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workbookProtection workbookPassword="E027" lockStructure="1"/>
  <bookViews>
    <workbookView xWindow="-105" yWindow="-105" windowWidth="19395" windowHeight="10395" tabRatio="856"/>
  </bookViews>
  <sheets>
    <sheet name="基本情報登録" sheetId="1" r:id="rId1"/>
    <sheet name="様式Ⅰ(男子)" sheetId="2" r:id="rId2"/>
    <sheet name="十種競技エントリー" sheetId="24" r:id="rId3"/>
    <sheet name="様式Ⅰ(女子)" sheetId="19" r:id="rId4"/>
    <sheet name="七種競技エントリー " sheetId="25" r:id="rId5"/>
    <sheet name="リレー確認表（記録入力）" sheetId="26" r:id="rId6"/>
    <sheet name="様式Ⅳ（トレーナー誓約書）" sheetId="23" r:id="rId7"/>
    <sheet name="MAT(男子)" sheetId="4" state="hidden" r:id="rId8"/>
    <sheet name="MAT(女子)" sheetId="10" state="hidden" r:id="rId9"/>
    <sheet name="男子混成mat" sheetId="28" state="hidden" r:id="rId10"/>
    <sheet name="女子混成mat " sheetId="30" state="hidden" r:id="rId11"/>
    <sheet name="様式Ⅱ(男子4×100mR)" sheetId="11" state="hidden" r:id="rId12"/>
    <sheet name="様式Ⅱ(男子4×400mR)" sheetId="13" state="hidden" r:id="rId13"/>
    <sheet name="様式Ⅱ(女子4×100mR)" sheetId="16" state="hidden" r:id="rId14"/>
    <sheet name="様式Ⅱ(女子4×400mR)" sheetId="17" state="hidden" r:id="rId15"/>
    <sheet name="様式Ⅳ　チームエントリー" sheetId="21" state="hidden" r:id="rId16"/>
    <sheet name="mat(リレー)" sheetId="27" state="hidden" r:id="rId17"/>
    <sheet name="加盟校情報&amp;大会設定" sheetId="5" state="hidden" r:id="rId18"/>
    <sheet name="男子登録情報" sheetId="3" state="hidden" r:id="rId19"/>
    <sheet name="様式Ⅲ　明細書" sheetId="18" state="hidden" r:id="rId20"/>
    <sheet name="女子登録情報" sheetId="8" state="hidden" r:id="rId21"/>
    <sheet name="MAT(リレー&amp;所属)" sheetId="12" state="hidden" r:id="rId22"/>
  </sheets>
  <externalReferences>
    <externalReference r:id="rId23"/>
  </externalReferences>
  <definedNames>
    <definedName name="_xlnm._FilterDatabase" localSheetId="17" hidden="1">'加盟校情報&amp;大会設定'!$G$4:$J$5</definedName>
    <definedName name="_xlnm._FilterDatabase" localSheetId="3" hidden="1">'様式Ⅰ(女子)'!$J$14:$J$16</definedName>
    <definedName name="_xlnm._FilterDatabase" localSheetId="1" hidden="1">'様式Ⅰ(男子)'!$A$5:$T$463</definedName>
    <definedName name="_xlnm.Print_Area" localSheetId="0">基本情報登録!$A$1:$J$76</definedName>
    <definedName name="_xlnm.Print_Area" localSheetId="4">'七種競技エントリー '!$A$1:$K$41</definedName>
    <definedName name="_xlnm.Print_Area" localSheetId="2">十種競技エントリー!$A$1:$K$44</definedName>
    <definedName name="_xlnm.Print_Area" localSheetId="3">'様式Ⅰ(女子)'!$A$1:$T$463</definedName>
    <definedName name="_xlnm.Print_Area" localSheetId="1">'様式Ⅰ(男子)'!$A$1:$T$463</definedName>
    <definedName name="_xlnm.Print_Area" localSheetId="13">'様式Ⅱ(女子4×100mR)'!$A$1:$J$584</definedName>
    <definedName name="_xlnm.Print_Area" localSheetId="14">'様式Ⅱ(女子4×400mR)'!$A$1:$J$584</definedName>
    <definedName name="_xlnm.Print_Area" localSheetId="11">'様式Ⅱ(男子4×100mR)'!$A$1:$J$584</definedName>
    <definedName name="_xlnm.Print_Area" localSheetId="12">'様式Ⅱ(男子4×400mR)'!$A$1:$J$584</definedName>
    <definedName name="_xlnm.Print_Area" localSheetId="19">'様式Ⅲ　明細書'!$A$1:$I$56</definedName>
    <definedName name="_xlnm.Print_Area" localSheetId="15">'様式Ⅳ　チームエントリー'!$A$1:$I$53</definedName>
    <definedName name="_xlnm.Print_Area" localSheetId="6">'様式Ⅳ（トレーナー誓約書）'!$A$1:$O$63</definedName>
    <definedName name="_xlnm.Print_Titles" localSheetId="3">'様式Ⅰ(女子)'!$1:$10</definedName>
    <definedName name="_xlnm.Print_Titles" localSheetId="1">'様式Ⅰ(男子)'!$1:$10</definedName>
    <definedName name="学校名">[1]学校名!$C$8:$C$1417</definedName>
    <definedName name="元の位置に戻る" localSheetId="4">#REF!</definedName>
    <definedName name="元の位置に戻る" localSheetId="10">#REF!</definedName>
    <definedName name="元の位置に戻る">#REF!</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1" i="19" l="1"/>
  <c r="F20" i="19"/>
  <c r="E20" i="19"/>
  <c r="D20" i="19"/>
  <c r="F18" i="19"/>
  <c r="F17" i="19"/>
  <c r="E17" i="19"/>
  <c r="D17" i="19"/>
  <c r="F15" i="19"/>
  <c r="F14" i="19"/>
  <c r="E14" i="19"/>
  <c r="D14" i="19"/>
  <c r="AF463" i="2" l="1"/>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0" i="2"/>
  <c r="AF69" i="2"/>
  <c r="AF68" i="2"/>
  <c r="AF67" i="2"/>
  <c r="AF66" i="2"/>
  <c r="AF65" i="2"/>
  <c r="AF64" i="2"/>
  <c r="AF63" i="2"/>
  <c r="AF62" i="2"/>
  <c r="AF61" i="2"/>
  <c r="AF60" i="2"/>
  <c r="AF59" i="2"/>
  <c r="AF58" i="2"/>
  <c r="AF57" i="2"/>
  <c r="AF56" i="2"/>
  <c r="AF55" i="2"/>
  <c r="AF54" i="2"/>
  <c r="AF53" i="2"/>
  <c r="AF52" i="2"/>
  <c r="AF51" i="2"/>
  <c r="AF50" i="2"/>
  <c r="AF49" i="2"/>
  <c r="AF48" i="2"/>
  <c r="AF47" i="2"/>
  <c r="AF46" i="2"/>
  <c r="AF45" i="2"/>
  <c r="AF44" i="2"/>
  <c r="AF43" i="2"/>
  <c r="AF42" i="2"/>
  <c r="AF41" i="2"/>
  <c r="AF40" i="2"/>
  <c r="AF39" i="2"/>
  <c r="AF38" i="2"/>
  <c r="AF37" i="2"/>
  <c r="AF36" i="2"/>
  <c r="AF35" i="2"/>
  <c r="AF34" i="2"/>
  <c r="AF33" i="2"/>
  <c r="AF32" i="2"/>
  <c r="AF31" i="2"/>
  <c r="AF30" i="2"/>
  <c r="AF29" i="2"/>
  <c r="AF28" i="2"/>
  <c r="AF27" i="2"/>
  <c r="AF26" i="2"/>
  <c r="AF25" i="2"/>
  <c r="AF24" i="2"/>
  <c r="AF23" i="2"/>
  <c r="AF22" i="2"/>
  <c r="AF21" i="2"/>
  <c r="AF20" i="2"/>
  <c r="AF19" i="2"/>
  <c r="AF18" i="2"/>
  <c r="AF16" i="2"/>
  <c r="AF15" i="2"/>
  <c r="AF463" i="19"/>
  <c r="AF462" i="19"/>
  <c r="AF461" i="19"/>
  <c r="AF460" i="19"/>
  <c r="AF459" i="19"/>
  <c r="AF458" i="19"/>
  <c r="AF457" i="19"/>
  <c r="AF456" i="19"/>
  <c r="AF455" i="19"/>
  <c r="AF454" i="19"/>
  <c r="AF453" i="19"/>
  <c r="AF452" i="19"/>
  <c r="AF451" i="19"/>
  <c r="AF450" i="19"/>
  <c r="AF449" i="19"/>
  <c r="AF448" i="19"/>
  <c r="AF447" i="19"/>
  <c r="AF446" i="19"/>
  <c r="AF445" i="19"/>
  <c r="AF444" i="19"/>
  <c r="AF443" i="19"/>
  <c r="AF442" i="19"/>
  <c r="AF441" i="19"/>
  <c r="AF440" i="19"/>
  <c r="AF439" i="19"/>
  <c r="AF438" i="19"/>
  <c r="AF437" i="19"/>
  <c r="AF436" i="19"/>
  <c r="AF435" i="19"/>
  <c r="AF434" i="19"/>
  <c r="AF433" i="19"/>
  <c r="AF432" i="19"/>
  <c r="AF431" i="19"/>
  <c r="AF430" i="19"/>
  <c r="AF429" i="19"/>
  <c r="AF428" i="19"/>
  <c r="AF427" i="19"/>
  <c r="AF426" i="19"/>
  <c r="AF425" i="19"/>
  <c r="AF424" i="19"/>
  <c r="AF423" i="19"/>
  <c r="AF422" i="19"/>
  <c r="AF421" i="19"/>
  <c r="AF420" i="19"/>
  <c r="AF419" i="19"/>
  <c r="AF418" i="19"/>
  <c r="AF417" i="19"/>
  <c r="AF416" i="19"/>
  <c r="AF415" i="19"/>
  <c r="AF414" i="19"/>
  <c r="AF413" i="19"/>
  <c r="AF412" i="19"/>
  <c r="AF411" i="19"/>
  <c r="AF410" i="19"/>
  <c r="AF409" i="19"/>
  <c r="AF408" i="19"/>
  <c r="AF407" i="19"/>
  <c r="AF406" i="19"/>
  <c r="AF405" i="19"/>
  <c r="AF404" i="19"/>
  <c r="AF403" i="19"/>
  <c r="AF402" i="19"/>
  <c r="AF401" i="19"/>
  <c r="AF400" i="19"/>
  <c r="AF399" i="19"/>
  <c r="AF398" i="19"/>
  <c r="AF397" i="19"/>
  <c r="AF396" i="19"/>
  <c r="AF395" i="19"/>
  <c r="AF394" i="19"/>
  <c r="AF393" i="19"/>
  <c r="AF392" i="19"/>
  <c r="AF391" i="19"/>
  <c r="AF390" i="19"/>
  <c r="AF389" i="19"/>
  <c r="AF388" i="19"/>
  <c r="AF387" i="19"/>
  <c r="AF386" i="19"/>
  <c r="AF385" i="19"/>
  <c r="AF384" i="19"/>
  <c r="AF383" i="19"/>
  <c r="AF382" i="19"/>
  <c r="AF381" i="19"/>
  <c r="AF380" i="19"/>
  <c r="AF379" i="19"/>
  <c r="AF378" i="19"/>
  <c r="AF377" i="19"/>
  <c r="AF376" i="19"/>
  <c r="AF375" i="19"/>
  <c r="AF374" i="19"/>
  <c r="AF373" i="19"/>
  <c r="AF372" i="19"/>
  <c r="AF371" i="19"/>
  <c r="AF370" i="19"/>
  <c r="AF369" i="19"/>
  <c r="AF368" i="19"/>
  <c r="AF367" i="19"/>
  <c r="AF366" i="19"/>
  <c r="AF365" i="19"/>
  <c r="AF364" i="19"/>
  <c r="AF363" i="19"/>
  <c r="AF362" i="19"/>
  <c r="AF361" i="19"/>
  <c r="AF360" i="19"/>
  <c r="AF359" i="19"/>
  <c r="AF358" i="19"/>
  <c r="AF357" i="19"/>
  <c r="AF356" i="19"/>
  <c r="AF355" i="19"/>
  <c r="AF354" i="19"/>
  <c r="AF353" i="19"/>
  <c r="AF352" i="19"/>
  <c r="AF351" i="19"/>
  <c r="AF350" i="19"/>
  <c r="AF349" i="19"/>
  <c r="AF348" i="19"/>
  <c r="AF347" i="19"/>
  <c r="AF346" i="19"/>
  <c r="AF345" i="19"/>
  <c r="AF344" i="19"/>
  <c r="AF343" i="19"/>
  <c r="AF342" i="19"/>
  <c r="AF341" i="19"/>
  <c r="AF340" i="19"/>
  <c r="AF339" i="19"/>
  <c r="AF338" i="19"/>
  <c r="AF337" i="19"/>
  <c r="AF336" i="19"/>
  <c r="AF335" i="19"/>
  <c r="AF334" i="19"/>
  <c r="AF333" i="19"/>
  <c r="AF332" i="19"/>
  <c r="AF331" i="19"/>
  <c r="AF330" i="19"/>
  <c r="AF329" i="19"/>
  <c r="AF328" i="19"/>
  <c r="AF327" i="19"/>
  <c r="AF326" i="19"/>
  <c r="AF325" i="19"/>
  <c r="AF324" i="19"/>
  <c r="AF323" i="19"/>
  <c r="AF322" i="19"/>
  <c r="AF321" i="19"/>
  <c r="AF320" i="19"/>
  <c r="AF319" i="19"/>
  <c r="AF318" i="19"/>
  <c r="AF317" i="19"/>
  <c r="AF316" i="19"/>
  <c r="AF315" i="19"/>
  <c r="AF314" i="19"/>
  <c r="AF313" i="19"/>
  <c r="AF312" i="19"/>
  <c r="AF311" i="19"/>
  <c r="AF310" i="19"/>
  <c r="AF309" i="19"/>
  <c r="AF308" i="19"/>
  <c r="AF307" i="19"/>
  <c r="AF306" i="19"/>
  <c r="AF305" i="19"/>
  <c r="AF304" i="19"/>
  <c r="AF303" i="19"/>
  <c r="AF302" i="19"/>
  <c r="AF301" i="19"/>
  <c r="AF300" i="19"/>
  <c r="AF299" i="19"/>
  <c r="AF298" i="19"/>
  <c r="AF297" i="19"/>
  <c r="AF296" i="19"/>
  <c r="AF295" i="19"/>
  <c r="AF294" i="19"/>
  <c r="AF293" i="19"/>
  <c r="AF292" i="19"/>
  <c r="AF291" i="19"/>
  <c r="AF290" i="19"/>
  <c r="AF289" i="19"/>
  <c r="AF288" i="19"/>
  <c r="AF287" i="19"/>
  <c r="AF286" i="19"/>
  <c r="AF285" i="19"/>
  <c r="AF284" i="19"/>
  <c r="AF283" i="19"/>
  <c r="AF282" i="19"/>
  <c r="AF281" i="19"/>
  <c r="AF280" i="19"/>
  <c r="AF279" i="19"/>
  <c r="AF278" i="19"/>
  <c r="AF277" i="19"/>
  <c r="AF276" i="19"/>
  <c r="AF275" i="19"/>
  <c r="AF274" i="19"/>
  <c r="AF273" i="19"/>
  <c r="AF272" i="19"/>
  <c r="AF271" i="19"/>
  <c r="AF270" i="19"/>
  <c r="AF269" i="19"/>
  <c r="AF268" i="19"/>
  <c r="AF267" i="19"/>
  <c r="AF266" i="19"/>
  <c r="AF265" i="19"/>
  <c r="AF264" i="19"/>
  <c r="AF263" i="19"/>
  <c r="AF262" i="19"/>
  <c r="AF261" i="19"/>
  <c r="AF260" i="19"/>
  <c r="AF259" i="19"/>
  <c r="AF258" i="19"/>
  <c r="AF257" i="19"/>
  <c r="AF256" i="19"/>
  <c r="AF255" i="19"/>
  <c r="AF254" i="19"/>
  <c r="AF253" i="19"/>
  <c r="AF252" i="19"/>
  <c r="AF251" i="19"/>
  <c r="AF250" i="19"/>
  <c r="AF249" i="19"/>
  <c r="AF248" i="19"/>
  <c r="AF247" i="19"/>
  <c r="AF246" i="19"/>
  <c r="AF245" i="19"/>
  <c r="AF244" i="19"/>
  <c r="AF243" i="19"/>
  <c r="AF242" i="19"/>
  <c r="AF241" i="19"/>
  <c r="AF240" i="19"/>
  <c r="AF239" i="19"/>
  <c r="AF238" i="19"/>
  <c r="AF237" i="19"/>
  <c r="AF236" i="19"/>
  <c r="AF235" i="19"/>
  <c r="AF234" i="19"/>
  <c r="AF233" i="19"/>
  <c r="AF232" i="19"/>
  <c r="AF231" i="19"/>
  <c r="AF230" i="19"/>
  <c r="AF229" i="19"/>
  <c r="AF228" i="19"/>
  <c r="AF227" i="19"/>
  <c r="AF226" i="19"/>
  <c r="AF225" i="19"/>
  <c r="AF224" i="19"/>
  <c r="AF223" i="19"/>
  <c r="AF222" i="19"/>
  <c r="AF221" i="19"/>
  <c r="AF220" i="19"/>
  <c r="AF219" i="19"/>
  <c r="AF218" i="19"/>
  <c r="AF217" i="19"/>
  <c r="AF216" i="19"/>
  <c r="AF215" i="19"/>
  <c r="AF214" i="19"/>
  <c r="AF213" i="19"/>
  <c r="AF212" i="19"/>
  <c r="AF211" i="19"/>
  <c r="AF210" i="19"/>
  <c r="AF209" i="19"/>
  <c r="AF208" i="19"/>
  <c r="AF207" i="19"/>
  <c r="AF206" i="19"/>
  <c r="AF205" i="19"/>
  <c r="AF204" i="19"/>
  <c r="AF203" i="19"/>
  <c r="AF202" i="19"/>
  <c r="AF201" i="19"/>
  <c r="AF200" i="19"/>
  <c r="AF199" i="19"/>
  <c r="AF198" i="19"/>
  <c r="AF197" i="19"/>
  <c r="AF196" i="19"/>
  <c r="AF195" i="19"/>
  <c r="AF194" i="19"/>
  <c r="AF193" i="19"/>
  <c r="AF192" i="19"/>
  <c r="AF191" i="19"/>
  <c r="AF190" i="19"/>
  <c r="AF189" i="19"/>
  <c r="AF188" i="19"/>
  <c r="AF187" i="19"/>
  <c r="AF186" i="19"/>
  <c r="AF185" i="19"/>
  <c r="AF184" i="19"/>
  <c r="AF183" i="19"/>
  <c r="AF182" i="19"/>
  <c r="AF181" i="19"/>
  <c r="AF180" i="19"/>
  <c r="AF179" i="19"/>
  <c r="AF178" i="19"/>
  <c r="AF177" i="19"/>
  <c r="AF176" i="19"/>
  <c r="AF175" i="19"/>
  <c r="AF174" i="19"/>
  <c r="AF173" i="19"/>
  <c r="AF172" i="19"/>
  <c r="AF171" i="19"/>
  <c r="AF170" i="19"/>
  <c r="AF169" i="19"/>
  <c r="AF168" i="19"/>
  <c r="AF167" i="19"/>
  <c r="AF166" i="19"/>
  <c r="AF165" i="19"/>
  <c r="AF164" i="19"/>
  <c r="AF163" i="19"/>
  <c r="AF162" i="19"/>
  <c r="AF161" i="19"/>
  <c r="AF160" i="19"/>
  <c r="AF159" i="19"/>
  <c r="AF158" i="19"/>
  <c r="AF157" i="19"/>
  <c r="AF156" i="19"/>
  <c r="AF155" i="19"/>
  <c r="AF154" i="19"/>
  <c r="AF153" i="19"/>
  <c r="AF152" i="19"/>
  <c r="AF151" i="19"/>
  <c r="AF150" i="19"/>
  <c r="AF149" i="19"/>
  <c r="AF148" i="19"/>
  <c r="AF147" i="19"/>
  <c r="AF146" i="19"/>
  <c r="AF145" i="19"/>
  <c r="AF144" i="19"/>
  <c r="AF143" i="19"/>
  <c r="AF142" i="19"/>
  <c r="AF141" i="19"/>
  <c r="AF140" i="19"/>
  <c r="AF139" i="19"/>
  <c r="AF138" i="19"/>
  <c r="AF137" i="19"/>
  <c r="AF136" i="19"/>
  <c r="AF135" i="19"/>
  <c r="AF134" i="19"/>
  <c r="AF133" i="19"/>
  <c r="AF132" i="19"/>
  <c r="AF131" i="19"/>
  <c r="AF130" i="19"/>
  <c r="AF129" i="19"/>
  <c r="AF128" i="19"/>
  <c r="AF127" i="19"/>
  <c r="AF126" i="19"/>
  <c r="AF125" i="19"/>
  <c r="AF124" i="19"/>
  <c r="AF123" i="19"/>
  <c r="AF122" i="19"/>
  <c r="AF121" i="19"/>
  <c r="AF120" i="19"/>
  <c r="AF119" i="19"/>
  <c r="AF118" i="19"/>
  <c r="AF117" i="19"/>
  <c r="AF116" i="19"/>
  <c r="AF115" i="19"/>
  <c r="AF114" i="19"/>
  <c r="AF113" i="19"/>
  <c r="AF112" i="19"/>
  <c r="AF111" i="19"/>
  <c r="AF110" i="19"/>
  <c r="AF109" i="19"/>
  <c r="AF108" i="19"/>
  <c r="AF107" i="19"/>
  <c r="AF106" i="19"/>
  <c r="AF105" i="19"/>
  <c r="AF104" i="19"/>
  <c r="AF103" i="19"/>
  <c r="AF102" i="19"/>
  <c r="AF101" i="19"/>
  <c r="AF100" i="19"/>
  <c r="AF99" i="19"/>
  <c r="AF98" i="19"/>
  <c r="AF97" i="19"/>
  <c r="AF96" i="19"/>
  <c r="AF95" i="19"/>
  <c r="AF94" i="19"/>
  <c r="AF93" i="19"/>
  <c r="AF92" i="19"/>
  <c r="AF91" i="19"/>
  <c r="AF90" i="19"/>
  <c r="AF89" i="19"/>
  <c r="AF88" i="19"/>
  <c r="AF87" i="19"/>
  <c r="AF86" i="19"/>
  <c r="AF85" i="19"/>
  <c r="AF84" i="19"/>
  <c r="AF83" i="19"/>
  <c r="AF82" i="19"/>
  <c r="AF81" i="19"/>
  <c r="AF80" i="19"/>
  <c r="AF79" i="19"/>
  <c r="AF78" i="19"/>
  <c r="AF77" i="19"/>
  <c r="AF76" i="19"/>
  <c r="AF75" i="19"/>
  <c r="AF74" i="19"/>
  <c r="AF73" i="19"/>
  <c r="AF72" i="19"/>
  <c r="AF71" i="19"/>
  <c r="AF70" i="19"/>
  <c r="AF69" i="19"/>
  <c r="AF68" i="19"/>
  <c r="AF67" i="19"/>
  <c r="AF66" i="19"/>
  <c r="AF65" i="19"/>
  <c r="AF64" i="19"/>
  <c r="AF63" i="19"/>
  <c r="AF62" i="19"/>
  <c r="AF61" i="19"/>
  <c r="AF60" i="19"/>
  <c r="AF59" i="19"/>
  <c r="AF58" i="19"/>
  <c r="AF57" i="19"/>
  <c r="AF56" i="19"/>
  <c r="AF55" i="19"/>
  <c r="AF54" i="19"/>
  <c r="AF53" i="19"/>
  <c r="AF52" i="19"/>
  <c r="AF51" i="19"/>
  <c r="AF50" i="19"/>
  <c r="AF49" i="19"/>
  <c r="AF48" i="19"/>
  <c r="AF47" i="19"/>
  <c r="AF46" i="19"/>
  <c r="AF45" i="19"/>
  <c r="AF44" i="19"/>
  <c r="AF43" i="19"/>
  <c r="AF42" i="19"/>
  <c r="AF41" i="19"/>
  <c r="AF40" i="19"/>
  <c r="AF39" i="19"/>
  <c r="AF38" i="19"/>
  <c r="AF37" i="19"/>
  <c r="AF36" i="19"/>
  <c r="AF35" i="19"/>
  <c r="AF34" i="19"/>
  <c r="AF33" i="19"/>
  <c r="AF32" i="19"/>
  <c r="AF31" i="19"/>
  <c r="AF30" i="19"/>
  <c r="AF29" i="19"/>
  <c r="AF28" i="19"/>
  <c r="AF27" i="19"/>
  <c r="AF26" i="19"/>
  <c r="AF25" i="19"/>
  <c r="AF24" i="19"/>
  <c r="AF22" i="19"/>
  <c r="AF21" i="19"/>
  <c r="AF19" i="19"/>
  <c r="AF18" i="19"/>
  <c r="AF16" i="19"/>
  <c r="AF15" i="19"/>
  <c r="BF26" i="19"/>
  <c r="BF29" i="19"/>
  <c r="BF32" i="19"/>
  <c r="BF35" i="19"/>
  <c r="BF38" i="19"/>
  <c r="BF41" i="19"/>
  <c r="BF44" i="19"/>
  <c r="BF47" i="19"/>
  <c r="BF50" i="19"/>
  <c r="BF53" i="19"/>
  <c r="BF56" i="19"/>
  <c r="BF59" i="19"/>
  <c r="BF62" i="19"/>
  <c r="BF65" i="19"/>
  <c r="BF68" i="19"/>
  <c r="BF71" i="19"/>
  <c r="BF74" i="19"/>
  <c r="BF77" i="19"/>
  <c r="BF80" i="19"/>
  <c r="BF83" i="19"/>
  <c r="BF86" i="19"/>
  <c r="BF89" i="19"/>
  <c r="BF92" i="19"/>
  <c r="BF95" i="19"/>
  <c r="BF98" i="19"/>
  <c r="BF101" i="19"/>
  <c r="BF104" i="19"/>
  <c r="BF107" i="19"/>
  <c r="BF110" i="19"/>
  <c r="BF113" i="19"/>
  <c r="BF116" i="19"/>
  <c r="BF119" i="19"/>
  <c r="BF122" i="19"/>
  <c r="BF125" i="19"/>
  <c r="BF128" i="19"/>
  <c r="BF131" i="19"/>
  <c r="BF134" i="19"/>
  <c r="BF137" i="19"/>
  <c r="BF140" i="19"/>
  <c r="BF143" i="19"/>
  <c r="BF146" i="19"/>
  <c r="BF149" i="19"/>
  <c r="BF152" i="19"/>
  <c r="BF155" i="19"/>
  <c r="BF158" i="19"/>
  <c r="BF161" i="19"/>
  <c r="BF164" i="19"/>
  <c r="BF167" i="19"/>
  <c r="BF170" i="19"/>
  <c r="BF173" i="19"/>
  <c r="BF176" i="19"/>
  <c r="BF179" i="19"/>
  <c r="BF182" i="19"/>
  <c r="BF185" i="19"/>
  <c r="BF188" i="19"/>
  <c r="BF191" i="19"/>
  <c r="BF194" i="19"/>
  <c r="BF197" i="19"/>
  <c r="BF200" i="19"/>
  <c r="BF203" i="19"/>
  <c r="BF206" i="19"/>
  <c r="BF209" i="19"/>
  <c r="BF212" i="19"/>
  <c r="BF215" i="19"/>
  <c r="BF218" i="19"/>
  <c r="BF221" i="19"/>
  <c r="BF224" i="19"/>
  <c r="BF227" i="19"/>
  <c r="BF230" i="19"/>
  <c r="BF233" i="19"/>
  <c r="BF236" i="19"/>
  <c r="BF239" i="19"/>
  <c r="BF242" i="19"/>
  <c r="BF245" i="19"/>
  <c r="BF248" i="19"/>
  <c r="BF251" i="19"/>
  <c r="BF254" i="19"/>
  <c r="BF257" i="19"/>
  <c r="BF260" i="19"/>
  <c r="BF263" i="19"/>
  <c r="BF266" i="19"/>
  <c r="BF269" i="19"/>
  <c r="BF272" i="19"/>
  <c r="BF275" i="19"/>
  <c r="BF278" i="19"/>
  <c r="BF281" i="19"/>
  <c r="BF284" i="19"/>
  <c r="BF287" i="19"/>
  <c r="BF290" i="19"/>
  <c r="BF293" i="19"/>
  <c r="BF296" i="19"/>
  <c r="BF299" i="19"/>
  <c r="BF302" i="19"/>
  <c r="BF305" i="19"/>
  <c r="BF308" i="19"/>
  <c r="BF311" i="19"/>
  <c r="BF314" i="19"/>
  <c r="BF317" i="19"/>
  <c r="BF320" i="19"/>
  <c r="BF323" i="19"/>
  <c r="BF326" i="19"/>
  <c r="BF329" i="19"/>
  <c r="BF332" i="19"/>
  <c r="BF335" i="19"/>
  <c r="BF338" i="19"/>
  <c r="BF341" i="19"/>
  <c r="BF344" i="19"/>
  <c r="BF347" i="19"/>
  <c r="BF350" i="19"/>
  <c r="BF353" i="19"/>
  <c r="BF356" i="19"/>
  <c r="BF359" i="19"/>
  <c r="BF362" i="19"/>
  <c r="BF365" i="19"/>
  <c r="BF368" i="19"/>
  <c r="BF371" i="19"/>
  <c r="BF374" i="19"/>
  <c r="BF377" i="19"/>
  <c r="BF380" i="19"/>
  <c r="BF383" i="19"/>
  <c r="BF386" i="19"/>
  <c r="BF389" i="19"/>
  <c r="BF392" i="19"/>
  <c r="BF395" i="19"/>
  <c r="BF398" i="19"/>
  <c r="BF401" i="19"/>
  <c r="BF404" i="19"/>
  <c r="BF407" i="19"/>
  <c r="BF410" i="19"/>
  <c r="BF413" i="19"/>
  <c r="BF416" i="19"/>
  <c r="BF419" i="19"/>
  <c r="BF422" i="19"/>
  <c r="BF425" i="19"/>
  <c r="BF428" i="19"/>
  <c r="BF431" i="19"/>
  <c r="BF434" i="19"/>
  <c r="BF437" i="19"/>
  <c r="BF440" i="19"/>
  <c r="BF443" i="19"/>
  <c r="BF446" i="19"/>
  <c r="BF449" i="19"/>
  <c r="BF452" i="19"/>
  <c r="BF455" i="19"/>
  <c r="BF458" i="19"/>
  <c r="BF461" i="19"/>
  <c r="F14" i="2" l="1"/>
  <c r="F15" i="2"/>
  <c r="E14" i="2"/>
  <c r="D14" i="2"/>
  <c r="H17" i="2"/>
  <c r="H20" i="2"/>
  <c r="H23" i="2"/>
  <c r="H26" i="2"/>
  <c r="H29" i="2"/>
  <c r="H32" i="2"/>
  <c r="H35" i="2"/>
  <c r="H38" i="2"/>
  <c r="H41" i="2"/>
  <c r="H44" i="2"/>
  <c r="H47" i="2"/>
  <c r="H50" i="2"/>
  <c r="H53" i="2"/>
  <c r="H56" i="2"/>
  <c r="H59" i="2"/>
  <c r="H62" i="2"/>
  <c r="H65" i="2"/>
  <c r="H68" i="2"/>
  <c r="H71" i="2"/>
  <c r="H74" i="2"/>
  <c r="H77" i="2"/>
  <c r="H80" i="2"/>
  <c r="H83" i="2"/>
  <c r="H86" i="2"/>
  <c r="H89" i="2"/>
  <c r="H92" i="2"/>
  <c r="H95" i="2"/>
  <c r="H98" i="2"/>
  <c r="H101" i="2"/>
  <c r="H104" i="2"/>
  <c r="H107" i="2"/>
  <c r="H110" i="2"/>
  <c r="H113" i="2"/>
  <c r="H116" i="2"/>
  <c r="H119" i="2"/>
  <c r="H122" i="2"/>
  <c r="H125" i="2"/>
  <c r="H128" i="2"/>
  <c r="H131" i="2"/>
  <c r="H134" i="2"/>
  <c r="H137" i="2"/>
  <c r="H140" i="2"/>
  <c r="H143" i="2"/>
  <c r="H146" i="2"/>
  <c r="H149" i="2"/>
  <c r="H152" i="2"/>
  <c r="H155" i="2"/>
  <c r="H158" i="2"/>
  <c r="H161" i="2"/>
  <c r="H164" i="2"/>
  <c r="H167" i="2"/>
  <c r="H170" i="2"/>
  <c r="H173" i="2"/>
  <c r="H176" i="2"/>
  <c r="H179" i="2"/>
  <c r="H182" i="2"/>
  <c r="H185" i="2"/>
  <c r="H188" i="2"/>
  <c r="H191" i="2"/>
  <c r="H194" i="2"/>
  <c r="H197" i="2"/>
  <c r="H200" i="2"/>
  <c r="H203" i="2"/>
  <c r="H206" i="2"/>
  <c r="H209" i="2"/>
  <c r="H212" i="2"/>
  <c r="H215" i="2"/>
  <c r="H218" i="2"/>
  <c r="H221" i="2"/>
  <c r="H224" i="2"/>
  <c r="H227" i="2"/>
  <c r="H230" i="2"/>
  <c r="H233" i="2"/>
  <c r="H236" i="2"/>
  <c r="H239" i="2"/>
  <c r="H242" i="2"/>
  <c r="H245" i="2"/>
  <c r="H248" i="2"/>
  <c r="H251" i="2"/>
  <c r="H254" i="2"/>
  <c r="H257" i="2"/>
  <c r="H260" i="2"/>
  <c r="H263" i="2"/>
  <c r="H266" i="2"/>
  <c r="H269" i="2"/>
  <c r="H272" i="2"/>
  <c r="H275" i="2"/>
  <c r="H278" i="2"/>
  <c r="H281" i="2"/>
  <c r="H284" i="2"/>
  <c r="H287" i="2"/>
  <c r="H290" i="2"/>
  <c r="H293" i="2"/>
  <c r="H296" i="2"/>
  <c r="H299" i="2"/>
  <c r="H302" i="2"/>
  <c r="H305" i="2"/>
  <c r="H308" i="2"/>
  <c r="H311" i="2"/>
  <c r="H314" i="2"/>
  <c r="H317" i="2"/>
  <c r="H320" i="2"/>
  <c r="H323" i="2"/>
  <c r="H326" i="2"/>
  <c r="H329" i="2"/>
  <c r="H332" i="2"/>
  <c r="H335" i="2"/>
  <c r="H338" i="2"/>
  <c r="H341" i="2"/>
  <c r="H344" i="2"/>
  <c r="H347" i="2"/>
  <c r="H350" i="2"/>
  <c r="H353" i="2"/>
  <c r="H356" i="2"/>
  <c r="H359" i="2"/>
  <c r="H362" i="2"/>
  <c r="H365" i="2"/>
  <c r="H368" i="2"/>
  <c r="H371" i="2"/>
  <c r="H374" i="2"/>
  <c r="H377" i="2"/>
  <c r="H380" i="2"/>
  <c r="H383" i="2"/>
  <c r="H386" i="2"/>
  <c r="H389" i="2"/>
  <c r="H392" i="2"/>
  <c r="H395" i="2"/>
  <c r="H398" i="2"/>
  <c r="H401" i="2"/>
  <c r="H404" i="2"/>
  <c r="H407" i="2"/>
  <c r="H410" i="2"/>
  <c r="H413" i="2"/>
  <c r="H416" i="2"/>
  <c r="H419" i="2"/>
  <c r="H422" i="2"/>
  <c r="H425" i="2"/>
  <c r="H428" i="2"/>
  <c r="H431" i="2"/>
  <c r="H434" i="2"/>
  <c r="H437" i="2"/>
  <c r="H440" i="2"/>
  <c r="H443" i="2"/>
  <c r="H446" i="2"/>
  <c r="H449" i="2"/>
  <c r="H452" i="2"/>
  <c r="H455" i="2"/>
  <c r="H458" i="2"/>
  <c r="H461" i="2"/>
  <c r="H14" i="2"/>
  <c r="H17" i="19"/>
  <c r="H20" i="19"/>
  <c r="H23" i="19"/>
  <c r="H26" i="19"/>
  <c r="H29" i="19"/>
  <c r="H32" i="19"/>
  <c r="H35" i="19"/>
  <c r="H38" i="19"/>
  <c r="H41" i="19"/>
  <c r="H44" i="19"/>
  <c r="H47" i="19"/>
  <c r="H50" i="19"/>
  <c r="H53" i="19"/>
  <c r="H56" i="19"/>
  <c r="H59" i="19"/>
  <c r="H62" i="19"/>
  <c r="H65" i="19"/>
  <c r="H68" i="19"/>
  <c r="H71" i="19"/>
  <c r="H74" i="19"/>
  <c r="H77" i="19"/>
  <c r="H80" i="19"/>
  <c r="H83" i="19"/>
  <c r="H86" i="19"/>
  <c r="H89" i="19"/>
  <c r="H92" i="19"/>
  <c r="H95" i="19"/>
  <c r="H98" i="19"/>
  <c r="H101" i="19"/>
  <c r="H104" i="19"/>
  <c r="H107" i="19"/>
  <c r="H110" i="19"/>
  <c r="H113" i="19"/>
  <c r="H116" i="19"/>
  <c r="H119" i="19"/>
  <c r="H122" i="19"/>
  <c r="H125" i="19"/>
  <c r="H128" i="19"/>
  <c r="H131" i="19"/>
  <c r="H134" i="19"/>
  <c r="H137" i="19"/>
  <c r="H140" i="19"/>
  <c r="H143" i="19"/>
  <c r="H146" i="19"/>
  <c r="H149" i="19"/>
  <c r="H152" i="19"/>
  <c r="H155" i="19"/>
  <c r="H158" i="19"/>
  <c r="H161" i="19"/>
  <c r="H164" i="19"/>
  <c r="H167" i="19"/>
  <c r="H170" i="19"/>
  <c r="H173" i="19"/>
  <c r="H176" i="19"/>
  <c r="H179" i="19"/>
  <c r="H182" i="19"/>
  <c r="H185" i="19"/>
  <c r="H188" i="19"/>
  <c r="H191" i="19"/>
  <c r="H194" i="19"/>
  <c r="H197" i="19"/>
  <c r="H200" i="19"/>
  <c r="H203" i="19"/>
  <c r="H206" i="19"/>
  <c r="H209" i="19"/>
  <c r="H212" i="19"/>
  <c r="H215" i="19"/>
  <c r="H218" i="19"/>
  <c r="H221" i="19"/>
  <c r="H224" i="19"/>
  <c r="H227" i="19"/>
  <c r="H230" i="19"/>
  <c r="H233" i="19"/>
  <c r="H236" i="19"/>
  <c r="H239" i="19"/>
  <c r="H242" i="19"/>
  <c r="H245" i="19"/>
  <c r="H248" i="19"/>
  <c r="H251" i="19"/>
  <c r="H254" i="19"/>
  <c r="H257" i="19"/>
  <c r="H260" i="19"/>
  <c r="H263" i="19"/>
  <c r="H266" i="19"/>
  <c r="H269" i="19"/>
  <c r="H272" i="19"/>
  <c r="H275" i="19"/>
  <c r="H278" i="19"/>
  <c r="H281" i="19"/>
  <c r="H284" i="19"/>
  <c r="H287" i="19"/>
  <c r="H290" i="19"/>
  <c r="H293" i="19"/>
  <c r="H296" i="19"/>
  <c r="H299" i="19"/>
  <c r="H302" i="19"/>
  <c r="H305" i="19"/>
  <c r="H308" i="19"/>
  <c r="H311" i="19"/>
  <c r="H314" i="19"/>
  <c r="H317" i="19"/>
  <c r="H320" i="19"/>
  <c r="H323" i="19"/>
  <c r="H326" i="19"/>
  <c r="H329" i="19"/>
  <c r="H332" i="19"/>
  <c r="H335" i="19"/>
  <c r="H338" i="19"/>
  <c r="H341" i="19"/>
  <c r="H344" i="19"/>
  <c r="H347" i="19"/>
  <c r="H350" i="19"/>
  <c r="H353" i="19"/>
  <c r="H356" i="19"/>
  <c r="H359" i="19"/>
  <c r="H362" i="19"/>
  <c r="H365" i="19"/>
  <c r="H368" i="19"/>
  <c r="H371" i="19"/>
  <c r="H374" i="19"/>
  <c r="H377" i="19"/>
  <c r="H380" i="19"/>
  <c r="H383" i="19"/>
  <c r="H386" i="19"/>
  <c r="H389" i="19"/>
  <c r="H392" i="19"/>
  <c r="H395" i="19"/>
  <c r="H398" i="19"/>
  <c r="H401" i="19"/>
  <c r="H404" i="19"/>
  <c r="H407" i="19"/>
  <c r="H410" i="19"/>
  <c r="H413" i="19"/>
  <c r="H416" i="19"/>
  <c r="H419" i="19"/>
  <c r="H422" i="19"/>
  <c r="H425" i="19"/>
  <c r="H428" i="19"/>
  <c r="H431" i="19"/>
  <c r="H434" i="19"/>
  <c r="H437" i="19"/>
  <c r="H440" i="19"/>
  <c r="H443" i="19"/>
  <c r="H446" i="19"/>
  <c r="H449" i="19"/>
  <c r="H452" i="19"/>
  <c r="H455" i="19"/>
  <c r="H458" i="19"/>
  <c r="H461" i="19"/>
  <c r="H14" i="19"/>
  <c r="BV17" i="2" l="1"/>
  <c r="BV20" i="2"/>
  <c r="BV23" i="2"/>
  <c r="BV26" i="2"/>
  <c r="BT29" i="2"/>
  <c r="BV29" i="2"/>
  <c r="BT32" i="2"/>
  <c r="BV32" i="2"/>
  <c r="BT35" i="2"/>
  <c r="BV35" i="2"/>
  <c r="BT38" i="2"/>
  <c r="BV38" i="2"/>
  <c r="BT41" i="2"/>
  <c r="BV41" i="2"/>
  <c r="BT44" i="2"/>
  <c r="BV44" i="2"/>
  <c r="BT47" i="2"/>
  <c r="BV47" i="2"/>
  <c r="BT50" i="2"/>
  <c r="BV50" i="2"/>
  <c r="BT53" i="2"/>
  <c r="BV53" i="2"/>
  <c r="BT56" i="2"/>
  <c r="BV56" i="2"/>
  <c r="BT59" i="2"/>
  <c r="BV59" i="2"/>
  <c r="BT62" i="2"/>
  <c r="BV62" i="2"/>
  <c r="BT65" i="2"/>
  <c r="BV65" i="2"/>
  <c r="BT68" i="2"/>
  <c r="BV68" i="2"/>
  <c r="BT71" i="2"/>
  <c r="BV71" i="2"/>
  <c r="BT74" i="2"/>
  <c r="BV74" i="2"/>
  <c r="BT77" i="2"/>
  <c r="BV77" i="2"/>
  <c r="BT80" i="2"/>
  <c r="BV80" i="2"/>
  <c r="BT83" i="2"/>
  <c r="BV83" i="2"/>
  <c r="BT86" i="2"/>
  <c r="BV86" i="2"/>
  <c r="BT89" i="2"/>
  <c r="BV89" i="2"/>
  <c r="BT92" i="2"/>
  <c r="BV92" i="2"/>
  <c r="BT95" i="2"/>
  <c r="BV95" i="2"/>
  <c r="BT98" i="2"/>
  <c r="BV98" i="2"/>
  <c r="BT101" i="2"/>
  <c r="BV101" i="2"/>
  <c r="BT104" i="2"/>
  <c r="BV104" i="2"/>
  <c r="BT107" i="2"/>
  <c r="BV107" i="2"/>
  <c r="BT110" i="2"/>
  <c r="BV110" i="2"/>
  <c r="BT113" i="2"/>
  <c r="BV113" i="2"/>
  <c r="BT116" i="2"/>
  <c r="BV116" i="2"/>
  <c r="BT119" i="2"/>
  <c r="BV119" i="2"/>
  <c r="BT122" i="2"/>
  <c r="BV122" i="2"/>
  <c r="BT125" i="2"/>
  <c r="BV125" i="2"/>
  <c r="BT128" i="2"/>
  <c r="BV128" i="2"/>
  <c r="BT131" i="2"/>
  <c r="BV131" i="2"/>
  <c r="BT134" i="2"/>
  <c r="BV134" i="2"/>
  <c r="BT137" i="2"/>
  <c r="BV137" i="2"/>
  <c r="BT140" i="2"/>
  <c r="BV140" i="2"/>
  <c r="BT143" i="2"/>
  <c r="BV143" i="2"/>
  <c r="BT146" i="2"/>
  <c r="BV146" i="2"/>
  <c r="BT149" i="2"/>
  <c r="BV149" i="2"/>
  <c r="BT152" i="2"/>
  <c r="BV152" i="2"/>
  <c r="BT155" i="2"/>
  <c r="BV155" i="2"/>
  <c r="BT158" i="2"/>
  <c r="BV158" i="2"/>
  <c r="BT161" i="2"/>
  <c r="BV161" i="2"/>
  <c r="BT164" i="2"/>
  <c r="BV164" i="2"/>
  <c r="BT167" i="2"/>
  <c r="BV167" i="2"/>
  <c r="BT170" i="2"/>
  <c r="BV170" i="2"/>
  <c r="BT173" i="2"/>
  <c r="BV173" i="2"/>
  <c r="BT176" i="2"/>
  <c r="BV176" i="2"/>
  <c r="BT179" i="2"/>
  <c r="BV179" i="2"/>
  <c r="BT182" i="2"/>
  <c r="BV182" i="2"/>
  <c r="BT185" i="2"/>
  <c r="BV185" i="2"/>
  <c r="BT188" i="2"/>
  <c r="BV188" i="2"/>
  <c r="BT191" i="2"/>
  <c r="BV191" i="2"/>
  <c r="BT194" i="2"/>
  <c r="BV194" i="2"/>
  <c r="BT197" i="2"/>
  <c r="BV197" i="2"/>
  <c r="BT200" i="2"/>
  <c r="BV200" i="2"/>
  <c r="BT203" i="2"/>
  <c r="BV203" i="2"/>
  <c r="BT206" i="2"/>
  <c r="BV206" i="2"/>
  <c r="BT209" i="2"/>
  <c r="BV209" i="2"/>
  <c r="BT212" i="2"/>
  <c r="BV212" i="2"/>
  <c r="BT215" i="2"/>
  <c r="BV215" i="2"/>
  <c r="BT218" i="2"/>
  <c r="BV218" i="2"/>
  <c r="BT221" i="2"/>
  <c r="BV221" i="2"/>
  <c r="BT224" i="2"/>
  <c r="BV224" i="2"/>
  <c r="BT227" i="2"/>
  <c r="BV227" i="2"/>
  <c r="BT230" i="2"/>
  <c r="BV230" i="2"/>
  <c r="BT233" i="2"/>
  <c r="BV233" i="2"/>
  <c r="BT236" i="2"/>
  <c r="BV236" i="2"/>
  <c r="BT239" i="2"/>
  <c r="BV239" i="2"/>
  <c r="BT242" i="2"/>
  <c r="BV242" i="2"/>
  <c r="BT245" i="2"/>
  <c r="BV245" i="2"/>
  <c r="BT248" i="2"/>
  <c r="BV248" i="2"/>
  <c r="BT251" i="2"/>
  <c r="BV251" i="2"/>
  <c r="BT254" i="2"/>
  <c r="BV254" i="2"/>
  <c r="BT257" i="2"/>
  <c r="BV257" i="2"/>
  <c r="BT260" i="2"/>
  <c r="BV260" i="2"/>
  <c r="BT263" i="2"/>
  <c r="BV263" i="2"/>
  <c r="BT266" i="2"/>
  <c r="BV266" i="2"/>
  <c r="BT269" i="2"/>
  <c r="BV269" i="2"/>
  <c r="BT272" i="2"/>
  <c r="BV272" i="2"/>
  <c r="BT275" i="2"/>
  <c r="BV275" i="2"/>
  <c r="BT278" i="2"/>
  <c r="BV278" i="2"/>
  <c r="BT281" i="2"/>
  <c r="BV281" i="2"/>
  <c r="BT284" i="2"/>
  <c r="BV284" i="2"/>
  <c r="BT287" i="2"/>
  <c r="BV287" i="2"/>
  <c r="BT290" i="2"/>
  <c r="BV290" i="2"/>
  <c r="BT293" i="2"/>
  <c r="BV293" i="2"/>
  <c r="BT296" i="2"/>
  <c r="BV296" i="2"/>
  <c r="BT299" i="2"/>
  <c r="BV299" i="2"/>
  <c r="BT302" i="2"/>
  <c r="BV302" i="2"/>
  <c r="BT305" i="2"/>
  <c r="BV305" i="2"/>
  <c r="BT308" i="2"/>
  <c r="BV308" i="2"/>
  <c r="BT311" i="2"/>
  <c r="BV311" i="2"/>
  <c r="BT314" i="2"/>
  <c r="BV314" i="2"/>
  <c r="BT317" i="2"/>
  <c r="BV317" i="2"/>
  <c r="BT320" i="2"/>
  <c r="BV320" i="2"/>
  <c r="BT323" i="2"/>
  <c r="BV323" i="2"/>
  <c r="BT326" i="2"/>
  <c r="BV326" i="2"/>
  <c r="BT329" i="2"/>
  <c r="BV329" i="2"/>
  <c r="BT332" i="2"/>
  <c r="BV332" i="2"/>
  <c r="BT335" i="2"/>
  <c r="BV335" i="2"/>
  <c r="BT338" i="2"/>
  <c r="BV338" i="2"/>
  <c r="BT341" i="2"/>
  <c r="BV341" i="2"/>
  <c r="BT344" i="2"/>
  <c r="BV344" i="2"/>
  <c r="BT347" i="2"/>
  <c r="BV347" i="2"/>
  <c r="BT350" i="2"/>
  <c r="BV350" i="2"/>
  <c r="BT353" i="2"/>
  <c r="BV353" i="2"/>
  <c r="BT356" i="2"/>
  <c r="BV356" i="2"/>
  <c r="BT359" i="2"/>
  <c r="BV359" i="2"/>
  <c r="BT362" i="2"/>
  <c r="BV362" i="2"/>
  <c r="BT365" i="2"/>
  <c r="BV365" i="2"/>
  <c r="BT368" i="2"/>
  <c r="BV368" i="2"/>
  <c r="BT371" i="2"/>
  <c r="BV371" i="2"/>
  <c r="BT374" i="2"/>
  <c r="BV374" i="2"/>
  <c r="BT377" i="2"/>
  <c r="BV377" i="2"/>
  <c r="BT380" i="2"/>
  <c r="BV380" i="2"/>
  <c r="BT383" i="2"/>
  <c r="BV383" i="2"/>
  <c r="BT386" i="2"/>
  <c r="BV386" i="2"/>
  <c r="BT389" i="2"/>
  <c r="BV389" i="2"/>
  <c r="BT392" i="2"/>
  <c r="BV392" i="2"/>
  <c r="BT395" i="2"/>
  <c r="BV395" i="2"/>
  <c r="BT398" i="2"/>
  <c r="BV398" i="2"/>
  <c r="BT401" i="2"/>
  <c r="BV401" i="2"/>
  <c r="BT404" i="2"/>
  <c r="BV404" i="2"/>
  <c r="BT407" i="2"/>
  <c r="BV407" i="2"/>
  <c r="BT410" i="2"/>
  <c r="BV410" i="2"/>
  <c r="BT413" i="2"/>
  <c r="BV413" i="2"/>
  <c r="BT416" i="2"/>
  <c r="BV416" i="2"/>
  <c r="BT419" i="2"/>
  <c r="BV419" i="2"/>
  <c r="BT422" i="2"/>
  <c r="BV422" i="2"/>
  <c r="BT425" i="2"/>
  <c r="BV425" i="2"/>
  <c r="BT428" i="2"/>
  <c r="BV428" i="2"/>
  <c r="BT431" i="2"/>
  <c r="BV431" i="2"/>
  <c r="BT434" i="2"/>
  <c r="BV434" i="2"/>
  <c r="BT437" i="2"/>
  <c r="BV437" i="2"/>
  <c r="BT440" i="2"/>
  <c r="BV440" i="2"/>
  <c r="BT443" i="2"/>
  <c r="BV443" i="2"/>
  <c r="BT446" i="2"/>
  <c r="BV446" i="2"/>
  <c r="BT449" i="2"/>
  <c r="BV449" i="2"/>
  <c r="BT452" i="2"/>
  <c r="BV452" i="2"/>
  <c r="BT455" i="2"/>
  <c r="BV455" i="2"/>
  <c r="BT458" i="2"/>
  <c r="BV458" i="2"/>
  <c r="BT461" i="2"/>
  <c r="BV461" i="2"/>
  <c r="BV14" i="2"/>
  <c r="BV29" i="19"/>
  <c r="BV32" i="19"/>
  <c r="BV35" i="19"/>
  <c r="BV38" i="19"/>
  <c r="BV41" i="19"/>
  <c r="BV44" i="19"/>
  <c r="BV47" i="19"/>
  <c r="BV50" i="19"/>
  <c r="BV53" i="19"/>
  <c r="BV56" i="19"/>
  <c r="BV59" i="19"/>
  <c r="BV62" i="19"/>
  <c r="BV65" i="19"/>
  <c r="BV68" i="19"/>
  <c r="BV71" i="19"/>
  <c r="BV74" i="19"/>
  <c r="BV77" i="19"/>
  <c r="BV80" i="19"/>
  <c r="BV83" i="19"/>
  <c r="BV86" i="19"/>
  <c r="BV89" i="19"/>
  <c r="BV92" i="19"/>
  <c r="BV95" i="19"/>
  <c r="BV98" i="19"/>
  <c r="BV101" i="19"/>
  <c r="BV104" i="19"/>
  <c r="BV107" i="19"/>
  <c r="BV110" i="19"/>
  <c r="BV113" i="19"/>
  <c r="BV116" i="19"/>
  <c r="BV119" i="19"/>
  <c r="BV122" i="19"/>
  <c r="BV125" i="19"/>
  <c r="BV128" i="19"/>
  <c r="BV131" i="19"/>
  <c r="BV134" i="19"/>
  <c r="BV137" i="19"/>
  <c r="BV140" i="19"/>
  <c r="BV143" i="19"/>
  <c r="BV146" i="19"/>
  <c r="BV149" i="19"/>
  <c r="BV152" i="19"/>
  <c r="BV155" i="19"/>
  <c r="BV158" i="19"/>
  <c r="BV161" i="19"/>
  <c r="BV164" i="19"/>
  <c r="BV167" i="19"/>
  <c r="BV170" i="19"/>
  <c r="BV173" i="19"/>
  <c r="BV176" i="19"/>
  <c r="BV179" i="19"/>
  <c r="BV182" i="19"/>
  <c r="BV185" i="19"/>
  <c r="BV188" i="19"/>
  <c r="BV191" i="19"/>
  <c r="BV194" i="19"/>
  <c r="BV197" i="19"/>
  <c r="BV200" i="19"/>
  <c r="BV203" i="19"/>
  <c r="BV206" i="19"/>
  <c r="BV209" i="19"/>
  <c r="BV212" i="19"/>
  <c r="BV215" i="19"/>
  <c r="BV218" i="19"/>
  <c r="BV221" i="19"/>
  <c r="BV224" i="19"/>
  <c r="BV227" i="19"/>
  <c r="BV230" i="19"/>
  <c r="BV233" i="19"/>
  <c r="BV236" i="19"/>
  <c r="BV239" i="19"/>
  <c r="BV242" i="19"/>
  <c r="BV245" i="19"/>
  <c r="BV248" i="19"/>
  <c r="BV251" i="19"/>
  <c r="BV254" i="19"/>
  <c r="BV257" i="19"/>
  <c r="BV260" i="19"/>
  <c r="BV263" i="19"/>
  <c r="BV266" i="19"/>
  <c r="BV269" i="19"/>
  <c r="BV272" i="19"/>
  <c r="BV275" i="19"/>
  <c r="BV278" i="19"/>
  <c r="BV281" i="19"/>
  <c r="BV284" i="19"/>
  <c r="BV287" i="19"/>
  <c r="BV290" i="19"/>
  <c r="BV293" i="19"/>
  <c r="BV296" i="19"/>
  <c r="BV299" i="19"/>
  <c r="BV302" i="19"/>
  <c r="BV305" i="19"/>
  <c r="BV308" i="19"/>
  <c r="BV311" i="19"/>
  <c r="BV314" i="19"/>
  <c r="BV317" i="19"/>
  <c r="BV320" i="19"/>
  <c r="BV323" i="19"/>
  <c r="BV326" i="19"/>
  <c r="BV329" i="19"/>
  <c r="BV332" i="19"/>
  <c r="BV335" i="19"/>
  <c r="BV338" i="19"/>
  <c r="BV341" i="19"/>
  <c r="BV344" i="19"/>
  <c r="BV347" i="19"/>
  <c r="BV350" i="19"/>
  <c r="BV353" i="19"/>
  <c r="BV356" i="19"/>
  <c r="BV359" i="19"/>
  <c r="BV362" i="19"/>
  <c r="BV365" i="19"/>
  <c r="BV368" i="19"/>
  <c r="BV371" i="19"/>
  <c r="BV374" i="19"/>
  <c r="BV377" i="19"/>
  <c r="BV380" i="19"/>
  <c r="BV383" i="19"/>
  <c r="BV386" i="19"/>
  <c r="BV389" i="19"/>
  <c r="BV392" i="19"/>
  <c r="BV395" i="19"/>
  <c r="BV398" i="19"/>
  <c r="BV401" i="19"/>
  <c r="BV404" i="19"/>
  <c r="BV407" i="19"/>
  <c r="BV410" i="19"/>
  <c r="BV413" i="19"/>
  <c r="BV416" i="19"/>
  <c r="BV419" i="19"/>
  <c r="BV422" i="19"/>
  <c r="BV425" i="19"/>
  <c r="BV428" i="19"/>
  <c r="BV431" i="19"/>
  <c r="BV434" i="19"/>
  <c r="BV437" i="19"/>
  <c r="BV440" i="19"/>
  <c r="BV443" i="19"/>
  <c r="BV446" i="19"/>
  <c r="BV449" i="19"/>
  <c r="BV452" i="19"/>
  <c r="BV455" i="19"/>
  <c r="BV458" i="19"/>
  <c r="BV461" i="19"/>
  <c r="BT32" i="19"/>
  <c r="BT35" i="19"/>
  <c r="BT38" i="19"/>
  <c r="BT41" i="19"/>
  <c r="BT44" i="19"/>
  <c r="BT47" i="19"/>
  <c r="BT50" i="19"/>
  <c r="BT53" i="19"/>
  <c r="BT56" i="19"/>
  <c r="BT59" i="19"/>
  <c r="BT62" i="19"/>
  <c r="BT65" i="19"/>
  <c r="BT68" i="19"/>
  <c r="BT71" i="19"/>
  <c r="BT74" i="19"/>
  <c r="BT77" i="19"/>
  <c r="BT80" i="19"/>
  <c r="BT83" i="19"/>
  <c r="BT86" i="19"/>
  <c r="BT89" i="19"/>
  <c r="BT92" i="19"/>
  <c r="BT95" i="19"/>
  <c r="BT98" i="19"/>
  <c r="BT101" i="19"/>
  <c r="BT104" i="19"/>
  <c r="BT107" i="19"/>
  <c r="BT110" i="19"/>
  <c r="BT113" i="19"/>
  <c r="BT116" i="19"/>
  <c r="BT119" i="19"/>
  <c r="BT122" i="19"/>
  <c r="BT125" i="19"/>
  <c r="BT128" i="19"/>
  <c r="BT131" i="19"/>
  <c r="BT134" i="19"/>
  <c r="BT137" i="19"/>
  <c r="BT140" i="19"/>
  <c r="BT143" i="19"/>
  <c r="BT146" i="19"/>
  <c r="BT149" i="19"/>
  <c r="BT152" i="19"/>
  <c r="BT155" i="19"/>
  <c r="BT158" i="19"/>
  <c r="BT161" i="19"/>
  <c r="BT164" i="19"/>
  <c r="BT167" i="19"/>
  <c r="BT170" i="19"/>
  <c r="BT173" i="19"/>
  <c r="BT176" i="19"/>
  <c r="BT179" i="19"/>
  <c r="BT182" i="19"/>
  <c r="BT185" i="19"/>
  <c r="BT188" i="19"/>
  <c r="BT191" i="19"/>
  <c r="BT194" i="19"/>
  <c r="BT197" i="19"/>
  <c r="BT200" i="19"/>
  <c r="BT203" i="19"/>
  <c r="BT206" i="19"/>
  <c r="BT209" i="19"/>
  <c r="BT212" i="19"/>
  <c r="BT215" i="19"/>
  <c r="BT218" i="19"/>
  <c r="BT221" i="19"/>
  <c r="BT224" i="19"/>
  <c r="BT227" i="19"/>
  <c r="BT230" i="19"/>
  <c r="BT233" i="19"/>
  <c r="BT236" i="19"/>
  <c r="BT239" i="19"/>
  <c r="BT242" i="19"/>
  <c r="BT245" i="19"/>
  <c r="BT248" i="19"/>
  <c r="BT251" i="19"/>
  <c r="BT254" i="19"/>
  <c r="BT257" i="19"/>
  <c r="BT260" i="19"/>
  <c r="BT263" i="19"/>
  <c r="BT266" i="19"/>
  <c r="BT269" i="19"/>
  <c r="BT272" i="19"/>
  <c r="BT275" i="19"/>
  <c r="BT278" i="19"/>
  <c r="BT281" i="19"/>
  <c r="BT284" i="19"/>
  <c r="BT287" i="19"/>
  <c r="BT290" i="19"/>
  <c r="BT293" i="19"/>
  <c r="BT296" i="19"/>
  <c r="BT299" i="19"/>
  <c r="BT302" i="19"/>
  <c r="BT305" i="19"/>
  <c r="BT308" i="19"/>
  <c r="BT311" i="19"/>
  <c r="BT314" i="19"/>
  <c r="BT317" i="19"/>
  <c r="BT320" i="19"/>
  <c r="BT323" i="19"/>
  <c r="BT326" i="19"/>
  <c r="BT329" i="19"/>
  <c r="BT332" i="19"/>
  <c r="BT335" i="19"/>
  <c r="BT338" i="19"/>
  <c r="BT341" i="19"/>
  <c r="BT344" i="19"/>
  <c r="BT347" i="19"/>
  <c r="BT350" i="19"/>
  <c r="BT353" i="19"/>
  <c r="BT356" i="19"/>
  <c r="BT359" i="19"/>
  <c r="BT362" i="19"/>
  <c r="BT365" i="19"/>
  <c r="BT368" i="19"/>
  <c r="BT371" i="19"/>
  <c r="BT374" i="19"/>
  <c r="BT377" i="19"/>
  <c r="BT380" i="19"/>
  <c r="BT383" i="19"/>
  <c r="BT386" i="19"/>
  <c r="BT389" i="19"/>
  <c r="BT392" i="19"/>
  <c r="BT395" i="19"/>
  <c r="BT398" i="19"/>
  <c r="BT401" i="19"/>
  <c r="BT404" i="19"/>
  <c r="BT407" i="19"/>
  <c r="BT410" i="19"/>
  <c r="BT413" i="19"/>
  <c r="BT416" i="19"/>
  <c r="BT419" i="19"/>
  <c r="BT422" i="19"/>
  <c r="BT425" i="19"/>
  <c r="BT428" i="19"/>
  <c r="BT431" i="19"/>
  <c r="BT434" i="19"/>
  <c r="BT437" i="19"/>
  <c r="BT440" i="19"/>
  <c r="BT443" i="19"/>
  <c r="BT446" i="19"/>
  <c r="BT449" i="19"/>
  <c r="BT452" i="19"/>
  <c r="BT455" i="19"/>
  <c r="BT458" i="19"/>
  <c r="BT461" i="19"/>
  <c r="F24" i="2"/>
  <c r="F23" i="2"/>
  <c r="F21" i="2"/>
  <c r="F20" i="2"/>
  <c r="BJ20" i="2" s="1"/>
  <c r="E23" i="2"/>
  <c r="E20" i="2"/>
  <c r="BI20" i="2" s="1"/>
  <c r="D20" i="2"/>
  <c r="BU20" i="2" s="1"/>
  <c r="D23" i="2"/>
  <c r="AD23" i="2" s="1"/>
  <c r="D23" i="19"/>
  <c r="E4" i="28"/>
  <c r="E3" i="28"/>
  <c r="E2" i="28"/>
  <c r="AD23" i="19"/>
  <c r="AD24" i="19" s="1"/>
  <c r="AD25" i="19" s="1"/>
  <c r="BH14" i="2"/>
  <c r="BH20" i="2"/>
  <c r="BI14" i="2"/>
  <c r="BJ14" i="2"/>
  <c r="AD20" i="2" l="1"/>
  <c r="AD21" i="2" s="1"/>
  <c r="AD22" i="2" s="1"/>
  <c r="BU23" i="19"/>
  <c r="BH23" i="19"/>
  <c r="BV10" i="2"/>
  <c r="BU23" i="2"/>
  <c r="BP23" i="19"/>
  <c r="BR23" i="19"/>
  <c r="BS23" i="19"/>
  <c r="BQ23" i="19"/>
  <c r="BS23" i="2"/>
  <c r="BT23" i="2" s="1"/>
  <c r="BS20" i="2"/>
  <c r="BP20" i="2"/>
  <c r="BS14" i="2"/>
  <c r="BU14" i="2"/>
  <c r="AD24" i="2"/>
  <c r="AD25" i="2" s="1"/>
  <c r="BP23" i="2"/>
  <c r="BQ20" i="2"/>
  <c r="BQ23" i="2"/>
  <c r="BR20" i="2"/>
  <c r="BR23" i="2"/>
  <c r="E17"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4" i="2"/>
  <c r="Y33" i="2"/>
  <c r="Y32" i="2"/>
  <c r="Y31" i="2"/>
  <c r="Y30" i="2"/>
  <c r="Y28" i="2"/>
  <c r="Y27" i="2"/>
  <c r="Y25" i="2"/>
  <c r="Y24" i="2"/>
  <c r="Y23" i="2"/>
  <c r="Y22" i="2"/>
  <c r="Y21" i="2"/>
  <c r="Y20" i="2"/>
  <c r="Y19" i="2"/>
  <c r="Y18" i="2"/>
  <c r="Y16" i="2"/>
  <c r="Y15" i="2"/>
  <c r="AT13" i="2"/>
  <c r="AT12" i="2"/>
  <c r="M7" i="2"/>
  <c r="D7" i="2"/>
  <c r="M5" i="2"/>
  <c r="D5" i="2"/>
  <c r="Y14" i="2"/>
  <c r="BT14" i="2" l="1"/>
  <c r="BI17" i="2"/>
  <c r="AD14" i="2"/>
  <c r="AE21" i="2"/>
  <c r="AE24" i="2"/>
  <c r="AE20" i="2"/>
  <c r="AE14" i="2" l="1"/>
  <c r="BN14" i="2" s="1"/>
  <c r="BP14" i="2"/>
  <c r="AD15" i="2"/>
  <c r="BR14" i="2"/>
  <c r="BQ14" i="2"/>
  <c r="BF14" i="2"/>
  <c r="AE25" i="2"/>
  <c r="AE22" i="2"/>
  <c r="AD16" i="2" l="1"/>
  <c r="AE15" i="2"/>
  <c r="BN16" i="2" l="1"/>
  <c r="BN15" i="2"/>
  <c r="AE16" i="2"/>
  <c r="BO14" i="2" l="1"/>
  <c r="G5" i="25"/>
  <c r="F5" i="25"/>
  <c r="C5" i="25"/>
  <c r="A5" i="25"/>
  <c r="G3" i="25"/>
  <c r="F3" i="25"/>
  <c r="C3" i="25"/>
  <c r="A3" i="25"/>
  <c r="G5" i="24"/>
  <c r="F5" i="24"/>
  <c r="G3" i="24"/>
  <c r="F3" i="24"/>
  <c r="C5" i="24"/>
  <c r="A5" i="24"/>
  <c r="C3" i="24"/>
  <c r="A3" i="24"/>
  <c r="D6" i="26"/>
  <c r="L6" i="26"/>
  <c r="H6" i="26"/>
  <c r="L4" i="26"/>
  <c r="H4" i="26"/>
  <c r="B6" i="26"/>
  <c r="D4" i="26"/>
  <c r="B4" i="26"/>
  <c r="D13" i="11"/>
  <c r="E15" i="11"/>
  <c r="D11" i="11"/>
  <c r="L7" i="11"/>
  <c r="AV463" i="2"/>
  <c r="AU463" i="2"/>
  <c r="AV462" i="2"/>
  <c r="AU462" i="2"/>
  <c r="AV461" i="2"/>
  <c r="AU461" i="2"/>
  <c r="AV460" i="2"/>
  <c r="AU460" i="2"/>
  <c r="AV459" i="2"/>
  <c r="AU459" i="2"/>
  <c r="AV458" i="2"/>
  <c r="AU458" i="2"/>
  <c r="AV457" i="2"/>
  <c r="AU457" i="2"/>
  <c r="AV456" i="2"/>
  <c r="AU456" i="2"/>
  <c r="AV455" i="2"/>
  <c r="AU455" i="2"/>
  <c r="AV454" i="2"/>
  <c r="AU454" i="2"/>
  <c r="AV453" i="2"/>
  <c r="AU453" i="2"/>
  <c r="AV452" i="2"/>
  <c r="AU452" i="2"/>
  <c r="AV451" i="2"/>
  <c r="AU451" i="2"/>
  <c r="AV450" i="2"/>
  <c r="AU450" i="2"/>
  <c r="AV449" i="2"/>
  <c r="AU449" i="2"/>
  <c r="AV448" i="2"/>
  <c r="AU448" i="2"/>
  <c r="AV447" i="2"/>
  <c r="AU447" i="2"/>
  <c r="AV446" i="2"/>
  <c r="AU446" i="2"/>
  <c r="AV445" i="2"/>
  <c r="AU445" i="2"/>
  <c r="AV444" i="2"/>
  <c r="AU444" i="2"/>
  <c r="AV443" i="2"/>
  <c r="AU443" i="2"/>
  <c r="AV442" i="2"/>
  <c r="AU442" i="2"/>
  <c r="AV441" i="2"/>
  <c r="AU441" i="2"/>
  <c r="AV440" i="2"/>
  <c r="AU440" i="2"/>
  <c r="AV439" i="2"/>
  <c r="AU439" i="2"/>
  <c r="AV438" i="2"/>
  <c r="AU438" i="2"/>
  <c r="AV437" i="2"/>
  <c r="AU437" i="2"/>
  <c r="AV436" i="2"/>
  <c r="AU436" i="2"/>
  <c r="AV435" i="2"/>
  <c r="AU435" i="2"/>
  <c r="AV434" i="2"/>
  <c r="AU434" i="2"/>
  <c r="AV433" i="2"/>
  <c r="AU433" i="2"/>
  <c r="AV432" i="2"/>
  <c r="AU432" i="2"/>
  <c r="AV431" i="2"/>
  <c r="AU431" i="2"/>
  <c r="AV430" i="2"/>
  <c r="AU430" i="2"/>
  <c r="AV429" i="2"/>
  <c r="AU429" i="2"/>
  <c r="AV428" i="2"/>
  <c r="AU428" i="2"/>
  <c r="AV427" i="2"/>
  <c r="AU427" i="2"/>
  <c r="AV426" i="2"/>
  <c r="AU426" i="2"/>
  <c r="AV425" i="2"/>
  <c r="AU425" i="2"/>
  <c r="AV424" i="2"/>
  <c r="AU424" i="2"/>
  <c r="AV423" i="2"/>
  <c r="AU423" i="2"/>
  <c r="AV422" i="2"/>
  <c r="AU422" i="2"/>
  <c r="AV421" i="2"/>
  <c r="AU421" i="2"/>
  <c r="AV420" i="2"/>
  <c r="AU420" i="2"/>
  <c r="AV419" i="2"/>
  <c r="AU419" i="2"/>
  <c r="AV418" i="2"/>
  <c r="AU418" i="2"/>
  <c r="AV417" i="2"/>
  <c r="AU417" i="2"/>
  <c r="AV416" i="2"/>
  <c r="AU416" i="2"/>
  <c r="AV415" i="2"/>
  <c r="AU415" i="2"/>
  <c r="AV414" i="2"/>
  <c r="AU414" i="2"/>
  <c r="AV413" i="2"/>
  <c r="AU413" i="2"/>
  <c r="AV412" i="2"/>
  <c r="AU412" i="2"/>
  <c r="AV411" i="2"/>
  <c r="AU411" i="2"/>
  <c r="AV410" i="2"/>
  <c r="AU410" i="2"/>
  <c r="AV409" i="2"/>
  <c r="AU409" i="2"/>
  <c r="AV408" i="2"/>
  <c r="AU408" i="2"/>
  <c r="AV407" i="2"/>
  <c r="AU407" i="2"/>
  <c r="AV406" i="2"/>
  <c r="AU406" i="2"/>
  <c r="AV405" i="2"/>
  <c r="AU405" i="2"/>
  <c r="AV404" i="2"/>
  <c r="AU404" i="2"/>
  <c r="AV403" i="2"/>
  <c r="AU403" i="2"/>
  <c r="AV402" i="2"/>
  <c r="AU402" i="2"/>
  <c r="AV401" i="2"/>
  <c r="AU401" i="2"/>
  <c r="AV400" i="2"/>
  <c r="AU400" i="2"/>
  <c r="AV399" i="2"/>
  <c r="AU399" i="2"/>
  <c r="AV398" i="2"/>
  <c r="AU398" i="2"/>
  <c r="AV397" i="2"/>
  <c r="AU397" i="2"/>
  <c r="AV396" i="2"/>
  <c r="AU396" i="2"/>
  <c r="AV395" i="2"/>
  <c r="AU395" i="2"/>
  <c r="AV394" i="2"/>
  <c r="AU394" i="2"/>
  <c r="AV393" i="2"/>
  <c r="AU393" i="2"/>
  <c r="AV392" i="2"/>
  <c r="AU392" i="2"/>
  <c r="AV391" i="2"/>
  <c r="AU391" i="2"/>
  <c r="AV390" i="2"/>
  <c r="AU390" i="2"/>
  <c r="AV389" i="2"/>
  <c r="AU389" i="2"/>
  <c r="AV388" i="2"/>
  <c r="AU388" i="2"/>
  <c r="AV387" i="2"/>
  <c r="AU387" i="2"/>
  <c r="AV386" i="2"/>
  <c r="AU386" i="2"/>
  <c r="AV385" i="2"/>
  <c r="AU385" i="2"/>
  <c r="AV384" i="2"/>
  <c r="AU384" i="2"/>
  <c r="AV383" i="2"/>
  <c r="AU383" i="2"/>
  <c r="AV382" i="2"/>
  <c r="AU382" i="2"/>
  <c r="AV381" i="2"/>
  <c r="AU381" i="2"/>
  <c r="AV380" i="2"/>
  <c r="AU380" i="2"/>
  <c r="AV379" i="2"/>
  <c r="AU379" i="2"/>
  <c r="AV378" i="2"/>
  <c r="AU378" i="2"/>
  <c r="AV377" i="2"/>
  <c r="AU377" i="2"/>
  <c r="AV376" i="2"/>
  <c r="AU376" i="2"/>
  <c r="AV375" i="2"/>
  <c r="AU375" i="2"/>
  <c r="AV374" i="2"/>
  <c r="AU374" i="2"/>
  <c r="AV373" i="2"/>
  <c r="AU373" i="2"/>
  <c r="AV372" i="2"/>
  <c r="AU372" i="2"/>
  <c r="AV371" i="2"/>
  <c r="AU371" i="2"/>
  <c r="AV370" i="2"/>
  <c r="AU370" i="2"/>
  <c r="AV369" i="2"/>
  <c r="AU369" i="2"/>
  <c r="AV368" i="2"/>
  <c r="AU368" i="2"/>
  <c r="AV367" i="2"/>
  <c r="AU367" i="2"/>
  <c r="AV366" i="2"/>
  <c r="AU366" i="2"/>
  <c r="AV365" i="2"/>
  <c r="AU365" i="2"/>
  <c r="AV364" i="2"/>
  <c r="AU364" i="2"/>
  <c r="AV363" i="2"/>
  <c r="AU363" i="2"/>
  <c r="AV362" i="2"/>
  <c r="AU362" i="2"/>
  <c r="AV361" i="2"/>
  <c r="AU361" i="2"/>
  <c r="AV360" i="2"/>
  <c r="AU360" i="2"/>
  <c r="AV359" i="2"/>
  <c r="AU359" i="2"/>
  <c r="AV358" i="2"/>
  <c r="AU358" i="2"/>
  <c r="AV357" i="2"/>
  <c r="AU357" i="2"/>
  <c r="AV356" i="2"/>
  <c r="AU356" i="2"/>
  <c r="AV355" i="2"/>
  <c r="AU355" i="2"/>
  <c r="AV354" i="2"/>
  <c r="AU354" i="2"/>
  <c r="AV353" i="2"/>
  <c r="AU353" i="2"/>
  <c r="AV352" i="2"/>
  <c r="AU352" i="2"/>
  <c r="AV351" i="2"/>
  <c r="AU351" i="2"/>
  <c r="AV350" i="2"/>
  <c r="AU350" i="2"/>
  <c r="AV349" i="2"/>
  <c r="AU349" i="2"/>
  <c r="AV348" i="2"/>
  <c r="AU348" i="2"/>
  <c r="AV347" i="2"/>
  <c r="AU347" i="2"/>
  <c r="AV346" i="2"/>
  <c r="AU346" i="2"/>
  <c r="AV345" i="2"/>
  <c r="AU345" i="2"/>
  <c r="AV344" i="2"/>
  <c r="AU344" i="2"/>
  <c r="AV343" i="2"/>
  <c r="AU343" i="2"/>
  <c r="AV342" i="2"/>
  <c r="AU342" i="2"/>
  <c r="AV341" i="2"/>
  <c r="AU341" i="2"/>
  <c r="AV340" i="2"/>
  <c r="AU340" i="2"/>
  <c r="AV339" i="2"/>
  <c r="AU339" i="2"/>
  <c r="AV338" i="2"/>
  <c r="AU338" i="2"/>
  <c r="AV337" i="2"/>
  <c r="AU337" i="2"/>
  <c r="AV336" i="2"/>
  <c r="AU336" i="2"/>
  <c r="AV335" i="2"/>
  <c r="AU335" i="2"/>
  <c r="AV334" i="2"/>
  <c r="AU334" i="2"/>
  <c r="AV333" i="2"/>
  <c r="AU333" i="2"/>
  <c r="AV332" i="2"/>
  <c r="AU332" i="2"/>
  <c r="AV331" i="2"/>
  <c r="AU331" i="2"/>
  <c r="AV330" i="2"/>
  <c r="AU330" i="2"/>
  <c r="AV329" i="2"/>
  <c r="AU329" i="2"/>
  <c r="AV328" i="2"/>
  <c r="AU328" i="2"/>
  <c r="AV327" i="2"/>
  <c r="AU327" i="2"/>
  <c r="AV326" i="2"/>
  <c r="AU326" i="2"/>
  <c r="AV325" i="2"/>
  <c r="AU325" i="2"/>
  <c r="AV324" i="2"/>
  <c r="AU324" i="2"/>
  <c r="AV323" i="2"/>
  <c r="AU323" i="2"/>
  <c r="AV322" i="2"/>
  <c r="AU322" i="2"/>
  <c r="AV321" i="2"/>
  <c r="AU321" i="2"/>
  <c r="AV320" i="2"/>
  <c r="AU320" i="2"/>
  <c r="AV319" i="2"/>
  <c r="AU319" i="2"/>
  <c r="AV318" i="2"/>
  <c r="AU318" i="2"/>
  <c r="AV317" i="2"/>
  <c r="AU317" i="2"/>
  <c r="AV316" i="2"/>
  <c r="AU316" i="2"/>
  <c r="AV315" i="2"/>
  <c r="AU315" i="2"/>
  <c r="AV314" i="2"/>
  <c r="AU314" i="2"/>
  <c r="AV313" i="2"/>
  <c r="AU313" i="2"/>
  <c r="AV312" i="2"/>
  <c r="AU312" i="2"/>
  <c r="AV311" i="2"/>
  <c r="AU311" i="2"/>
  <c r="AV310" i="2"/>
  <c r="AU310" i="2"/>
  <c r="AV309" i="2"/>
  <c r="AU309" i="2"/>
  <c r="AV308" i="2"/>
  <c r="AU308" i="2"/>
  <c r="AV307" i="2"/>
  <c r="AU307" i="2"/>
  <c r="AV306" i="2"/>
  <c r="AU306" i="2"/>
  <c r="AV305" i="2"/>
  <c r="AU305" i="2"/>
  <c r="AV304" i="2"/>
  <c r="AU304" i="2"/>
  <c r="AV303" i="2"/>
  <c r="AU303" i="2"/>
  <c r="AV302" i="2"/>
  <c r="AU302" i="2"/>
  <c r="AV301" i="2"/>
  <c r="AU301" i="2"/>
  <c r="AV300" i="2"/>
  <c r="AU300" i="2"/>
  <c r="AV299" i="2"/>
  <c r="AU299" i="2"/>
  <c r="AV298" i="2"/>
  <c r="AU298" i="2"/>
  <c r="AV297" i="2"/>
  <c r="AU297" i="2"/>
  <c r="AV296" i="2"/>
  <c r="AU296" i="2"/>
  <c r="AV295" i="2"/>
  <c r="AU295" i="2"/>
  <c r="AV294" i="2"/>
  <c r="AU294" i="2"/>
  <c r="AV293" i="2"/>
  <c r="AU293" i="2"/>
  <c r="AV292" i="2"/>
  <c r="AU292" i="2"/>
  <c r="AV291" i="2"/>
  <c r="AU291" i="2"/>
  <c r="AV290" i="2"/>
  <c r="AU290" i="2"/>
  <c r="AV289" i="2"/>
  <c r="AU289" i="2"/>
  <c r="AV288" i="2"/>
  <c r="AU288" i="2"/>
  <c r="AV287" i="2"/>
  <c r="AU287" i="2"/>
  <c r="AV286" i="2"/>
  <c r="AU286" i="2"/>
  <c r="AV285" i="2"/>
  <c r="AU285" i="2"/>
  <c r="AV284" i="2"/>
  <c r="AU284" i="2"/>
  <c r="AV283" i="2"/>
  <c r="AU283" i="2"/>
  <c r="AV282" i="2"/>
  <c r="AU282" i="2"/>
  <c r="AV281" i="2"/>
  <c r="AU281" i="2"/>
  <c r="AV280" i="2"/>
  <c r="AU280" i="2"/>
  <c r="AV279" i="2"/>
  <c r="AU279" i="2"/>
  <c r="AV278" i="2"/>
  <c r="AU278" i="2"/>
  <c r="AV277" i="2"/>
  <c r="AU277" i="2"/>
  <c r="AV276" i="2"/>
  <c r="AU276" i="2"/>
  <c r="AV275" i="2"/>
  <c r="AU275" i="2"/>
  <c r="AV274" i="2"/>
  <c r="AU274" i="2"/>
  <c r="AV273" i="2"/>
  <c r="AU273" i="2"/>
  <c r="AV272" i="2"/>
  <c r="AU272" i="2"/>
  <c r="AV271" i="2"/>
  <c r="AU271" i="2"/>
  <c r="AV270" i="2"/>
  <c r="AU270" i="2"/>
  <c r="AV269" i="2"/>
  <c r="AU269" i="2"/>
  <c r="AV268" i="2"/>
  <c r="AU268" i="2"/>
  <c r="AV267" i="2"/>
  <c r="AU267" i="2"/>
  <c r="AV266" i="2"/>
  <c r="AU266" i="2"/>
  <c r="AV265" i="2"/>
  <c r="AU265" i="2"/>
  <c r="AV264" i="2"/>
  <c r="AU264" i="2"/>
  <c r="AV263" i="2"/>
  <c r="AU263" i="2"/>
  <c r="AV262" i="2"/>
  <c r="AU262" i="2"/>
  <c r="AV261" i="2"/>
  <c r="AU261" i="2"/>
  <c r="AV260" i="2"/>
  <c r="AU260" i="2"/>
  <c r="AV259" i="2"/>
  <c r="AU259" i="2"/>
  <c r="AV258" i="2"/>
  <c r="AU258" i="2"/>
  <c r="AV257" i="2"/>
  <c r="AU257" i="2"/>
  <c r="AV256" i="2"/>
  <c r="AU256" i="2"/>
  <c r="AV255" i="2"/>
  <c r="AU255" i="2"/>
  <c r="AV254" i="2"/>
  <c r="AU254" i="2"/>
  <c r="AV253" i="2"/>
  <c r="AU253" i="2"/>
  <c r="AV252" i="2"/>
  <c r="AU252" i="2"/>
  <c r="AV251" i="2"/>
  <c r="AU251" i="2"/>
  <c r="AV250" i="2"/>
  <c r="AU250" i="2"/>
  <c r="AV249" i="2"/>
  <c r="AU249" i="2"/>
  <c r="AV248" i="2"/>
  <c r="AU248" i="2"/>
  <c r="AV247" i="2"/>
  <c r="AU247" i="2"/>
  <c r="AV246" i="2"/>
  <c r="AU246" i="2"/>
  <c r="AV245" i="2"/>
  <c r="AU245" i="2"/>
  <c r="AV244" i="2"/>
  <c r="AU244" i="2"/>
  <c r="AV243" i="2"/>
  <c r="AU243" i="2"/>
  <c r="AV242" i="2"/>
  <c r="AU242" i="2"/>
  <c r="AV241" i="2"/>
  <c r="AU241" i="2"/>
  <c r="AV240" i="2"/>
  <c r="AU240" i="2"/>
  <c r="AV239" i="2"/>
  <c r="AU239" i="2"/>
  <c r="AV238" i="2"/>
  <c r="AU238" i="2"/>
  <c r="AV237" i="2"/>
  <c r="AU237" i="2"/>
  <c r="AV236" i="2"/>
  <c r="AU236" i="2"/>
  <c r="AV235" i="2"/>
  <c r="AU235" i="2"/>
  <c r="AV234" i="2"/>
  <c r="AU234" i="2"/>
  <c r="AV233" i="2"/>
  <c r="AU233" i="2"/>
  <c r="AV232" i="2"/>
  <c r="AU232" i="2"/>
  <c r="AV231" i="2"/>
  <c r="AU231" i="2"/>
  <c r="AV230" i="2"/>
  <c r="AU230" i="2"/>
  <c r="AV229" i="2"/>
  <c r="AU229" i="2"/>
  <c r="AV228" i="2"/>
  <c r="AU228" i="2"/>
  <c r="AV227" i="2"/>
  <c r="AU227" i="2"/>
  <c r="AV226" i="2"/>
  <c r="AU226" i="2"/>
  <c r="AV225" i="2"/>
  <c r="AU225" i="2"/>
  <c r="AV224" i="2"/>
  <c r="AU224" i="2"/>
  <c r="AV223" i="2"/>
  <c r="AU223" i="2"/>
  <c r="AV222" i="2"/>
  <c r="AU222" i="2"/>
  <c r="AV221" i="2"/>
  <c r="AU221" i="2"/>
  <c r="AV220" i="2"/>
  <c r="AU220" i="2"/>
  <c r="AV219" i="2"/>
  <c r="AU219" i="2"/>
  <c r="AV218" i="2"/>
  <c r="AU218" i="2"/>
  <c r="AV217" i="2"/>
  <c r="AU217" i="2"/>
  <c r="AV216" i="2"/>
  <c r="AU216" i="2"/>
  <c r="AV215" i="2"/>
  <c r="AU215" i="2"/>
  <c r="AV214" i="2"/>
  <c r="AU214" i="2"/>
  <c r="AV213" i="2"/>
  <c r="AU213" i="2"/>
  <c r="AV212" i="2"/>
  <c r="AU212" i="2"/>
  <c r="AV211" i="2"/>
  <c r="AU211" i="2"/>
  <c r="AV210" i="2"/>
  <c r="AU210" i="2"/>
  <c r="AV209" i="2"/>
  <c r="AU209" i="2"/>
  <c r="AV208" i="2"/>
  <c r="AU208" i="2"/>
  <c r="AV207" i="2"/>
  <c r="AU207" i="2"/>
  <c r="AV206" i="2"/>
  <c r="AU206" i="2"/>
  <c r="AV205" i="2"/>
  <c r="AU205" i="2"/>
  <c r="AV204" i="2"/>
  <c r="AU204" i="2"/>
  <c r="AV203" i="2"/>
  <c r="AU203" i="2"/>
  <c r="AV202" i="2"/>
  <c r="AU202" i="2"/>
  <c r="AV201" i="2"/>
  <c r="AU201" i="2"/>
  <c r="AV200" i="2"/>
  <c r="AU200" i="2"/>
  <c r="AV199" i="2"/>
  <c r="AU199" i="2"/>
  <c r="AV198" i="2"/>
  <c r="AU198" i="2"/>
  <c r="AV197" i="2"/>
  <c r="AU197" i="2"/>
  <c r="AV196" i="2"/>
  <c r="AU196" i="2"/>
  <c r="AV195" i="2"/>
  <c r="AU195" i="2"/>
  <c r="AV194" i="2"/>
  <c r="AU194" i="2"/>
  <c r="AV193" i="2"/>
  <c r="AU193" i="2"/>
  <c r="AV192" i="2"/>
  <c r="AU192" i="2"/>
  <c r="AV191" i="2"/>
  <c r="AU191" i="2"/>
  <c r="AV190" i="2"/>
  <c r="AU190" i="2"/>
  <c r="AV189" i="2"/>
  <c r="AU189" i="2"/>
  <c r="AV188" i="2"/>
  <c r="AU188" i="2"/>
  <c r="AV187" i="2"/>
  <c r="AU187" i="2"/>
  <c r="AV186" i="2"/>
  <c r="AU186" i="2"/>
  <c r="AV185" i="2"/>
  <c r="AU185" i="2"/>
  <c r="AV184" i="2"/>
  <c r="AU184" i="2"/>
  <c r="AV183" i="2"/>
  <c r="AU183" i="2"/>
  <c r="AV182" i="2"/>
  <c r="AU182" i="2"/>
  <c r="AV181" i="2"/>
  <c r="AU181" i="2"/>
  <c r="AV180" i="2"/>
  <c r="AU180" i="2"/>
  <c r="AV179" i="2"/>
  <c r="AU179" i="2"/>
  <c r="AV178" i="2"/>
  <c r="AU178" i="2"/>
  <c r="AV177" i="2"/>
  <c r="AU177" i="2"/>
  <c r="AV176" i="2"/>
  <c r="AU176" i="2"/>
  <c r="AV175" i="2"/>
  <c r="AU175" i="2"/>
  <c r="AV174" i="2"/>
  <c r="AU174" i="2"/>
  <c r="AV173" i="2"/>
  <c r="AU173" i="2"/>
  <c r="AV172" i="2"/>
  <c r="AU172" i="2"/>
  <c r="AV171" i="2"/>
  <c r="AU171" i="2"/>
  <c r="AV170" i="2"/>
  <c r="AU170" i="2"/>
  <c r="AV169" i="2"/>
  <c r="AU169" i="2"/>
  <c r="AV168" i="2"/>
  <c r="AU168" i="2"/>
  <c r="AV167" i="2"/>
  <c r="AU167" i="2"/>
  <c r="AV166" i="2"/>
  <c r="AU166" i="2"/>
  <c r="AV165" i="2"/>
  <c r="AU165" i="2"/>
  <c r="AV164" i="2"/>
  <c r="AU164" i="2"/>
  <c r="AV163" i="2"/>
  <c r="AU163" i="2"/>
  <c r="AV162" i="2"/>
  <c r="AU162" i="2"/>
  <c r="AV161" i="2"/>
  <c r="AU161" i="2"/>
  <c r="AV160" i="2"/>
  <c r="AU160" i="2"/>
  <c r="AV159" i="2"/>
  <c r="AU159" i="2"/>
  <c r="AV158" i="2"/>
  <c r="AU158" i="2"/>
  <c r="AV157" i="2"/>
  <c r="AU157" i="2"/>
  <c r="AV156" i="2"/>
  <c r="AU156" i="2"/>
  <c r="AV155" i="2"/>
  <c r="AU155" i="2"/>
  <c r="AV154" i="2"/>
  <c r="AU154" i="2"/>
  <c r="AV153" i="2"/>
  <c r="AU153" i="2"/>
  <c r="AV152" i="2"/>
  <c r="AU152" i="2"/>
  <c r="AV151" i="2"/>
  <c r="AU151" i="2"/>
  <c r="AV150" i="2"/>
  <c r="AU150" i="2"/>
  <c r="AV149" i="2"/>
  <c r="AU149" i="2"/>
  <c r="AV148" i="2"/>
  <c r="AU148" i="2"/>
  <c r="AV147" i="2"/>
  <c r="AU147" i="2"/>
  <c r="AV146" i="2"/>
  <c r="AU146" i="2"/>
  <c r="AV145" i="2"/>
  <c r="AU145" i="2"/>
  <c r="AV144" i="2"/>
  <c r="AU144" i="2"/>
  <c r="AV143" i="2"/>
  <c r="AU143" i="2"/>
  <c r="AV142" i="2"/>
  <c r="AU142" i="2"/>
  <c r="AV141" i="2"/>
  <c r="AU141" i="2"/>
  <c r="AV140" i="2"/>
  <c r="AU140" i="2"/>
  <c r="AV139" i="2"/>
  <c r="AU139" i="2"/>
  <c r="AV138" i="2"/>
  <c r="AU138" i="2"/>
  <c r="AV137" i="2"/>
  <c r="AU137" i="2"/>
  <c r="AV136" i="2"/>
  <c r="AU136" i="2"/>
  <c r="AV135" i="2"/>
  <c r="AU135" i="2"/>
  <c r="AV134" i="2"/>
  <c r="AU134" i="2"/>
  <c r="AV133" i="2"/>
  <c r="AU133" i="2"/>
  <c r="AV132" i="2"/>
  <c r="AU132" i="2"/>
  <c r="AV131" i="2"/>
  <c r="AU131" i="2"/>
  <c r="AV130" i="2"/>
  <c r="AU130" i="2"/>
  <c r="AV129" i="2"/>
  <c r="AU129" i="2"/>
  <c r="AV128" i="2"/>
  <c r="AU128" i="2"/>
  <c r="AV127" i="2"/>
  <c r="AU127" i="2"/>
  <c r="AV126" i="2"/>
  <c r="AU126" i="2"/>
  <c r="AV125" i="2"/>
  <c r="AU125" i="2"/>
  <c r="AV124" i="2"/>
  <c r="AU124" i="2"/>
  <c r="AV123" i="2"/>
  <c r="AU123" i="2"/>
  <c r="AV122" i="2"/>
  <c r="AU122" i="2"/>
  <c r="AV121" i="2"/>
  <c r="AU121" i="2"/>
  <c r="AV120" i="2"/>
  <c r="AU120" i="2"/>
  <c r="AV119" i="2"/>
  <c r="AU119" i="2"/>
  <c r="AV118" i="2"/>
  <c r="AU118" i="2"/>
  <c r="AV117" i="2"/>
  <c r="AU117" i="2"/>
  <c r="AV116" i="2"/>
  <c r="AU116" i="2"/>
  <c r="AV115" i="2"/>
  <c r="AU115" i="2"/>
  <c r="AV114" i="2"/>
  <c r="AU114" i="2"/>
  <c r="AV113" i="2"/>
  <c r="AU113" i="2"/>
  <c r="AV112" i="2"/>
  <c r="AU112" i="2"/>
  <c r="AV111" i="2"/>
  <c r="AU111" i="2"/>
  <c r="AV110" i="2"/>
  <c r="AU110" i="2"/>
  <c r="AV109" i="2"/>
  <c r="AU109" i="2"/>
  <c r="AV108" i="2"/>
  <c r="AU108" i="2"/>
  <c r="AV107" i="2"/>
  <c r="AU107" i="2"/>
  <c r="AV106" i="2"/>
  <c r="AU106" i="2"/>
  <c r="AV105" i="2"/>
  <c r="AU105" i="2"/>
  <c r="AV104" i="2"/>
  <c r="AU104" i="2"/>
  <c r="AV103" i="2"/>
  <c r="AU103" i="2"/>
  <c r="AV102" i="2"/>
  <c r="AU102" i="2"/>
  <c r="AV101" i="2"/>
  <c r="AU101" i="2"/>
  <c r="AV100" i="2"/>
  <c r="AU100" i="2"/>
  <c r="AV99" i="2"/>
  <c r="AU99" i="2"/>
  <c r="AV98" i="2"/>
  <c r="AU98" i="2"/>
  <c r="AV97" i="2"/>
  <c r="AU97" i="2"/>
  <c r="AV96" i="2"/>
  <c r="AU96" i="2"/>
  <c r="AV95" i="2"/>
  <c r="AU95" i="2"/>
  <c r="AV94" i="2"/>
  <c r="AU94" i="2"/>
  <c r="AV93" i="2"/>
  <c r="AU93" i="2"/>
  <c r="AV92" i="2"/>
  <c r="AU92" i="2"/>
  <c r="AV91" i="2"/>
  <c r="AU91" i="2"/>
  <c r="AV90" i="2"/>
  <c r="AU90" i="2"/>
  <c r="AV89" i="2"/>
  <c r="AU89" i="2"/>
  <c r="AV88" i="2"/>
  <c r="AU88" i="2"/>
  <c r="AV87" i="2"/>
  <c r="AU87" i="2"/>
  <c r="AV86" i="2"/>
  <c r="AU86" i="2"/>
  <c r="AV85" i="2"/>
  <c r="AU85" i="2"/>
  <c r="AV84" i="2"/>
  <c r="AU84" i="2"/>
  <c r="AV83" i="2"/>
  <c r="AU83" i="2"/>
  <c r="AV82" i="2"/>
  <c r="AU82" i="2"/>
  <c r="AV81" i="2"/>
  <c r="AU81" i="2"/>
  <c r="AV80" i="2"/>
  <c r="AU80" i="2"/>
  <c r="AV79" i="2"/>
  <c r="AU79" i="2"/>
  <c r="AV78" i="2"/>
  <c r="AU78" i="2"/>
  <c r="AV77" i="2"/>
  <c r="AU77" i="2"/>
  <c r="AV76" i="2"/>
  <c r="AU76" i="2"/>
  <c r="AV75" i="2"/>
  <c r="AU75" i="2"/>
  <c r="AV74" i="2"/>
  <c r="AU74" i="2"/>
  <c r="AV73" i="2"/>
  <c r="AU73" i="2"/>
  <c r="AV72" i="2"/>
  <c r="AU72" i="2"/>
  <c r="AV71" i="2"/>
  <c r="AU71" i="2"/>
  <c r="AV70" i="2"/>
  <c r="AU70" i="2"/>
  <c r="AV69" i="2"/>
  <c r="AU69" i="2"/>
  <c r="AV68" i="2"/>
  <c r="AU68" i="2"/>
  <c r="AV67" i="2"/>
  <c r="AU67" i="2"/>
  <c r="AV66" i="2"/>
  <c r="AU66" i="2"/>
  <c r="AV65" i="2"/>
  <c r="AU65" i="2"/>
  <c r="AV64" i="2"/>
  <c r="AU64" i="2"/>
  <c r="AV63" i="2"/>
  <c r="AU63" i="2"/>
  <c r="AV62" i="2"/>
  <c r="AU62" i="2"/>
  <c r="AV61" i="2"/>
  <c r="AU61" i="2"/>
  <c r="AV60" i="2"/>
  <c r="AU60" i="2"/>
  <c r="AV59" i="2"/>
  <c r="AU59" i="2"/>
  <c r="AV58" i="2"/>
  <c r="AU58" i="2"/>
  <c r="AV57" i="2"/>
  <c r="AU57" i="2"/>
  <c r="AV56" i="2"/>
  <c r="AU56" i="2"/>
  <c r="AV55" i="2"/>
  <c r="AU55" i="2"/>
  <c r="AV54" i="2"/>
  <c r="AU54" i="2"/>
  <c r="AV53" i="2"/>
  <c r="AU53" i="2"/>
  <c r="AV52" i="2"/>
  <c r="AU52" i="2"/>
  <c r="AV51" i="2"/>
  <c r="AU51" i="2"/>
  <c r="AV50" i="2"/>
  <c r="AU50" i="2"/>
  <c r="AV49" i="2"/>
  <c r="AU49" i="2"/>
  <c r="AV48" i="2"/>
  <c r="AU48" i="2"/>
  <c r="AV47" i="2"/>
  <c r="AU47" i="2"/>
  <c r="AV46" i="2"/>
  <c r="AU46" i="2"/>
  <c r="AV45" i="2"/>
  <c r="AU45" i="2"/>
  <c r="AV44" i="2"/>
  <c r="AU44" i="2"/>
  <c r="AV43" i="2"/>
  <c r="AU43" i="2"/>
  <c r="AV42" i="2"/>
  <c r="AU42" i="2"/>
  <c r="AV41" i="2"/>
  <c r="AU41" i="2"/>
  <c r="AV40" i="2"/>
  <c r="AU40" i="2"/>
  <c r="AV39" i="2"/>
  <c r="AU39" i="2"/>
  <c r="AV38" i="2"/>
  <c r="AU38" i="2"/>
  <c r="AV37" i="2"/>
  <c r="AU37" i="2"/>
  <c r="AV36" i="2"/>
  <c r="AU36" i="2"/>
  <c r="AV35" i="2"/>
  <c r="AU35" i="2"/>
  <c r="AV34" i="2"/>
  <c r="AU34" i="2"/>
  <c r="AV33" i="2"/>
  <c r="AU33" i="2"/>
  <c r="AV32" i="2"/>
  <c r="AU32" i="2"/>
  <c r="AV31" i="2"/>
  <c r="AU31" i="2"/>
  <c r="AV30" i="2"/>
  <c r="AU30" i="2"/>
  <c r="AV29" i="2"/>
  <c r="AU29" i="2"/>
  <c r="AV28" i="2"/>
  <c r="AU28" i="2"/>
  <c r="AV27" i="2"/>
  <c r="AU27" i="2"/>
  <c r="AV26" i="2"/>
  <c r="AU26" i="2"/>
  <c r="AV25" i="2"/>
  <c r="AU25" i="2"/>
  <c r="AV24" i="2"/>
  <c r="AU24" i="2"/>
  <c r="AV23" i="2"/>
  <c r="AU23" i="2"/>
  <c r="AV22" i="2"/>
  <c r="AU22" i="2"/>
  <c r="AV21" i="2"/>
  <c r="AU21" i="2"/>
  <c r="AV20" i="2"/>
  <c r="AU20" i="2"/>
  <c r="AV19" i="2"/>
  <c r="AU19" i="2"/>
  <c r="AV18" i="2"/>
  <c r="AU18" i="2"/>
  <c r="AV17" i="2"/>
  <c r="AU17" i="2"/>
  <c r="AV16" i="2"/>
  <c r="AU16" i="2"/>
  <c r="AV15" i="2"/>
  <c r="AU15" i="2"/>
  <c r="AV14" i="2"/>
  <c r="AU14" i="2"/>
  <c r="AT463" i="19"/>
  <c r="AT462" i="19"/>
  <c r="AT461" i="19"/>
  <c r="AT460" i="19"/>
  <c r="AT459" i="19"/>
  <c r="AT458" i="19"/>
  <c r="AT457" i="19"/>
  <c r="AT456" i="19"/>
  <c r="AT455" i="19"/>
  <c r="AT454" i="19"/>
  <c r="AT453" i="19"/>
  <c r="AT452" i="19"/>
  <c r="AT451" i="19"/>
  <c r="AT450" i="19"/>
  <c r="AT449" i="19"/>
  <c r="AT448" i="19"/>
  <c r="AT447" i="19"/>
  <c r="AT446" i="19"/>
  <c r="AT445" i="19"/>
  <c r="AT444" i="19"/>
  <c r="AT443" i="19"/>
  <c r="AT442" i="19"/>
  <c r="AT441" i="19"/>
  <c r="AT440" i="19"/>
  <c r="AT439" i="19"/>
  <c r="AT438" i="19"/>
  <c r="AT437" i="19"/>
  <c r="AT436" i="19"/>
  <c r="AT435" i="19"/>
  <c r="AT434" i="19"/>
  <c r="AT433" i="19"/>
  <c r="AT432" i="19"/>
  <c r="AT431" i="19"/>
  <c r="AT430" i="19"/>
  <c r="AT429" i="19"/>
  <c r="AT428" i="19"/>
  <c r="AT427" i="19"/>
  <c r="AT426" i="19"/>
  <c r="AT425" i="19"/>
  <c r="AT424" i="19"/>
  <c r="AT423" i="19"/>
  <c r="AT422" i="19"/>
  <c r="AT421" i="19"/>
  <c r="AT420" i="19"/>
  <c r="AT419" i="19"/>
  <c r="AT418" i="19"/>
  <c r="AT417" i="19"/>
  <c r="AT416" i="19"/>
  <c r="AT415" i="19"/>
  <c r="AT414" i="19"/>
  <c r="AT413" i="19"/>
  <c r="AT412" i="19"/>
  <c r="AT411" i="19"/>
  <c r="AT410" i="19"/>
  <c r="AT409" i="19"/>
  <c r="AT408" i="19"/>
  <c r="AT407" i="19"/>
  <c r="AT406" i="19"/>
  <c r="AT405" i="19"/>
  <c r="AT404" i="19"/>
  <c r="AT403" i="19"/>
  <c r="AT402" i="19"/>
  <c r="AT401" i="19"/>
  <c r="AT400" i="19"/>
  <c r="AT399" i="19"/>
  <c r="AT398" i="19"/>
  <c r="AT397" i="19"/>
  <c r="AT396" i="19"/>
  <c r="AT395" i="19"/>
  <c r="AT394" i="19"/>
  <c r="AT393" i="19"/>
  <c r="AT392" i="19"/>
  <c r="AT391" i="19"/>
  <c r="AT390" i="19"/>
  <c r="AT389" i="19"/>
  <c r="AT388" i="19"/>
  <c r="AT387" i="19"/>
  <c r="AT386" i="19"/>
  <c r="AT385" i="19"/>
  <c r="AT384" i="19"/>
  <c r="AT383" i="19"/>
  <c r="AT382" i="19"/>
  <c r="AT381" i="19"/>
  <c r="AT380" i="19"/>
  <c r="AT379" i="19"/>
  <c r="AT378" i="19"/>
  <c r="AT377" i="19"/>
  <c r="AT376" i="19"/>
  <c r="AT375" i="19"/>
  <c r="AT374" i="19"/>
  <c r="AT373" i="19"/>
  <c r="AT372" i="19"/>
  <c r="AT371" i="19"/>
  <c r="AT370" i="19"/>
  <c r="AT369" i="19"/>
  <c r="AT368" i="19"/>
  <c r="AT367" i="19"/>
  <c r="AT366" i="19"/>
  <c r="AT365" i="19"/>
  <c r="AT364" i="19"/>
  <c r="AT363" i="19"/>
  <c r="AT362" i="19"/>
  <c r="AT361" i="19"/>
  <c r="AT360" i="19"/>
  <c r="AT359" i="19"/>
  <c r="AT358" i="19"/>
  <c r="AT357" i="19"/>
  <c r="AT356" i="19"/>
  <c r="AT355" i="19"/>
  <c r="AT354" i="19"/>
  <c r="AT353" i="19"/>
  <c r="AT352" i="19"/>
  <c r="AT351" i="19"/>
  <c r="AT350" i="19"/>
  <c r="AT349" i="19"/>
  <c r="AT348" i="19"/>
  <c r="AT347" i="19"/>
  <c r="AT346" i="19"/>
  <c r="AT345" i="19"/>
  <c r="AT344" i="19"/>
  <c r="AT343" i="19"/>
  <c r="AT342" i="19"/>
  <c r="AT341" i="19"/>
  <c r="AT340" i="19"/>
  <c r="AT339" i="19"/>
  <c r="AT338" i="19"/>
  <c r="AT337" i="19"/>
  <c r="AT336" i="19"/>
  <c r="AT335" i="19"/>
  <c r="AT334" i="19"/>
  <c r="AT333" i="19"/>
  <c r="AT332" i="19"/>
  <c r="AT331" i="19"/>
  <c r="AT330" i="19"/>
  <c r="AT329" i="19"/>
  <c r="AT328" i="19"/>
  <c r="AT327" i="19"/>
  <c r="AT326" i="19"/>
  <c r="AT325" i="19"/>
  <c r="AT324" i="19"/>
  <c r="AT323" i="19"/>
  <c r="AT322" i="19"/>
  <c r="AT321" i="19"/>
  <c r="AT320" i="19"/>
  <c r="AT319" i="19"/>
  <c r="AT318" i="19"/>
  <c r="AT317" i="19"/>
  <c r="AT316" i="19"/>
  <c r="AT315" i="19"/>
  <c r="AT314" i="19"/>
  <c r="AT313" i="19"/>
  <c r="AT312" i="19"/>
  <c r="AT311" i="19"/>
  <c r="AT310" i="19"/>
  <c r="AT309" i="19"/>
  <c r="AT308" i="19"/>
  <c r="AT307" i="19"/>
  <c r="AT306" i="19"/>
  <c r="AT305" i="19"/>
  <c r="AT304" i="19"/>
  <c r="AT303" i="19"/>
  <c r="AT302" i="19"/>
  <c r="AT301" i="19"/>
  <c r="AT300" i="19"/>
  <c r="AT299" i="19"/>
  <c r="AT298" i="19"/>
  <c r="AT297" i="19"/>
  <c r="AT296" i="19"/>
  <c r="AT295" i="19"/>
  <c r="AT294" i="19"/>
  <c r="AT293" i="19"/>
  <c r="AT292" i="19"/>
  <c r="AT291" i="19"/>
  <c r="AT290" i="19"/>
  <c r="AT289" i="19"/>
  <c r="AT288" i="19"/>
  <c r="AT287" i="19"/>
  <c r="AT286" i="19"/>
  <c r="AT285" i="19"/>
  <c r="AT284" i="19"/>
  <c r="AT283" i="19"/>
  <c r="AT282" i="19"/>
  <c r="AT281" i="19"/>
  <c r="AT280" i="19"/>
  <c r="AT279" i="19"/>
  <c r="AT278" i="19"/>
  <c r="AT277" i="19"/>
  <c r="AT276" i="19"/>
  <c r="AT275" i="19"/>
  <c r="AT274" i="19"/>
  <c r="AT273" i="19"/>
  <c r="AT272" i="19"/>
  <c r="AT271" i="19"/>
  <c r="AT270" i="19"/>
  <c r="AT269" i="19"/>
  <c r="AT268" i="19"/>
  <c r="AT267" i="19"/>
  <c r="AT266" i="19"/>
  <c r="AT265" i="19"/>
  <c r="AT264" i="19"/>
  <c r="AT263" i="19"/>
  <c r="AT262" i="19"/>
  <c r="AT261" i="19"/>
  <c r="AT260" i="19"/>
  <c r="AT259" i="19"/>
  <c r="AT258" i="19"/>
  <c r="AT257" i="19"/>
  <c r="AT256" i="19"/>
  <c r="AT255" i="19"/>
  <c r="AT254" i="19"/>
  <c r="AT253" i="19"/>
  <c r="AT252" i="19"/>
  <c r="AT251" i="19"/>
  <c r="AT250" i="19"/>
  <c r="AT249" i="19"/>
  <c r="AT248" i="19"/>
  <c r="AT247" i="19"/>
  <c r="AT246" i="19"/>
  <c r="AT245" i="19"/>
  <c r="AT244" i="19"/>
  <c r="AT243" i="19"/>
  <c r="AT242" i="19"/>
  <c r="AT241" i="19"/>
  <c r="AT240" i="19"/>
  <c r="AT239" i="19"/>
  <c r="AT238" i="19"/>
  <c r="AT237" i="19"/>
  <c r="AT236" i="19"/>
  <c r="AT235" i="19"/>
  <c r="AT234" i="19"/>
  <c r="AT233" i="19"/>
  <c r="AT232" i="19"/>
  <c r="AT231" i="19"/>
  <c r="AT230" i="19"/>
  <c r="AT229" i="19"/>
  <c r="AT228" i="19"/>
  <c r="AT227" i="19"/>
  <c r="AT226" i="19"/>
  <c r="AT225" i="19"/>
  <c r="AT224" i="19"/>
  <c r="AT223" i="19"/>
  <c r="AT222" i="19"/>
  <c r="AT221" i="19"/>
  <c r="AT220" i="19"/>
  <c r="AT219" i="19"/>
  <c r="AT218" i="19"/>
  <c r="AT217" i="19"/>
  <c r="AT216" i="19"/>
  <c r="AT215" i="19"/>
  <c r="AT214" i="19"/>
  <c r="AT213" i="19"/>
  <c r="AT212" i="19"/>
  <c r="AT211" i="19"/>
  <c r="AT210" i="19"/>
  <c r="AT209" i="19"/>
  <c r="AT208" i="19"/>
  <c r="AT207" i="19"/>
  <c r="AT206" i="19"/>
  <c r="AT205" i="19"/>
  <c r="AT204" i="19"/>
  <c r="AT203" i="19"/>
  <c r="AT202" i="19"/>
  <c r="AT201" i="19"/>
  <c r="AT200" i="19"/>
  <c r="AT199" i="19"/>
  <c r="AT198" i="19"/>
  <c r="AT197" i="19"/>
  <c r="AT196" i="19"/>
  <c r="AT195" i="19"/>
  <c r="AT194" i="19"/>
  <c r="AT193" i="19"/>
  <c r="AT192" i="19"/>
  <c r="AT191" i="19"/>
  <c r="AT190" i="19"/>
  <c r="AT189" i="19"/>
  <c r="AT188" i="19"/>
  <c r="AT187" i="19"/>
  <c r="AT186" i="19"/>
  <c r="AT185" i="19"/>
  <c r="AT184" i="19"/>
  <c r="AT183" i="19"/>
  <c r="AT182" i="19"/>
  <c r="AT181" i="19"/>
  <c r="AT180" i="19"/>
  <c r="AT179" i="19"/>
  <c r="AT178" i="19"/>
  <c r="AT177" i="19"/>
  <c r="AT176" i="19"/>
  <c r="AT175" i="19"/>
  <c r="AT174" i="19"/>
  <c r="AT173" i="19"/>
  <c r="AT172" i="19"/>
  <c r="AT171" i="19"/>
  <c r="AT170" i="19"/>
  <c r="AT169" i="19"/>
  <c r="AT168" i="19"/>
  <c r="AT167" i="19"/>
  <c r="AT166" i="19"/>
  <c r="AT165" i="19"/>
  <c r="AT164" i="19"/>
  <c r="AT163" i="19"/>
  <c r="AT162" i="19"/>
  <c r="AT161" i="19"/>
  <c r="AT160" i="19"/>
  <c r="AT159" i="19"/>
  <c r="AT158" i="19"/>
  <c r="AT157" i="19"/>
  <c r="AT156" i="19"/>
  <c r="AT155" i="19"/>
  <c r="AT154" i="19"/>
  <c r="AT153" i="19"/>
  <c r="AT152" i="19"/>
  <c r="AT151" i="19"/>
  <c r="AT150" i="19"/>
  <c r="AT149" i="19"/>
  <c r="AT148" i="19"/>
  <c r="AT147" i="19"/>
  <c r="AT146" i="19"/>
  <c r="AT145" i="19"/>
  <c r="AT144" i="19"/>
  <c r="AT143" i="19"/>
  <c r="AT142" i="19"/>
  <c r="AT141" i="19"/>
  <c r="AT140" i="19"/>
  <c r="AT139" i="19"/>
  <c r="AT138" i="19"/>
  <c r="AT137" i="19"/>
  <c r="AT136" i="19"/>
  <c r="AT135" i="19"/>
  <c r="AT134" i="19"/>
  <c r="AT133" i="19"/>
  <c r="AT132" i="19"/>
  <c r="AT131" i="19"/>
  <c r="AT130" i="19"/>
  <c r="AT129" i="19"/>
  <c r="AT128" i="19"/>
  <c r="AT127" i="19"/>
  <c r="AT126" i="19"/>
  <c r="AT125" i="19"/>
  <c r="AT124" i="19"/>
  <c r="AT123" i="19"/>
  <c r="AT122" i="19"/>
  <c r="AT121" i="19"/>
  <c r="AT120" i="19"/>
  <c r="AT119" i="19"/>
  <c r="AT118" i="19"/>
  <c r="AT117" i="19"/>
  <c r="AT116" i="19"/>
  <c r="AT115" i="19"/>
  <c r="AT114" i="19"/>
  <c r="AT113" i="19"/>
  <c r="AT112" i="19"/>
  <c r="AT111" i="19"/>
  <c r="AT110" i="19"/>
  <c r="AT109" i="19"/>
  <c r="AT108" i="19"/>
  <c r="AT107" i="19"/>
  <c r="AT106" i="19"/>
  <c r="AT105" i="19"/>
  <c r="AT104" i="19"/>
  <c r="AT103" i="19"/>
  <c r="AT102" i="19"/>
  <c r="AT101" i="19"/>
  <c r="AT100" i="19"/>
  <c r="AT99" i="19"/>
  <c r="AT98" i="19"/>
  <c r="AT97" i="19"/>
  <c r="AT96" i="19"/>
  <c r="AT95" i="19"/>
  <c r="AT94" i="19"/>
  <c r="AT93" i="19"/>
  <c r="AT92" i="19"/>
  <c r="AT91" i="19"/>
  <c r="AT90" i="19"/>
  <c r="AT89" i="19"/>
  <c r="AT88" i="19"/>
  <c r="AT87" i="19"/>
  <c r="AT86" i="19"/>
  <c r="AT85" i="19"/>
  <c r="AT84" i="19"/>
  <c r="AT83" i="19"/>
  <c r="AT82" i="19"/>
  <c r="AT81" i="19"/>
  <c r="AT80" i="19"/>
  <c r="AT79" i="19"/>
  <c r="AT78" i="19"/>
  <c r="AT77" i="19"/>
  <c r="AT76" i="19"/>
  <c r="AT75" i="19"/>
  <c r="AT74" i="19"/>
  <c r="AT73" i="19"/>
  <c r="AT72" i="19"/>
  <c r="AT71" i="19"/>
  <c r="AT70" i="19"/>
  <c r="AT69" i="19"/>
  <c r="AT68" i="19"/>
  <c r="AT67" i="19"/>
  <c r="AT66" i="19"/>
  <c r="AT65" i="19"/>
  <c r="AT64" i="19"/>
  <c r="AT63" i="19"/>
  <c r="AT62" i="19"/>
  <c r="AT61" i="19"/>
  <c r="AT60" i="19"/>
  <c r="AT59" i="19"/>
  <c r="AT58" i="19"/>
  <c r="AT57" i="19"/>
  <c r="AT56" i="19"/>
  <c r="AT55" i="19"/>
  <c r="AT54" i="19"/>
  <c r="AT53" i="19"/>
  <c r="AT52" i="19"/>
  <c r="AT51" i="19"/>
  <c r="AT50" i="19"/>
  <c r="AT49" i="19"/>
  <c r="AT48" i="19"/>
  <c r="AT47" i="19"/>
  <c r="AT46" i="19"/>
  <c r="AT45" i="19"/>
  <c r="AT44" i="19"/>
  <c r="AT43" i="19"/>
  <c r="AT42" i="19"/>
  <c r="AT41" i="19"/>
  <c r="AT40" i="19"/>
  <c r="AT39" i="19"/>
  <c r="AT38" i="19"/>
  <c r="AT37" i="19"/>
  <c r="AT36" i="19"/>
  <c r="AT35" i="19"/>
  <c r="AT34" i="19"/>
  <c r="AT33" i="19"/>
  <c r="AT32" i="19"/>
  <c r="AT31" i="19"/>
  <c r="AT30" i="19"/>
  <c r="AT29" i="19"/>
  <c r="AT28" i="19"/>
  <c r="AT27" i="19"/>
  <c r="AT26" i="19"/>
  <c r="AT25" i="19"/>
  <c r="AT24" i="19"/>
  <c r="AT23" i="19"/>
  <c r="AT22" i="19"/>
  <c r="AT21" i="19"/>
  <c r="AT20" i="19"/>
  <c r="AT19" i="19"/>
  <c r="AT18" i="19"/>
  <c r="AT17" i="19"/>
  <c r="AT16" i="19"/>
  <c r="AT15" i="19"/>
  <c r="AT14" i="19"/>
  <c r="AV463" i="19"/>
  <c r="AU463" i="19"/>
  <c r="AV462" i="19"/>
  <c r="AU462" i="19"/>
  <c r="AV461" i="19"/>
  <c r="AU461" i="19"/>
  <c r="AV460" i="19"/>
  <c r="AU460" i="19"/>
  <c r="AV459" i="19"/>
  <c r="AU459" i="19"/>
  <c r="AV458" i="19"/>
  <c r="AU458" i="19"/>
  <c r="AV457" i="19"/>
  <c r="AU457" i="19"/>
  <c r="AV456" i="19"/>
  <c r="AU456" i="19"/>
  <c r="AV455" i="19"/>
  <c r="AU455" i="19"/>
  <c r="AV454" i="19"/>
  <c r="AU454" i="19"/>
  <c r="AV453" i="19"/>
  <c r="AU453" i="19"/>
  <c r="AV452" i="19"/>
  <c r="AU452" i="19"/>
  <c r="AV451" i="19"/>
  <c r="AU451" i="19"/>
  <c r="AV450" i="19"/>
  <c r="AU450" i="19"/>
  <c r="AV449" i="19"/>
  <c r="AU449" i="19"/>
  <c r="AV448" i="19"/>
  <c r="AU448" i="19"/>
  <c r="AV447" i="19"/>
  <c r="AU447" i="19"/>
  <c r="AV446" i="19"/>
  <c r="AU446" i="19"/>
  <c r="AV445" i="19"/>
  <c r="AU445" i="19"/>
  <c r="AV444" i="19"/>
  <c r="AU444" i="19"/>
  <c r="AV443" i="19"/>
  <c r="AU443" i="19"/>
  <c r="AV442" i="19"/>
  <c r="AU442" i="19"/>
  <c r="AV441" i="19"/>
  <c r="AU441" i="19"/>
  <c r="AV440" i="19"/>
  <c r="AU440" i="19"/>
  <c r="AV439" i="19"/>
  <c r="AU439" i="19"/>
  <c r="AV438" i="19"/>
  <c r="AU438" i="19"/>
  <c r="AV437" i="19"/>
  <c r="AU437" i="19"/>
  <c r="AV436" i="19"/>
  <c r="AU436" i="19"/>
  <c r="AV435" i="19"/>
  <c r="AU435" i="19"/>
  <c r="AV434" i="19"/>
  <c r="AU434" i="19"/>
  <c r="AV433" i="19"/>
  <c r="AU433" i="19"/>
  <c r="AV432" i="19"/>
  <c r="AU432" i="19"/>
  <c r="AV431" i="19"/>
  <c r="AU431" i="19"/>
  <c r="AV430" i="19"/>
  <c r="AU430" i="19"/>
  <c r="AV429" i="19"/>
  <c r="AU429" i="19"/>
  <c r="AV428" i="19"/>
  <c r="AU428" i="19"/>
  <c r="AV427" i="19"/>
  <c r="AU427" i="19"/>
  <c r="AV426" i="19"/>
  <c r="AU426" i="19"/>
  <c r="AV425" i="19"/>
  <c r="AU425" i="19"/>
  <c r="AV424" i="19"/>
  <c r="AU424" i="19"/>
  <c r="AV423" i="19"/>
  <c r="AU423" i="19"/>
  <c r="AV422" i="19"/>
  <c r="AU422" i="19"/>
  <c r="AV421" i="19"/>
  <c r="AU421" i="19"/>
  <c r="AV420" i="19"/>
  <c r="AU420" i="19"/>
  <c r="AV419" i="19"/>
  <c r="AU419" i="19"/>
  <c r="AV418" i="19"/>
  <c r="AU418" i="19"/>
  <c r="AV417" i="19"/>
  <c r="AU417" i="19"/>
  <c r="AV416" i="19"/>
  <c r="AU416" i="19"/>
  <c r="AV415" i="19"/>
  <c r="AU415" i="19"/>
  <c r="AV414" i="19"/>
  <c r="AU414" i="19"/>
  <c r="AV413" i="19"/>
  <c r="AU413" i="19"/>
  <c r="AV412" i="19"/>
  <c r="AU412" i="19"/>
  <c r="AV411" i="19"/>
  <c r="AU411" i="19"/>
  <c r="AV410" i="19"/>
  <c r="AU410" i="19"/>
  <c r="AV409" i="19"/>
  <c r="AU409" i="19"/>
  <c r="AV408" i="19"/>
  <c r="AU408" i="19"/>
  <c r="AV407" i="19"/>
  <c r="AU407" i="19"/>
  <c r="AV406" i="19"/>
  <c r="AU406" i="19"/>
  <c r="AV405" i="19"/>
  <c r="AU405" i="19"/>
  <c r="AV404" i="19"/>
  <c r="AU404" i="19"/>
  <c r="AV403" i="19"/>
  <c r="AU403" i="19"/>
  <c r="AV402" i="19"/>
  <c r="AU402" i="19"/>
  <c r="AV401" i="19"/>
  <c r="AU401" i="19"/>
  <c r="AV400" i="19"/>
  <c r="AU400" i="19"/>
  <c r="AV399" i="19"/>
  <c r="AU399" i="19"/>
  <c r="AV398" i="19"/>
  <c r="AU398" i="19"/>
  <c r="AV397" i="19"/>
  <c r="AU397" i="19"/>
  <c r="AV396" i="19"/>
  <c r="AU396" i="19"/>
  <c r="AV395" i="19"/>
  <c r="AU395" i="19"/>
  <c r="AV394" i="19"/>
  <c r="AU394" i="19"/>
  <c r="AV393" i="19"/>
  <c r="AU393" i="19"/>
  <c r="AV392" i="19"/>
  <c r="AU392" i="19"/>
  <c r="AV391" i="19"/>
  <c r="AU391" i="19"/>
  <c r="AV390" i="19"/>
  <c r="AU390" i="19"/>
  <c r="AV389" i="19"/>
  <c r="AU389" i="19"/>
  <c r="AV388" i="19"/>
  <c r="AU388" i="19"/>
  <c r="AV387" i="19"/>
  <c r="AU387" i="19"/>
  <c r="AV386" i="19"/>
  <c r="AU386" i="19"/>
  <c r="AV385" i="19"/>
  <c r="AU385" i="19"/>
  <c r="AV384" i="19"/>
  <c r="AU384" i="19"/>
  <c r="AV383" i="19"/>
  <c r="AU383" i="19"/>
  <c r="AV382" i="19"/>
  <c r="AU382" i="19"/>
  <c r="AV381" i="19"/>
  <c r="AU381" i="19"/>
  <c r="AV380" i="19"/>
  <c r="AU380" i="19"/>
  <c r="AV379" i="19"/>
  <c r="AU379" i="19"/>
  <c r="AV378" i="19"/>
  <c r="AU378" i="19"/>
  <c r="AV377" i="19"/>
  <c r="AU377" i="19"/>
  <c r="AV376" i="19"/>
  <c r="AU376" i="19"/>
  <c r="AV375" i="19"/>
  <c r="AU375" i="19"/>
  <c r="AV374" i="19"/>
  <c r="AU374" i="19"/>
  <c r="AV373" i="19"/>
  <c r="AU373" i="19"/>
  <c r="AV372" i="19"/>
  <c r="AU372" i="19"/>
  <c r="AV371" i="19"/>
  <c r="AU371" i="19"/>
  <c r="AV370" i="19"/>
  <c r="AU370" i="19"/>
  <c r="AV369" i="19"/>
  <c r="AU369" i="19"/>
  <c r="AV368" i="19"/>
  <c r="AU368" i="19"/>
  <c r="AV367" i="19"/>
  <c r="AU367" i="19"/>
  <c r="AV366" i="19"/>
  <c r="AU366" i="19"/>
  <c r="AV365" i="19"/>
  <c r="AU365" i="19"/>
  <c r="AV364" i="19"/>
  <c r="AU364" i="19"/>
  <c r="AV363" i="19"/>
  <c r="AU363" i="19"/>
  <c r="AV362" i="19"/>
  <c r="AU362" i="19"/>
  <c r="AV361" i="19"/>
  <c r="AU361" i="19"/>
  <c r="AV360" i="19"/>
  <c r="AU360" i="19"/>
  <c r="AV359" i="19"/>
  <c r="AU359" i="19"/>
  <c r="AV358" i="19"/>
  <c r="AU358" i="19"/>
  <c r="AV357" i="19"/>
  <c r="AU357" i="19"/>
  <c r="AV356" i="19"/>
  <c r="AU356" i="19"/>
  <c r="AV355" i="19"/>
  <c r="AU355" i="19"/>
  <c r="AV354" i="19"/>
  <c r="AU354" i="19"/>
  <c r="AV353" i="19"/>
  <c r="AU353" i="19"/>
  <c r="AV352" i="19"/>
  <c r="AU352" i="19"/>
  <c r="AV351" i="19"/>
  <c r="AU351" i="19"/>
  <c r="AV350" i="19"/>
  <c r="AU350" i="19"/>
  <c r="AV349" i="19"/>
  <c r="AU349" i="19"/>
  <c r="AV348" i="19"/>
  <c r="AU348" i="19"/>
  <c r="AV347" i="19"/>
  <c r="AU347" i="19"/>
  <c r="AV346" i="19"/>
  <c r="AU346" i="19"/>
  <c r="AV345" i="19"/>
  <c r="AU345" i="19"/>
  <c r="AV344" i="19"/>
  <c r="AU344" i="19"/>
  <c r="AV343" i="19"/>
  <c r="AU343" i="19"/>
  <c r="AV342" i="19"/>
  <c r="AU342" i="19"/>
  <c r="AV341" i="19"/>
  <c r="AU341" i="19"/>
  <c r="AV340" i="19"/>
  <c r="AU340" i="19"/>
  <c r="AV339" i="19"/>
  <c r="AU339" i="19"/>
  <c r="AV338" i="19"/>
  <c r="AU338" i="19"/>
  <c r="AV337" i="19"/>
  <c r="AU337" i="19"/>
  <c r="AV336" i="19"/>
  <c r="AU336" i="19"/>
  <c r="AV335" i="19"/>
  <c r="AU335" i="19"/>
  <c r="AV334" i="19"/>
  <c r="AU334" i="19"/>
  <c r="AV333" i="19"/>
  <c r="AU333" i="19"/>
  <c r="AV332" i="19"/>
  <c r="AU332" i="19"/>
  <c r="AV331" i="19"/>
  <c r="AU331" i="19"/>
  <c r="AV330" i="19"/>
  <c r="AU330" i="19"/>
  <c r="AV329" i="19"/>
  <c r="AU329" i="19"/>
  <c r="AV328" i="19"/>
  <c r="AU328" i="19"/>
  <c r="AV327" i="19"/>
  <c r="AU327" i="19"/>
  <c r="AV326" i="19"/>
  <c r="AU326" i="19"/>
  <c r="AV325" i="19"/>
  <c r="AU325" i="19"/>
  <c r="AV324" i="19"/>
  <c r="AU324" i="19"/>
  <c r="AV323" i="19"/>
  <c r="AU323" i="19"/>
  <c r="AV322" i="19"/>
  <c r="AU322" i="19"/>
  <c r="AV321" i="19"/>
  <c r="AU321" i="19"/>
  <c r="AV320" i="19"/>
  <c r="AU320" i="19"/>
  <c r="AV319" i="19"/>
  <c r="AU319" i="19"/>
  <c r="AV318" i="19"/>
  <c r="AU318" i="19"/>
  <c r="AV317" i="19"/>
  <c r="AU317" i="19"/>
  <c r="AV316" i="19"/>
  <c r="AU316" i="19"/>
  <c r="AV315" i="19"/>
  <c r="AU315" i="19"/>
  <c r="AV314" i="19"/>
  <c r="AU314" i="19"/>
  <c r="AV313" i="19"/>
  <c r="AU313" i="19"/>
  <c r="AV312" i="19"/>
  <c r="AU312" i="19"/>
  <c r="AV311" i="19"/>
  <c r="AU311" i="19"/>
  <c r="AV310" i="19"/>
  <c r="AU310" i="19"/>
  <c r="AV309" i="19"/>
  <c r="AU309" i="19"/>
  <c r="AV308" i="19"/>
  <c r="AU308" i="19"/>
  <c r="AV307" i="19"/>
  <c r="AU307" i="19"/>
  <c r="AV306" i="19"/>
  <c r="AU306" i="19"/>
  <c r="AV305" i="19"/>
  <c r="AU305" i="19"/>
  <c r="AV304" i="19"/>
  <c r="AU304" i="19"/>
  <c r="AV303" i="19"/>
  <c r="AU303" i="19"/>
  <c r="AV302" i="19"/>
  <c r="AU302" i="19"/>
  <c r="AV301" i="19"/>
  <c r="AU301" i="19"/>
  <c r="AV300" i="19"/>
  <c r="AU300" i="19"/>
  <c r="AV299" i="19"/>
  <c r="AU299" i="19"/>
  <c r="AV298" i="19"/>
  <c r="AU298" i="19"/>
  <c r="AV297" i="19"/>
  <c r="AU297" i="19"/>
  <c r="AV296" i="19"/>
  <c r="AU296" i="19"/>
  <c r="AV295" i="19"/>
  <c r="AU295" i="19"/>
  <c r="AV294" i="19"/>
  <c r="AU294" i="19"/>
  <c r="AV293" i="19"/>
  <c r="AU293" i="19"/>
  <c r="AV292" i="19"/>
  <c r="AU292" i="19"/>
  <c r="AV291" i="19"/>
  <c r="AU291" i="19"/>
  <c r="AV290" i="19"/>
  <c r="AU290" i="19"/>
  <c r="AV289" i="19"/>
  <c r="AU289" i="19"/>
  <c r="AV288" i="19"/>
  <c r="AU288" i="19"/>
  <c r="AV287" i="19"/>
  <c r="AU287" i="19"/>
  <c r="AV286" i="19"/>
  <c r="AU286" i="19"/>
  <c r="AV285" i="19"/>
  <c r="AU285" i="19"/>
  <c r="AV284" i="19"/>
  <c r="AU284" i="19"/>
  <c r="AV283" i="19"/>
  <c r="AU283" i="19"/>
  <c r="AV282" i="19"/>
  <c r="AU282" i="19"/>
  <c r="AV281" i="19"/>
  <c r="AU281" i="19"/>
  <c r="AV280" i="19"/>
  <c r="AU280" i="19"/>
  <c r="AV279" i="19"/>
  <c r="AU279" i="19"/>
  <c r="AV278" i="19"/>
  <c r="AU278" i="19"/>
  <c r="AV277" i="19"/>
  <c r="AU277" i="19"/>
  <c r="AV276" i="19"/>
  <c r="AU276" i="19"/>
  <c r="AV275" i="19"/>
  <c r="AU275" i="19"/>
  <c r="AV274" i="19"/>
  <c r="AU274" i="19"/>
  <c r="AV273" i="19"/>
  <c r="AU273" i="19"/>
  <c r="AV272" i="19"/>
  <c r="AU272" i="19"/>
  <c r="AV271" i="19"/>
  <c r="AU271" i="19"/>
  <c r="AV270" i="19"/>
  <c r="AU270" i="19"/>
  <c r="AV269" i="19"/>
  <c r="AU269" i="19"/>
  <c r="AV268" i="19"/>
  <c r="AU268" i="19"/>
  <c r="AV267" i="19"/>
  <c r="AU267" i="19"/>
  <c r="AV266" i="19"/>
  <c r="AU266" i="19"/>
  <c r="AV265" i="19"/>
  <c r="AU265" i="19"/>
  <c r="AV264" i="19"/>
  <c r="AU264" i="19"/>
  <c r="AV263" i="19"/>
  <c r="AU263" i="19"/>
  <c r="AV262" i="19"/>
  <c r="AU262" i="19"/>
  <c r="AV261" i="19"/>
  <c r="AU261" i="19"/>
  <c r="AV260" i="19"/>
  <c r="AU260" i="19"/>
  <c r="AV259" i="19"/>
  <c r="AU259" i="19"/>
  <c r="AV258" i="19"/>
  <c r="AU258" i="19"/>
  <c r="AV257" i="19"/>
  <c r="AU257" i="19"/>
  <c r="AV256" i="19"/>
  <c r="AU256" i="19"/>
  <c r="AV255" i="19"/>
  <c r="AU255" i="19"/>
  <c r="AV254" i="19"/>
  <c r="AU254" i="19"/>
  <c r="AV253" i="19"/>
  <c r="AU253" i="19"/>
  <c r="AV252" i="19"/>
  <c r="AU252" i="19"/>
  <c r="AV251" i="19"/>
  <c r="AU251" i="19"/>
  <c r="AV250" i="19"/>
  <c r="AU250" i="19"/>
  <c r="AV249" i="19"/>
  <c r="AU249" i="19"/>
  <c r="AV248" i="19"/>
  <c r="AU248" i="19"/>
  <c r="AV247" i="19"/>
  <c r="AU247" i="19"/>
  <c r="AV246" i="19"/>
  <c r="AU246" i="19"/>
  <c r="AV245" i="19"/>
  <c r="AU245" i="19"/>
  <c r="AV244" i="19"/>
  <c r="AU244" i="19"/>
  <c r="AV243" i="19"/>
  <c r="AU243" i="19"/>
  <c r="AV242" i="19"/>
  <c r="AU242" i="19"/>
  <c r="AV241" i="19"/>
  <c r="AU241" i="19"/>
  <c r="AV240" i="19"/>
  <c r="AU240" i="19"/>
  <c r="AV239" i="19"/>
  <c r="AU239" i="19"/>
  <c r="AV238" i="19"/>
  <c r="AU238" i="19"/>
  <c r="AV237" i="19"/>
  <c r="AU237" i="19"/>
  <c r="AV236" i="19"/>
  <c r="AU236" i="19"/>
  <c r="AV235" i="19"/>
  <c r="AU235" i="19"/>
  <c r="AV234" i="19"/>
  <c r="AU234" i="19"/>
  <c r="AV233" i="19"/>
  <c r="AU233" i="19"/>
  <c r="AV232" i="19"/>
  <c r="AU232" i="19"/>
  <c r="AV231" i="19"/>
  <c r="AU231" i="19"/>
  <c r="AV230" i="19"/>
  <c r="AU230" i="19"/>
  <c r="AV229" i="19"/>
  <c r="AU229" i="19"/>
  <c r="AV228" i="19"/>
  <c r="AU228" i="19"/>
  <c r="AV227" i="19"/>
  <c r="AU227" i="19"/>
  <c r="AV226" i="19"/>
  <c r="AU226" i="19"/>
  <c r="AV225" i="19"/>
  <c r="AU225" i="19"/>
  <c r="AV224" i="19"/>
  <c r="AU224" i="19"/>
  <c r="AV223" i="19"/>
  <c r="AU223" i="19"/>
  <c r="AV222" i="19"/>
  <c r="AU222" i="19"/>
  <c r="AV221" i="19"/>
  <c r="AU221" i="19"/>
  <c r="AV220" i="19"/>
  <c r="AU220" i="19"/>
  <c r="AV219" i="19"/>
  <c r="AU219" i="19"/>
  <c r="AV218" i="19"/>
  <c r="AU218" i="19"/>
  <c r="AV217" i="19"/>
  <c r="AU217" i="19"/>
  <c r="AV216" i="19"/>
  <c r="AU216" i="19"/>
  <c r="AV215" i="19"/>
  <c r="AU215" i="19"/>
  <c r="AV214" i="19"/>
  <c r="AU214" i="19"/>
  <c r="AV213" i="19"/>
  <c r="AU213" i="19"/>
  <c r="AV212" i="19"/>
  <c r="AU212" i="19"/>
  <c r="AV211" i="19"/>
  <c r="AU211" i="19"/>
  <c r="AV210" i="19"/>
  <c r="AU210" i="19"/>
  <c r="AV209" i="19"/>
  <c r="AU209" i="19"/>
  <c r="AV208" i="19"/>
  <c r="AU208" i="19"/>
  <c r="AV207" i="19"/>
  <c r="AU207" i="19"/>
  <c r="AV206" i="19"/>
  <c r="AU206" i="19"/>
  <c r="AV205" i="19"/>
  <c r="AU205" i="19"/>
  <c r="AV204" i="19"/>
  <c r="AU204" i="19"/>
  <c r="AV203" i="19"/>
  <c r="AU203" i="19"/>
  <c r="AV202" i="19"/>
  <c r="AU202" i="19"/>
  <c r="AV201" i="19"/>
  <c r="AU201" i="19"/>
  <c r="AV200" i="19"/>
  <c r="AU200" i="19"/>
  <c r="AV199" i="19"/>
  <c r="AU199" i="19"/>
  <c r="AV198" i="19"/>
  <c r="AU198" i="19"/>
  <c r="AV197" i="19"/>
  <c r="AU197" i="19"/>
  <c r="AV196" i="19"/>
  <c r="AU196" i="19"/>
  <c r="AV195" i="19"/>
  <c r="AU195" i="19"/>
  <c r="AV194" i="19"/>
  <c r="AU194" i="19"/>
  <c r="AV193" i="19"/>
  <c r="AU193" i="19"/>
  <c r="AV192" i="19"/>
  <c r="AU192" i="19"/>
  <c r="AV191" i="19"/>
  <c r="AU191" i="19"/>
  <c r="AV190" i="19"/>
  <c r="AU190" i="19"/>
  <c r="AV189" i="19"/>
  <c r="AU189" i="19"/>
  <c r="AV188" i="19"/>
  <c r="AU188" i="19"/>
  <c r="AV187" i="19"/>
  <c r="AU187" i="19"/>
  <c r="AV186" i="19"/>
  <c r="AU186" i="19"/>
  <c r="AV185" i="19"/>
  <c r="AU185" i="19"/>
  <c r="AV184" i="19"/>
  <c r="AU184" i="19"/>
  <c r="AV183" i="19"/>
  <c r="AU183" i="19"/>
  <c r="AV182" i="19"/>
  <c r="AU182" i="19"/>
  <c r="AV181" i="19"/>
  <c r="AU181" i="19"/>
  <c r="AV180" i="19"/>
  <c r="AU180" i="19"/>
  <c r="AV179" i="19"/>
  <c r="AU179" i="19"/>
  <c r="AV178" i="19"/>
  <c r="AU178" i="19"/>
  <c r="AV177" i="19"/>
  <c r="AU177" i="19"/>
  <c r="AV176" i="19"/>
  <c r="AU176" i="19"/>
  <c r="AV175" i="19"/>
  <c r="AU175" i="19"/>
  <c r="AV174" i="19"/>
  <c r="AU174" i="19"/>
  <c r="AV173" i="19"/>
  <c r="AU173" i="19"/>
  <c r="AV172" i="19"/>
  <c r="AU172" i="19"/>
  <c r="AV171" i="19"/>
  <c r="AU171" i="19"/>
  <c r="AV170" i="19"/>
  <c r="AU170" i="19"/>
  <c r="AV169" i="19"/>
  <c r="AU169" i="19"/>
  <c r="AV168" i="19"/>
  <c r="AU168" i="19"/>
  <c r="AV167" i="19"/>
  <c r="AU167" i="19"/>
  <c r="AV166" i="19"/>
  <c r="AU166" i="19"/>
  <c r="AV165" i="19"/>
  <c r="AU165" i="19"/>
  <c r="AV164" i="19"/>
  <c r="AU164" i="19"/>
  <c r="AV163" i="19"/>
  <c r="AU163" i="19"/>
  <c r="AV162" i="19"/>
  <c r="AU162" i="19"/>
  <c r="AV161" i="19"/>
  <c r="AU161" i="19"/>
  <c r="AV160" i="19"/>
  <c r="AU160" i="19"/>
  <c r="AV159" i="19"/>
  <c r="AU159" i="19"/>
  <c r="AV158" i="19"/>
  <c r="AU158" i="19"/>
  <c r="AV157" i="19"/>
  <c r="AU157" i="19"/>
  <c r="AV156" i="19"/>
  <c r="AU156" i="19"/>
  <c r="AV155" i="19"/>
  <c r="AU155" i="19"/>
  <c r="AV154" i="19"/>
  <c r="AU154" i="19"/>
  <c r="AV153" i="19"/>
  <c r="AU153" i="19"/>
  <c r="AV152" i="19"/>
  <c r="AU152" i="19"/>
  <c r="AV151" i="19"/>
  <c r="AU151" i="19"/>
  <c r="AV150" i="19"/>
  <c r="AU150" i="19"/>
  <c r="AV149" i="19"/>
  <c r="AU149" i="19"/>
  <c r="AV148" i="19"/>
  <c r="AU148" i="19"/>
  <c r="AV147" i="19"/>
  <c r="AU147" i="19"/>
  <c r="AV146" i="19"/>
  <c r="AU146" i="19"/>
  <c r="AV145" i="19"/>
  <c r="AU145" i="19"/>
  <c r="AV144" i="19"/>
  <c r="AU144" i="19"/>
  <c r="AV143" i="19"/>
  <c r="AU143" i="19"/>
  <c r="AV142" i="19"/>
  <c r="AU142" i="19"/>
  <c r="AV141" i="19"/>
  <c r="AU141" i="19"/>
  <c r="AV140" i="19"/>
  <c r="AU140" i="19"/>
  <c r="AV139" i="19"/>
  <c r="AU139" i="19"/>
  <c r="AV138" i="19"/>
  <c r="AU138" i="19"/>
  <c r="AV137" i="19"/>
  <c r="AU137" i="19"/>
  <c r="AV136" i="19"/>
  <c r="AU136" i="19"/>
  <c r="AV135" i="19"/>
  <c r="AU135" i="19"/>
  <c r="AV134" i="19"/>
  <c r="AU134" i="19"/>
  <c r="AV133" i="19"/>
  <c r="AU133" i="19"/>
  <c r="AV132" i="19"/>
  <c r="AU132" i="19"/>
  <c r="AV131" i="19"/>
  <c r="AU131" i="19"/>
  <c r="AV130" i="19"/>
  <c r="AU130" i="19"/>
  <c r="AV129" i="19"/>
  <c r="AU129" i="19"/>
  <c r="AV128" i="19"/>
  <c r="AU128" i="19"/>
  <c r="AV127" i="19"/>
  <c r="AU127" i="19"/>
  <c r="AV126" i="19"/>
  <c r="AU126" i="19"/>
  <c r="AV125" i="19"/>
  <c r="AU125" i="19"/>
  <c r="AV124" i="19"/>
  <c r="AU124" i="19"/>
  <c r="AV123" i="19"/>
  <c r="AU123" i="19"/>
  <c r="AV122" i="19"/>
  <c r="AU122" i="19"/>
  <c r="AV121" i="19"/>
  <c r="AU121" i="19"/>
  <c r="AV120" i="19"/>
  <c r="AU120" i="19"/>
  <c r="AV119" i="19"/>
  <c r="AU119" i="19"/>
  <c r="AV118" i="19"/>
  <c r="AU118" i="19"/>
  <c r="AV117" i="19"/>
  <c r="AU117" i="19"/>
  <c r="AV116" i="19"/>
  <c r="AU116" i="19"/>
  <c r="AV115" i="19"/>
  <c r="AU115" i="19"/>
  <c r="AV114" i="19"/>
  <c r="AU114" i="19"/>
  <c r="AV113" i="19"/>
  <c r="AU113" i="19"/>
  <c r="AV112" i="19"/>
  <c r="AU112" i="19"/>
  <c r="AV111" i="19"/>
  <c r="AU111" i="19"/>
  <c r="AV110" i="19"/>
  <c r="AU110" i="19"/>
  <c r="AV109" i="19"/>
  <c r="AU109" i="19"/>
  <c r="AV108" i="19"/>
  <c r="AU108" i="19"/>
  <c r="AV107" i="19"/>
  <c r="AU107" i="19"/>
  <c r="AV106" i="19"/>
  <c r="AU106" i="19"/>
  <c r="AV105" i="19"/>
  <c r="AU105" i="19"/>
  <c r="AV104" i="19"/>
  <c r="AU104" i="19"/>
  <c r="AV103" i="19"/>
  <c r="AU103" i="19"/>
  <c r="AV102" i="19"/>
  <c r="AU102" i="19"/>
  <c r="AV101" i="19"/>
  <c r="AU101" i="19"/>
  <c r="AV100" i="19"/>
  <c r="AU100" i="19"/>
  <c r="AV99" i="19"/>
  <c r="AU99" i="19"/>
  <c r="AV98" i="19"/>
  <c r="AU98" i="19"/>
  <c r="AV97" i="19"/>
  <c r="AU97" i="19"/>
  <c r="AV96" i="19"/>
  <c r="AU96" i="19"/>
  <c r="AV95" i="19"/>
  <c r="AU95" i="19"/>
  <c r="AV94" i="19"/>
  <c r="AU94" i="19"/>
  <c r="AV93" i="19"/>
  <c r="AU93" i="19"/>
  <c r="AV92" i="19"/>
  <c r="AU92" i="19"/>
  <c r="AV91" i="19"/>
  <c r="AU91" i="19"/>
  <c r="AV90" i="19"/>
  <c r="AU90" i="19"/>
  <c r="AV89" i="19"/>
  <c r="AU89" i="19"/>
  <c r="AV88" i="19"/>
  <c r="AU88" i="19"/>
  <c r="AV87" i="19"/>
  <c r="AU87" i="19"/>
  <c r="AV86" i="19"/>
  <c r="AU86" i="19"/>
  <c r="AV85" i="19"/>
  <c r="AU85" i="19"/>
  <c r="AV84" i="19"/>
  <c r="AU84" i="19"/>
  <c r="AV83" i="19"/>
  <c r="AU83" i="19"/>
  <c r="AV82" i="19"/>
  <c r="AU82" i="19"/>
  <c r="AV81" i="19"/>
  <c r="AU81" i="19"/>
  <c r="AV80" i="19"/>
  <c r="AU80" i="19"/>
  <c r="AV79" i="19"/>
  <c r="AU79" i="19"/>
  <c r="AV78" i="19"/>
  <c r="AU78" i="19"/>
  <c r="AV77" i="19"/>
  <c r="AU77" i="19"/>
  <c r="AV76" i="19"/>
  <c r="AU76" i="19"/>
  <c r="AV75" i="19"/>
  <c r="AU75" i="19"/>
  <c r="AV74" i="19"/>
  <c r="AU74" i="19"/>
  <c r="AV73" i="19"/>
  <c r="AU73" i="19"/>
  <c r="AV72" i="19"/>
  <c r="AU72" i="19"/>
  <c r="AV71" i="19"/>
  <c r="AU71" i="19"/>
  <c r="AV70" i="19"/>
  <c r="AU70" i="19"/>
  <c r="AV69" i="19"/>
  <c r="AU69" i="19"/>
  <c r="AV68" i="19"/>
  <c r="AU68" i="19"/>
  <c r="AV67" i="19"/>
  <c r="AU67" i="19"/>
  <c r="AV66" i="19"/>
  <c r="AU66" i="19"/>
  <c r="AV65" i="19"/>
  <c r="AU65" i="19"/>
  <c r="AV64" i="19"/>
  <c r="AU64" i="19"/>
  <c r="AV63" i="19"/>
  <c r="AU63" i="19"/>
  <c r="AV62" i="19"/>
  <c r="AU62" i="19"/>
  <c r="AV61" i="19"/>
  <c r="AU61" i="19"/>
  <c r="AV60" i="19"/>
  <c r="AU60" i="19"/>
  <c r="AV59" i="19"/>
  <c r="AU59" i="19"/>
  <c r="AV58" i="19"/>
  <c r="AU58" i="19"/>
  <c r="AV57" i="19"/>
  <c r="AU57" i="19"/>
  <c r="AV56" i="19"/>
  <c r="AU56" i="19"/>
  <c r="AV55" i="19"/>
  <c r="AU55" i="19"/>
  <c r="AV54" i="19"/>
  <c r="AU54" i="19"/>
  <c r="AV53" i="19"/>
  <c r="AU53" i="19"/>
  <c r="AV52" i="19"/>
  <c r="AU52" i="19"/>
  <c r="AV51" i="19"/>
  <c r="AU51" i="19"/>
  <c r="AV50" i="19"/>
  <c r="AU50" i="19"/>
  <c r="AV49" i="19"/>
  <c r="AU49" i="19"/>
  <c r="AV48" i="19"/>
  <c r="AU48" i="19"/>
  <c r="AV47" i="19"/>
  <c r="AU47" i="19"/>
  <c r="AV46" i="19"/>
  <c r="AU46" i="19"/>
  <c r="AV45" i="19"/>
  <c r="AU45" i="19"/>
  <c r="AV44" i="19"/>
  <c r="AU44" i="19"/>
  <c r="AV43" i="19"/>
  <c r="AU43" i="19"/>
  <c r="AV42" i="19"/>
  <c r="AU42" i="19"/>
  <c r="AV41" i="19"/>
  <c r="AU41" i="19"/>
  <c r="AV40" i="19"/>
  <c r="AU40" i="19"/>
  <c r="AV39" i="19"/>
  <c r="AU39" i="19"/>
  <c r="AV38" i="19"/>
  <c r="AU38" i="19"/>
  <c r="AV37" i="19"/>
  <c r="AU37" i="19"/>
  <c r="AV36" i="19"/>
  <c r="AU36" i="19"/>
  <c r="AV35" i="19"/>
  <c r="AU35" i="19"/>
  <c r="AV34" i="19"/>
  <c r="AU34" i="19"/>
  <c r="AV33" i="19"/>
  <c r="AU33" i="19"/>
  <c r="AV32" i="19"/>
  <c r="AU32" i="19"/>
  <c r="AV31" i="19"/>
  <c r="AU31" i="19"/>
  <c r="AV30" i="19"/>
  <c r="AU30" i="19"/>
  <c r="AV29" i="19"/>
  <c r="AU29" i="19"/>
  <c r="AV28" i="19"/>
  <c r="AU28" i="19"/>
  <c r="AV27" i="19"/>
  <c r="AU27" i="19"/>
  <c r="AV26" i="19"/>
  <c r="AU26" i="19"/>
  <c r="AV25" i="19"/>
  <c r="AU25" i="19"/>
  <c r="AV24" i="19"/>
  <c r="AU24" i="19"/>
  <c r="AV23" i="19"/>
  <c r="AU23" i="19"/>
  <c r="AV22" i="19"/>
  <c r="AU22" i="19"/>
  <c r="AV21" i="19"/>
  <c r="AU21" i="19"/>
  <c r="AV20" i="19"/>
  <c r="AU20" i="19"/>
  <c r="AV19" i="19"/>
  <c r="AU19" i="19"/>
  <c r="AV18" i="19"/>
  <c r="AU18" i="19"/>
  <c r="AV17" i="19"/>
  <c r="AU17" i="19"/>
  <c r="AV16" i="19"/>
  <c r="AU16" i="19"/>
  <c r="AV15" i="19"/>
  <c r="AU15" i="19"/>
  <c r="AV14" i="19"/>
  <c r="AU14" i="19"/>
  <c r="D19" i="1"/>
  <c r="V9" i="11" l="1"/>
  <c r="W9" i="11"/>
  <c r="AT14" i="2"/>
  <c r="AT463" i="2"/>
  <c r="AT462" i="2"/>
  <c r="AT461" i="2"/>
  <c r="AT460" i="2"/>
  <c r="AT459" i="2"/>
  <c r="AT458" i="2"/>
  <c r="AT457" i="2"/>
  <c r="AT456" i="2"/>
  <c r="AT455" i="2"/>
  <c r="AT454" i="2"/>
  <c r="AT453" i="2"/>
  <c r="AT452" i="2"/>
  <c r="AT451" i="2"/>
  <c r="AT450" i="2"/>
  <c r="AT449" i="2"/>
  <c r="AT448" i="2"/>
  <c r="AT447" i="2"/>
  <c r="AT446" i="2"/>
  <c r="AT445" i="2"/>
  <c r="AT444" i="2"/>
  <c r="AT443" i="2"/>
  <c r="AT442" i="2"/>
  <c r="AT441" i="2"/>
  <c r="AT440" i="2"/>
  <c r="AT439" i="2"/>
  <c r="AT438" i="2"/>
  <c r="AT437" i="2"/>
  <c r="AT436" i="2"/>
  <c r="AT435" i="2"/>
  <c r="AT434" i="2"/>
  <c r="AT433" i="2"/>
  <c r="AT432" i="2"/>
  <c r="AT431" i="2"/>
  <c r="AT430" i="2"/>
  <c r="AT429" i="2"/>
  <c r="AT428" i="2"/>
  <c r="AT427" i="2"/>
  <c r="AT426" i="2"/>
  <c r="AT425" i="2"/>
  <c r="AT424" i="2"/>
  <c r="AT423" i="2"/>
  <c r="AT422" i="2"/>
  <c r="AT421" i="2"/>
  <c r="AT420" i="2"/>
  <c r="AT419" i="2"/>
  <c r="AT418" i="2"/>
  <c r="AT417" i="2"/>
  <c r="AT416" i="2"/>
  <c r="AT415" i="2"/>
  <c r="AT414" i="2"/>
  <c r="AT413" i="2"/>
  <c r="AT412" i="2"/>
  <c r="AT411" i="2"/>
  <c r="AT410" i="2"/>
  <c r="AT409" i="2"/>
  <c r="AT408" i="2"/>
  <c r="AT407" i="2"/>
  <c r="AT406" i="2"/>
  <c r="AT405" i="2"/>
  <c r="AT404" i="2"/>
  <c r="AT403" i="2"/>
  <c r="AT402" i="2"/>
  <c r="AT401" i="2"/>
  <c r="AT400" i="2"/>
  <c r="AT399" i="2"/>
  <c r="AT398" i="2"/>
  <c r="AT397" i="2"/>
  <c r="AT396" i="2"/>
  <c r="AT395" i="2"/>
  <c r="AT394" i="2"/>
  <c r="AT393" i="2"/>
  <c r="AT392" i="2"/>
  <c r="AT391" i="2"/>
  <c r="AT390" i="2"/>
  <c r="AT389" i="2"/>
  <c r="AT388" i="2"/>
  <c r="AT387" i="2"/>
  <c r="AT386" i="2"/>
  <c r="AT385" i="2"/>
  <c r="AT384" i="2"/>
  <c r="AT383" i="2"/>
  <c r="AT382" i="2"/>
  <c r="AT381" i="2"/>
  <c r="AT380" i="2"/>
  <c r="AT379" i="2"/>
  <c r="AT378" i="2"/>
  <c r="AT377" i="2"/>
  <c r="AT376" i="2"/>
  <c r="AT375" i="2"/>
  <c r="AT374" i="2"/>
  <c r="AT373" i="2"/>
  <c r="AT372" i="2"/>
  <c r="AT371" i="2"/>
  <c r="AT370" i="2"/>
  <c r="AT369" i="2"/>
  <c r="AT368" i="2"/>
  <c r="AT367" i="2"/>
  <c r="AT366" i="2"/>
  <c r="AT365" i="2"/>
  <c r="AT364" i="2"/>
  <c r="AT363" i="2"/>
  <c r="AT362" i="2"/>
  <c r="AT361" i="2"/>
  <c r="AT360" i="2"/>
  <c r="AT359" i="2"/>
  <c r="AT358" i="2"/>
  <c r="AT357" i="2"/>
  <c r="AT356" i="2"/>
  <c r="AT355" i="2"/>
  <c r="AT354" i="2"/>
  <c r="AT353" i="2"/>
  <c r="AT352" i="2"/>
  <c r="AT351" i="2"/>
  <c r="AT350" i="2"/>
  <c r="AT349" i="2"/>
  <c r="AT348" i="2"/>
  <c r="AT347" i="2"/>
  <c r="AT346" i="2"/>
  <c r="AT345" i="2"/>
  <c r="AT344" i="2"/>
  <c r="AT343" i="2"/>
  <c r="AT342" i="2"/>
  <c r="AT341" i="2"/>
  <c r="AT340" i="2"/>
  <c r="AT339" i="2"/>
  <c r="AT338" i="2"/>
  <c r="AT337" i="2"/>
  <c r="AT336" i="2"/>
  <c r="AT335" i="2"/>
  <c r="AT334" i="2"/>
  <c r="AT333" i="2"/>
  <c r="AT332" i="2"/>
  <c r="AT331" i="2"/>
  <c r="AT330" i="2"/>
  <c r="AT329" i="2"/>
  <c r="AT328" i="2"/>
  <c r="AT327" i="2"/>
  <c r="AT326" i="2"/>
  <c r="AT325" i="2"/>
  <c r="AT324" i="2"/>
  <c r="AT323" i="2"/>
  <c r="AT322" i="2"/>
  <c r="AT321" i="2"/>
  <c r="AT320" i="2"/>
  <c r="AT319" i="2"/>
  <c r="AT318" i="2"/>
  <c r="AT317" i="2"/>
  <c r="AT316" i="2"/>
  <c r="AT315" i="2"/>
  <c r="AT314" i="2"/>
  <c r="AT313" i="2"/>
  <c r="AT312" i="2"/>
  <c r="AT311" i="2"/>
  <c r="AT310" i="2"/>
  <c r="AT309" i="2"/>
  <c r="AT308" i="2"/>
  <c r="AT307" i="2"/>
  <c r="AT306" i="2"/>
  <c r="AT305" i="2"/>
  <c r="AT304" i="2"/>
  <c r="AT303" i="2"/>
  <c r="AT302" i="2"/>
  <c r="AT301" i="2"/>
  <c r="AT300" i="2"/>
  <c r="AT299" i="2"/>
  <c r="AT298" i="2"/>
  <c r="AT297" i="2"/>
  <c r="AT296" i="2"/>
  <c r="AT295" i="2"/>
  <c r="AT294" i="2"/>
  <c r="AT293" i="2"/>
  <c r="AT292" i="2"/>
  <c r="AT291" i="2"/>
  <c r="AT290" i="2"/>
  <c r="AT289" i="2"/>
  <c r="AT288" i="2"/>
  <c r="AT287" i="2"/>
  <c r="AT286" i="2"/>
  <c r="AT285" i="2"/>
  <c r="AT284" i="2"/>
  <c r="AT283" i="2"/>
  <c r="AT282" i="2"/>
  <c r="AT281" i="2"/>
  <c r="AT280" i="2"/>
  <c r="AT279" i="2"/>
  <c r="AT278" i="2"/>
  <c r="AT277" i="2"/>
  <c r="AT276" i="2"/>
  <c r="AT275" i="2"/>
  <c r="AT274" i="2"/>
  <c r="AT273" i="2"/>
  <c r="AT272" i="2"/>
  <c r="AT271" i="2"/>
  <c r="AT270" i="2"/>
  <c r="AT269" i="2"/>
  <c r="AT268" i="2"/>
  <c r="AT267" i="2"/>
  <c r="AT266" i="2"/>
  <c r="AT265" i="2"/>
  <c r="AT264" i="2"/>
  <c r="AT263" i="2"/>
  <c r="AT262" i="2"/>
  <c r="AT261" i="2"/>
  <c r="AT260" i="2"/>
  <c r="AT259" i="2"/>
  <c r="AT258" i="2"/>
  <c r="AT257" i="2"/>
  <c r="AT256" i="2"/>
  <c r="AT255" i="2"/>
  <c r="AT254" i="2"/>
  <c r="AT253" i="2"/>
  <c r="AT252" i="2"/>
  <c r="AT251" i="2"/>
  <c r="AT250" i="2"/>
  <c r="AT249" i="2"/>
  <c r="AT248" i="2"/>
  <c r="AT247" i="2"/>
  <c r="AT246" i="2"/>
  <c r="AT245" i="2"/>
  <c r="AT244" i="2"/>
  <c r="AT243" i="2"/>
  <c r="AT242" i="2"/>
  <c r="AT241" i="2"/>
  <c r="AT240" i="2"/>
  <c r="AT239" i="2"/>
  <c r="AT238" i="2"/>
  <c r="AT237" i="2"/>
  <c r="AT236" i="2"/>
  <c r="AT235" i="2"/>
  <c r="AT234" i="2"/>
  <c r="AT233" i="2"/>
  <c r="AT232" i="2"/>
  <c r="AT231" i="2"/>
  <c r="AT230" i="2"/>
  <c r="AT229" i="2"/>
  <c r="AT228" i="2"/>
  <c r="AT227" i="2"/>
  <c r="AT226" i="2"/>
  <c r="AT225" i="2"/>
  <c r="AT224" i="2"/>
  <c r="AT223" i="2"/>
  <c r="AT222" i="2"/>
  <c r="AT221" i="2"/>
  <c r="AT220" i="2"/>
  <c r="AT219" i="2"/>
  <c r="AT218" i="2"/>
  <c r="AT217" i="2"/>
  <c r="AT216" i="2"/>
  <c r="AT215" i="2"/>
  <c r="AT214" i="2"/>
  <c r="AT213" i="2"/>
  <c r="AT212" i="2"/>
  <c r="AT211" i="2"/>
  <c r="AT210" i="2"/>
  <c r="AT209" i="2"/>
  <c r="AT208" i="2"/>
  <c r="AT207" i="2"/>
  <c r="AT206" i="2"/>
  <c r="AT205" i="2"/>
  <c r="AT204" i="2"/>
  <c r="AT203" i="2"/>
  <c r="AT202" i="2"/>
  <c r="AT201" i="2"/>
  <c r="AT200" i="2"/>
  <c r="AT199" i="2"/>
  <c r="AT198" i="2"/>
  <c r="AT197" i="2"/>
  <c r="AT196" i="2"/>
  <c r="AT195" i="2"/>
  <c r="AT194" i="2"/>
  <c r="AT193" i="2"/>
  <c r="AT192" i="2"/>
  <c r="AT191" i="2"/>
  <c r="AT190" i="2"/>
  <c r="AT189" i="2"/>
  <c r="AT188" i="2"/>
  <c r="AT187" i="2"/>
  <c r="AT186" i="2"/>
  <c r="AT185" i="2"/>
  <c r="AT184" i="2"/>
  <c r="AT183" i="2"/>
  <c r="AT182" i="2"/>
  <c r="AT181" i="2"/>
  <c r="AT180" i="2"/>
  <c r="AT179" i="2"/>
  <c r="AT178" i="2"/>
  <c r="AT177" i="2"/>
  <c r="AT176" i="2"/>
  <c r="AT175" i="2"/>
  <c r="AT174" i="2"/>
  <c r="AT173" i="2"/>
  <c r="AT172" i="2"/>
  <c r="AT171" i="2"/>
  <c r="AT170" i="2"/>
  <c r="AT169" i="2"/>
  <c r="AT168" i="2"/>
  <c r="AT167" i="2"/>
  <c r="AT166" i="2"/>
  <c r="AT165" i="2"/>
  <c r="AT164" i="2"/>
  <c r="AT163" i="2"/>
  <c r="AT162" i="2"/>
  <c r="AT161" i="2"/>
  <c r="AT160" i="2"/>
  <c r="AT159" i="2"/>
  <c r="AT158" i="2"/>
  <c r="AT157" i="2"/>
  <c r="AT156" i="2"/>
  <c r="AT155" i="2"/>
  <c r="AT154" i="2"/>
  <c r="AT153" i="2"/>
  <c r="AT152" i="2"/>
  <c r="AT151" i="2"/>
  <c r="AT150" i="2"/>
  <c r="AT149" i="2"/>
  <c r="AT148" i="2"/>
  <c r="AT147" i="2"/>
  <c r="AT146" i="2"/>
  <c r="AT145" i="2"/>
  <c r="AT144" i="2"/>
  <c r="AT143" i="2"/>
  <c r="AT142" i="2"/>
  <c r="AT141" i="2"/>
  <c r="AT140" i="2"/>
  <c r="AT139" i="2"/>
  <c r="AT138" i="2"/>
  <c r="AT137" i="2"/>
  <c r="AT136" i="2"/>
  <c r="AT135" i="2"/>
  <c r="AT134" i="2"/>
  <c r="AT133" i="2"/>
  <c r="AT132" i="2"/>
  <c r="AT131" i="2"/>
  <c r="AT130" i="2"/>
  <c r="AT129" i="2"/>
  <c r="AT128" i="2"/>
  <c r="AT127" i="2"/>
  <c r="AT126" i="2"/>
  <c r="AT125" i="2"/>
  <c r="AT124" i="2"/>
  <c r="AT123" i="2"/>
  <c r="AT122" i="2"/>
  <c r="AT121" i="2"/>
  <c r="AT120" i="2"/>
  <c r="AT119" i="2"/>
  <c r="AT118" i="2"/>
  <c r="AT117" i="2"/>
  <c r="AT116" i="2"/>
  <c r="AT115" i="2"/>
  <c r="AT114" i="2"/>
  <c r="AT113" i="2"/>
  <c r="AT112" i="2"/>
  <c r="AT111" i="2"/>
  <c r="AT110" i="2"/>
  <c r="AT109" i="2"/>
  <c r="AT108" i="2"/>
  <c r="AT107" i="2"/>
  <c r="AT106" i="2"/>
  <c r="AT105" i="2"/>
  <c r="AT104" i="2"/>
  <c r="AT103" i="2"/>
  <c r="AT102" i="2"/>
  <c r="AT101" i="2"/>
  <c r="AT100" i="2"/>
  <c r="AT99" i="2"/>
  <c r="AT98" i="2"/>
  <c r="AT97" i="2"/>
  <c r="AT96" i="2"/>
  <c r="AT95" i="2"/>
  <c r="AT94" i="2"/>
  <c r="AT93" i="2"/>
  <c r="AT92" i="2"/>
  <c r="AT91" i="2"/>
  <c r="AT90" i="2"/>
  <c r="AT89" i="2"/>
  <c r="AT88" i="2"/>
  <c r="AT87" i="2"/>
  <c r="AT86" i="2"/>
  <c r="AT85" i="2"/>
  <c r="AT84" i="2"/>
  <c r="AT83" i="2"/>
  <c r="AT82" i="2"/>
  <c r="AT81" i="2"/>
  <c r="AT80" i="2"/>
  <c r="AT79" i="2"/>
  <c r="AT78" i="2"/>
  <c r="AT77" i="2"/>
  <c r="AT76" i="2"/>
  <c r="AT75" i="2"/>
  <c r="AT74" i="2"/>
  <c r="AT73" i="2"/>
  <c r="AT72" i="2"/>
  <c r="AT71" i="2"/>
  <c r="AT70" i="2"/>
  <c r="AT69" i="2"/>
  <c r="AT68" i="2"/>
  <c r="AT67" i="2"/>
  <c r="AT66" i="2"/>
  <c r="AT65" i="2"/>
  <c r="AT64" i="2"/>
  <c r="AT63" i="2"/>
  <c r="AT62" i="2"/>
  <c r="AT61" i="2"/>
  <c r="AT60" i="2"/>
  <c r="AT59" i="2"/>
  <c r="AT58" i="2"/>
  <c r="AT57" i="2"/>
  <c r="AT56" i="2"/>
  <c r="AT55" i="2"/>
  <c r="AT54" i="2"/>
  <c r="AT53" i="2"/>
  <c r="AT52" i="2"/>
  <c r="AT51" i="2"/>
  <c r="AT50" i="2"/>
  <c r="AT49" i="2"/>
  <c r="AT48" i="2"/>
  <c r="AT47" i="2"/>
  <c r="AT46" i="2"/>
  <c r="AT45" i="2"/>
  <c r="AT44" i="2"/>
  <c r="AT43" i="2"/>
  <c r="AT42" i="2"/>
  <c r="AT41" i="2"/>
  <c r="AT40" i="2"/>
  <c r="AT39" i="2"/>
  <c r="AT38" i="2"/>
  <c r="AT37" i="2"/>
  <c r="AT36" i="2"/>
  <c r="AT35" i="2"/>
  <c r="AT34" i="2"/>
  <c r="AT33" i="2"/>
  <c r="AT32" i="2"/>
  <c r="AT31" i="2"/>
  <c r="AT30" i="2"/>
  <c r="AT29" i="2"/>
  <c r="AT28" i="2"/>
  <c r="AT27" i="2"/>
  <c r="AT26" i="2"/>
  <c r="AT25" i="2"/>
  <c r="AT24" i="2"/>
  <c r="AT23" i="2"/>
  <c r="AT22" i="2"/>
  <c r="AT21" i="2"/>
  <c r="AT20" i="2"/>
  <c r="AT19" i="2"/>
  <c r="AT18" i="2"/>
  <c r="AT17" i="2"/>
  <c r="AT16" i="2"/>
  <c r="AT15" i="2"/>
  <c r="U9" i="11" l="1"/>
  <c r="U8" i="11"/>
  <c r="U7" i="11"/>
  <c r="S9" i="11"/>
  <c r="R9" i="11"/>
  <c r="Q9" i="11"/>
  <c r="T9" i="11"/>
  <c r="AI14" i="19"/>
  <c r="AI14" i="2"/>
  <c r="M9" i="11"/>
  <c r="M5" i="11" s="1"/>
  <c r="W5" i="11" l="1"/>
  <c r="V5" i="11"/>
  <c r="U5" i="11"/>
  <c r="P9" i="11"/>
  <c r="X17" i="19"/>
  <c r="X20" i="19"/>
  <c r="X23" i="19"/>
  <c r="X26" i="19"/>
  <c r="X29" i="19"/>
  <c r="X32" i="19"/>
  <c r="X35" i="19"/>
  <c r="X38" i="19"/>
  <c r="X41" i="19"/>
  <c r="X44" i="19"/>
  <c r="X47" i="19"/>
  <c r="X50" i="19"/>
  <c r="X53" i="19"/>
  <c r="X56" i="19"/>
  <c r="X59" i="19"/>
  <c r="X62" i="19"/>
  <c r="X65" i="19"/>
  <c r="X68" i="19"/>
  <c r="X71" i="19"/>
  <c r="X74" i="19"/>
  <c r="X77" i="19"/>
  <c r="X80" i="19"/>
  <c r="X83" i="19"/>
  <c r="X86" i="19"/>
  <c r="X89" i="19"/>
  <c r="X92" i="19"/>
  <c r="X95" i="19"/>
  <c r="X98" i="19"/>
  <c r="X101" i="19"/>
  <c r="X104" i="19"/>
  <c r="X107" i="19"/>
  <c r="X110" i="19"/>
  <c r="X113" i="19"/>
  <c r="X116" i="19"/>
  <c r="X119" i="19"/>
  <c r="X122" i="19"/>
  <c r="X125" i="19"/>
  <c r="X128" i="19"/>
  <c r="X131" i="19"/>
  <c r="X134" i="19"/>
  <c r="X137" i="19"/>
  <c r="X140" i="19"/>
  <c r="X143" i="19"/>
  <c r="X146" i="19"/>
  <c r="X149" i="19"/>
  <c r="X152" i="19"/>
  <c r="X155" i="19"/>
  <c r="X158" i="19"/>
  <c r="X161" i="19"/>
  <c r="X164" i="19"/>
  <c r="X167" i="19"/>
  <c r="X170" i="19"/>
  <c r="X173" i="19"/>
  <c r="X176" i="19"/>
  <c r="X179" i="19"/>
  <c r="X182" i="19"/>
  <c r="X185" i="19"/>
  <c r="X188" i="19"/>
  <c r="X191" i="19"/>
  <c r="X194" i="19"/>
  <c r="X197" i="19"/>
  <c r="X200" i="19"/>
  <c r="X203" i="19"/>
  <c r="X206" i="19"/>
  <c r="X209" i="19"/>
  <c r="X212" i="19"/>
  <c r="X215" i="19"/>
  <c r="X218" i="19"/>
  <c r="X221" i="19"/>
  <c r="X224" i="19"/>
  <c r="X227" i="19"/>
  <c r="X230" i="19"/>
  <c r="X233" i="19"/>
  <c r="X236" i="19"/>
  <c r="X239" i="19"/>
  <c r="X242" i="19"/>
  <c r="X245" i="19"/>
  <c r="X248" i="19"/>
  <c r="X251" i="19"/>
  <c r="X254" i="19"/>
  <c r="X257" i="19"/>
  <c r="X260" i="19"/>
  <c r="X263" i="19"/>
  <c r="X266" i="19"/>
  <c r="X269" i="19"/>
  <c r="X272" i="19"/>
  <c r="X275" i="19"/>
  <c r="X278" i="19"/>
  <c r="X281" i="19"/>
  <c r="X284" i="19"/>
  <c r="X287" i="19"/>
  <c r="X290" i="19"/>
  <c r="X293" i="19"/>
  <c r="X296" i="19"/>
  <c r="X299" i="19"/>
  <c r="X302" i="19"/>
  <c r="X305" i="19"/>
  <c r="X308" i="19"/>
  <c r="X311" i="19"/>
  <c r="X314" i="19"/>
  <c r="X317" i="19"/>
  <c r="X320" i="19"/>
  <c r="X323" i="19"/>
  <c r="X326" i="19"/>
  <c r="X329" i="19"/>
  <c r="X332" i="19"/>
  <c r="X335" i="19"/>
  <c r="X338" i="19"/>
  <c r="X341" i="19"/>
  <c r="X344" i="19"/>
  <c r="X347" i="19"/>
  <c r="X350" i="19"/>
  <c r="X353" i="19"/>
  <c r="X356" i="19"/>
  <c r="X359" i="19"/>
  <c r="X362" i="19"/>
  <c r="X365" i="19"/>
  <c r="X368" i="19"/>
  <c r="X371" i="19"/>
  <c r="X374" i="19"/>
  <c r="X377" i="19"/>
  <c r="X380" i="19"/>
  <c r="X383" i="19"/>
  <c r="X386" i="19"/>
  <c r="X389" i="19"/>
  <c r="X392" i="19"/>
  <c r="X395" i="19"/>
  <c r="X398" i="19"/>
  <c r="X401" i="19"/>
  <c r="X404" i="19"/>
  <c r="X407" i="19"/>
  <c r="X410" i="19"/>
  <c r="X413" i="19"/>
  <c r="X416" i="19"/>
  <c r="X419" i="19"/>
  <c r="X422" i="19"/>
  <c r="X425" i="19"/>
  <c r="X428" i="19"/>
  <c r="X431" i="19"/>
  <c r="X434" i="19"/>
  <c r="X437" i="19"/>
  <c r="X440" i="19"/>
  <c r="X443" i="19"/>
  <c r="X446" i="19"/>
  <c r="X449" i="19"/>
  <c r="X452" i="19"/>
  <c r="X455" i="19"/>
  <c r="X458" i="19"/>
  <c r="X461" i="19"/>
  <c r="X14" i="19"/>
  <c r="X17" i="2"/>
  <c r="X20" i="2"/>
  <c r="X23" i="2"/>
  <c r="X26" i="2"/>
  <c r="X29" i="2"/>
  <c r="X32" i="2"/>
  <c r="X35" i="2"/>
  <c r="X38" i="2"/>
  <c r="X41" i="2"/>
  <c r="X44" i="2"/>
  <c r="X47" i="2"/>
  <c r="X50" i="2"/>
  <c r="X53" i="2"/>
  <c r="X56" i="2"/>
  <c r="X59" i="2"/>
  <c r="X62" i="2"/>
  <c r="X65" i="2"/>
  <c r="X68" i="2"/>
  <c r="X71" i="2"/>
  <c r="X74" i="2"/>
  <c r="X77" i="2"/>
  <c r="X80" i="2"/>
  <c r="X83" i="2"/>
  <c r="X86" i="2"/>
  <c r="X89" i="2"/>
  <c r="X92" i="2"/>
  <c r="X95" i="2"/>
  <c r="X98" i="2"/>
  <c r="X101" i="2"/>
  <c r="X104" i="2"/>
  <c r="X107" i="2"/>
  <c r="X110" i="2"/>
  <c r="X113" i="2"/>
  <c r="X116" i="2"/>
  <c r="X119" i="2"/>
  <c r="X122" i="2"/>
  <c r="X125" i="2"/>
  <c r="X128" i="2"/>
  <c r="X131" i="2"/>
  <c r="X134" i="2"/>
  <c r="X137" i="2"/>
  <c r="X140" i="2"/>
  <c r="X143" i="2"/>
  <c r="X146" i="2"/>
  <c r="X149" i="2"/>
  <c r="X152" i="2"/>
  <c r="X155" i="2"/>
  <c r="X158" i="2"/>
  <c r="X161" i="2"/>
  <c r="X164" i="2"/>
  <c r="X167" i="2"/>
  <c r="X170" i="2"/>
  <c r="X173" i="2"/>
  <c r="X176" i="2"/>
  <c r="X179" i="2"/>
  <c r="X182" i="2"/>
  <c r="X185" i="2"/>
  <c r="X188" i="2"/>
  <c r="X191" i="2"/>
  <c r="X194" i="2"/>
  <c r="X197" i="2"/>
  <c r="X200" i="2"/>
  <c r="X203" i="2"/>
  <c r="X206" i="2"/>
  <c r="X209" i="2"/>
  <c r="X212" i="2"/>
  <c r="X215" i="2"/>
  <c r="X218" i="2"/>
  <c r="X221" i="2"/>
  <c r="X224" i="2"/>
  <c r="X227" i="2"/>
  <c r="X230" i="2"/>
  <c r="X233" i="2"/>
  <c r="X236" i="2"/>
  <c r="X239" i="2"/>
  <c r="X242" i="2"/>
  <c r="X245" i="2"/>
  <c r="X248" i="2"/>
  <c r="X251" i="2"/>
  <c r="X254" i="2"/>
  <c r="X257" i="2"/>
  <c r="X260" i="2"/>
  <c r="X263" i="2"/>
  <c r="X266" i="2"/>
  <c r="X269" i="2"/>
  <c r="X272" i="2"/>
  <c r="X275" i="2"/>
  <c r="X278" i="2"/>
  <c r="X281" i="2"/>
  <c r="X284" i="2"/>
  <c r="X287" i="2"/>
  <c r="X290" i="2"/>
  <c r="X293" i="2"/>
  <c r="X296" i="2"/>
  <c r="X299" i="2"/>
  <c r="X302" i="2"/>
  <c r="X305" i="2"/>
  <c r="X308" i="2"/>
  <c r="X311" i="2"/>
  <c r="X314" i="2"/>
  <c r="X317" i="2"/>
  <c r="X320" i="2"/>
  <c r="X323" i="2"/>
  <c r="X326" i="2"/>
  <c r="X329" i="2"/>
  <c r="X332" i="2"/>
  <c r="X335" i="2"/>
  <c r="X338" i="2"/>
  <c r="X341" i="2"/>
  <c r="X344" i="2"/>
  <c r="X347" i="2"/>
  <c r="X350" i="2"/>
  <c r="X353" i="2"/>
  <c r="X356" i="2"/>
  <c r="X359" i="2"/>
  <c r="X362" i="2"/>
  <c r="X365" i="2"/>
  <c r="X368" i="2"/>
  <c r="X371" i="2"/>
  <c r="X374" i="2"/>
  <c r="X377" i="2"/>
  <c r="X380" i="2"/>
  <c r="X383" i="2"/>
  <c r="X386" i="2"/>
  <c r="X389" i="2"/>
  <c r="X392" i="2"/>
  <c r="X395" i="2"/>
  <c r="X398" i="2"/>
  <c r="X401" i="2"/>
  <c r="X404" i="2"/>
  <c r="X407" i="2"/>
  <c r="X410" i="2"/>
  <c r="X413" i="2"/>
  <c r="X416" i="2"/>
  <c r="X419" i="2"/>
  <c r="X422" i="2"/>
  <c r="X425" i="2"/>
  <c r="X428" i="2"/>
  <c r="X431" i="2"/>
  <c r="X434" i="2"/>
  <c r="X437" i="2"/>
  <c r="X440" i="2"/>
  <c r="X443" i="2"/>
  <c r="X446" i="2"/>
  <c r="X449" i="2"/>
  <c r="X452" i="2"/>
  <c r="X455" i="2"/>
  <c r="X458" i="2"/>
  <c r="X461" i="2"/>
  <c r="X14" i="2"/>
  <c r="BG14" i="2" s="1"/>
  <c r="BD463" i="19"/>
  <c r="BC463" i="19"/>
  <c r="BB463" i="19"/>
  <c r="BA463" i="19"/>
  <c r="BD462" i="19"/>
  <c r="BC462" i="19"/>
  <c r="BB462" i="19"/>
  <c r="BA462" i="19"/>
  <c r="BD461" i="19"/>
  <c r="BC461" i="19"/>
  <c r="BB461" i="19"/>
  <c r="BA461" i="19"/>
  <c r="BD460" i="19"/>
  <c r="BC460" i="19"/>
  <c r="BB460" i="19"/>
  <c r="BA460" i="19"/>
  <c r="BD459" i="19"/>
  <c r="BC459" i="19"/>
  <c r="BB459" i="19"/>
  <c r="BA459" i="19"/>
  <c r="BD458" i="19"/>
  <c r="BC458" i="19"/>
  <c r="BB458" i="19"/>
  <c r="BA458" i="19"/>
  <c r="BD457" i="19"/>
  <c r="BC457" i="19"/>
  <c r="BB457" i="19"/>
  <c r="BA457" i="19"/>
  <c r="BD456" i="19"/>
  <c r="BC456" i="19"/>
  <c r="BB456" i="19"/>
  <c r="BA456" i="19"/>
  <c r="BD455" i="19"/>
  <c r="BC455" i="19"/>
  <c r="BB455" i="19"/>
  <c r="BA455" i="19"/>
  <c r="BD454" i="19"/>
  <c r="BC454" i="19"/>
  <c r="BB454" i="19"/>
  <c r="BA454" i="19"/>
  <c r="BD453" i="19"/>
  <c r="BC453" i="19"/>
  <c r="BB453" i="19"/>
  <c r="BA453" i="19"/>
  <c r="BD452" i="19"/>
  <c r="BC452" i="19"/>
  <c r="BB452" i="19"/>
  <c r="BA452" i="19"/>
  <c r="BD451" i="19"/>
  <c r="BC451" i="19"/>
  <c r="BB451" i="19"/>
  <c r="BA451" i="19"/>
  <c r="BD450" i="19"/>
  <c r="BC450" i="19"/>
  <c r="BB450" i="19"/>
  <c r="BA450" i="19"/>
  <c r="BD449" i="19"/>
  <c r="BC449" i="19"/>
  <c r="BB449" i="19"/>
  <c r="BA449" i="19"/>
  <c r="BD448" i="19"/>
  <c r="BC448" i="19"/>
  <c r="BB448" i="19"/>
  <c r="BA448" i="19"/>
  <c r="BD447" i="19"/>
  <c r="BC447" i="19"/>
  <c r="BB447" i="19"/>
  <c r="BA447" i="19"/>
  <c r="BD446" i="19"/>
  <c r="BC446" i="19"/>
  <c r="BB446" i="19"/>
  <c r="BA446" i="19"/>
  <c r="BD445" i="19"/>
  <c r="BC445" i="19"/>
  <c r="BB445" i="19"/>
  <c r="BA445" i="19"/>
  <c r="BD444" i="19"/>
  <c r="BC444" i="19"/>
  <c r="BB444" i="19"/>
  <c r="BA444" i="19"/>
  <c r="BD443" i="19"/>
  <c r="BC443" i="19"/>
  <c r="BB443" i="19"/>
  <c r="BA443" i="19"/>
  <c r="BD442" i="19"/>
  <c r="BC442" i="19"/>
  <c r="BB442" i="19"/>
  <c r="BA442" i="19"/>
  <c r="BD441" i="19"/>
  <c r="BC441" i="19"/>
  <c r="BB441" i="19"/>
  <c r="BA441" i="19"/>
  <c r="BD440" i="19"/>
  <c r="BC440" i="19"/>
  <c r="BB440" i="19"/>
  <c r="BA440" i="19"/>
  <c r="BD439" i="19"/>
  <c r="BC439" i="19"/>
  <c r="BB439" i="19"/>
  <c r="BA439" i="19"/>
  <c r="BD438" i="19"/>
  <c r="BC438" i="19"/>
  <c r="BB438" i="19"/>
  <c r="BA438" i="19"/>
  <c r="BD437" i="19"/>
  <c r="BC437" i="19"/>
  <c r="BB437" i="19"/>
  <c r="BA437" i="19"/>
  <c r="BD436" i="19"/>
  <c r="BC436" i="19"/>
  <c r="BB436" i="19"/>
  <c r="BA436" i="19"/>
  <c r="BD435" i="19"/>
  <c r="BC435" i="19"/>
  <c r="BB435" i="19"/>
  <c r="BA435" i="19"/>
  <c r="BD434" i="19"/>
  <c r="BC434" i="19"/>
  <c r="BB434" i="19"/>
  <c r="BA434" i="19"/>
  <c r="BD433" i="19"/>
  <c r="BC433" i="19"/>
  <c r="BB433" i="19"/>
  <c r="BA433" i="19"/>
  <c r="BD432" i="19"/>
  <c r="BC432" i="19"/>
  <c r="BB432" i="19"/>
  <c r="BA432" i="19"/>
  <c r="BD431" i="19"/>
  <c r="BC431" i="19"/>
  <c r="BB431" i="19"/>
  <c r="BA431" i="19"/>
  <c r="BD430" i="19"/>
  <c r="BC430" i="19"/>
  <c r="BB430" i="19"/>
  <c r="BA430" i="19"/>
  <c r="BD429" i="19"/>
  <c r="BC429" i="19"/>
  <c r="BB429" i="19"/>
  <c r="BA429" i="19"/>
  <c r="BD428" i="19"/>
  <c r="BC428" i="19"/>
  <c r="BB428" i="19"/>
  <c r="BA428" i="19"/>
  <c r="BD427" i="19"/>
  <c r="BC427" i="19"/>
  <c r="BB427" i="19"/>
  <c r="BA427" i="19"/>
  <c r="BD426" i="19"/>
  <c r="BC426" i="19"/>
  <c r="BB426" i="19"/>
  <c r="BA426" i="19"/>
  <c r="BD425" i="19"/>
  <c r="BC425" i="19"/>
  <c r="BB425" i="19"/>
  <c r="BA425" i="19"/>
  <c r="BD424" i="19"/>
  <c r="BC424" i="19"/>
  <c r="BB424" i="19"/>
  <c r="BA424" i="19"/>
  <c r="BD423" i="19"/>
  <c r="BC423" i="19"/>
  <c r="BB423" i="19"/>
  <c r="BA423" i="19"/>
  <c r="BD422" i="19"/>
  <c r="BC422" i="19"/>
  <c r="BB422" i="19"/>
  <c r="BA422" i="19"/>
  <c r="BD421" i="19"/>
  <c r="BC421" i="19"/>
  <c r="BB421" i="19"/>
  <c r="BA421" i="19"/>
  <c r="BD420" i="19"/>
  <c r="BC420" i="19"/>
  <c r="BB420" i="19"/>
  <c r="BA420" i="19"/>
  <c r="BD419" i="19"/>
  <c r="BC419" i="19"/>
  <c r="BB419" i="19"/>
  <c r="BA419" i="19"/>
  <c r="BD418" i="19"/>
  <c r="BC418" i="19"/>
  <c r="BB418" i="19"/>
  <c r="BA418" i="19"/>
  <c r="BD417" i="19"/>
  <c r="BC417" i="19"/>
  <c r="BB417" i="19"/>
  <c r="BA417" i="19"/>
  <c r="BD416" i="19"/>
  <c r="BC416" i="19"/>
  <c r="BB416" i="19"/>
  <c r="BA416" i="19"/>
  <c r="BD415" i="19"/>
  <c r="BC415" i="19"/>
  <c r="BB415" i="19"/>
  <c r="BA415" i="19"/>
  <c r="BD414" i="19"/>
  <c r="BC414" i="19"/>
  <c r="BB414" i="19"/>
  <c r="BA414" i="19"/>
  <c r="BD413" i="19"/>
  <c r="BC413" i="19"/>
  <c r="BB413" i="19"/>
  <c r="BA413" i="19"/>
  <c r="BD412" i="19"/>
  <c r="BC412" i="19"/>
  <c r="BB412" i="19"/>
  <c r="BA412" i="19"/>
  <c r="BD411" i="19"/>
  <c r="BC411" i="19"/>
  <c r="BB411" i="19"/>
  <c r="BA411" i="19"/>
  <c r="BD410" i="19"/>
  <c r="BC410" i="19"/>
  <c r="BB410" i="19"/>
  <c r="BA410" i="19"/>
  <c r="BD409" i="19"/>
  <c r="BC409" i="19"/>
  <c r="BB409" i="19"/>
  <c r="BA409" i="19"/>
  <c r="BD408" i="19"/>
  <c r="BC408" i="19"/>
  <c r="BB408" i="19"/>
  <c r="BA408" i="19"/>
  <c r="BD407" i="19"/>
  <c r="BC407" i="19"/>
  <c r="BB407" i="19"/>
  <c r="BA407" i="19"/>
  <c r="BD406" i="19"/>
  <c r="BC406" i="19"/>
  <c r="BB406" i="19"/>
  <c r="BA406" i="19"/>
  <c r="BD405" i="19"/>
  <c r="BC405" i="19"/>
  <c r="BB405" i="19"/>
  <c r="BA405" i="19"/>
  <c r="BD404" i="19"/>
  <c r="BC404" i="19"/>
  <c r="BB404" i="19"/>
  <c r="BA404" i="19"/>
  <c r="BD403" i="19"/>
  <c r="BC403" i="19"/>
  <c r="BB403" i="19"/>
  <c r="BA403" i="19"/>
  <c r="BD402" i="19"/>
  <c r="BC402" i="19"/>
  <c r="BB402" i="19"/>
  <c r="BA402" i="19"/>
  <c r="BD401" i="19"/>
  <c r="BC401" i="19"/>
  <c r="BB401" i="19"/>
  <c r="BA401" i="19"/>
  <c r="BD400" i="19"/>
  <c r="BC400" i="19"/>
  <c r="BB400" i="19"/>
  <c r="BA400" i="19"/>
  <c r="BD399" i="19"/>
  <c r="BC399" i="19"/>
  <c r="BB399" i="19"/>
  <c r="BA399" i="19"/>
  <c r="BD398" i="19"/>
  <c r="BC398" i="19"/>
  <c r="BB398" i="19"/>
  <c r="BA398" i="19"/>
  <c r="BD397" i="19"/>
  <c r="BC397" i="19"/>
  <c r="BB397" i="19"/>
  <c r="BA397" i="19"/>
  <c r="BD396" i="19"/>
  <c r="BC396" i="19"/>
  <c r="BB396" i="19"/>
  <c r="BA396" i="19"/>
  <c r="BD395" i="19"/>
  <c r="BC395" i="19"/>
  <c r="BB395" i="19"/>
  <c r="BA395" i="19"/>
  <c r="BD394" i="19"/>
  <c r="BC394" i="19"/>
  <c r="BB394" i="19"/>
  <c r="BA394" i="19"/>
  <c r="BD393" i="19"/>
  <c r="BC393" i="19"/>
  <c r="BB393" i="19"/>
  <c r="BA393" i="19"/>
  <c r="BD392" i="19"/>
  <c r="BC392" i="19"/>
  <c r="BB392" i="19"/>
  <c r="BA392" i="19"/>
  <c r="BD391" i="19"/>
  <c r="BC391" i="19"/>
  <c r="BB391" i="19"/>
  <c r="BA391" i="19"/>
  <c r="BD390" i="19"/>
  <c r="BC390" i="19"/>
  <c r="BB390" i="19"/>
  <c r="BA390" i="19"/>
  <c r="BD389" i="19"/>
  <c r="BC389" i="19"/>
  <c r="BB389" i="19"/>
  <c r="BA389" i="19"/>
  <c r="BD388" i="19"/>
  <c r="BC388" i="19"/>
  <c r="BB388" i="19"/>
  <c r="BA388" i="19"/>
  <c r="BD387" i="19"/>
  <c r="BC387" i="19"/>
  <c r="BB387" i="19"/>
  <c r="BA387" i="19"/>
  <c r="BD386" i="19"/>
  <c r="BC386" i="19"/>
  <c r="BB386" i="19"/>
  <c r="BA386" i="19"/>
  <c r="BD385" i="19"/>
  <c r="BC385" i="19"/>
  <c r="BB385" i="19"/>
  <c r="BA385" i="19"/>
  <c r="BD384" i="19"/>
  <c r="BC384" i="19"/>
  <c r="BB384" i="19"/>
  <c r="BA384" i="19"/>
  <c r="BD383" i="19"/>
  <c r="BC383" i="19"/>
  <c r="BB383" i="19"/>
  <c r="BA383" i="19"/>
  <c r="BD382" i="19"/>
  <c r="BC382" i="19"/>
  <c r="BB382" i="19"/>
  <c r="BA382" i="19"/>
  <c r="BD381" i="19"/>
  <c r="BC381" i="19"/>
  <c r="BB381" i="19"/>
  <c r="BA381" i="19"/>
  <c r="BD380" i="19"/>
  <c r="BC380" i="19"/>
  <c r="BB380" i="19"/>
  <c r="BA380" i="19"/>
  <c r="BD379" i="19"/>
  <c r="BC379" i="19"/>
  <c r="BB379" i="19"/>
  <c r="BA379" i="19"/>
  <c r="BD378" i="19"/>
  <c r="BC378" i="19"/>
  <c r="BB378" i="19"/>
  <c r="BA378" i="19"/>
  <c r="BD377" i="19"/>
  <c r="BC377" i="19"/>
  <c r="BB377" i="19"/>
  <c r="BA377" i="19"/>
  <c r="BD376" i="19"/>
  <c r="BC376" i="19"/>
  <c r="BB376" i="19"/>
  <c r="BA376" i="19"/>
  <c r="BD375" i="19"/>
  <c r="BC375" i="19"/>
  <c r="BB375" i="19"/>
  <c r="BA375" i="19"/>
  <c r="BD374" i="19"/>
  <c r="BC374" i="19"/>
  <c r="BB374" i="19"/>
  <c r="BA374" i="19"/>
  <c r="BD373" i="19"/>
  <c r="BC373" i="19"/>
  <c r="BB373" i="19"/>
  <c r="BA373" i="19"/>
  <c r="BD372" i="19"/>
  <c r="BC372" i="19"/>
  <c r="BB372" i="19"/>
  <c r="BA372" i="19"/>
  <c r="BD371" i="19"/>
  <c r="BC371" i="19"/>
  <c r="BB371" i="19"/>
  <c r="BA371" i="19"/>
  <c r="BD370" i="19"/>
  <c r="BC370" i="19"/>
  <c r="BB370" i="19"/>
  <c r="BA370" i="19"/>
  <c r="BD369" i="19"/>
  <c r="BC369" i="19"/>
  <c r="BB369" i="19"/>
  <c r="BA369" i="19"/>
  <c r="BD368" i="19"/>
  <c r="BC368" i="19"/>
  <c r="BB368" i="19"/>
  <c r="BA368" i="19"/>
  <c r="BD367" i="19"/>
  <c r="BC367" i="19"/>
  <c r="BB367" i="19"/>
  <c r="BA367" i="19"/>
  <c r="BD366" i="19"/>
  <c r="BC366" i="19"/>
  <c r="BB366" i="19"/>
  <c r="BA366" i="19"/>
  <c r="BD365" i="19"/>
  <c r="BC365" i="19"/>
  <c r="BB365" i="19"/>
  <c r="BA365" i="19"/>
  <c r="BD364" i="19"/>
  <c r="BC364" i="19"/>
  <c r="BB364" i="19"/>
  <c r="BA364" i="19"/>
  <c r="BD363" i="19"/>
  <c r="BC363" i="19"/>
  <c r="BB363" i="19"/>
  <c r="BA363" i="19"/>
  <c r="BD362" i="19"/>
  <c r="BC362" i="19"/>
  <c r="BB362" i="19"/>
  <c r="BA362" i="19"/>
  <c r="BD361" i="19"/>
  <c r="BC361" i="19"/>
  <c r="BB361" i="19"/>
  <c r="BA361" i="19"/>
  <c r="BD360" i="19"/>
  <c r="BC360" i="19"/>
  <c r="BB360" i="19"/>
  <c r="BA360" i="19"/>
  <c r="BD359" i="19"/>
  <c r="BC359" i="19"/>
  <c r="BB359" i="19"/>
  <c r="BA359" i="19"/>
  <c r="BD358" i="19"/>
  <c r="BC358" i="19"/>
  <c r="BB358" i="19"/>
  <c r="BA358" i="19"/>
  <c r="BD357" i="19"/>
  <c r="BC357" i="19"/>
  <c r="BB357" i="19"/>
  <c r="BA357" i="19"/>
  <c r="BD356" i="19"/>
  <c r="BC356" i="19"/>
  <c r="BB356" i="19"/>
  <c r="BA356" i="19"/>
  <c r="BD355" i="19"/>
  <c r="BC355" i="19"/>
  <c r="BB355" i="19"/>
  <c r="BA355" i="19"/>
  <c r="BD354" i="19"/>
  <c r="BC354" i="19"/>
  <c r="BB354" i="19"/>
  <c r="BA354" i="19"/>
  <c r="BD353" i="19"/>
  <c r="BC353" i="19"/>
  <c r="BB353" i="19"/>
  <c r="BA353" i="19"/>
  <c r="BD352" i="19"/>
  <c r="BC352" i="19"/>
  <c r="BB352" i="19"/>
  <c r="BA352" i="19"/>
  <c r="BD351" i="19"/>
  <c r="BC351" i="19"/>
  <c r="BB351" i="19"/>
  <c r="BA351" i="19"/>
  <c r="BD350" i="19"/>
  <c r="BC350" i="19"/>
  <c r="BB350" i="19"/>
  <c r="BA350" i="19"/>
  <c r="BD349" i="19"/>
  <c r="BC349" i="19"/>
  <c r="BB349" i="19"/>
  <c r="BA349" i="19"/>
  <c r="BD348" i="19"/>
  <c r="BC348" i="19"/>
  <c r="BB348" i="19"/>
  <c r="BA348" i="19"/>
  <c r="BD347" i="19"/>
  <c r="BC347" i="19"/>
  <c r="BB347" i="19"/>
  <c r="BA347" i="19"/>
  <c r="BD346" i="19"/>
  <c r="BC346" i="19"/>
  <c r="BB346" i="19"/>
  <c r="BA346" i="19"/>
  <c r="BD345" i="19"/>
  <c r="BC345" i="19"/>
  <c r="BB345" i="19"/>
  <c r="BA345" i="19"/>
  <c r="BD344" i="19"/>
  <c r="BC344" i="19"/>
  <c r="BB344" i="19"/>
  <c r="BA344" i="19"/>
  <c r="BD343" i="19"/>
  <c r="BC343" i="19"/>
  <c r="BB343" i="19"/>
  <c r="BA343" i="19"/>
  <c r="BD342" i="19"/>
  <c r="BC342" i="19"/>
  <c r="BB342" i="19"/>
  <c r="BA342" i="19"/>
  <c r="BD341" i="19"/>
  <c r="BC341" i="19"/>
  <c r="BB341" i="19"/>
  <c r="BA341" i="19"/>
  <c r="BD340" i="19"/>
  <c r="BC340" i="19"/>
  <c r="BB340" i="19"/>
  <c r="BA340" i="19"/>
  <c r="BD339" i="19"/>
  <c r="BC339" i="19"/>
  <c r="BB339" i="19"/>
  <c r="BA339" i="19"/>
  <c r="BD338" i="19"/>
  <c r="BC338" i="19"/>
  <c r="BB338" i="19"/>
  <c r="BA338" i="19"/>
  <c r="BD337" i="19"/>
  <c r="BC337" i="19"/>
  <c r="BB337" i="19"/>
  <c r="BA337" i="19"/>
  <c r="BD336" i="19"/>
  <c r="BC336" i="19"/>
  <c r="BB336" i="19"/>
  <c r="BA336" i="19"/>
  <c r="BD335" i="19"/>
  <c r="BC335" i="19"/>
  <c r="BB335" i="19"/>
  <c r="BA335" i="19"/>
  <c r="BD334" i="19"/>
  <c r="BC334" i="19"/>
  <c r="BB334" i="19"/>
  <c r="BA334" i="19"/>
  <c r="BD333" i="19"/>
  <c r="BC333" i="19"/>
  <c r="BB333" i="19"/>
  <c r="BA333" i="19"/>
  <c r="BD332" i="19"/>
  <c r="BC332" i="19"/>
  <c r="BB332" i="19"/>
  <c r="BA332" i="19"/>
  <c r="BD331" i="19"/>
  <c r="BC331" i="19"/>
  <c r="BB331" i="19"/>
  <c r="BA331" i="19"/>
  <c r="BD330" i="19"/>
  <c r="BC330" i="19"/>
  <c r="BB330" i="19"/>
  <c r="BA330" i="19"/>
  <c r="BD329" i="19"/>
  <c r="BC329" i="19"/>
  <c r="BB329" i="19"/>
  <c r="BA329" i="19"/>
  <c r="BD328" i="19"/>
  <c r="BC328" i="19"/>
  <c r="BB328" i="19"/>
  <c r="BA328" i="19"/>
  <c r="BD327" i="19"/>
  <c r="BC327" i="19"/>
  <c r="BB327" i="19"/>
  <c r="BA327" i="19"/>
  <c r="BD326" i="19"/>
  <c r="BC326" i="19"/>
  <c r="BB326" i="19"/>
  <c r="BA326" i="19"/>
  <c r="BD325" i="19"/>
  <c r="BC325" i="19"/>
  <c r="BB325" i="19"/>
  <c r="BA325" i="19"/>
  <c r="BD324" i="19"/>
  <c r="BC324" i="19"/>
  <c r="BB324" i="19"/>
  <c r="BA324" i="19"/>
  <c r="BD323" i="19"/>
  <c r="BC323" i="19"/>
  <c r="BB323" i="19"/>
  <c r="BA323" i="19"/>
  <c r="BD322" i="19"/>
  <c r="BC322" i="19"/>
  <c r="BB322" i="19"/>
  <c r="BA322" i="19"/>
  <c r="BD321" i="19"/>
  <c r="BC321" i="19"/>
  <c r="BB321" i="19"/>
  <c r="BA321" i="19"/>
  <c r="BD320" i="19"/>
  <c r="BC320" i="19"/>
  <c r="BB320" i="19"/>
  <c r="BA320" i="19"/>
  <c r="BD319" i="19"/>
  <c r="BC319" i="19"/>
  <c r="BB319" i="19"/>
  <c r="BA319" i="19"/>
  <c r="BD318" i="19"/>
  <c r="BC318" i="19"/>
  <c r="BB318" i="19"/>
  <c r="BA318" i="19"/>
  <c r="BD317" i="19"/>
  <c r="BC317" i="19"/>
  <c r="BB317" i="19"/>
  <c r="BA317" i="19"/>
  <c r="BD316" i="19"/>
  <c r="BC316" i="19"/>
  <c r="BB316" i="19"/>
  <c r="BA316" i="19"/>
  <c r="BD315" i="19"/>
  <c r="BC315" i="19"/>
  <c r="BB315" i="19"/>
  <c r="BA315" i="19"/>
  <c r="BD314" i="19"/>
  <c r="BC314" i="19"/>
  <c r="BB314" i="19"/>
  <c r="BA314" i="19"/>
  <c r="BD313" i="19"/>
  <c r="BC313" i="19"/>
  <c r="BB313" i="19"/>
  <c r="BA313" i="19"/>
  <c r="BD312" i="19"/>
  <c r="BC312" i="19"/>
  <c r="BB312" i="19"/>
  <c r="BA312" i="19"/>
  <c r="BD311" i="19"/>
  <c r="BC311" i="19"/>
  <c r="BB311" i="19"/>
  <c r="BA311" i="19"/>
  <c r="BD310" i="19"/>
  <c r="BC310" i="19"/>
  <c r="BB310" i="19"/>
  <c r="BA310" i="19"/>
  <c r="BD309" i="19"/>
  <c r="BC309" i="19"/>
  <c r="BB309" i="19"/>
  <c r="BA309" i="19"/>
  <c r="BD308" i="19"/>
  <c r="BC308" i="19"/>
  <c r="BB308" i="19"/>
  <c r="BA308" i="19"/>
  <c r="BD307" i="19"/>
  <c r="BC307" i="19"/>
  <c r="BB307" i="19"/>
  <c r="BA307" i="19"/>
  <c r="BD306" i="19"/>
  <c r="BC306" i="19"/>
  <c r="BB306" i="19"/>
  <c r="BA306" i="19"/>
  <c r="BD305" i="19"/>
  <c r="BC305" i="19"/>
  <c r="BB305" i="19"/>
  <c r="BA305" i="19"/>
  <c r="BD304" i="19"/>
  <c r="BC304" i="19"/>
  <c r="BB304" i="19"/>
  <c r="BA304" i="19"/>
  <c r="BD303" i="19"/>
  <c r="BC303" i="19"/>
  <c r="BB303" i="19"/>
  <c r="BA303" i="19"/>
  <c r="BD302" i="19"/>
  <c r="BC302" i="19"/>
  <c r="BB302" i="19"/>
  <c r="BA302" i="19"/>
  <c r="BD301" i="19"/>
  <c r="BC301" i="19"/>
  <c r="BB301" i="19"/>
  <c r="BA301" i="19"/>
  <c r="BD300" i="19"/>
  <c r="BC300" i="19"/>
  <c r="BB300" i="19"/>
  <c r="BA300" i="19"/>
  <c r="BD299" i="19"/>
  <c r="BC299" i="19"/>
  <c r="BB299" i="19"/>
  <c r="BA299" i="19"/>
  <c r="BD298" i="19"/>
  <c r="BC298" i="19"/>
  <c r="BB298" i="19"/>
  <c r="BA298" i="19"/>
  <c r="BD297" i="19"/>
  <c r="BC297" i="19"/>
  <c r="BB297" i="19"/>
  <c r="BA297" i="19"/>
  <c r="BD296" i="19"/>
  <c r="BC296" i="19"/>
  <c r="BB296" i="19"/>
  <c r="BA296" i="19"/>
  <c r="BD295" i="19"/>
  <c r="BC295" i="19"/>
  <c r="BB295" i="19"/>
  <c r="BA295" i="19"/>
  <c r="BD294" i="19"/>
  <c r="BC294" i="19"/>
  <c r="BB294" i="19"/>
  <c r="BA294" i="19"/>
  <c r="BD293" i="19"/>
  <c r="BC293" i="19"/>
  <c r="BB293" i="19"/>
  <c r="BA293" i="19"/>
  <c r="BD292" i="19"/>
  <c r="BC292" i="19"/>
  <c r="BB292" i="19"/>
  <c r="BA292" i="19"/>
  <c r="BD291" i="19"/>
  <c r="BC291" i="19"/>
  <c r="BB291" i="19"/>
  <c r="BA291" i="19"/>
  <c r="BD290" i="19"/>
  <c r="BC290" i="19"/>
  <c r="BB290" i="19"/>
  <c r="BA290" i="19"/>
  <c r="BD289" i="19"/>
  <c r="BC289" i="19"/>
  <c r="BB289" i="19"/>
  <c r="BA289" i="19"/>
  <c r="BD288" i="19"/>
  <c r="BC288" i="19"/>
  <c r="BB288" i="19"/>
  <c r="BA288" i="19"/>
  <c r="BD287" i="19"/>
  <c r="BC287" i="19"/>
  <c r="BB287" i="19"/>
  <c r="BA287" i="19"/>
  <c r="BD286" i="19"/>
  <c r="BC286" i="19"/>
  <c r="BB286" i="19"/>
  <c r="BA286" i="19"/>
  <c r="BD285" i="19"/>
  <c r="BC285" i="19"/>
  <c r="BB285" i="19"/>
  <c r="BA285" i="19"/>
  <c r="BD284" i="19"/>
  <c r="BC284" i="19"/>
  <c r="BB284" i="19"/>
  <c r="BA284" i="19"/>
  <c r="BD283" i="19"/>
  <c r="BC283" i="19"/>
  <c r="BB283" i="19"/>
  <c r="BA283" i="19"/>
  <c r="BD282" i="19"/>
  <c r="BC282" i="19"/>
  <c r="BB282" i="19"/>
  <c r="BA282" i="19"/>
  <c r="BD281" i="19"/>
  <c r="BC281" i="19"/>
  <c r="BB281" i="19"/>
  <c r="BA281" i="19"/>
  <c r="BD280" i="19"/>
  <c r="BC280" i="19"/>
  <c r="BB280" i="19"/>
  <c r="BA280" i="19"/>
  <c r="BD279" i="19"/>
  <c r="BC279" i="19"/>
  <c r="BB279" i="19"/>
  <c r="BA279" i="19"/>
  <c r="BD278" i="19"/>
  <c r="BC278" i="19"/>
  <c r="BB278" i="19"/>
  <c r="BA278" i="19"/>
  <c r="BD277" i="19"/>
  <c r="BC277" i="19"/>
  <c r="BB277" i="19"/>
  <c r="BA277" i="19"/>
  <c r="BD276" i="19"/>
  <c r="BC276" i="19"/>
  <c r="BB276" i="19"/>
  <c r="BA276" i="19"/>
  <c r="BD275" i="19"/>
  <c r="BC275" i="19"/>
  <c r="BB275" i="19"/>
  <c r="BA275" i="19"/>
  <c r="BD274" i="19"/>
  <c r="BC274" i="19"/>
  <c r="BB274" i="19"/>
  <c r="BA274" i="19"/>
  <c r="BD273" i="19"/>
  <c r="BC273" i="19"/>
  <c r="BB273" i="19"/>
  <c r="BA273" i="19"/>
  <c r="BD272" i="19"/>
  <c r="BC272" i="19"/>
  <c r="BB272" i="19"/>
  <c r="BA272" i="19"/>
  <c r="BD271" i="19"/>
  <c r="BC271" i="19"/>
  <c r="BB271" i="19"/>
  <c r="BA271" i="19"/>
  <c r="BD270" i="19"/>
  <c r="BC270" i="19"/>
  <c r="BB270" i="19"/>
  <c r="BA270" i="19"/>
  <c r="BD269" i="19"/>
  <c r="BC269" i="19"/>
  <c r="BB269" i="19"/>
  <c r="BA269" i="19"/>
  <c r="BD268" i="19"/>
  <c r="BC268" i="19"/>
  <c r="BB268" i="19"/>
  <c r="BA268" i="19"/>
  <c r="BD267" i="19"/>
  <c r="BC267" i="19"/>
  <c r="BB267" i="19"/>
  <c r="BA267" i="19"/>
  <c r="BD266" i="19"/>
  <c r="BC266" i="19"/>
  <c r="BB266" i="19"/>
  <c r="BA266" i="19"/>
  <c r="BD265" i="19"/>
  <c r="BC265" i="19"/>
  <c r="BB265" i="19"/>
  <c r="BA265" i="19"/>
  <c r="BD264" i="19"/>
  <c r="BC264" i="19"/>
  <c r="BB264" i="19"/>
  <c r="BA264" i="19"/>
  <c r="BD263" i="19"/>
  <c r="BC263" i="19"/>
  <c r="BB263" i="19"/>
  <c r="BA263" i="19"/>
  <c r="BD262" i="19"/>
  <c r="BC262" i="19"/>
  <c r="BB262" i="19"/>
  <c r="BA262" i="19"/>
  <c r="BD261" i="19"/>
  <c r="BC261" i="19"/>
  <c r="BB261" i="19"/>
  <c r="BA261" i="19"/>
  <c r="BD260" i="19"/>
  <c r="BC260" i="19"/>
  <c r="BB260" i="19"/>
  <c r="BA260" i="19"/>
  <c r="BD259" i="19"/>
  <c r="BC259" i="19"/>
  <c r="BB259" i="19"/>
  <c r="BA259" i="19"/>
  <c r="BD258" i="19"/>
  <c r="BC258" i="19"/>
  <c r="BB258" i="19"/>
  <c r="BA258" i="19"/>
  <c r="BD257" i="19"/>
  <c r="BC257" i="19"/>
  <c r="BB257" i="19"/>
  <c r="BA257" i="19"/>
  <c r="BD256" i="19"/>
  <c r="BC256" i="19"/>
  <c r="BB256" i="19"/>
  <c r="BA256" i="19"/>
  <c r="BD255" i="19"/>
  <c r="BC255" i="19"/>
  <c r="BB255" i="19"/>
  <c r="BA255" i="19"/>
  <c r="BD254" i="19"/>
  <c r="BC254" i="19"/>
  <c r="BB254" i="19"/>
  <c r="BA254" i="19"/>
  <c r="BD253" i="19"/>
  <c r="BC253" i="19"/>
  <c r="BB253" i="19"/>
  <c r="BA253" i="19"/>
  <c r="BD252" i="19"/>
  <c r="BC252" i="19"/>
  <c r="BB252" i="19"/>
  <c r="BA252" i="19"/>
  <c r="BD251" i="19"/>
  <c r="BC251" i="19"/>
  <c r="BB251" i="19"/>
  <c r="BA251" i="19"/>
  <c r="BD250" i="19"/>
  <c r="BC250" i="19"/>
  <c r="BB250" i="19"/>
  <c r="BA250" i="19"/>
  <c r="BD249" i="19"/>
  <c r="BC249" i="19"/>
  <c r="BB249" i="19"/>
  <c r="BA249" i="19"/>
  <c r="BD248" i="19"/>
  <c r="BC248" i="19"/>
  <c r="BB248" i="19"/>
  <c r="BA248" i="19"/>
  <c r="BD247" i="19"/>
  <c r="BC247" i="19"/>
  <c r="BB247" i="19"/>
  <c r="BA247" i="19"/>
  <c r="BD246" i="19"/>
  <c r="BC246" i="19"/>
  <c r="BB246" i="19"/>
  <c r="BA246" i="19"/>
  <c r="BD245" i="19"/>
  <c r="BC245" i="19"/>
  <c r="BB245" i="19"/>
  <c r="BA245" i="19"/>
  <c r="BD244" i="19"/>
  <c r="BC244" i="19"/>
  <c r="BB244" i="19"/>
  <c r="BA244" i="19"/>
  <c r="BD243" i="19"/>
  <c r="BC243" i="19"/>
  <c r="BB243" i="19"/>
  <c r="BA243" i="19"/>
  <c r="BD242" i="19"/>
  <c r="BC242" i="19"/>
  <c r="BB242" i="19"/>
  <c r="BA242" i="19"/>
  <c r="BD241" i="19"/>
  <c r="BC241" i="19"/>
  <c r="BB241" i="19"/>
  <c r="BA241" i="19"/>
  <c r="BD240" i="19"/>
  <c r="BC240" i="19"/>
  <c r="BB240" i="19"/>
  <c r="BA240" i="19"/>
  <c r="BD239" i="19"/>
  <c r="BC239" i="19"/>
  <c r="BB239" i="19"/>
  <c r="BA239" i="19"/>
  <c r="BD238" i="19"/>
  <c r="BC238" i="19"/>
  <c r="BB238" i="19"/>
  <c r="BA238" i="19"/>
  <c r="BD237" i="19"/>
  <c r="BC237" i="19"/>
  <c r="BB237" i="19"/>
  <c r="BA237" i="19"/>
  <c r="BD236" i="19"/>
  <c r="BC236" i="19"/>
  <c r="BB236" i="19"/>
  <c r="BA236" i="19"/>
  <c r="BD235" i="19"/>
  <c r="BC235" i="19"/>
  <c r="BB235" i="19"/>
  <c r="BA235" i="19"/>
  <c r="BD234" i="19"/>
  <c r="BC234" i="19"/>
  <c r="BB234" i="19"/>
  <c r="BA234" i="19"/>
  <c r="BD233" i="19"/>
  <c r="BC233" i="19"/>
  <c r="BB233" i="19"/>
  <c r="BA233" i="19"/>
  <c r="BD232" i="19"/>
  <c r="BC232" i="19"/>
  <c r="BB232" i="19"/>
  <c r="BA232" i="19"/>
  <c r="BD231" i="19"/>
  <c r="BC231" i="19"/>
  <c r="BB231" i="19"/>
  <c r="BA231" i="19"/>
  <c r="BD230" i="19"/>
  <c r="BC230" i="19"/>
  <c r="BB230" i="19"/>
  <c r="BA230" i="19"/>
  <c r="BD229" i="19"/>
  <c r="BC229" i="19"/>
  <c r="BB229" i="19"/>
  <c r="BA229" i="19"/>
  <c r="BD228" i="19"/>
  <c r="BC228" i="19"/>
  <c r="BB228" i="19"/>
  <c r="BA228" i="19"/>
  <c r="BD227" i="19"/>
  <c r="BC227" i="19"/>
  <c r="BB227" i="19"/>
  <c r="BA227" i="19"/>
  <c r="BD226" i="19"/>
  <c r="BC226" i="19"/>
  <c r="BB226" i="19"/>
  <c r="BA226" i="19"/>
  <c r="BD225" i="19"/>
  <c r="BC225" i="19"/>
  <c r="BB225" i="19"/>
  <c r="BA225" i="19"/>
  <c r="BD224" i="19"/>
  <c r="BC224" i="19"/>
  <c r="BB224" i="19"/>
  <c r="BA224" i="19"/>
  <c r="BD223" i="19"/>
  <c r="BC223" i="19"/>
  <c r="BB223" i="19"/>
  <c r="BA223" i="19"/>
  <c r="BD222" i="19"/>
  <c r="BC222" i="19"/>
  <c r="BB222" i="19"/>
  <c r="BA222" i="19"/>
  <c r="BD221" i="19"/>
  <c r="BC221" i="19"/>
  <c r="BB221" i="19"/>
  <c r="BA221" i="19"/>
  <c r="BD220" i="19"/>
  <c r="BC220" i="19"/>
  <c r="BB220" i="19"/>
  <c r="BA220" i="19"/>
  <c r="BD219" i="19"/>
  <c r="BC219" i="19"/>
  <c r="BB219" i="19"/>
  <c r="BA219" i="19"/>
  <c r="BD218" i="19"/>
  <c r="BC218" i="19"/>
  <c r="BB218" i="19"/>
  <c r="BA218" i="19"/>
  <c r="BD217" i="19"/>
  <c r="BC217" i="19"/>
  <c r="BB217" i="19"/>
  <c r="BA217" i="19"/>
  <c r="BD216" i="19"/>
  <c r="BC216" i="19"/>
  <c r="BB216" i="19"/>
  <c r="BA216" i="19"/>
  <c r="BD215" i="19"/>
  <c r="BC215" i="19"/>
  <c r="BB215" i="19"/>
  <c r="BA215" i="19"/>
  <c r="BD214" i="19"/>
  <c r="BC214" i="19"/>
  <c r="BB214" i="19"/>
  <c r="BA214" i="19"/>
  <c r="BD213" i="19"/>
  <c r="BC213" i="19"/>
  <c r="BB213" i="19"/>
  <c r="BA213" i="19"/>
  <c r="BD212" i="19"/>
  <c r="BC212" i="19"/>
  <c r="BB212" i="19"/>
  <c r="BA212" i="19"/>
  <c r="BD211" i="19"/>
  <c r="BC211" i="19"/>
  <c r="BB211" i="19"/>
  <c r="BA211" i="19"/>
  <c r="BD210" i="19"/>
  <c r="BC210" i="19"/>
  <c r="BB210" i="19"/>
  <c r="BA210" i="19"/>
  <c r="BD209" i="19"/>
  <c r="BC209" i="19"/>
  <c r="BB209" i="19"/>
  <c r="BA209" i="19"/>
  <c r="BD208" i="19"/>
  <c r="BC208" i="19"/>
  <c r="BB208" i="19"/>
  <c r="BA208" i="19"/>
  <c r="BD207" i="19"/>
  <c r="BC207" i="19"/>
  <c r="BB207" i="19"/>
  <c r="BA207" i="19"/>
  <c r="BD206" i="19"/>
  <c r="BC206" i="19"/>
  <c r="BB206" i="19"/>
  <c r="BA206" i="19"/>
  <c r="BD205" i="19"/>
  <c r="BC205" i="19"/>
  <c r="BB205" i="19"/>
  <c r="BA205" i="19"/>
  <c r="BD204" i="19"/>
  <c r="BC204" i="19"/>
  <c r="BB204" i="19"/>
  <c r="BA204" i="19"/>
  <c r="BD203" i="19"/>
  <c r="BC203" i="19"/>
  <c r="BB203" i="19"/>
  <c r="BA203" i="19"/>
  <c r="BD202" i="19"/>
  <c r="BC202" i="19"/>
  <c r="BB202" i="19"/>
  <c r="BA202" i="19"/>
  <c r="BD201" i="19"/>
  <c r="BC201" i="19"/>
  <c r="BB201" i="19"/>
  <c r="BA201" i="19"/>
  <c r="BD200" i="19"/>
  <c r="BC200" i="19"/>
  <c r="BB200" i="19"/>
  <c r="BA200" i="19"/>
  <c r="BD199" i="19"/>
  <c r="BC199" i="19"/>
  <c r="BB199" i="19"/>
  <c r="BA199" i="19"/>
  <c r="BD198" i="19"/>
  <c r="BC198" i="19"/>
  <c r="BB198" i="19"/>
  <c r="BA198" i="19"/>
  <c r="BD197" i="19"/>
  <c r="BC197" i="19"/>
  <c r="BB197" i="19"/>
  <c r="BA197" i="19"/>
  <c r="BD196" i="19"/>
  <c r="BC196" i="19"/>
  <c r="BB196" i="19"/>
  <c r="BA196" i="19"/>
  <c r="BD195" i="19"/>
  <c r="BC195" i="19"/>
  <c r="BB195" i="19"/>
  <c r="BA195" i="19"/>
  <c r="BD194" i="19"/>
  <c r="BC194" i="19"/>
  <c r="BB194" i="19"/>
  <c r="BA194" i="19"/>
  <c r="BD193" i="19"/>
  <c r="BC193" i="19"/>
  <c r="BB193" i="19"/>
  <c r="BA193" i="19"/>
  <c r="BD192" i="19"/>
  <c r="BC192" i="19"/>
  <c r="BB192" i="19"/>
  <c r="BA192" i="19"/>
  <c r="BD191" i="19"/>
  <c r="BC191" i="19"/>
  <c r="BB191" i="19"/>
  <c r="BA191" i="19"/>
  <c r="BD190" i="19"/>
  <c r="BC190" i="19"/>
  <c r="BB190" i="19"/>
  <c r="BA190" i="19"/>
  <c r="BD189" i="19"/>
  <c r="BC189" i="19"/>
  <c r="BB189" i="19"/>
  <c r="BA189" i="19"/>
  <c r="BD188" i="19"/>
  <c r="BC188" i="19"/>
  <c r="BB188" i="19"/>
  <c r="BA188" i="19"/>
  <c r="BD187" i="19"/>
  <c r="BC187" i="19"/>
  <c r="BB187" i="19"/>
  <c r="BA187" i="19"/>
  <c r="BD186" i="19"/>
  <c r="BC186" i="19"/>
  <c r="BB186" i="19"/>
  <c r="BA186" i="19"/>
  <c r="BD185" i="19"/>
  <c r="BC185" i="19"/>
  <c r="BB185" i="19"/>
  <c r="BA185" i="19"/>
  <c r="BD184" i="19"/>
  <c r="BC184" i="19"/>
  <c r="BB184" i="19"/>
  <c r="BA184" i="19"/>
  <c r="BD183" i="19"/>
  <c r="BC183" i="19"/>
  <c r="BB183" i="19"/>
  <c r="BA183" i="19"/>
  <c r="BD182" i="19"/>
  <c r="BC182" i="19"/>
  <c r="BB182" i="19"/>
  <c r="BA182" i="19"/>
  <c r="BD181" i="19"/>
  <c r="BC181" i="19"/>
  <c r="BB181" i="19"/>
  <c r="BA181" i="19"/>
  <c r="BD180" i="19"/>
  <c r="BC180" i="19"/>
  <c r="BB180" i="19"/>
  <c r="BA180" i="19"/>
  <c r="BD179" i="19"/>
  <c r="BC179" i="19"/>
  <c r="BB179" i="19"/>
  <c r="BA179" i="19"/>
  <c r="BD178" i="19"/>
  <c r="BC178" i="19"/>
  <c r="BB178" i="19"/>
  <c r="BA178" i="19"/>
  <c r="BD177" i="19"/>
  <c r="BC177" i="19"/>
  <c r="BB177" i="19"/>
  <c r="BA177" i="19"/>
  <c r="BD176" i="19"/>
  <c r="BC176" i="19"/>
  <c r="BB176" i="19"/>
  <c r="BA176" i="19"/>
  <c r="BD175" i="19"/>
  <c r="BC175" i="19"/>
  <c r="BB175" i="19"/>
  <c r="BA175" i="19"/>
  <c r="BD174" i="19"/>
  <c r="BC174" i="19"/>
  <c r="BB174" i="19"/>
  <c r="BA174" i="19"/>
  <c r="BD173" i="19"/>
  <c r="BC173" i="19"/>
  <c r="BB173" i="19"/>
  <c r="BA173" i="19"/>
  <c r="BD172" i="19"/>
  <c r="BC172" i="19"/>
  <c r="BB172" i="19"/>
  <c r="BA172" i="19"/>
  <c r="BD171" i="19"/>
  <c r="BC171" i="19"/>
  <c r="BB171" i="19"/>
  <c r="BA171" i="19"/>
  <c r="BD170" i="19"/>
  <c r="BC170" i="19"/>
  <c r="BB170" i="19"/>
  <c r="BA170" i="19"/>
  <c r="BD169" i="19"/>
  <c r="BC169" i="19"/>
  <c r="BB169" i="19"/>
  <c r="BA169" i="19"/>
  <c r="BD168" i="19"/>
  <c r="BC168" i="19"/>
  <c r="BB168" i="19"/>
  <c r="BA168" i="19"/>
  <c r="BD167" i="19"/>
  <c r="BC167" i="19"/>
  <c r="BB167" i="19"/>
  <c r="BA167" i="19"/>
  <c r="BD166" i="19"/>
  <c r="BC166" i="19"/>
  <c r="BB166" i="19"/>
  <c r="BA166" i="19"/>
  <c r="BD165" i="19"/>
  <c r="BC165" i="19"/>
  <c r="BB165" i="19"/>
  <c r="BA165" i="19"/>
  <c r="BD164" i="19"/>
  <c r="BC164" i="19"/>
  <c r="BB164" i="19"/>
  <c r="BA164" i="19"/>
  <c r="BD163" i="19"/>
  <c r="BC163" i="19"/>
  <c r="BB163" i="19"/>
  <c r="BA163" i="19"/>
  <c r="BD162" i="19"/>
  <c r="BC162" i="19"/>
  <c r="BB162" i="19"/>
  <c r="BA162" i="19"/>
  <c r="BD161" i="19"/>
  <c r="BC161" i="19"/>
  <c r="BB161" i="19"/>
  <c r="BA161" i="19"/>
  <c r="BD160" i="19"/>
  <c r="BC160" i="19"/>
  <c r="BB160" i="19"/>
  <c r="BA160" i="19"/>
  <c r="BD159" i="19"/>
  <c r="BC159" i="19"/>
  <c r="BB159" i="19"/>
  <c r="BA159" i="19"/>
  <c r="BD158" i="19"/>
  <c r="BC158" i="19"/>
  <c r="BB158" i="19"/>
  <c r="BA158" i="19"/>
  <c r="BD157" i="19"/>
  <c r="BC157" i="19"/>
  <c r="BB157" i="19"/>
  <c r="BA157" i="19"/>
  <c r="BD156" i="19"/>
  <c r="BC156" i="19"/>
  <c r="BB156" i="19"/>
  <c r="BA156" i="19"/>
  <c r="BD155" i="19"/>
  <c r="BC155" i="19"/>
  <c r="BB155" i="19"/>
  <c r="BA155" i="19"/>
  <c r="BD154" i="19"/>
  <c r="BC154" i="19"/>
  <c r="BB154" i="19"/>
  <c r="BA154" i="19"/>
  <c r="BD153" i="19"/>
  <c r="BC153" i="19"/>
  <c r="BB153" i="19"/>
  <c r="BA153" i="19"/>
  <c r="BD152" i="19"/>
  <c r="BC152" i="19"/>
  <c r="BB152" i="19"/>
  <c r="BA152" i="19"/>
  <c r="BD151" i="19"/>
  <c r="BC151" i="19"/>
  <c r="BB151" i="19"/>
  <c r="BA151" i="19"/>
  <c r="BD150" i="19"/>
  <c r="BC150" i="19"/>
  <c r="BB150" i="19"/>
  <c r="BA150" i="19"/>
  <c r="BD149" i="19"/>
  <c r="BC149" i="19"/>
  <c r="BB149" i="19"/>
  <c r="BA149" i="19"/>
  <c r="BD148" i="19"/>
  <c r="BC148" i="19"/>
  <c r="BB148" i="19"/>
  <c r="BA148" i="19"/>
  <c r="BD147" i="19"/>
  <c r="BC147" i="19"/>
  <c r="BB147" i="19"/>
  <c r="BA147" i="19"/>
  <c r="BD146" i="19"/>
  <c r="BC146" i="19"/>
  <c r="BB146" i="19"/>
  <c r="BA146" i="19"/>
  <c r="BD145" i="19"/>
  <c r="BC145" i="19"/>
  <c r="BB145" i="19"/>
  <c r="BA145" i="19"/>
  <c r="BD144" i="19"/>
  <c r="BC144" i="19"/>
  <c r="BB144" i="19"/>
  <c r="BA144" i="19"/>
  <c r="BD143" i="19"/>
  <c r="BC143" i="19"/>
  <c r="BB143" i="19"/>
  <c r="BA143" i="19"/>
  <c r="BD142" i="19"/>
  <c r="BC142" i="19"/>
  <c r="BB142" i="19"/>
  <c r="BA142" i="19"/>
  <c r="BD141" i="19"/>
  <c r="BC141" i="19"/>
  <c r="BB141" i="19"/>
  <c r="BA141" i="19"/>
  <c r="BD140" i="19"/>
  <c r="BC140" i="19"/>
  <c r="BB140" i="19"/>
  <c r="BA140" i="19"/>
  <c r="BD139" i="19"/>
  <c r="BC139" i="19"/>
  <c r="BB139" i="19"/>
  <c r="BA139" i="19"/>
  <c r="BD138" i="19"/>
  <c r="BC138" i="19"/>
  <c r="BB138" i="19"/>
  <c r="BA138" i="19"/>
  <c r="BD137" i="19"/>
  <c r="BC137" i="19"/>
  <c r="BB137" i="19"/>
  <c r="BA137" i="19"/>
  <c r="BD136" i="19"/>
  <c r="BC136" i="19"/>
  <c r="BB136" i="19"/>
  <c r="BA136" i="19"/>
  <c r="BD135" i="19"/>
  <c r="BC135" i="19"/>
  <c r="BB135" i="19"/>
  <c r="BA135" i="19"/>
  <c r="BD134" i="19"/>
  <c r="BC134" i="19"/>
  <c r="BB134" i="19"/>
  <c r="BA134" i="19"/>
  <c r="BD133" i="19"/>
  <c r="BC133" i="19"/>
  <c r="BB133" i="19"/>
  <c r="BA133" i="19"/>
  <c r="BD132" i="19"/>
  <c r="BC132" i="19"/>
  <c r="BB132" i="19"/>
  <c r="BA132" i="19"/>
  <c r="BD131" i="19"/>
  <c r="BC131" i="19"/>
  <c r="BB131" i="19"/>
  <c r="BA131" i="19"/>
  <c r="BD130" i="19"/>
  <c r="BC130" i="19"/>
  <c r="BB130" i="19"/>
  <c r="BA130" i="19"/>
  <c r="BD129" i="19"/>
  <c r="BC129" i="19"/>
  <c r="BB129" i="19"/>
  <c r="BA129" i="19"/>
  <c r="BD128" i="19"/>
  <c r="BC128" i="19"/>
  <c r="BB128" i="19"/>
  <c r="BA128" i="19"/>
  <c r="BD127" i="19"/>
  <c r="BC127" i="19"/>
  <c r="BB127" i="19"/>
  <c r="BA127" i="19"/>
  <c r="BD126" i="19"/>
  <c r="BC126" i="19"/>
  <c r="BB126" i="19"/>
  <c r="BA126" i="19"/>
  <c r="BD125" i="19"/>
  <c r="BC125" i="19"/>
  <c r="BB125" i="19"/>
  <c r="BA125" i="19"/>
  <c r="BD124" i="19"/>
  <c r="BC124" i="19"/>
  <c r="BB124" i="19"/>
  <c r="BA124" i="19"/>
  <c r="BD123" i="19"/>
  <c r="BC123" i="19"/>
  <c r="BB123" i="19"/>
  <c r="BA123" i="19"/>
  <c r="BD122" i="19"/>
  <c r="BC122" i="19"/>
  <c r="BB122" i="19"/>
  <c r="BA122" i="19"/>
  <c r="BD121" i="19"/>
  <c r="BC121" i="19"/>
  <c r="BB121" i="19"/>
  <c r="BA121" i="19"/>
  <c r="BD120" i="19"/>
  <c r="BC120" i="19"/>
  <c r="BB120" i="19"/>
  <c r="BA120" i="19"/>
  <c r="BD119" i="19"/>
  <c r="BC119" i="19"/>
  <c r="BB119" i="19"/>
  <c r="BA119" i="19"/>
  <c r="BD118" i="19"/>
  <c r="BC118" i="19"/>
  <c r="BB118" i="19"/>
  <c r="BA118" i="19"/>
  <c r="BD117" i="19"/>
  <c r="BC117" i="19"/>
  <c r="BB117" i="19"/>
  <c r="BA117" i="19"/>
  <c r="BD116" i="19"/>
  <c r="BC116" i="19"/>
  <c r="BB116" i="19"/>
  <c r="BA116" i="19"/>
  <c r="BD115" i="19"/>
  <c r="BC115" i="19"/>
  <c r="BB115" i="19"/>
  <c r="BA115" i="19"/>
  <c r="BD114" i="19"/>
  <c r="BC114" i="19"/>
  <c r="BB114" i="19"/>
  <c r="BA114" i="19"/>
  <c r="BD113" i="19"/>
  <c r="BC113" i="19"/>
  <c r="BB113" i="19"/>
  <c r="BA113" i="19"/>
  <c r="BD112" i="19"/>
  <c r="BC112" i="19"/>
  <c r="BB112" i="19"/>
  <c r="BA112" i="19"/>
  <c r="BD111" i="19"/>
  <c r="BC111" i="19"/>
  <c r="BB111" i="19"/>
  <c r="BA111" i="19"/>
  <c r="BD110" i="19"/>
  <c r="BC110" i="19"/>
  <c r="BB110" i="19"/>
  <c r="BA110" i="19"/>
  <c r="BD109" i="19"/>
  <c r="BC109" i="19"/>
  <c r="BB109" i="19"/>
  <c r="BA109" i="19"/>
  <c r="BD108" i="19"/>
  <c r="BC108" i="19"/>
  <c r="BB108" i="19"/>
  <c r="BA108" i="19"/>
  <c r="BD107" i="19"/>
  <c r="BC107" i="19"/>
  <c r="BB107" i="19"/>
  <c r="BA107" i="19"/>
  <c r="BD106" i="19"/>
  <c r="BC106" i="19"/>
  <c r="BB106" i="19"/>
  <c r="BA106" i="19"/>
  <c r="BD105" i="19"/>
  <c r="BC105" i="19"/>
  <c r="BB105" i="19"/>
  <c r="BA105" i="19"/>
  <c r="BD104" i="19"/>
  <c r="BC104" i="19"/>
  <c r="BB104" i="19"/>
  <c r="BA104" i="19"/>
  <c r="BD103" i="19"/>
  <c r="BC103" i="19"/>
  <c r="BB103" i="19"/>
  <c r="BA103" i="19"/>
  <c r="BD102" i="19"/>
  <c r="BC102" i="19"/>
  <c r="BB102" i="19"/>
  <c r="BA102" i="19"/>
  <c r="BD101" i="19"/>
  <c r="BC101" i="19"/>
  <c r="BB101" i="19"/>
  <c r="BA101" i="19"/>
  <c r="BD100" i="19"/>
  <c r="BC100" i="19"/>
  <c r="BB100" i="19"/>
  <c r="BA100" i="19"/>
  <c r="BD99" i="19"/>
  <c r="BC99" i="19"/>
  <c r="BB99" i="19"/>
  <c r="BA99" i="19"/>
  <c r="BD98" i="19"/>
  <c r="BC98" i="19"/>
  <c r="BB98" i="19"/>
  <c r="BA98" i="19"/>
  <c r="BD97" i="19"/>
  <c r="BC97" i="19"/>
  <c r="BB97" i="19"/>
  <c r="BA97" i="19"/>
  <c r="BD96" i="19"/>
  <c r="BC96" i="19"/>
  <c r="BB96" i="19"/>
  <c r="BA96" i="19"/>
  <c r="BD95" i="19"/>
  <c r="BC95" i="19"/>
  <c r="BB95" i="19"/>
  <c r="BA95" i="19"/>
  <c r="BD94" i="19"/>
  <c r="BC94" i="19"/>
  <c r="BB94" i="19"/>
  <c r="BA94" i="19"/>
  <c r="BD93" i="19"/>
  <c r="BC93" i="19"/>
  <c r="BB93" i="19"/>
  <c r="BA93" i="19"/>
  <c r="BD92" i="19"/>
  <c r="BC92" i="19"/>
  <c r="BB92" i="19"/>
  <c r="BA92" i="19"/>
  <c r="BD91" i="19"/>
  <c r="BC91" i="19"/>
  <c r="BB91" i="19"/>
  <c r="BA91" i="19"/>
  <c r="BD90" i="19"/>
  <c r="BC90" i="19"/>
  <c r="BB90" i="19"/>
  <c r="BA90" i="19"/>
  <c r="BD89" i="19"/>
  <c r="BC89" i="19"/>
  <c r="BB89" i="19"/>
  <c r="BA89" i="19"/>
  <c r="BD88" i="19"/>
  <c r="BC88" i="19"/>
  <c r="BB88" i="19"/>
  <c r="BA88" i="19"/>
  <c r="BD87" i="19"/>
  <c r="BC87" i="19"/>
  <c r="BB87" i="19"/>
  <c r="BA87" i="19"/>
  <c r="BD86" i="19"/>
  <c r="BC86" i="19"/>
  <c r="BB86" i="19"/>
  <c r="BA86" i="19"/>
  <c r="BD85" i="19"/>
  <c r="BC85" i="19"/>
  <c r="BB85" i="19"/>
  <c r="BA85" i="19"/>
  <c r="BD84" i="19"/>
  <c r="BC84" i="19"/>
  <c r="BB84" i="19"/>
  <c r="BA84" i="19"/>
  <c r="BD83" i="19"/>
  <c r="BC83" i="19"/>
  <c r="BB83" i="19"/>
  <c r="BA83" i="19"/>
  <c r="BD82" i="19"/>
  <c r="BC82" i="19"/>
  <c r="BB82" i="19"/>
  <c r="BA82" i="19"/>
  <c r="BD81" i="19"/>
  <c r="BC81" i="19"/>
  <c r="BB81" i="19"/>
  <c r="BA81" i="19"/>
  <c r="BD80" i="19"/>
  <c r="BC80" i="19"/>
  <c r="BB80" i="19"/>
  <c r="BA80" i="19"/>
  <c r="BD79" i="19"/>
  <c r="BC79" i="19"/>
  <c r="BB79" i="19"/>
  <c r="BA79" i="19"/>
  <c r="BD78" i="19"/>
  <c r="BC78" i="19"/>
  <c r="BB78" i="19"/>
  <c r="BA78" i="19"/>
  <c r="BD77" i="19"/>
  <c r="BC77" i="19"/>
  <c r="BB77" i="19"/>
  <c r="BA77" i="19"/>
  <c r="BD76" i="19"/>
  <c r="BC76" i="19"/>
  <c r="BB76" i="19"/>
  <c r="BA76" i="19"/>
  <c r="BD75" i="19"/>
  <c r="BC75" i="19"/>
  <c r="BB75" i="19"/>
  <c r="BA75" i="19"/>
  <c r="BD74" i="19"/>
  <c r="BC74" i="19"/>
  <c r="BB74" i="19"/>
  <c r="BA74" i="19"/>
  <c r="BD73" i="19"/>
  <c r="BC73" i="19"/>
  <c r="BB73" i="19"/>
  <c r="BA73" i="19"/>
  <c r="BD72" i="19"/>
  <c r="BC72" i="19"/>
  <c r="BB72" i="19"/>
  <c r="BA72" i="19"/>
  <c r="BD71" i="19"/>
  <c r="BC71" i="19"/>
  <c r="BB71" i="19"/>
  <c r="BA71" i="19"/>
  <c r="BD70" i="19"/>
  <c r="BC70" i="19"/>
  <c r="BB70" i="19"/>
  <c r="BA70" i="19"/>
  <c r="BD69" i="19"/>
  <c r="BC69" i="19"/>
  <c r="BB69" i="19"/>
  <c r="BA69" i="19"/>
  <c r="BD68" i="19"/>
  <c r="BC68" i="19"/>
  <c r="BB68" i="19"/>
  <c r="BA68" i="19"/>
  <c r="BD67" i="19"/>
  <c r="BC67" i="19"/>
  <c r="BB67" i="19"/>
  <c r="BA67" i="19"/>
  <c r="BD66" i="19"/>
  <c r="BC66" i="19"/>
  <c r="BB66" i="19"/>
  <c r="BA66" i="19"/>
  <c r="BD65" i="19"/>
  <c r="BC65" i="19"/>
  <c r="BB65" i="19"/>
  <c r="BA65" i="19"/>
  <c r="BD64" i="19"/>
  <c r="BC64" i="19"/>
  <c r="BB64" i="19"/>
  <c r="BA64" i="19"/>
  <c r="BD63" i="19"/>
  <c r="BC63" i="19"/>
  <c r="BB63" i="19"/>
  <c r="BA63" i="19"/>
  <c r="BD62" i="19"/>
  <c r="BC62" i="19"/>
  <c r="BB62" i="19"/>
  <c r="BA62" i="19"/>
  <c r="BD61" i="19"/>
  <c r="BC61" i="19"/>
  <c r="BB61" i="19"/>
  <c r="BA61" i="19"/>
  <c r="BD60" i="19"/>
  <c r="BC60" i="19"/>
  <c r="BB60" i="19"/>
  <c r="BA60" i="19"/>
  <c r="BD59" i="19"/>
  <c r="BC59" i="19"/>
  <c r="BB59" i="19"/>
  <c r="BA59" i="19"/>
  <c r="BD58" i="19"/>
  <c r="BC58" i="19"/>
  <c r="BB58" i="19"/>
  <c r="BA58" i="19"/>
  <c r="BD57" i="19"/>
  <c r="BC57" i="19"/>
  <c r="BB57" i="19"/>
  <c r="BA57" i="19"/>
  <c r="BD56" i="19"/>
  <c r="BC56" i="19"/>
  <c r="BB56" i="19"/>
  <c r="BA56" i="19"/>
  <c r="BD55" i="19"/>
  <c r="BC55" i="19"/>
  <c r="BB55" i="19"/>
  <c r="BA55" i="19"/>
  <c r="BD54" i="19"/>
  <c r="BC54" i="19"/>
  <c r="BB54" i="19"/>
  <c r="BA54" i="19"/>
  <c r="BD53" i="19"/>
  <c r="BC53" i="19"/>
  <c r="BB53" i="19"/>
  <c r="BA53" i="19"/>
  <c r="BD52" i="19"/>
  <c r="BC52" i="19"/>
  <c r="BB52" i="19"/>
  <c r="BA52" i="19"/>
  <c r="BD51" i="19"/>
  <c r="BC51" i="19"/>
  <c r="BB51" i="19"/>
  <c r="BA51" i="19"/>
  <c r="BD50" i="19"/>
  <c r="BC50" i="19"/>
  <c r="BB50" i="19"/>
  <c r="BA50" i="19"/>
  <c r="BD49" i="19"/>
  <c r="BC49" i="19"/>
  <c r="BB49" i="19"/>
  <c r="BA49" i="19"/>
  <c r="BD48" i="19"/>
  <c r="BC48" i="19"/>
  <c r="BB48" i="19"/>
  <c r="BA48" i="19"/>
  <c r="BD47" i="19"/>
  <c r="BC47" i="19"/>
  <c r="BB47" i="19"/>
  <c r="BA47" i="19"/>
  <c r="BD46" i="19"/>
  <c r="BC46" i="19"/>
  <c r="BB46" i="19"/>
  <c r="BA46" i="19"/>
  <c r="BD45" i="19"/>
  <c r="BC45" i="19"/>
  <c r="BB45" i="19"/>
  <c r="BA45" i="19"/>
  <c r="BD44" i="19"/>
  <c r="BC44" i="19"/>
  <c r="BB44" i="19"/>
  <c r="BA44" i="19"/>
  <c r="BD43" i="19"/>
  <c r="BC43" i="19"/>
  <c r="BB43" i="19"/>
  <c r="BA43" i="19"/>
  <c r="BD42" i="19"/>
  <c r="BC42" i="19"/>
  <c r="BB42" i="19"/>
  <c r="BA42" i="19"/>
  <c r="BD41" i="19"/>
  <c r="BC41" i="19"/>
  <c r="BB41" i="19"/>
  <c r="BA41" i="19"/>
  <c r="BD40" i="19"/>
  <c r="BC40" i="19"/>
  <c r="BB40" i="19"/>
  <c r="BA40" i="19"/>
  <c r="BD39" i="19"/>
  <c r="BC39" i="19"/>
  <c r="BB39" i="19"/>
  <c r="BA39" i="19"/>
  <c r="BD38" i="19"/>
  <c r="BC38" i="19"/>
  <c r="BB38" i="19"/>
  <c r="BA38" i="19"/>
  <c r="BD37" i="19"/>
  <c r="BC37" i="19"/>
  <c r="BB37" i="19"/>
  <c r="BA37" i="19"/>
  <c r="BD36" i="19"/>
  <c r="BC36" i="19"/>
  <c r="BB36" i="19"/>
  <c r="BA36" i="19"/>
  <c r="BD35" i="19"/>
  <c r="BC35" i="19"/>
  <c r="BB35" i="19"/>
  <c r="BA35" i="19"/>
  <c r="BD34" i="19"/>
  <c r="BC34" i="19"/>
  <c r="BB34" i="19"/>
  <c r="BA34" i="19"/>
  <c r="BD33" i="19"/>
  <c r="BC33" i="19"/>
  <c r="BB33" i="19"/>
  <c r="BA33" i="19"/>
  <c r="BD32" i="19"/>
  <c r="BC32" i="19"/>
  <c r="BB32" i="19"/>
  <c r="BA32" i="19"/>
  <c r="BD31" i="19"/>
  <c r="BC31" i="19"/>
  <c r="BB31" i="19"/>
  <c r="BA31" i="19"/>
  <c r="BD30" i="19"/>
  <c r="BC30" i="19"/>
  <c r="BB30" i="19"/>
  <c r="BA30" i="19"/>
  <c r="BD29" i="19"/>
  <c r="BC29" i="19"/>
  <c r="BB29" i="19"/>
  <c r="BA29" i="19"/>
  <c r="BD28" i="19"/>
  <c r="BC28" i="19"/>
  <c r="BB28" i="19"/>
  <c r="BA28" i="19"/>
  <c r="BD27" i="19"/>
  <c r="BC27" i="19"/>
  <c r="BB27" i="19"/>
  <c r="BA27" i="19"/>
  <c r="BC26" i="19"/>
  <c r="BB26" i="19"/>
  <c r="BA26" i="19"/>
  <c r="BD25" i="19"/>
  <c r="BC25" i="19"/>
  <c r="BB25" i="19"/>
  <c r="BA25" i="19"/>
  <c r="BD24" i="19"/>
  <c r="BC24" i="19"/>
  <c r="BB24" i="19"/>
  <c r="BA24" i="19"/>
  <c r="BC23" i="19"/>
  <c r="BB23" i="19"/>
  <c r="BA23" i="19"/>
  <c r="BD22" i="19"/>
  <c r="BC22" i="19"/>
  <c r="BB22" i="19"/>
  <c r="BA22" i="19"/>
  <c r="BD21" i="19"/>
  <c r="BC21" i="19"/>
  <c r="BB21" i="19"/>
  <c r="BA21" i="19"/>
  <c r="BC20" i="19"/>
  <c r="BB20" i="19"/>
  <c r="BA20" i="19"/>
  <c r="BD19" i="19"/>
  <c r="BC19" i="19"/>
  <c r="BB19" i="19"/>
  <c r="BA19" i="19"/>
  <c r="BD18" i="19"/>
  <c r="BC18" i="19"/>
  <c r="BB18" i="19"/>
  <c r="BA18" i="19"/>
  <c r="BC17" i="19"/>
  <c r="BB17" i="19"/>
  <c r="BA17" i="19"/>
  <c r="BD16" i="19"/>
  <c r="BC16" i="19"/>
  <c r="BB16" i="19"/>
  <c r="BA16" i="19"/>
  <c r="BD15" i="19"/>
  <c r="BC15" i="19"/>
  <c r="BB15" i="19"/>
  <c r="BA15" i="19"/>
  <c r="BD14" i="19"/>
  <c r="BC14" i="19"/>
  <c r="BD26" i="19" s="1"/>
  <c r="BB14" i="19"/>
  <c r="BA14" i="19"/>
  <c r="BD463" i="2"/>
  <c r="BD462" i="2"/>
  <c r="BD461" i="2"/>
  <c r="BD460" i="2"/>
  <c r="BD459" i="2"/>
  <c r="BD458" i="2"/>
  <c r="BD457" i="2"/>
  <c r="BD456" i="2"/>
  <c r="BD455" i="2"/>
  <c r="BD454" i="2"/>
  <c r="BD453" i="2"/>
  <c r="BD452" i="2"/>
  <c r="BD451" i="2"/>
  <c r="BD450" i="2"/>
  <c r="BD449" i="2"/>
  <c r="BD448" i="2"/>
  <c r="BD447" i="2"/>
  <c r="BD446" i="2"/>
  <c r="BD445" i="2"/>
  <c r="BD444" i="2"/>
  <c r="BD443" i="2"/>
  <c r="BD442" i="2"/>
  <c r="BD441" i="2"/>
  <c r="BD440" i="2"/>
  <c r="BD439" i="2"/>
  <c r="BD438" i="2"/>
  <c r="BD437" i="2"/>
  <c r="BD436" i="2"/>
  <c r="BD435" i="2"/>
  <c r="BD434" i="2"/>
  <c r="BD433" i="2"/>
  <c r="BD432" i="2"/>
  <c r="BD431" i="2"/>
  <c r="BD430" i="2"/>
  <c r="BD429" i="2"/>
  <c r="BD428" i="2"/>
  <c r="BD427" i="2"/>
  <c r="BD426" i="2"/>
  <c r="BD425" i="2"/>
  <c r="BD424" i="2"/>
  <c r="BD423" i="2"/>
  <c r="BD422" i="2"/>
  <c r="BD421" i="2"/>
  <c r="BD420" i="2"/>
  <c r="BD419" i="2"/>
  <c r="BD418" i="2"/>
  <c r="BD417" i="2"/>
  <c r="BD416" i="2"/>
  <c r="BD415" i="2"/>
  <c r="BD414" i="2"/>
  <c r="BD413" i="2"/>
  <c r="BD412" i="2"/>
  <c r="BD411" i="2"/>
  <c r="BD410" i="2"/>
  <c r="BD409" i="2"/>
  <c r="BD408" i="2"/>
  <c r="BD407" i="2"/>
  <c r="BD406" i="2"/>
  <c r="BD405" i="2"/>
  <c r="BD404" i="2"/>
  <c r="BD403" i="2"/>
  <c r="BD402" i="2"/>
  <c r="BD401" i="2"/>
  <c r="BD400" i="2"/>
  <c r="BD399" i="2"/>
  <c r="BD398" i="2"/>
  <c r="BD397" i="2"/>
  <c r="BD396" i="2"/>
  <c r="BD395" i="2"/>
  <c r="BD394" i="2"/>
  <c r="BD393" i="2"/>
  <c r="BD392" i="2"/>
  <c r="BD391" i="2"/>
  <c r="BD390" i="2"/>
  <c r="BD389" i="2"/>
  <c r="BD388" i="2"/>
  <c r="BD387" i="2"/>
  <c r="BD386" i="2"/>
  <c r="BD385" i="2"/>
  <c r="BD384" i="2"/>
  <c r="BD383" i="2"/>
  <c r="BD382" i="2"/>
  <c r="BD381" i="2"/>
  <c r="BD380" i="2"/>
  <c r="BD379" i="2"/>
  <c r="BD378" i="2"/>
  <c r="BD377" i="2"/>
  <c r="BD376" i="2"/>
  <c r="BD375" i="2"/>
  <c r="BD374" i="2"/>
  <c r="BD373" i="2"/>
  <c r="BD372" i="2"/>
  <c r="BD371" i="2"/>
  <c r="BD370" i="2"/>
  <c r="BD369" i="2"/>
  <c r="BD368" i="2"/>
  <c r="BD367" i="2"/>
  <c r="BD366" i="2"/>
  <c r="BD365" i="2"/>
  <c r="BD364" i="2"/>
  <c r="BD363" i="2"/>
  <c r="BD362" i="2"/>
  <c r="BD361" i="2"/>
  <c r="BD360" i="2"/>
  <c r="BD359" i="2"/>
  <c r="BD358" i="2"/>
  <c r="BD357" i="2"/>
  <c r="BD356" i="2"/>
  <c r="BD355" i="2"/>
  <c r="BD354" i="2"/>
  <c r="BD353" i="2"/>
  <c r="BD352" i="2"/>
  <c r="BD351" i="2"/>
  <c r="BD350" i="2"/>
  <c r="BD349" i="2"/>
  <c r="BD348" i="2"/>
  <c r="BD347" i="2"/>
  <c r="BD346" i="2"/>
  <c r="BD345" i="2"/>
  <c r="BD344" i="2"/>
  <c r="BD343" i="2"/>
  <c r="BD342" i="2"/>
  <c r="BD341" i="2"/>
  <c r="BD340" i="2"/>
  <c r="BD339" i="2"/>
  <c r="BD338" i="2"/>
  <c r="BD337" i="2"/>
  <c r="BD336" i="2"/>
  <c r="BD335" i="2"/>
  <c r="BD334" i="2"/>
  <c r="BD333" i="2"/>
  <c r="BD332" i="2"/>
  <c r="BD331" i="2"/>
  <c r="BD330" i="2"/>
  <c r="BD329" i="2"/>
  <c r="BD328" i="2"/>
  <c r="BD327" i="2"/>
  <c r="BD326" i="2"/>
  <c r="BD325" i="2"/>
  <c r="BD324" i="2"/>
  <c r="BD323" i="2"/>
  <c r="BD322" i="2"/>
  <c r="BD321" i="2"/>
  <c r="BD320" i="2"/>
  <c r="BD319" i="2"/>
  <c r="BD318" i="2"/>
  <c r="BD317" i="2"/>
  <c r="BD316" i="2"/>
  <c r="BD315" i="2"/>
  <c r="BD314" i="2"/>
  <c r="BD313" i="2"/>
  <c r="BD312" i="2"/>
  <c r="BD311" i="2"/>
  <c r="BD310" i="2"/>
  <c r="BD309" i="2"/>
  <c r="BD308" i="2"/>
  <c r="BD307" i="2"/>
  <c r="BD306" i="2"/>
  <c r="BD305" i="2"/>
  <c r="BD304" i="2"/>
  <c r="BD303" i="2"/>
  <c r="BD302" i="2"/>
  <c r="BD301" i="2"/>
  <c r="BD300" i="2"/>
  <c r="BD299" i="2"/>
  <c r="BD298" i="2"/>
  <c r="BD297" i="2"/>
  <c r="BD296" i="2"/>
  <c r="BD295" i="2"/>
  <c r="BD294" i="2"/>
  <c r="BD293" i="2"/>
  <c r="BD292" i="2"/>
  <c r="BD291" i="2"/>
  <c r="BD290" i="2"/>
  <c r="BD289" i="2"/>
  <c r="BD288" i="2"/>
  <c r="BD287" i="2"/>
  <c r="BD286" i="2"/>
  <c r="BD285" i="2"/>
  <c r="BD284" i="2"/>
  <c r="BD283" i="2"/>
  <c r="BD282" i="2"/>
  <c r="BD281" i="2"/>
  <c r="BD280" i="2"/>
  <c r="BD279" i="2"/>
  <c r="BD278" i="2"/>
  <c r="BD277" i="2"/>
  <c r="BD276" i="2"/>
  <c r="BD275" i="2"/>
  <c r="BD274" i="2"/>
  <c r="BD273" i="2"/>
  <c r="BD272" i="2"/>
  <c r="BD271" i="2"/>
  <c r="BD270" i="2"/>
  <c r="BD269" i="2"/>
  <c r="BD268" i="2"/>
  <c r="BD267" i="2"/>
  <c r="BD266" i="2"/>
  <c r="BD265" i="2"/>
  <c r="BD264" i="2"/>
  <c r="BD263" i="2"/>
  <c r="BD262" i="2"/>
  <c r="BD261" i="2"/>
  <c r="BD260" i="2"/>
  <c r="BD259" i="2"/>
  <c r="BD258" i="2"/>
  <c r="BD257" i="2"/>
  <c r="BD256" i="2"/>
  <c r="BD255" i="2"/>
  <c r="BD254" i="2"/>
  <c r="BD253" i="2"/>
  <c r="BD252" i="2"/>
  <c r="BD251" i="2"/>
  <c r="BD250" i="2"/>
  <c r="BD249" i="2"/>
  <c r="BD248" i="2"/>
  <c r="BD247" i="2"/>
  <c r="BD246" i="2"/>
  <c r="BD245" i="2"/>
  <c r="BD244" i="2"/>
  <c r="BD243" i="2"/>
  <c r="BD242" i="2"/>
  <c r="BD241" i="2"/>
  <c r="BD240" i="2"/>
  <c r="BD239" i="2"/>
  <c r="BD238" i="2"/>
  <c r="BD237" i="2"/>
  <c r="BD236" i="2"/>
  <c r="BD235" i="2"/>
  <c r="BD234" i="2"/>
  <c r="BD233" i="2"/>
  <c r="BD232" i="2"/>
  <c r="BD231" i="2"/>
  <c r="BD230" i="2"/>
  <c r="BD229" i="2"/>
  <c r="BD228" i="2"/>
  <c r="BD227" i="2"/>
  <c r="BD226" i="2"/>
  <c r="BD225" i="2"/>
  <c r="BD224" i="2"/>
  <c r="BD223" i="2"/>
  <c r="BD222" i="2"/>
  <c r="BD221" i="2"/>
  <c r="BD220" i="2"/>
  <c r="BD219" i="2"/>
  <c r="BD218" i="2"/>
  <c r="BD217" i="2"/>
  <c r="BD216" i="2"/>
  <c r="BD215" i="2"/>
  <c r="BD214" i="2"/>
  <c r="BD213" i="2"/>
  <c r="BD212" i="2"/>
  <c r="BD211" i="2"/>
  <c r="BD210" i="2"/>
  <c r="BD209" i="2"/>
  <c r="BD208" i="2"/>
  <c r="BD207" i="2"/>
  <c r="BD206" i="2"/>
  <c r="BD205" i="2"/>
  <c r="BD204" i="2"/>
  <c r="BD203" i="2"/>
  <c r="BD202" i="2"/>
  <c r="BD201" i="2"/>
  <c r="BD200" i="2"/>
  <c r="BD199" i="2"/>
  <c r="BD198" i="2"/>
  <c r="BD197" i="2"/>
  <c r="BD196" i="2"/>
  <c r="BD195" i="2"/>
  <c r="BD194" i="2"/>
  <c r="BD193" i="2"/>
  <c r="BD192" i="2"/>
  <c r="BD191" i="2"/>
  <c r="BD190" i="2"/>
  <c r="BD189" i="2"/>
  <c r="BD188" i="2"/>
  <c r="BD187" i="2"/>
  <c r="BD186" i="2"/>
  <c r="BD185" i="2"/>
  <c r="BD184" i="2"/>
  <c r="BD183" i="2"/>
  <c r="BD182" i="2"/>
  <c r="BD181" i="2"/>
  <c r="BD180" i="2"/>
  <c r="BD179" i="2"/>
  <c r="BD178" i="2"/>
  <c r="BD177" i="2"/>
  <c r="BD176" i="2"/>
  <c r="BD175" i="2"/>
  <c r="BD174" i="2"/>
  <c r="BD173" i="2"/>
  <c r="BD172" i="2"/>
  <c r="BD171" i="2"/>
  <c r="BD170" i="2"/>
  <c r="BD169" i="2"/>
  <c r="BD168" i="2"/>
  <c r="BD167" i="2"/>
  <c r="BD166" i="2"/>
  <c r="BD165" i="2"/>
  <c r="BD164" i="2"/>
  <c r="BD163" i="2"/>
  <c r="BD162" i="2"/>
  <c r="BD161" i="2"/>
  <c r="BD160" i="2"/>
  <c r="BD159" i="2"/>
  <c r="BD158" i="2"/>
  <c r="BD157" i="2"/>
  <c r="BD156" i="2"/>
  <c r="BD155" i="2"/>
  <c r="BD154" i="2"/>
  <c r="BD153" i="2"/>
  <c r="BD152" i="2"/>
  <c r="BD151" i="2"/>
  <c r="BD150" i="2"/>
  <c r="BD149" i="2"/>
  <c r="BD148" i="2"/>
  <c r="BD147" i="2"/>
  <c r="BD146" i="2"/>
  <c r="BD145" i="2"/>
  <c r="BD144" i="2"/>
  <c r="BD143" i="2"/>
  <c r="BD142" i="2"/>
  <c r="BD141" i="2"/>
  <c r="BD140" i="2"/>
  <c r="BD139" i="2"/>
  <c r="BD138" i="2"/>
  <c r="BD137" i="2"/>
  <c r="BD136" i="2"/>
  <c r="BD135" i="2"/>
  <c r="BD134" i="2"/>
  <c r="BD133" i="2"/>
  <c r="BD132" i="2"/>
  <c r="BD131" i="2"/>
  <c r="BD130" i="2"/>
  <c r="BD129" i="2"/>
  <c r="BD128" i="2"/>
  <c r="BD127" i="2"/>
  <c r="BD126" i="2"/>
  <c r="BD125" i="2"/>
  <c r="BD124" i="2"/>
  <c r="BD123" i="2"/>
  <c r="BD122" i="2"/>
  <c r="BD121" i="2"/>
  <c r="BD120" i="2"/>
  <c r="BD119" i="2"/>
  <c r="BD118" i="2"/>
  <c r="BD117" i="2"/>
  <c r="BD116" i="2"/>
  <c r="BD115" i="2"/>
  <c r="BD114" i="2"/>
  <c r="BD113" i="2"/>
  <c r="BD112" i="2"/>
  <c r="BD111" i="2"/>
  <c r="BD110" i="2"/>
  <c r="BD109" i="2"/>
  <c r="BD108" i="2"/>
  <c r="BD107" i="2"/>
  <c r="BD106" i="2"/>
  <c r="BD105" i="2"/>
  <c r="BD104" i="2"/>
  <c r="BD103" i="2"/>
  <c r="BD102" i="2"/>
  <c r="BD101" i="2"/>
  <c r="BD100" i="2"/>
  <c r="BD99" i="2"/>
  <c r="BD98" i="2"/>
  <c r="BD97" i="2"/>
  <c r="BD96" i="2"/>
  <c r="BD95" i="2"/>
  <c r="BD94" i="2"/>
  <c r="BD93" i="2"/>
  <c r="BD92" i="2"/>
  <c r="BD91" i="2"/>
  <c r="BD90" i="2"/>
  <c r="BD89" i="2"/>
  <c r="BD88" i="2"/>
  <c r="BD87" i="2"/>
  <c r="BD86" i="2"/>
  <c r="BD85" i="2"/>
  <c r="BD84" i="2"/>
  <c r="BD83" i="2"/>
  <c r="BD82" i="2"/>
  <c r="BD81" i="2"/>
  <c r="BD80" i="2"/>
  <c r="BD79" i="2"/>
  <c r="BD78" i="2"/>
  <c r="BD77" i="2"/>
  <c r="BD76" i="2"/>
  <c r="BD75" i="2"/>
  <c r="BD74" i="2"/>
  <c r="BD73" i="2"/>
  <c r="BD72" i="2"/>
  <c r="BD71" i="2"/>
  <c r="BD70" i="2"/>
  <c r="BD69" i="2"/>
  <c r="BD68" i="2"/>
  <c r="BD67" i="2"/>
  <c r="BD66" i="2"/>
  <c r="BD65" i="2"/>
  <c r="BD64" i="2"/>
  <c r="BD63" i="2"/>
  <c r="BD62" i="2"/>
  <c r="BD61" i="2"/>
  <c r="BD60" i="2"/>
  <c r="BD59" i="2"/>
  <c r="BD58" i="2"/>
  <c r="BD57" i="2"/>
  <c r="BD56" i="2"/>
  <c r="BD55" i="2"/>
  <c r="BD54" i="2"/>
  <c r="BD53" i="2"/>
  <c r="BD52" i="2"/>
  <c r="BD51" i="2"/>
  <c r="BD50" i="2"/>
  <c r="BD49" i="2"/>
  <c r="BD48" i="2"/>
  <c r="BD47" i="2"/>
  <c r="BD46" i="2"/>
  <c r="BD45" i="2"/>
  <c r="BD44" i="2"/>
  <c r="BD43" i="2"/>
  <c r="BD42" i="2"/>
  <c r="BD41" i="2"/>
  <c r="BD40" i="2"/>
  <c r="BD39" i="2"/>
  <c r="BD38" i="2"/>
  <c r="BD37" i="2"/>
  <c r="BD36" i="2"/>
  <c r="BD34" i="2"/>
  <c r="BD33" i="2"/>
  <c r="BD31" i="2"/>
  <c r="BD28" i="2"/>
  <c r="BD24" i="2"/>
  <c r="BD21" i="2"/>
  <c r="BD19" i="2"/>
  <c r="BC14" i="2"/>
  <c r="BD14" i="2" s="1"/>
  <c r="BC15" i="2"/>
  <c r="BD15" i="2" s="1"/>
  <c r="BC16" i="2"/>
  <c r="BC17" i="2"/>
  <c r="BC18" i="2"/>
  <c r="BD18" i="2" s="1"/>
  <c r="BC19" i="2"/>
  <c r="BC20" i="2"/>
  <c r="BC21" i="2"/>
  <c r="BC22" i="2"/>
  <c r="BC23" i="2"/>
  <c r="BC24" i="2"/>
  <c r="BC25" i="2"/>
  <c r="BC26" i="2"/>
  <c r="BC27" i="2"/>
  <c r="BC28" i="2"/>
  <c r="BC29" i="2"/>
  <c r="BC30" i="2"/>
  <c r="BD30" i="2" s="1"/>
  <c r="BC31" i="2"/>
  <c r="BC32" i="2"/>
  <c r="BC33" i="2"/>
  <c r="BC34" i="2"/>
  <c r="BC35" i="2"/>
  <c r="BC36" i="2"/>
  <c r="BC37" i="2"/>
  <c r="BC38" i="2"/>
  <c r="BC39" i="2"/>
  <c r="BC40" i="2"/>
  <c r="BC41" i="2"/>
  <c r="BC42" i="2"/>
  <c r="BC43" i="2"/>
  <c r="BC44" i="2"/>
  <c r="BC45" i="2"/>
  <c r="BC46" i="2"/>
  <c r="BC47" i="2"/>
  <c r="BC48" i="2"/>
  <c r="BC49" i="2"/>
  <c r="BC50" i="2"/>
  <c r="BC51" i="2"/>
  <c r="BC52" i="2"/>
  <c r="BC53" i="2"/>
  <c r="BC54" i="2"/>
  <c r="BC55" i="2"/>
  <c r="BC56" i="2"/>
  <c r="BC57" i="2"/>
  <c r="BC58" i="2"/>
  <c r="BC59" i="2"/>
  <c r="BC60" i="2"/>
  <c r="BC61" i="2"/>
  <c r="BC62" i="2"/>
  <c r="BC63" i="2"/>
  <c r="BC64" i="2"/>
  <c r="BC65" i="2"/>
  <c r="BC66" i="2"/>
  <c r="BC67" i="2"/>
  <c r="BC68" i="2"/>
  <c r="BC69" i="2"/>
  <c r="BC70" i="2"/>
  <c r="BC71" i="2"/>
  <c r="BC72" i="2"/>
  <c r="BC73" i="2"/>
  <c r="BC74" i="2"/>
  <c r="BC75" i="2"/>
  <c r="BC76" i="2"/>
  <c r="BC77" i="2"/>
  <c r="BC78" i="2"/>
  <c r="BC79" i="2"/>
  <c r="BC80" i="2"/>
  <c r="BC81" i="2"/>
  <c r="BC82" i="2"/>
  <c r="BC83" i="2"/>
  <c r="BC84" i="2"/>
  <c r="BC85" i="2"/>
  <c r="BC86" i="2"/>
  <c r="BC87" i="2"/>
  <c r="BC88" i="2"/>
  <c r="BC89" i="2"/>
  <c r="BC90" i="2"/>
  <c r="BC91" i="2"/>
  <c r="BC92" i="2"/>
  <c r="BC93" i="2"/>
  <c r="BC94" i="2"/>
  <c r="BC95" i="2"/>
  <c r="BC96" i="2"/>
  <c r="BC97" i="2"/>
  <c r="BC98" i="2"/>
  <c r="BC99" i="2"/>
  <c r="BC100" i="2"/>
  <c r="BC101" i="2"/>
  <c r="BC102" i="2"/>
  <c r="BC103" i="2"/>
  <c r="BC104" i="2"/>
  <c r="BC105" i="2"/>
  <c r="BC106" i="2"/>
  <c r="BC107" i="2"/>
  <c r="BC108" i="2"/>
  <c r="BC109" i="2"/>
  <c r="BC110" i="2"/>
  <c r="BC111" i="2"/>
  <c r="BC112" i="2"/>
  <c r="BC113" i="2"/>
  <c r="BC114" i="2"/>
  <c r="BC115" i="2"/>
  <c r="BC116" i="2"/>
  <c r="BC117" i="2"/>
  <c r="BC118" i="2"/>
  <c r="BC119" i="2"/>
  <c r="BC120" i="2"/>
  <c r="BC121" i="2"/>
  <c r="BC122" i="2"/>
  <c r="BC123" i="2"/>
  <c r="BC124" i="2"/>
  <c r="BC125" i="2"/>
  <c r="BC126" i="2"/>
  <c r="BC127" i="2"/>
  <c r="BC128" i="2"/>
  <c r="BC129" i="2"/>
  <c r="BC130" i="2"/>
  <c r="BC131" i="2"/>
  <c r="BC132" i="2"/>
  <c r="BC133" i="2"/>
  <c r="BC134" i="2"/>
  <c r="BC135" i="2"/>
  <c r="BC136" i="2"/>
  <c r="BC137" i="2"/>
  <c r="BC138" i="2"/>
  <c r="BC139" i="2"/>
  <c r="BC140" i="2"/>
  <c r="BC141" i="2"/>
  <c r="BC142" i="2"/>
  <c r="BC143" i="2"/>
  <c r="BC144" i="2"/>
  <c r="BC145" i="2"/>
  <c r="BC146" i="2"/>
  <c r="BC147" i="2"/>
  <c r="BC148" i="2"/>
  <c r="BC149" i="2"/>
  <c r="BC150" i="2"/>
  <c r="BC151" i="2"/>
  <c r="BC152" i="2"/>
  <c r="BC153" i="2"/>
  <c r="BC154" i="2"/>
  <c r="BC155" i="2"/>
  <c r="BC156" i="2"/>
  <c r="BC157" i="2"/>
  <c r="BC158" i="2"/>
  <c r="BC159" i="2"/>
  <c r="BC160" i="2"/>
  <c r="BC161" i="2"/>
  <c r="BC162" i="2"/>
  <c r="BC163" i="2"/>
  <c r="BC164" i="2"/>
  <c r="BC165" i="2"/>
  <c r="BC166" i="2"/>
  <c r="BC167" i="2"/>
  <c r="BC168" i="2"/>
  <c r="BC169" i="2"/>
  <c r="BC170" i="2"/>
  <c r="BC171" i="2"/>
  <c r="BC172" i="2"/>
  <c r="BC173" i="2"/>
  <c r="BC174" i="2"/>
  <c r="BC175" i="2"/>
  <c r="BC176" i="2"/>
  <c r="BC177" i="2"/>
  <c r="BC178" i="2"/>
  <c r="BC179" i="2"/>
  <c r="BC180" i="2"/>
  <c r="BC181" i="2"/>
  <c r="BC182" i="2"/>
  <c r="BC183" i="2"/>
  <c r="BC184" i="2"/>
  <c r="BC185" i="2"/>
  <c r="BC186" i="2"/>
  <c r="BC187" i="2"/>
  <c r="BC188" i="2"/>
  <c r="BC189" i="2"/>
  <c r="BC190" i="2"/>
  <c r="BC191" i="2"/>
  <c r="BC192" i="2"/>
  <c r="BC193" i="2"/>
  <c r="BC194" i="2"/>
  <c r="BC195" i="2"/>
  <c r="BC196" i="2"/>
  <c r="BC197" i="2"/>
  <c r="BC198" i="2"/>
  <c r="BC199" i="2"/>
  <c r="BC200" i="2"/>
  <c r="BC201" i="2"/>
  <c r="BC202" i="2"/>
  <c r="BC203" i="2"/>
  <c r="BC204" i="2"/>
  <c r="BC205" i="2"/>
  <c r="BC206" i="2"/>
  <c r="BC207" i="2"/>
  <c r="BC208" i="2"/>
  <c r="BC209" i="2"/>
  <c r="BC210" i="2"/>
  <c r="BC211" i="2"/>
  <c r="BC212" i="2"/>
  <c r="BC213" i="2"/>
  <c r="BC214" i="2"/>
  <c r="BC215" i="2"/>
  <c r="BC216" i="2"/>
  <c r="BC217" i="2"/>
  <c r="BC218" i="2"/>
  <c r="BC219" i="2"/>
  <c r="BC220" i="2"/>
  <c r="BC221" i="2"/>
  <c r="BC222" i="2"/>
  <c r="BC223" i="2"/>
  <c r="BC224" i="2"/>
  <c r="BC225" i="2"/>
  <c r="BC226" i="2"/>
  <c r="BC227" i="2"/>
  <c r="BC228" i="2"/>
  <c r="BC229" i="2"/>
  <c r="BC230" i="2"/>
  <c r="BC231" i="2"/>
  <c r="BC232" i="2"/>
  <c r="BC233" i="2"/>
  <c r="BC234" i="2"/>
  <c r="BC235" i="2"/>
  <c r="BC236" i="2"/>
  <c r="BC237" i="2"/>
  <c r="BC238" i="2"/>
  <c r="BC239" i="2"/>
  <c r="BC240" i="2"/>
  <c r="BC241" i="2"/>
  <c r="BC242" i="2"/>
  <c r="BC243" i="2"/>
  <c r="BC244" i="2"/>
  <c r="BC245" i="2"/>
  <c r="BC246" i="2"/>
  <c r="BC247" i="2"/>
  <c r="BC248" i="2"/>
  <c r="BC249" i="2"/>
  <c r="BC250" i="2"/>
  <c r="BC251" i="2"/>
  <c r="BC252" i="2"/>
  <c r="BC253" i="2"/>
  <c r="BC254" i="2"/>
  <c r="BC255" i="2"/>
  <c r="BC256" i="2"/>
  <c r="BC257" i="2"/>
  <c r="BC258" i="2"/>
  <c r="BC259" i="2"/>
  <c r="BC260" i="2"/>
  <c r="BC261" i="2"/>
  <c r="BC262" i="2"/>
  <c r="BC263" i="2"/>
  <c r="BC264" i="2"/>
  <c r="BC265" i="2"/>
  <c r="BC266" i="2"/>
  <c r="BC267" i="2"/>
  <c r="BC268" i="2"/>
  <c r="BC269" i="2"/>
  <c r="BC270" i="2"/>
  <c r="BC271" i="2"/>
  <c r="BC272" i="2"/>
  <c r="BC273" i="2"/>
  <c r="BC274" i="2"/>
  <c r="BC275" i="2"/>
  <c r="BC276" i="2"/>
  <c r="BC277" i="2"/>
  <c r="BC278" i="2"/>
  <c r="BC279" i="2"/>
  <c r="BC280" i="2"/>
  <c r="BC281" i="2"/>
  <c r="BC282" i="2"/>
  <c r="BC283" i="2"/>
  <c r="BC284" i="2"/>
  <c r="BC285" i="2"/>
  <c r="BC286" i="2"/>
  <c r="BC287" i="2"/>
  <c r="BC288" i="2"/>
  <c r="BC289" i="2"/>
  <c r="BC290" i="2"/>
  <c r="BC291" i="2"/>
  <c r="BC292" i="2"/>
  <c r="BC293" i="2"/>
  <c r="BC294" i="2"/>
  <c r="BC295" i="2"/>
  <c r="BC296" i="2"/>
  <c r="BC297" i="2"/>
  <c r="BC298" i="2"/>
  <c r="BC299" i="2"/>
  <c r="BC300" i="2"/>
  <c r="BC301" i="2"/>
  <c r="BC302" i="2"/>
  <c r="BC303" i="2"/>
  <c r="BC304" i="2"/>
  <c r="BC305" i="2"/>
  <c r="BC306" i="2"/>
  <c r="BC307" i="2"/>
  <c r="BC308" i="2"/>
  <c r="BC309" i="2"/>
  <c r="BC310" i="2"/>
  <c r="BC311" i="2"/>
  <c r="BC312" i="2"/>
  <c r="BC313" i="2"/>
  <c r="BC314" i="2"/>
  <c r="BC315" i="2"/>
  <c r="BC316" i="2"/>
  <c r="BC317" i="2"/>
  <c r="BC318" i="2"/>
  <c r="BC319" i="2"/>
  <c r="BC320" i="2"/>
  <c r="BC321" i="2"/>
  <c r="BC322" i="2"/>
  <c r="BC323" i="2"/>
  <c r="BC324" i="2"/>
  <c r="BC325" i="2"/>
  <c r="BC326" i="2"/>
  <c r="BC327" i="2"/>
  <c r="BC328" i="2"/>
  <c r="BC329" i="2"/>
  <c r="BC330" i="2"/>
  <c r="BC331" i="2"/>
  <c r="BC332" i="2"/>
  <c r="BC333" i="2"/>
  <c r="BC334" i="2"/>
  <c r="BC335" i="2"/>
  <c r="BC336" i="2"/>
  <c r="BC337" i="2"/>
  <c r="BC338" i="2"/>
  <c r="BC339" i="2"/>
  <c r="BC340" i="2"/>
  <c r="BC341" i="2"/>
  <c r="BC342" i="2"/>
  <c r="BC343" i="2"/>
  <c r="BC344" i="2"/>
  <c r="BC345" i="2"/>
  <c r="BC346" i="2"/>
  <c r="BC347" i="2"/>
  <c r="BC348" i="2"/>
  <c r="BC349" i="2"/>
  <c r="BC350" i="2"/>
  <c r="BC351" i="2"/>
  <c r="BC352" i="2"/>
  <c r="BC353" i="2"/>
  <c r="BC354" i="2"/>
  <c r="BC355" i="2"/>
  <c r="BC356" i="2"/>
  <c r="BC357" i="2"/>
  <c r="BC358" i="2"/>
  <c r="BC359" i="2"/>
  <c r="BC360" i="2"/>
  <c r="BC361" i="2"/>
  <c r="BC362" i="2"/>
  <c r="BC363" i="2"/>
  <c r="BC364" i="2"/>
  <c r="BC365" i="2"/>
  <c r="BC366" i="2"/>
  <c r="BC367" i="2"/>
  <c r="BC368" i="2"/>
  <c r="BC369" i="2"/>
  <c r="BC370" i="2"/>
  <c r="BC371" i="2"/>
  <c r="BC372" i="2"/>
  <c r="BC373" i="2"/>
  <c r="BC374" i="2"/>
  <c r="BC375" i="2"/>
  <c r="BC376" i="2"/>
  <c r="BC377" i="2"/>
  <c r="BC378" i="2"/>
  <c r="BC379" i="2"/>
  <c r="BC380" i="2"/>
  <c r="BC381" i="2"/>
  <c r="BC382" i="2"/>
  <c r="BC383" i="2"/>
  <c r="BC384" i="2"/>
  <c r="BC385" i="2"/>
  <c r="BC386" i="2"/>
  <c r="BC387" i="2"/>
  <c r="BC388" i="2"/>
  <c r="BC389" i="2"/>
  <c r="BC390" i="2"/>
  <c r="BC391" i="2"/>
  <c r="BC392" i="2"/>
  <c r="BC393" i="2"/>
  <c r="BC394" i="2"/>
  <c r="BC395" i="2"/>
  <c r="BC396" i="2"/>
  <c r="BC397" i="2"/>
  <c r="BC398" i="2"/>
  <c r="BC399" i="2"/>
  <c r="BC400" i="2"/>
  <c r="BC401" i="2"/>
  <c r="BC402" i="2"/>
  <c r="BC403" i="2"/>
  <c r="BC404" i="2"/>
  <c r="BC405" i="2"/>
  <c r="BC406" i="2"/>
  <c r="BC407" i="2"/>
  <c r="BC408" i="2"/>
  <c r="BC409" i="2"/>
  <c r="BC410" i="2"/>
  <c r="BC411" i="2"/>
  <c r="BC412" i="2"/>
  <c r="BC413" i="2"/>
  <c r="BC414" i="2"/>
  <c r="BC415" i="2"/>
  <c r="BC416" i="2"/>
  <c r="BC417" i="2"/>
  <c r="BC418" i="2"/>
  <c r="BC419" i="2"/>
  <c r="BC420" i="2"/>
  <c r="BC421" i="2"/>
  <c r="BC422" i="2"/>
  <c r="BC423" i="2"/>
  <c r="BC424" i="2"/>
  <c r="BC425" i="2"/>
  <c r="BC426" i="2"/>
  <c r="BC427" i="2"/>
  <c r="BC428" i="2"/>
  <c r="BC429" i="2"/>
  <c r="BC430" i="2"/>
  <c r="BC431" i="2"/>
  <c r="BC432" i="2"/>
  <c r="BC433" i="2"/>
  <c r="BC434" i="2"/>
  <c r="BC435" i="2"/>
  <c r="BC436" i="2"/>
  <c r="BC437" i="2"/>
  <c r="BC438" i="2"/>
  <c r="BC439" i="2"/>
  <c r="BC440" i="2"/>
  <c r="BC441" i="2"/>
  <c r="BC442" i="2"/>
  <c r="BC443" i="2"/>
  <c r="BC444" i="2"/>
  <c r="BC445" i="2"/>
  <c r="BC446" i="2"/>
  <c r="BC447" i="2"/>
  <c r="BC448" i="2"/>
  <c r="BC449" i="2"/>
  <c r="BC450" i="2"/>
  <c r="BC451" i="2"/>
  <c r="BC452" i="2"/>
  <c r="BC453" i="2"/>
  <c r="BC454" i="2"/>
  <c r="BC455" i="2"/>
  <c r="BC456" i="2"/>
  <c r="BC457" i="2"/>
  <c r="BC458" i="2"/>
  <c r="BC459" i="2"/>
  <c r="BC460" i="2"/>
  <c r="BC461" i="2"/>
  <c r="BC462" i="2"/>
  <c r="BC463" i="2"/>
  <c r="BB15" i="2"/>
  <c r="BB16" i="2"/>
  <c r="BB17" i="2"/>
  <c r="BB18" i="2"/>
  <c r="BB19" i="2"/>
  <c r="BB20" i="2"/>
  <c r="BB21" i="2"/>
  <c r="BB22" i="2"/>
  <c r="BB23" i="2"/>
  <c r="BB24" i="2"/>
  <c r="BB25" i="2"/>
  <c r="BB26" i="2"/>
  <c r="BB27" i="2"/>
  <c r="BB28" i="2"/>
  <c r="BB29" i="2"/>
  <c r="BB30" i="2"/>
  <c r="BB31" i="2"/>
  <c r="BB32" i="2"/>
  <c r="BB33" i="2"/>
  <c r="BB34" i="2"/>
  <c r="BB35" i="2"/>
  <c r="BB36" i="2"/>
  <c r="BB37" i="2"/>
  <c r="BB38" i="2"/>
  <c r="BB39" i="2"/>
  <c r="BB40" i="2"/>
  <c r="BB41" i="2"/>
  <c r="BB42" i="2"/>
  <c r="BB43" i="2"/>
  <c r="BB44" i="2"/>
  <c r="BB45" i="2"/>
  <c r="BB46" i="2"/>
  <c r="BB47" i="2"/>
  <c r="BB48" i="2"/>
  <c r="BB49" i="2"/>
  <c r="BB50" i="2"/>
  <c r="BB51" i="2"/>
  <c r="BB52" i="2"/>
  <c r="BB53" i="2"/>
  <c r="BB54" i="2"/>
  <c r="BB55" i="2"/>
  <c r="BB56" i="2"/>
  <c r="BB57" i="2"/>
  <c r="BB58" i="2"/>
  <c r="BB59" i="2"/>
  <c r="BB60" i="2"/>
  <c r="BB61" i="2"/>
  <c r="BB62" i="2"/>
  <c r="BB63" i="2"/>
  <c r="BB64" i="2"/>
  <c r="BB65" i="2"/>
  <c r="BB66" i="2"/>
  <c r="BB67" i="2"/>
  <c r="BB68" i="2"/>
  <c r="BB69" i="2"/>
  <c r="BB70" i="2"/>
  <c r="BB71" i="2"/>
  <c r="BB72" i="2"/>
  <c r="BB73" i="2"/>
  <c r="BB74" i="2"/>
  <c r="BB75" i="2"/>
  <c r="BB76" i="2"/>
  <c r="BB77" i="2"/>
  <c r="BB78" i="2"/>
  <c r="BB79" i="2"/>
  <c r="BB80" i="2"/>
  <c r="BB81" i="2"/>
  <c r="BB82" i="2"/>
  <c r="BB83" i="2"/>
  <c r="BB84" i="2"/>
  <c r="BB85" i="2"/>
  <c r="BB86" i="2"/>
  <c r="BB87" i="2"/>
  <c r="BB88" i="2"/>
  <c r="BB89" i="2"/>
  <c r="BB90" i="2"/>
  <c r="BB91" i="2"/>
  <c r="BB92" i="2"/>
  <c r="BB93" i="2"/>
  <c r="BB94" i="2"/>
  <c r="BB95" i="2"/>
  <c r="BB96" i="2"/>
  <c r="BB97" i="2"/>
  <c r="BB98" i="2"/>
  <c r="BB99" i="2"/>
  <c r="BB100" i="2"/>
  <c r="BB101" i="2"/>
  <c r="BB102" i="2"/>
  <c r="BB103" i="2"/>
  <c r="BB104" i="2"/>
  <c r="BB105" i="2"/>
  <c r="BB106" i="2"/>
  <c r="BB107" i="2"/>
  <c r="BB108" i="2"/>
  <c r="BB109" i="2"/>
  <c r="BB110" i="2"/>
  <c r="BB111" i="2"/>
  <c r="BB112" i="2"/>
  <c r="BB113" i="2"/>
  <c r="BB114" i="2"/>
  <c r="BB115" i="2"/>
  <c r="BB116" i="2"/>
  <c r="BB117" i="2"/>
  <c r="BB118" i="2"/>
  <c r="BB119" i="2"/>
  <c r="BB120" i="2"/>
  <c r="BB121" i="2"/>
  <c r="BB122" i="2"/>
  <c r="BB123" i="2"/>
  <c r="BB124" i="2"/>
  <c r="BB125" i="2"/>
  <c r="BB126" i="2"/>
  <c r="BB127" i="2"/>
  <c r="BB128" i="2"/>
  <c r="BB129" i="2"/>
  <c r="BB130" i="2"/>
  <c r="BB131" i="2"/>
  <c r="BB132" i="2"/>
  <c r="BB133" i="2"/>
  <c r="BB134" i="2"/>
  <c r="BB135" i="2"/>
  <c r="BB136" i="2"/>
  <c r="BB137" i="2"/>
  <c r="BB138" i="2"/>
  <c r="BB139" i="2"/>
  <c r="BB140" i="2"/>
  <c r="BB141" i="2"/>
  <c r="BB142" i="2"/>
  <c r="BB143" i="2"/>
  <c r="BB144" i="2"/>
  <c r="BB145" i="2"/>
  <c r="BB146" i="2"/>
  <c r="BB147" i="2"/>
  <c r="BB148" i="2"/>
  <c r="BB149" i="2"/>
  <c r="BB150" i="2"/>
  <c r="BB151" i="2"/>
  <c r="BB152" i="2"/>
  <c r="BB153" i="2"/>
  <c r="BB154" i="2"/>
  <c r="BB155" i="2"/>
  <c r="BB156" i="2"/>
  <c r="BB157" i="2"/>
  <c r="BB158" i="2"/>
  <c r="BB159" i="2"/>
  <c r="BB160" i="2"/>
  <c r="BB161" i="2"/>
  <c r="BB162" i="2"/>
  <c r="BB163" i="2"/>
  <c r="BB164" i="2"/>
  <c r="BB165" i="2"/>
  <c r="BB166" i="2"/>
  <c r="BB167" i="2"/>
  <c r="BB168" i="2"/>
  <c r="BB169" i="2"/>
  <c r="BB170" i="2"/>
  <c r="BB171" i="2"/>
  <c r="BB172" i="2"/>
  <c r="BB173" i="2"/>
  <c r="BB174" i="2"/>
  <c r="BB175" i="2"/>
  <c r="BB176" i="2"/>
  <c r="BB177" i="2"/>
  <c r="BB178" i="2"/>
  <c r="BB179" i="2"/>
  <c r="BB180" i="2"/>
  <c r="BB181" i="2"/>
  <c r="BB182" i="2"/>
  <c r="BB183" i="2"/>
  <c r="BB184" i="2"/>
  <c r="BB185" i="2"/>
  <c r="BB186" i="2"/>
  <c r="BB187" i="2"/>
  <c r="BB188" i="2"/>
  <c r="BB189" i="2"/>
  <c r="BB190" i="2"/>
  <c r="BB191" i="2"/>
  <c r="BB192" i="2"/>
  <c r="BB193" i="2"/>
  <c r="BB194" i="2"/>
  <c r="BB195" i="2"/>
  <c r="BB196" i="2"/>
  <c r="BB197" i="2"/>
  <c r="BB198" i="2"/>
  <c r="BB199" i="2"/>
  <c r="BB200" i="2"/>
  <c r="BB201" i="2"/>
  <c r="BB202" i="2"/>
  <c r="BB203" i="2"/>
  <c r="BB204" i="2"/>
  <c r="BB205" i="2"/>
  <c r="BB206" i="2"/>
  <c r="BB207" i="2"/>
  <c r="BB208" i="2"/>
  <c r="BB209" i="2"/>
  <c r="BB210" i="2"/>
  <c r="BB211" i="2"/>
  <c r="BB212" i="2"/>
  <c r="BB213" i="2"/>
  <c r="BB214" i="2"/>
  <c r="BB215" i="2"/>
  <c r="BB216" i="2"/>
  <c r="BB217" i="2"/>
  <c r="BB218" i="2"/>
  <c r="BB219" i="2"/>
  <c r="BB220" i="2"/>
  <c r="BB221" i="2"/>
  <c r="BB222" i="2"/>
  <c r="BB223" i="2"/>
  <c r="BB224" i="2"/>
  <c r="BB225" i="2"/>
  <c r="BB226" i="2"/>
  <c r="BB227" i="2"/>
  <c r="BB228" i="2"/>
  <c r="BB229" i="2"/>
  <c r="BB230" i="2"/>
  <c r="BB231" i="2"/>
  <c r="BB232" i="2"/>
  <c r="BB233" i="2"/>
  <c r="BB234" i="2"/>
  <c r="BB235" i="2"/>
  <c r="BB236" i="2"/>
  <c r="BB237" i="2"/>
  <c r="BB238" i="2"/>
  <c r="BB239" i="2"/>
  <c r="BB240" i="2"/>
  <c r="BB241" i="2"/>
  <c r="BB242" i="2"/>
  <c r="BB243" i="2"/>
  <c r="BB244" i="2"/>
  <c r="BB245" i="2"/>
  <c r="BB246" i="2"/>
  <c r="BB247" i="2"/>
  <c r="BB248" i="2"/>
  <c r="BB249" i="2"/>
  <c r="BB250" i="2"/>
  <c r="BB251" i="2"/>
  <c r="BB252" i="2"/>
  <c r="BB253" i="2"/>
  <c r="BB254" i="2"/>
  <c r="BB255" i="2"/>
  <c r="BB256" i="2"/>
  <c r="BB257" i="2"/>
  <c r="BB258" i="2"/>
  <c r="BB259" i="2"/>
  <c r="BB260" i="2"/>
  <c r="BB261" i="2"/>
  <c r="BB262" i="2"/>
  <c r="BB263" i="2"/>
  <c r="BB264" i="2"/>
  <c r="BB265" i="2"/>
  <c r="BB266" i="2"/>
  <c r="BB267" i="2"/>
  <c r="BB268" i="2"/>
  <c r="BB269" i="2"/>
  <c r="BB270" i="2"/>
  <c r="BB271" i="2"/>
  <c r="BB272" i="2"/>
  <c r="BB273" i="2"/>
  <c r="BB274" i="2"/>
  <c r="BB275" i="2"/>
  <c r="BB276" i="2"/>
  <c r="BB277" i="2"/>
  <c r="BB278" i="2"/>
  <c r="BB279" i="2"/>
  <c r="BB280" i="2"/>
  <c r="BB281" i="2"/>
  <c r="BB282" i="2"/>
  <c r="BB283" i="2"/>
  <c r="BB284" i="2"/>
  <c r="BB285" i="2"/>
  <c r="BB286" i="2"/>
  <c r="BB287" i="2"/>
  <c r="BB288" i="2"/>
  <c r="BB289" i="2"/>
  <c r="BB290" i="2"/>
  <c r="BB291" i="2"/>
  <c r="BB292" i="2"/>
  <c r="BB293" i="2"/>
  <c r="BB294" i="2"/>
  <c r="BB295" i="2"/>
  <c r="BB296" i="2"/>
  <c r="BB297" i="2"/>
  <c r="BB298" i="2"/>
  <c r="BB299" i="2"/>
  <c r="BB300" i="2"/>
  <c r="BB301" i="2"/>
  <c r="BB302" i="2"/>
  <c r="BB303" i="2"/>
  <c r="BB304" i="2"/>
  <c r="BB305" i="2"/>
  <c r="BB306" i="2"/>
  <c r="BB307" i="2"/>
  <c r="BB308" i="2"/>
  <c r="BB309" i="2"/>
  <c r="BB310" i="2"/>
  <c r="BB311" i="2"/>
  <c r="BB312" i="2"/>
  <c r="BB313" i="2"/>
  <c r="BB314" i="2"/>
  <c r="BB315" i="2"/>
  <c r="BB316" i="2"/>
  <c r="BB317" i="2"/>
  <c r="BB318" i="2"/>
  <c r="BB319" i="2"/>
  <c r="BB320" i="2"/>
  <c r="BB321" i="2"/>
  <c r="BB322" i="2"/>
  <c r="BB323" i="2"/>
  <c r="BB324" i="2"/>
  <c r="BB325" i="2"/>
  <c r="BB326" i="2"/>
  <c r="BB327" i="2"/>
  <c r="BB328" i="2"/>
  <c r="BB329" i="2"/>
  <c r="BB330" i="2"/>
  <c r="BB331" i="2"/>
  <c r="BB332" i="2"/>
  <c r="BB333" i="2"/>
  <c r="BB334" i="2"/>
  <c r="BB335" i="2"/>
  <c r="BB336" i="2"/>
  <c r="BB337" i="2"/>
  <c r="BB338" i="2"/>
  <c r="BB339" i="2"/>
  <c r="BB340" i="2"/>
  <c r="BB341" i="2"/>
  <c r="BB342" i="2"/>
  <c r="BB343" i="2"/>
  <c r="BB344" i="2"/>
  <c r="BB345" i="2"/>
  <c r="BB346" i="2"/>
  <c r="BB347" i="2"/>
  <c r="BB348" i="2"/>
  <c r="BB349" i="2"/>
  <c r="BB350" i="2"/>
  <c r="BB351" i="2"/>
  <c r="BB352" i="2"/>
  <c r="BB353" i="2"/>
  <c r="BB354" i="2"/>
  <c r="BB355" i="2"/>
  <c r="BB356" i="2"/>
  <c r="BB357" i="2"/>
  <c r="BB358" i="2"/>
  <c r="BB359" i="2"/>
  <c r="BB360" i="2"/>
  <c r="BB361" i="2"/>
  <c r="BB362" i="2"/>
  <c r="BB363" i="2"/>
  <c r="BB364" i="2"/>
  <c r="BB365" i="2"/>
  <c r="BB366" i="2"/>
  <c r="BB367" i="2"/>
  <c r="BB368" i="2"/>
  <c r="BB369" i="2"/>
  <c r="BB370" i="2"/>
  <c r="BB371" i="2"/>
  <c r="BB372" i="2"/>
  <c r="BB373" i="2"/>
  <c r="BB374" i="2"/>
  <c r="BB375" i="2"/>
  <c r="BB376" i="2"/>
  <c r="BB377" i="2"/>
  <c r="BB378" i="2"/>
  <c r="BB379" i="2"/>
  <c r="BB380" i="2"/>
  <c r="BB381" i="2"/>
  <c r="BB382" i="2"/>
  <c r="BB383" i="2"/>
  <c r="BB384" i="2"/>
  <c r="BB385" i="2"/>
  <c r="BB386" i="2"/>
  <c r="BB387" i="2"/>
  <c r="BB388" i="2"/>
  <c r="BB389" i="2"/>
  <c r="BB390" i="2"/>
  <c r="BB391" i="2"/>
  <c r="BB392" i="2"/>
  <c r="BB393" i="2"/>
  <c r="BB394" i="2"/>
  <c r="BB395" i="2"/>
  <c r="BB396" i="2"/>
  <c r="BB397" i="2"/>
  <c r="BB398" i="2"/>
  <c r="BB399" i="2"/>
  <c r="BB400" i="2"/>
  <c r="BB401" i="2"/>
  <c r="BB402" i="2"/>
  <c r="BB403" i="2"/>
  <c r="BB404" i="2"/>
  <c r="BB405" i="2"/>
  <c r="BB406" i="2"/>
  <c r="BB407" i="2"/>
  <c r="BB408" i="2"/>
  <c r="BB409" i="2"/>
  <c r="BB410" i="2"/>
  <c r="BB411" i="2"/>
  <c r="BB412" i="2"/>
  <c r="BB413" i="2"/>
  <c r="BB414" i="2"/>
  <c r="BB415" i="2"/>
  <c r="BB416" i="2"/>
  <c r="BB417" i="2"/>
  <c r="BB418" i="2"/>
  <c r="BB419" i="2"/>
  <c r="BB420" i="2"/>
  <c r="BB421" i="2"/>
  <c r="BB422" i="2"/>
  <c r="BB423" i="2"/>
  <c r="BB424" i="2"/>
  <c r="BB425" i="2"/>
  <c r="BB426" i="2"/>
  <c r="BB427" i="2"/>
  <c r="BB428" i="2"/>
  <c r="BB429" i="2"/>
  <c r="BB430" i="2"/>
  <c r="BB431" i="2"/>
  <c r="BB432" i="2"/>
  <c r="BB433" i="2"/>
  <c r="BB434" i="2"/>
  <c r="BB435" i="2"/>
  <c r="BB436" i="2"/>
  <c r="BB437" i="2"/>
  <c r="BB438" i="2"/>
  <c r="BB439" i="2"/>
  <c r="BB440" i="2"/>
  <c r="BB441" i="2"/>
  <c r="BB442" i="2"/>
  <c r="BB443" i="2"/>
  <c r="BB444" i="2"/>
  <c r="BB445" i="2"/>
  <c r="BB446" i="2"/>
  <c r="BB447" i="2"/>
  <c r="BB448" i="2"/>
  <c r="BB449" i="2"/>
  <c r="BB450" i="2"/>
  <c r="BB451" i="2"/>
  <c r="BB452" i="2"/>
  <c r="BB453" i="2"/>
  <c r="BB454" i="2"/>
  <c r="BB455" i="2"/>
  <c r="BB456" i="2"/>
  <c r="BB457" i="2"/>
  <c r="BB458" i="2"/>
  <c r="BB459" i="2"/>
  <c r="BB460" i="2"/>
  <c r="BB461" i="2"/>
  <c r="BB462" i="2"/>
  <c r="BB463" i="2"/>
  <c r="BB14" i="2"/>
  <c r="BA15" i="2"/>
  <c r="BA16" i="2"/>
  <c r="BA17" i="2"/>
  <c r="BA18" i="2"/>
  <c r="BA19" i="2"/>
  <c r="BA20" i="2"/>
  <c r="BA21" i="2"/>
  <c r="BA22" i="2"/>
  <c r="BA23" i="2"/>
  <c r="BA24" i="2"/>
  <c r="BA25" i="2"/>
  <c r="BA26" i="2"/>
  <c r="BA27" i="2"/>
  <c r="BA28" i="2"/>
  <c r="BA29" i="2"/>
  <c r="BA30" i="2"/>
  <c r="BA31" i="2"/>
  <c r="BA32" i="2"/>
  <c r="BA33" i="2"/>
  <c r="BA34" i="2"/>
  <c r="BA35" i="2"/>
  <c r="BA36" i="2"/>
  <c r="BA37" i="2"/>
  <c r="BA38" i="2"/>
  <c r="BA39" i="2"/>
  <c r="BA40" i="2"/>
  <c r="BA41" i="2"/>
  <c r="BA42" i="2"/>
  <c r="BA43" i="2"/>
  <c r="BA44" i="2"/>
  <c r="BA45" i="2"/>
  <c r="BA46" i="2"/>
  <c r="BA47" i="2"/>
  <c r="BA48" i="2"/>
  <c r="BA49" i="2"/>
  <c r="BA50" i="2"/>
  <c r="BA51" i="2"/>
  <c r="BA52" i="2"/>
  <c r="BA53" i="2"/>
  <c r="BA54" i="2"/>
  <c r="BA55" i="2"/>
  <c r="BA56" i="2"/>
  <c r="BA57" i="2"/>
  <c r="BA58" i="2"/>
  <c r="BA59" i="2"/>
  <c r="BA60" i="2"/>
  <c r="BA61" i="2"/>
  <c r="BA62" i="2"/>
  <c r="BA63" i="2"/>
  <c r="BA64" i="2"/>
  <c r="BA65" i="2"/>
  <c r="BA66" i="2"/>
  <c r="BA67" i="2"/>
  <c r="BA68" i="2"/>
  <c r="BA69" i="2"/>
  <c r="BA70" i="2"/>
  <c r="BA71" i="2"/>
  <c r="BA72" i="2"/>
  <c r="BA73" i="2"/>
  <c r="BA74" i="2"/>
  <c r="BA75" i="2"/>
  <c r="BA76" i="2"/>
  <c r="BA77" i="2"/>
  <c r="BA78" i="2"/>
  <c r="BA79" i="2"/>
  <c r="BA80" i="2"/>
  <c r="BA81" i="2"/>
  <c r="BA82" i="2"/>
  <c r="BA83" i="2"/>
  <c r="BA84" i="2"/>
  <c r="BA85" i="2"/>
  <c r="BA86" i="2"/>
  <c r="BA87" i="2"/>
  <c r="BA88" i="2"/>
  <c r="BA89" i="2"/>
  <c r="BA90" i="2"/>
  <c r="BA91" i="2"/>
  <c r="BA92" i="2"/>
  <c r="BA93" i="2"/>
  <c r="BA94" i="2"/>
  <c r="BA95" i="2"/>
  <c r="BA96" i="2"/>
  <c r="BA97" i="2"/>
  <c r="BA98" i="2"/>
  <c r="BA99" i="2"/>
  <c r="BA100" i="2"/>
  <c r="BA101" i="2"/>
  <c r="BA102" i="2"/>
  <c r="BA103" i="2"/>
  <c r="BA104" i="2"/>
  <c r="BA105" i="2"/>
  <c r="BA106" i="2"/>
  <c r="BA107" i="2"/>
  <c r="BA108" i="2"/>
  <c r="BA109" i="2"/>
  <c r="BA110" i="2"/>
  <c r="BA111" i="2"/>
  <c r="BA112" i="2"/>
  <c r="BA113" i="2"/>
  <c r="BA114" i="2"/>
  <c r="BA115" i="2"/>
  <c r="BA116" i="2"/>
  <c r="BA117" i="2"/>
  <c r="BA118" i="2"/>
  <c r="BA119" i="2"/>
  <c r="BA120" i="2"/>
  <c r="BA121" i="2"/>
  <c r="BA122" i="2"/>
  <c r="BA123" i="2"/>
  <c r="BA124" i="2"/>
  <c r="BA125" i="2"/>
  <c r="BA126" i="2"/>
  <c r="BA127" i="2"/>
  <c r="BA128" i="2"/>
  <c r="BA129" i="2"/>
  <c r="BA130" i="2"/>
  <c r="BA131" i="2"/>
  <c r="BA132" i="2"/>
  <c r="BA133" i="2"/>
  <c r="BA134" i="2"/>
  <c r="BA135" i="2"/>
  <c r="BA136" i="2"/>
  <c r="BA137" i="2"/>
  <c r="BA138" i="2"/>
  <c r="BA139" i="2"/>
  <c r="BA140" i="2"/>
  <c r="BA141" i="2"/>
  <c r="BA142" i="2"/>
  <c r="BA143" i="2"/>
  <c r="BA144" i="2"/>
  <c r="BA145" i="2"/>
  <c r="BA146" i="2"/>
  <c r="BA147" i="2"/>
  <c r="BA148" i="2"/>
  <c r="BA149" i="2"/>
  <c r="BA150" i="2"/>
  <c r="BA151" i="2"/>
  <c r="BA152" i="2"/>
  <c r="BA153" i="2"/>
  <c r="BA154" i="2"/>
  <c r="BA155" i="2"/>
  <c r="BA156" i="2"/>
  <c r="BA157" i="2"/>
  <c r="BA158" i="2"/>
  <c r="BA159" i="2"/>
  <c r="BA160" i="2"/>
  <c r="BA161" i="2"/>
  <c r="BA162" i="2"/>
  <c r="BA163" i="2"/>
  <c r="BA164" i="2"/>
  <c r="BA165" i="2"/>
  <c r="BA166" i="2"/>
  <c r="BA167" i="2"/>
  <c r="BA168" i="2"/>
  <c r="BA169" i="2"/>
  <c r="BA170" i="2"/>
  <c r="BA171" i="2"/>
  <c r="BA172" i="2"/>
  <c r="BA173" i="2"/>
  <c r="BA174" i="2"/>
  <c r="BA175" i="2"/>
  <c r="BA176" i="2"/>
  <c r="BA177" i="2"/>
  <c r="BA178" i="2"/>
  <c r="BA179" i="2"/>
  <c r="BA180" i="2"/>
  <c r="BA181" i="2"/>
  <c r="BA182" i="2"/>
  <c r="BA183" i="2"/>
  <c r="BA184" i="2"/>
  <c r="BA185" i="2"/>
  <c r="BA186" i="2"/>
  <c r="BA187" i="2"/>
  <c r="BA188" i="2"/>
  <c r="BA189" i="2"/>
  <c r="BA190" i="2"/>
  <c r="BA191" i="2"/>
  <c r="BA192" i="2"/>
  <c r="BA193" i="2"/>
  <c r="BA194" i="2"/>
  <c r="BA195" i="2"/>
  <c r="BA196" i="2"/>
  <c r="BA197" i="2"/>
  <c r="BA198" i="2"/>
  <c r="BA199" i="2"/>
  <c r="BA200" i="2"/>
  <c r="BA201" i="2"/>
  <c r="BA202" i="2"/>
  <c r="BA203" i="2"/>
  <c r="BA204" i="2"/>
  <c r="BA205" i="2"/>
  <c r="BA206" i="2"/>
  <c r="BA207" i="2"/>
  <c r="BA208" i="2"/>
  <c r="BA209" i="2"/>
  <c r="BA210" i="2"/>
  <c r="BA211" i="2"/>
  <c r="BA212" i="2"/>
  <c r="BA213" i="2"/>
  <c r="BA214" i="2"/>
  <c r="BA215" i="2"/>
  <c r="BA216" i="2"/>
  <c r="BA217" i="2"/>
  <c r="BA218" i="2"/>
  <c r="BA219" i="2"/>
  <c r="BA220" i="2"/>
  <c r="BA221" i="2"/>
  <c r="BA222" i="2"/>
  <c r="BA223" i="2"/>
  <c r="BA224" i="2"/>
  <c r="BA225" i="2"/>
  <c r="BA226" i="2"/>
  <c r="BA227" i="2"/>
  <c r="BA228" i="2"/>
  <c r="BA229" i="2"/>
  <c r="BA230" i="2"/>
  <c r="BA231" i="2"/>
  <c r="BA232" i="2"/>
  <c r="BA233" i="2"/>
  <c r="BA234" i="2"/>
  <c r="BA235" i="2"/>
  <c r="BA236" i="2"/>
  <c r="BA237" i="2"/>
  <c r="BA238" i="2"/>
  <c r="BA239" i="2"/>
  <c r="BA240" i="2"/>
  <c r="BA241" i="2"/>
  <c r="BA242" i="2"/>
  <c r="BA243" i="2"/>
  <c r="BA244" i="2"/>
  <c r="BA245" i="2"/>
  <c r="BA246" i="2"/>
  <c r="BA247" i="2"/>
  <c r="BA248" i="2"/>
  <c r="BA249" i="2"/>
  <c r="BA250" i="2"/>
  <c r="BA251" i="2"/>
  <c r="BA252" i="2"/>
  <c r="BA253" i="2"/>
  <c r="BA254" i="2"/>
  <c r="BA255" i="2"/>
  <c r="BA256" i="2"/>
  <c r="BA257" i="2"/>
  <c r="BA258" i="2"/>
  <c r="BA259" i="2"/>
  <c r="BA260" i="2"/>
  <c r="BA261" i="2"/>
  <c r="BA262" i="2"/>
  <c r="BA263" i="2"/>
  <c r="BA264" i="2"/>
  <c r="BA265" i="2"/>
  <c r="BA266" i="2"/>
  <c r="BA267" i="2"/>
  <c r="BA268" i="2"/>
  <c r="BA269" i="2"/>
  <c r="BA270" i="2"/>
  <c r="BA271" i="2"/>
  <c r="BA272" i="2"/>
  <c r="BA273" i="2"/>
  <c r="BA274" i="2"/>
  <c r="BA275" i="2"/>
  <c r="BA276" i="2"/>
  <c r="BA277" i="2"/>
  <c r="BA278" i="2"/>
  <c r="BA279" i="2"/>
  <c r="BA280" i="2"/>
  <c r="BA281" i="2"/>
  <c r="BA282" i="2"/>
  <c r="BA283" i="2"/>
  <c r="BA284" i="2"/>
  <c r="BA285" i="2"/>
  <c r="BA286" i="2"/>
  <c r="BA287" i="2"/>
  <c r="BA288" i="2"/>
  <c r="BA289" i="2"/>
  <c r="BA290" i="2"/>
  <c r="BA291" i="2"/>
  <c r="BA292" i="2"/>
  <c r="BA293" i="2"/>
  <c r="BA294" i="2"/>
  <c r="BA295" i="2"/>
  <c r="BA296" i="2"/>
  <c r="BA297" i="2"/>
  <c r="BA298" i="2"/>
  <c r="BA299" i="2"/>
  <c r="BA300" i="2"/>
  <c r="BA301" i="2"/>
  <c r="BA302" i="2"/>
  <c r="BA303" i="2"/>
  <c r="BA304" i="2"/>
  <c r="BA305" i="2"/>
  <c r="BA306" i="2"/>
  <c r="BA307" i="2"/>
  <c r="BA308" i="2"/>
  <c r="BA309" i="2"/>
  <c r="BA310" i="2"/>
  <c r="BA311" i="2"/>
  <c r="BA312" i="2"/>
  <c r="BA313" i="2"/>
  <c r="BA314" i="2"/>
  <c r="BA315" i="2"/>
  <c r="BA316" i="2"/>
  <c r="BA317" i="2"/>
  <c r="BA318" i="2"/>
  <c r="BA319" i="2"/>
  <c r="BA320" i="2"/>
  <c r="BA321" i="2"/>
  <c r="BA322" i="2"/>
  <c r="BA323" i="2"/>
  <c r="BA324" i="2"/>
  <c r="BA325" i="2"/>
  <c r="BA326" i="2"/>
  <c r="BA327" i="2"/>
  <c r="BA328" i="2"/>
  <c r="BA329" i="2"/>
  <c r="BA330" i="2"/>
  <c r="BA331" i="2"/>
  <c r="BA332" i="2"/>
  <c r="BA333" i="2"/>
  <c r="BA334" i="2"/>
  <c r="BA335" i="2"/>
  <c r="BA336" i="2"/>
  <c r="BA337" i="2"/>
  <c r="BA338" i="2"/>
  <c r="BA339" i="2"/>
  <c r="BA340" i="2"/>
  <c r="BA341" i="2"/>
  <c r="BA342" i="2"/>
  <c r="BA343" i="2"/>
  <c r="BA344" i="2"/>
  <c r="BA345" i="2"/>
  <c r="BA346" i="2"/>
  <c r="BA347" i="2"/>
  <c r="BA348" i="2"/>
  <c r="BA349" i="2"/>
  <c r="BA350" i="2"/>
  <c r="BA351" i="2"/>
  <c r="BA352" i="2"/>
  <c r="BA353" i="2"/>
  <c r="BA354" i="2"/>
  <c r="BA355" i="2"/>
  <c r="BA356" i="2"/>
  <c r="BA357" i="2"/>
  <c r="BA358" i="2"/>
  <c r="BA359" i="2"/>
  <c r="BA360" i="2"/>
  <c r="BA361" i="2"/>
  <c r="BA362" i="2"/>
  <c r="BA363" i="2"/>
  <c r="BA364" i="2"/>
  <c r="BA365" i="2"/>
  <c r="BA366" i="2"/>
  <c r="BA367" i="2"/>
  <c r="BA368" i="2"/>
  <c r="BA369" i="2"/>
  <c r="BA370" i="2"/>
  <c r="BA371" i="2"/>
  <c r="BA372" i="2"/>
  <c r="BA373" i="2"/>
  <c r="BA374" i="2"/>
  <c r="BA375" i="2"/>
  <c r="BA376" i="2"/>
  <c r="BA377" i="2"/>
  <c r="BA378" i="2"/>
  <c r="BA379" i="2"/>
  <c r="BA380" i="2"/>
  <c r="BA381" i="2"/>
  <c r="BA382" i="2"/>
  <c r="BA383" i="2"/>
  <c r="BA384" i="2"/>
  <c r="BA385" i="2"/>
  <c r="BA386" i="2"/>
  <c r="BA387" i="2"/>
  <c r="BA388" i="2"/>
  <c r="BA389" i="2"/>
  <c r="BA390" i="2"/>
  <c r="BA391" i="2"/>
  <c r="BA392" i="2"/>
  <c r="BA393" i="2"/>
  <c r="BA394" i="2"/>
  <c r="BA395" i="2"/>
  <c r="BA396" i="2"/>
  <c r="BA397" i="2"/>
  <c r="BA398" i="2"/>
  <c r="BA399" i="2"/>
  <c r="BA400" i="2"/>
  <c r="BA401" i="2"/>
  <c r="BA402" i="2"/>
  <c r="BA403" i="2"/>
  <c r="BA404" i="2"/>
  <c r="BA405" i="2"/>
  <c r="BA406" i="2"/>
  <c r="BA407" i="2"/>
  <c r="BA408" i="2"/>
  <c r="BA409" i="2"/>
  <c r="BA410" i="2"/>
  <c r="BA411" i="2"/>
  <c r="BA412" i="2"/>
  <c r="BA413" i="2"/>
  <c r="BA414" i="2"/>
  <c r="BA415" i="2"/>
  <c r="BA416" i="2"/>
  <c r="BA417" i="2"/>
  <c r="BA418" i="2"/>
  <c r="BA419" i="2"/>
  <c r="BA420" i="2"/>
  <c r="BA421" i="2"/>
  <c r="BA422" i="2"/>
  <c r="BA423" i="2"/>
  <c r="BA424" i="2"/>
  <c r="BA425" i="2"/>
  <c r="BA426" i="2"/>
  <c r="BA427" i="2"/>
  <c r="BA428" i="2"/>
  <c r="BA429" i="2"/>
  <c r="BA430" i="2"/>
  <c r="BA431" i="2"/>
  <c r="BA432" i="2"/>
  <c r="BA433" i="2"/>
  <c r="BA434" i="2"/>
  <c r="BA435" i="2"/>
  <c r="BA436" i="2"/>
  <c r="BA437" i="2"/>
  <c r="BA438" i="2"/>
  <c r="BA439" i="2"/>
  <c r="BA440" i="2"/>
  <c r="BA441" i="2"/>
  <c r="BA442" i="2"/>
  <c r="BA443" i="2"/>
  <c r="BA444" i="2"/>
  <c r="BA445" i="2"/>
  <c r="BA446" i="2"/>
  <c r="BA447" i="2"/>
  <c r="BA448" i="2"/>
  <c r="BA449" i="2"/>
  <c r="BA450" i="2"/>
  <c r="BA451" i="2"/>
  <c r="BA452" i="2"/>
  <c r="BA453" i="2"/>
  <c r="BA454" i="2"/>
  <c r="BA455" i="2"/>
  <c r="BA456" i="2"/>
  <c r="BA457" i="2"/>
  <c r="BA458" i="2"/>
  <c r="BA459" i="2"/>
  <c r="BA460" i="2"/>
  <c r="BA461" i="2"/>
  <c r="BA462" i="2"/>
  <c r="BA463" i="2"/>
  <c r="BA14" i="2"/>
  <c r="O2" i="30"/>
  <c r="L10" i="27"/>
  <c r="L3" i="27"/>
  <c r="O16" i="26"/>
  <c r="O15" i="26"/>
  <c r="O14" i="26"/>
  <c r="O13" i="26"/>
  <c r="O12" i="26"/>
  <c r="O11" i="26"/>
  <c r="AT13" i="19"/>
  <c r="K33" i="26"/>
  <c r="J33" i="26"/>
  <c r="I33" i="26"/>
  <c r="H33" i="26"/>
  <c r="K27" i="26"/>
  <c r="J27" i="26"/>
  <c r="I27" i="26"/>
  <c r="K17" i="26"/>
  <c r="J17" i="26"/>
  <c r="I17" i="26"/>
  <c r="K11" i="26"/>
  <c r="J11" i="26"/>
  <c r="G9" i="26" s="1"/>
  <c r="I11" i="26"/>
  <c r="AW17" i="19"/>
  <c r="AX17" i="19"/>
  <c r="AW20" i="19"/>
  <c r="AX20" i="19"/>
  <c r="AW23" i="19"/>
  <c r="AX23" i="19"/>
  <c r="AW26" i="19"/>
  <c r="AX26" i="19"/>
  <c r="AW29" i="19"/>
  <c r="AX29" i="19"/>
  <c r="AW32" i="19"/>
  <c r="AX32" i="19"/>
  <c r="AW35" i="19"/>
  <c r="AX35" i="19"/>
  <c r="AW38" i="19"/>
  <c r="AX38" i="19"/>
  <c r="AW41" i="19"/>
  <c r="AX41" i="19"/>
  <c r="AW44" i="19"/>
  <c r="AX44" i="19"/>
  <c r="AW47" i="19"/>
  <c r="AX47" i="19"/>
  <c r="AW50" i="19"/>
  <c r="AX50" i="19"/>
  <c r="AW53" i="19"/>
  <c r="AX53" i="19"/>
  <c r="AW56" i="19"/>
  <c r="AX56" i="19"/>
  <c r="AW59" i="19"/>
  <c r="AX59" i="19"/>
  <c r="AW62" i="19"/>
  <c r="AX62" i="19"/>
  <c r="AW65" i="19"/>
  <c r="AX65" i="19"/>
  <c r="AW68" i="19"/>
  <c r="AX68" i="19"/>
  <c r="AW71" i="19"/>
  <c r="AX71" i="19"/>
  <c r="AW74" i="19"/>
  <c r="AX74" i="19"/>
  <c r="AW77" i="19"/>
  <c r="AX77" i="19"/>
  <c r="AW80" i="19"/>
  <c r="AX80" i="19"/>
  <c r="AW83" i="19"/>
  <c r="AX83" i="19"/>
  <c r="AW86" i="19"/>
  <c r="AX86" i="19"/>
  <c r="AW89" i="19"/>
  <c r="AX89" i="19"/>
  <c r="AW92" i="19"/>
  <c r="AX92" i="19"/>
  <c r="AW95" i="19"/>
  <c r="AX95" i="19"/>
  <c r="AW98" i="19"/>
  <c r="AX98" i="19"/>
  <c r="AW101" i="19"/>
  <c r="AX101" i="19"/>
  <c r="AW104" i="19"/>
  <c r="AX104" i="19"/>
  <c r="AW107" i="19"/>
  <c r="AX107" i="19"/>
  <c r="AW110" i="19"/>
  <c r="AX110" i="19"/>
  <c r="AW113" i="19"/>
  <c r="AX113" i="19"/>
  <c r="AW116" i="19"/>
  <c r="AX116" i="19"/>
  <c r="AW119" i="19"/>
  <c r="AX119" i="19"/>
  <c r="AW122" i="19"/>
  <c r="AX122" i="19"/>
  <c r="AW125" i="19"/>
  <c r="AX125" i="19"/>
  <c r="AW128" i="19"/>
  <c r="AX128" i="19"/>
  <c r="AW131" i="19"/>
  <c r="AX131" i="19"/>
  <c r="AW134" i="19"/>
  <c r="AX134" i="19"/>
  <c r="AW137" i="19"/>
  <c r="AX137" i="19"/>
  <c r="AW140" i="19"/>
  <c r="AX140" i="19"/>
  <c r="AW143" i="19"/>
  <c r="AX143" i="19"/>
  <c r="AW146" i="19"/>
  <c r="AX146" i="19"/>
  <c r="AW149" i="19"/>
  <c r="AX149" i="19"/>
  <c r="AW152" i="19"/>
  <c r="AX152" i="19"/>
  <c r="AW155" i="19"/>
  <c r="AX155" i="19"/>
  <c r="AW158" i="19"/>
  <c r="AX158" i="19"/>
  <c r="AW161" i="19"/>
  <c r="AX161" i="19"/>
  <c r="AW164" i="19"/>
  <c r="AX164" i="19"/>
  <c r="AW167" i="19"/>
  <c r="AX167" i="19"/>
  <c r="AW170" i="19"/>
  <c r="AX170" i="19"/>
  <c r="AW173" i="19"/>
  <c r="AX173" i="19"/>
  <c r="AW176" i="19"/>
  <c r="AX176" i="19"/>
  <c r="AW179" i="19"/>
  <c r="AX179" i="19"/>
  <c r="AW182" i="19"/>
  <c r="AX182" i="19"/>
  <c r="AW185" i="19"/>
  <c r="AX185" i="19"/>
  <c r="AW188" i="19"/>
  <c r="AX188" i="19"/>
  <c r="AW191" i="19"/>
  <c r="AX191" i="19"/>
  <c r="AW194" i="19"/>
  <c r="AX194" i="19"/>
  <c r="AW197" i="19"/>
  <c r="AX197" i="19"/>
  <c r="AW200" i="19"/>
  <c r="AX200" i="19"/>
  <c r="AW203" i="19"/>
  <c r="AX203" i="19"/>
  <c r="AW206" i="19"/>
  <c r="AX206" i="19"/>
  <c r="AW209" i="19"/>
  <c r="AX209" i="19"/>
  <c r="AW212" i="19"/>
  <c r="AX212" i="19"/>
  <c r="AW215" i="19"/>
  <c r="AX215" i="19"/>
  <c r="AW218" i="19"/>
  <c r="AX218" i="19"/>
  <c r="AW221" i="19"/>
  <c r="AX221" i="19"/>
  <c r="AW224" i="19"/>
  <c r="AX224" i="19"/>
  <c r="AW227" i="19"/>
  <c r="AX227" i="19"/>
  <c r="AW230" i="19"/>
  <c r="AX230" i="19"/>
  <c r="AW233" i="19"/>
  <c r="AX233" i="19"/>
  <c r="AW236" i="19"/>
  <c r="AX236" i="19"/>
  <c r="AW239" i="19"/>
  <c r="AX239" i="19"/>
  <c r="AW242" i="19"/>
  <c r="AX242" i="19"/>
  <c r="AW245" i="19"/>
  <c r="AX245" i="19"/>
  <c r="AW248" i="19"/>
  <c r="AX248" i="19"/>
  <c r="AW251" i="19"/>
  <c r="AX251" i="19"/>
  <c r="AW254" i="19"/>
  <c r="AX254" i="19"/>
  <c r="AW257" i="19"/>
  <c r="AX257" i="19"/>
  <c r="AW260" i="19"/>
  <c r="AX260" i="19"/>
  <c r="AW263" i="19"/>
  <c r="AX263" i="19"/>
  <c r="AW266" i="19"/>
  <c r="AX266" i="19"/>
  <c r="AW269" i="19"/>
  <c r="AX269" i="19"/>
  <c r="AW272" i="19"/>
  <c r="AX272" i="19"/>
  <c r="AW275" i="19"/>
  <c r="AX275" i="19"/>
  <c r="AW278" i="19"/>
  <c r="AX278" i="19"/>
  <c r="AW281" i="19"/>
  <c r="AX281" i="19"/>
  <c r="AW284" i="19"/>
  <c r="AX284" i="19"/>
  <c r="AW287" i="19"/>
  <c r="AX287" i="19"/>
  <c r="AW290" i="19"/>
  <c r="AX290" i="19"/>
  <c r="AW293" i="19"/>
  <c r="AX293" i="19"/>
  <c r="AW296" i="19"/>
  <c r="AX296" i="19"/>
  <c r="AW299" i="19"/>
  <c r="AX299" i="19"/>
  <c r="AW302" i="19"/>
  <c r="AX302" i="19"/>
  <c r="AW305" i="19"/>
  <c r="AX305" i="19"/>
  <c r="AW308" i="19"/>
  <c r="AX308" i="19"/>
  <c r="AW311" i="19"/>
  <c r="AX311" i="19"/>
  <c r="AW314" i="19"/>
  <c r="AX314" i="19"/>
  <c r="AW317" i="19"/>
  <c r="AX317" i="19"/>
  <c r="AW320" i="19"/>
  <c r="AX320" i="19"/>
  <c r="AW323" i="19"/>
  <c r="AX323" i="19"/>
  <c r="AW326" i="19"/>
  <c r="AX326" i="19"/>
  <c r="AW329" i="19"/>
  <c r="AX329" i="19"/>
  <c r="AW332" i="19"/>
  <c r="AX332" i="19"/>
  <c r="AW335" i="19"/>
  <c r="AX335" i="19"/>
  <c r="AW338" i="19"/>
  <c r="AX338" i="19"/>
  <c r="AW341" i="19"/>
  <c r="AX341" i="19"/>
  <c r="AW344" i="19"/>
  <c r="AX344" i="19"/>
  <c r="AW347" i="19"/>
  <c r="AX347" i="19"/>
  <c r="AW350" i="19"/>
  <c r="AX350" i="19"/>
  <c r="AW353" i="19"/>
  <c r="AX353" i="19"/>
  <c r="AW356" i="19"/>
  <c r="AX356" i="19"/>
  <c r="AW359" i="19"/>
  <c r="AX359" i="19"/>
  <c r="AW362" i="19"/>
  <c r="AX362" i="19"/>
  <c r="AW365" i="19"/>
  <c r="AX365" i="19"/>
  <c r="AW368" i="19"/>
  <c r="AX368" i="19"/>
  <c r="AW371" i="19"/>
  <c r="AX371" i="19"/>
  <c r="AW374" i="19"/>
  <c r="AX374" i="19"/>
  <c r="AW377" i="19"/>
  <c r="AX377" i="19"/>
  <c r="AW380" i="19"/>
  <c r="AX380" i="19"/>
  <c r="AW383" i="19"/>
  <c r="AX383" i="19"/>
  <c r="AW386" i="19"/>
  <c r="AX386" i="19"/>
  <c r="AW389" i="19"/>
  <c r="AX389" i="19"/>
  <c r="AW392" i="19"/>
  <c r="AX392" i="19"/>
  <c r="AW395" i="19"/>
  <c r="AX395" i="19"/>
  <c r="AW398" i="19"/>
  <c r="AX398" i="19"/>
  <c r="AW401" i="19"/>
  <c r="AX401" i="19"/>
  <c r="AW404" i="19"/>
  <c r="AX404" i="19"/>
  <c r="AW407" i="19"/>
  <c r="AX407" i="19"/>
  <c r="AW410" i="19"/>
  <c r="AX410" i="19"/>
  <c r="AW413" i="19"/>
  <c r="AX413" i="19"/>
  <c r="AW416" i="19"/>
  <c r="AX416" i="19"/>
  <c r="AW419" i="19"/>
  <c r="AX419" i="19"/>
  <c r="AW422" i="19"/>
  <c r="AX422" i="19"/>
  <c r="AW425" i="19"/>
  <c r="AX425" i="19"/>
  <c r="AW428" i="19"/>
  <c r="AX428" i="19"/>
  <c r="AW431" i="19"/>
  <c r="AX431" i="19"/>
  <c r="AW434" i="19"/>
  <c r="AX434" i="19"/>
  <c r="AW437" i="19"/>
  <c r="AX437" i="19"/>
  <c r="AW440" i="19"/>
  <c r="AX440" i="19"/>
  <c r="AW443" i="19"/>
  <c r="AX443" i="19"/>
  <c r="AW446" i="19"/>
  <c r="AX446" i="19"/>
  <c r="AW449" i="19"/>
  <c r="AX449" i="19"/>
  <c r="AW452" i="19"/>
  <c r="AX452" i="19"/>
  <c r="AW455" i="19"/>
  <c r="AX455" i="19"/>
  <c r="AW458" i="19"/>
  <c r="AX458" i="19"/>
  <c r="AW461" i="19"/>
  <c r="AX461" i="19"/>
  <c r="AX14" i="19"/>
  <c r="AW14" i="19"/>
  <c r="AX17" i="2"/>
  <c r="AX20" i="2"/>
  <c r="AX23" i="2"/>
  <c r="AX26" i="2"/>
  <c r="AX29" i="2"/>
  <c r="AX32" i="2"/>
  <c r="AX35" i="2"/>
  <c r="AX38" i="2"/>
  <c r="AX41" i="2"/>
  <c r="AX44" i="2"/>
  <c r="AX47" i="2"/>
  <c r="AX50" i="2"/>
  <c r="AX53" i="2"/>
  <c r="AX56" i="2"/>
  <c r="AX59" i="2"/>
  <c r="AX62" i="2"/>
  <c r="AX65" i="2"/>
  <c r="AX68" i="2"/>
  <c r="AX71" i="2"/>
  <c r="AX74" i="2"/>
  <c r="AX77" i="2"/>
  <c r="AX80" i="2"/>
  <c r="AX83" i="2"/>
  <c r="AX86" i="2"/>
  <c r="AX89" i="2"/>
  <c r="AX92" i="2"/>
  <c r="AX95" i="2"/>
  <c r="AX98" i="2"/>
  <c r="AX101" i="2"/>
  <c r="AX104" i="2"/>
  <c r="AX107" i="2"/>
  <c r="AX110" i="2"/>
  <c r="AX113" i="2"/>
  <c r="AX116" i="2"/>
  <c r="AX119" i="2"/>
  <c r="AX122" i="2"/>
  <c r="AX125" i="2"/>
  <c r="AX128" i="2"/>
  <c r="AX131" i="2"/>
  <c r="AX134" i="2"/>
  <c r="AX137" i="2"/>
  <c r="AX140" i="2"/>
  <c r="AX143" i="2"/>
  <c r="AX146" i="2"/>
  <c r="AX149" i="2"/>
  <c r="AX152" i="2"/>
  <c r="AX155" i="2"/>
  <c r="AX158" i="2"/>
  <c r="AX161" i="2"/>
  <c r="AX164" i="2"/>
  <c r="AX167" i="2"/>
  <c r="AX170" i="2"/>
  <c r="AX173" i="2"/>
  <c r="AX176" i="2"/>
  <c r="AX179" i="2"/>
  <c r="AX182" i="2"/>
  <c r="AX185" i="2"/>
  <c r="AX188" i="2"/>
  <c r="AX191" i="2"/>
  <c r="AX194" i="2"/>
  <c r="AX197" i="2"/>
  <c r="AX200" i="2"/>
  <c r="AX203" i="2"/>
  <c r="AX206" i="2"/>
  <c r="AX209" i="2"/>
  <c r="AX212" i="2"/>
  <c r="AX215" i="2"/>
  <c r="AX218" i="2"/>
  <c r="AX221" i="2"/>
  <c r="AX224" i="2"/>
  <c r="AX227" i="2"/>
  <c r="AX230" i="2"/>
  <c r="AX233" i="2"/>
  <c r="AX236" i="2"/>
  <c r="AX239" i="2"/>
  <c r="AX242" i="2"/>
  <c r="AX245" i="2"/>
  <c r="AX248" i="2"/>
  <c r="AX251" i="2"/>
  <c r="AX254" i="2"/>
  <c r="AX257" i="2"/>
  <c r="AX260" i="2"/>
  <c r="AX263" i="2"/>
  <c r="AX266" i="2"/>
  <c r="AX269" i="2"/>
  <c r="AX272" i="2"/>
  <c r="AX275" i="2"/>
  <c r="AX278" i="2"/>
  <c r="AX281" i="2"/>
  <c r="AX284" i="2"/>
  <c r="AX287" i="2"/>
  <c r="AX290" i="2"/>
  <c r="AX293" i="2"/>
  <c r="AX296" i="2"/>
  <c r="AX299" i="2"/>
  <c r="AX302" i="2"/>
  <c r="AX305" i="2"/>
  <c r="AX308" i="2"/>
  <c r="AX311" i="2"/>
  <c r="AX314" i="2"/>
  <c r="AX317" i="2"/>
  <c r="AX320" i="2"/>
  <c r="AX323" i="2"/>
  <c r="AX326" i="2"/>
  <c r="AX329" i="2"/>
  <c r="AX332" i="2"/>
  <c r="AX335" i="2"/>
  <c r="AX338" i="2"/>
  <c r="AX341" i="2"/>
  <c r="AX344" i="2"/>
  <c r="AX347" i="2"/>
  <c r="AX350" i="2"/>
  <c r="AX353" i="2"/>
  <c r="AX356" i="2"/>
  <c r="AX359" i="2"/>
  <c r="AX362" i="2"/>
  <c r="AX365" i="2"/>
  <c r="AX368" i="2"/>
  <c r="AX371" i="2"/>
  <c r="AX374" i="2"/>
  <c r="AX377" i="2"/>
  <c r="AX380" i="2"/>
  <c r="AX383" i="2"/>
  <c r="AX386" i="2"/>
  <c r="AX389" i="2"/>
  <c r="AX392" i="2"/>
  <c r="AX395" i="2"/>
  <c r="AX398" i="2"/>
  <c r="AX401" i="2"/>
  <c r="AX404" i="2"/>
  <c r="AX407" i="2"/>
  <c r="AX410" i="2"/>
  <c r="AX413" i="2"/>
  <c r="AX416" i="2"/>
  <c r="AX419" i="2"/>
  <c r="AX422" i="2"/>
  <c r="AX425" i="2"/>
  <c r="AX428" i="2"/>
  <c r="AX431" i="2"/>
  <c r="AX434" i="2"/>
  <c r="AX437" i="2"/>
  <c r="AX440" i="2"/>
  <c r="AX443" i="2"/>
  <c r="AX446" i="2"/>
  <c r="AX449" i="2"/>
  <c r="AX452" i="2"/>
  <c r="AX455" i="2"/>
  <c r="AX458" i="2"/>
  <c r="AX461" i="2"/>
  <c r="AX14" i="2"/>
  <c r="AW17" i="2"/>
  <c r="AW20" i="2"/>
  <c r="AW23" i="2"/>
  <c r="AW26" i="2"/>
  <c r="AW29" i="2"/>
  <c r="AW32" i="2"/>
  <c r="AW35" i="2"/>
  <c r="AW38" i="2"/>
  <c r="AW41" i="2"/>
  <c r="AW44" i="2"/>
  <c r="AW47" i="2"/>
  <c r="AW50" i="2"/>
  <c r="AW53" i="2"/>
  <c r="AW56" i="2"/>
  <c r="AW59" i="2"/>
  <c r="AW62" i="2"/>
  <c r="AW65" i="2"/>
  <c r="AW68" i="2"/>
  <c r="AW71" i="2"/>
  <c r="AW74" i="2"/>
  <c r="AW77" i="2"/>
  <c r="AW80" i="2"/>
  <c r="AW83" i="2"/>
  <c r="AW86" i="2"/>
  <c r="AW89" i="2"/>
  <c r="AW92" i="2"/>
  <c r="AW95" i="2"/>
  <c r="AW98" i="2"/>
  <c r="AW101" i="2"/>
  <c r="AW104" i="2"/>
  <c r="AW107" i="2"/>
  <c r="AW110" i="2"/>
  <c r="AW113" i="2"/>
  <c r="AW116" i="2"/>
  <c r="AW119" i="2"/>
  <c r="AW122" i="2"/>
  <c r="AW125" i="2"/>
  <c r="AW128" i="2"/>
  <c r="AW131" i="2"/>
  <c r="AW134" i="2"/>
  <c r="AW137" i="2"/>
  <c r="AW140" i="2"/>
  <c r="AW143" i="2"/>
  <c r="AW146" i="2"/>
  <c r="AW149" i="2"/>
  <c r="AW152" i="2"/>
  <c r="AW155" i="2"/>
  <c r="AW158" i="2"/>
  <c r="AW161" i="2"/>
  <c r="AW164" i="2"/>
  <c r="AW167" i="2"/>
  <c r="AW170" i="2"/>
  <c r="AW173" i="2"/>
  <c r="AW176" i="2"/>
  <c r="AW179" i="2"/>
  <c r="AW182" i="2"/>
  <c r="AW185" i="2"/>
  <c r="AW188" i="2"/>
  <c r="AW191" i="2"/>
  <c r="AW194" i="2"/>
  <c r="AW197" i="2"/>
  <c r="AW200" i="2"/>
  <c r="AW203" i="2"/>
  <c r="AW206" i="2"/>
  <c r="AW209" i="2"/>
  <c r="AW212" i="2"/>
  <c r="AW215" i="2"/>
  <c r="AW218" i="2"/>
  <c r="AW221" i="2"/>
  <c r="AW224" i="2"/>
  <c r="AW227" i="2"/>
  <c r="AW230" i="2"/>
  <c r="AW233" i="2"/>
  <c r="AW236" i="2"/>
  <c r="AW239" i="2"/>
  <c r="AW242" i="2"/>
  <c r="AW245" i="2"/>
  <c r="AW248" i="2"/>
  <c r="AW251" i="2"/>
  <c r="AW254" i="2"/>
  <c r="AW257" i="2"/>
  <c r="AW260" i="2"/>
  <c r="AW263" i="2"/>
  <c r="AW266" i="2"/>
  <c r="AW269" i="2"/>
  <c r="AW272" i="2"/>
  <c r="AW275" i="2"/>
  <c r="AW278" i="2"/>
  <c r="AW281" i="2"/>
  <c r="AW284" i="2"/>
  <c r="AW287" i="2"/>
  <c r="AW290" i="2"/>
  <c r="AW293" i="2"/>
  <c r="AW296" i="2"/>
  <c r="AW299" i="2"/>
  <c r="AW302" i="2"/>
  <c r="AW305" i="2"/>
  <c r="AW308" i="2"/>
  <c r="AW311" i="2"/>
  <c r="AW314" i="2"/>
  <c r="AW317" i="2"/>
  <c r="AW320" i="2"/>
  <c r="AW323" i="2"/>
  <c r="AW326" i="2"/>
  <c r="AW329" i="2"/>
  <c r="AW332" i="2"/>
  <c r="AW335" i="2"/>
  <c r="AW338" i="2"/>
  <c r="AW341" i="2"/>
  <c r="AW344" i="2"/>
  <c r="AW347" i="2"/>
  <c r="AW350" i="2"/>
  <c r="AW353" i="2"/>
  <c r="AW356" i="2"/>
  <c r="AW359" i="2"/>
  <c r="AW362" i="2"/>
  <c r="AW365" i="2"/>
  <c r="AW368" i="2"/>
  <c r="AW371" i="2"/>
  <c r="AW374" i="2"/>
  <c r="AW377" i="2"/>
  <c r="AW380" i="2"/>
  <c r="AW383" i="2"/>
  <c r="AW386" i="2"/>
  <c r="AW389" i="2"/>
  <c r="AW392" i="2"/>
  <c r="AW395" i="2"/>
  <c r="AW398" i="2"/>
  <c r="AW401" i="2"/>
  <c r="AW404" i="2"/>
  <c r="AW407" i="2"/>
  <c r="AW410" i="2"/>
  <c r="AW413" i="2"/>
  <c r="AW416" i="2"/>
  <c r="AW419" i="2"/>
  <c r="AW422" i="2"/>
  <c r="AW425" i="2"/>
  <c r="AW428" i="2"/>
  <c r="AW431" i="2"/>
  <c r="AW434" i="2"/>
  <c r="AW437" i="2"/>
  <c r="AW440" i="2"/>
  <c r="AW443" i="2"/>
  <c r="AW446" i="2"/>
  <c r="AW449" i="2"/>
  <c r="AW452" i="2"/>
  <c r="AW455" i="2"/>
  <c r="AW458" i="2"/>
  <c r="AW461" i="2"/>
  <c r="AW14" i="2"/>
  <c r="N43" i="25"/>
  <c r="P43" i="25" s="1"/>
  <c r="N42" i="25"/>
  <c r="P42" i="25" s="1"/>
  <c r="N41" i="25"/>
  <c r="P41" i="25" s="1"/>
  <c r="N40" i="25"/>
  <c r="N39" i="25"/>
  <c r="N38" i="25"/>
  <c r="N37" i="25"/>
  <c r="N36" i="25"/>
  <c r="N35" i="25"/>
  <c r="N34" i="25"/>
  <c r="P34" i="25" s="1"/>
  <c r="N33" i="25"/>
  <c r="P33" i="25" s="1"/>
  <c r="N32" i="25"/>
  <c r="N31" i="25"/>
  <c r="N30" i="25"/>
  <c r="N29" i="25"/>
  <c r="N28" i="25"/>
  <c r="N27" i="25"/>
  <c r="N26" i="25"/>
  <c r="N25" i="25"/>
  <c r="N24" i="25"/>
  <c r="N23" i="25"/>
  <c r="N22" i="25"/>
  <c r="N21" i="25"/>
  <c r="P21" i="25" s="1"/>
  <c r="N20" i="25"/>
  <c r="P20" i="25" s="1"/>
  <c r="N19" i="25"/>
  <c r="N18" i="25"/>
  <c r="P18" i="25" s="1"/>
  <c r="N17" i="25"/>
  <c r="P17" i="25" s="1"/>
  <c r="N16" i="25"/>
  <c r="N15" i="25"/>
  <c r="N14" i="25"/>
  <c r="N13" i="25"/>
  <c r="N12" i="25"/>
  <c r="N11" i="25"/>
  <c r="F40" i="25"/>
  <c r="F39" i="25"/>
  <c r="F38" i="25"/>
  <c r="F37" i="25"/>
  <c r="F36" i="25"/>
  <c r="F35" i="25"/>
  <c r="F28" i="25"/>
  <c r="F27" i="25"/>
  <c r="F26" i="25"/>
  <c r="F25" i="25"/>
  <c r="F24" i="25"/>
  <c r="F23" i="25"/>
  <c r="F16" i="25"/>
  <c r="F13" i="25"/>
  <c r="F15" i="25"/>
  <c r="F14" i="25"/>
  <c r="F11" i="25"/>
  <c r="O43" i="25"/>
  <c r="O42" i="25"/>
  <c r="O41" i="25"/>
  <c r="O40" i="25"/>
  <c r="O39" i="25"/>
  <c r="O38" i="25"/>
  <c r="O37" i="25"/>
  <c r="O36" i="25"/>
  <c r="O35" i="25"/>
  <c r="P35" i="25" s="1"/>
  <c r="O34" i="25"/>
  <c r="O33" i="25"/>
  <c r="P32" i="25"/>
  <c r="O32" i="25"/>
  <c r="O31" i="25"/>
  <c r="O30" i="25"/>
  <c r="O29" i="25"/>
  <c r="O28" i="25"/>
  <c r="O27" i="25"/>
  <c r="O26" i="25"/>
  <c r="O25" i="25"/>
  <c r="O24" i="25"/>
  <c r="P24" i="25" s="1"/>
  <c r="O23" i="25"/>
  <c r="O22" i="25"/>
  <c r="P22" i="25"/>
  <c r="O21" i="25"/>
  <c r="O20" i="25"/>
  <c r="O19" i="25"/>
  <c r="P19" i="25"/>
  <c r="O18" i="25"/>
  <c r="O17" i="25"/>
  <c r="O16" i="25"/>
  <c r="O15" i="25"/>
  <c r="O14" i="25"/>
  <c r="O13" i="25"/>
  <c r="O12" i="25"/>
  <c r="F12" i="25"/>
  <c r="O11" i="25"/>
  <c r="K463" i="19"/>
  <c r="K462" i="19"/>
  <c r="K461" i="19"/>
  <c r="K460" i="19"/>
  <c r="K459" i="19"/>
  <c r="K458" i="19"/>
  <c r="K457" i="19"/>
  <c r="K456" i="19"/>
  <c r="K455" i="19"/>
  <c r="K454" i="19"/>
  <c r="K453" i="19"/>
  <c r="K452" i="19"/>
  <c r="K451" i="19"/>
  <c r="K450" i="19"/>
  <c r="K449" i="19"/>
  <c r="K448" i="19"/>
  <c r="K447" i="19"/>
  <c r="K446" i="19"/>
  <c r="K445" i="19"/>
  <c r="K444" i="19"/>
  <c r="K443" i="19"/>
  <c r="K442" i="19"/>
  <c r="K441" i="19"/>
  <c r="K440" i="19"/>
  <c r="K439" i="19"/>
  <c r="K438" i="19"/>
  <c r="AK438" i="19" s="1"/>
  <c r="K437" i="19"/>
  <c r="K436" i="19"/>
  <c r="K435" i="19"/>
  <c r="K434" i="19"/>
  <c r="K433" i="19"/>
  <c r="K432" i="19"/>
  <c r="K431" i="19"/>
  <c r="K430" i="19"/>
  <c r="K429" i="19"/>
  <c r="K428" i="19"/>
  <c r="K427" i="19"/>
  <c r="K426" i="19"/>
  <c r="K425" i="19"/>
  <c r="K424" i="19"/>
  <c r="K423" i="19"/>
  <c r="K422" i="19"/>
  <c r="K421" i="19"/>
  <c r="K420" i="19"/>
  <c r="K419" i="19"/>
  <c r="K418" i="19"/>
  <c r="AK418" i="19" s="1"/>
  <c r="K417" i="19"/>
  <c r="K416" i="19"/>
  <c r="K415" i="19"/>
  <c r="K414" i="19"/>
  <c r="K413" i="19"/>
  <c r="K412" i="19"/>
  <c r="K411" i="19"/>
  <c r="K410" i="19"/>
  <c r="K409" i="19"/>
  <c r="K408" i="19"/>
  <c r="K407" i="19"/>
  <c r="K406" i="19"/>
  <c r="K405" i="19"/>
  <c r="K404" i="19"/>
  <c r="K403" i="19"/>
  <c r="K402" i="19"/>
  <c r="AK402" i="19" s="1"/>
  <c r="K401" i="19"/>
  <c r="K400" i="19"/>
  <c r="K399" i="19"/>
  <c r="K398" i="19"/>
  <c r="K397" i="19"/>
  <c r="K396" i="19"/>
  <c r="K395" i="19"/>
  <c r="K394" i="19"/>
  <c r="K393" i="19"/>
  <c r="K392" i="19"/>
  <c r="K391" i="19"/>
  <c r="K390" i="19"/>
  <c r="K389" i="19"/>
  <c r="K388" i="19"/>
  <c r="K387" i="19"/>
  <c r="K386" i="19"/>
  <c r="AK386" i="19" s="1"/>
  <c r="K385" i="19"/>
  <c r="K384" i="19"/>
  <c r="K383" i="19"/>
  <c r="K382" i="19"/>
  <c r="K381" i="19"/>
  <c r="K380" i="19"/>
  <c r="K379" i="19"/>
  <c r="K378" i="19"/>
  <c r="AK378" i="19" s="1"/>
  <c r="K377" i="19"/>
  <c r="K376" i="19"/>
  <c r="K375" i="19"/>
  <c r="K374" i="19"/>
  <c r="K373" i="19"/>
  <c r="K372" i="19"/>
  <c r="K371" i="19"/>
  <c r="K370" i="19"/>
  <c r="K369" i="19"/>
  <c r="K368" i="19"/>
  <c r="K367" i="19"/>
  <c r="K366" i="19"/>
  <c r="K365" i="19"/>
  <c r="K364" i="19"/>
  <c r="K363" i="19"/>
  <c r="K362" i="19"/>
  <c r="AK362" i="19" s="1"/>
  <c r="K361" i="19"/>
  <c r="K360" i="19"/>
  <c r="K359" i="19"/>
  <c r="K358" i="19"/>
  <c r="K357" i="19"/>
  <c r="K356" i="19"/>
  <c r="K355" i="19"/>
  <c r="K354" i="19"/>
  <c r="K353" i="19"/>
  <c r="K352" i="19"/>
  <c r="K351" i="19"/>
  <c r="K350" i="19"/>
  <c r="K349" i="19"/>
  <c r="K348" i="19"/>
  <c r="K347" i="19"/>
  <c r="K346" i="19"/>
  <c r="AK346" i="19" s="1"/>
  <c r="K345" i="19"/>
  <c r="K344" i="19"/>
  <c r="K343" i="19"/>
  <c r="K342" i="19"/>
  <c r="AK342" i="19" s="1"/>
  <c r="K341" i="19"/>
  <c r="K340" i="19"/>
  <c r="K339" i="19"/>
  <c r="K338" i="19"/>
  <c r="K337" i="19"/>
  <c r="K336" i="19"/>
  <c r="K335" i="19"/>
  <c r="K334" i="19"/>
  <c r="K333" i="19"/>
  <c r="K332" i="19"/>
  <c r="K331" i="19"/>
  <c r="K330" i="19"/>
  <c r="K329" i="19"/>
  <c r="K328" i="19"/>
  <c r="K327" i="19"/>
  <c r="K326" i="19"/>
  <c r="AK326" i="19" s="1"/>
  <c r="K325" i="19"/>
  <c r="K324" i="19"/>
  <c r="K323" i="19"/>
  <c r="K322" i="19"/>
  <c r="K321" i="19"/>
  <c r="K320" i="19"/>
  <c r="K319" i="19"/>
  <c r="K318" i="19"/>
  <c r="K317" i="19"/>
  <c r="K316" i="19"/>
  <c r="K315" i="19"/>
  <c r="K314" i="19"/>
  <c r="K313" i="19"/>
  <c r="K312" i="19"/>
  <c r="K311" i="19"/>
  <c r="K310" i="19"/>
  <c r="AK310" i="19" s="1"/>
  <c r="K309" i="19"/>
  <c r="K308" i="19"/>
  <c r="K307" i="19"/>
  <c r="K306" i="19"/>
  <c r="K305" i="19"/>
  <c r="K304" i="19"/>
  <c r="K303" i="19"/>
  <c r="K302" i="19"/>
  <c r="AK302" i="19" s="1"/>
  <c r="K301" i="19"/>
  <c r="K300" i="19"/>
  <c r="K299" i="19"/>
  <c r="K298" i="19"/>
  <c r="K297" i="19"/>
  <c r="K296" i="19"/>
  <c r="K295" i="19"/>
  <c r="K294" i="19"/>
  <c r="K293" i="19"/>
  <c r="K292" i="19"/>
  <c r="K291" i="19"/>
  <c r="K290" i="19"/>
  <c r="K289" i="19"/>
  <c r="K288" i="19"/>
  <c r="K287" i="19"/>
  <c r="K286" i="19"/>
  <c r="K285" i="19"/>
  <c r="K284" i="19"/>
  <c r="K283" i="19"/>
  <c r="K282" i="19"/>
  <c r="K281" i="19"/>
  <c r="K280" i="19"/>
  <c r="K279" i="19"/>
  <c r="K278" i="19"/>
  <c r="K277" i="19"/>
  <c r="K276" i="19"/>
  <c r="K275" i="19"/>
  <c r="K274" i="19"/>
  <c r="K273" i="19"/>
  <c r="K272" i="19"/>
  <c r="K271" i="19"/>
  <c r="K270" i="19"/>
  <c r="K269" i="19"/>
  <c r="K268" i="19"/>
  <c r="K267" i="19"/>
  <c r="K266" i="19"/>
  <c r="AK266" i="19" s="1"/>
  <c r="K265" i="19"/>
  <c r="K264" i="19"/>
  <c r="K263" i="19"/>
  <c r="K262" i="19"/>
  <c r="K261" i="19"/>
  <c r="K260" i="19"/>
  <c r="K259" i="19"/>
  <c r="K258" i="19"/>
  <c r="K257" i="19"/>
  <c r="K256" i="19"/>
  <c r="K255" i="19"/>
  <c r="K254" i="19"/>
  <c r="K253" i="19"/>
  <c r="K252" i="19"/>
  <c r="K251" i="19"/>
  <c r="K250" i="19"/>
  <c r="K249" i="19"/>
  <c r="K248" i="19"/>
  <c r="K247" i="19"/>
  <c r="K246" i="19"/>
  <c r="K245" i="19"/>
  <c r="K244" i="19"/>
  <c r="K243" i="19"/>
  <c r="K242" i="19"/>
  <c r="K241" i="19"/>
  <c r="K240" i="19"/>
  <c r="K239" i="19"/>
  <c r="K238" i="19"/>
  <c r="K237" i="19"/>
  <c r="K236" i="19"/>
  <c r="K235" i="19"/>
  <c r="K234" i="19"/>
  <c r="K233" i="19"/>
  <c r="K232" i="19"/>
  <c r="K231" i="19"/>
  <c r="K230" i="19"/>
  <c r="K229" i="19"/>
  <c r="K228" i="19"/>
  <c r="K227" i="19"/>
  <c r="K226" i="19"/>
  <c r="K225" i="19"/>
  <c r="K224" i="19"/>
  <c r="K223" i="19"/>
  <c r="K222" i="19"/>
  <c r="K221" i="19"/>
  <c r="K220" i="19"/>
  <c r="K219" i="19"/>
  <c r="K218" i="19"/>
  <c r="K217" i="19"/>
  <c r="K216" i="19"/>
  <c r="K215" i="19"/>
  <c r="K214" i="19"/>
  <c r="K213" i="19"/>
  <c r="K212" i="19"/>
  <c r="K211" i="19"/>
  <c r="K210" i="19"/>
  <c r="K209" i="19"/>
  <c r="K208" i="19"/>
  <c r="K207" i="19"/>
  <c r="K206" i="19"/>
  <c r="K205" i="19"/>
  <c r="K204" i="19"/>
  <c r="K203" i="19"/>
  <c r="K202" i="19"/>
  <c r="K201" i="19"/>
  <c r="K200" i="19"/>
  <c r="K199" i="19"/>
  <c r="K198" i="19"/>
  <c r="K197" i="19"/>
  <c r="K196" i="19"/>
  <c r="K195" i="19"/>
  <c r="K194" i="19"/>
  <c r="K193" i="19"/>
  <c r="K192" i="19"/>
  <c r="K191" i="19"/>
  <c r="K190" i="19"/>
  <c r="K189" i="19"/>
  <c r="K188" i="19"/>
  <c r="K187" i="19"/>
  <c r="K186" i="19"/>
  <c r="K185" i="19"/>
  <c r="K184" i="19"/>
  <c r="K183" i="19"/>
  <c r="K182" i="19"/>
  <c r="K181" i="19"/>
  <c r="K180" i="19"/>
  <c r="K179" i="19"/>
  <c r="K178" i="19"/>
  <c r="K177" i="19"/>
  <c r="K176" i="19"/>
  <c r="K175" i="19"/>
  <c r="K174" i="19"/>
  <c r="K173" i="19"/>
  <c r="K172" i="19"/>
  <c r="K171" i="19"/>
  <c r="K170" i="19"/>
  <c r="K169" i="19"/>
  <c r="K168" i="19"/>
  <c r="K167" i="19"/>
  <c r="K166" i="19"/>
  <c r="K165" i="19"/>
  <c r="K164" i="19"/>
  <c r="K163" i="19"/>
  <c r="K162" i="19"/>
  <c r="K161" i="19"/>
  <c r="K160" i="19"/>
  <c r="K159" i="19"/>
  <c r="K158" i="19"/>
  <c r="K157" i="19"/>
  <c r="K156" i="19"/>
  <c r="K155" i="19"/>
  <c r="K154" i="19"/>
  <c r="K153" i="19"/>
  <c r="K152" i="19"/>
  <c r="K151" i="19"/>
  <c r="K150" i="19"/>
  <c r="K149" i="19"/>
  <c r="K148" i="19"/>
  <c r="K147" i="19"/>
  <c r="K146" i="19"/>
  <c r="K145" i="19"/>
  <c r="K144" i="19"/>
  <c r="K143" i="19"/>
  <c r="K142" i="19"/>
  <c r="K141" i="19"/>
  <c r="K140" i="19"/>
  <c r="K139" i="19"/>
  <c r="K138" i="19"/>
  <c r="K137" i="19"/>
  <c r="K136" i="19"/>
  <c r="K135" i="19"/>
  <c r="K134" i="19"/>
  <c r="K133" i="19"/>
  <c r="K132" i="19"/>
  <c r="K131" i="19"/>
  <c r="K130" i="19"/>
  <c r="K129" i="19"/>
  <c r="K128" i="19"/>
  <c r="K127" i="19"/>
  <c r="K126" i="19"/>
  <c r="K125" i="19"/>
  <c r="K124" i="19"/>
  <c r="K123" i="19"/>
  <c r="K122" i="19"/>
  <c r="K121" i="19"/>
  <c r="K120" i="19"/>
  <c r="K119" i="19"/>
  <c r="K118" i="19"/>
  <c r="K117" i="19"/>
  <c r="K116" i="19"/>
  <c r="K115" i="19"/>
  <c r="K114" i="19"/>
  <c r="K113" i="19"/>
  <c r="K112" i="19"/>
  <c r="K111" i="19"/>
  <c r="K110" i="19"/>
  <c r="K109" i="19"/>
  <c r="K108" i="19"/>
  <c r="K107" i="19"/>
  <c r="K106" i="19"/>
  <c r="K105" i="19"/>
  <c r="K104" i="19"/>
  <c r="K103" i="19"/>
  <c r="K102" i="19"/>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AT12" i="19"/>
  <c r="N43" i="24"/>
  <c r="N42" i="24"/>
  <c r="N41" i="24"/>
  <c r="N40" i="24"/>
  <c r="N39" i="24"/>
  <c r="N38" i="24"/>
  <c r="N37" i="24"/>
  <c r="N36" i="24"/>
  <c r="N35" i="24"/>
  <c r="N34" i="24"/>
  <c r="N33" i="24"/>
  <c r="P33" i="24" s="1"/>
  <c r="N32" i="24"/>
  <c r="P32" i="24" s="1"/>
  <c r="N31" i="24"/>
  <c r="N30" i="24"/>
  <c r="N29" i="24"/>
  <c r="N28" i="24"/>
  <c r="N27" i="24"/>
  <c r="N26" i="24"/>
  <c r="N25" i="24"/>
  <c r="N24" i="24"/>
  <c r="N23" i="24"/>
  <c r="N22" i="24"/>
  <c r="P22" i="24" s="1"/>
  <c r="N21" i="24"/>
  <c r="P21" i="24" s="1"/>
  <c r="N20" i="24"/>
  <c r="P20" i="24" s="1"/>
  <c r="N19" i="24"/>
  <c r="N18" i="24"/>
  <c r="N17" i="24"/>
  <c r="N16" i="24"/>
  <c r="N15" i="24"/>
  <c r="N14" i="24"/>
  <c r="N13" i="24"/>
  <c r="N12" i="24"/>
  <c r="N11" i="24"/>
  <c r="P34" i="24"/>
  <c r="O20" i="24"/>
  <c r="O21" i="24"/>
  <c r="O22" i="24"/>
  <c r="O23" i="24"/>
  <c r="P23" i="24" s="1"/>
  <c r="O24" i="24"/>
  <c r="O25" i="24"/>
  <c r="P25" i="24" s="1"/>
  <c r="O26" i="24"/>
  <c r="O27" i="24"/>
  <c r="P27" i="24" s="1"/>
  <c r="O28" i="24"/>
  <c r="O29" i="24"/>
  <c r="P29" i="24" s="1"/>
  <c r="O30" i="24"/>
  <c r="P30" i="24" s="1"/>
  <c r="O31" i="24"/>
  <c r="P31" i="24" s="1"/>
  <c r="O32" i="24"/>
  <c r="O33" i="24"/>
  <c r="O34" i="24"/>
  <c r="O35" i="24"/>
  <c r="P35" i="24" s="1"/>
  <c r="O36" i="24"/>
  <c r="O37" i="24"/>
  <c r="O38" i="24"/>
  <c r="O39" i="24"/>
  <c r="P39" i="24" s="1"/>
  <c r="O40" i="24"/>
  <c r="O41" i="24"/>
  <c r="O42" i="24"/>
  <c r="O43" i="24"/>
  <c r="P43" i="24" s="1"/>
  <c r="O11" i="24"/>
  <c r="P17" i="24"/>
  <c r="O19" i="24"/>
  <c r="P19" i="24" s="1"/>
  <c r="O18" i="24"/>
  <c r="O17" i="24"/>
  <c r="O16" i="24"/>
  <c r="O15" i="24"/>
  <c r="P15" i="24" s="1"/>
  <c r="O14" i="24"/>
  <c r="O13" i="24"/>
  <c r="O12" i="24"/>
  <c r="W463" i="19"/>
  <c r="W462" i="19"/>
  <c r="W461" i="19"/>
  <c r="W460" i="19"/>
  <c r="W459" i="19"/>
  <c r="W458" i="19"/>
  <c r="W457" i="19"/>
  <c r="W456" i="19"/>
  <c r="W455" i="19"/>
  <c r="W454" i="19"/>
  <c r="W453" i="19"/>
  <c r="W452" i="19"/>
  <c r="W451" i="19"/>
  <c r="W450" i="19"/>
  <c r="W449" i="19"/>
  <c r="W448" i="19"/>
  <c r="W447" i="19"/>
  <c r="W446" i="19"/>
  <c r="W445" i="19"/>
  <c r="W444" i="19"/>
  <c r="W443" i="19"/>
  <c r="W442" i="19"/>
  <c r="W441" i="19"/>
  <c r="W440" i="19"/>
  <c r="W439" i="19"/>
  <c r="W438" i="19"/>
  <c r="W437" i="19"/>
  <c r="W436" i="19"/>
  <c r="W435" i="19"/>
  <c r="W434" i="19"/>
  <c r="W433" i="19"/>
  <c r="W432" i="19"/>
  <c r="W431" i="19"/>
  <c r="W430" i="19"/>
  <c r="W429" i="19"/>
  <c r="W428" i="19"/>
  <c r="W427" i="19"/>
  <c r="W426" i="19"/>
  <c r="W425" i="19"/>
  <c r="W424" i="19"/>
  <c r="W423" i="19"/>
  <c r="W422" i="19"/>
  <c r="W421" i="19"/>
  <c r="W420" i="19"/>
  <c r="W419" i="19"/>
  <c r="W418" i="19"/>
  <c r="W417" i="19"/>
  <c r="W416" i="19"/>
  <c r="W415" i="19"/>
  <c r="W414" i="19"/>
  <c r="W413" i="19"/>
  <c r="W412" i="19"/>
  <c r="W411" i="19"/>
  <c r="W410" i="19"/>
  <c r="W409" i="19"/>
  <c r="W408" i="19"/>
  <c r="W407" i="19"/>
  <c r="W406" i="19"/>
  <c r="W405" i="19"/>
  <c r="W404" i="19"/>
  <c r="W403" i="19"/>
  <c r="W402" i="19"/>
  <c r="W401" i="19"/>
  <c r="W400" i="19"/>
  <c r="W399" i="19"/>
  <c r="W398" i="19"/>
  <c r="W397" i="19"/>
  <c r="W396" i="19"/>
  <c r="W395" i="19"/>
  <c r="W394" i="19"/>
  <c r="W393" i="19"/>
  <c r="W392" i="19"/>
  <c r="W391" i="19"/>
  <c r="W390" i="19"/>
  <c r="W389" i="19"/>
  <c r="W388" i="19"/>
  <c r="W387" i="19"/>
  <c r="W386" i="19"/>
  <c r="W385" i="19"/>
  <c r="W384" i="19"/>
  <c r="W383" i="19"/>
  <c r="W382" i="19"/>
  <c r="W381" i="19"/>
  <c r="W380" i="19"/>
  <c r="W379" i="19"/>
  <c r="W378" i="19"/>
  <c r="W377" i="19"/>
  <c r="W376" i="19"/>
  <c r="W375" i="19"/>
  <c r="W374" i="19"/>
  <c r="W373" i="19"/>
  <c r="W372" i="19"/>
  <c r="W371" i="19"/>
  <c r="W370" i="19"/>
  <c r="W369" i="19"/>
  <c r="W368" i="19"/>
  <c r="W367" i="19"/>
  <c r="W366" i="19"/>
  <c r="W365" i="19"/>
  <c r="W364" i="19"/>
  <c r="W363" i="19"/>
  <c r="W362" i="19"/>
  <c r="W361" i="19"/>
  <c r="W360" i="19"/>
  <c r="W359" i="19"/>
  <c r="W358" i="19"/>
  <c r="W357" i="19"/>
  <c r="W356" i="19"/>
  <c r="W355" i="19"/>
  <c r="W354" i="19"/>
  <c r="W353" i="19"/>
  <c r="W352" i="19"/>
  <c r="W351" i="19"/>
  <c r="W350" i="19"/>
  <c r="W349" i="19"/>
  <c r="W348" i="19"/>
  <c r="W347" i="19"/>
  <c r="W346" i="19"/>
  <c r="W345" i="19"/>
  <c r="W344" i="19"/>
  <c r="W343" i="19"/>
  <c r="W342" i="19"/>
  <c r="W341" i="19"/>
  <c r="W340" i="19"/>
  <c r="W339" i="19"/>
  <c r="W338" i="19"/>
  <c r="W337" i="19"/>
  <c r="W336" i="19"/>
  <c r="W335" i="19"/>
  <c r="W334" i="19"/>
  <c r="W333" i="19"/>
  <c r="W332" i="19"/>
  <c r="W331" i="19"/>
  <c r="W330" i="19"/>
  <c r="W329" i="19"/>
  <c r="W328" i="19"/>
  <c r="W327" i="19"/>
  <c r="W326" i="19"/>
  <c r="W325" i="19"/>
  <c r="W324" i="19"/>
  <c r="W323" i="19"/>
  <c r="W322" i="19"/>
  <c r="W321" i="19"/>
  <c r="W320" i="19"/>
  <c r="W319" i="19"/>
  <c r="W318" i="19"/>
  <c r="W317" i="19"/>
  <c r="W316" i="19"/>
  <c r="W315" i="19"/>
  <c r="W314" i="19"/>
  <c r="W313" i="19"/>
  <c r="W312" i="19"/>
  <c r="W311" i="19"/>
  <c r="W310" i="19"/>
  <c r="W309" i="19"/>
  <c r="W308" i="19"/>
  <c r="W307" i="19"/>
  <c r="W306" i="19"/>
  <c r="W305" i="19"/>
  <c r="W304" i="19"/>
  <c r="W303" i="19"/>
  <c r="W302" i="19"/>
  <c r="W301" i="19"/>
  <c r="W300" i="19"/>
  <c r="W299" i="19"/>
  <c r="W298" i="19"/>
  <c r="W297" i="19"/>
  <c r="W296" i="19"/>
  <c r="W295" i="19"/>
  <c r="W294" i="19"/>
  <c r="W293" i="19"/>
  <c r="W292" i="19"/>
  <c r="W291" i="19"/>
  <c r="W290" i="19"/>
  <c r="W289" i="19"/>
  <c r="W288" i="19"/>
  <c r="W287" i="19"/>
  <c r="W286" i="19"/>
  <c r="W285" i="19"/>
  <c r="W284" i="19"/>
  <c r="W283" i="19"/>
  <c r="W282" i="19"/>
  <c r="W281" i="19"/>
  <c r="W280" i="19"/>
  <c r="W279" i="19"/>
  <c r="W278" i="19"/>
  <c r="W277" i="19"/>
  <c r="W276" i="19"/>
  <c r="W275" i="19"/>
  <c r="W274" i="19"/>
  <c r="W273" i="19"/>
  <c r="W272" i="19"/>
  <c r="W271" i="19"/>
  <c r="W270" i="19"/>
  <c r="W269" i="19"/>
  <c r="W268" i="19"/>
  <c r="W267" i="19"/>
  <c r="W266" i="19"/>
  <c r="W265" i="19"/>
  <c r="W264" i="19"/>
  <c r="W263" i="19"/>
  <c r="W262" i="19"/>
  <c r="W261" i="19"/>
  <c r="W260" i="19"/>
  <c r="W259" i="19"/>
  <c r="W258" i="19"/>
  <c r="W257" i="19"/>
  <c r="W256" i="19"/>
  <c r="W255" i="19"/>
  <c r="W254" i="19"/>
  <c r="W253" i="19"/>
  <c r="W252" i="19"/>
  <c r="W251" i="19"/>
  <c r="W250" i="19"/>
  <c r="W249" i="19"/>
  <c r="W248" i="19"/>
  <c r="W247" i="19"/>
  <c r="W246" i="19"/>
  <c r="W245" i="19"/>
  <c r="W244" i="19"/>
  <c r="W243" i="19"/>
  <c r="W242" i="19"/>
  <c r="W241" i="19"/>
  <c r="W240" i="19"/>
  <c r="W239" i="19"/>
  <c r="W238" i="19"/>
  <c r="W237" i="19"/>
  <c r="W236" i="19"/>
  <c r="W235" i="19"/>
  <c r="W234" i="19"/>
  <c r="W233" i="19"/>
  <c r="W232" i="19"/>
  <c r="W231" i="19"/>
  <c r="W230" i="19"/>
  <c r="W229" i="19"/>
  <c r="W228" i="19"/>
  <c r="W227" i="19"/>
  <c r="W226" i="19"/>
  <c r="W225" i="19"/>
  <c r="W224" i="19"/>
  <c r="W223" i="19"/>
  <c r="W222" i="19"/>
  <c r="W221" i="19"/>
  <c r="W220" i="19"/>
  <c r="W219" i="19"/>
  <c r="W218" i="19"/>
  <c r="W217" i="19"/>
  <c r="W216" i="19"/>
  <c r="W215" i="19"/>
  <c r="W214" i="19"/>
  <c r="W213" i="19"/>
  <c r="W212" i="19"/>
  <c r="W211" i="19"/>
  <c r="W210" i="19"/>
  <c r="W209" i="19"/>
  <c r="W208" i="19"/>
  <c r="W207" i="19"/>
  <c r="W206" i="19"/>
  <c r="W205" i="19"/>
  <c r="W204" i="19"/>
  <c r="W203" i="19"/>
  <c r="W202" i="19"/>
  <c r="W201" i="19"/>
  <c r="W200" i="19"/>
  <c r="W199" i="19"/>
  <c r="W198" i="19"/>
  <c r="W197" i="19"/>
  <c r="W196" i="19"/>
  <c r="W195" i="19"/>
  <c r="W194" i="19"/>
  <c r="W193" i="19"/>
  <c r="W192" i="19"/>
  <c r="W191" i="19"/>
  <c r="W190" i="19"/>
  <c r="W189" i="19"/>
  <c r="W188" i="19"/>
  <c r="W187" i="19"/>
  <c r="W186" i="19"/>
  <c r="W185" i="19"/>
  <c r="W184" i="19"/>
  <c r="W183" i="19"/>
  <c r="W182" i="19"/>
  <c r="W181" i="19"/>
  <c r="W180" i="19"/>
  <c r="W179" i="19"/>
  <c r="W178" i="19"/>
  <c r="W177" i="19"/>
  <c r="W176" i="19"/>
  <c r="W175" i="19"/>
  <c r="W174" i="19"/>
  <c r="W173" i="19"/>
  <c r="W172" i="19"/>
  <c r="W171" i="19"/>
  <c r="W170" i="19"/>
  <c r="W169" i="19"/>
  <c r="W168" i="19"/>
  <c r="W167" i="19"/>
  <c r="W166" i="19"/>
  <c r="W165" i="19"/>
  <c r="W164" i="19"/>
  <c r="W163" i="19"/>
  <c r="W162" i="19"/>
  <c r="W161" i="19"/>
  <c r="W160" i="19"/>
  <c r="W159" i="19"/>
  <c r="W158" i="19"/>
  <c r="W157" i="19"/>
  <c r="W156" i="19"/>
  <c r="W155" i="19"/>
  <c r="W154" i="19"/>
  <c r="W153" i="19"/>
  <c r="W152" i="19"/>
  <c r="W151" i="19"/>
  <c r="W150" i="19"/>
  <c r="W149" i="19"/>
  <c r="W148" i="19"/>
  <c r="W147" i="19"/>
  <c r="W146" i="19"/>
  <c r="W145" i="19"/>
  <c r="W144" i="19"/>
  <c r="W143" i="19"/>
  <c r="W142" i="19"/>
  <c r="W141" i="19"/>
  <c r="W140" i="19"/>
  <c r="W139" i="19"/>
  <c r="W138" i="19"/>
  <c r="W137" i="19"/>
  <c r="W136" i="19"/>
  <c r="W135" i="19"/>
  <c r="W134" i="19"/>
  <c r="W133" i="19"/>
  <c r="W132" i="19"/>
  <c r="W131" i="19"/>
  <c r="W130" i="19"/>
  <c r="W129" i="19"/>
  <c r="W128" i="19"/>
  <c r="W127" i="19"/>
  <c r="W126" i="19"/>
  <c r="W125" i="19"/>
  <c r="W124" i="19"/>
  <c r="W123" i="19"/>
  <c r="W122" i="19"/>
  <c r="W121" i="19"/>
  <c r="W120" i="19"/>
  <c r="W119" i="19"/>
  <c r="W118" i="19"/>
  <c r="W117" i="19"/>
  <c r="W116" i="19"/>
  <c r="W115" i="19"/>
  <c r="W114" i="19"/>
  <c r="W113" i="19"/>
  <c r="W112" i="19"/>
  <c r="W111" i="19"/>
  <c r="W110" i="19"/>
  <c r="W109" i="19"/>
  <c r="W108" i="19"/>
  <c r="W107" i="19"/>
  <c r="W106" i="19"/>
  <c r="W105" i="19"/>
  <c r="W104" i="19"/>
  <c r="W103" i="19"/>
  <c r="W102" i="19"/>
  <c r="W101" i="19"/>
  <c r="W100" i="19"/>
  <c r="W99" i="19"/>
  <c r="W98" i="19"/>
  <c r="W97" i="19"/>
  <c r="W96" i="19"/>
  <c r="W95" i="19"/>
  <c r="W94" i="19"/>
  <c r="W93" i="19"/>
  <c r="W92" i="19"/>
  <c r="W91" i="19"/>
  <c r="W90" i="19"/>
  <c r="W89" i="19"/>
  <c r="W88" i="19"/>
  <c r="W87" i="19"/>
  <c r="W86" i="19"/>
  <c r="W85" i="19"/>
  <c r="W84" i="19"/>
  <c r="W83" i="19"/>
  <c r="W82" i="19"/>
  <c r="W81" i="19"/>
  <c r="W80" i="19"/>
  <c r="W79" i="19"/>
  <c r="W78" i="19"/>
  <c r="W77" i="19"/>
  <c r="W76" i="19"/>
  <c r="W75" i="19"/>
  <c r="W74" i="19"/>
  <c r="W73" i="19"/>
  <c r="W72" i="19"/>
  <c r="W71" i="19"/>
  <c r="W70" i="19"/>
  <c r="W69" i="19"/>
  <c r="W68" i="19"/>
  <c r="W67" i="19"/>
  <c r="W66" i="19"/>
  <c r="W65" i="19"/>
  <c r="W64" i="19"/>
  <c r="W63" i="19"/>
  <c r="W62" i="19"/>
  <c r="W61" i="19"/>
  <c r="W60" i="19"/>
  <c r="W59" i="19"/>
  <c r="W58" i="19"/>
  <c r="W57" i="19"/>
  <c r="W56" i="19"/>
  <c r="W55" i="19"/>
  <c r="W54" i="19"/>
  <c r="W53" i="19"/>
  <c r="W52" i="19"/>
  <c r="W51" i="19"/>
  <c r="W50" i="19"/>
  <c r="W49" i="19"/>
  <c r="W48" i="19"/>
  <c r="W47" i="19"/>
  <c r="W46" i="19"/>
  <c r="W45" i="19"/>
  <c r="W44" i="19"/>
  <c r="W43" i="19"/>
  <c r="W42" i="19"/>
  <c r="W41" i="19"/>
  <c r="W40" i="19"/>
  <c r="W39" i="19"/>
  <c r="W38" i="19"/>
  <c r="W37" i="19"/>
  <c r="W36" i="19"/>
  <c r="W35" i="19"/>
  <c r="W34" i="19"/>
  <c r="W33" i="19"/>
  <c r="W32" i="19"/>
  <c r="W31" i="19"/>
  <c r="W30" i="19"/>
  <c r="W29" i="19"/>
  <c r="W28" i="19"/>
  <c r="W27" i="19"/>
  <c r="W26" i="19"/>
  <c r="W25" i="19"/>
  <c r="W24" i="19"/>
  <c r="W23" i="19"/>
  <c r="W22" i="19"/>
  <c r="W21" i="19"/>
  <c r="W20" i="19"/>
  <c r="W19" i="19"/>
  <c r="W18" i="19"/>
  <c r="W17" i="19"/>
  <c r="W16" i="19"/>
  <c r="W15" i="19"/>
  <c r="W14" i="19"/>
  <c r="AS463" i="19"/>
  <c r="AR463" i="19"/>
  <c r="AK463" i="19" s="1"/>
  <c r="AQ463" i="19"/>
  <c r="AP463" i="19"/>
  <c r="AO463" i="19"/>
  <c r="AN463" i="19"/>
  <c r="AM463" i="19"/>
  <c r="AJ463" i="19"/>
  <c r="AG463" i="19"/>
  <c r="AH463" i="19" s="1"/>
  <c r="AB463" i="19"/>
  <c r="AA463" i="19"/>
  <c r="Z463" i="19"/>
  <c r="Y463" i="19"/>
  <c r="AS462" i="19"/>
  <c r="AR462" i="19"/>
  <c r="AQ462" i="19"/>
  <c r="AP462" i="19"/>
  <c r="AO462" i="19"/>
  <c r="AN462" i="19"/>
  <c r="AM462" i="19"/>
  <c r="AJ462" i="19"/>
  <c r="AG462" i="19"/>
  <c r="AH462" i="19" s="1"/>
  <c r="AB462" i="19"/>
  <c r="AA462" i="19"/>
  <c r="Z462" i="19"/>
  <c r="Y462" i="19"/>
  <c r="AS461" i="19"/>
  <c r="AR461" i="19"/>
  <c r="AQ461" i="19"/>
  <c r="AP461" i="19"/>
  <c r="AO461" i="19"/>
  <c r="AN461" i="19"/>
  <c r="AM461" i="19"/>
  <c r="AJ461" i="19"/>
  <c r="AG461" i="19"/>
  <c r="AH461" i="19" s="1"/>
  <c r="AB461" i="19"/>
  <c r="AA461" i="19"/>
  <c r="Z461" i="19"/>
  <c r="Y461" i="19"/>
  <c r="AS460" i="19"/>
  <c r="AR460" i="19"/>
  <c r="AQ460" i="19"/>
  <c r="AP460" i="19"/>
  <c r="AO460" i="19"/>
  <c r="AN460" i="19"/>
  <c r="AM460" i="19"/>
  <c r="AJ460" i="19"/>
  <c r="AG460" i="19"/>
  <c r="AH460" i="19" s="1"/>
  <c r="AB460" i="19"/>
  <c r="AA460" i="19"/>
  <c r="Z460" i="19"/>
  <c r="Y460" i="19"/>
  <c r="AS459" i="19"/>
  <c r="AR459" i="19"/>
  <c r="AQ459" i="19"/>
  <c r="AP459" i="19"/>
  <c r="AO459" i="19"/>
  <c r="AN459" i="19"/>
  <c r="AM459" i="19"/>
  <c r="AJ459" i="19"/>
  <c r="AG459" i="19"/>
  <c r="AH459" i="19" s="1"/>
  <c r="AB459" i="19"/>
  <c r="AA459" i="19"/>
  <c r="Z459" i="19"/>
  <c r="Y459" i="19"/>
  <c r="AS458" i="19"/>
  <c r="AR458" i="19"/>
  <c r="AQ458" i="19"/>
  <c r="AP458" i="19"/>
  <c r="AO458" i="19"/>
  <c r="AN458" i="19"/>
  <c r="AM458" i="19"/>
  <c r="AJ458" i="19"/>
  <c r="AG458" i="19"/>
  <c r="AH458" i="19" s="1"/>
  <c r="AB458" i="19"/>
  <c r="AA458" i="19"/>
  <c r="Z458" i="19"/>
  <c r="Y458" i="19"/>
  <c r="AS457" i="19"/>
  <c r="AR457" i="19"/>
  <c r="AQ457" i="19"/>
  <c r="AP457" i="19"/>
  <c r="AO457" i="19"/>
  <c r="AN457" i="19"/>
  <c r="AM457" i="19"/>
  <c r="AJ457" i="19"/>
  <c r="AG457" i="19"/>
  <c r="AH457" i="19" s="1"/>
  <c r="AB457" i="19"/>
  <c r="AA457" i="19"/>
  <c r="Z457" i="19"/>
  <c r="Y457" i="19"/>
  <c r="AS456" i="19"/>
  <c r="AR456" i="19"/>
  <c r="AQ456" i="19"/>
  <c r="AP456" i="19"/>
  <c r="AO456" i="19"/>
  <c r="AN456" i="19"/>
  <c r="AM456" i="19"/>
  <c r="AJ456" i="19"/>
  <c r="AG456" i="19"/>
  <c r="AH456" i="19" s="1"/>
  <c r="AB456" i="19"/>
  <c r="AA456" i="19"/>
  <c r="Z456" i="19"/>
  <c r="Y456" i="19"/>
  <c r="AS455" i="19"/>
  <c r="AR455" i="19"/>
  <c r="AQ455" i="19"/>
  <c r="AP455" i="19"/>
  <c r="AO455" i="19"/>
  <c r="AL455" i="19" s="1"/>
  <c r="AN455" i="19"/>
  <c r="AM455" i="19"/>
  <c r="AJ455" i="19"/>
  <c r="AG455" i="19"/>
  <c r="AH455" i="19" s="1"/>
  <c r="AB455" i="19"/>
  <c r="AA455" i="19"/>
  <c r="Z455" i="19"/>
  <c r="Y455" i="19"/>
  <c r="AS454" i="19"/>
  <c r="AR454" i="19"/>
  <c r="AQ454" i="19"/>
  <c r="AP454" i="19"/>
  <c r="AO454" i="19"/>
  <c r="AN454" i="19"/>
  <c r="AM454" i="19"/>
  <c r="AJ454" i="19"/>
  <c r="AG454" i="19"/>
  <c r="AH454" i="19" s="1"/>
  <c r="AB454" i="19"/>
  <c r="AA454" i="19"/>
  <c r="Z454" i="19"/>
  <c r="Y454" i="19"/>
  <c r="AS453" i="19"/>
  <c r="AR453" i="19"/>
  <c r="AQ453" i="19"/>
  <c r="AP453" i="19"/>
  <c r="AO453" i="19"/>
  <c r="AN453" i="19"/>
  <c r="AM453" i="19"/>
  <c r="AJ453" i="19"/>
  <c r="AG453" i="19"/>
  <c r="AH453" i="19" s="1"/>
  <c r="AB453" i="19"/>
  <c r="AA453" i="19"/>
  <c r="Z453" i="19"/>
  <c r="Y453" i="19"/>
  <c r="AS452" i="19"/>
  <c r="AR452" i="19"/>
  <c r="AQ452" i="19"/>
  <c r="AP452" i="19"/>
  <c r="AO452" i="19"/>
  <c r="AN452" i="19"/>
  <c r="AM452" i="19"/>
  <c r="AJ452" i="19"/>
  <c r="AG452" i="19"/>
  <c r="AH452" i="19" s="1"/>
  <c r="AB452" i="19"/>
  <c r="AA452" i="19"/>
  <c r="Z452" i="19"/>
  <c r="Y452" i="19"/>
  <c r="AS451" i="19"/>
  <c r="AR451" i="19"/>
  <c r="AK451" i="19" s="1"/>
  <c r="AQ451" i="19"/>
  <c r="AP451" i="19"/>
  <c r="AO451" i="19"/>
  <c r="AN451" i="19"/>
  <c r="AM451" i="19"/>
  <c r="AJ451" i="19"/>
  <c r="AG451" i="19"/>
  <c r="AH451" i="19" s="1"/>
  <c r="AB451" i="19"/>
  <c r="AA451" i="19"/>
  <c r="Z451" i="19"/>
  <c r="Y451" i="19"/>
  <c r="AS450" i="19"/>
  <c r="AR450" i="19"/>
  <c r="AQ450" i="19"/>
  <c r="AP450" i="19"/>
  <c r="AO450" i="19"/>
  <c r="AN450" i="19"/>
  <c r="AM450" i="19"/>
  <c r="AJ450" i="19"/>
  <c r="AG450" i="19"/>
  <c r="AH450" i="19" s="1"/>
  <c r="AB450" i="19"/>
  <c r="AA450" i="19"/>
  <c r="Z450" i="19"/>
  <c r="Y450" i="19"/>
  <c r="AS449" i="19"/>
  <c r="AR449" i="19"/>
  <c r="AQ449" i="19"/>
  <c r="AP449" i="19"/>
  <c r="AO449" i="19"/>
  <c r="AN449" i="19"/>
  <c r="AM449" i="19"/>
  <c r="AJ449" i="19"/>
  <c r="AG449" i="19"/>
  <c r="AH449" i="19" s="1"/>
  <c r="AB449" i="19"/>
  <c r="AA449" i="19"/>
  <c r="Z449" i="19"/>
  <c r="Y449" i="19"/>
  <c r="AS448" i="19"/>
  <c r="AR448" i="19"/>
  <c r="AK448" i="19" s="1"/>
  <c r="AQ448" i="19"/>
  <c r="AP448" i="19"/>
  <c r="AO448" i="19"/>
  <c r="AN448" i="19"/>
  <c r="AM448" i="19"/>
  <c r="AJ448" i="19"/>
  <c r="AG448" i="19"/>
  <c r="AH448" i="19" s="1"/>
  <c r="AB448" i="19"/>
  <c r="AA448" i="19"/>
  <c r="Z448" i="19"/>
  <c r="Y448" i="19"/>
  <c r="AS447" i="19"/>
  <c r="AR447" i="19"/>
  <c r="AK447" i="19" s="1"/>
  <c r="AQ447" i="19"/>
  <c r="AP447" i="19"/>
  <c r="AO447" i="19"/>
  <c r="AN447" i="19"/>
  <c r="AM447" i="19"/>
  <c r="AJ447" i="19"/>
  <c r="AG447" i="19"/>
  <c r="AH447" i="19" s="1"/>
  <c r="AB447" i="19"/>
  <c r="AA447" i="19"/>
  <c r="Z447" i="19"/>
  <c r="Y447" i="19"/>
  <c r="AS446" i="19"/>
  <c r="AR446" i="19"/>
  <c r="AQ446" i="19"/>
  <c r="AP446" i="19"/>
  <c r="AO446" i="19"/>
  <c r="AN446" i="19"/>
  <c r="AM446" i="19"/>
  <c r="AJ446" i="19"/>
  <c r="AG446" i="19"/>
  <c r="AH446" i="19" s="1"/>
  <c r="AB446" i="19"/>
  <c r="AA446" i="19"/>
  <c r="Z446" i="19"/>
  <c r="Y446" i="19"/>
  <c r="AS445" i="19"/>
  <c r="AR445" i="19"/>
  <c r="AQ445" i="19"/>
  <c r="AP445" i="19"/>
  <c r="AO445" i="19"/>
  <c r="AN445" i="19"/>
  <c r="AM445" i="19"/>
  <c r="AJ445" i="19"/>
  <c r="AG445" i="19"/>
  <c r="AH445" i="19" s="1"/>
  <c r="AB445" i="19"/>
  <c r="AA445" i="19"/>
  <c r="Z445" i="19"/>
  <c r="Y445" i="19"/>
  <c r="AS444" i="19"/>
  <c r="AR444" i="19"/>
  <c r="AQ444" i="19"/>
  <c r="AP444" i="19"/>
  <c r="AO444" i="19"/>
  <c r="AN444" i="19"/>
  <c r="AM444" i="19"/>
  <c r="AJ444" i="19"/>
  <c r="AG444" i="19"/>
  <c r="AH444" i="19" s="1"/>
  <c r="AB444" i="19"/>
  <c r="AA444" i="19"/>
  <c r="Z444" i="19"/>
  <c r="Y444" i="19"/>
  <c r="AS443" i="19"/>
  <c r="AR443" i="19"/>
  <c r="AQ443" i="19"/>
  <c r="AP443" i="19"/>
  <c r="AO443" i="19"/>
  <c r="AN443" i="19"/>
  <c r="AM443" i="19"/>
  <c r="AJ443" i="19"/>
  <c r="AG443" i="19"/>
  <c r="AH443" i="19" s="1"/>
  <c r="AB443" i="19"/>
  <c r="AA443" i="19"/>
  <c r="Z443" i="19"/>
  <c r="Y443" i="19"/>
  <c r="AS442" i="19"/>
  <c r="AR442" i="19"/>
  <c r="AQ442" i="19"/>
  <c r="AP442" i="19"/>
  <c r="AO442" i="19"/>
  <c r="AN442" i="19"/>
  <c r="AM442" i="19"/>
  <c r="AK442" i="19"/>
  <c r="AJ442" i="19"/>
  <c r="AG442" i="19"/>
  <c r="AH442" i="19" s="1"/>
  <c r="AB442" i="19"/>
  <c r="AA442" i="19"/>
  <c r="Z442" i="19"/>
  <c r="Y442" i="19"/>
  <c r="AS441" i="19"/>
  <c r="AR441" i="19"/>
  <c r="AQ441" i="19"/>
  <c r="AP441" i="19"/>
  <c r="AO441" i="19"/>
  <c r="AN441" i="19"/>
  <c r="AM441" i="19"/>
  <c r="AJ441" i="19"/>
  <c r="AG441" i="19"/>
  <c r="AH441" i="19" s="1"/>
  <c r="AB441" i="19"/>
  <c r="AA441" i="19"/>
  <c r="Z441" i="19"/>
  <c r="Y441" i="19"/>
  <c r="AS440" i="19"/>
  <c r="AR440" i="19"/>
  <c r="AQ440" i="19"/>
  <c r="AP440" i="19"/>
  <c r="AO440" i="19"/>
  <c r="AN440" i="19"/>
  <c r="AM440" i="19"/>
  <c r="AJ440" i="19"/>
  <c r="AG440" i="19"/>
  <c r="AH440" i="19" s="1"/>
  <c r="AB440" i="19"/>
  <c r="AA440" i="19"/>
  <c r="Z440" i="19"/>
  <c r="Y440" i="19"/>
  <c r="AS439" i="19"/>
  <c r="AR439" i="19"/>
  <c r="AQ439" i="19"/>
  <c r="AP439" i="19"/>
  <c r="AO439" i="19"/>
  <c r="AN439" i="19"/>
  <c r="AM439" i="19"/>
  <c r="AJ439" i="19"/>
  <c r="AG439" i="19"/>
  <c r="AH439" i="19" s="1"/>
  <c r="AB439" i="19"/>
  <c r="AA439" i="19"/>
  <c r="Z439" i="19"/>
  <c r="Y439" i="19"/>
  <c r="AS438" i="19"/>
  <c r="AR438" i="19"/>
  <c r="AQ438" i="19"/>
  <c r="AP438" i="19"/>
  <c r="AO438" i="19"/>
  <c r="AN438" i="19"/>
  <c r="AM438" i="19"/>
  <c r="AJ438" i="19"/>
  <c r="AG438" i="19"/>
  <c r="AH438" i="19" s="1"/>
  <c r="AB438" i="19"/>
  <c r="AA438" i="19"/>
  <c r="Z438" i="19"/>
  <c r="Y438" i="19"/>
  <c r="AS437" i="19"/>
  <c r="AR437" i="19"/>
  <c r="AQ437" i="19"/>
  <c r="AP437" i="19"/>
  <c r="AO437" i="19"/>
  <c r="AN437" i="19"/>
  <c r="AM437" i="19"/>
  <c r="AJ437" i="19"/>
  <c r="AG437" i="19"/>
  <c r="AH437" i="19" s="1"/>
  <c r="AB437" i="19"/>
  <c r="AA437" i="19"/>
  <c r="Z437" i="19"/>
  <c r="Y437" i="19"/>
  <c r="AS436" i="19"/>
  <c r="AR436" i="19"/>
  <c r="AQ436" i="19"/>
  <c r="AP436" i="19"/>
  <c r="AO436" i="19"/>
  <c r="AN436" i="19"/>
  <c r="AL436" i="19" s="1"/>
  <c r="AM436" i="19"/>
  <c r="AJ436" i="19"/>
  <c r="AG436" i="19"/>
  <c r="AH436" i="19" s="1"/>
  <c r="AB436" i="19"/>
  <c r="AA436" i="19"/>
  <c r="Z436" i="19"/>
  <c r="Y436" i="19"/>
  <c r="AS435" i="19"/>
  <c r="AR435" i="19"/>
  <c r="AQ435" i="19"/>
  <c r="AP435" i="19"/>
  <c r="AO435" i="19"/>
  <c r="AN435" i="19"/>
  <c r="AM435" i="19"/>
  <c r="AJ435" i="19"/>
  <c r="AG435" i="19"/>
  <c r="AH435" i="19" s="1"/>
  <c r="AB435" i="19"/>
  <c r="AA435" i="19"/>
  <c r="Z435" i="19"/>
  <c r="Y435" i="19"/>
  <c r="AS434" i="19"/>
  <c r="AR434" i="19"/>
  <c r="AK434" i="19" s="1"/>
  <c r="AQ434" i="19"/>
  <c r="AP434" i="19"/>
  <c r="AO434" i="19"/>
  <c r="AN434" i="19"/>
  <c r="AM434" i="19"/>
  <c r="AJ434" i="19"/>
  <c r="AG434" i="19"/>
  <c r="AH434" i="19" s="1"/>
  <c r="AB434" i="19"/>
  <c r="AA434" i="19"/>
  <c r="Z434" i="19"/>
  <c r="Y434" i="19"/>
  <c r="AS433" i="19"/>
  <c r="AR433" i="19"/>
  <c r="AQ433" i="19"/>
  <c r="AP433" i="19"/>
  <c r="AO433" i="19"/>
  <c r="AN433" i="19"/>
  <c r="AM433" i="19"/>
  <c r="AJ433" i="19"/>
  <c r="AG433" i="19"/>
  <c r="AH433" i="19" s="1"/>
  <c r="AB433" i="19"/>
  <c r="AA433" i="19"/>
  <c r="Z433" i="19"/>
  <c r="Y433" i="19"/>
  <c r="AS432" i="19"/>
  <c r="AR432" i="19"/>
  <c r="AQ432" i="19"/>
  <c r="AP432" i="19"/>
  <c r="AO432" i="19"/>
  <c r="AN432" i="19"/>
  <c r="AM432" i="19"/>
  <c r="AJ432" i="19"/>
  <c r="AG432" i="19"/>
  <c r="AH432" i="19" s="1"/>
  <c r="AB432" i="19"/>
  <c r="AA432" i="19"/>
  <c r="Z432" i="19"/>
  <c r="Y432" i="19"/>
  <c r="AS431" i="19"/>
  <c r="AR431" i="19"/>
  <c r="AQ431" i="19"/>
  <c r="AP431" i="19"/>
  <c r="AO431" i="19"/>
  <c r="AN431" i="19"/>
  <c r="AM431" i="19"/>
  <c r="AK431" i="19"/>
  <c r="AJ431" i="19"/>
  <c r="AG431" i="19"/>
  <c r="AH431" i="19" s="1"/>
  <c r="AB431" i="19"/>
  <c r="AA431" i="19"/>
  <c r="Z431" i="19"/>
  <c r="Y431" i="19"/>
  <c r="AS430" i="19"/>
  <c r="AR430" i="19"/>
  <c r="AQ430" i="19"/>
  <c r="AP430" i="19"/>
  <c r="AO430" i="19"/>
  <c r="AN430" i="19"/>
  <c r="AM430" i="19"/>
  <c r="AJ430" i="19"/>
  <c r="AG430" i="19"/>
  <c r="AH430" i="19" s="1"/>
  <c r="AB430" i="19"/>
  <c r="AA430" i="19"/>
  <c r="Z430" i="19"/>
  <c r="Y430" i="19"/>
  <c r="AC430" i="19" s="1"/>
  <c r="AS429" i="19"/>
  <c r="AR429" i="19"/>
  <c r="AQ429" i="19"/>
  <c r="AP429" i="19"/>
  <c r="AO429" i="19"/>
  <c r="AN429" i="19"/>
  <c r="AM429" i="19"/>
  <c r="AJ429" i="19"/>
  <c r="AG429" i="19"/>
  <c r="AH429" i="19" s="1"/>
  <c r="AB429" i="19"/>
  <c r="AA429" i="19"/>
  <c r="Z429" i="19"/>
  <c r="Y429" i="19"/>
  <c r="AS428" i="19"/>
  <c r="AR428" i="19"/>
  <c r="AQ428" i="19"/>
  <c r="AP428" i="19"/>
  <c r="AO428" i="19"/>
  <c r="AN428" i="19"/>
  <c r="AM428" i="19"/>
  <c r="AJ428" i="19"/>
  <c r="AG428" i="19"/>
  <c r="AH428" i="19" s="1"/>
  <c r="AB428" i="19"/>
  <c r="AA428" i="19"/>
  <c r="Z428" i="19"/>
  <c r="Y428" i="19"/>
  <c r="AS427" i="19"/>
  <c r="AR427" i="19"/>
  <c r="AK427" i="19" s="1"/>
  <c r="AQ427" i="19"/>
  <c r="AP427" i="19"/>
  <c r="AO427" i="19"/>
  <c r="AN427" i="19"/>
  <c r="AM427" i="19"/>
  <c r="AJ427" i="19"/>
  <c r="AG427" i="19"/>
  <c r="AH427" i="19" s="1"/>
  <c r="AB427" i="19"/>
  <c r="AA427" i="19"/>
  <c r="Z427" i="19"/>
  <c r="Y427" i="19"/>
  <c r="AS426" i="19"/>
  <c r="AR426" i="19"/>
  <c r="AQ426" i="19"/>
  <c r="AP426" i="19"/>
  <c r="AO426" i="19"/>
  <c r="AN426" i="19"/>
  <c r="AM426" i="19"/>
  <c r="AJ426" i="19"/>
  <c r="AG426" i="19"/>
  <c r="AH426" i="19" s="1"/>
  <c r="AB426" i="19"/>
  <c r="AA426" i="19"/>
  <c r="Z426" i="19"/>
  <c r="Y426" i="19"/>
  <c r="AS425" i="19"/>
  <c r="AR425" i="19"/>
  <c r="AQ425" i="19"/>
  <c r="AP425" i="19"/>
  <c r="AO425" i="19"/>
  <c r="AN425" i="19"/>
  <c r="AM425" i="19"/>
  <c r="AJ425" i="19"/>
  <c r="AG425" i="19"/>
  <c r="AH425" i="19" s="1"/>
  <c r="AB425" i="19"/>
  <c r="AA425" i="19"/>
  <c r="Z425" i="19"/>
  <c r="Y425" i="19"/>
  <c r="AS424" i="19"/>
  <c r="AR424" i="19"/>
  <c r="AQ424" i="19"/>
  <c r="AP424" i="19"/>
  <c r="AO424" i="19"/>
  <c r="AN424" i="19"/>
  <c r="AM424" i="19"/>
  <c r="AJ424" i="19"/>
  <c r="AG424" i="19"/>
  <c r="AH424" i="19" s="1"/>
  <c r="AB424" i="19"/>
  <c r="AA424" i="19"/>
  <c r="Z424" i="19"/>
  <c r="Y424" i="19"/>
  <c r="AS423" i="19"/>
  <c r="AR423" i="19"/>
  <c r="AK423" i="19" s="1"/>
  <c r="AQ423" i="19"/>
  <c r="AP423" i="19"/>
  <c r="AO423" i="19"/>
  <c r="AN423" i="19"/>
  <c r="AM423" i="19"/>
  <c r="AJ423" i="19"/>
  <c r="AG423" i="19"/>
  <c r="AH423" i="19" s="1"/>
  <c r="AB423" i="19"/>
  <c r="AA423" i="19"/>
  <c r="Z423" i="19"/>
  <c r="Y423" i="19"/>
  <c r="AS422" i="19"/>
  <c r="AR422" i="19"/>
  <c r="AQ422" i="19"/>
  <c r="AP422" i="19"/>
  <c r="AO422" i="19"/>
  <c r="AN422" i="19"/>
  <c r="AM422" i="19"/>
  <c r="AJ422" i="19"/>
  <c r="AG422" i="19"/>
  <c r="AH422" i="19" s="1"/>
  <c r="AB422" i="19"/>
  <c r="AA422" i="19"/>
  <c r="Z422" i="19"/>
  <c r="Y422" i="19"/>
  <c r="AS421" i="19"/>
  <c r="AR421" i="19"/>
  <c r="AQ421" i="19"/>
  <c r="AP421" i="19"/>
  <c r="AO421" i="19"/>
  <c r="AN421" i="19"/>
  <c r="AM421" i="19"/>
  <c r="AJ421" i="19"/>
  <c r="AG421" i="19"/>
  <c r="AH421" i="19" s="1"/>
  <c r="AB421" i="19"/>
  <c r="AA421" i="19"/>
  <c r="Z421" i="19"/>
  <c r="Y421" i="19"/>
  <c r="AS420" i="19"/>
  <c r="AR420" i="19"/>
  <c r="AQ420" i="19"/>
  <c r="AP420" i="19"/>
  <c r="AO420" i="19"/>
  <c r="AN420" i="19"/>
  <c r="AM420" i="19"/>
  <c r="AJ420" i="19"/>
  <c r="AG420" i="19"/>
  <c r="AH420" i="19" s="1"/>
  <c r="AB420" i="19"/>
  <c r="AA420" i="19"/>
  <c r="Z420" i="19"/>
  <c r="Y420" i="19"/>
  <c r="AS419" i="19"/>
  <c r="AR419" i="19"/>
  <c r="AK419" i="19" s="1"/>
  <c r="AQ419" i="19"/>
  <c r="AP419" i="19"/>
  <c r="AO419" i="19"/>
  <c r="AN419" i="19"/>
  <c r="AL419" i="19" s="1"/>
  <c r="AM419" i="19"/>
  <c r="AJ419" i="19"/>
  <c r="AG419" i="19"/>
  <c r="AH419" i="19" s="1"/>
  <c r="AB419" i="19"/>
  <c r="AA419" i="19"/>
  <c r="Z419" i="19"/>
  <c r="Y419" i="19"/>
  <c r="AS418" i="19"/>
  <c r="AR418" i="19"/>
  <c r="AQ418" i="19"/>
  <c r="AP418" i="19"/>
  <c r="AO418" i="19"/>
  <c r="AN418" i="19"/>
  <c r="AM418" i="19"/>
  <c r="AJ418" i="19"/>
  <c r="AG418" i="19"/>
  <c r="AH418" i="19" s="1"/>
  <c r="AB418" i="19"/>
  <c r="AA418" i="19"/>
  <c r="Z418" i="19"/>
  <c r="Y418" i="19"/>
  <c r="AS417" i="19"/>
  <c r="AR417" i="19"/>
  <c r="AQ417" i="19"/>
  <c r="AP417" i="19"/>
  <c r="AO417" i="19"/>
  <c r="AN417" i="19"/>
  <c r="AM417" i="19"/>
  <c r="AJ417" i="19"/>
  <c r="AG417" i="19"/>
  <c r="AH417" i="19" s="1"/>
  <c r="AB417" i="19"/>
  <c r="AA417" i="19"/>
  <c r="Z417" i="19"/>
  <c r="Y417" i="19"/>
  <c r="AS416" i="19"/>
  <c r="AR416" i="19"/>
  <c r="AQ416" i="19"/>
  <c r="AP416" i="19"/>
  <c r="AO416" i="19"/>
  <c r="AN416" i="19"/>
  <c r="AM416" i="19"/>
  <c r="AJ416" i="19"/>
  <c r="AG416" i="19"/>
  <c r="AH416" i="19" s="1"/>
  <c r="AB416" i="19"/>
  <c r="AA416" i="19"/>
  <c r="Z416" i="19"/>
  <c r="Y416" i="19"/>
  <c r="AS415" i="19"/>
  <c r="AR415" i="19"/>
  <c r="AQ415" i="19"/>
  <c r="AP415" i="19"/>
  <c r="AO415" i="19"/>
  <c r="AN415" i="19"/>
  <c r="AM415" i="19"/>
  <c r="AK415" i="19"/>
  <c r="AJ415" i="19"/>
  <c r="AG415" i="19"/>
  <c r="AH415" i="19" s="1"/>
  <c r="AB415" i="19"/>
  <c r="AA415" i="19"/>
  <c r="Z415" i="19"/>
  <c r="Y415" i="19"/>
  <c r="AS414" i="19"/>
  <c r="AR414" i="19"/>
  <c r="AQ414" i="19"/>
  <c r="AP414" i="19"/>
  <c r="AO414" i="19"/>
  <c r="AN414" i="19"/>
  <c r="AM414" i="19"/>
  <c r="AJ414" i="19"/>
  <c r="AG414" i="19"/>
  <c r="AH414" i="19" s="1"/>
  <c r="AB414" i="19"/>
  <c r="AA414" i="19"/>
  <c r="Z414" i="19"/>
  <c r="Y414" i="19"/>
  <c r="AS413" i="19"/>
  <c r="AR413" i="19"/>
  <c r="AK413" i="19" s="1"/>
  <c r="AQ413" i="19"/>
  <c r="AP413" i="19"/>
  <c r="AO413" i="19"/>
  <c r="AN413" i="19"/>
  <c r="AM413" i="19"/>
  <c r="AJ413" i="19"/>
  <c r="AG413" i="19"/>
  <c r="AH413" i="19" s="1"/>
  <c r="AB413" i="19"/>
  <c r="AA413" i="19"/>
  <c r="Z413" i="19"/>
  <c r="Y413" i="19"/>
  <c r="AS412" i="19"/>
  <c r="AR412" i="19"/>
  <c r="AK412" i="19" s="1"/>
  <c r="AQ412" i="19"/>
  <c r="AP412" i="19"/>
  <c r="AO412" i="19"/>
  <c r="AN412" i="19"/>
  <c r="AM412" i="19"/>
  <c r="AJ412" i="19"/>
  <c r="AG412" i="19"/>
  <c r="AH412" i="19" s="1"/>
  <c r="AB412" i="19"/>
  <c r="AA412" i="19"/>
  <c r="Z412" i="19"/>
  <c r="Y412" i="19"/>
  <c r="AS411" i="19"/>
  <c r="AR411" i="19"/>
  <c r="AK411" i="19" s="1"/>
  <c r="AQ411" i="19"/>
  <c r="AP411" i="19"/>
  <c r="AO411" i="19"/>
  <c r="AN411" i="19"/>
  <c r="AM411" i="19"/>
  <c r="AJ411" i="19"/>
  <c r="AG411" i="19"/>
  <c r="AH411" i="19" s="1"/>
  <c r="AB411" i="19"/>
  <c r="AA411" i="19"/>
  <c r="Z411" i="19"/>
  <c r="Y411" i="19"/>
  <c r="AS410" i="19"/>
  <c r="AR410" i="19"/>
  <c r="AQ410" i="19"/>
  <c r="AP410" i="19"/>
  <c r="AO410" i="19"/>
  <c r="AN410" i="19"/>
  <c r="AM410" i="19"/>
  <c r="AJ410" i="19"/>
  <c r="AG410" i="19"/>
  <c r="AH410" i="19" s="1"/>
  <c r="AB410" i="19"/>
  <c r="AA410" i="19"/>
  <c r="Z410" i="19"/>
  <c r="Y410" i="19"/>
  <c r="AS409" i="19"/>
  <c r="AR409" i="19"/>
  <c r="AQ409" i="19"/>
  <c r="AP409" i="19"/>
  <c r="AO409" i="19"/>
  <c r="AN409" i="19"/>
  <c r="AM409" i="19"/>
  <c r="AJ409" i="19"/>
  <c r="AG409" i="19"/>
  <c r="AH409" i="19" s="1"/>
  <c r="AB409" i="19"/>
  <c r="AA409" i="19"/>
  <c r="Z409" i="19"/>
  <c r="Y409" i="19"/>
  <c r="AS408" i="19"/>
  <c r="AR408" i="19"/>
  <c r="AQ408" i="19"/>
  <c r="AP408" i="19"/>
  <c r="AO408" i="19"/>
  <c r="AN408" i="19"/>
  <c r="AM408" i="19"/>
  <c r="AJ408" i="19"/>
  <c r="AG408" i="19"/>
  <c r="AH408" i="19" s="1"/>
  <c r="AB408" i="19"/>
  <c r="AA408" i="19"/>
  <c r="Z408" i="19"/>
  <c r="Y408" i="19"/>
  <c r="AS407" i="19"/>
  <c r="AR407" i="19"/>
  <c r="AK407" i="19" s="1"/>
  <c r="AQ407" i="19"/>
  <c r="AP407" i="19"/>
  <c r="AO407" i="19"/>
  <c r="AN407" i="19"/>
  <c r="AM407" i="19"/>
  <c r="AJ407" i="19"/>
  <c r="AG407" i="19"/>
  <c r="AH407" i="19" s="1"/>
  <c r="AB407" i="19"/>
  <c r="AA407" i="19"/>
  <c r="Z407" i="19"/>
  <c r="Y407" i="19"/>
  <c r="AS406" i="19"/>
  <c r="AR406" i="19"/>
  <c r="AQ406" i="19"/>
  <c r="AP406" i="19"/>
  <c r="AO406" i="19"/>
  <c r="AN406" i="19"/>
  <c r="AM406" i="19"/>
  <c r="AJ406" i="19"/>
  <c r="AG406" i="19"/>
  <c r="AH406" i="19" s="1"/>
  <c r="AB406" i="19"/>
  <c r="AA406" i="19"/>
  <c r="Z406" i="19"/>
  <c r="Y406" i="19"/>
  <c r="AS405" i="19"/>
  <c r="AR405" i="19"/>
  <c r="AQ405" i="19"/>
  <c r="AP405" i="19"/>
  <c r="AO405" i="19"/>
  <c r="AN405" i="19"/>
  <c r="AM405" i="19"/>
  <c r="AJ405" i="19"/>
  <c r="AG405" i="19"/>
  <c r="AH405" i="19" s="1"/>
  <c r="AB405" i="19"/>
  <c r="AA405" i="19"/>
  <c r="Z405" i="19"/>
  <c r="Y405" i="19"/>
  <c r="AS404" i="19"/>
  <c r="AR404" i="19"/>
  <c r="AQ404" i="19"/>
  <c r="AP404" i="19"/>
  <c r="AO404" i="19"/>
  <c r="AN404" i="19"/>
  <c r="AM404" i="19"/>
  <c r="AJ404" i="19"/>
  <c r="AG404" i="19"/>
  <c r="AH404" i="19" s="1"/>
  <c r="AB404" i="19"/>
  <c r="AA404" i="19"/>
  <c r="Z404" i="19"/>
  <c r="Y404" i="19"/>
  <c r="AS403" i="19"/>
  <c r="AR403" i="19"/>
  <c r="AK403" i="19" s="1"/>
  <c r="AQ403" i="19"/>
  <c r="AP403" i="19"/>
  <c r="AO403" i="19"/>
  <c r="AN403" i="19"/>
  <c r="AL403" i="19" s="1"/>
  <c r="AM403" i="19"/>
  <c r="AJ403" i="19"/>
  <c r="AG403" i="19"/>
  <c r="AH403" i="19" s="1"/>
  <c r="AB403" i="19"/>
  <c r="AA403" i="19"/>
  <c r="Z403" i="19"/>
  <c r="Y403" i="19"/>
  <c r="AS402" i="19"/>
  <c r="AR402" i="19"/>
  <c r="AQ402" i="19"/>
  <c r="AP402" i="19"/>
  <c r="AO402" i="19"/>
  <c r="AN402" i="19"/>
  <c r="AM402" i="19"/>
  <c r="AJ402" i="19"/>
  <c r="AG402" i="19"/>
  <c r="AH402" i="19" s="1"/>
  <c r="AB402" i="19"/>
  <c r="AA402" i="19"/>
  <c r="Z402" i="19"/>
  <c r="Y402" i="19"/>
  <c r="AS401" i="19"/>
  <c r="AR401" i="19"/>
  <c r="AQ401" i="19"/>
  <c r="AP401" i="19"/>
  <c r="AO401" i="19"/>
  <c r="AN401" i="19"/>
  <c r="AM401" i="19"/>
  <c r="AJ401" i="19"/>
  <c r="AG401" i="19"/>
  <c r="AH401" i="19" s="1"/>
  <c r="AB401" i="19"/>
  <c r="AA401" i="19"/>
  <c r="Z401" i="19"/>
  <c r="Y401" i="19"/>
  <c r="AS400" i="19"/>
  <c r="AR400" i="19"/>
  <c r="AK400" i="19" s="1"/>
  <c r="AQ400" i="19"/>
  <c r="AP400" i="19"/>
  <c r="AO400" i="19"/>
  <c r="AN400" i="19"/>
  <c r="AM400" i="19"/>
  <c r="AJ400" i="19"/>
  <c r="AG400" i="19"/>
  <c r="AH400" i="19" s="1"/>
  <c r="AB400" i="19"/>
  <c r="AA400" i="19"/>
  <c r="Z400" i="19"/>
  <c r="Y400" i="19"/>
  <c r="AS399" i="19"/>
  <c r="AR399" i="19"/>
  <c r="AK399" i="19" s="1"/>
  <c r="AQ399" i="19"/>
  <c r="AP399" i="19"/>
  <c r="AO399" i="19"/>
  <c r="AN399" i="19"/>
  <c r="AM399" i="19"/>
  <c r="AJ399" i="19"/>
  <c r="AG399" i="19"/>
  <c r="AH399" i="19" s="1"/>
  <c r="AB399" i="19"/>
  <c r="AA399" i="19"/>
  <c r="Z399" i="19"/>
  <c r="Y399" i="19"/>
  <c r="AS398" i="19"/>
  <c r="AR398" i="19"/>
  <c r="AQ398" i="19"/>
  <c r="AP398" i="19"/>
  <c r="AO398" i="19"/>
  <c r="AN398" i="19"/>
  <c r="AM398" i="19"/>
  <c r="AJ398" i="19"/>
  <c r="AG398" i="19"/>
  <c r="AH398" i="19" s="1"/>
  <c r="AB398" i="19"/>
  <c r="AA398" i="19"/>
  <c r="Z398" i="19"/>
  <c r="Y398" i="19"/>
  <c r="AS397" i="19"/>
  <c r="AR397" i="19"/>
  <c r="AQ397" i="19"/>
  <c r="AP397" i="19"/>
  <c r="AO397" i="19"/>
  <c r="AN397" i="19"/>
  <c r="AM397" i="19"/>
  <c r="AJ397" i="19"/>
  <c r="AG397" i="19"/>
  <c r="AH397" i="19" s="1"/>
  <c r="AB397" i="19"/>
  <c r="AA397" i="19"/>
  <c r="Z397" i="19"/>
  <c r="Y397" i="19"/>
  <c r="AS396" i="19"/>
  <c r="AR396" i="19"/>
  <c r="AQ396" i="19"/>
  <c r="AP396" i="19"/>
  <c r="AO396" i="19"/>
  <c r="AN396" i="19"/>
  <c r="AM396" i="19"/>
  <c r="AJ396" i="19"/>
  <c r="AG396" i="19"/>
  <c r="AH396" i="19" s="1"/>
  <c r="AB396" i="19"/>
  <c r="AA396" i="19"/>
  <c r="Z396" i="19"/>
  <c r="Y396" i="19"/>
  <c r="AS395" i="19"/>
  <c r="AR395" i="19"/>
  <c r="AK395" i="19" s="1"/>
  <c r="AQ395" i="19"/>
  <c r="AP395" i="19"/>
  <c r="AO395" i="19"/>
  <c r="AN395" i="19"/>
  <c r="AM395" i="19"/>
  <c r="AJ395" i="19"/>
  <c r="AG395" i="19"/>
  <c r="AH395" i="19" s="1"/>
  <c r="AB395" i="19"/>
  <c r="AA395" i="19"/>
  <c r="Z395" i="19"/>
  <c r="Y395" i="19"/>
  <c r="AS394" i="19"/>
  <c r="AR394" i="19"/>
  <c r="AQ394" i="19"/>
  <c r="AP394" i="19"/>
  <c r="AO394" i="19"/>
  <c r="AN394" i="19"/>
  <c r="AM394" i="19"/>
  <c r="AJ394" i="19"/>
  <c r="AG394" i="19"/>
  <c r="AH394" i="19" s="1"/>
  <c r="AB394" i="19"/>
  <c r="AA394" i="19"/>
  <c r="Z394" i="19"/>
  <c r="Y394" i="19"/>
  <c r="AS393" i="19"/>
  <c r="AR393" i="19"/>
  <c r="AQ393" i="19"/>
  <c r="AP393" i="19"/>
  <c r="AO393" i="19"/>
  <c r="AN393" i="19"/>
  <c r="AM393" i="19"/>
  <c r="AJ393" i="19"/>
  <c r="AG393" i="19"/>
  <c r="AH393" i="19" s="1"/>
  <c r="AB393" i="19"/>
  <c r="AA393" i="19"/>
  <c r="Z393" i="19"/>
  <c r="Y393" i="19"/>
  <c r="AS392" i="19"/>
  <c r="AR392" i="19"/>
  <c r="AQ392" i="19"/>
  <c r="AP392" i="19"/>
  <c r="AO392" i="19"/>
  <c r="AN392" i="19"/>
  <c r="AM392" i="19"/>
  <c r="AJ392" i="19"/>
  <c r="AG392" i="19"/>
  <c r="AH392" i="19" s="1"/>
  <c r="AB392" i="19"/>
  <c r="AA392" i="19"/>
  <c r="Z392" i="19"/>
  <c r="Y392" i="19"/>
  <c r="AS391" i="19"/>
  <c r="AR391" i="19"/>
  <c r="AK391" i="19" s="1"/>
  <c r="AQ391" i="19"/>
  <c r="AP391" i="19"/>
  <c r="AO391" i="19"/>
  <c r="AN391" i="19"/>
  <c r="AM391" i="19"/>
  <c r="AJ391" i="19"/>
  <c r="AG391" i="19"/>
  <c r="AH391" i="19" s="1"/>
  <c r="AB391" i="19"/>
  <c r="AA391" i="19"/>
  <c r="Z391" i="19"/>
  <c r="Y391" i="19"/>
  <c r="AS390" i="19"/>
  <c r="AR390" i="19"/>
  <c r="AQ390" i="19"/>
  <c r="AP390" i="19"/>
  <c r="AO390" i="19"/>
  <c r="AN390" i="19"/>
  <c r="AM390" i="19"/>
  <c r="AJ390" i="19"/>
  <c r="AG390" i="19"/>
  <c r="AH390" i="19" s="1"/>
  <c r="AB390" i="19"/>
  <c r="AA390" i="19"/>
  <c r="Z390" i="19"/>
  <c r="Y390" i="19"/>
  <c r="AS389" i="19"/>
  <c r="AR389" i="19"/>
  <c r="AQ389" i="19"/>
  <c r="AP389" i="19"/>
  <c r="AO389" i="19"/>
  <c r="AN389" i="19"/>
  <c r="AM389" i="19"/>
  <c r="AL389" i="19" s="1"/>
  <c r="AJ389" i="19"/>
  <c r="AG389" i="19"/>
  <c r="AH389" i="19" s="1"/>
  <c r="AB389" i="19"/>
  <c r="AA389" i="19"/>
  <c r="Z389" i="19"/>
  <c r="Y389" i="19"/>
  <c r="AS388" i="19"/>
  <c r="AR388" i="19"/>
  <c r="AQ388" i="19"/>
  <c r="AP388" i="19"/>
  <c r="AO388" i="19"/>
  <c r="AN388" i="19"/>
  <c r="AM388" i="19"/>
  <c r="AJ388" i="19"/>
  <c r="AG388" i="19"/>
  <c r="AH388" i="19" s="1"/>
  <c r="AB388" i="19"/>
  <c r="AA388" i="19"/>
  <c r="Z388" i="19"/>
  <c r="Y388" i="19"/>
  <c r="AS387" i="19"/>
  <c r="AR387" i="19"/>
  <c r="AK387" i="19" s="1"/>
  <c r="AQ387" i="19"/>
  <c r="AP387" i="19"/>
  <c r="AO387" i="19"/>
  <c r="AN387" i="19"/>
  <c r="AM387" i="19"/>
  <c r="AJ387" i="19"/>
  <c r="AG387" i="19"/>
  <c r="AH387" i="19" s="1"/>
  <c r="AB387" i="19"/>
  <c r="AA387" i="19"/>
  <c r="Z387" i="19"/>
  <c r="Y387" i="19"/>
  <c r="AS386" i="19"/>
  <c r="AR386" i="19"/>
  <c r="AQ386" i="19"/>
  <c r="AP386" i="19"/>
  <c r="AO386" i="19"/>
  <c r="AN386" i="19"/>
  <c r="AM386" i="19"/>
  <c r="AJ386" i="19"/>
  <c r="AG386" i="19"/>
  <c r="AH386" i="19" s="1"/>
  <c r="AB386" i="19"/>
  <c r="AA386" i="19"/>
  <c r="Z386" i="19"/>
  <c r="Y386" i="19"/>
  <c r="AS385" i="19"/>
  <c r="AR385" i="19"/>
  <c r="AQ385" i="19"/>
  <c r="AP385" i="19"/>
  <c r="AO385" i="19"/>
  <c r="AN385" i="19"/>
  <c r="AM385" i="19"/>
  <c r="AJ385" i="19"/>
  <c r="AG385" i="19"/>
  <c r="AH385" i="19" s="1"/>
  <c r="AB385" i="19"/>
  <c r="AA385" i="19"/>
  <c r="Z385" i="19"/>
  <c r="Y385" i="19"/>
  <c r="AS384" i="19"/>
  <c r="AR384" i="19"/>
  <c r="AQ384" i="19"/>
  <c r="AP384" i="19"/>
  <c r="AO384" i="19"/>
  <c r="AN384" i="19"/>
  <c r="AM384" i="19"/>
  <c r="AK384" i="19"/>
  <c r="AJ384" i="19"/>
  <c r="AG384" i="19"/>
  <c r="AH384" i="19" s="1"/>
  <c r="AB384" i="19"/>
  <c r="AA384" i="19"/>
  <c r="Z384" i="19"/>
  <c r="Y384" i="19"/>
  <c r="AS383" i="19"/>
  <c r="AR383" i="19"/>
  <c r="AK383" i="19" s="1"/>
  <c r="AQ383" i="19"/>
  <c r="AP383" i="19"/>
  <c r="AO383" i="19"/>
  <c r="AN383" i="19"/>
  <c r="AM383" i="19"/>
  <c r="AJ383" i="19"/>
  <c r="AG383" i="19"/>
  <c r="AH383" i="19" s="1"/>
  <c r="AB383" i="19"/>
  <c r="AA383" i="19"/>
  <c r="Z383" i="19"/>
  <c r="Y383" i="19"/>
  <c r="AS382" i="19"/>
  <c r="AR382" i="19"/>
  <c r="AQ382" i="19"/>
  <c r="AP382" i="19"/>
  <c r="AO382" i="19"/>
  <c r="AN382" i="19"/>
  <c r="AM382" i="19"/>
  <c r="AJ382" i="19"/>
  <c r="AG382" i="19"/>
  <c r="AH382" i="19" s="1"/>
  <c r="AB382" i="19"/>
  <c r="AA382" i="19"/>
  <c r="Z382" i="19"/>
  <c r="Y382" i="19"/>
  <c r="AS381" i="19"/>
  <c r="AR381" i="19"/>
  <c r="AQ381" i="19"/>
  <c r="AP381" i="19"/>
  <c r="AO381" i="19"/>
  <c r="AN381" i="19"/>
  <c r="AM381" i="19"/>
  <c r="AJ381" i="19"/>
  <c r="AG381" i="19"/>
  <c r="AH381" i="19" s="1"/>
  <c r="AB381" i="19"/>
  <c r="AA381" i="19"/>
  <c r="Z381" i="19"/>
  <c r="Y381" i="19"/>
  <c r="AS380" i="19"/>
  <c r="AR380" i="19"/>
  <c r="AQ380" i="19"/>
  <c r="AP380" i="19"/>
  <c r="AO380" i="19"/>
  <c r="AN380" i="19"/>
  <c r="AM380" i="19"/>
  <c r="AJ380" i="19"/>
  <c r="AG380" i="19"/>
  <c r="AH380" i="19" s="1"/>
  <c r="AB380" i="19"/>
  <c r="AA380" i="19"/>
  <c r="Z380" i="19"/>
  <c r="Y380" i="19"/>
  <c r="AS379" i="19"/>
  <c r="AR379" i="19"/>
  <c r="AK379" i="19" s="1"/>
  <c r="AQ379" i="19"/>
  <c r="AP379" i="19"/>
  <c r="AO379" i="19"/>
  <c r="AN379" i="19"/>
  <c r="AM379" i="19"/>
  <c r="AJ379" i="19"/>
  <c r="AG379" i="19"/>
  <c r="AH379" i="19" s="1"/>
  <c r="AB379" i="19"/>
  <c r="AA379" i="19"/>
  <c r="Z379" i="19"/>
  <c r="Y379" i="19"/>
  <c r="AS378" i="19"/>
  <c r="AR378" i="19"/>
  <c r="AQ378" i="19"/>
  <c r="AP378" i="19"/>
  <c r="AO378" i="19"/>
  <c r="AN378" i="19"/>
  <c r="AM378" i="19"/>
  <c r="AJ378" i="19"/>
  <c r="AG378" i="19"/>
  <c r="AH378" i="19" s="1"/>
  <c r="AB378" i="19"/>
  <c r="AA378" i="19"/>
  <c r="Z378" i="19"/>
  <c r="Y378" i="19"/>
  <c r="AS377" i="19"/>
  <c r="AR377" i="19"/>
  <c r="AK377" i="19" s="1"/>
  <c r="AQ377" i="19"/>
  <c r="AP377" i="19"/>
  <c r="AO377" i="19"/>
  <c r="AN377" i="19"/>
  <c r="AM377" i="19"/>
  <c r="AJ377" i="19"/>
  <c r="AG377" i="19"/>
  <c r="AH377" i="19" s="1"/>
  <c r="AB377" i="19"/>
  <c r="AA377" i="19"/>
  <c r="Z377" i="19"/>
  <c r="Y377" i="19"/>
  <c r="AS376" i="19"/>
  <c r="AR376" i="19"/>
  <c r="AK376" i="19" s="1"/>
  <c r="AQ376" i="19"/>
  <c r="AP376" i="19"/>
  <c r="AO376" i="19"/>
  <c r="AN376" i="19"/>
  <c r="AM376" i="19"/>
  <c r="AJ376" i="19"/>
  <c r="AG376" i="19"/>
  <c r="AH376" i="19" s="1"/>
  <c r="AB376" i="19"/>
  <c r="AA376" i="19"/>
  <c r="Z376" i="19"/>
  <c r="Y376" i="19"/>
  <c r="AS375" i="19"/>
  <c r="AR375" i="19"/>
  <c r="AK375" i="19" s="1"/>
  <c r="AQ375" i="19"/>
  <c r="AP375" i="19"/>
  <c r="AO375" i="19"/>
  <c r="AN375" i="19"/>
  <c r="AM375" i="19"/>
  <c r="AJ375" i="19"/>
  <c r="AG375" i="19"/>
  <c r="AH375" i="19" s="1"/>
  <c r="AB375" i="19"/>
  <c r="AA375" i="19"/>
  <c r="Z375" i="19"/>
  <c r="Y375" i="19"/>
  <c r="AS374" i="19"/>
  <c r="AR374" i="19"/>
  <c r="AQ374" i="19"/>
  <c r="AP374" i="19"/>
  <c r="AO374" i="19"/>
  <c r="AN374" i="19"/>
  <c r="AM374" i="19"/>
  <c r="AJ374" i="19"/>
  <c r="AG374" i="19"/>
  <c r="AH374" i="19" s="1"/>
  <c r="AB374" i="19"/>
  <c r="AA374" i="19"/>
  <c r="Z374" i="19"/>
  <c r="Y374" i="19"/>
  <c r="AS373" i="19"/>
  <c r="AR373" i="19"/>
  <c r="AQ373" i="19"/>
  <c r="AP373" i="19"/>
  <c r="AO373" i="19"/>
  <c r="AN373" i="19"/>
  <c r="AM373" i="19"/>
  <c r="AJ373" i="19"/>
  <c r="AG373" i="19"/>
  <c r="AH373" i="19" s="1"/>
  <c r="AB373" i="19"/>
  <c r="AA373" i="19"/>
  <c r="Z373" i="19"/>
  <c r="Y373" i="19"/>
  <c r="AS372" i="19"/>
  <c r="AR372" i="19"/>
  <c r="AK372" i="19" s="1"/>
  <c r="AQ372" i="19"/>
  <c r="AP372" i="19"/>
  <c r="AO372" i="19"/>
  <c r="AN372" i="19"/>
  <c r="AM372" i="19"/>
  <c r="AJ372" i="19"/>
  <c r="AG372" i="19"/>
  <c r="AH372" i="19" s="1"/>
  <c r="AB372" i="19"/>
  <c r="AA372" i="19"/>
  <c r="Z372" i="19"/>
  <c r="Y372" i="19"/>
  <c r="AS371" i="19"/>
  <c r="AR371" i="19"/>
  <c r="AK371" i="19" s="1"/>
  <c r="AQ371" i="19"/>
  <c r="AP371" i="19"/>
  <c r="AO371" i="19"/>
  <c r="AN371" i="19"/>
  <c r="AM371" i="19"/>
  <c r="AJ371" i="19"/>
  <c r="AG371" i="19"/>
  <c r="AH371" i="19" s="1"/>
  <c r="AB371" i="19"/>
  <c r="AA371" i="19"/>
  <c r="Z371" i="19"/>
  <c r="Y371" i="19"/>
  <c r="AS370" i="19"/>
  <c r="AR370" i="19"/>
  <c r="AQ370" i="19"/>
  <c r="AP370" i="19"/>
  <c r="AO370" i="19"/>
  <c r="AN370" i="19"/>
  <c r="AM370" i="19"/>
  <c r="AJ370" i="19"/>
  <c r="AG370" i="19"/>
  <c r="AH370" i="19" s="1"/>
  <c r="AB370" i="19"/>
  <c r="AA370" i="19"/>
  <c r="Z370" i="19"/>
  <c r="Y370" i="19"/>
  <c r="AS369" i="19"/>
  <c r="AR369" i="19"/>
  <c r="AQ369" i="19"/>
  <c r="AP369" i="19"/>
  <c r="AO369" i="19"/>
  <c r="AN369" i="19"/>
  <c r="AM369" i="19"/>
  <c r="AJ369" i="19"/>
  <c r="AG369" i="19"/>
  <c r="AH369" i="19" s="1"/>
  <c r="AB369" i="19"/>
  <c r="AA369" i="19"/>
  <c r="Z369" i="19"/>
  <c r="Y369" i="19"/>
  <c r="AS368" i="19"/>
  <c r="AR368" i="19"/>
  <c r="AK368" i="19" s="1"/>
  <c r="AQ368" i="19"/>
  <c r="AP368" i="19"/>
  <c r="AO368" i="19"/>
  <c r="AN368" i="19"/>
  <c r="AM368" i="19"/>
  <c r="AJ368" i="19"/>
  <c r="AG368" i="19"/>
  <c r="AH368" i="19" s="1"/>
  <c r="AB368" i="19"/>
  <c r="AA368" i="19"/>
  <c r="Z368" i="19"/>
  <c r="Y368" i="19"/>
  <c r="AS367" i="19"/>
  <c r="AR367" i="19"/>
  <c r="AK367" i="19" s="1"/>
  <c r="AQ367" i="19"/>
  <c r="AP367" i="19"/>
  <c r="AO367" i="19"/>
  <c r="AN367" i="19"/>
  <c r="AM367" i="19"/>
  <c r="AJ367" i="19"/>
  <c r="AG367" i="19"/>
  <c r="AH367" i="19" s="1"/>
  <c r="AB367" i="19"/>
  <c r="AA367" i="19"/>
  <c r="Z367" i="19"/>
  <c r="Y367" i="19"/>
  <c r="AS366" i="19"/>
  <c r="AR366" i="19"/>
  <c r="AQ366" i="19"/>
  <c r="AP366" i="19"/>
  <c r="AO366" i="19"/>
  <c r="AN366" i="19"/>
  <c r="AM366" i="19"/>
  <c r="AJ366" i="19"/>
  <c r="AG366" i="19"/>
  <c r="AH366" i="19" s="1"/>
  <c r="AB366" i="19"/>
  <c r="AA366" i="19"/>
  <c r="Z366" i="19"/>
  <c r="Y366" i="19"/>
  <c r="AS365" i="19"/>
  <c r="AR365" i="19"/>
  <c r="AQ365" i="19"/>
  <c r="AP365" i="19"/>
  <c r="AO365" i="19"/>
  <c r="AN365" i="19"/>
  <c r="AM365" i="19"/>
  <c r="AJ365" i="19"/>
  <c r="AG365" i="19"/>
  <c r="AH365" i="19" s="1"/>
  <c r="AB365" i="19"/>
  <c r="AA365" i="19"/>
  <c r="Z365" i="19"/>
  <c r="Y365" i="19"/>
  <c r="AS364" i="19"/>
  <c r="AR364" i="19"/>
  <c r="AK364" i="19" s="1"/>
  <c r="AQ364" i="19"/>
  <c r="AP364" i="19"/>
  <c r="AO364" i="19"/>
  <c r="AN364" i="19"/>
  <c r="AM364" i="19"/>
  <c r="AJ364" i="19"/>
  <c r="AG364" i="19"/>
  <c r="AH364" i="19" s="1"/>
  <c r="AB364" i="19"/>
  <c r="AA364" i="19"/>
  <c r="Z364" i="19"/>
  <c r="Y364" i="19"/>
  <c r="AS363" i="19"/>
  <c r="AR363" i="19"/>
  <c r="AK363" i="19" s="1"/>
  <c r="AQ363" i="19"/>
  <c r="AP363" i="19"/>
  <c r="AO363" i="19"/>
  <c r="AN363" i="19"/>
  <c r="AM363" i="19"/>
  <c r="AJ363" i="19"/>
  <c r="AG363" i="19"/>
  <c r="AH363" i="19" s="1"/>
  <c r="AB363" i="19"/>
  <c r="AA363" i="19"/>
  <c r="Z363" i="19"/>
  <c r="Y363" i="19"/>
  <c r="AS362" i="19"/>
  <c r="AR362" i="19"/>
  <c r="AQ362" i="19"/>
  <c r="AP362" i="19"/>
  <c r="AO362" i="19"/>
  <c r="AN362" i="19"/>
  <c r="AM362" i="19"/>
  <c r="AJ362" i="19"/>
  <c r="AG362" i="19"/>
  <c r="AH362" i="19" s="1"/>
  <c r="AB362" i="19"/>
  <c r="AA362" i="19"/>
  <c r="Z362" i="19"/>
  <c r="Y362" i="19"/>
  <c r="AS361" i="19"/>
  <c r="AR361" i="19"/>
  <c r="AK361" i="19" s="1"/>
  <c r="AQ361" i="19"/>
  <c r="AP361" i="19"/>
  <c r="AO361" i="19"/>
  <c r="AN361" i="19"/>
  <c r="AM361" i="19"/>
  <c r="AJ361" i="19"/>
  <c r="AG361" i="19"/>
  <c r="AH361" i="19" s="1"/>
  <c r="AB361" i="19"/>
  <c r="AA361" i="19"/>
  <c r="Z361" i="19"/>
  <c r="Y361" i="19"/>
  <c r="AS360" i="19"/>
  <c r="AR360" i="19"/>
  <c r="AQ360" i="19"/>
  <c r="AP360" i="19"/>
  <c r="AO360" i="19"/>
  <c r="AN360" i="19"/>
  <c r="AM360" i="19"/>
  <c r="AJ360" i="19"/>
  <c r="AG360" i="19"/>
  <c r="AH360" i="19" s="1"/>
  <c r="AB360" i="19"/>
  <c r="AA360" i="19"/>
  <c r="Z360" i="19"/>
  <c r="Y360" i="19"/>
  <c r="AS359" i="19"/>
  <c r="AR359" i="19"/>
  <c r="AK359" i="19" s="1"/>
  <c r="AQ359" i="19"/>
  <c r="AP359" i="19"/>
  <c r="AO359" i="19"/>
  <c r="AN359" i="19"/>
  <c r="AM359" i="19"/>
  <c r="AJ359" i="19"/>
  <c r="AG359" i="19"/>
  <c r="AH359" i="19" s="1"/>
  <c r="AB359" i="19"/>
  <c r="AA359" i="19"/>
  <c r="Z359" i="19"/>
  <c r="Y359" i="19"/>
  <c r="AS358" i="19"/>
  <c r="AR358" i="19"/>
  <c r="AK358" i="19" s="1"/>
  <c r="AQ358" i="19"/>
  <c r="AP358" i="19"/>
  <c r="AO358" i="19"/>
  <c r="AN358" i="19"/>
  <c r="AM358" i="19"/>
  <c r="AJ358" i="19"/>
  <c r="AG358" i="19"/>
  <c r="AH358" i="19" s="1"/>
  <c r="AB358" i="19"/>
  <c r="AA358" i="19"/>
  <c r="Z358" i="19"/>
  <c r="Y358" i="19"/>
  <c r="AS357" i="19"/>
  <c r="AR357" i="19"/>
  <c r="AQ357" i="19"/>
  <c r="AP357" i="19"/>
  <c r="AO357" i="19"/>
  <c r="AN357" i="19"/>
  <c r="AM357" i="19"/>
  <c r="AJ357" i="19"/>
  <c r="AG357" i="19"/>
  <c r="AH357" i="19" s="1"/>
  <c r="AB357" i="19"/>
  <c r="AA357" i="19"/>
  <c r="Z357" i="19"/>
  <c r="Y357" i="19"/>
  <c r="AS356" i="19"/>
  <c r="AR356" i="19"/>
  <c r="AQ356" i="19"/>
  <c r="AP356" i="19"/>
  <c r="AO356" i="19"/>
  <c r="AN356" i="19"/>
  <c r="AM356" i="19"/>
  <c r="AJ356" i="19"/>
  <c r="AG356" i="19"/>
  <c r="AH356" i="19" s="1"/>
  <c r="AB356" i="19"/>
  <c r="AA356" i="19"/>
  <c r="Z356" i="19"/>
  <c r="Y356" i="19"/>
  <c r="AS355" i="19"/>
  <c r="AR355" i="19"/>
  <c r="AK355" i="19" s="1"/>
  <c r="AQ355" i="19"/>
  <c r="AP355" i="19"/>
  <c r="AO355" i="19"/>
  <c r="AN355" i="19"/>
  <c r="AM355" i="19"/>
  <c r="AJ355" i="19"/>
  <c r="AG355" i="19"/>
  <c r="AH355" i="19" s="1"/>
  <c r="AB355" i="19"/>
  <c r="AA355" i="19"/>
  <c r="Z355" i="19"/>
  <c r="Y355" i="19"/>
  <c r="AS354" i="19"/>
  <c r="AR354" i="19"/>
  <c r="AK354" i="19" s="1"/>
  <c r="AQ354" i="19"/>
  <c r="AP354" i="19"/>
  <c r="AO354" i="19"/>
  <c r="AN354" i="19"/>
  <c r="AM354" i="19"/>
  <c r="AJ354" i="19"/>
  <c r="AG354" i="19"/>
  <c r="AH354" i="19" s="1"/>
  <c r="AB354" i="19"/>
  <c r="AA354" i="19"/>
  <c r="Z354" i="19"/>
  <c r="Y354" i="19"/>
  <c r="AS353" i="19"/>
  <c r="AR353" i="19"/>
  <c r="AQ353" i="19"/>
  <c r="AP353" i="19"/>
  <c r="AO353" i="19"/>
  <c r="AN353" i="19"/>
  <c r="AM353" i="19"/>
  <c r="AJ353" i="19"/>
  <c r="AG353" i="19"/>
  <c r="AH353" i="19" s="1"/>
  <c r="AB353" i="19"/>
  <c r="AA353" i="19"/>
  <c r="Z353" i="19"/>
  <c r="Y353" i="19"/>
  <c r="AS352" i="19"/>
  <c r="AR352" i="19"/>
  <c r="AQ352" i="19"/>
  <c r="AP352" i="19"/>
  <c r="AO352" i="19"/>
  <c r="AN352" i="19"/>
  <c r="AM352" i="19"/>
  <c r="AJ352" i="19"/>
  <c r="AG352" i="19"/>
  <c r="AH352" i="19" s="1"/>
  <c r="AB352" i="19"/>
  <c r="AA352" i="19"/>
  <c r="Z352" i="19"/>
  <c r="Y352" i="19"/>
  <c r="AS351" i="19"/>
  <c r="AR351" i="19"/>
  <c r="AK351" i="19" s="1"/>
  <c r="AQ351" i="19"/>
  <c r="AP351" i="19"/>
  <c r="AO351" i="19"/>
  <c r="AN351" i="19"/>
  <c r="AM351" i="19"/>
  <c r="AJ351" i="19"/>
  <c r="AG351" i="19"/>
  <c r="AH351" i="19" s="1"/>
  <c r="AB351" i="19"/>
  <c r="AA351" i="19"/>
  <c r="Z351" i="19"/>
  <c r="Y351" i="19"/>
  <c r="AS350" i="19"/>
  <c r="AR350" i="19"/>
  <c r="AK350" i="19" s="1"/>
  <c r="AQ350" i="19"/>
  <c r="AP350" i="19"/>
  <c r="AO350" i="19"/>
  <c r="AN350" i="19"/>
  <c r="AM350" i="19"/>
  <c r="AJ350" i="19"/>
  <c r="AG350" i="19"/>
  <c r="AH350" i="19" s="1"/>
  <c r="AB350" i="19"/>
  <c r="AA350" i="19"/>
  <c r="Z350" i="19"/>
  <c r="Y350" i="19"/>
  <c r="AS349" i="19"/>
  <c r="AR349" i="19"/>
  <c r="AQ349" i="19"/>
  <c r="AP349" i="19"/>
  <c r="AO349" i="19"/>
  <c r="AN349" i="19"/>
  <c r="AM349" i="19"/>
  <c r="AJ349" i="19"/>
  <c r="AG349" i="19"/>
  <c r="AH349" i="19" s="1"/>
  <c r="AB349" i="19"/>
  <c r="AA349" i="19"/>
  <c r="Z349" i="19"/>
  <c r="Y349" i="19"/>
  <c r="AS348" i="19"/>
  <c r="AR348" i="19"/>
  <c r="AQ348" i="19"/>
  <c r="AP348" i="19"/>
  <c r="AO348" i="19"/>
  <c r="AN348" i="19"/>
  <c r="AM348" i="19"/>
  <c r="AJ348" i="19"/>
  <c r="AG348" i="19"/>
  <c r="AH348" i="19" s="1"/>
  <c r="AB348" i="19"/>
  <c r="AA348" i="19"/>
  <c r="Z348" i="19"/>
  <c r="Y348" i="19"/>
  <c r="AS347" i="19"/>
  <c r="AR347" i="19"/>
  <c r="AK347" i="19" s="1"/>
  <c r="AQ347" i="19"/>
  <c r="AP347" i="19"/>
  <c r="AO347" i="19"/>
  <c r="AN347" i="19"/>
  <c r="AM347" i="19"/>
  <c r="AJ347" i="19"/>
  <c r="AG347" i="19"/>
  <c r="AH347" i="19" s="1"/>
  <c r="AB347" i="19"/>
  <c r="AA347" i="19"/>
  <c r="Z347" i="19"/>
  <c r="Y347" i="19"/>
  <c r="AS346" i="19"/>
  <c r="AR346" i="19"/>
  <c r="AQ346" i="19"/>
  <c r="AP346" i="19"/>
  <c r="AO346" i="19"/>
  <c r="AN346" i="19"/>
  <c r="AM346" i="19"/>
  <c r="AJ346" i="19"/>
  <c r="AG346" i="19"/>
  <c r="AH346" i="19" s="1"/>
  <c r="AB346" i="19"/>
  <c r="AA346" i="19"/>
  <c r="Z346" i="19"/>
  <c r="Y346" i="19"/>
  <c r="AS345" i="19"/>
  <c r="AR345" i="19"/>
  <c r="AQ345" i="19"/>
  <c r="AP345" i="19"/>
  <c r="AO345" i="19"/>
  <c r="AN345" i="19"/>
  <c r="AM345" i="19"/>
  <c r="AJ345" i="19"/>
  <c r="AG345" i="19"/>
  <c r="AH345" i="19" s="1"/>
  <c r="AB345" i="19"/>
  <c r="AA345" i="19"/>
  <c r="Z345" i="19"/>
  <c r="Y345" i="19"/>
  <c r="AS344" i="19"/>
  <c r="AR344" i="19"/>
  <c r="AQ344" i="19"/>
  <c r="AP344" i="19"/>
  <c r="AO344" i="19"/>
  <c r="AN344" i="19"/>
  <c r="AM344" i="19"/>
  <c r="AJ344" i="19"/>
  <c r="AG344" i="19"/>
  <c r="AH344" i="19" s="1"/>
  <c r="AB344" i="19"/>
  <c r="AA344" i="19"/>
  <c r="Z344" i="19"/>
  <c r="Y344" i="19"/>
  <c r="AS343" i="19"/>
  <c r="AR343" i="19"/>
  <c r="AK343" i="19" s="1"/>
  <c r="AQ343" i="19"/>
  <c r="AP343" i="19"/>
  <c r="AO343" i="19"/>
  <c r="AN343" i="19"/>
  <c r="AM343" i="19"/>
  <c r="AJ343" i="19"/>
  <c r="AG343" i="19"/>
  <c r="AH343" i="19" s="1"/>
  <c r="AB343" i="19"/>
  <c r="AA343" i="19"/>
  <c r="Z343" i="19"/>
  <c r="Y343" i="19"/>
  <c r="AS342" i="19"/>
  <c r="AR342" i="19"/>
  <c r="AQ342" i="19"/>
  <c r="AP342" i="19"/>
  <c r="AO342" i="19"/>
  <c r="AN342" i="19"/>
  <c r="AM342" i="19"/>
  <c r="AJ342" i="19"/>
  <c r="AG342" i="19"/>
  <c r="AH342" i="19" s="1"/>
  <c r="AB342" i="19"/>
  <c r="AA342" i="19"/>
  <c r="Z342" i="19"/>
  <c r="Y342" i="19"/>
  <c r="AS341" i="19"/>
  <c r="AR341" i="19"/>
  <c r="AQ341" i="19"/>
  <c r="AP341" i="19"/>
  <c r="AO341" i="19"/>
  <c r="AN341" i="19"/>
  <c r="AM341" i="19"/>
  <c r="AJ341" i="19"/>
  <c r="AG341" i="19"/>
  <c r="AH341" i="19" s="1"/>
  <c r="AB341" i="19"/>
  <c r="AA341" i="19"/>
  <c r="Z341" i="19"/>
  <c r="Y341" i="19"/>
  <c r="AS340" i="19"/>
  <c r="AR340" i="19"/>
  <c r="AK340" i="19" s="1"/>
  <c r="AQ340" i="19"/>
  <c r="AP340" i="19"/>
  <c r="AO340" i="19"/>
  <c r="AN340" i="19"/>
  <c r="AM340" i="19"/>
  <c r="AJ340" i="19"/>
  <c r="AG340" i="19"/>
  <c r="AH340" i="19" s="1"/>
  <c r="AB340" i="19"/>
  <c r="AA340" i="19"/>
  <c r="Z340" i="19"/>
  <c r="Y340" i="19"/>
  <c r="AS339" i="19"/>
  <c r="AR339" i="19"/>
  <c r="AK339" i="19" s="1"/>
  <c r="AQ339" i="19"/>
  <c r="AP339" i="19"/>
  <c r="AO339" i="19"/>
  <c r="AN339" i="19"/>
  <c r="AM339" i="19"/>
  <c r="AJ339" i="19"/>
  <c r="AG339" i="19"/>
  <c r="AH339" i="19" s="1"/>
  <c r="AB339" i="19"/>
  <c r="AA339" i="19"/>
  <c r="Z339" i="19"/>
  <c r="Y339" i="19"/>
  <c r="AS338" i="19"/>
  <c r="AR338" i="19"/>
  <c r="AQ338" i="19"/>
  <c r="AP338" i="19"/>
  <c r="AO338" i="19"/>
  <c r="AN338" i="19"/>
  <c r="AM338" i="19"/>
  <c r="AJ338" i="19"/>
  <c r="AG338" i="19"/>
  <c r="AH338" i="19" s="1"/>
  <c r="AB338" i="19"/>
  <c r="AA338" i="19"/>
  <c r="Z338" i="19"/>
  <c r="Y338" i="19"/>
  <c r="AS337" i="19"/>
  <c r="AR337" i="19"/>
  <c r="AQ337" i="19"/>
  <c r="AP337" i="19"/>
  <c r="AO337" i="19"/>
  <c r="AN337" i="19"/>
  <c r="AM337" i="19"/>
  <c r="AJ337" i="19"/>
  <c r="AG337" i="19"/>
  <c r="AH337" i="19" s="1"/>
  <c r="AB337" i="19"/>
  <c r="AA337" i="19"/>
  <c r="Z337" i="19"/>
  <c r="Y337" i="19"/>
  <c r="AS336" i="19"/>
  <c r="AR336" i="19"/>
  <c r="AQ336" i="19"/>
  <c r="AP336" i="19"/>
  <c r="AO336" i="19"/>
  <c r="AN336" i="19"/>
  <c r="AM336" i="19"/>
  <c r="AJ336" i="19"/>
  <c r="AG336" i="19"/>
  <c r="AH336" i="19" s="1"/>
  <c r="AB336" i="19"/>
  <c r="AA336" i="19"/>
  <c r="Z336" i="19"/>
  <c r="Y336" i="19"/>
  <c r="AS335" i="19"/>
  <c r="AR335" i="19"/>
  <c r="AK335" i="19" s="1"/>
  <c r="AQ335" i="19"/>
  <c r="AP335" i="19"/>
  <c r="AO335" i="19"/>
  <c r="AN335" i="19"/>
  <c r="AM335" i="19"/>
  <c r="AJ335" i="19"/>
  <c r="AG335" i="19"/>
  <c r="AH335" i="19" s="1"/>
  <c r="AB335" i="19"/>
  <c r="AA335" i="19"/>
  <c r="Z335" i="19"/>
  <c r="Y335" i="19"/>
  <c r="AS334" i="19"/>
  <c r="AR334" i="19"/>
  <c r="AQ334" i="19"/>
  <c r="AP334" i="19"/>
  <c r="AO334" i="19"/>
  <c r="AN334" i="19"/>
  <c r="AM334" i="19"/>
  <c r="AJ334" i="19"/>
  <c r="AG334" i="19"/>
  <c r="AH334" i="19" s="1"/>
  <c r="AB334" i="19"/>
  <c r="AA334" i="19"/>
  <c r="Z334" i="19"/>
  <c r="Y334" i="19"/>
  <c r="AS333" i="19"/>
  <c r="AR333" i="19"/>
  <c r="AQ333" i="19"/>
  <c r="AP333" i="19"/>
  <c r="AO333" i="19"/>
  <c r="AN333" i="19"/>
  <c r="AM333" i="19"/>
  <c r="AJ333" i="19"/>
  <c r="AG333" i="19"/>
  <c r="AH333" i="19" s="1"/>
  <c r="AB333" i="19"/>
  <c r="AA333" i="19"/>
  <c r="Z333" i="19"/>
  <c r="Y333" i="19"/>
  <c r="AS332" i="19"/>
  <c r="AR332" i="19"/>
  <c r="AQ332" i="19"/>
  <c r="AP332" i="19"/>
  <c r="AO332" i="19"/>
  <c r="AN332" i="19"/>
  <c r="AM332" i="19"/>
  <c r="AJ332" i="19"/>
  <c r="AG332" i="19"/>
  <c r="AH332" i="19" s="1"/>
  <c r="AB332" i="19"/>
  <c r="AA332" i="19"/>
  <c r="Z332" i="19"/>
  <c r="Y332" i="19"/>
  <c r="AS331" i="19"/>
  <c r="AR331" i="19"/>
  <c r="AK331" i="19" s="1"/>
  <c r="AQ331" i="19"/>
  <c r="AP331" i="19"/>
  <c r="AO331" i="19"/>
  <c r="AN331" i="19"/>
  <c r="AM331" i="19"/>
  <c r="AJ331" i="19"/>
  <c r="AG331" i="19"/>
  <c r="AH331" i="19" s="1"/>
  <c r="AB331" i="19"/>
  <c r="AA331" i="19"/>
  <c r="Z331" i="19"/>
  <c r="Y331" i="19"/>
  <c r="AS330" i="19"/>
  <c r="AR330" i="19"/>
  <c r="AQ330" i="19"/>
  <c r="AP330" i="19"/>
  <c r="AO330" i="19"/>
  <c r="AN330" i="19"/>
  <c r="AM330" i="19"/>
  <c r="AJ330" i="19"/>
  <c r="AG330" i="19"/>
  <c r="AH330" i="19" s="1"/>
  <c r="AB330" i="19"/>
  <c r="AA330" i="19"/>
  <c r="Z330" i="19"/>
  <c r="Y330" i="19"/>
  <c r="AS329" i="19"/>
  <c r="AR329" i="19"/>
  <c r="AQ329" i="19"/>
  <c r="AP329" i="19"/>
  <c r="AO329" i="19"/>
  <c r="AN329" i="19"/>
  <c r="AM329" i="19"/>
  <c r="AJ329" i="19"/>
  <c r="AG329" i="19"/>
  <c r="AH329" i="19" s="1"/>
  <c r="AB329" i="19"/>
  <c r="AA329" i="19"/>
  <c r="Z329" i="19"/>
  <c r="Y329" i="19"/>
  <c r="AS328" i="19"/>
  <c r="AR328" i="19"/>
  <c r="AK328" i="19" s="1"/>
  <c r="AQ328" i="19"/>
  <c r="AP328" i="19"/>
  <c r="AO328" i="19"/>
  <c r="AN328" i="19"/>
  <c r="AM328" i="19"/>
  <c r="AJ328" i="19"/>
  <c r="AG328" i="19"/>
  <c r="AH328" i="19" s="1"/>
  <c r="AB328" i="19"/>
  <c r="AA328" i="19"/>
  <c r="Z328" i="19"/>
  <c r="Y328" i="19"/>
  <c r="AS327" i="19"/>
  <c r="AR327" i="19"/>
  <c r="AK327" i="19" s="1"/>
  <c r="AQ327" i="19"/>
  <c r="AP327" i="19"/>
  <c r="AO327" i="19"/>
  <c r="AN327" i="19"/>
  <c r="AM327" i="19"/>
  <c r="AJ327" i="19"/>
  <c r="AG327" i="19"/>
  <c r="AH327" i="19" s="1"/>
  <c r="AB327" i="19"/>
  <c r="AA327" i="19"/>
  <c r="Z327" i="19"/>
  <c r="Y327" i="19"/>
  <c r="AS326" i="19"/>
  <c r="AR326" i="19"/>
  <c r="AQ326" i="19"/>
  <c r="AP326" i="19"/>
  <c r="AO326" i="19"/>
  <c r="AN326" i="19"/>
  <c r="AM326" i="19"/>
  <c r="AJ326" i="19"/>
  <c r="AG326" i="19"/>
  <c r="AH326" i="19" s="1"/>
  <c r="AB326" i="19"/>
  <c r="AA326" i="19"/>
  <c r="Z326" i="19"/>
  <c r="Y326" i="19"/>
  <c r="AS325" i="19"/>
  <c r="AR325" i="19"/>
  <c r="AQ325" i="19"/>
  <c r="AP325" i="19"/>
  <c r="AO325" i="19"/>
  <c r="AN325" i="19"/>
  <c r="AM325" i="19"/>
  <c r="AJ325" i="19"/>
  <c r="AG325" i="19"/>
  <c r="AH325" i="19" s="1"/>
  <c r="AB325" i="19"/>
  <c r="AA325" i="19"/>
  <c r="Z325" i="19"/>
  <c r="Y325" i="19"/>
  <c r="AS324" i="19"/>
  <c r="AR324" i="19"/>
  <c r="AQ324" i="19"/>
  <c r="AP324" i="19"/>
  <c r="AO324" i="19"/>
  <c r="AN324" i="19"/>
  <c r="AM324" i="19"/>
  <c r="AJ324" i="19"/>
  <c r="AG324" i="19"/>
  <c r="AH324" i="19" s="1"/>
  <c r="AB324" i="19"/>
  <c r="AA324" i="19"/>
  <c r="Z324" i="19"/>
  <c r="Y324" i="19"/>
  <c r="AS323" i="19"/>
  <c r="AR323" i="19"/>
  <c r="AK323" i="19" s="1"/>
  <c r="AQ323" i="19"/>
  <c r="AP323" i="19"/>
  <c r="AO323" i="19"/>
  <c r="AN323" i="19"/>
  <c r="AM323" i="19"/>
  <c r="AJ323" i="19"/>
  <c r="AG323" i="19"/>
  <c r="AH323" i="19" s="1"/>
  <c r="AB323" i="19"/>
  <c r="AA323" i="19"/>
  <c r="Z323" i="19"/>
  <c r="Y323" i="19"/>
  <c r="AS322" i="19"/>
  <c r="AR322" i="19"/>
  <c r="AK322" i="19" s="1"/>
  <c r="AQ322" i="19"/>
  <c r="AP322" i="19"/>
  <c r="AO322" i="19"/>
  <c r="AN322" i="19"/>
  <c r="AM322" i="19"/>
  <c r="AJ322" i="19"/>
  <c r="AG322" i="19"/>
  <c r="AH322" i="19" s="1"/>
  <c r="AB322" i="19"/>
  <c r="AA322" i="19"/>
  <c r="Z322" i="19"/>
  <c r="Y322" i="19"/>
  <c r="AS321" i="19"/>
  <c r="AR321" i="19"/>
  <c r="AQ321" i="19"/>
  <c r="AP321" i="19"/>
  <c r="AO321" i="19"/>
  <c r="AL321" i="19" s="1"/>
  <c r="AN321" i="19"/>
  <c r="AM321" i="19"/>
  <c r="AJ321" i="19"/>
  <c r="AG321" i="19"/>
  <c r="AH321" i="19" s="1"/>
  <c r="AB321" i="19"/>
  <c r="AA321" i="19"/>
  <c r="Z321" i="19"/>
  <c r="Y321" i="19"/>
  <c r="AS320" i="19"/>
  <c r="AR320" i="19"/>
  <c r="AQ320" i="19"/>
  <c r="AP320" i="19"/>
  <c r="AO320" i="19"/>
  <c r="AN320" i="19"/>
  <c r="AM320" i="19"/>
  <c r="AJ320" i="19"/>
  <c r="AG320" i="19"/>
  <c r="AH320" i="19" s="1"/>
  <c r="AB320" i="19"/>
  <c r="AA320" i="19"/>
  <c r="Z320" i="19"/>
  <c r="Y320" i="19"/>
  <c r="AS319" i="19"/>
  <c r="AR319" i="19"/>
  <c r="AK319" i="19" s="1"/>
  <c r="AQ319" i="19"/>
  <c r="AP319" i="19"/>
  <c r="AO319" i="19"/>
  <c r="AN319" i="19"/>
  <c r="AM319" i="19"/>
  <c r="AJ319" i="19"/>
  <c r="AG319" i="19"/>
  <c r="AH319" i="19" s="1"/>
  <c r="AB319" i="19"/>
  <c r="AA319" i="19"/>
  <c r="Z319" i="19"/>
  <c r="Y319" i="19"/>
  <c r="AS318" i="19"/>
  <c r="AR318" i="19"/>
  <c r="AK318" i="19" s="1"/>
  <c r="AQ318" i="19"/>
  <c r="AP318" i="19"/>
  <c r="AO318" i="19"/>
  <c r="AN318" i="19"/>
  <c r="AM318" i="19"/>
  <c r="AJ318" i="19"/>
  <c r="AG318" i="19"/>
  <c r="AH318" i="19" s="1"/>
  <c r="AB318" i="19"/>
  <c r="AA318" i="19"/>
  <c r="Z318" i="19"/>
  <c r="Y318" i="19"/>
  <c r="AS317" i="19"/>
  <c r="AR317" i="19"/>
  <c r="AQ317" i="19"/>
  <c r="AP317" i="19"/>
  <c r="AO317" i="19"/>
  <c r="AN317" i="19"/>
  <c r="AM317" i="19"/>
  <c r="AJ317" i="19"/>
  <c r="AG317" i="19"/>
  <c r="AH317" i="19" s="1"/>
  <c r="AB317" i="19"/>
  <c r="AA317" i="19"/>
  <c r="Z317" i="19"/>
  <c r="Y317" i="19"/>
  <c r="AS316" i="19"/>
  <c r="AR316" i="19"/>
  <c r="AQ316" i="19"/>
  <c r="AP316" i="19"/>
  <c r="AO316" i="19"/>
  <c r="AN316" i="19"/>
  <c r="AM316" i="19"/>
  <c r="AJ316" i="19"/>
  <c r="AG316" i="19"/>
  <c r="AH316" i="19" s="1"/>
  <c r="AB316" i="19"/>
  <c r="AA316" i="19"/>
  <c r="Z316" i="19"/>
  <c r="Y316" i="19"/>
  <c r="AS315" i="19"/>
  <c r="AR315" i="19"/>
  <c r="AK315" i="19" s="1"/>
  <c r="AQ315" i="19"/>
  <c r="AP315" i="19"/>
  <c r="AO315" i="19"/>
  <c r="AN315" i="19"/>
  <c r="AM315" i="19"/>
  <c r="AJ315" i="19"/>
  <c r="AG315" i="19"/>
  <c r="AH315" i="19" s="1"/>
  <c r="AB315" i="19"/>
  <c r="AA315" i="19"/>
  <c r="Z315" i="19"/>
  <c r="Y315" i="19"/>
  <c r="AS314" i="19"/>
  <c r="AR314" i="19"/>
  <c r="AK314" i="19" s="1"/>
  <c r="AQ314" i="19"/>
  <c r="AP314" i="19"/>
  <c r="AO314" i="19"/>
  <c r="AN314" i="19"/>
  <c r="AM314" i="19"/>
  <c r="AJ314" i="19"/>
  <c r="AG314" i="19"/>
  <c r="AH314" i="19" s="1"/>
  <c r="AB314" i="19"/>
  <c r="AA314" i="19"/>
  <c r="Z314" i="19"/>
  <c r="Y314" i="19"/>
  <c r="AS313" i="19"/>
  <c r="AR313" i="19"/>
  <c r="AQ313" i="19"/>
  <c r="AP313" i="19"/>
  <c r="AO313" i="19"/>
  <c r="AN313" i="19"/>
  <c r="AM313" i="19"/>
  <c r="AJ313" i="19"/>
  <c r="AG313" i="19"/>
  <c r="AH313" i="19" s="1"/>
  <c r="AB313" i="19"/>
  <c r="AA313" i="19"/>
  <c r="Z313" i="19"/>
  <c r="Y313" i="19"/>
  <c r="AS312" i="19"/>
  <c r="AR312" i="19"/>
  <c r="AK312" i="19" s="1"/>
  <c r="AQ312" i="19"/>
  <c r="AP312" i="19"/>
  <c r="AO312" i="19"/>
  <c r="AN312" i="19"/>
  <c r="AM312" i="19"/>
  <c r="AJ312" i="19"/>
  <c r="AG312" i="19"/>
  <c r="AH312" i="19" s="1"/>
  <c r="AB312" i="19"/>
  <c r="AA312" i="19"/>
  <c r="Z312" i="19"/>
  <c r="Y312" i="19"/>
  <c r="AS311" i="19"/>
  <c r="AR311" i="19"/>
  <c r="AK311" i="19" s="1"/>
  <c r="AQ311" i="19"/>
  <c r="AP311" i="19"/>
  <c r="AO311" i="19"/>
  <c r="AN311" i="19"/>
  <c r="AM311" i="19"/>
  <c r="AJ311" i="19"/>
  <c r="AG311" i="19"/>
  <c r="AH311" i="19" s="1"/>
  <c r="AB311" i="19"/>
  <c r="AA311" i="19"/>
  <c r="Z311" i="19"/>
  <c r="Y311" i="19"/>
  <c r="AS310" i="19"/>
  <c r="AR310" i="19"/>
  <c r="AQ310" i="19"/>
  <c r="AP310" i="19"/>
  <c r="AO310" i="19"/>
  <c r="AN310" i="19"/>
  <c r="AM310" i="19"/>
  <c r="AJ310" i="19"/>
  <c r="AG310" i="19"/>
  <c r="AH310" i="19" s="1"/>
  <c r="AB310" i="19"/>
  <c r="AA310" i="19"/>
  <c r="Z310" i="19"/>
  <c r="Y310" i="19"/>
  <c r="AS309" i="19"/>
  <c r="AR309" i="19"/>
  <c r="AQ309" i="19"/>
  <c r="AP309" i="19"/>
  <c r="AO309" i="19"/>
  <c r="AN309" i="19"/>
  <c r="AM309" i="19"/>
  <c r="AJ309" i="19"/>
  <c r="AG309" i="19"/>
  <c r="AH309" i="19" s="1"/>
  <c r="AB309" i="19"/>
  <c r="AA309" i="19"/>
  <c r="Z309" i="19"/>
  <c r="Y309" i="19"/>
  <c r="AS308" i="19"/>
  <c r="AR308" i="19"/>
  <c r="AK308" i="19" s="1"/>
  <c r="AQ308" i="19"/>
  <c r="AP308" i="19"/>
  <c r="AO308" i="19"/>
  <c r="AN308" i="19"/>
  <c r="AM308" i="19"/>
  <c r="AJ308" i="19"/>
  <c r="AG308" i="19"/>
  <c r="AH308" i="19" s="1"/>
  <c r="AB308" i="19"/>
  <c r="AA308" i="19"/>
  <c r="Z308" i="19"/>
  <c r="Y308" i="19"/>
  <c r="AS307" i="19"/>
  <c r="AR307" i="19"/>
  <c r="AK307" i="19" s="1"/>
  <c r="AQ307" i="19"/>
  <c r="AP307" i="19"/>
  <c r="AO307" i="19"/>
  <c r="AN307" i="19"/>
  <c r="AM307" i="19"/>
  <c r="AJ307" i="19"/>
  <c r="AG307" i="19"/>
  <c r="AH307" i="19" s="1"/>
  <c r="AB307" i="19"/>
  <c r="AA307" i="19"/>
  <c r="Z307" i="19"/>
  <c r="Y307" i="19"/>
  <c r="AS306" i="19"/>
  <c r="AR306" i="19"/>
  <c r="AQ306" i="19"/>
  <c r="AP306" i="19"/>
  <c r="AO306" i="19"/>
  <c r="AN306" i="19"/>
  <c r="AM306" i="19"/>
  <c r="AJ306" i="19"/>
  <c r="AG306" i="19"/>
  <c r="AH306" i="19" s="1"/>
  <c r="AB306" i="19"/>
  <c r="AA306" i="19"/>
  <c r="Z306" i="19"/>
  <c r="Y306" i="19"/>
  <c r="AS305" i="19"/>
  <c r="AR305" i="19"/>
  <c r="AQ305" i="19"/>
  <c r="AP305" i="19"/>
  <c r="AO305" i="19"/>
  <c r="AN305" i="19"/>
  <c r="AM305" i="19"/>
  <c r="AJ305" i="19"/>
  <c r="AG305" i="19"/>
  <c r="AH305" i="19" s="1"/>
  <c r="AB305" i="19"/>
  <c r="AA305" i="19"/>
  <c r="Z305" i="19"/>
  <c r="Y305" i="19"/>
  <c r="AS304" i="19"/>
  <c r="AR304" i="19"/>
  <c r="AQ304" i="19"/>
  <c r="AP304" i="19"/>
  <c r="AO304" i="19"/>
  <c r="AN304" i="19"/>
  <c r="AM304" i="19"/>
  <c r="AJ304" i="19"/>
  <c r="AG304" i="19"/>
  <c r="AH304" i="19" s="1"/>
  <c r="AB304" i="19"/>
  <c r="AA304" i="19"/>
  <c r="Z304" i="19"/>
  <c r="Y304" i="19"/>
  <c r="AS303" i="19"/>
  <c r="AR303" i="19"/>
  <c r="AK303" i="19" s="1"/>
  <c r="AQ303" i="19"/>
  <c r="AP303" i="19"/>
  <c r="AO303" i="19"/>
  <c r="AN303" i="19"/>
  <c r="AM303" i="19"/>
  <c r="AJ303" i="19"/>
  <c r="AG303" i="19"/>
  <c r="AH303" i="19" s="1"/>
  <c r="AB303" i="19"/>
  <c r="AA303" i="19"/>
  <c r="Z303" i="19"/>
  <c r="Y303" i="19"/>
  <c r="AS302" i="19"/>
  <c r="AR302" i="19"/>
  <c r="AQ302" i="19"/>
  <c r="AP302" i="19"/>
  <c r="AO302" i="19"/>
  <c r="AN302" i="19"/>
  <c r="AM302" i="19"/>
  <c r="AJ302" i="19"/>
  <c r="AG302" i="19"/>
  <c r="AH302" i="19" s="1"/>
  <c r="AB302" i="19"/>
  <c r="AA302" i="19"/>
  <c r="Z302" i="19"/>
  <c r="Y302" i="19"/>
  <c r="AS301" i="19"/>
  <c r="AR301" i="19"/>
  <c r="AQ301" i="19"/>
  <c r="AP301" i="19"/>
  <c r="AO301" i="19"/>
  <c r="AN301" i="19"/>
  <c r="AM301" i="19"/>
  <c r="AJ301" i="19"/>
  <c r="AG301" i="19"/>
  <c r="AH301" i="19" s="1"/>
  <c r="AB301" i="19"/>
  <c r="AA301" i="19"/>
  <c r="Z301" i="19"/>
  <c r="Y301" i="19"/>
  <c r="AS300" i="19"/>
  <c r="AR300" i="19"/>
  <c r="AQ300" i="19"/>
  <c r="AP300" i="19"/>
  <c r="AO300" i="19"/>
  <c r="AN300" i="19"/>
  <c r="AM300" i="19"/>
  <c r="AJ300" i="19"/>
  <c r="AG300" i="19"/>
  <c r="AH300" i="19" s="1"/>
  <c r="AB300" i="19"/>
  <c r="AA300" i="19"/>
  <c r="Z300" i="19"/>
  <c r="Y300" i="19"/>
  <c r="AS299" i="19"/>
  <c r="AR299" i="19"/>
  <c r="AK299" i="19" s="1"/>
  <c r="AQ299" i="19"/>
  <c r="AP299" i="19"/>
  <c r="AO299" i="19"/>
  <c r="AN299" i="19"/>
  <c r="AM299" i="19"/>
  <c r="AJ299" i="19"/>
  <c r="AG299" i="19"/>
  <c r="AH299" i="19" s="1"/>
  <c r="AB299" i="19"/>
  <c r="AA299" i="19"/>
  <c r="Z299" i="19"/>
  <c r="Y299" i="19"/>
  <c r="AS298" i="19"/>
  <c r="AR298" i="19"/>
  <c r="AK298" i="19" s="1"/>
  <c r="AQ298" i="19"/>
  <c r="AP298" i="19"/>
  <c r="AO298" i="19"/>
  <c r="AN298" i="19"/>
  <c r="AM298" i="19"/>
  <c r="AJ298" i="19"/>
  <c r="AG298" i="19"/>
  <c r="AH298" i="19" s="1"/>
  <c r="AB298" i="19"/>
  <c r="AA298" i="19"/>
  <c r="Z298" i="19"/>
  <c r="Y298" i="19"/>
  <c r="AS297" i="19"/>
  <c r="AR297" i="19"/>
  <c r="AQ297" i="19"/>
  <c r="AP297" i="19"/>
  <c r="AO297" i="19"/>
  <c r="AN297" i="19"/>
  <c r="AM297" i="19"/>
  <c r="AJ297" i="19"/>
  <c r="AG297" i="19"/>
  <c r="AH297" i="19" s="1"/>
  <c r="AB297" i="19"/>
  <c r="AA297" i="19"/>
  <c r="Z297" i="19"/>
  <c r="Y297" i="19"/>
  <c r="AS296" i="19"/>
  <c r="AR296" i="19"/>
  <c r="AQ296" i="19"/>
  <c r="AP296" i="19"/>
  <c r="AO296" i="19"/>
  <c r="AN296" i="19"/>
  <c r="AM296" i="19"/>
  <c r="AJ296" i="19"/>
  <c r="AG296" i="19"/>
  <c r="AH296" i="19" s="1"/>
  <c r="AB296" i="19"/>
  <c r="AA296" i="19"/>
  <c r="Z296" i="19"/>
  <c r="Y296" i="19"/>
  <c r="AS295" i="19"/>
  <c r="AR295" i="19"/>
  <c r="AK295" i="19" s="1"/>
  <c r="AQ295" i="19"/>
  <c r="AP295" i="19"/>
  <c r="AO295" i="19"/>
  <c r="AN295" i="19"/>
  <c r="AM295" i="19"/>
  <c r="AJ295" i="19"/>
  <c r="AG295" i="19"/>
  <c r="AH295" i="19" s="1"/>
  <c r="AB295" i="19"/>
  <c r="AA295" i="19"/>
  <c r="Z295" i="19"/>
  <c r="Y295" i="19"/>
  <c r="AS294" i="19"/>
  <c r="AR294" i="19"/>
  <c r="AK294" i="19" s="1"/>
  <c r="AQ294" i="19"/>
  <c r="AP294" i="19"/>
  <c r="AO294" i="19"/>
  <c r="AN294" i="19"/>
  <c r="AM294" i="19"/>
  <c r="AJ294" i="19"/>
  <c r="AG294" i="19"/>
  <c r="AH294" i="19" s="1"/>
  <c r="AB294" i="19"/>
  <c r="AA294" i="19"/>
  <c r="Z294" i="19"/>
  <c r="Y294" i="19"/>
  <c r="AS293" i="19"/>
  <c r="AR293" i="19"/>
  <c r="AK293" i="19" s="1"/>
  <c r="AQ293" i="19"/>
  <c r="AP293" i="19"/>
  <c r="AO293" i="19"/>
  <c r="AN293" i="19"/>
  <c r="AM293" i="19"/>
  <c r="AJ293" i="19"/>
  <c r="AG293" i="19"/>
  <c r="AH293" i="19" s="1"/>
  <c r="AB293" i="19"/>
  <c r="AA293" i="19"/>
  <c r="Z293" i="19"/>
  <c r="Y293" i="19"/>
  <c r="AS292" i="19"/>
  <c r="AR292" i="19"/>
  <c r="AK292" i="19" s="1"/>
  <c r="AQ292" i="19"/>
  <c r="AP292" i="19"/>
  <c r="AO292" i="19"/>
  <c r="AN292" i="19"/>
  <c r="AM292" i="19"/>
  <c r="AJ292" i="19"/>
  <c r="AG292" i="19"/>
  <c r="AH292" i="19" s="1"/>
  <c r="AB292" i="19"/>
  <c r="AA292" i="19"/>
  <c r="Z292" i="19"/>
  <c r="Y292" i="19"/>
  <c r="AS291" i="19"/>
  <c r="AR291" i="19"/>
  <c r="AK291" i="19" s="1"/>
  <c r="AQ291" i="19"/>
  <c r="AP291" i="19"/>
  <c r="AO291" i="19"/>
  <c r="AN291" i="19"/>
  <c r="AM291" i="19"/>
  <c r="AJ291" i="19"/>
  <c r="AG291" i="19"/>
  <c r="AH291" i="19" s="1"/>
  <c r="AB291" i="19"/>
  <c r="AA291" i="19"/>
  <c r="Z291" i="19"/>
  <c r="Y291" i="19"/>
  <c r="AS290" i="19"/>
  <c r="AR290" i="19"/>
  <c r="AK290" i="19" s="1"/>
  <c r="AQ290" i="19"/>
  <c r="AP290" i="19"/>
  <c r="AO290" i="19"/>
  <c r="AN290" i="19"/>
  <c r="AM290" i="19"/>
  <c r="AJ290" i="19"/>
  <c r="AG290" i="19"/>
  <c r="AH290" i="19" s="1"/>
  <c r="AB290" i="19"/>
  <c r="AA290" i="19"/>
  <c r="Z290" i="19"/>
  <c r="Y290" i="19"/>
  <c r="AS289" i="19"/>
  <c r="AR289" i="19"/>
  <c r="AQ289" i="19"/>
  <c r="AP289" i="19"/>
  <c r="AO289" i="19"/>
  <c r="AN289" i="19"/>
  <c r="AM289" i="19"/>
  <c r="AJ289" i="19"/>
  <c r="AG289" i="19"/>
  <c r="AH289" i="19" s="1"/>
  <c r="AB289" i="19"/>
  <c r="AA289" i="19"/>
  <c r="Z289" i="19"/>
  <c r="Y289" i="19"/>
  <c r="AS288" i="19"/>
  <c r="AR288" i="19"/>
  <c r="AQ288" i="19"/>
  <c r="AP288" i="19"/>
  <c r="AO288" i="19"/>
  <c r="AN288" i="19"/>
  <c r="AM288" i="19"/>
  <c r="AJ288" i="19"/>
  <c r="AG288" i="19"/>
  <c r="AH288" i="19" s="1"/>
  <c r="AB288" i="19"/>
  <c r="AA288" i="19"/>
  <c r="Z288" i="19"/>
  <c r="Y288" i="19"/>
  <c r="AS287" i="19"/>
  <c r="AR287" i="19"/>
  <c r="AK287" i="19" s="1"/>
  <c r="AQ287" i="19"/>
  <c r="AP287" i="19"/>
  <c r="AO287" i="19"/>
  <c r="AN287" i="19"/>
  <c r="AM287" i="19"/>
  <c r="AJ287" i="19"/>
  <c r="AG287" i="19"/>
  <c r="AH287" i="19" s="1"/>
  <c r="AB287" i="19"/>
  <c r="AA287" i="19"/>
  <c r="Z287" i="19"/>
  <c r="Y287" i="19"/>
  <c r="AS286" i="19"/>
  <c r="AR286" i="19"/>
  <c r="AK286" i="19" s="1"/>
  <c r="AQ286" i="19"/>
  <c r="AP286" i="19"/>
  <c r="AO286" i="19"/>
  <c r="AN286" i="19"/>
  <c r="AM286" i="19"/>
  <c r="AJ286" i="19"/>
  <c r="AG286" i="19"/>
  <c r="AH286" i="19" s="1"/>
  <c r="AB286" i="19"/>
  <c r="AA286" i="19"/>
  <c r="Z286" i="19"/>
  <c r="Y286" i="19"/>
  <c r="AS285" i="19"/>
  <c r="AR285" i="19"/>
  <c r="AQ285" i="19"/>
  <c r="AP285" i="19"/>
  <c r="AO285" i="19"/>
  <c r="AN285" i="19"/>
  <c r="AM285" i="19"/>
  <c r="AL285" i="19" s="1"/>
  <c r="AJ285" i="19"/>
  <c r="AG285" i="19"/>
  <c r="AH285" i="19" s="1"/>
  <c r="AB285" i="19"/>
  <c r="AA285" i="19"/>
  <c r="Z285" i="19"/>
  <c r="Y285" i="19"/>
  <c r="AS284" i="19"/>
  <c r="AR284" i="19"/>
  <c r="AQ284" i="19"/>
  <c r="AP284" i="19"/>
  <c r="AO284" i="19"/>
  <c r="AN284" i="19"/>
  <c r="AM284" i="19"/>
  <c r="AJ284" i="19"/>
  <c r="AG284" i="19"/>
  <c r="AH284" i="19" s="1"/>
  <c r="AB284" i="19"/>
  <c r="AA284" i="19"/>
  <c r="Z284" i="19"/>
  <c r="Y284" i="19"/>
  <c r="AS283" i="19"/>
  <c r="AR283" i="19"/>
  <c r="AK283" i="19" s="1"/>
  <c r="AQ283" i="19"/>
  <c r="AP283" i="19"/>
  <c r="AO283" i="19"/>
  <c r="AN283" i="19"/>
  <c r="AM283" i="19"/>
  <c r="AJ283" i="19"/>
  <c r="AG283" i="19"/>
  <c r="AH283" i="19" s="1"/>
  <c r="AB283" i="19"/>
  <c r="AA283" i="19"/>
  <c r="Z283" i="19"/>
  <c r="Y283" i="19"/>
  <c r="AS282" i="19"/>
  <c r="AR282" i="19"/>
  <c r="AQ282" i="19"/>
  <c r="AP282" i="19"/>
  <c r="AO282" i="19"/>
  <c r="AN282" i="19"/>
  <c r="AM282" i="19"/>
  <c r="AJ282" i="19"/>
  <c r="AG282" i="19"/>
  <c r="AH282" i="19" s="1"/>
  <c r="AB282" i="19"/>
  <c r="AA282" i="19"/>
  <c r="Z282" i="19"/>
  <c r="Y282" i="19"/>
  <c r="AS281" i="19"/>
  <c r="AR281" i="19"/>
  <c r="AQ281" i="19"/>
  <c r="AP281" i="19"/>
  <c r="AO281" i="19"/>
  <c r="AN281" i="19"/>
  <c r="AM281" i="19"/>
  <c r="AJ281" i="19"/>
  <c r="AG281" i="19"/>
  <c r="AH281" i="19" s="1"/>
  <c r="AB281" i="19"/>
  <c r="AA281" i="19"/>
  <c r="Z281" i="19"/>
  <c r="Y281" i="19"/>
  <c r="AS280" i="19"/>
  <c r="AR280" i="19"/>
  <c r="AQ280" i="19"/>
  <c r="AP280" i="19"/>
  <c r="AO280" i="19"/>
  <c r="AN280" i="19"/>
  <c r="AM280" i="19"/>
  <c r="AJ280" i="19"/>
  <c r="AG280" i="19"/>
  <c r="AH280" i="19" s="1"/>
  <c r="AB280" i="19"/>
  <c r="AA280" i="19"/>
  <c r="Z280" i="19"/>
  <c r="Y280" i="19"/>
  <c r="AS279" i="19"/>
  <c r="AR279" i="19"/>
  <c r="AK279" i="19" s="1"/>
  <c r="AQ279" i="19"/>
  <c r="AP279" i="19"/>
  <c r="AO279" i="19"/>
  <c r="AN279" i="19"/>
  <c r="AM279" i="19"/>
  <c r="AJ279" i="19"/>
  <c r="AG279" i="19"/>
  <c r="AH279" i="19" s="1"/>
  <c r="AB279" i="19"/>
  <c r="AA279" i="19"/>
  <c r="Z279" i="19"/>
  <c r="Y279" i="19"/>
  <c r="AS278" i="19"/>
  <c r="AR278" i="19"/>
  <c r="AQ278" i="19"/>
  <c r="AP278" i="19"/>
  <c r="AO278" i="19"/>
  <c r="AN278" i="19"/>
  <c r="AM278" i="19"/>
  <c r="AJ278" i="19"/>
  <c r="AG278" i="19"/>
  <c r="AH278" i="19" s="1"/>
  <c r="AB278" i="19"/>
  <c r="AA278" i="19"/>
  <c r="Z278" i="19"/>
  <c r="Y278" i="19"/>
  <c r="AS277" i="19"/>
  <c r="AR277" i="19"/>
  <c r="AQ277" i="19"/>
  <c r="AP277" i="19"/>
  <c r="AO277" i="19"/>
  <c r="AN277" i="19"/>
  <c r="AM277" i="19"/>
  <c r="AJ277" i="19"/>
  <c r="AG277" i="19"/>
  <c r="AH277" i="19" s="1"/>
  <c r="AB277" i="19"/>
  <c r="AA277" i="19"/>
  <c r="Z277" i="19"/>
  <c r="Y277" i="19"/>
  <c r="AS276" i="19"/>
  <c r="AR276" i="19"/>
  <c r="AK276" i="19" s="1"/>
  <c r="AQ276" i="19"/>
  <c r="AP276" i="19"/>
  <c r="AO276" i="19"/>
  <c r="AN276" i="19"/>
  <c r="AM276" i="19"/>
  <c r="AJ276" i="19"/>
  <c r="AG276" i="19"/>
  <c r="AH276" i="19" s="1"/>
  <c r="AB276" i="19"/>
  <c r="AA276" i="19"/>
  <c r="Z276" i="19"/>
  <c r="Y276" i="19"/>
  <c r="AS275" i="19"/>
  <c r="AR275" i="19"/>
  <c r="AK275" i="19" s="1"/>
  <c r="AQ275" i="19"/>
  <c r="AP275" i="19"/>
  <c r="AO275" i="19"/>
  <c r="AN275" i="19"/>
  <c r="AM275" i="19"/>
  <c r="AJ275" i="19"/>
  <c r="AG275" i="19"/>
  <c r="AH275" i="19" s="1"/>
  <c r="AB275" i="19"/>
  <c r="AA275" i="19"/>
  <c r="Z275" i="19"/>
  <c r="Y275" i="19"/>
  <c r="AS274" i="19"/>
  <c r="AR274" i="19"/>
  <c r="AQ274" i="19"/>
  <c r="AP274" i="19"/>
  <c r="AO274" i="19"/>
  <c r="AN274" i="19"/>
  <c r="AM274" i="19"/>
  <c r="AJ274" i="19"/>
  <c r="AG274" i="19"/>
  <c r="AH274" i="19" s="1"/>
  <c r="AB274" i="19"/>
  <c r="AA274" i="19"/>
  <c r="Z274" i="19"/>
  <c r="Y274" i="19"/>
  <c r="AS273" i="19"/>
  <c r="AR273" i="19"/>
  <c r="AK273" i="19" s="1"/>
  <c r="AQ273" i="19"/>
  <c r="AP273" i="19"/>
  <c r="AO273" i="19"/>
  <c r="AN273" i="19"/>
  <c r="AM273" i="19"/>
  <c r="AJ273" i="19"/>
  <c r="AG273" i="19"/>
  <c r="AH273" i="19" s="1"/>
  <c r="AB273" i="19"/>
  <c r="AA273" i="19"/>
  <c r="Z273" i="19"/>
  <c r="Y273" i="19"/>
  <c r="AS272" i="19"/>
  <c r="AR272" i="19"/>
  <c r="AQ272" i="19"/>
  <c r="AP272" i="19"/>
  <c r="AO272" i="19"/>
  <c r="AN272" i="19"/>
  <c r="AM272" i="19"/>
  <c r="AJ272" i="19"/>
  <c r="AG272" i="19"/>
  <c r="AH272" i="19" s="1"/>
  <c r="AB272" i="19"/>
  <c r="AA272" i="19"/>
  <c r="Z272" i="19"/>
  <c r="Y272" i="19"/>
  <c r="AS271" i="19"/>
  <c r="AR271" i="19"/>
  <c r="AK271" i="19" s="1"/>
  <c r="AQ271" i="19"/>
  <c r="AP271" i="19"/>
  <c r="AO271" i="19"/>
  <c r="AN271" i="19"/>
  <c r="AM271" i="19"/>
  <c r="AJ271" i="19"/>
  <c r="AG271" i="19"/>
  <c r="AH271" i="19" s="1"/>
  <c r="AB271" i="19"/>
  <c r="AA271" i="19"/>
  <c r="Z271" i="19"/>
  <c r="Y271" i="19"/>
  <c r="AS270" i="19"/>
  <c r="AR270" i="19"/>
  <c r="AQ270" i="19"/>
  <c r="AP270" i="19"/>
  <c r="AO270" i="19"/>
  <c r="AN270" i="19"/>
  <c r="AM270" i="19"/>
  <c r="AJ270" i="19"/>
  <c r="AG270" i="19"/>
  <c r="AH270" i="19" s="1"/>
  <c r="AB270" i="19"/>
  <c r="AA270" i="19"/>
  <c r="Z270" i="19"/>
  <c r="Y270" i="19"/>
  <c r="AS269" i="19"/>
  <c r="AR269" i="19"/>
  <c r="AK269" i="19" s="1"/>
  <c r="AQ269" i="19"/>
  <c r="AP269" i="19"/>
  <c r="AO269" i="19"/>
  <c r="AN269" i="19"/>
  <c r="AM269" i="19"/>
  <c r="AJ269" i="19"/>
  <c r="AG269" i="19"/>
  <c r="AH269" i="19" s="1"/>
  <c r="AB269" i="19"/>
  <c r="AA269" i="19"/>
  <c r="Z269" i="19"/>
  <c r="Y269" i="19"/>
  <c r="AS268" i="19"/>
  <c r="AR268" i="19"/>
  <c r="AK268" i="19" s="1"/>
  <c r="AQ268" i="19"/>
  <c r="AP268" i="19"/>
  <c r="AO268" i="19"/>
  <c r="AN268" i="19"/>
  <c r="AM268" i="19"/>
  <c r="AJ268" i="19"/>
  <c r="AG268" i="19"/>
  <c r="AH268" i="19" s="1"/>
  <c r="AB268" i="19"/>
  <c r="AA268" i="19"/>
  <c r="Z268" i="19"/>
  <c r="Y268" i="19"/>
  <c r="AS267" i="19"/>
  <c r="AR267" i="19"/>
  <c r="AK267" i="19" s="1"/>
  <c r="AQ267" i="19"/>
  <c r="AP267" i="19"/>
  <c r="AO267" i="19"/>
  <c r="AN267" i="19"/>
  <c r="AM267" i="19"/>
  <c r="AJ267" i="19"/>
  <c r="AG267" i="19"/>
  <c r="AH267" i="19" s="1"/>
  <c r="AB267" i="19"/>
  <c r="AA267" i="19"/>
  <c r="Z267" i="19"/>
  <c r="Y267" i="19"/>
  <c r="AS266" i="19"/>
  <c r="AR266" i="19"/>
  <c r="AQ266" i="19"/>
  <c r="AP266" i="19"/>
  <c r="AO266" i="19"/>
  <c r="AN266" i="19"/>
  <c r="AM266" i="19"/>
  <c r="AJ266" i="19"/>
  <c r="AG266" i="19"/>
  <c r="AH266" i="19" s="1"/>
  <c r="AB266" i="19"/>
  <c r="AA266" i="19"/>
  <c r="Z266" i="19"/>
  <c r="Y266" i="19"/>
  <c r="AS265" i="19"/>
  <c r="AR265" i="19"/>
  <c r="AK265" i="19" s="1"/>
  <c r="AQ265" i="19"/>
  <c r="AP265" i="19"/>
  <c r="AO265" i="19"/>
  <c r="AN265" i="19"/>
  <c r="AM265" i="19"/>
  <c r="AJ265" i="19"/>
  <c r="AG265" i="19"/>
  <c r="AH265" i="19" s="1"/>
  <c r="AB265" i="19"/>
  <c r="AA265" i="19"/>
  <c r="Z265" i="19"/>
  <c r="Y265" i="19"/>
  <c r="AS264" i="19"/>
  <c r="AR264" i="19"/>
  <c r="AQ264" i="19"/>
  <c r="AP264" i="19"/>
  <c r="AO264" i="19"/>
  <c r="AN264" i="19"/>
  <c r="AM264" i="19"/>
  <c r="AJ264" i="19"/>
  <c r="AG264" i="19"/>
  <c r="AH264" i="19" s="1"/>
  <c r="AB264" i="19"/>
  <c r="AA264" i="19"/>
  <c r="Z264" i="19"/>
  <c r="Y264" i="19"/>
  <c r="AS263" i="19"/>
  <c r="AR263" i="19"/>
  <c r="AK263" i="19" s="1"/>
  <c r="AQ263" i="19"/>
  <c r="AP263" i="19"/>
  <c r="AO263" i="19"/>
  <c r="AN263" i="19"/>
  <c r="AM263" i="19"/>
  <c r="AJ263" i="19"/>
  <c r="AG263" i="19"/>
  <c r="AH263" i="19" s="1"/>
  <c r="AB263" i="19"/>
  <c r="AA263" i="19"/>
  <c r="Z263" i="19"/>
  <c r="Y263" i="19"/>
  <c r="AS262" i="19"/>
  <c r="AR262" i="19"/>
  <c r="AK262" i="19" s="1"/>
  <c r="AQ262" i="19"/>
  <c r="AP262" i="19"/>
  <c r="AO262" i="19"/>
  <c r="AN262" i="19"/>
  <c r="AM262" i="19"/>
  <c r="AJ262" i="19"/>
  <c r="AG262" i="19"/>
  <c r="AH262" i="19" s="1"/>
  <c r="AB262" i="19"/>
  <c r="AA262" i="19"/>
  <c r="Z262" i="19"/>
  <c r="Y262" i="19"/>
  <c r="AS261" i="19"/>
  <c r="AR261" i="19"/>
  <c r="AQ261" i="19"/>
  <c r="AP261" i="19"/>
  <c r="AO261" i="19"/>
  <c r="AN261" i="19"/>
  <c r="AM261" i="19"/>
  <c r="AJ261" i="19"/>
  <c r="AG261" i="19"/>
  <c r="AH261" i="19" s="1"/>
  <c r="AB261" i="19"/>
  <c r="AA261" i="19"/>
  <c r="Z261" i="19"/>
  <c r="Y261" i="19"/>
  <c r="AS260" i="19"/>
  <c r="AR260" i="19"/>
  <c r="AK260" i="19" s="1"/>
  <c r="AQ260" i="19"/>
  <c r="AP260" i="19"/>
  <c r="AO260" i="19"/>
  <c r="AN260" i="19"/>
  <c r="AM260" i="19"/>
  <c r="AJ260" i="19"/>
  <c r="AG260" i="19"/>
  <c r="AH260" i="19" s="1"/>
  <c r="AB260" i="19"/>
  <c r="AA260" i="19"/>
  <c r="Z260" i="19"/>
  <c r="Y260" i="19"/>
  <c r="AS259" i="19"/>
  <c r="AR259" i="19"/>
  <c r="AK259" i="19" s="1"/>
  <c r="AQ259" i="19"/>
  <c r="AP259" i="19"/>
  <c r="AO259" i="19"/>
  <c r="AN259" i="19"/>
  <c r="AM259" i="19"/>
  <c r="AJ259" i="19"/>
  <c r="AG259" i="19"/>
  <c r="AH259" i="19" s="1"/>
  <c r="AB259" i="19"/>
  <c r="AA259" i="19"/>
  <c r="Z259" i="19"/>
  <c r="Y259" i="19"/>
  <c r="AS258" i="19"/>
  <c r="AR258" i="19"/>
  <c r="AK258" i="19" s="1"/>
  <c r="AQ258" i="19"/>
  <c r="AP258" i="19"/>
  <c r="AO258" i="19"/>
  <c r="AN258" i="19"/>
  <c r="AM258" i="19"/>
  <c r="AJ258" i="19"/>
  <c r="AG258" i="19"/>
  <c r="AH258" i="19" s="1"/>
  <c r="AB258" i="19"/>
  <c r="AA258" i="19"/>
  <c r="Z258" i="19"/>
  <c r="Y258" i="19"/>
  <c r="AS257" i="19"/>
  <c r="AR257" i="19"/>
  <c r="AK257" i="19" s="1"/>
  <c r="AQ257" i="19"/>
  <c r="AP257" i="19"/>
  <c r="AO257" i="19"/>
  <c r="AN257" i="19"/>
  <c r="AM257" i="19"/>
  <c r="AJ257" i="19"/>
  <c r="AG257" i="19"/>
  <c r="AH257" i="19" s="1"/>
  <c r="AB257" i="19"/>
  <c r="AA257" i="19"/>
  <c r="Z257" i="19"/>
  <c r="Y257" i="19"/>
  <c r="AS256" i="19"/>
  <c r="AR256" i="19"/>
  <c r="AQ256" i="19"/>
  <c r="AP256" i="19"/>
  <c r="AO256" i="19"/>
  <c r="AN256" i="19"/>
  <c r="AM256" i="19"/>
  <c r="AJ256" i="19"/>
  <c r="AG256" i="19"/>
  <c r="AH256" i="19" s="1"/>
  <c r="AB256" i="19"/>
  <c r="AA256" i="19"/>
  <c r="Z256" i="19"/>
  <c r="Y256" i="19"/>
  <c r="AS255" i="19"/>
  <c r="AR255" i="19"/>
  <c r="AK255" i="19" s="1"/>
  <c r="AQ255" i="19"/>
  <c r="AP255" i="19"/>
  <c r="AO255" i="19"/>
  <c r="AN255" i="19"/>
  <c r="AM255" i="19"/>
  <c r="AJ255" i="19"/>
  <c r="AG255" i="19"/>
  <c r="AH255" i="19" s="1"/>
  <c r="AB255" i="19"/>
  <c r="AA255" i="19"/>
  <c r="Z255" i="19"/>
  <c r="Y255" i="19"/>
  <c r="AS254" i="19"/>
  <c r="AR254" i="19"/>
  <c r="AK254" i="19" s="1"/>
  <c r="AQ254" i="19"/>
  <c r="AP254" i="19"/>
  <c r="AO254" i="19"/>
  <c r="AN254" i="19"/>
  <c r="AM254" i="19"/>
  <c r="AJ254" i="19"/>
  <c r="AG254" i="19"/>
  <c r="AH254" i="19" s="1"/>
  <c r="AB254" i="19"/>
  <c r="AA254" i="19"/>
  <c r="Z254" i="19"/>
  <c r="Y254" i="19"/>
  <c r="AS253" i="19"/>
  <c r="AR253" i="19"/>
  <c r="AQ253" i="19"/>
  <c r="AP253" i="19"/>
  <c r="AO253" i="19"/>
  <c r="AN253" i="19"/>
  <c r="AM253" i="19"/>
  <c r="AJ253" i="19"/>
  <c r="AG253" i="19"/>
  <c r="AH253" i="19" s="1"/>
  <c r="AB253" i="19"/>
  <c r="AA253" i="19"/>
  <c r="Z253" i="19"/>
  <c r="Y253" i="19"/>
  <c r="AS252" i="19"/>
  <c r="AR252" i="19"/>
  <c r="AQ252" i="19"/>
  <c r="AP252" i="19"/>
  <c r="AO252" i="19"/>
  <c r="AN252" i="19"/>
  <c r="AM252" i="19"/>
  <c r="AJ252" i="19"/>
  <c r="AG252" i="19"/>
  <c r="AH252" i="19" s="1"/>
  <c r="AB252" i="19"/>
  <c r="AA252" i="19"/>
  <c r="Z252" i="19"/>
  <c r="Y252" i="19"/>
  <c r="AS251" i="19"/>
  <c r="AR251" i="19"/>
  <c r="AK251" i="19" s="1"/>
  <c r="AQ251" i="19"/>
  <c r="AP251" i="19"/>
  <c r="AO251" i="19"/>
  <c r="AN251" i="19"/>
  <c r="AM251" i="19"/>
  <c r="AJ251" i="19"/>
  <c r="AG251" i="19"/>
  <c r="AH251" i="19" s="1"/>
  <c r="AB251" i="19"/>
  <c r="AA251" i="19"/>
  <c r="Z251" i="19"/>
  <c r="Y251" i="19"/>
  <c r="AS250" i="19"/>
  <c r="AR250" i="19"/>
  <c r="AK250" i="19" s="1"/>
  <c r="AQ250" i="19"/>
  <c r="AP250" i="19"/>
  <c r="AO250" i="19"/>
  <c r="AN250" i="19"/>
  <c r="AM250" i="19"/>
  <c r="AJ250" i="19"/>
  <c r="AG250" i="19"/>
  <c r="AH250" i="19" s="1"/>
  <c r="AB250" i="19"/>
  <c r="AA250" i="19"/>
  <c r="Z250" i="19"/>
  <c r="Y250" i="19"/>
  <c r="AS249" i="19"/>
  <c r="AR249" i="19"/>
  <c r="AK249" i="19" s="1"/>
  <c r="AQ249" i="19"/>
  <c r="AP249" i="19"/>
  <c r="AO249" i="19"/>
  <c r="AN249" i="19"/>
  <c r="AM249" i="19"/>
  <c r="AJ249" i="19"/>
  <c r="AG249" i="19"/>
  <c r="AH249" i="19" s="1"/>
  <c r="AB249" i="19"/>
  <c r="AA249" i="19"/>
  <c r="Z249" i="19"/>
  <c r="Y249" i="19"/>
  <c r="AS248" i="19"/>
  <c r="AR248" i="19"/>
  <c r="AQ248" i="19"/>
  <c r="AP248" i="19"/>
  <c r="AO248" i="19"/>
  <c r="AN248" i="19"/>
  <c r="AM248" i="19"/>
  <c r="AJ248" i="19"/>
  <c r="AG248" i="19"/>
  <c r="AH248" i="19" s="1"/>
  <c r="AB248" i="19"/>
  <c r="AA248" i="19"/>
  <c r="Z248" i="19"/>
  <c r="Y248" i="19"/>
  <c r="AS247" i="19"/>
  <c r="AR247" i="19"/>
  <c r="AK247" i="19" s="1"/>
  <c r="AQ247" i="19"/>
  <c r="AP247" i="19"/>
  <c r="AO247" i="19"/>
  <c r="AN247" i="19"/>
  <c r="AM247" i="19"/>
  <c r="AJ247" i="19"/>
  <c r="AG247" i="19"/>
  <c r="AH247" i="19" s="1"/>
  <c r="AB247" i="19"/>
  <c r="AA247" i="19"/>
  <c r="Z247" i="19"/>
  <c r="Y247" i="19"/>
  <c r="AS246" i="19"/>
  <c r="AR246" i="19"/>
  <c r="AK246" i="19" s="1"/>
  <c r="AQ246" i="19"/>
  <c r="AP246" i="19"/>
  <c r="AO246" i="19"/>
  <c r="AN246" i="19"/>
  <c r="AM246" i="19"/>
  <c r="AJ246" i="19"/>
  <c r="AG246" i="19"/>
  <c r="AH246" i="19" s="1"/>
  <c r="AB246" i="19"/>
  <c r="AA246" i="19"/>
  <c r="Z246" i="19"/>
  <c r="Y246" i="19"/>
  <c r="AS245" i="19"/>
  <c r="AR245" i="19"/>
  <c r="AQ245" i="19"/>
  <c r="AP245" i="19"/>
  <c r="AO245" i="19"/>
  <c r="AN245" i="19"/>
  <c r="AM245" i="19"/>
  <c r="AJ245" i="19"/>
  <c r="AG245" i="19"/>
  <c r="AH245" i="19" s="1"/>
  <c r="AB245" i="19"/>
  <c r="AA245" i="19"/>
  <c r="Z245" i="19"/>
  <c r="Y245" i="19"/>
  <c r="AS244" i="19"/>
  <c r="AR244" i="19"/>
  <c r="AQ244" i="19"/>
  <c r="AP244" i="19"/>
  <c r="AO244" i="19"/>
  <c r="AN244" i="19"/>
  <c r="AM244" i="19"/>
  <c r="AJ244" i="19"/>
  <c r="AG244" i="19"/>
  <c r="AH244" i="19" s="1"/>
  <c r="AB244" i="19"/>
  <c r="AA244" i="19"/>
  <c r="Z244" i="19"/>
  <c r="Y244" i="19"/>
  <c r="AS243" i="19"/>
  <c r="AR243" i="19"/>
  <c r="AK243" i="19" s="1"/>
  <c r="AQ243" i="19"/>
  <c r="AP243" i="19"/>
  <c r="AO243" i="19"/>
  <c r="AN243" i="19"/>
  <c r="AM243" i="19"/>
  <c r="AJ243" i="19"/>
  <c r="AG243" i="19"/>
  <c r="AH243" i="19" s="1"/>
  <c r="AB243" i="19"/>
  <c r="AA243" i="19"/>
  <c r="Z243" i="19"/>
  <c r="Y243" i="19"/>
  <c r="AS242" i="19"/>
  <c r="AR242" i="19"/>
  <c r="AK242" i="19" s="1"/>
  <c r="AQ242" i="19"/>
  <c r="AP242" i="19"/>
  <c r="AO242" i="19"/>
  <c r="AN242" i="19"/>
  <c r="AM242" i="19"/>
  <c r="AJ242" i="19"/>
  <c r="AG242" i="19"/>
  <c r="AH242" i="19" s="1"/>
  <c r="AB242" i="19"/>
  <c r="AA242" i="19"/>
  <c r="Z242" i="19"/>
  <c r="Y242" i="19"/>
  <c r="AS241" i="19"/>
  <c r="AR241" i="19"/>
  <c r="AQ241" i="19"/>
  <c r="AP241" i="19"/>
  <c r="AO241" i="19"/>
  <c r="AN241" i="19"/>
  <c r="AM241" i="19"/>
  <c r="AJ241" i="19"/>
  <c r="AG241" i="19"/>
  <c r="AH241" i="19" s="1"/>
  <c r="AB241" i="19"/>
  <c r="AA241" i="19"/>
  <c r="Z241" i="19"/>
  <c r="Y241" i="19"/>
  <c r="AC241" i="19" s="1"/>
  <c r="AS240" i="19"/>
  <c r="AR240" i="19"/>
  <c r="AQ240" i="19"/>
  <c r="AP240" i="19"/>
  <c r="AO240" i="19"/>
  <c r="AN240" i="19"/>
  <c r="AM240" i="19"/>
  <c r="AK240" i="19"/>
  <c r="AJ240" i="19"/>
  <c r="AG240" i="19"/>
  <c r="AH240" i="19" s="1"/>
  <c r="AB240" i="19"/>
  <c r="AA240" i="19"/>
  <c r="Z240" i="19"/>
  <c r="Y240" i="19"/>
  <c r="AS239" i="19"/>
  <c r="AR239" i="19"/>
  <c r="AK239" i="19" s="1"/>
  <c r="AQ239" i="19"/>
  <c r="AP239" i="19"/>
  <c r="AO239" i="19"/>
  <c r="AN239" i="19"/>
  <c r="AL239" i="19" s="1"/>
  <c r="AM239" i="19"/>
  <c r="AJ239" i="19"/>
  <c r="AG239" i="19"/>
  <c r="AH239" i="19" s="1"/>
  <c r="AB239" i="19"/>
  <c r="AA239" i="19"/>
  <c r="Z239" i="19"/>
  <c r="Y239" i="19"/>
  <c r="AS238" i="19"/>
  <c r="AR238" i="19"/>
  <c r="AQ238" i="19"/>
  <c r="AP238" i="19"/>
  <c r="AO238" i="19"/>
  <c r="AN238" i="19"/>
  <c r="AM238" i="19"/>
  <c r="AK238" i="19"/>
  <c r="AJ238" i="19"/>
  <c r="AG238" i="19"/>
  <c r="AH238" i="19" s="1"/>
  <c r="AB238" i="19"/>
  <c r="AA238" i="19"/>
  <c r="Z238" i="19"/>
  <c r="Y238" i="19"/>
  <c r="AS237" i="19"/>
  <c r="AR237" i="19"/>
  <c r="AK237" i="19" s="1"/>
  <c r="AQ237" i="19"/>
  <c r="AP237" i="19"/>
  <c r="AO237" i="19"/>
  <c r="AN237" i="19"/>
  <c r="AM237" i="19"/>
  <c r="AJ237" i="19"/>
  <c r="AG237" i="19"/>
  <c r="AH237" i="19" s="1"/>
  <c r="AB237" i="19"/>
  <c r="AA237" i="19"/>
  <c r="Z237" i="19"/>
  <c r="Y237" i="19"/>
  <c r="AS236" i="19"/>
  <c r="AR236" i="19"/>
  <c r="AQ236" i="19"/>
  <c r="AP236" i="19"/>
  <c r="AO236" i="19"/>
  <c r="AN236" i="19"/>
  <c r="AM236" i="19"/>
  <c r="AJ236" i="19"/>
  <c r="AG236" i="19"/>
  <c r="AH236" i="19" s="1"/>
  <c r="AB236" i="19"/>
  <c r="AA236" i="19"/>
  <c r="Z236" i="19"/>
  <c r="Y236" i="19"/>
  <c r="AS235" i="19"/>
  <c r="AR235" i="19"/>
  <c r="AK235" i="19" s="1"/>
  <c r="AQ235" i="19"/>
  <c r="AP235" i="19"/>
  <c r="AO235" i="19"/>
  <c r="AN235" i="19"/>
  <c r="AM235" i="19"/>
  <c r="AL235" i="19" s="1"/>
  <c r="AJ235" i="19"/>
  <c r="AG235" i="19"/>
  <c r="AH235" i="19" s="1"/>
  <c r="AB235" i="19"/>
  <c r="AA235" i="19"/>
  <c r="Z235" i="19"/>
  <c r="Y235" i="19"/>
  <c r="AS234" i="19"/>
  <c r="AR234" i="19"/>
  <c r="AK234" i="19" s="1"/>
  <c r="AQ234" i="19"/>
  <c r="AP234" i="19"/>
  <c r="AO234" i="19"/>
  <c r="AN234" i="19"/>
  <c r="AM234" i="19"/>
  <c r="AJ234" i="19"/>
  <c r="AG234" i="19"/>
  <c r="AH234" i="19" s="1"/>
  <c r="AB234" i="19"/>
  <c r="AA234" i="19"/>
  <c r="Z234" i="19"/>
  <c r="Y234" i="19"/>
  <c r="AS233" i="19"/>
  <c r="AR233" i="19"/>
  <c r="AQ233" i="19"/>
  <c r="AP233" i="19"/>
  <c r="AO233" i="19"/>
  <c r="AN233" i="19"/>
  <c r="AM233" i="19"/>
  <c r="AJ233" i="19"/>
  <c r="AG233" i="19"/>
  <c r="AH233" i="19" s="1"/>
  <c r="AB233" i="19"/>
  <c r="AA233" i="19"/>
  <c r="Z233" i="19"/>
  <c r="Y233" i="19"/>
  <c r="AS232" i="19"/>
  <c r="AR232" i="19"/>
  <c r="AQ232" i="19"/>
  <c r="AP232" i="19"/>
  <c r="AO232" i="19"/>
  <c r="AN232" i="19"/>
  <c r="AM232" i="19"/>
  <c r="AJ232" i="19"/>
  <c r="AG232" i="19"/>
  <c r="AH232" i="19" s="1"/>
  <c r="AB232" i="19"/>
  <c r="AA232" i="19"/>
  <c r="Z232" i="19"/>
  <c r="Y232" i="19"/>
  <c r="AS231" i="19"/>
  <c r="AR231" i="19"/>
  <c r="AK231" i="19" s="1"/>
  <c r="AQ231" i="19"/>
  <c r="AP231" i="19"/>
  <c r="AO231" i="19"/>
  <c r="AN231" i="19"/>
  <c r="AL231" i="19" s="1"/>
  <c r="AM231" i="19"/>
  <c r="AJ231" i="19"/>
  <c r="AG231" i="19"/>
  <c r="AH231" i="19" s="1"/>
  <c r="AB231" i="19"/>
  <c r="AA231" i="19"/>
  <c r="Z231" i="19"/>
  <c r="Y231" i="19"/>
  <c r="AS230" i="19"/>
  <c r="AR230" i="19"/>
  <c r="AK230" i="19" s="1"/>
  <c r="AQ230" i="19"/>
  <c r="AP230" i="19"/>
  <c r="AO230" i="19"/>
  <c r="AN230" i="19"/>
  <c r="AM230" i="19"/>
  <c r="AJ230" i="19"/>
  <c r="AG230" i="19"/>
  <c r="AH230" i="19" s="1"/>
  <c r="AB230" i="19"/>
  <c r="AA230" i="19"/>
  <c r="Z230" i="19"/>
  <c r="Y230" i="19"/>
  <c r="AS229" i="19"/>
  <c r="AR229" i="19"/>
  <c r="AQ229" i="19"/>
  <c r="AP229" i="19"/>
  <c r="AO229" i="19"/>
  <c r="AN229" i="19"/>
  <c r="AM229" i="19"/>
  <c r="AJ229" i="19"/>
  <c r="AG229" i="19"/>
  <c r="AH229" i="19" s="1"/>
  <c r="AB229" i="19"/>
  <c r="AA229" i="19"/>
  <c r="Z229" i="19"/>
  <c r="Y229" i="19"/>
  <c r="AS228" i="19"/>
  <c r="AR228" i="19"/>
  <c r="AQ228" i="19"/>
  <c r="AP228" i="19"/>
  <c r="AO228" i="19"/>
  <c r="AN228" i="19"/>
  <c r="AM228" i="19"/>
  <c r="AJ228" i="19"/>
  <c r="AG228" i="19"/>
  <c r="AH228" i="19" s="1"/>
  <c r="AB228" i="19"/>
  <c r="AA228" i="19"/>
  <c r="Z228" i="19"/>
  <c r="Y228" i="19"/>
  <c r="AS227" i="19"/>
  <c r="AR227" i="19"/>
  <c r="AK227" i="19" s="1"/>
  <c r="AQ227" i="19"/>
  <c r="AP227" i="19"/>
  <c r="AO227" i="19"/>
  <c r="AN227" i="19"/>
  <c r="AM227" i="19"/>
  <c r="AL227" i="19" s="1"/>
  <c r="AJ227" i="19"/>
  <c r="AG227" i="19"/>
  <c r="AH227" i="19" s="1"/>
  <c r="AB227" i="19"/>
  <c r="AA227" i="19"/>
  <c r="Z227" i="19"/>
  <c r="Y227" i="19"/>
  <c r="AS226" i="19"/>
  <c r="AR226" i="19"/>
  <c r="AK226" i="19" s="1"/>
  <c r="AQ226" i="19"/>
  <c r="AP226" i="19"/>
  <c r="AO226" i="19"/>
  <c r="AN226" i="19"/>
  <c r="AM226" i="19"/>
  <c r="AJ226" i="19"/>
  <c r="AG226" i="19"/>
  <c r="AH226" i="19" s="1"/>
  <c r="AB226" i="19"/>
  <c r="AA226" i="19"/>
  <c r="Z226" i="19"/>
  <c r="Y226" i="19"/>
  <c r="AS225" i="19"/>
  <c r="AR225" i="19"/>
  <c r="AQ225" i="19"/>
  <c r="AP225" i="19"/>
  <c r="AO225" i="19"/>
  <c r="AL225" i="19" s="1"/>
  <c r="AN225" i="19"/>
  <c r="AM225" i="19"/>
  <c r="AJ225" i="19"/>
  <c r="AG225" i="19"/>
  <c r="AH225" i="19" s="1"/>
  <c r="AB225" i="19"/>
  <c r="AA225" i="19"/>
  <c r="Z225" i="19"/>
  <c r="Y225" i="19"/>
  <c r="AS224" i="19"/>
  <c r="AR224" i="19"/>
  <c r="AK224" i="19" s="1"/>
  <c r="AQ224" i="19"/>
  <c r="AP224" i="19"/>
  <c r="AO224" i="19"/>
  <c r="AN224" i="19"/>
  <c r="AM224" i="19"/>
  <c r="AJ224" i="19"/>
  <c r="AG224" i="19"/>
  <c r="AH224" i="19" s="1"/>
  <c r="AB224" i="19"/>
  <c r="AA224" i="19"/>
  <c r="Z224" i="19"/>
  <c r="Y224" i="19"/>
  <c r="AS223" i="19"/>
  <c r="AR223" i="19"/>
  <c r="AK223" i="19" s="1"/>
  <c r="AQ223" i="19"/>
  <c r="AP223" i="19"/>
  <c r="AO223" i="19"/>
  <c r="AN223" i="19"/>
  <c r="AM223" i="19"/>
  <c r="AJ223" i="19"/>
  <c r="AG223" i="19"/>
  <c r="AH223" i="19" s="1"/>
  <c r="AB223" i="19"/>
  <c r="AA223" i="19"/>
  <c r="Z223" i="19"/>
  <c r="Y223" i="19"/>
  <c r="AS222" i="19"/>
  <c r="AR222" i="19"/>
  <c r="AK222" i="19" s="1"/>
  <c r="AQ222" i="19"/>
  <c r="AP222" i="19"/>
  <c r="AO222" i="19"/>
  <c r="AN222" i="19"/>
  <c r="AM222" i="19"/>
  <c r="AJ222" i="19"/>
  <c r="AG222" i="19"/>
  <c r="AH222" i="19" s="1"/>
  <c r="AB222" i="19"/>
  <c r="AA222" i="19"/>
  <c r="Z222" i="19"/>
  <c r="Y222" i="19"/>
  <c r="AS221" i="19"/>
  <c r="AR221" i="19"/>
  <c r="AQ221" i="19"/>
  <c r="AP221" i="19"/>
  <c r="AO221" i="19"/>
  <c r="AN221" i="19"/>
  <c r="AM221" i="19"/>
  <c r="AJ221" i="19"/>
  <c r="AG221" i="19"/>
  <c r="AH221" i="19" s="1"/>
  <c r="AB221" i="19"/>
  <c r="AA221" i="19"/>
  <c r="Z221" i="19"/>
  <c r="Y221" i="19"/>
  <c r="AS220" i="19"/>
  <c r="AR220" i="19"/>
  <c r="AQ220" i="19"/>
  <c r="AP220" i="19"/>
  <c r="AO220" i="19"/>
  <c r="AN220" i="19"/>
  <c r="AM220" i="19"/>
  <c r="AJ220" i="19"/>
  <c r="AG220" i="19"/>
  <c r="AH220" i="19" s="1"/>
  <c r="AB220" i="19"/>
  <c r="AA220" i="19"/>
  <c r="Z220" i="19"/>
  <c r="Y220" i="19"/>
  <c r="AS219" i="19"/>
  <c r="AR219" i="19"/>
  <c r="AK219" i="19" s="1"/>
  <c r="AQ219" i="19"/>
  <c r="AP219" i="19"/>
  <c r="AO219" i="19"/>
  <c r="AN219" i="19"/>
  <c r="AM219" i="19"/>
  <c r="AJ219" i="19"/>
  <c r="AG219" i="19"/>
  <c r="AH219" i="19" s="1"/>
  <c r="AB219" i="19"/>
  <c r="AA219" i="19"/>
  <c r="Z219" i="19"/>
  <c r="Y219" i="19"/>
  <c r="AS218" i="19"/>
  <c r="AR218" i="19"/>
  <c r="AK218" i="19" s="1"/>
  <c r="AQ218" i="19"/>
  <c r="AP218" i="19"/>
  <c r="AO218" i="19"/>
  <c r="AN218" i="19"/>
  <c r="AM218" i="19"/>
  <c r="AJ218" i="19"/>
  <c r="AG218" i="19"/>
  <c r="AH218" i="19" s="1"/>
  <c r="AB218" i="19"/>
  <c r="AA218" i="19"/>
  <c r="Z218" i="19"/>
  <c r="Y218" i="19"/>
  <c r="AS217" i="19"/>
  <c r="AR217" i="19"/>
  <c r="AQ217" i="19"/>
  <c r="AP217" i="19"/>
  <c r="AO217" i="19"/>
  <c r="AN217" i="19"/>
  <c r="AM217" i="19"/>
  <c r="AJ217" i="19"/>
  <c r="AG217" i="19"/>
  <c r="AH217" i="19" s="1"/>
  <c r="AB217" i="19"/>
  <c r="AA217" i="19"/>
  <c r="Z217" i="19"/>
  <c r="Y217" i="19"/>
  <c r="AS216" i="19"/>
  <c r="AR216" i="19"/>
  <c r="AQ216" i="19"/>
  <c r="AP216" i="19"/>
  <c r="AO216" i="19"/>
  <c r="AN216" i="19"/>
  <c r="AM216" i="19"/>
  <c r="AJ216" i="19"/>
  <c r="AG216" i="19"/>
  <c r="AH216" i="19" s="1"/>
  <c r="AB216" i="19"/>
  <c r="AA216" i="19"/>
  <c r="Z216" i="19"/>
  <c r="Y216" i="19"/>
  <c r="AS215" i="19"/>
  <c r="AR215" i="19"/>
  <c r="AK215" i="19" s="1"/>
  <c r="AQ215" i="19"/>
  <c r="AP215" i="19"/>
  <c r="AO215" i="19"/>
  <c r="AN215" i="19"/>
  <c r="AM215" i="19"/>
  <c r="AJ215" i="19"/>
  <c r="AG215" i="19"/>
  <c r="AH215" i="19" s="1"/>
  <c r="AB215" i="19"/>
  <c r="AA215" i="19"/>
  <c r="Z215" i="19"/>
  <c r="Y215" i="19"/>
  <c r="AS214" i="19"/>
  <c r="AR214" i="19"/>
  <c r="AQ214" i="19"/>
  <c r="AP214" i="19"/>
  <c r="AO214" i="19"/>
  <c r="AN214" i="19"/>
  <c r="AM214" i="19"/>
  <c r="AK214" i="19"/>
  <c r="AJ214" i="19"/>
  <c r="AG214" i="19"/>
  <c r="AH214" i="19" s="1"/>
  <c r="AB214" i="19"/>
  <c r="AA214" i="19"/>
  <c r="Z214" i="19"/>
  <c r="Y214" i="19"/>
  <c r="AS213" i="19"/>
  <c r="AR213" i="19"/>
  <c r="AK213" i="19" s="1"/>
  <c r="AQ213" i="19"/>
  <c r="AP213" i="19"/>
  <c r="AO213" i="19"/>
  <c r="AN213" i="19"/>
  <c r="AM213" i="19"/>
  <c r="AJ213" i="19"/>
  <c r="AG213" i="19"/>
  <c r="AH213" i="19" s="1"/>
  <c r="AB213" i="19"/>
  <c r="AA213" i="19"/>
  <c r="Z213" i="19"/>
  <c r="Y213" i="19"/>
  <c r="AS212" i="19"/>
  <c r="AR212" i="19"/>
  <c r="AQ212" i="19"/>
  <c r="AP212" i="19"/>
  <c r="AO212" i="19"/>
  <c r="AN212" i="19"/>
  <c r="AM212" i="19"/>
  <c r="AJ212" i="19"/>
  <c r="AG212" i="19"/>
  <c r="AH212" i="19" s="1"/>
  <c r="AB212" i="19"/>
  <c r="AA212" i="19"/>
  <c r="Z212" i="19"/>
  <c r="Y212" i="19"/>
  <c r="AS211" i="19"/>
  <c r="AR211" i="19"/>
  <c r="AK211" i="19" s="1"/>
  <c r="AQ211" i="19"/>
  <c r="AP211" i="19"/>
  <c r="AO211" i="19"/>
  <c r="AN211" i="19"/>
  <c r="AM211" i="19"/>
  <c r="AJ211" i="19"/>
  <c r="AG211" i="19"/>
  <c r="AH211" i="19" s="1"/>
  <c r="AB211" i="19"/>
  <c r="AA211" i="19"/>
  <c r="Z211" i="19"/>
  <c r="Y211" i="19"/>
  <c r="AS210" i="19"/>
  <c r="AR210" i="19"/>
  <c r="AK210" i="19" s="1"/>
  <c r="AQ210" i="19"/>
  <c r="AP210" i="19"/>
  <c r="AO210" i="19"/>
  <c r="AN210" i="19"/>
  <c r="AM210" i="19"/>
  <c r="AJ210" i="19"/>
  <c r="AG210" i="19"/>
  <c r="AH210" i="19" s="1"/>
  <c r="AB210" i="19"/>
  <c r="AA210" i="19"/>
  <c r="Z210" i="19"/>
  <c r="Y210" i="19"/>
  <c r="AS209" i="19"/>
  <c r="AR209" i="19"/>
  <c r="AQ209" i="19"/>
  <c r="AP209" i="19"/>
  <c r="AO209" i="19"/>
  <c r="AN209" i="19"/>
  <c r="AM209" i="19"/>
  <c r="AJ209" i="19"/>
  <c r="AG209" i="19"/>
  <c r="AH209" i="19" s="1"/>
  <c r="AB209" i="19"/>
  <c r="AA209" i="19"/>
  <c r="Z209" i="19"/>
  <c r="Y209" i="19"/>
  <c r="AS208" i="19"/>
  <c r="AR208" i="19"/>
  <c r="AQ208" i="19"/>
  <c r="AP208" i="19"/>
  <c r="AO208" i="19"/>
  <c r="AN208" i="19"/>
  <c r="AM208" i="19"/>
  <c r="AJ208" i="19"/>
  <c r="AG208" i="19"/>
  <c r="AH208" i="19" s="1"/>
  <c r="AB208" i="19"/>
  <c r="AA208" i="19"/>
  <c r="Z208" i="19"/>
  <c r="Y208" i="19"/>
  <c r="AS207" i="19"/>
  <c r="AR207" i="19"/>
  <c r="AK207" i="19" s="1"/>
  <c r="AQ207" i="19"/>
  <c r="AP207" i="19"/>
  <c r="AO207" i="19"/>
  <c r="AN207" i="19"/>
  <c r="AM207" i="19"/>
  <c r="AJ207" i="19"/>
  <c r="AG207" i="19"/>
  <c r="AH207" i="19" s="1"/>
  <c r="AB207" i="19"/>
  <c r="AA207" i="19"/>
  <c r="Z207" i="19"/>
  <c r="Y207" i="19"/>
  <c r="AS206" i="19"/>
  <c r="AR206" i="19"/>
  <c r="AK206" i="19" s="1"/>
  <c r="AQ206" i="19"/>
  <c r="AP206" i="19"/>
  <c r="AO206" i="19"/>
  <c r="AN206" i="19"/>
  <c r="AM206" i="19"/>
  <c r="AJ206" i="19"/>
  <c r="AG206" i="19"/>
  <c r="AH206" i="19" s="1"/>
  <c r="AB206" i="19"/>
  <c r="AA206" i="19"/>
  <c r="Z206" i="19"/>
  <c r="Y206" i="19"/>
  <c r="AS205" i="19"/>
  <c r="AR205" i="19"/>
  <c r="AQ205" i="19"/>
  <c r="AP205" i="19"/>
  <c r="AO205" i="19"/>
  <c r="AN205" i="19"/>
  <c r="AM205" i="19"/>
  <c r="AL205" i="19" s="1"/>
  <c r="AJ205" i="19"/>
  <c r="AG205" i="19"/>
  <c r="AH205" i="19" s="1"/>
  <c r="AB205" i="19"/>
  <c r="AA205" i="19"/>
  <c r="Z205" i="19"/>
  <c r="Y205" i="19"/>
  <c r="AS204" i="19"/>
  <c r="AR204" i="19"/>
  <c r="AQ204" i="19"/>
  <c r="AP204" i="19"/>
  <c r="AO204" i="19"/>
  <c r="AN204" i="19"/>
  <c r="AM204" i="19"/>
  <c r="AJ204" i="19"/>
  <c r="AG204" i="19"/>
  <c r="AH204" i="19" s="1"/>
  <c r="AB204" i="19"/>
  <c r="AA204" i="19"/>
  <c r="Z204" i="19"/>
  <c r="Y204" i="19"/>
  <c r="AS203" i="19"/>
  <c r="AR203" i="19"/>
  <c r="AK203" i="19" s="1"/>
  <c r="AQ203" i="19"/>
  <c r="AP203" i="19"/>
  <c r="AO203" i="19"/>
  <c r="AN203" i="19"/>
  <c r="AM203" i="19"/>
  <c r="AJ203" i="19"/>
  <c r="AG203" i="19"/>
  <c r="AH203" i="19" s="1"/>
  <c r="AB203" i="19"/>
  <c r="AA203" i="19"/>
  <c r="Z203" i="19"/>
  <c r="Y203" i="19"/>
  <c r="AS202" i="19"/>
  <c r="AR202" i="19"/>
  <c r="AK202" i="19" s="1"/>
  <c r="AQ202" i="19"/>
  <c r="AP202" i="19"/>
  <c r="AO202" i="19"/>
  <c r="AN202" i="19"/>
  <c r="AM202" i="19"/>
  <c r="AJ202" i="19"/>
  <c r="AG202" i="19"/>
  <c r="AH202" i="19" s="1"/>
  <c r="AB202" i="19"/>
  <c r="AA202" i="19"/>
  <c r="Z202" i="19"/>
  <c r="Y202" i="19"/>
  <c r="AS201" i="19"/>
  <c r="AR201" i="19"/>
  <c r="AQ201" i="19"/>
  <c r="AP201" i="19"/>
  <c r="AO201" i="19"/>
  <c r="AN201" i="19"/>
  <c r="AM201" i="19"/>
  <c r="AJ201" i="19"/>
  <c r="AG201" i="19"/>
  <c r="AH201" i="19" s="1"/>
  <c r="AB201" i="19"/>
  <c r="AA201" i="19"/>
  <c r="Z201" i="19"/>
  <c r="Y201" i="19"/>
  <c r="AS200" i="19"/>
  <c r="AR200" i="19"/>
  <c r="AQ200" i="19"/>
  <c r="AP200" i="19"/>
  <c r="AO200" i="19"/>
  <c r="AN200" i="19"/>
  <c r="AM200" i="19"/>
  <c r="AJ200" i="19"/>
  <c r="AG200" i="19"/>
  <c r="AH200" i="19" s="1"/>
  <c r="AB200" i="19"/>
  <c r="AA200" i="19"/>
  <c r="Z200" i="19"/>
  <c r="Y200" i="19"/>
  <c r="AS199" i="19"/>
  <c r="AR199" i="19"/>
  <c r="AK199" i="19" s="1"/>
  <c r="AQ199" i="19"/>
  <c r="AP199" i="19"/>
  <c r="AO199" i="19"/>
  <c r="AN199" i="19"/>
  <c r="AM199" i="19"/>
  <c r="AJ199" i="19"/>
  <c r="AG199" i="19"/>
  <c r="AH199" i="19" s="1"/>
  <c r="AB199" i="19"/>
  <c r="AA199" i="19"/>
  <c r="Z199" i="19"/>
  <c r="Y199" i="19"/>
  <c r="AS198" i="19"/>
  <c r="AR198" i="19"/>
  <c r="AK198" i="19" s="1"/>
  <c r="AQ198" i="19"/>
  <c r="AP198" i="19"/>
  <c r="AO198" i="19"/>
  <c r="AN198" i="19"/>
  <c r="AM198" i="19"/>
  <c r="AJ198" i="19"/>
  <c r="AG198" i="19"/>
  <c r="AH198" i="19" s="1"/>
  <c r="AB198" i="19"/>
  <c r="AA198" i="19"/>
  <c r="Z198" i="19"/>
  <c r="Y198" i="19"/>
  <c r="AS197" i="19"/>
  <c r="AR197" i="19"/>
  <c r="AQ197" i="19"/>
  <c r="AP197" i="19"/>
  <c r="AO197" i="19"/>
  <c r="AN197" i="19"/>
  <c r="AM197" i="19"/>
  <c r="AJ197" i="19"/>
  <c r="AG197" i="19"/>
  <c r="AH197" i="19" s="1"/>
  <c r="AB197" i="19"/>
  <c r="AA197" i="19"/>
  <c r="Z197" i="19"/>
  <c r="Y197" i="19"/>
  <c r="AS196" i="19"/>
  <c r="AR196" i="19"/>
  <c r="AQ196" i="19"/>
  <c r="AP196" i="19"/>
  <c r="AO196" i="19"/>
  <c r="AN196" i="19"/>
  <c r="AM196" i="19"/>
  <c r="AJ196" i="19"/>
  <c r="AG196" i="19"/>
  <c r="AH196" i="19" s="1"/>
  <c r="AB196" i="19"/>
  <c r="AA196" i="19"/>
  <c r="Z196" i="19"/>
  <c r="Y196" i="19"/>
  <c r="AS195" i="19"/>
  <c r="AR195" i="19"/>
  <c r="AK195" i="19" s="1"/>
  <c r="AQ195" i="19"/>
  <c r="AP195" i="19"/>
  <c r="AO195" i="19"/>
  <c r="AN195" i="19"/>
  <c r="AM195" i="19"/>
  <c r="AJ195" i="19"/>
  <c r="AG195" i="19"/>
  <c r="AH195" i="19" s="1"/>
  <c r="AB195" i="19"/>
  <c r="AA195" i="19"/>
  <c r="Z195" i="19"/>
  <c r="Y195" i="19"/>
  <c r="AS194" i="19"/>
  <c r="AR194" i="19"/>
  <c r="AK194" i="19" s="1"/>
  <c r="AQ194" i="19"/>
  <c r="AP194" i="19"/>
  <c r="AO194" i="19"/>
  <c r="AN194" i="19"/>
  <c r="AM194" i="19"/>
  <c r="AJ194" i="19"/>
  <c r="AG194" i="19"/>
  <c r="AH194" i="19" s="1"/>
  <c r="AB194" i="19"/>
  <c r="AA194" i="19"/>
  <c r="Z194" i="19"/>
  <c r="Y194" i="19"/>
  <c r="AS193" i="19"/>
  <c r="AR193" i="19"/>
  <c r="AQ193" i="19"/>
  <c r="AP193" i="19"/>
  <c r="AO193" i="19"/>
  <c r="AN193" i="19"/>
  <c r="AM193" i="19"/>
  <c r="AJ193" i="19"/>
  <c r="AG193" i="19"/>
  <c r="AH193" i="19" s="1"/>
  <c r="AB193" i="19"/>
  <c r="AA193" i="19"/>
  <c r="Z193" i="19"/>
  <c r="Y193" i="19"/>
  <c r="AS192" i="19"/>
  <c r="AR192" i="19"/>
  <c r="AQ192" i="19"/>
  <c r="AP192" i="19"/>
  <c r="AO192" i="19"/>
  <c r="AN192" i="19"/>
  <c r="AM192" i="19"/>
  <c r="AJ192" i="19"/>
  <c r="AG192" i="19"/>
  <c r="AH192" i="19" s="1"/>
  <c r="AB192" i="19"/>
  <c r="AA192" i="19"/>
  <c r="Z192" i="19"/>
  <c r="Y192" i="19"/>
  <c r="AS191" i="19"/>
  <c r="AR191" i="19"/>
  <c r="AK191" i="19" s="1"/>
  <c r="AQ191" i="19"/>
  <c r="AP191" i="19"/>
  <c r="AO191" i="19"/>
  <c r="AN191" i="19"/>
  <c r="AM191" i="19"/>
  <c r="AJ191" i="19"/>
  <c r="AG191" i="19"/>
  <c r="AH191" i="19" s="1"/>
  <c r="AB191" i="19"/>
  <c r="AA191" i="19"/>
  <c r="Z191" i="19"/>
  <c r="Y191" i="19"/>
  <c r="AS190" i="19"/>
  <c r="AR190" i="19"/>
  <c r="AK190" i="19" s="1"/>
  <c r="AQ190" i="19"/>
  <c r="AP190" i="19"/>
  <c r="AO190" i="19"/>
  <c r="AN190" i="19"/>
  <c r="AM190" i="19"/>
  <c r="AJ190" i="19"/>
  <c r="AG190" i="19"/>
  <c r="AH190" i="19" s="1"/>
  <c r="AB190" i="19"/>
  <c r="AA190" i="19"/>
  <c r="Z190" i="19"/>
  <c r="Y190" i="19"/>
  <c r="AS189" i="19"/>
  <c r="AR189" i="19"/>
  <c r="AQ189" i="19"/>
  <c r="AP189" i="19"/>
  <c r="AO189" i="19"/>
  <c r="AN189" i="19"/>
  <c r="AM189" i="19"/>
  <c r="AJ189" i="19"/>
  <c r="AG189" i="19"/>
  <c r="AH189" i="19" s="1"/>
  <c r="AB189" i="19"/>
  <c r="AA189" i="19"/>
  <c r="Z189" i="19"/>
  <c r="Y189" i="19"/>
  <c r="AS188" i="19"/>
  <c r="AR188" i="19"/>
  <c r="AK188" i="19" s="1"/>
  <c r="AQ188" i="19"/>
  <c r="AP188" i="19"/>
  <c r="AO188" i="19"/>
  <c r="AN188" i="19"/>
  <c r="AM188" i="19"/>
  <c r="AJ188" i="19"/>
  <c r="AG188" i="19"/>
  <c r="AH188" i="19" s="1"/>
  <c r="AB188" i="19"/>
  <c r="AA188" i="19"/>
  <c r="Z188" i="19"/>
  <c r="Y188" i="19"/>
  <c r="AS187" i="19"/>
  <c r="AR187" i="19"/>
  <c r="AK187" i="19" s="1"/>
  <c r="AQ187" i="19"/>
  <c r="AP187" i="19"/>
  <c r="AO187" i="19"/>
  <c r="AN187" i="19"/>
  <c r="AM187" i="19"/>
  <c r="AJ187" i="19"/>
  <c r="AG187" i="19"/>
  <c r="AH187" i="19" s="1"/>
  <c r="AB187" i="19"/>
  <c r="AA187" i="19"/>
  <c r="Z187" i="19"/>
  <c r="Y187" i="19"/>
  <c r="AC187" i="19" s="1"/>
  <c r="AS186" i="19"/>
  <c r="AR186" i="19"/>
  <c r="AQ186" i="19"/>
  <c r="AP186" i="19"/>
  <c r="AO186" i="19"/>
  <c r="AN186" i="19"/>
  <c r="AM186" i="19"/>
  <c r="AK186" i="19"/>
  <c r="AJ186" i="19"/>
  <c r="AG186" i="19"/>
  <c r="AH186" i="19" s="1"/>
  <c r="AB186" i="19"/>
  <c r="AA186" i="19"/>
  <c r="AC186" i="19" s="1"/>
  <c r="Z186" i="19"/>
  <c r="Y186" i="19"/>
  <c r="AS185" i="19"/>
  <c r="AR185" i="19"/>
  <c r="AK185" i="19" s="1"/>
  <c r="AQ185" i="19"/>
  <c r="AP185" i="19"/>
  <c r="AO185" i="19"/>
  <c r="AN185" i="19"/>
  <c r="AL185" i="19" s="1"/>
  <c r="AM185" i="19"/>
  <c r="AJ185" i="19"/>
  <c r="AG185" i="19"/>
  <c r="AH185" i="19" s="1"/>
  <c r="AB185" i="19"/>
  <c r="AA185" i="19"/>
  <c r="Z185" i="19"/>
  <c r="Y185" i="19"/>
  <c r="AS184" i="19"/>
  <c r="AR184" i="19"/>
  <c r="AQ184" i="19"/>
  <c r="AP184" i="19"/>
  <c r="AO184" i="19"/>
  <c r="AN184" i="19"/>
  <c r="AM184" i="19"/>
  <c r="AJ184" i="19"/>
  <c r="AG184" i="19"/>
  <c r="AH184" i="19" s="1"/>
  <c r="AB184" i="19"/>
  <c r="AA184" i="19"/>
  <c r="Z184" i="19"/>
  <c r="Y184" i="19"/>
  <c r="AS183" i="19"/>
  <c r="AR183" i="19"/>
  <c r="AK183" i="19" s="1"/>
  <c r="AQ183" i="19"/>
  <c r="AP183" i="19"/>
  <c r="AO183" i="19"/>
  <c r="AN183" i="19"/>
  <c r="AM183" i="19"/>
  <c r="AJ183" i="19"/>
  <c r="AG183" i="19"/>
  <c r="AH183" i="19" s="1"/>
  <c r="AB183" i="19"/>
  <c r="AA183" i="19"/>
  <c r="Z183" i="19"/>
  <c r="Y183" i="19"/>
  <c r="AS182" i="19"/>
  <c r="AR182" i="19"/>
  <c r="AK182" i="19" s="1"/>
  <c r="AQ182" i="19"/>
  <c r="AP182" i="19"/>
  <c r="AO182" i="19"/>
  <c r="AN182" i="19"/>
  <c r="AM182" i="19"/>
  <c r="AJ182" i="19"/>
  <c r="AG182" i="19"/>
  <c r="AH182" i="19" s="1"/>
  <c r="AB182" i="19"/>
  <c r="AA182" i="19"/>
  <c r="Z182" i="19"/>
  <c r="Y182" i="19"/>
  <c r="AS181" i="19"/>
  <c r="AR181" i="19"/>
  <c r="AQ181" i="19"/>
  <c r="AP181" i="19"/>
  <c r="AO181" i="19"/>
  <c r="AN181" i="19"/>
  <c r="AM181" i="19"/>
  <c r="AJ181" i="19"/>
  <c r="AG181" i="19"/>
  <c r="AH181" i="19" s="1"/>
  <c r="AB181" i="19"/>
  <c r="AA181" i="19"/>
  <c r="Z181" i="19"/>
  <c r="Y181" i="19"/>
  <c r="AS180" i="19"/>
  <c r="AR180" i="19"/>
  <c r="AQ180" i="19"/>
  <c r="AP180" i="19"/>
  <c r="AO180" i="19"/>
  <c r="AN180" i="19"/>
  <c r="AM180" i="19"/>
  <c r="AJ180" i="19"/>
  <c r="AG180" i="19"/>
  <c r="AH180" i="19" s="1"/>
  <c r="AB180" i="19"/>
  <c r="AA180" i="19"/>
  <c r="Z180" i="19"/>
  <c r="Y180" i="19"/>
  <c r="AS179" i="19"/>
  <c r="AR179" i="19"/>
  <c r="AK179" i="19" s="1"/>
  <c r="AQ179" i="19"/>
  <c r="AP179" i="19"/>
  <c r="AO179" i="19"/>
  <c r="AN179" i="19"/>
  <c r="AM179" i="19"/>
  <c r="AJ179" i="19"/>
  <c r="AG179" i="19"/>
  <c r="AH179" i="19" s="1"/>
  <c r="AB179" i="19"/>
  <c r="AA179" i="19"/>
  <c r="Z179" i="19"/>
  <c r="Y179" i="19"/>
  <c r="AS178" i="19"/>
  <c r="AR178" i="19"/>
  <c r="AK178" i="19" s="1"/>
  <c r="AQ178" i="19"/>
  <c r="AP178" i="19"/>
  <c r="AO178" i="19"/>
  <c r="AN178" i="19"/>
  <c r="AM178" i="19"/>
  <c r="AJ178" i="19"/>
  <c r="AG178" i="19"/>
  <c r="AH178" i="19" s="1"/>
  <c r="AB178" i="19"/>
  <c r="AA178" i="19"/>
  <c r="Z178" i="19"/>
  <c r="Y178" i="19"/>
  <c r="AS177" i="19"/>
  <c r="AR177" i="19"/>
  <c r="AK177" i="19" s="1"/>
  <c r="AQ177" i="19"/>
  <c r="AP177" i="19"/>
  <c r="AO177" i="19"/>
  <c r="AN177" i="19"/>
  <c r="AM177" i="19"/>
  <c r="AJ177" i="19"/>
  <c r="AG177" i="19"/>
  <c r="AH177" i="19" s="1"/>
  <c r="AB177" i="19"/>
  <c r="AA177" i="19"/>
  <c r="Z177" i="19"/>
  <c r="Y177" i="19"/>
  <c r="AS176" i="19"/>
  <c r="AR176" i="19"/>
  <c r="AQ176" i="19"/>
  <c r="AP176" i="19"/>
  <c r="AO176" i="19"/>
  <c r="AN176" i="19"/>
  <c r="AM176" i="19"/>
  <c r="AJ176" i="19"/>
  <c r="AG176" i="19"/>
  <c r="AH176" i="19" s="1"/>
  <c r="AB176" i="19"/>
  <c r="AA176" i="19"/>
  <c r="Z176" i="19"/>
  <c r="Y176" i="19"/>
  <c r="AS175" i="19"/>
  <c r="AR175" i="19"/>
  <c r="AK175" i="19" s="1"/>
  <c r="AQ175" i="19"/>
  <c r="AP175" i="19"/>
  <c r="AO175" i="19"/>
  <c r="AN175" i="19"/>
  <c r="AM175" i="19"/>
  <c r="AJ175" i="19"/>
  <c r="AG175" i="19"/>
  <c r="AH175" i="19" s="1"/>
  <c r="AB175" i="19"/>
  <c r="AA175" i="19"/>
  <c r="Z175" i="19"/>
  <c r="Y175" i="19"/>
  <c r="AS174" i="19"/>
  <c r="AR174" i="19"/>
  <c r="AK174" i="19" s="1"/>
  <c r="AQ174" i="19"/>
  <c r="AP174" i="19"/>
  <c r="AO174" i="19"/>
  <c r="AN174" i="19"/>
  <c r="AM174" i="19"/>
  <c r="AJ174" i="19"/>
  <c r="AG174" i="19"/>
  <c r="AH174" i="19" s="1"/>
  <c r="AB174" i="19"/>
  <c r="AA174" i="19"/>
  <c r="Z174" i="19"/>
  <c r="Y174" i="19"/>
  <c r="AS173" i="19"/>
  <c r="AR173" i="19"/>
  <c r="AK173" i="19" s="1"/>
  <c r="AQ173" i="19"/>
  <c r="AP173" i="19"/>
  <c r="AO173" i="19"/>
  <c r="AN173" i="19"/>
  <c r="AL173" i="19" s="1"/>
  <c r="AM173" i="19"/>
  <c r="AJ173" i="19"/>
  <c r="AG173" i="19"/>
  <c r="AH173" i="19" s="1"/>
  <c r="AB173" i="19"/>
  <c r="AA173" i="19"/>
  <c r="Z173" i="19"/>
  <c r="Y173" i="19"/>
  <c r="AS172" i="19"/>
  <c r="AR172" i="19"/>
  <c r="AQ172" i="19"/>
  <c r="AP172" i="19"/>
  <c r="AO172" i="19"/>
  <c r="AN172" i="19"/>
  <c r="AM172" i="19"/>
  <c r="AJ172" i="19"/>
  <c r="AG172" i="19"/>
  <c r="AH172" i="19" s="1"/>
  <c r="AB172" i="19"/>
  <c r="AA172" i="19"/>
  <c r="Z172" i="19"/>
  <c r="Y172" i="19"/>
  <c r="AS171" i="19"/>
  <c r="AR171" i="19"/>
  <c r="AK171" i="19" s="1"/>
  <c r="AQ171" i="19"/>
  <c r="AP171" i="19"/>
  <c r="AO171" i="19"/>
  <c r="AN171" i="19"/>
  <c r="AM171" i="19"/>
  <c r="AJ171" i="19"/>
  <c r="AG171" i="19"/>
  <c r="AH171" i="19" s="1"/>
  <c r="AB171" i="19"/>
  <c r="AA171" i="19"/>
  <c r="Z171" i="19"/>
  <c r="Y171" i="19"/>
  <c r="AS170" i="19"/>
  <c r="AR170" i="19"/>
  <c r="AK170" i="19" s="1"/>
  <c r="AQ170" i="19"/>
  <c r="AP170" i="19"/>
  <c r="AO170" i="19"/>
  <c r="AN170" i="19"/>
  <c r="AM170" i="19"/>
  <c r="AJ170" i="19"/>
  <c r="AG170" i="19"/>
  <c r="AH170" i="19" s="1"/>
  <c r="AB170" i="19"/>
  <c r="AA170" i="19"/>
  <c r="Z170" i="19"/>
  <c r="Y170" i="19"/>
  <c r="AS169" i="19"/>
  <c r="AR169" i="19"/>
  <c r="AK169" i="19" s="1"/>
  <c r="AQ169" i="19"/>
  <c r="AP169" i="19"/>
  <c r="AO169" i="19"/>
  <c r="AN169" i="19"/>
  <c r="AM169" i="19"/>
  <c r="AJ169" i="19"/>
  <c r="AG169" i="19"/>
  <c r="AH169" i="19" s="1"/>
  <c r="AB169" i="19"/>
  <c r="AA169" i="19"/>
  <c r="Z169" i="19"/>
  <c r="Y169" i="19"/>
  <c r="AS168" i="19"/>
  <c r="AR168" i="19"/>
  <c r="AK168" i="19" s="1"/>
  <c r="AQ168" i="19"/>
  <c r="AP168" i="19"/>
  <c r="AO168" i="19"/>
  <c r="AN168" i="19"/>
  <c r="AM168" i="19"/>
  <c r="AL168" i="19" s="1"/>
  <c r="AJ168" i="19"/>
  <c r="AG168" i="19"/>
  <c r="AH168" i="19" s="1"/>
  <c r="AB168" i="19"/>
  <c r="AA168" i="19"/>
  <c r="AC168" i="19" s="1"/>
  <c r="Z168" i="19"/>
  <c r="Y168" i="19"/>
  <c r="AS167" i="19"/>
  <c r="AR167" i="19"/>
  <c r="AK167" i="19" s="1"/>
  <c r="AQ167" i="19"/>
  <c r="AP167" i="19"/>
  <c r="AO167" i="19"/>
  <c r="AN167" i="19"/>
  <c r="AM167" i="19"/>
  <c r="AJ167" i="19"/>
  <c r="AG167" i="19"/>
  <c r="AH167" i="19" s="1"/>
  <c r="AB167" i="19"/>
  <c r="AA167" i="19"/>
  <c r="Z167" i="19"/>
  <c r="Y167" i="19"/>
  <c r="AS166" i="19"/>
  <c r="AR166" i="19"/>
  <c r="AK166" i="19" s="1"/>
  <c r="AQ166" i="19"/>
  <c r="AP166" i="19"/>
  <c r="AO166" i="19"/>
  <c r="AN166" i="19"/>
  <c r="AM166" i="19"/>
  <c r="AJ166" i="19"/>
  <c r="AG166" i="19"/>
  <c r="AH166" i="19" s="1"/>
  <c r="AB166" i="19"/>
  <c r="AA166" i="19"/>
  <c r="Z166" i="19"/>
  <c r="Y166" i="19"/>
  <c r="AS165" i="19"/>
  <c r="AR165" i="19"/>
  <c r="AQ165" i="19"/>
  <c r="AP165" i="19"/>
  <c r="AO165" i="19"/>
  <c r="AN165" i="19"/>
  <c r="AM165" i="19"/>
  <c r="AJ165" i="19"/>
  <c r="AG165" i="19"/>
  <c r="AH165" i="19" s="1"/>
  <c r="AB165" i="19"/>
  <c r="AA165" i="19"/>
  <c r="Z165" i="19"/>
  <c r="Y165" i="19"/>
  <c r="AS164" i="19"/>
  <c r="AR164" i="19"/>
  <c r="AQ164" i="19"/>
  <c r="AP164" i="19"/>
  <c r="AO164" i="19"/>
  <c r="AN164" i="19"/>
  <c r="AM164" i="19"/>
  <c r="AJ164" i="19"/>
  <c r="AG164" i="19"/>
  <c r="AH164" i="19" s="1"/>
  <c r="AB164" i="19"/>
  <c r="AA164" i="19"/>
  <c r="Z164" i="19"/>
  <c r="Y164" i="19"/>
  <c r="AS163" i="19"/>
  <c r="AR163" i="19"/>
  <c r="AK163" i="19" s="1"/>
  <c r="AQ163" i="19"/>
  <c r="AP163" i="19"/>
  <c r="AO163" i="19"/>
  <c r="AN163" i="19"/>
  <c r="AM163" i="19"/>
  <c r="AJ163" i="19"/>
  <c r="AG163" i="19"/>
  <c r="AH163" i="19" s="1"/>
  <c r="AB163" i="19"/>
  <c r="AA163" i="19"/>
  <c r="Z163" i="19"/>
  <c r="Y163" i="19"/>
  <c r="AS162" i="19"/>
  <c r="AR162" i="19"/>
  <c r="AK162" i="19" s="1"/>
  <c r="AQ162" i="19"/>
  <c r="AP162" i="19"/>
  <c r="AO162" i="19"/>
  <c r="AN162" i="19"/>
  <c r="AM162" i="19"/>
  <c r="AJ162" i="19"/>
  <c r="AG162" i="19"/>
  <c r="AH162" i="19" s="1"/>
  <c r="AB162" i="19"/>
  <c r="AA162" i="19"/>
  <c r="Z162" i="19"/>
  <c r="Y162" i="19"/>
  <c r="AS161" i="19"/>
  <c r="AR161" i="19"/>
  <c r="AQ161" i="19"/>
  <c r="AP161" i="19"/>
  <c r="AO161" i="19"/>
  <c r="AN161" i="19"/>
  <c r="AM161" i="19"/>
  <c r="AJ161" i="19"/>
  <c r="AG161" i="19"/>
  <c r="AH161" i="19" s="1"/>
  <c r="AB161" i="19"/>
  <c r="AA161" i="19"/>
  <c r="Z161" i="19"/>
  <c r="Y161" i="19"/>
  <c r="AS160" i="19"/>
  <c r="AR160" i="19"/>
  <c r="AK160" i="19" s="1"/>
  <c r="AQ160" i="19"/>
  <c r="AP160" i="19"/>
  <c r="AO160" i="19"/>
  <c r="AN160" i="19"/>
  <c r="AM160" i="19"/>
  <c r="AJ160" i="19"/>
  <c r="AG160" i="19"/>
  <c r="AH160" i="19" s="1"/>
  <c r="AB160" i="19"/>
  <c r="AA160" i="19"/>
  <c r="Z160" i="19"/>
  <c r="Y160" i="19"/>
  <c r="AS159" i="19"/>
  <c r="AR159" i="19"/>
  <c r="AK159" i="19" s="1"/>
  <c r="AQ159" i="19"/>
  <c r="AP159" i="19"/>
  <c r="AO159" i="19"/>
  <c r="AN159" i="19"/>
  <c r="AM159" i="19"/>
  <c r="AJ159" i="19"/>
  <c r="AG159" i="19"/>
  <c r="AH159" i="19" s="1"/>
  <c r="AB159" i="19"/>
  <c r="AA159" i="19"/>
  <c r="Z159" i="19"/>
  <c r="Y159" i="19"/>
  <c r="AS158" i="19"/>
  <c r="AR158" i="19"/>
  <c r="AK158" i="19" s="1"/>
  <c r="AQ158" i="19"/>
  <c r="AP158" i="19"/>
  <c r="AO158" i="19"/>
  <c r="AN158" i="19"/>
  <c r="AM158" i="19"/>
  <c r="AJ158" i="19"/>
  <c r="AG158" i="19"/>
  <c r="AH158" i="19" s="1"/>
  <c r="AB158" i="19"/>
  <c r="AA158" i="19"/>
  <c r="Z158" i="19"/>
  <c r="Y158" i="19"/>
  <c r="AS157" i="19"/>
  <c r="AR157" i="19"/>
  <c r="AQ157" i="19"/>
  <c r="AP157" i="19"/>
  <c r="AO157" i="19"/>
  <c r="AN157" i="19"/>
  <c r="AM157" i="19"/>
  <c r="AJ157" i="19"/>
  <c r="AG157" i="19"/>
  <c r="AH157" i="19" s="1"/>
  <c r="AB157" i="19"/>
  <c r="AA157" i="19"/>
  <c r="Z157" i="19"/>
  <c r="Y157" i="19"/>
  <c r="AS156" i="19"/>
  <c r="AR156" i="19"/>
  <c r="AQ156" i="19"/>
  <c r="AP156" i="19"/>
  <c r="AO156" i="19"/>
  <c r="AN156" i="19"/>
  <c r="AM156" i="19"/>
  <c r="AJ156" i="19"/>
  <c r="AG156" i="19"/>
  <c r="AH156" i="19" s="1"/>
  <c r="AB156" i="19"/>
  <c r="AA156" i="19"/>
  <c r="Z156" i="19"/>
  <c r="Y156" i="19"/>
  <c r="AS155" i="19"/>
  <c r="AR155" i="19"/>
  <c r="AK155" i="19" s="1"/>
  <c r="AQ155" i="19"/>
  <c r="AP155" i="19"/>
  <c r="AO155" i="19"/>
  <c r="AN155" i="19"/>
  <c r="AM155" i="19"/>
  <c r="AJ155" i="19"/>
  <c r="AG155" i="19"/>
  <c r="AH155" i="19" s="1"/>
  <c r="AB155" i="19"/>
  <c r="AA155" i="19"/>
  <c r="Z155" i="19"/>
  <c r="Y155" i="19"/>
  <c r="AS154" i="19"/>
  <c r="AR154" i="19"/>
  <c r="AK154" i="19" s="1"/>
  <c r="AQ154" i="19"/>
  <c r="AP154" i="19"/>
  <c r="AO154" i="19"/>
  <c r="AN154" i="19"/>
  <c r="AM154" i="19"/>
  <c r="AJ154" i="19"/>
  <c r="AG154" i="19"/>
  <c r="AH154" i="19" s="1"/>
  <c r="AB154" i="19"/>
  <c r="AA154" i="19"/>
  <c r="Z154" i="19"/>
  <c r="Y154" i="19"/>
  <c r="AS153" i="19"/>
  <c r="AR153" i="19"/>
  <c r="AK153" i="19" s="1"/>
  <c r="AQ153" i="19"/>
  <c r="AP153" i="19"/>
  <c r="AO153" i="19"/>
  <c r="AN153" i="19"/>
  <c r="AM153" i="19"/>
  <c r="AJ153" i="19"/>
  <c r="AG153" i="19"/>
  <c r="AH153" i="19" s="1"/>
  <c r="AB153" i="19"/>
  <c r="AA153" i="19"/>
  <c r="Z153" i="19"/>
  <c r="Y153" i="19"/>
  <c r="AS152" i="19"/>
  <c r="AR152" i="19"/>
  <c r="AQ152" i="19"/>
  <c r="AP152" i="19"/>
  <c r="AO152" i="19"/>
  <c r="AN152" i="19"/>
  <c r="AM152" i="19"/>
  <c r="AJ152" i="19"/>
  <c r="AG152" i="19"/>
  <c r="AH152" i="19" s="1"/>
  <c r="AB152" i="19"/>
  <c r="AA152" i="19"/>
  <c r="Z152" i="19"/>
  <c r="Y152" i="19"/>
  <c r="AS151" i="19"/>
  <c r="AR151" i="19"/>
  <c r="AK151" i="19" s="1"/>
  <c r="AQ151" i="19"/>
  <c r="AP151" i="19"/>
  <c r="AO151" i="19"/>
  <c r="AN151" i="19"/>
  <c r="AM151" i="19"/>
  <c r="AJ151" i="19"/>
  <c r="AG151" i="19"/>
  <c r="AH151" i="19" s="1"/>
  <c r="AB151" i="19"/>
  <c r="AA151" i="19"/>
  <c r="Z151" i="19"/>
  <c r="Y151" i="19"/>
  <c r="AS150" i="19"/>
  <c r="AR150" i="19"/>
  <c r="AK150" i="19" s="1"/>
  <c r="AQ150" i="19"/>
  <c r="AP150" i="19"/>
  <c r="AO150" i="19"/>
  <c r="AN150" i="19"/>
  <c r="AM150" i="19"/>
  <c r="AJ150" i="19"/>
  <c r="AG150" i="19"/>
  <c r="AH150" i="19" s="1"/>
  <c r="AB150" i="19"/>
  <c r="AA150" i="19"/>
  <c r="Z150" i="19"/>
  <c r="Y150" i="19"/>
  <c r="AS149" i="19"/>
  <c r="AR149" i="19"/>
  <c r="AQ149" i="19"/>
  <c r="AP149" i="19"/>
  <c r="AO149" i="19"/>
  <c r="AN149" i="19"/>
  <c r="AM149" i="19"/>
  <c r="AK149" i="19"/>
  <c r="AJ149" i="19"/>
  <c r="AG149" i="19"/>
  <c r="AH149" i="19" s="1"/>
  <c r="AB149" i="19"/>
  <c r="AA149" i="19"/>
  <c r="Z149" i="19"/>
  <c r="Y149" i="19"/>
  <c r="AS148" i="19"/>
  <c r="AR148" i="19"/>
  <c r="AQ148" i="19"/>
  <c r="AP148" i="19"/>
  <c r="AO148" i="19"/>
  <c r="AN148" i="19"/>
  <c r="AM148" i="19"/>
  <c r="AJ148" i="19"/>
  <c r="AG148" i="19"/>
  <c r="AH148" i="19" s="1"/>
  <c r="AB148" i="19"/>
  <c r="AA148" i="19"/>
  <c r="Z148" i="19"/>
  <c r="Y148" i="19"/>
  <c r="AS147" i="19"/>
  <c r="AR147" i="19"/>
  <c r="AK147" i="19" s="1"/>
  <c r="AQ147" i="19"/>
  <c r="AP147" i="19"/>
  <c r="AO147" i="19"/>
  <c r="AN147" i="19"/>
  <c r="AM147" i="19"/>
  <c r="AJ147" i="19"/>
  <c r="AG147" i="19"/>
  <c r="AH147" i="19" s="1"/>
  <c r="AB147" i="19"/>
  <c r="AA147" i="19"/>
  <c r="Z147" i="19"/>
  <c r="Y147" i="19"/>
  <c r="AS146" i="19"/>
  <c r="AR146" i="19"/>
  <c r="AK146" i="19" s="1"/>
  <c r="AQ146" i="19"/>
  <c r="AP146" i="19"/>
  <c r="AO146" i="19"/>
  <c r="AN146" i="19"/>
  <c r="AM146" i="19"/>
  <c r="AJ146" i="19"/>
  <c r="AG146" i="19"/>
  <c r="AH146" i="19" s="1"/>
  <c r="AB146" i="19"/>
  <c r="AA146" i="19"/>
  <c r="Z146" i="19"/>
  <c r="Y146" i="19"/>
  <c r="AS145" i="19"/>
  <c r="AR145" i="19"/>
  <c r="AK145" i="19" s="1"/>
  <c r="AQ145" i="19"/>
  <c r="AP145" i="19"/>
  <c r="AO145" i="19"/>
  <c r="AN145" i="19"/>
  <c r="AM145" i="19"/>
  <c r="AJ145" i="19"/>
  <c r="AG145" i="19"/>
  <c r="AH145" i="19" s="1"/>
  <c r="AB145" i="19"/>
  <c r="AA145" i="19"/>
  <c r="Z145" i="19"/>
  <c r="Y145" i="19"/>
  <c r="AS144" i="19"/>
  <c r="AR144" i="19"/>
  <c r="AQ144" i="19"/>
  <c r="AP144" i="19"/>
  <c r="AO144" i="19"/>
  <c r="AN144" i="19"/>
  <c r="AM144" i="19"/>
  <c r="AJ144" i="19"/>
  <c r="AG144" i="19"/>
  <c r="AH144" i="19" s="1"/>
  <c r="AB144" i="19"/>
  <c r="AA144" i="19"/>
  <c r="Z144" i="19"/>
  <c r="Y144" i="19"/>
  <c r="AS143" i="19"/>
  <c r="AR143" i="19"/>
  <c r="AQ143" i="19"/>
  <c r="AP143" i="19"/>
  <c r="AO143" i="19"/>
  <c r="AN143" i="19"/>
  <c r="AM143" i="19"/>
  <c r="AK143" i="19"/>
  <c r="AJ143" i="19"/>
  <c r="AG143" i="19"/>
  <c r="AH143" i="19" s="1"/>
  <c r="AB143" i="19"/>
  <c r="AA143" i="19"/>
  <c r="Z143" i="19"/>
  <c r="Y143" i="19"/>
  <c r="AS142" i="19"/>
  <c r="AR142" i="19"/>
  <c r="AK142" i="19" s="1"/>
  <c r="AQ142" i="19"/>
  <c r="AP142" i="19"/>
  <c r="AO142" i="19"/>
  <c r="AN142" i="19"/>
  <c r="AM142" i="19"/>
  <c r="AJ142" i="19"/>
  <c r="AG142" i="19"/>
  <c r="AH142" i="19" s="1"/>
  <c r="AB142" i="19"/>
  <c r="AA142" i="19"/>
  <c r="Z142" i="19"/>
  <c r="Y142" i="19"/>
  <c r="AS141" i="19"/>
  <c r="AR141" i="19"/>
  <c r="AK141" i="19" s="1"/>
  <c r="AQ141" i="19"/>
  <c r="AP141" i="19"/>
  <c r="AO141" i="19"/>
  <c r="AN141" i="19"/>
  <c r="AM141" i="19"/>
  <c r="AJ141" i="19"/>
  <c r="AG141" i="19"/>
  <c r="AH141" i="19" s="1"/>
  <c r="AB141" i="19"/>
  <c r="AA141" i="19"/>
  <c r="Z141" i="19"/>
  <c r="Y141" i="19"/>
  <c r="AS140" i="19"/>
  <c r="AR140" i="19"/>
  <c r="AQ140" i="19"/>
  <c r="AP140" i="19"/>
  <c r="AO140" i="19"/>
  <c r="AN140" i="19"/>
  <c r="AM140" i="19"/>
  <c r="AJ140" i="19"/>
  <c r="AG140" i="19"/>
  <c r="AH140" i="19" s="1"/>
  <c r="AB140" i="19"/>
  <c r="AA140" i="19"/>
  <c r="Z140" i="19"/>
  <c r="Y140" i="19"/>
  <c r="AS139" i="19"/>
  <c r="AR139" i="19"/>
  <c r="AK139" i="19" s="1"/>
  <c r="AQ139" i="19"/>
  <c r="AP139" i="19"/>
  <c r="AO139" i="19"/>
  <c r="AN139" i="19"/>
  <c r="AM139" i="19"/>
  <c r="AJ139" i="19"/>
  <c r="AG139" i="19"/>
  <c r="AH139" i="19" s="1"/>
  <c r="AB139" i="19"/>
  <c r="AA139" i="19"/>
  <c r="Z139" i="19"/>
  <c r="Y139" i="19"/>
  <c r="AS138" i="19"/>
  <c r="AR138" i="19"/>
  <c r="AK138" i="19" s="1"/>
  <c r="AQ138" i="19"/>
  <c r="AP138" i="19"/>
  <c r="AO138" i="19"/>
  <c r="AN138" i="19"/>
  <c r="AM138" i="19"/>
  <c r="AJ138" i="19"/>
  <c r="AG138" i="19"/>
  <c r="AH138" i="19" s="1"/>
  <c r="AB138" i="19"/>
  <c r="AA138" i="19"/>
  <c r="Z138" i="19"/>
  <c r="Y138" i="19"/>
  <c r="AS137" i="19"/>
  <c r="AR137" i="19"/>
  <c r="AK137" i="19" s="1"/>
  <c r="AQ137" i="19"/>
  <c r="AP137" i="19"/>
  <c r="AO137" i="19"/>
  <c r="AN137" i="19"/>
  <c r="AM137" i="19"/>
  <c r="AJ137" i="19"/>
  <c r="AG137" i="19"/>
  <c r="AH137" i="19" s="1"/>
  <c r="AB137" i="19"/>
  <c r="AA137" i="19"/>
  <c r="Z137" i="19"/>
  <c r="Y137" i="19"/>
  <c r="AS136" i="19"/>
  <c r="AR136" i="19"/>
  <c r="AQ136" i="19"/>
  <c r="AP136" i="19"/>
  <c r="AO136" i="19"/>
  <c r="AN136" i="19"/>
  <c r="AM136" i="19"/>
  <c r="AJ136" i="19"/>
  <c r="AG136" i="19"/>
  <c r="AH136" i="19" s="1"/>
  <c r="AB136" i="19"/>
  <c r="AA136" i="19"/>
  <c r="Z136" i="19"/>
  <c r="Y136" i="19"/>
  <c r="AS135" i="19"/>
  <c r="AR135" i="19"/>
  <c r="AK135" i="19" s="1"/>
  <c r="AQ135" i="19"/>
  <c r="AP135" i="19"/>
  <c r="AO135" i="19"/>
  <c r="AN135" i="19"/>
  <c r="AM135" i="19"/>
  <c r="AJ135" i="19"/>
  <c r="AG135" i="19"/>
  <c r="AH135" i="19" s="1"/>
  <c r="AB135" i="19"/>
  <c r="AA135" i="19"/>
  <c r="Z135" i="19"/>
  <c r="Y135" i="19"/>
  <c r="AS134" i="19"/>
  <c r="AR134" i="19"/>
  <c r="AK134" i="19" s="1"/>
  <c r="AQ134" i="19"/>
  <c r="AP134" i="19"/>
  <c r="AO134" i="19"/>
  <c r="AN134" i="19"/>
  <c r="AM134" i="19"/>
  <c r="AJ134" i="19"/>
  <c r="AG134" i="19"/>
  <c r="AH134" i="19" s="1"/>
  <c r="AB134" i="19"/>
  <c r="AA134" i="19"/>
  <c r="Z134" i="19"/>
  <c r="Y134" i="19"/>
  <c r="AS133" i="19"/>
  <c r="AR133" i="19"/>
  <c r="AQ133" i="19"/>
  <c r="AP133" i="19"/>
  <c r="AO133" i="19"/>
  <c r="AN133" i="19"/>
  <c r="AM133" i="19"/>
  <c r="AJ133" i="19"/>
  <c r="AG133" i="19"/>
  <c r="AH133" i="19" s="1"/>
  <c r="AB133" i="19"/>
  <c r="AA133" i="19"/>
  <c r="Z133" i="19"/>
  <c r="Y133" i="19"/>
  <c r="AS132" i="19"/>
  <c r="AR132" i="19"/>
  <c r="AQ132" i="19"/>
  <c r="AP132" i="19"/>
  <c r="AO132" i="19"/>
  <c r="AN132" i="19"/>
  <c r="AM132" i="19"/>
  <c r="AJ132" i="19"/>
  <c r="AG132" i="19"/>
  <c r="AH132" i="19" s="1"/>
  <c r="AB132" i="19"/>
  <c r="AA132" i="19"/>
  <c r="Z132" i="19"/>
  <c r="Y132" i="19"/>
  <c r="AS131" i="19"/>
  <c r="AR131" i="19"/>
  <c r="AK131" i="19" s="1"/>
  <c r="AQ131" i="19"/>
  <c r="AP131" i="19"/>
  <c r="AO131" i="19"/>
  <c r="AN131" i="19"/>
  <c r="AM131" i="19"/>
  <c r="AJ131" i="19"/>
  <c r="AG131" i="19"/>
  <c r="AH131" i="19" s="1"/>
  <c r="AB131" i="19"/>
  <c r="AA131" i="19"/>
  <c r="Z131" i="19"/>
  <c r="Y131" i="19"/>
  <c r="AS130" i="19"/>
  <c r="AR130" i="19"/>
  <c r="AK130" i="19" s="1"/>
  <c r="AQ130" i="19"/>
  <c r="AP130" i="19"/>
  <c r="AO130" i="19"/>
  <c r="AN130" i="19"/>
  <c r="AM130" i="19"/>
  <c r="AJ130" i="19"/>
  <c r="AG130" i="19"/>
  <c r="AH130" i="19" s="1"/>
  <c r="AB130" i="19"/>
  <c r="AA130" i="19"/>
  <c r="Z130" i="19"/>
  <c r="Y130" i="19"/>
  <c r="AS129" i="19"/>
  <c r="AR129" i="19"/>
  <c r="AQ129" i="19"/>
  <c r="AP129" i="19"/>
  <c r="AO129" i="19"/>
  <c r="AN129" i="19"/>
  <c r="AM129" i="19"/>
  <c r="AJ129" i="19"/>
  <c r="AG129" i="19"/>
  <c r="AH129" i="19" s="1"/>
  <c r="AB129" i="19"/>
  <c r="AA129" i="19"/>
  <c r="Z129" i="19"/>
  <c r="Y129" i="19"/>
  <c r="AS128" i="19"/>
  <c r="AR128" i="19"/>
  <c r="AQ128" i="19"/>
  <c r="AP128" i="19"/>
  <c r="AO128" i="19"/>
  <c r="AN128" i="19"/>
  <c r="AM128" i="19"/>
  <c r="AJ128" i="19"/>
  <c r="AG128" i="19"/>
  <c r="AH128" i="19" s="1"/>
  <c r="AB128" i="19"/>
  <c r="AA128" i="19"/>
  <c r="Z128" i="19"/>
  <c r="Y128" i="19"/>
  <c r="AS127" i="19"/>
  <c r="AR127" i="19"/>
  <c r="AK127" i="19" s="1"/>
  <c r="AQ127" i="19"/>
  <c r="AP127" i="19"/>
  <c r="AO127" i="19"/>
  <c r="AN127" i="19"/>
  <c r="AM127" i="19"/>
  <c r="AJ127" i="19"/>
  <c r="AG127" i="19"/>
  <c r="AH127" i="19" s="1"/>
  <c r="AB127" i="19"/>
  <c r="AA127" i="19"/>
  <c r="Z127" i="19"/>
  <c r="Y127" i="19"/>
  <c r="AS126" i="19"/>
  <c r="AR126" i="19"/>
  <c r="AK126" i="19" s="1"/>
  <c r="AQ126" i="19"/>
  <c r="AP126" i="19"/>
  <c r="AO126" i="19"/>
  <c r="AN126" i="19"/>
  <c r="AM126" i="19"/>
  <c r="AJ126" i="19"/>
  <c r="AG126" i="19"/>
  <c r="AH126" i="19" s="1"/>
  <c r="AB126" i="19"/>
  <c r="AA126" i="19"/>
  <c r="Z126" i="19"/>
  <c r="Y126" i="19"/>
  <c r="AS125" i="19"/>
  <c r="AR125" i="19"/>
  <c r="AQ125" i="19"/>
  <c r="AP125" i="19"/>
  <c r="AO125" i="19"/>
  <c r="AN125" i="19"/>
  <c r="AM125" i="19"/>
  <c r="AJ125" i="19"/>
  <c r="AG125" i="19"/>
  <c r="AH125" i="19" s="1"/>
  <c r="AB125" i="19"/>
  <c r="AA125" i="19"/>
  <c r="Z125" i="19"/>
  <c r="Y125" i="19"/>
  <c r="AS124" i="19"/>
  <c r="AR124" i="19"/>
  <c r="AQ124" i="19"/>
  <c r="AP124" i="19"/>
  <c r="AO124" i="19"/>
  <c r="AN124" i="19"/>
  <c r="AM124" i="19"/>
  <c r="AJ124" i="19"/>
  <c r="AG124" i="19"/>
  <c r="AH124" i="19" s="1"/>
  <c r="AB124" i="19"/>
  <c r="AA124" i="19"/>
  <c r="Z124" i="19"/>
  <c r="Y124" i="19"/>
  <c r="AS123" i="19"/>
  <c r="AR123" i="19"/>
  <c r="AK123" i="19" s="1"/>
  <c r="AQ123" i="19"/>
  <c r="AP123" i="19"/>
  <c r="AO123" i="19"/>
  <c r="AN123" i="19"/>
  <c r="AM123" i="19"/>
  <c r="AJ123" i="19"/>
  <c r="AG123" i="19"/>
  <c r="AH123" i="19" s="1"/>
  <c r="AB123" i="19"/>
  <c r="AA123" i="19"/>
  <c r="Z123" i="19"/>
  <c r="Y123" i="19"/>
  <c r="AS122" i="19"/>
  <c r="AR122" i="19"/>
  <c r="AK122" i="19" s="1"/>
  <c r="AQ122" i="19"/>
  <c r="AP122" i="19"/>
  <c r="AO122" i="19"/>
  <c r="AN122" i="19"/>
  <c r="AM122" i="19"/>
  <c r="AJ122" i="19"/>
  <c r="AG122" i="19"/>
  <c r="AH122" i="19" s="1"/>
  <c r="AB122" i="19"/>
  <c r="AA122" i="19"/>
  <c r="Z122" i="19"/>
  <c r="Y122" i="19"/>
  <c r="AS121" i="19"/>
  <c r="AR121" i="19"/>
  <c r="AQ121" i="19"/>
  <c r="AP121" i="19"/>
  <c r="AO121" i="19"/>
  <c r="AN121" i="19"/>
  <c r="AM121" i="19"/>
  <c r="AJ121" i="19"/>
  <c r="AG121" i="19"/>
  <c r="AH121" i="19" s="1"/>
  <c r="AB121" i="19"/>
  <c r="AA121" i="19"/>
  <c r="Z121" i="19"/>
  <c r="Y121" i="19"/>
  <c r="AS120" i="19"/>
  <c r="AR120" i="19"/>
  <c r="AQ120" i="19"/>
  <c r="AP120" i="19"/>
  <c r="AO120" i="19"/>
  <c r="AN120" i="19"/>
  <c r="AM120" i="19"/>
  <c r="AL120" i="19" s="1"/>
  <c r="AJ120" i="19"/>
  <c r="AG120" i="19"/>
  <c r="AH120" i="19" s="1"/>
  <c r="AB120" i="19"/>
  <c r="AA120" i="19"/>
  <c r="Z120" i="19"/>
  <c r="Y120" i="19"/>
  <c r="AS119" i="19"/>
  <c r="AR119" i="19"/>
  <c r="AK119" i="19" s="1"/>
  <c r="AQ119" i="19"/>
  <c r="AP119" i="19"/>
  <c r="AO119" i="19"/>
  <c r="AN119" i="19"/>
  <c r="AM119" i="19"/>
  <c r="AJ119" i="19"/>
  <c r="AG119" i="19"/>
  <c r="AH119" i="19" s="1"/>
  <c r="AB119" i="19"/>
  <c r="AA119" i="19"/>
  <c r="Z119" i="19"/>
  <c r="Y119" i="19"/>
  <c r="AS118" i="19"/>
  <c r="AR118" i="19"/>
  <c r="AK118" i="19" s="1"/>
  <c r="AQ118" i="19"/>
  <c r="AP118" i="19"/>
  <c r="AO118" i="19"/>
  <c r="AN118" i="19"/>
  <c r="AM118" i="19"/>
  <c r="AJ118" i="19"/>
  <c r="AG118" i="19"/>
  <c r="AH118" i="19" s="1"/>
  <c r="AB118" i="19"/>
  <c r="AA118" i="19"/>
  <c r="Z118" i="19"/>
  <c r="Y118" i="19"/>
  <c r="AS117" i="19"/>
  <c r="AR117" i="19"/>
  <c r="AK117" i="19" s="1"/>
  <c r="AQ117" i="19"/>
  <c r="AP117" i="19"/>
  <c r="AO117" i="19"/>
  <c r="AN117" i="19"/>
  <c r="AM117" i="19"/>
  <c r="AJ117" i="19"/>
  <c r="AG117" i="19"/>
  <c r="AH117" i="19" s="1"/>
  <c r="AB117" i="19"/>
  <c r="AA117" i="19"/>
  <c r="Z117" i="19"/>
  <c r="Y117" i="19"/>
  <c r="AS116" i="19"/>
  <c r="AR116" i="19"/>
  <c r="AQ116" i="19"/>
  <c r="AP116" i="19"/>
  <c r="AO116" i="19"/>
  <c r="AN116" i="19"/>
  <c r="AM116" i="19"/>
  <c r="AJ116" i="19"/>
  <c r="AG116" i="19"/>
  <c r="AH116" i="19" s="1"/>
  <c r="AB116" i="19"/>
  <c r="AA116" i="19"/>
  <c r="Z116" i="19"/>
  <c r="Y116" i="19"/>
  <c r="AS115" i="19"/>
  <c r="AR115" i="19"/>
  <c r="AK115" i="19" s="1"/>
  <c r="AQ115" i="19"/>
  <c r="AP115" i="19"/>
  <c r="AO115" i="19"/>
  <c r="AN115" i="19"/>
  <c r="AM115" i="19"/>
  <c r="AJ115" i="19"/>
  <c r="AG115" i="19"/>
  <c r="AH115" i="19" s="1"/>
  <c r="AB115" i="19"/>
  <c r="AA115" i="19"/>
  <c r="Z115" i="19"/>
  <c r="Y115" i="19"/>
  <c r="AS114" i="19"/>
  <c r="AR114" i="19"/>
  <c r="AK114" i="19" s="1"/>
  <c r="AQ114" i="19"/>
  <c r="AP114" i="19"/>
  <c r="AO114" i="19"/>
  <c r="AN114" i="19"/>
  <c r="AM114" i="19"/>
  <c r="AJ114" i="19"/>
  <c r="AG114" i="19"/>
  <c r="AH114" i="19" s="1"/>
  <c r="AB114" i="19"/>
  <c r="AA114" i="19"/>
  <c r="Z114" i="19"/>
  <c r="Y114" i="19"/>
  <c r="AS113" i="19"/>
  <c r="AR113" i="19"/>
  <c r="AQ113" i="19"/>
  <c r="AP113" i="19"/>
  <c r="AO113" i="19"/>
  <c r="AN113" i="19"/>
  <c r="AM113" i="19"/>
  <c r="AJ113" i="19"/>
  <c r="AG113" i="19"/>
  <c r="AH113" i="19" s="1"/>
  <c r="AB113" i="19"/>
  <c r="AA113" i="19"/>
  <c r="Z113" i="19"/>
  <c r="Y113" i="19"/>
  <c r="AS112" i="19"/>
  <c r="AR112" i="19"/>
  <c r="AQ112" i="19"/>
  <c r="AP112" i="19"/>
  <c r="AO112" i="19"/>
  <c r="AN112" i="19"/>
  <c r="AM112" i="19"/>
  <c r="AJ112" i="19"/>
  <c r="AG112" i="19"/>
  <c r="AH112" i="19" s="1"/>
  <c r="AB112" i="19"/>
  <c r="AA112" i="19"/>
  <c r="Z112" i="19"/>
  <c r="Y112" i="19"/>
  <c r="AS111" i="19"/>
  <c r="AR111" i="19"/>
  <c r="AK111" i="19" s="1"/>
  <c r="AQ111" i="19"/>
  <c r="AP111" i="19"/>
  <c r="AO111" i="19"/>
  <c r="AN111" i="19"/>
  <c r="AM111" i="19"/>
  <c r="AJ111" i="19"/>
  <c r="AG111" i="19"/>
  <c r="AH111" i="19" s="1"/>
  <c r="AB111" i="19"/>
  <c r="AA111" i="19"/>
  <c r="Z111" i="19"/>
  <c r="Y111" i="19"/>
  <c r="AS110" i="19"/>
  <c r="AR110" i="19"/>
  <c r="AK110" i="19" s="1"/>
  <c r="AQ110" i="19"/>
  <c r="AP110" i="19"/>
  <c r="AO110" i="19"/>
  <c r="AN110" i="19"/>
  <c r="AM110" i="19"/>
  <c r="AJ110" i="19"/>
  <c r="AG110" i="19"/>
  <c r="AH110" i="19" s="1"/>
  <c r="AB110" i="19"/>
  <c r="AA110" i="19"/>
  <c r="Z110" i="19"/>
  <c r="Y110" i="19"/>
  <c r="AS109" i="19"/>
  <c r="AR109" i="19"/>
  <c r="AK109" i="19" s="1"/>
  <c r="AQ109" i="19"/>
  <c r="AP109" i="19"/>
  <c r="AO109" i="19"/>
  <c r="AN109" i="19"/>
  <c r="AM109" i="19"/>
  <c r="AJ109" i="19"/>
  <c r="AG109" i="19"/>
  <c r="AH109" i="19" s="1"/>
  <c r="AB109" i="19"/>
  <c r="AA109" i="19"/>
  <c r="Z109" i="19"/>
  <c r="Y109" i="19"/>
  <c r="AS108" i="19"/>
  <c r="AR108" i="19"/>
  <c r="AQ108" i="19"/>
  <c r="AP108" i="19"/>
  <c r="AO108" i="19"/>
  <c r="AN108" i="19"/>
  <c r="AM108" i="19"/>
  <c r="AJ108" i="19"/>
  <c r="AG108" i="19"/>
  <c r="AH108" i="19" s="1"/>
  <c r="AB108" i="19"/>
  <c r="AA108" i="19"/>
  <c r="Z108" i="19"/>
  <c r="Y108" i="19"/>
  <c r="AS107" i="19"/>
  <c r="AR107" i="19"/>
  <c r="AK107" i="19" s="1"/>
  <c r="AQ107" i="19"/>
  <c r="AP107" i="19"/>
  <c r="AO107" i="19"/>
  <c r="AN107" i="19"/>
  <c r="AM107" i="19"/>
  <c r="AJ107" i="19"/>
  <c r="AG107" i="19"/>
  <c r="AH107" i="19" s="1"/>
  <c r="AB107" i="19"/>
  <c r="AA107" i="19"/>
  <c r="Z107" i="19"/>
  <c r="Y107" i="19"/>
  <c r="AS106" i="19"/>
  <c r="AR106" i="19"/>
  <c r="AQ106" i="19"/>
  <c r="AP106" i="19"/>
  <c r="AO106" i="19"/>
  <c r="AN106" i="19"/>
  <c r="AM106" i="19"/>
  <c r="AK106" i="19"/>
  <c r="AJ106" i="19"/>
  <c r="AG106" i="19"/>
  <c r="AH106" i="19" s="1"/>
  <c r="AB106" i="19"/>
  <c r="AA106" i="19"/>
  <c r="Z106" i="19"/>
  <c r="Y106" i="19"/>
  <c r="AS105" i="19"/>
  <c r="AR105" i="19"/>
  <c r="AK105" i="19" s="1"/>
  <c r="AQ105" i="19"/>
  <c r="AP105" i="19"/>
  <c r="AO105" i="19"/>
  <c r="AN105" i="19"/>
  <c r="AM105" i="19"/>
  <c r="AJ105" i="19"/>
  <c r="AG105" i="19"/>
  <c r="AH105" i="19" s="1"/>
  <c r="AB105" i="19"/>
  <c r="AA105" i="19"/>
  <c r="Z105" i="19"/>
  <c r="Y105" i="19"/>
  <c r="AS104" i="19"/>
  <c r="AR104" i="19"/>
  <c r="AQ104" i="19"/>
  <c r="AP104" i="19"/>
  <c r="AO104" i="19"/>
  <c r="AN104" i="19"/>
  <c r="AM104" i="19"/>
  <c r="AJ104" i="19"/>
  <c r="AG104" i="19"/>
  <c r="AH104" i="19" s="1"/>
  <c r="AB104" i="19"/>
  <c r="AA104" i="19"/>
  <c r="Z104" i="19"/>
  <c r="Y104" i="19"/>
  <c r="AS103" i="19"/>
  <c r="AR103" i="19"/>
  <c r="AK103" i="19" s="1"/>
  <c r="AQ103" i="19"/>
  <c r="AP103" i="19"/>
  <c r="AO103" i="19"/>
  <c r="AN103" i="19"/>
  <c r="AM103" i="19"/>
  <c r="AJ103" i="19"/>
  <c r="AG103" i="19"/>
  <c r="AH103" i="19" s="1"/>
  <c r="AB103" i="19"/>
  <c r="AA103" i="19"/>
  <c r="Z103" i="19"/>
  <c r="Y103" i="19"/>
  <c r="AS102" i="19"/>
  <c r="AR102" i="19"/>
  <c r="AK102" i="19" s="1"/>
  <c r="AQ102" i="19"/>
  <c r="AP102" i="19"/>
  <c r="AO102" i="19"/>
  <c r="AN102" i="19"/>
  <c r="AM102" i="19"/>
  <c r="AJ102" i="19"/>
  <c r="AG102" i="19"/>
  <c r="AH102" i="19" s="1"/>
  <c r="AB102" i="19"/>
  <c r="AA102" i="19"/>
  <c r="Z102" i="19"/>
  <c r="Y102" i="19"/>
  <c r="AS101" i="19"/>
  <c r="AR101" i="19"/>
  <c r="AK101" i="19" s="1"/>
  <c r="AQ101" i="19"/>
  <c r="AP101" i="19"/>
  <c r="AO101" i="19"/>
  <c r="AN101" i="19"/>
  <c r="AM101" i="19"/>
  <c r="AJ101" i="19"/>
  <c r="AG101" i="19"/>
  <c r="AH101" i="19" s="1"/>
  <c r="AB101" i="19"/>
  <c r="AA101" i="19"/>
  <c r="Z101" i="19"/>
  <c r="Y101" i="19"/>
  <c r="AS100" i="19"/>
  <c r="AR100" i="19"/>
  <c r="AQ100" i="19"/>
  <c r="AP100" i="19"/>
  <c r="AO100" i="19"/>
  <c r="AN100" i="19"/>
  <c r="AM100" i="19"/>
  <c r="AJ100" i="19"/>
  <c r="AG100" i="19"/>
  <c r="AH100" i="19" s="1"/>
  <c r="AB100" i="19"/>
  <c r="AA100" i="19"/>
  <c r="Z100" i="19"/>
  <c r="Y100" i="19"/>
  <c r="AC100" i="19" s="1"/>
  <c r="AS99" i="19"/>
  <c r="AR99" i="19"/>
  <c r="AK99" i="19" s="1"/>
  <c r="AQ99" i="19"/>
  <c r="AP99" i="19"/>
  <c r="AO99" i="19"/>
  <c r="AN99" i="19"/>
  <c r="AM99" i="19"/>
  <c r="AJ99" i="19"/>
  <c r="AG99" i="19"/>
  <c r="AH99" i="19" s="1"/>
  <c r="AB99" i="19"/>
  <c r="AA99" i="19"/>
  <c r="Z99" i="19"/>
  <c r="Y99" i="19"/>
  <c r="AS98" i="19"/>
  <c r="AR98" i="19"/>
  <c r="AK98" i="19" s="1"/>
  <c r="AQ98" i="19"/>
  <c r="AP98" i="19"/>
  <c r="AO98" i="19"/>
  <c r="AN98" i="19"/>
  <c r="AM98" i="19"/>
  <c r="AJ98" i="19"/>
  <c r="AG98" i="19"/>
  <c r="AH98" i="19" s="1"/>
  <c r="AB98" i="19"/>
  <c r="AA98" i="19"/>
  <c r="Z98" i="19"/>
  <c r="Y98" i="19"/>
  <c r="AS97" i="19"/>
  <c r="AR97" i="19"/>
  <c r="AK97" i="19" s="1"/>
  <c r="AQ97" i="19"/>
  <c r="AP97" i="19"/>
  <c r="AO97" i="19"/>
  <c r="AN97" i="19"/>
  <c r="AM97" i="19"/>
  <c r="AJ97" i="19"/>
  <c r="AG97" i="19"/>
  <c r="AH97" i="19" s="1"/>
  <c r="AB97" i="19"/>
  <c r="AA97" i="19"/>
  <c r="Z97" i="19"/>
  <c r="Y97" i="19"/>
  <c r="AS96" i="19"/>
  <c r="AR96" i="19"/>
  <c r="AK96" i="19" s="1"/>
  <c r="AQ96" i="19"/>
  <c r="AP96" i="19"/>
  <c r="AO96" i="19"/>
  <c r="AN96" i="19"/>
  <c r="AM96" i="19"/>
  <c r="AJ96" i="19"/>
  <c r="AG96" i="19"/>
  <c r="AH96" i="19" s="1"/>
  <c r="AB96" i="19"/>
  <c r="AA96" i="19"/>
  <c r="Z96" i="19"/>
  <c r="Y96" i="19"/>
  <c r="AS95" i="19"/>
  <c r="AR95" i="19"/>
  <c r="AK95" i="19" s="1"/>
  <c r="AQ95" i="19"/>
  <c r="AP95" i="19"/>
  <c r="AO95" i="19"/>
  <c r="AN95" i="19"/>
  <c r="AM95" i="19"/>
  <c r="AJ95" i="19"/>
  <c r="AG95" i="19"/>
  <c r="AH95" i="19" s="1"/>
  <c r="AB95" i="19"/>
  <c r="AA95" i="19"/>
  <c r="Z95" i="19"/>
  <c r="Y95" i="19"/>
  <c r="AS94" i="19"/>
  <c r="AR94" i="19"/>
  <c r="AK94" i="19" s="1"/>
  <c r="AQ94" i="19"/>
  <c r="AP94" i="19"/>
  <c r="AO94" i="19"/>
  <c r="AN94" i="19"/>
  <c r="AM94" i="19"/>
  <c r="AJ94" i="19"/>
  <c r="AG94" i="19"/>
  <c r="AH94" i="19" s="1"/>
  <c r="AB94" i="19"/>
  <c r="AA94" i="19"/>
  <c r="Z94" i="19"/>
  <c r="Y94" i="19"/>
  <c r="AS93" i="19"/>
  <c r="AR93" i="19"/>
  <c r="AQ93" i="19"/>
  <c r="AP93" i="19"/>
  <c r="AO93" i="19"/>
  <c r="AN93" i="19"/>
  <c r="AM93" i="19"/>
  <c r="AJ93" i="19"/>
  <c r="AG93" i="19"/>
  <c r="AH93" i="19" s="1"/>
  <c r="AB93" i="19"/>
  <c r="AA93" i="19"/>
  <c r="Z93" i="19"/>
  <c r="Y93" i="19"/>
  <c r="AS92" i="19"/>
  <c r="AR92" i="19"/>
  <c r="AQ92" i="19"/>
  <c r="AP92" i="19"/>
  <c r="AO92" i="19"/>
  <c r="AN92" i="19"/>
  <c r="AM92" i="19"/>
  <c r="AJ92" i="19"/>
  <c r="AG92" i="19"/>
  <c r="AH92" i="19" s="1"/>
  <c r="AB92" i="19"/>
  <c r="AA92" i="19"/>
  <c r="Z92" i="19"/>
  <c r="Y92" i="19"/>
  <c r="AS91" i="19"/>
  <c r="AR91" i="19"/>
  <c r="AK91" i="19" s="1"/>
  <c r="AQ91" i="19"/>
  <c r="AP91" i="19"/>
  <c r="AO91" i="19"/>
  <c r="AN91" i="19"/>
  <c r="AM91" i="19"/>
  <c r="AJ91" i="19"/>
  <c r="AG91" i="19"/>
  <c r="AH91" i="19" s="1"/>
  <c r="AB91" i="19"/>
  <c r="AA91" i="19"/>
  <c r="Z91" i="19"/>
  <c r="Y91" i="19"/>
  <c r="AS90" i="19"/>
  <c r="AR90" i="19"/>
  <c r="AK90" i="19" s="1"/>
  <c r="AQ90" i="19"/>
  <c r="AP90" i="19"/>
  <c r="AO90" i="19"/>
  <c r="AN90" i="19"/>
  <c r="AM90" i="19"/>
  <c r="AJ90" i="19"/>
  <c r="AG90" i="19"/>
  <c r="AH90" i="19" s="1"/>
  <c r="AB90" i="19"/>
  <c r="AA90" i="19"/>
  <c r="Z90" i="19"/>
  <c r="Y90" i="19"/>
  <c r="AS89" i="19"/>
  <c r="AR89" i="19"/>
  <c r="AQ89" i="19"/>
  <c r="AP89" i="19"/>
  <c r="AO89" i="19"/>
  <c r="AN89" i="19"/>
  <c r="AM89" i="19"/>
  <c r="AJ89" i="19"/>
  <c r="AG89" i="19"/>
  <c r="AH89" i="19" s="1"/>
  <c r="AB89" i="19"/>
  <c r="AA89" i="19"/>
  <c r="Z89" i="19"/>
  <c r="Y89" i="19"/>
  <c r="AS88" i="19"/>
  <c r="AR88" i="19"/>
  <c r="AQ88" i="19"/>
  <c r="AP88" i="19"/>
  <c r="AO88" i="19"/>
  <c r="AN88" i="19"/>
  <c r="AM88" i="19"/>
  <c r="AJ88" i="19"/>
  <c r="AG88" i="19"/>
  <c r="AH88" i="19" s="1"/>
  <c r="AB88" i="19"/>
  <c r="AA88" i="19"/>
  <c r="Z88" i="19"/>
  <c r="Y88" i="19"/>
  <c r="AS87" i="19"/>
  <c r="AR87" i="19"/>
  <c r="AK87" i="19" s="1"/>
  <c r="AQ87" i="19"/>
  <c r="AP87" i="19"/>
  <c r="AO87" i="19"/>
  <c r="AN87" i="19"/>
  <c r="AL87" i="19" s="1"/>
  <c r="AM87" i="19"/>
  <c r="AJ87" i="19"/>
  <c r="AG87" i="19"/>
  <c r="AH87" i="19" s="1"/>
  <c r="AB87" i="19"/>
  <c r="AA87" i="19"/>
  <c r="Z87" i="19"/>
  <c r="Y87" i="19"/>
  <c r="AS86" i="19"/>
  <c r="AR86" i="19"/>
  <c r="AQ86" i="19"/>
  <c r="AP86" i="19"/>
  <c r="AO86" i="19"/>
  <c r="AN86" i="19"/>
  <c r="AM86" i="19"/>
  <c r="AK86" i="19"/>
  <c r="AJ86" i="19"/>
  <c r="AG86" i="19"/>
  <c r="AH86" i="19" s="1"/>
  <c r="AB86" i="19"/>
  <c r="AA86" i="19"/>
  <c r="Z86" i="19"/>
  <c r="Y86" i="19"/>
  <c r="AS85" i="19"/>
  <c r="AR85" i="19"/>
  <c r="AK85" i="19" s="1"/>
  <c r="AQ85" i="19"/>
  <c r="AP85" i="19"/>
  <c r="AO85" i="19"/>
  <c r="AN85" i="19"/>
  <c r="AM85" i="19"/>
  <c r="AJ85" i="19"/>
  <c r="AG85" i="19"/>
  <c r="AH85" i="19" s="1"/>
  <c r="AB85" i="19"/>
  <c r="AA85" i="19"/>
  <c r="Z85" i="19"/>
  <c r="Y85" i="19"/>
  <c r="AS84" i="19"/>
  <c r="AR84" i="19"/>
  <c r="AK84" i="19" s="1"/>
  <c r="AQ84" i="19"/>
  <c r="AP84" i="19"/>
  <c r="AO84" i="19"/>
  <c r="AN84" i="19"/>
  <c r="AM84" i="19"/>
  <c r="AJ84" i="19"/>
  <c r="AG84" i="19"/>
  <c r="AH84" i="19" s="1"/>
  <c r="AB84" i="19"/>
  <c r="AA84" i="19"/>
  <c r="Z84" i="19"/>
  <c r="Y84" i="19"/>
  <c r="AS83" i="19"/>
  <c r="AR83" i="19"/>
  <c r="AK83" i="19" s="1"/>
  <c r="AQ83" i="19"/>
  <c r="AP83" i="19"/>
  <c r="AO83" i="19"/>
  <c r="AN83" i="19"/>
  <c r="AM83" i="19"/>
  <c r="AJ83" i="19"/>
  <c r="AG83" i="19"/>
  <c r="AH83" i="19" s="1"/>
  <c r="AB83" i="19"/>
  <c r="AA83" i="19"/>
  <c r="Z83" i="19"/>
  <c r="Y83" i="19"/>
  <c r="AS82" i="19"/>
  <c r="AR82" i="19"/>
  <c r="AK82" i="19" s="1"/>
  <c r="AQ82" i="19"/>
  <c r="AP82" i="19"/>
  <c r="AO82" i="19"/>
  <c r="AN82" i="19"/>
  <c r="AM82" i="19"/>
  <c r="AJ82" i="19"/>
  <c r="AG82" i="19"/>
  <c r="AH82" i="19" s="1"/>
  <c r="AB82" i="19"/>
  <c r="AA82" i="19"/>
  <c r="Z82" i="19"/>
  <c r="Y82" i="19"/>
  <c r="AS81" i="19"/>
  <c r="AR81" i="19"/>
  <c r="AK81" i="19" s="1"/>
  <c r="AQ81" i="19"/>
  <c r="AP81" i="19"/>
  <c r="AO81" i="19"/>
  <c r="AN81" i="19"/>
  <c r="AM81" i="19"/>
  <c r="AJ81" i="19"/>
  <c r="AG81" i="19"/>
  <c r="AH81" i="19" s="1"/>
  <c r="AB81" i="19"/>
  <c r="AA81" i="19"/>
  <c r="Z81" i="19"/>
  <c r="Y81" i="19"/>
  <c r="AS80" i="19"/>
  <c r="AR80" i="19"/>
  <c r="AK80" i="19" s="1"/>
  <c r="AQ80" i="19"/>
  <c r="AP80" i="19"/>
  <c r="AO80" i="19"/>
  <c r="AN80" i="19"/>
  <c r="AM80" i="19"/>
  <c r="AJ80" i="19"/>
  <c r="AG80" i="19"/>
  <c r="AH80" i="19" s="1"/>
  <c r="AB80" i="19"/>
  <c r="AA80" i="19"/>
  <c r="Z80" i="19"/>
  <c r="Y80" i="19"/>
  <c r="AS79" i="19"/>
  <c r="AR79" i="19"/>
  <c r="AK79" i="19" s="1"/>
  <c r="AQ79" i="19"/>
  <c r="AP79" i="19"/>
  <c r="AO79" i="19"/>
  <c r="AN79" i="19"/>
  <c r="AM79" i="19"/>
  <c r="AJ79" i="19"/>
  <c r="AG79" i="19"/>
  <c r="AH79" i="19" s="1"/>
  <c r="AB79" i="19"/>
  <c r="AA79" i="19"/>
  <c r="Z79" i="19"/>
  <c r="Y79" i="19"/>
  <c r="AS78" i="19"/>
  <c r="AR78" i="19"/>
  <c r="AK78" i="19" s="1"/>
  <c r="AQ78" i="19"/>
  <c r="AP78" i="19"/>
  <c r="AO78" i="19"/>
  <c r="AN78" i="19"/>
  <c r="AM78" i="19"/>
  <c r="AJ78" i="19"/>
  <c r="AG78" i="19"/>
  <c r="AH78" i="19" s="1"/>
  <c r="AB78" i="19"/>
  <c r="AA78" i="19"/>
  <c r="Z78" i="19"/>
  <c r="Y78" i="19"/>
  <c r="AS77" i="19"/>
  <c r="AR77" i="19"/>
  <c r="AK77" i="19" s="1"/>
  <c r="AQ77" i="19"/>
  <c r="AP77" i="19"/>
  <c r="AO77" i="19"/>
  <c r="AN77" i="19"/>
  <c r="AM77" i="19"/>
  <c r="AJ77" i="19"/>
  <c r="AG77" i="19"/>
  <c r="AH77" i="19" s="1"/>
  <c r="AB77" i="19"/>
  <c r="AA77" i="19"/>
  <c r="Z77" i="19"/>
  <c r="Y77" i="19"/>
  <c r="AS76" i="19"/>
  <c r="AR76" i="19"/>
  <c r="AQ76" i="19"/>
  <c r="AP76" i="19"/>
  <c r="AO76" i="19"/>
  <c r="AN76" i="19"/>
  <c r="AM76" i="19"/>
  <c r="AJ76" i="19"/>
  <c r="AG76" i="19"/>
  <c r="AH76" i="19" s="1"/>
  <c r="AB76" i="19"/>
  <c r="AA76" i="19"/>
  <c r="Z76" i="19"/>
  <c r="Y76" i="19"/>
  <c r="AS75" i="19"/>
  <c r="AR75" i="19"/>
  <c r="AK75" i="19" s="1"/>
  <c r="AQ75" i="19"/>
  <c r="AP75" i="19"/>
  <c r="AO75" i="19"/>
  <c r="AN75" i="19"/>
  <c r="AM75" i="19"/>
  <c r="AJ75" i="19"/>
  <c r="AG75" i="19"/>
  <c r="AH75" i="19" s="1"/>
  <c r="AB75" i="19"/>
  <c r="AA75" i="19"/>
  <c r="Z75" i="19"/>
  <c r="Y75" i="19"/>
  <c r="AS74" i="19"/>
  <c r="AR74" i="19"/>
  <c r="AK74" i="19" s="1"/>
  <c r="AQ74" i="19"/>
  <c r="AP74" i="19"/>
  <c r="AO74" i="19"/>
  <c r="AN74" i="19"/>
  <c r="AM74" i="19"/>
  <c r="AJ74" i="19"/>
  <c r="AG74" i="19"/>
  <c r="AH74" i="19" s="1"/>
  <c r="AB74" i="19"/>
  <c r="AA74" i="19"/>
  <c r="Z74" i="19"/>
  <c r="Y74" i="19"/>
  <c r="AS73" i="19"/>
  <c r="AR73" i="19"/>
  <c r="AK73" i="19" s="1"/>
  <c r="AQ73" i="19"/>
  <c r="AP73" i="19"/>
  <c r="AO73" i="19"/>
  <c r="AN73" i="19"/>
  <c r="AM73" i="19"/>
  <c r="AJ73" i="19"/>
  <c r="AG73" i="19"/>
  <c r="AH73" i="19" s="1"/>
  <c r="AB73" i="19"/>
  <c r="AA73" i="19"/>
  <c r="Z73" i="19"/>
  <c r="Y73" i="19"/>
  <c r="AS72" i="19"/>
  <c r="AR72" i="19"/>
  <c r="AQ72" i="19"/>
  <c r="AP72" i="19"/>
  <c r="AO72" i="19"/>
  <c r="AN72" i="19"/>
  <c r="AM72" i="19"/>
  <c r="AJ72" i="19"/>
  <c r="AG72" i="19"/>
  <c r="AH72" i="19" s="1"/>
  <c r="AB72" i="19"/>
  <c r="AA72" i="19"/>
  <c r="Z72" i="19"/>
  <c r="Y72" i="19"/>
  <c r="AS71" i="19"/>
  <c r="AR71" i="19"/>
  <c r="AK71" i="19" s="1"/>
  <c r="AQ71" i="19"/>
  <c r="AP71" i="19"/>
  <c r="AO71" i="19"/>
  <c r="AN71" i="19"/>
  <c r="AM71" i="19"/>
  <c r="AJ71" i="19"/>
  <c r="AG71" i="19"/>
  <c r="AH71" i="19" s="1"/>
  <c r="AB71" i="19"/>
  <c r="AA71" i="19"/>
  <c r="Z71" i="19"/>
  <c r="Y71" i="19"/>
  <c r="AS70" i="19"/>
  <c r="AR70" i="19"/>
  <c r="AK70" i="19" s="1"/>
  <c r="AQ70" i="19"/>
  <c r="AP70" i="19"/>
  <c r="AO70" i="19"/>
  <c r="AN70" i="19"/>
  <c r="AM70" i="19"/>
  <c r="AJ70" i="19"/>
  <c r="AG70" i="19"/>
  <c r="AH70" i="19" s="1"/>
  <c r="AB70" i="19"/>
  <c r="AA70" i="19"/>
  <c r="Z70" i="19"/>
  <c r="Y70" i="19"/>
  <c r="AS69" i="19"/>
  <c r="AR69" i="19"/>
  <c r="AK69" i="19" s="1"/>
  <c r="AQ69" i="19"/>
  <c r="AP69" i="19"/>
  <c r="AO69" i="19"/>
  <c r="AN69" i="19"/>
  <c r="AM69" i="19"/>
  <c r="AJ69" i="19"/>
  <c r="AG69" i="19"/>
  <c r="AH69" i="19" s="1"/>
  <c r="AB69" i="19"/>
  <c r="AA69" i="19"/>
  <c r="Z69" i="19"/>
  <c r="Y69" i="19"/>
  <c r="AS68" i="19"/>
  <c r="AR68" i="19"/>
  <c r="AQ68" i="19"/>
  <c r="AP68" i="19"/>
  <c r="AO68" i="19"/>
  <c r="AN68" i="19"/>
  <c r="AM68" i="19"/>
  <c r="AJ68" i="19"/>
  <c r="AG68" i="19"/>
  <c r="AH68" i="19" s="1"/>
  <c r="AB68" i="19"/>
  <c r="AA68" i="19"/>
  <c r="Z68" i="19"/>
  <c r="Y68" i="19"/>
  <c r="AS67" i="19"/>
  <c r="AR67" i="19"/>
  <c r="AK67" i="19" s="1"/>
  <c r="AQ67" i="19"/>
  <c r="AP67" i="19"/>
  <c r="AO67" i="19"/>
  <c r="AN67" i="19"/>
  <c r="AM67" i="19"/>
  <c r="AJ67" i="19"/>
  <c r="AG67" i="19"/>
  <c r="AH67" i="19" s="1"/>
  <c r="AB67" i="19"/>
  <c r="AA67" i="19"/>
  <c r="Z67" i="19"/>
  <c r="Y67" i="19"/>
  <c r="AS66" i="19"/>
  <c r="AR66" i="19"/>
  <c r="AK66" i="19" s="1"/>
  <c r="AQ66" i="19"/>
  <c r="AP66" i="19"/>
  <c r="AO66" i="19"/>
  <c r="AN66" i="19"/>
  <c r="AM66" i="19"/>
  <c r="AJ66" i="19"/>
  <c r="AG66" i="19"/>
  <c r="AH66" i="19" s="1"/>
  <c r="AB66" i="19"/>
  <c r="AA66" i="19"/>
  <c r="Z66" i="19"/>
  <c r="Y66" i="19"/>
  <c r="AS65" i="19"/>
  <c r="AR65" i="19"/>
  <c r="AK65" i="19" s="1"/>
  <c r="AQ65" i="19"/>
  <c r="AP65" i="19"/>
  <c r="AO65" i="19"/>
  <c r="AN65" i="19"/>
  <c r="AM65" i="19"/>
  <c r="AJ65" i="19"/>
  <c r="AG65" i="19"/>
  <c r="AH65" i="19" s="1"/>
  <c r="AB65" i="19"/>
  <c r="AA65" i="19"/>
  <c r="Z65" i="19"/>
  <c r="Y65" i="19"/>
  <c r="AS64" i="19"/>
  <c r="AR64" i="19"/>
  <c r="AQ64" i="19"/>
  <c r="AP64" i="19"/>
  <c r="AO64" i="19"/>
  <c r="AN64" i="19"/>
  <c r="AM64" i="19"/>
  <c r="AJ64" i="19"/>
  <c r="AG64" i="19"/>
  <c r="AH64" i="19" s="1"/>
  <c r="AB64" i="19"/>
  <c r="AA64" i="19"/>
  <c r="Z64" i="19"/>
  <c r="Y64" i="19"/>
  <c r="AS63" i="19"/>
  <c r="AR63" i="19"/>
  <c r="AK63" i="19" s="1"/>
  <c r="AQ63" i="19"/>
  <c r="AP63" i="19"/>
  <c r="AO63" i="19"/>
  <c r="AN63" i="19"/>
  <c r="AM63" i="19"/>
  <c r="AJ63" i="19"/>
  <c r="AG63" i="19"/>
  <c r="AH63" i="19" s="1"/>
  <c r="AB63" i="19"/>
  <c r="AA63" i="19"/>
  <c r="Z63" i="19"/>
  <c r="Y63" i="19"/>
  <c r="AS62" i="19"/>
  <c r="AR62" i="19"/>
  <c r="AK62" i="19" s="1"/>
  <c r="AQ62" i="19"/>
  <c r="AP62" i="19"/>
  <c r="AO62" i="19"/>
  <c r="AN62" i="19"/>
  <c r="AM62" i="19"/>
  <c r="AJ62" i="19"/>
  <c r="AG62" i="19"/>
  <c r="AH62" i="19" s="1"/>
  <c r="AB62" i="19"/>
  <c r="AA62" i="19"/>
  <c r="Z62" i="19"/>
  <c r="Y62" i="19"/>
  <c r="AS61" i="19"/>
  <c r="AR61" i="19"/>
  <c r="AK61" i="19" s="1"/>
  <c r="AQ61" i="19"/>
  <c r="AP61" i="19"/>
  <c r="AO61" i="19"/>
  <c r="AN61" i="19"/>
  <c r="AM61" i="19"/>
  <c r="AJ61" i="19"/>
  <c r="AG61" i="19"/>
  <c r="AH61" i="19" s="1"/>
  <c r="AB61" i="19"/>
  <c r="AA61" i="19"/>
  <c r="Z61" i="19"/>
  <c r="Y61" i="19"/>
  <c r="AS60" i="19"/>
  <c r="AR60" i="19"/>
  <c r="AQ60" i="19"/>
  <c r="AP60" i="19"/>
  <c r="AO60" i="19"/>
  <c r="AN60" i="19"/>
  <c r="AM60" i="19"/>
  <c r="AJ60" i="19"/>
  <c r="AG60" i="19"/>
  <c r="AH60" i="19" s="1"/>
  <c r="AB60" i="19"/>
  <c r="AA60" i="19"/>
  <c r="Z60" i="19"/>
  <c r="Y60" i="19"/>
  <c r="AS59" i="19"/>
  <c r="AR59" i="19"/>
  <c r="AK59" i="19" s="1"/>
  <c r="AQ59" i="19"/>
  <c r="AP59" i="19"/>
  <c r="AO59" i="19"/>
  <c r="AN59" i="19"/>
  <c r="AM59" i="19"/>
  <c r="AJ59" i="19"/>
  <c r="AG59" i="19"/>
  <c r="AH59" i="19" s="1"/>
  <c r="AB59" i="19"/>
  <c r="AA59" i="19"/>
  <c r="Z59" i="19"/>
  <c r="Y59" i="19"/>
  <c r="AS58" i="19"/>
  <c r="AR58" i="19"/>
  <c r="AK58" i="19" s="1"/>
  <c r="AQ58" i="19"/>
  <c r="AP58" i="19"/>
  <c r="AO58" i="19"/>
  <c r="AN58" i="19"/>
  <c r="AM58" i="19"/>
  <c r="AJ58" i="19"/>
  <c r="AG58" i="19"/>
  <c r="AH58" i="19" s="1"/>
  <c r="AB58" i="19"/>
  <c r="AA58" i="19"/>
  <c r="Z58" i="19"/>
  <c r="Y58" i="19"/>
  <c r="AS57" i="19"/>
  <c r="AR57" i="19"/>
  <c r="AK57" i="19" s="1"/>
  <c r="AQ57" i="19"/>
  <c r="AP57" i="19"/>
  <c r="AO57" i="19"/>
  <c r="AN57" i="19"/>
  <c r="AM57" i="19"/>
  <c r="AJ57" i="19"/>
  <c r="AG57" i="19"/>
  <c r="AH57" i="19" s="1"/>
  <c r="AB57" i="19"/>
  <c r="AA57" i="19"/>
  <c r="Z57" i="19"/>
  <c r="Y57" i="19"/>
  <c r="AS56" i="19"/>
  <c r="AR56" i="19"/>
  <c r="AQ56" i="19"/>
  <c r="AP56" i="19"/>
  <c r="AO56" i="19"/>
  <c r="AN56" i="19"/>
  <c r="AM56" i="19"/>
  <c r="AJ56" i="19"/>
  <c r="AG56" i="19"/>
  <c r="AH56" i="19" s="1"/>
  <c r="AB56" i="19"/>
  <c r="AA56" i="19"/>
  <c r="Z56" i="19"/>
  <c r="Y56" i="19"/>
  <c r="AS55" i="19"/>
  <c r="AR55" i="19"/>
  <c r="AK55" i="19" s="1"/>
  <c r="AQ55" i="19"/>
  <c r="AP55" i="19"/>
  <c r="AO55" i="19"/>
  <c r="AN55" i="19"/>
  <c r="AM55" i="19"/>
  <c r="AJ55" i="19"/>
  <c r="AG55" i="19"/>
  <c r="AH55" i="19" s="1"/>
  <c r="AB55" i="19"/>
  <c r="AA55" i="19"/>
  <c r="Z55" i="19"/>
  <c r="Y55" i="19"/>
  <c r="AS54" i="19"/>
  <c r="AR54" i="19"/>
  <c r="AK54" i="19" s="1"/>
  <c r="AQ54" i="19"/>
  <c r="AP54" i="19"/>
  <c r="AO54" i="19"/>
  <c r="AN54" i="19"/>
  <c r="AM54" i="19"/>
  <c r="AJ54" i="19"/>
  <c r="AG54" i="19"/>
  <c r="AH54" i="19" s="1"/>
  <c r="AB54" i="19"/>
  <c r="AA54" i="19"/>
  <c r="Z54" i="19"/>
  <c r="Y54" i="19"/>
  <c r="AS53" i="19"/>
  <c r="AR53" i="19"/>
  <c r="AK53" i="19" s="1"/>
  <c r="AQ53" i="19"/>
  <c r="AP53" i="19"/>
  <c r="AO53" i="19"/>
  <c r="AN53" i="19"/>
  <c r="AM53" i="19"/>
  <c r="AJ53" i="19"/>
  <c r="AG53" i="19"/>
  <c r="AH53" i="19" s="1"/>
  <c r="AB53" i="19"/>
  <c r="AA53" i="19"/>
  <c r="Z53" i="19"/>
  <c r="Y53" i="19"/>
  <c r="AS52" i="19"/>
  <c r="AR52" i="19"/>
  <c r="AK52" i="19" s="1"/>
  <c r="AQ52" i="19"/>
  <c r="AP52" i="19"/>
  <c r="AO52" i="19"/>
  <c r="AN52" i="19"/>
  <c r="AM52" i="19"/>
  <c r="AJ52" i="19"/>
  <c r="AG52" i="19"/>
  <c r="AH52" i="19" s="1"/>
  <c r="AB52" i="19"/>
  <c r="AA52" i="19"/>
  <c r="Z52" i="19"/>
  <c r="Y52" i="19"/>
  <c r="AS51" i="19"/>
  <c r="AR51" i="19"/>
  <c r="AK51" i="19" s="1"/>
  <c r="AQ51" i="19"/>
  <c r="AP51" i="19"/>
  <c r="AO51" i="19"/>
  <c r="AN51" i="19"/>
  <c r="AM51" i="19"/>
  <c r="AJ51" i="19"/>
  <c r="AG51" i="19"/>
  <c r="AH51" i="19" s="1"/>
  <c r="AB51" i="19"/>
  <c r="AA51" i="19"/>
  <c r="Z51" i="19"/>
  <c r="Y51" i="19"/>
  <c r="AS50" i="19"/>
  <c r="AR50" i="19"/>
  <c r="AK50" i="19" s="1"/>
  <c r="AQ50" i="19"/>
  <c r="AP50" i="19"/>
  <c r="AO50" i="19"/>
  <c r="AN50" i="19"/>
  <c r="AL50" i="19" s="1"/>
  <c r="AM50" i="19"/>
  <c r="AJ50" i="19"/>
  <c r="AG50" i="19"/>
  <c r="AH50" i="19" s="1"/>
  <c r="AB50" i="19"/>
  <c r="AA50" i="19"/>
  <c r="Z50" i="19"/>
  <c r="Y50" i="19"/>
  <c r="AS49" i="19"/>
  <c r="AR49" i="19"/>
  <c r="AK49" i="19" s="1"/>
  <c r="AQ49" i="19"/>
  <c r="AP49" i="19"/>
  <c r="AO49" i="19"/>
  <c r="AN49" i="19"/>
  <c r="AM49" i="19"/>
  <c r="AL49" i="19" s="1"/>
  <c r="AJ49" i="19"/>
  <c r="AG49" i="19"/>
  <c r="AH49" i="19" s="1"/>
  <c r="AB49" i="19"/>
  <c r="AA49" i="19"/>
  <c r="Z49" i="19"/>
  <c r="Y49" i="19"/>
  <c r="AS48" i="19"/>
  <c r="AR48" i="19"/>
  <c r="AQ48" i="19"/>
  <c r="AP48" i="19"/>
  <c r="AO48" i="19"/>
  <c r="AN48" i="19"/>
  <c r="AM48" i="19"/>
  <c r="AJ48" i="19"/>
  <c r="AG48" i="19"/>
  <c r="AH48" i="19" s="1"/>
  <c r="AB48" i="19"/>
  <c r="AA48" i="19"/>
  <c r="Z48" i="19"/>
  <c r="Y48" i="19"/>
  <c r="AS47" i="19"/>
  <c r="AR47" i="19"/>
  <c r="AK47" i="19" s="1"/>
  <c r="AQ47" i="19"/>
  <c r="AP47" i="19"/>
  <c r="AO47" i="19"/>
  <c r="AN47" i="19"/>
  <c r="AM47" i="19"/>
  <c r="AJ47" i="19"/>
  <c r="AG47" i="19"/>
  <c r="AH47" i="19" s="1"/>
  <c r="AB47" i="19"/>
  <c r="AA47" i="19"/>
  <c r="Z47" i="19"/>
  <c r="Y47" i="19"/>
  <c r="AS46" i="19"/>
  <c r="AR46" i="19"/>
  <c r="AK46" i="19" s="1"/>
  <c r="AQ46" i="19"/>
  <c r="AP46" i="19"/>
  <c r="AO46" i="19"/>
  <c r="AN46" i="19"/>
  <c r="AM46" i="19"/>
  <c r="AJ46" i="19"/>
  <c r="AG46" i="19"/>
  <c r="AH46" i="19" s="1"/>
  <c r="AB46" i="19"/>
  <c r="AA46" i="19"/>
  <c r="Z46" i="19"/>
  <c r="Y46" i="19"/>
  <c r="AS45" i="19"/>
  <c r="AR45" i="19"/>
  <c r="AK45" i="19" s="1"/>
  <c r="AQ45" i="19"/>
  <c r="AP45" i="19"/>
  <c r="AO45" i="19"/>
  <c r="AN45" i="19"/>
  <c r="AM45" i="19"/>
  <c r="AJ45" i="19"/>
  <c r="AG45" i="19"/>
  <c r="AH45" i="19" s="1"/>
  <c r="AB45" i="19"/>
  <c r="AA45" i="19"/>
  <c r="Z45" i="19"/>
  <c r="Y45" i="19"/>
  <c r="AS44" i="19"/>
  <c r="AR44" i="19"/>
  <c r="AQ44" i="19"/>
  <c r="AP44" i="19"/>
  <c r="AO44" i="19"/>
  <c r="AN44" i="19"/>
  <c r="AM44" i="19"/>
  <c r="AJ44" i="19"/>
  <c r="AG44" i="19"/>
  <c r="AH44" i="19" s="1"/>
  <c r="AB44" i="19"/>
  <c r="AA44" i="19"/>
  <c r="Z44" i="19"/>
  <c r="Y44" i="19"/>
  <c r="AS43" i="19"/>
  <c r="AR43" i="19"/>
  <c r="AK43" i="19" s="1"/>
  <c r="AQ43" i="19"/>
  <c r="AP43" i="19"/>
  <c r="AO43" i="19"/>
  <c r="AN43" i="19"/>
  <c r="AM43" i="19"/>
  <c r="AJ43" i="19"/>
  <c r="AG43" i="19"/>
  <c r="AH43" i="19" s="1"/>
  <c r="AB43" i="19"/>
  <c r="AA43" i="19"/>
  <c r="Z43" i="19"/>
  <c r="Y43" i="19"/>
  <c r="AS42" i="19"/>
  <c r="AR42" i="19"/>
  <c r="AK42" i="19" s="1"/>
  <c r="AQ42" i="19"/>
  <c r="AP42" i="19"/>
  <c r="AO42" i="19"/>
  <c r="AN42" i="19"/>
  <c r="AM42" i="19"/>
  <c r="AJ42" i="19"/>
  <c r="AG42" i="19"/>
  <c r="AH42" i="19" s="1"/>
  <c r="AB42" i="19"/>
  <c r="AA42" i="19"/>
  <c r="Z42" i="19"/>
  <c r="Y42" i="19"/>
  <c r="AS41" i="19"/>
  <c r="AR41" i="19"/>
  <c r="AK41" i="19" s="1"/>
  <c r="AQ41" i="19"/>
  <c r="AP41" i="19"/>
  <c r="AO41" i="19"/>
  <c r="AN41" i="19"/>
  <c r="AM41" i="19"/>
  <c r="AJ41" i="19"/>
  <c r="AG41" i="19"/>
  <c r="AH41" i="19" s="1"/>
  <c r="AB41" i="19"/>
  <c r="AA41" i="19"/>
  <c r="Z41" i="19"/>
  <c r="Y41" i="19"/>
  <c r="AS40" i="19"/>
  <c r="AR40" i="19"/>
  <c r="AQ40" i="19"/>
  <c r="AP40" i="19"/>
  <c r="AO40" i="19"/>
  <c r="AN40" i="19"/>
  <c r="AM40" i="19"/>
  <c r="AJ40" i="19"/>
  <c r="AG40" i="19"/>
  <c r="AH40" i="19" s="1"/>
  <c r="AB40" i="19"/>
  <c r="AA40" i="19"/>
  <c r="Z40" i="19"/>
  <c r="Y40" i="19"/>
  <c r="AS39" i="19"/>
  <c r="AR39" i="19"/>
  <c r="AK39" i="19" s="1"/>
  <c r="AQ39" i="19"/>
  <c r="AP39" i="19"/>
  <c r="AO39" i="19"/>
  <c r="AN39" i="19"/>
  <c r="AM39" i="19"/>
  <c r="AJ39" i="19"/>
  <c r="AG39" i="19"/>
  <c r="AH39" i="19" s="1"/>
  <c r="AB39" i="19"/>
  <c r="AA39" i="19"/>
  <c r="Z39" i="19"/>
  <c r="Y39" i="19"/>
  <c r="AS38" i="19"/>
  <c r="AR38" i="19"/>
  <c r="AK38" i="19" s="1"/>
  <c r="AQ38" i="19"/>
  <c r="AP38" i="19"/>
  <c r="AO38" i="19"/>
  <c r="AN38" i="19"/>
  <c r="AM38" i="19"/>
  <c r="AJ38" i="19"/>
  <c r="AG38" i="19"/>
  <c r="AH38" i="19" s="1"/>
  <c r="AB38" i="19"/>
  <c r="AA38" i="19"/>
  <c r="Z38" i="19"/>
  <c r="Y38" i="19"/>
  <c r="AS37" i="19"/>
  <c r="AR37" i="19"/>
  <c r="AK37" i="19" s="1"/>
  <c r="AQ37" i="19"/>
  <c r="AP37" i="19"/>
  <c r="AO37" i="19"/>
  <c r="AN37" i="19"/>
  <c r="AM37" i="19"/>
  <c r="AJ37" i="19"/>
  <c r="AG37" i="19"/>
  <c r="AH37" i="19" s="1"/>
  <c r="AB37" i="19"/>
  <c r="AA37" i="19"/>
  <c r="Z37" i="19"/>
  <c r="Y37" i="19"/>
  <c r="AS36" i="19"/>
  <c r="AR36" i="19"/>
  <c r="AQ36" i="19"/>
  <c r="AP36" i="19"/>
  <c r="AO36" i="19"/>
  <c r="AN36" i="19"/>
  <c r="AM36" i="19"/>
  <c r="AJ36" i="19"/>
  <c r="AG36" i="19"/>
  <c r="AH36" i="19" s="1"/>
  <c r="AB36" i="19"/>
  <c r="AA36" i="19"/>
  <c r="Z36" i="19"/>
  <c r="Y36" i="19"/>
  <c r="AS35" i="19"/>
  <c r="AR35" i="19"/>
  <c r="AK35" i="19" s="1"/>
  <c r="AQ35" i="19"/>
  <c r="AP35" i="19"/>
  <c r="AO35" i="19"/>
  <c r="AN35" i="19"/>
  <c r="AM35" i="19"/>
  <c r="AJ35" i="19"/>
  <c r="AG35" i="19"/>
  <c r="AH35" i="19" s="1"/>
  <c r="AB35" i="19"/>
  <c r="AA35" i="19"/>
  <c r="Z35" i="19"/>
  <c r="Y35" i="19"/>
  <c r="AS34" i="19"/>
  <c r="AR34" i="19"/>
  <c r="AK34" i="19" s="1"/>
  <c r="AQ34" i="19"/>
  <c r="AP34" i="19"/>
  <c r="AO34" i="19"/>
  <c r="AN34" i="19"/>
  <c r="AM34" i="19"/>
  <c r="AJ34" i="19"/>
  <c r="AG34" i="19"/>
  <c r="AH34" i="19" s="1"/>
  <c r="AB34" i="19"/>
  <c r="AA34" i="19"/>
  <c r="Z34" i="19"/>
  <c r="Y34" i="19"/>
  <c r="AS33" i="19"/>
  <c r="AR33" i="19"/>
  <c r="AK33" i="19" s="1"/>
  <c r="AQ33" i="19"/>
  <c r="AP33" i="19"/>
  <c r="AO33" i="19"/>
  <c r="AN33" i="19"/>
  <c r="AM33" i="19"/>
  <c r="AJ33" i="19"/>
  <c r="AG33" i="19"/>
  <c r="AH33" i="19" s="1"/>
  <c r="AB33" i="19"/>
  <c r="AA33" i="19"/>
  <c r="Z33" i="19"/>
  <c r="Y33" i="19"/>
  <c r="AS32" i="19"/>
  <c r="AR32" i="19"/>
  <c r="AQ32" i="19"/>
  <c r="AP32" i="19"/>
  <c r="AO32" i="19"/>
  <c r="AN32" i="19"/>
  <c r="AM32" i="19"/>
  <c r="AJ32" i="19"/>
  <c r="AG32" i="19"/>
  <c r="AH32" i="19" s="1"/>
  <c r="AB32" i="19"/>
  <c r="AA32" i="19"/>
  <c r="Z32" i="19"/>
  <c r="Y32" i="19"/>
  <c r="AS31" i="19"/>
  <c r="AR31" i="19"/>
  <c r="AK31" i="19" s="1"/>
  <c r="AQ31" i="19"/>
  <c r="AP31" i="19"/>
  <c r="AO31" i="19"/>
  <c r="AN31" i="19"/>
  <c r="AM31" i="19"/>
  <c r="AJ31" i="19"/>
  <c r="AG31" i="19"/>
  <c r="AH31" i="19" s="1"/>
  <c r="AB31" i="19"/>
  <c r="AA31" i="19"/>
  <c r="Z31" i="19"/>
  <c r="Y31" i="19"/>
  <c r="AS30" i="19"/>
  <c r="AR30" i="19"/>
  <c r="AK30" i="19" s="1"/>
  <c r="AQ30" i="19"/>
  <c r="AP30" i="19"/>
  <c r="AO30" i="19"/>
  <c r="AN30" i="19"/>
  <c r="AM30" i="19"/>
  <c r="AJ30" i="19"/>
  <c r="AG30" i="19"/>
  <c r="AH30" i="19" s="1"/>
  <c r="AB30" i="19"/>
  <c r="AA30" i="19"/>
  <c r="Z30" i="19"/>
  <c r="Y30" i="19"/>
  <c r="AS29" i="19"/>
  <c r="AR29" i="19"/>
  <c r="AK29" i="19" s="1"/>
  <c r="AQ29" i="19"/>
  <c r="AP29" i="19"/>
  <c r="AO29" i="19"/>
  <c r="AN29" i="19"/>
  <c r="AM29" i="19"/>
  <c r="AJ29" i="19"/>
  <c r="AG29" i="19"/>
  <c r="AH29" i="19" s="1"/>
  <c r="AS28" i="19"/>
  <c r="AR28" i="19"/>
  <c r="AK28" i="19" s="1"/>
  <c r="AQ28" i="19"/>
  <c r="AP28" i="19"/>
  <c r="AO28" i="19"/>
  <c r="AN28" i="19"/>
  <c r="AM28" i="19"/>
  <c r="AJ28" i="19"/>
  <c r="AG28" i="19"/>
  <c r="AH28" i="19" s="1"/>
  <c r="AB28" i="19"/>
  <c r="AA28" i="19"/>
  <c r="Z28" i="19"/>
  <c r="Y28" i="19"/>
  <c r="AS27" i="19"/>
  <c r="AR27" i="19"/>
  <c r="AQ27" i="19"/>
  <c r="AP27" i="19"/>
  <c r="AO27" i="19"/>
  <c r="AN27" i="19"/>
  <c r="AM27" i="19"/>
  <c r="AK27" i="19"/>
  <c r="AJ27" i="19"/>
  <c r="AG27" i="19"/>
  <c r="AH27" i="19" s="1"/>
  <c r="AB27" i="19"/>
  <c r="AA27" i="19"/>
  <c r="Z27" i="19"/>
  <c r="Y27" i="19"/>
  <c r="AS26" i="19"/>
  <c r="AR26" i="19"/>
  <c r="AQ26" i="19"/>
  <c r="AP26" i="19"/>
  <c r="AO26" i="19"/>
  <c r="AN26" i="19"/>
  <c r="AJ26" i="19" s="1"/>
  <c r="AM26" i="19"/>
  <c r="AS25" i="19"/>
  <c r="AR25" i="19"/>
  <c r="AK25" i="19" s="1"/>
  <c r="AQ25" i="19"/>
  <c r="AP25" i="19"/>
  <c r="AO25" i="19"/>
  <c r="AN25" i="19"/>
  <c r="AM25" i="19"/>
  <c r="AJ25" i="19"/>
  <c r="AG25" i="19"/>
  <c r="AH25" i="19" s="1"/>
  <c r="AB25" i="19"/>
  <c r="AA25" i="19"/>
  <c r="Z25" i="19"/>
  <c r="Y25" i="19"/>
  <c r="AS24" i="19"/>
  <c r="AR24" i="19"/>
  <c r="AQ24" i="19"/>
  <c r="AP24" i="19"/>
  <c r="AO24" i="19"/>
  <c r="AN24" i="19"/>
  <c r="AM24" i="19"/>
  <c r="AJ24" i="19"/>
  <c r="AG24" i="19"/>
  <c r="AH24" i="19" s="1"/>
  <c r="AB24" i="19"/>
  <c r="AA24" i="19"/>
  <c r="Z24" i="19"/>
  <c r="Y24" i="19"/>
  <c r="AS23" i="19"/>
  <c r="AR23" i="19"/>
  <c r="AQ23" i="19"/>
  <c r="AP23" i="19"/>
  <c r="AO23" i="19"/>
  <c r="AN23" i="19"/>
  <c r="AM23" i="19"/>
  <c r="AJ23" i="19"/>
  <c r="AS22" i="19"/>
  <c r="AR22" i="19"/>
  <c r="AK22" i="19" s="1"/>
  <c r="AQ22" i="19"/>
  <c r="AP22" i="19"/>
  <c r="AO22" i="19"/>
  <c r="AN22" i="19"/>
  <c r="AM22" i="19"/>
  <c r="AJ22" i="19"/>
  <c r="AG22" i="19"/>
  <c r="AH22" i="19" s="1"/>
  <c r="AB22" i="19"/>
  <c r="AA22" i="19"/>
  <c r="Z22" i="19"/>
  <c r="Y22" i="19"/>
  <c r="AS21" i="19"/>
  <c r="AR21" i="19"/>
  <c r="AQ21" i="19"/>
  <c r="AP21" i="19"/>
  <c r="AO21" i="19"/>
  <c r="AN21" i="19"/>
  <c r="AM21" i="19"/>
  <c r="AJ21" i="19"/>
  <c r="AG21" i="19"/>
  <c r="AH21" i="19" s="1"/>
  <c r="AB21" i="19"/>
  <c r="AA21" i="19"/>
  <c r="Z21" i="19"/>
  <c r="Y21" i="19"/>
  <c r="AS20" i="19"/>
  <c r="AR20" i="19"/>
  <c r="AQ20" i="19"/>
  <c r="AP20" i="19"/>
  <c r="AO20" i="19"/>
  <c r="AN20" i="19"/>
  <c r="AM20" i="19"/>
  <c r="AJ20" i="19"/>
  <c r="AS19" i="19"/>
  <c r="AR19" i="19"/>
  <c r="AK19" i="19" s="1"/>
  <c r="AQ19" i="19"/>
  <c r="AP19" i="19"/>
  <c r="AO19" i="19"/>
  <c r="AN19" i="19"/>
  <c r="AM19" i="19"/>
  <c r="AJ19" i="19"/>
  <c r="AG19" i="19"/>
  <c r="AH19" i="19" s="1"/>
  <c r="AB19" i="19"/>
  <c r="AA19" i="19"/>
  <c r="Z19" i="19"/>
  <c r="Y19" i="19"/>
  <c r="AS18" i="19"/>
  <c r="AR18" i="19"/>
  <c r="AK18" i="19" s="1"/>
  <c r="AQ18" i="19"/>
  <c r="AP18" i="19"/>
  <c r="AO18" i="19"/>
  <c r="AN18" i="19"/>
  <c r="AM18" i="19"/>
  <c r="AJ18" i="19"/>
  <c r="AG18" i="19"/>
  <c r="AH18" i="19" s="1"/>
  <c r="AB18" i="19"/>
  <c r="AA18" i="19"/>
  <c r="Z18" i="19"/>
  <c r="Y18" i="19"/>
  <c r="AS17" i="19"/>
  <c r="AR17" i="19"/>
  <c r="AQ17" i="19"/>
  <c r="AP17" i="19"/>
  <c r="AO17" i="19"/>
  <c r="AN17" i="19"/>
  <c r="AM17" i="19"/>
  <c r="AJ17" i="19"/>
  <c r="AS16" i="19"/>
  <c r="AR16" i="19"/>
  <c r="AK16" i="19" s="1"/>
  <c r="AQ16" i="19"/>
  <c r="AP16" i="19"/>
  <c r="AO16" i="19"/>
  <c r="AN16" i="19"/>
  <c r="AM16" i="19"/>
  <c r="AJ16" i="19"/>
  <c r="AG16" i="19"/>
  <c r="AH16" i="19" s="1"/>
  <c r="AB16" i="19"/>
  <c r="AA16" i="19"/>
  <c r="Z16" i="19"/>
  <c r="Y16" i="19"/>
  <c r="AS15" i="19"/>
  <c r="AR15" i="19"/>
  <c r="AK15" i="19" s="1"/>
  <c r="AQ15" i="19"/>
  <c r="AP15" i="19"/>
  <c r="AO15" i="19"/>
  <c r="AN15" i="19"/>
  <c r="AM15" i="19"/>
  <c r="AJ15" i="19"/>
  <c r="AG15" i="19"/>
  <c r="AH15" i="19" s="1"/>
  <c r="AB15" i="19"/>
  <c r="AA15" i="19"/>
  <c r="Z15" i="19"/>
  <c r="Y15" i="19"/>
  <c r="AS14" i="19"/>
  <c r="AR14" i="19"/>
  <c r="AK14" i="19" s="1"/>
  <c r="AQ14" i="19"/>
  <c r="AP14" i="19"/>
  <c r="AO14" i="19"/>
  <c r="AN14" i="19"/>
  <c r="AJ14" i="19" s="1"/>
  <c r="AM14" i="19"/>
  <c r="AI10" i="19"/>
  <c r="F43" i="24"/>
  <c r="F42" i="24"/>
  <c r="F41" i="24"/>
  <c r="F40" i="24"/>
  <c r="F39" i="24"/>
  <c r="F38" i="24"/>
  <c r="F37" i="24"/>
  <c r="F36" i="24"/>
  <c r="F35" i="24"/>
  <c r="F31" i="24"/>
  <c r="F30" i="24"/>
  <c r="F29" i="24"/>
  <c r="F28" i="24"/>
  <c r="F27" i="24"/>
  <c r="F26" i="24"/>
  <c r="F25" i="24"/>
  <c r="F24" i="24"/>
  <c r="F23" i="24"/>
  <c r="F19" i="24"/>
  <c r="F18" i="24"/>
  <c r="F17" i="24"/>
  <c r="F16" i="24"/>
  <c r="F15" i="24"/>
  <c r="F14" i="24"/>
  <c r="F13" i="24"/>
  <c r="F12" i="24"/>
  <c r="F11" i="24"/>
  <c r="K463" i="2"/>
  <c r="K462" i="2"/>
  <c r="K461" i="2"/>
  <c r="K460" i="2"/>
  <c r="K459" i="2"/>
  <c r="K458" i="2"/>
  <c r="K457" i="2"/>
  <c r="K456" i="2"/>
  <c r="K455" i="2"/>
  <c r="K454" i="2"/>
  <c r="K453" i="2"/>
  <c r="K452" i="2"/>
  <c r="K451" i="2"/>
  <c r="K450" i="2"/>
  <c r="K449" i="2"/>
  <c r="K448" i="2"/>
  <c r="K447" i="2"/>
  <c r="K446" i="2"/>
  <c r="K445" i="2"/>
  <c r="K444" i="2"/>
  <c r="K443" i="2"/>
  <c r="K442" i="2"/>
  <c r="K441" i="2"/>
  <c r="K440" i="2"/>
  <c r="K439" i="2"/>
  <c r="K438" i="2"/>
  <c r="K437" i="2"/>
  <c r="K436" i="2"/>
  <c r="K435" i="2"/>
  <c r="K434" i="2"/>
  <c r="K433" i="2"/>
  <c r="K432" i="2"/>
  <c r="K431" i="2"/>
  <c r="K430" i="2"/>
  <c r="K429" i="2"/>
  <c r="K428" i="2"/>
  <c r="K427" i="2"/>
  <c r="K426" i="2"/>
  <c r="K425" i="2"/>
  <c r="K424" i="2"/>
  <c r="K423" i="2"/>
  <c r="K422" i="2"/>
  <c r="K421" i="2"/>
  <c r="K420" i="2"/>
  <c r="K419" i="2"/>
  <c r="K418" i="2"/>
  <c r="K417" i="2"/>
  <c r="K416" i="2"/>
  <c r="K415" i="2"/>
  <c r="K414" i="2"/>
  <c r="K413" i="2"/>
  <c r="K412" i="2"/>
  <c r="K411" i="2"/>
  <c r="K410" i="2"/>
  <c r="K409" i="2"/>
  <c r="K408" i="2"/>
  <c r="K407" i="2"/>
  <c r="K406" i="2"/>
  <c r="K405" i="2"/>
  <c r="K404" i="2"/>
  <c r="K403" i="2"/>
  <c r="K402" i="2"/>
  <c r="K401" i="2"/>
  <c r="K400" i="2"/>
  <c r="K399" i="2"/>
  <c r="K398" i="2"/>
  <c r="K397" i="2"/>
  <c r="K396" i="2"/>
  <c r="K395" i="2"/>
  <c r="K394" i="2"/>
  <c r="K393" i="2"/>
  <c r="K392" i="2"/>
  <c r="K391" i="2"/>
  <c r="K390" i="2"/>
  <c r="K389" i="2"/>
  <c r="K388" i="2"/>
  <c r="K387" i="2"/>
  <c r="K386" i="2"/>
  <c r="K385" i="2"/>
  <c r="K384" i="2"/>
  <c r="K383" i="2"/>
  <c r="K382" i="2"/>
  <c r="K381" i="2"/>
  <c r="K380" i="2"/>
  <c r="K379" i="2"/>
  <c r="K378" i="2"/>
  <c r="K377" i="2"/>
  <c r="K376" i="2"/>
  <c r="K375" i="2"/>
  <c r="K374" i="2"/>
  <c r="K373" i="2"/>
  <c r="K372" i="2"/>
  <c r="K371" i="2"/>
  <c r="K370" i="2"/>
  <c r="K369" i="2"/>
  <c r="K368" i="2"/>
  <c r="K367" i="2"/>
  <c r="K366" i="2"/>
  <c r="K365" i="2"/>
  <c r="K364" i="2"/>
  <c r="K363" i="2"/>
  <c r="K362" i="2"/>
  <c r="K361" i="2"/>
  <c r="K360" i="2"/>
  <c r="K359" i="2"/>
  <c r="K358" i="2"/>
  <c r="K357" i="2"/>
  <c r="K356" i="2"/>
  <c r="K355" i="2"/>
  <c r="K354" i="2"/>
  <c r="K353" i="2"/>
  <c r="K352" i="2"/>
  <c r="K351" i="2"/>
  <c r="K350" i="2"/>
  <c r="K349" i="2"/>
  <c r="K348" i="2"/>
  <c r="K347" i="2"/>
  <c r="K346" i="2"/>
  <c r="K345" i="2"/>
  <c r="K344" i="2"/>
  <c r="K343" i="2"/>
  <c r="K342" i="2"/>
  <c r="K341" i="2"/>
  <c r="K340" i="2"/>
  <c r="K339" i="2"/>
  <c r="K338" i="2"/>
  <c r="K337" i="2"/>
  <c r="K336" i="2"/>
  <c r="K335" i="2"/>
  <c r="K334" i="2"/>
  <c r="K333" i="2"/>
  <c r="K332" i="2"/>
  <c r="K331" i="2"/>
  <c r="K330" i="2"/>
  <c r="K329" i="2"/>
  <c r="K328" i="2"/>
  <c r="K327" i="2"/>
  <c r="K326" i="2"/>
  <c r="K325" i="2"/>
  <c r="K324" i="2"/>
  <c r="K323" i="2"/>
  <c r="K322" i="2"/>
  <c r="K321" i="2"/>
  <c r="K320" i="2"/>
  <c r="K319" i="2"/>
  <c r="K318" i="2"/>
  <c r="K317" i="2"/>
  <c r="K316" i="2"/>
  <c r="K315" i="2"/>
  <c r="K314" i="2"/>
  <c r="K313" i="2"/>
  <c r="K312" i="2"/>
  <c r="K311" i="2"/>
  <c r="K310" i="2"/>
  <c r="K309" i="2"/>
  <c r="K308" i="2"/>
  <c r="K307" i="2"/>
  <c r="K306" i="2"/>
  <c r="K305" i="2"/>
  <c r="K304" i="2"/>
  <c r="K303" i="2"/>
  <c r="K302" i="2"/>
  <c r="K301" i="2"/>
  <c r="K300" i="2"/>
  <c r="K299" i="2"/>
  <c r="K298" i="2"/>
  <c r="K297" i="2"/>
  <c r="K296" i="2"/>
  <c r="K295" i="2"/>
  <c r="K294" i="2"/>
  <c r="K293" i="2"/>
  <c r="K292" i="2"/>
  <c r="K291" i="2"/>
  <c r="K290" i="2"/>
  <c r="K289" i="2"/>
  <c r="K288" i="2"/>
  <c r="K287" i="2"/>
  <c r="K286" i="2"/>
  <c r="K285" i="2"/>
  <c r="K284" i="2"/>
  <c r="K283" i="2"/>
  <c r="K282" i="2"/>
  <c r="K281" i="2"/>
  <c r="K280" i="2"/>
  <c r="K279" i="2"/>
  <c r="K278" i="2"/>
  <c r="K277" i="2"/>
  <c r="K276" i="2"/>
  <c r="K275" i="2"/>
  <c r="K274" i="2"/>
  <c r="K273" i="2"/>
  <c r="K272" i="2"/>
  <c r="K271" i="2"/>
  <c r="K270" i="2"/>
  <c r="K269" i="2"/>
  <c r="K268" i="2"/>
  <c r="K267" i="2"/>
  <c r="K266" i="2"/>
  <c r="K265" i="2"/>
  <c r="K264" i="2"/>
  <c r="K263" i="2"/>
  <c r="K262" i="2"/>
  <c r="K261" i="2"/>
  <c r="K260" i="2"/>
  <c r="K259" i="2"/>
  <c r="K258" i="2"/>
  <c r="K257" i="2"/>
  <c r="K256" i="2"/>
  <c r="K255" i="2"/>
  <c r="K254" i="2"/>
  <c r="K253" i="2"/>
  <c r="K252" i="2"/>
  <c r="K251" i="2"/>
  <c r="K250" i="2"/>
  <c r="K249" i="2"/>
  <c r="K248" i="2"/>
  <c r="K247" i="2"/>
  <c r="K246" i="2"/>
  <c r="K245" i="2"/>
  <c r="K244" i="2"/>
  <c r="K243" i="2"/>
  <c r="K242" i="2"/>
  <c r="K241" i="2"/>
  <c r="K240" i="2"/>
  <c r="K239" i="2"/>
  <c r="K238" i="2"/>
  <c r="K237" i="2"/>
  <c r="K236" i="2"/>
  <c r="K235" i="2"/>
  <c r="K234" i="2"/>
  <c r="K233" i="2"/>
  <c r="K232" i="2"/>
  <c r="K231" i="2"/>
  <c r="K230" i="2"/>
  <c r="K229" i="2"/>
  <c r="K228" i="2"/>
  <c r="K227" i="2"/>
  <c r="K226" i="2"/>
  <c r="K225" i="2"/>
  <c r="K224" i="2"/>
  <c r="K223" i="2"/>
  <c r="K222" i="2"/>
  <c r="K221" i="2"/>
  <c r="K220" i="2"/>
  <c r="K219" i="2"/>
  <c r="K218" i="2"/>
  <c r="K217" i="2"/>
  <c r="K216" i="2"/>
  <c r="K215" i="2"/>
  <c r="K214" i="2"/>
  <c r="K213" i="2"/>
  <c r="K212" i="2"/>
  <c r="K211" i="2"/>
  <c r="K210" i="2"/>
  <c r="K209" i="2"/>
  <c r="K208" i="2"/>
  <c r="K207" i="2"/>
  <c r="K206" i="2"/>
  <c r="K205" i="2"/>
  <c r="K204" i="2"/>
  <c r="K203" i="2"/>
  <c r="K202" i="2"/>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AS15" i="2"/>
  <c r="AS16" i="2"/>
  <c r="AS17" i="2"/>
  <c r="AS18" i="2"/>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S70" i="2"/>
  <c r="AS71" i="2"/>
  <c r="AS72" i="2"/>
  <c r="AS73" i="2"/>
  <c r="AS74" i="2"/>
  <c r="AS75" i="2"/>
  <c r="AS76" i="2"/>
  <c r="AS77" i="2"/>
  <c r="AS78" i="2"/>
  <c r="AS79" i="2"/>
  <c r="AS80" i="2"/>
  <c r="AS81" i="2"/>
  <c r="AS82" i="2"/>
  <c r="AS83" i="2"/>
  <c r="AS84" i="2"/>
  <c r="AS85" i="2"/>
  <c r="AS86" i="2"/>
  <c r="AS87" i="2"/>
  <c r="AS88" i="2"/>
  <c r="AS89" i="2"/>
  <c r="AS90" i="2"/>
  <c r="AS91" i="2"/>
  <c r="AS92" i="2"/>
  <c r="AS93" i="2"/>
  <c r="AS94" i="2"/>
  <c r="AS95" i="2"/>
  <c r="AS96" i="2"/>
  <c r="AS97" i="2"/>
  <c r="AS98" i="2"/>
  <c r="AS99" i="2"/>
  <c r="AS100" i="2"/>
  <c r="AS101" i="2"/>
  <c r="AS102" i="2"/>
  <c r="AS103" i="2"/>
  <c r="AS104" i="2"/>
  <c r="AS105" i="2"/>
  <c r="AS106" i="2"/>
  <c r="AS107" i="2"/>
  <c r="AS108" i="2"/>
  <c r="AS109" i="2"/>
  <c r="AS110" i="2"/>
  <c r="AS111" i="2"/>
  <c r="AS112" i="2"/>
  <c r="AS113" i="2"/>
  <c r="AS114" i="2"/>
  <c r="AS115" i="2"/>
  <c r="AS116" i="2"/>
  <c r="AS117" i="2"/>
  <c r="AS118" i="2"/>
  <c r="AS119" i="2"/>
  <c r="AS120" i="2"/>
  <c r="AS121" i="2"/>
  <c r="AS122" i="2"/>
  <c r="AS123" i="2"/>
  <c r="AS124" i="2"/>
  <c r="AS125" i="2"/>
  <c r="AS126" i="2"/>
  <c r="AS127" i="2"/>
  <c r="AS128" i="2"/>
  <c r="AS129" i="2"/>
  <c r="AS130" i="2"/>
  <c r="AS131" i="2"/>
  <c r="AS132" i="2"/>
  <c r="AS133" i="2"/>
  <c r="AS134" i="2"/>
  <c r="AS135" i="2"/>
  <c r="AS136" i="2"/>
  <c r="AS137" i="2"/>
  <c r="AS138" i="2"/>
  <c r="AS139" i="2"/>
  <c r="AS140" i="2"/>
  <c r="AS141" i="2"/>
  <c r="AS142" i="2"/>
  <c r="AS143" i="2"/>
  <c r="AS144" i="2"/>
  <c r="AS145" i="2"/>
  <c r="AS146" i="2"/>
  <c r="AS147" i="2"/>
  <c r="AS148" i="2"/>
  <c r="AS149" i="2"/>
  <c r="AS150" i="2"/>
  <c r="AS151" i="2"/>
  <c r="AS152" i="2"/>
  <c r="AS153" i="2"/>
  <c r="AS154" i="2"/>
  <c r="AS155" i="2"/>
  <c r="AS156" i="2"/>
  <c r="AS157" i="2"/>
  <c r="AS158" i="2"/>
  <c r="AS159" i="2"/>
  <c r="AS160" i="2"/>
  <c r="AS161" i="2"/>
  <c r="AS162" i="2"/>
  <c r="AS163" i="2"/>
  <c r="AS164" i="2"/>
  <c r="AS165" i="2"/>
  <c r="AS166" i="2"/>
  <c r="AS167" i="2"/>
  <c r="AS168" i="2"/>
  <c r="AS169" i="2"/>
  <c r="AS170" i="2"/>
  <c r="AS171" i="2"/>
  <c r="AS172" i="2"/>
  <c r="AS173" i="2"/>
  <c r="AS174" i="2"/>
  <c r="AS175" i="2"/>
  <c r="AS176" i="2"/>
  <c r="AS177" i="2"/>
  <c r="AS178" i="2"/>
  <c r="AS179" i="2"/>
  <c r="AS180" i="2"/>
  <c r="AS181" i="2"/>
  <c r="AS182" i="2"/>
  <c r="AS183" i="2"/>
  <c r="AS184" i="2"/>
  <c r="AS185" i="2"/>
  <c r="AS186" i="2"/>
  <c r="AS187" i="2"/>
  <c r="AS188" i="2"/>
  <c r="AS189" i="2"/>
  <c r="AS190" i="2"/>
  <c r="AS191" i="2"/>
  <c r="AS192" i="2"/>
  <c r="AS193" i="2"/>
  <c r="AS194" i="2"/>
  <c r="AS195" i="2"/>
  <c r="AS196" i="2"/>
  <c r="AS197" i="2"/>
  <c r="AS198" i="2"/>
  <c r="AS199" i="2"/>
  <c r="AS200" i="2"/>
  <c r="AS201" i="2"/>
  <c r="AS202" i="2"/>
  <c r="AS203" i="2"/>
  <c r="AS204" i="2"/>
  <c r="AS205" i="2"/>
  <c r="AS206" i="2"/>
  <c r="AS207" i="2"/>
  <c r="AS208" i="2"/>
  <c r="AS209" i="2"/>
  <c r="AS210" i="2"/>
  <c r="AS211" i="2"/>
  <c r="AS212" i="2"/>
  <c r="AS213" i="2"/>
  <c r="AS214" i="2"/>
  <c r="AS215" i="2"/>
  <c r="AS216" i="2"/>
  <c r="AS217" i="2"/>
  <c r="AS218" i="2"/>
  <c r="AS219" i="2"/>
  <c r="AS220" i="2"/>
  <c r="AS221" i="2"/>
  <c r="AS222" i="2"/>
  <c r="AS223" i="2"/>
  <c r="AS224" i="2"/>
  <c r="AS225" i="2"/>
  <c r="AS226" i="2"/>
  <c r="AS227" i="2"/>
  <c r="AS228" i="2"/>
  <c r="AS229" i="2"/>
  <c r="AS230" i="2"/>
  <c r="AS231" i="2"/>
  <c r="AS232" i="2"/>
  <c r="AS233" i="2"/>
  <c r="AS234" i="2"/>
  <c r="AS235" i="2"/>
  <c r="AS236" i="2"/>
  <c r="AS237" i="2"/>
  <c r="AS238" i="2"/>
  <c r="AS239" i="2"/>
  <c r="AS240" i="2"/>
  <c r="AS241" i="2"/>
  <c r="AS242" i="2"/>
  <c r="AS243" i="2"/>
  <c r="AS244" i="2"/>
  <c r="AS245" i="2"/>
  <c r="AS246" i="2"/>
  <c r="AS247" i="2"/>
  <c r="AS248" i="2"/>
  <c r="AS249" i="2"/>
  <c r="AS250" i="2"/>
  <c r="AS251" i="2"/>
  <c r="AS252" i="2"/>
  <c r="AS253" i="2"/>
  <c r="AS254" i="2"/>
  <c r="AS255" i="2"/>
  <c r="AS256" i="2"/>
  <c r="AS257" i="2"/>
  <c r="AS258" i="2"/>
  <c r="AS259" i="2"/>
  <c r="AS260" i="2"/>
  <c r="AS261" i="2"/>
  <c r="AS262" i="2"/>
  <c r="AS263" i="2"/>
  <c r="AS264" i="2"/>
  <c r="AS265" i="2"/>
  <c r="AS266" i="2"/>
  <c r="AS267" i="2"/>
  <c r="AS268" i="2"/>
  <c r="AS269" i="2"/>
  <c r="AS270" i="2"/>
  <c r="AS271" i="2"/>
  <c r="AS272" i="2"/>
  <c r="AS273" i="2"/>
  <c r="AS274" i="2"/>
  <c r="AS275" i="2"/>
  <c r="AS276" i="2"/>
  <c r="AS277" i="2"/>
  <c r="AS278" i="2"/>
  <c r="AS279" i="2"/>
  <c r="AS280" i="2"/>
  <c r="AS281" i="2"/>
  <c r="AS282" i="2"/>
  <c r="AS283" i="2"/>
  <c r="AS284" i="2"/>
  <c r="AS285" i="2"/>
  <c r="AS286" i="2"/>
  <c r="AS287" i="2"/>
  <c r="AS288" i="2"/>
  <c r="AS289" i="2"/>
  <c r="AS290" i="2"/>
  <c r="AS291" i="2"/>
  <c r="AS292" i="2"/>
  <c r="AS293" i="2"/>
  <c r="AS294" i="2"/>
  <c r="AS295" i="2"/>
  <c r="AS296" i="2"/>
  <c r="AS297" i="2"/>
  <c r="AS298" i="2"/>
  <c r="AS299" i="2"/>
  <c r="AS300" i="2"/>
  <c r="AS301" i="2"/>
  <c r="AS302" i="2"/>
  <c r="AS303" i="2"/>
  <c r="AS304" i="2"/>
  <c r="AS305" i="2"/>
  <c r="AS306" i="2"/>
  <c r="AS307" i="2"/>
  <c r="AS308" i="2"/>
  <c r="AS309" i="2"/>
  <c r="AS310" i="2"/>
  <c r="AS311" i="2"/>
  <c r="AS312" i="2"/>
  <c r="AS313" i="2"/>
  <c r="AS314" i="2"/>
  <c r="AS315" i="2"/>
  <c r="AS316" i="2"/>
  <c r="AS317" i="2"/>
  <c r="AS318" i="2"/>
  <c r="AS319" i="2"/>
  <c r="AS320" i="2"/>
  <c r="AS321" i="2"/>
  <c r="AS322" i="2"/>
  <c r="AS323" i="2"/>
  <c r="AS324" i="2"/>
  <c r="AS325" i="2"/>
  <c r="AS326" i="2"/>
  <c r="AS327" i="2"/>
  <c r="AS328" i="2"/>
  <c r="AS329" i="2"/>
  <c r="AS330" i="2"/>
  <c r="AS331" i="2"/>
  <c r="AS332" i="2"/>
  <c r="AS333" i="2"/>
  <c r="AS334" i="2"/>
  <c r="AS335" i="2"/>
  <c r="AS336" i="2"/>
  <c r="AS337" i="2"/>
  <c r="AS338" i="2"/>
  <c r="AS339" i="2"/>
  <c r="AS340" i="2"/>
  <c r="AS341" i="2"/>
  <c r="AS342" i="2"/>
  <c r="AS343" i="2"/>
  <c r="AS344" i="2"/>
  <c r="AS345" i="2"/>
  <c r="AS346" i="2"/>
  <c r="AS347" i="2"/>
  <c r="AS348" i="2"/>
  <c r="AS349" i="2"/>
  <c r="AS350" i="2"/>
  <c r="AS351" i="2"/>
  <c r="AS352" i="2"/>
  <c r="AS353" i="2"/>
  <c r="AS354" i="2"/>
  <c r="AS355" i="2"/>
  <c r="AS356" i="2"/>
  <c r="AS357" i="2"/>
  <c r="AS358" i="2"/>
  <c r="AS359" i="2"/>
  <c r="AS360" i="2"/>
  <c r="AS361" i="2"/>
  <c r="AS362" i="2"/>
  <c r="AS363" i="2"/>
  <c r="AS364" i="2"/>
  <c r="AS365" i="2"/>
  <c r="AS366" i="2"/>
  <c r="AS367" i="2"/>
  <c r="AS368" i="2"/>
  <c r="AS369" i="2"/>
  <c r="AS370" i="2"/>
  <c r="AS371" i="2"/>
  <c r="AS372" i="2"/>
  <c r="AS373" i="2"/>
  <c r="AS374" i="2"/>
  <c r="AS375" i="2"/>
  <c r="AS376" i="2"/>
  <c r="AS377" i="2"/>
  <c r="AS378" i="2"/>
  <c r="AS379" i="2"/>
  <c r="AS380" i="2"/>
  <c r="AS381" i="2"/>
  <c r="AS382" i="2"/>
  <c r="AS383" i="2"/>
  <c r="AS384" i="2"/>
  <c r="AS385" i="2"/>
  <c r="AS386" i="2"/>
  <c r="AS387" i="2"/>
  <c r="AS388" i="2"/>
  <c r="AS389" i="2"/>
  <c r="AS390" i="2"/>
  <c r="AS391" i="2"/>
  <c r="AS392" i="2"/>
  <c r="AS393" i="2"/>
  <c r="AS394" i="2"/>
  <c r="AS395" i="2"/>
  <c r="AS396" i="2"/>
  <c r="AS397" i="2"/>
  <c r="AS398" i="2"/>
  <c r="AS399" i="2"/>
  <c r="AS400" i="2"/>
  <c r="AS401" i="2"/>
  <c r="AS402" i="2"/>
  <c r="AS403" i="2"/>
  <c r="AS404" i="2"/>
  <c r="AS405" i="2"/>
  <c r="AS406" i="2"/>
  <c r="AS407" i="2"/>
  <c r="AS408" i="2"/>
  <c r="AS409" i="2"/>
  <c r="AS410" i="2"/>
  <c r="AS411" i="2"/>
  <c r="AS412" i="2"/>
  <c r="AS413" i="2"/>
  <c r="AS414" i="2"/>
  <c r="AS415" i="2"/>
  <c r="AS416" i="2"/>
  <c r="AS417" i="2"/>
  <c r="AS418" i="2"/>
  <c r="AS419" i="2"/>
  <c r="AS420" i="2"/>
  <c r="AS421" i="2"/>
  <c r="AS422" i="2"/>
  <c r="AS423" i="2"/>
  <c r="AS424" i="2"/>
  <c r="AS425" i="2"/>
  <c r="AS426" i="2"/>
  <c r="AS427" i="2"/>
  <c r="AS428" i="2"/>
  <c r="AS429" i="2"/>
  <c r="AS430" i="2"/>
  <c r="AS431" i="2"/>
  <c r="AS432" i="2"/>
  <c r="AS433" i="2"/>
  <c r="AS434" i="2"/>
  <c r="AS435" i="2"/>
  <c r="AS436" i="2"/>
  <c r="AS437" i="2"/>
  <c r="AS438" i="2"/>
  <c r="AS439" i="2"/>
  <c r="AS440" i="2"/>
  <c r="AS441" i="2"/>
  <c r="AS442" i="2"/>
  <c r="AS443" i="2"/>
  <c r="AS444" i="2"/>
  <c r="AS445" i="2"/>
  <c r="AS446" i="2"/>
  <c r="AS447" i="2"/>
  <c r="AS448" i="2"/>
  <c r="AS449" i="2"/>
  <c r="AS450" i="2"/>
  <c r="AS451" i="2"/>
  <c r="AS452" i="2"/>
  <c r="AS453" i="2"/>
  <c r="AS454" i="2"/>
  <c r="AS455" i="2"/>
  <c r="AS456" i="2"/>
  <c r="AS457" i="2"/>
  <c r="AS458" i="2"/>
  <c r="AS459" i="2"/>
  <c r="AS460" i="2"/>
  <c r="AS461" i="2"/>
  <c r="AS462" i="2"/>
  <c r="AS463" i="2"/>
  <c r="AS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70" i="2"/>
  <c r="AR71" i="2"/>
  <c r="AR72" i="2"/>
  <c r="AR73" i="2"/>
  <c r="AR74" i="2"/>
  <c r="AR75" i="2"/>
  <c r="AR76" i="2"/>
  <c r="AR77" i="2"/>
  <c r="AR78" i="2"/>
  <c r="AR79" i="2"/>
  <c r="AR80" i="2"/>
  <c r="AR81" i="2"/>
  <c r="AR82" i="2"/>
  <c r="AR83" i="2"/>
  <c r="AR84" i="2"/>
  <c r="AR85" i="2"/>
  <c r="AR86" i="2"/>
  <c r="AR87" i="2"/>
  <c r="AR88" i="2"/>
  <c r="AR89" i="2"/>
  <c r="AR90" i="2"/>
  <c r="AR91" i="2"/>
  <c r="AR92" i="2"/>
  <c r="AR93" i="2"/>
  <c r="AR94" i="2"/>
  <c r="AR95" i="2"/>
  <c r="AR96" i="2"/>
  <c r="AR97" i="2"/>
  <c r="AR98" i="2"/>
  <c r="AR99" i="2"/>
  <c r="AR100" i="2"/>
  <c r="AR101" i="2"/>
  <c r="AR102" i="2"/>
  <c r="AR103" i="2"/>
  <c r="AR104" i="2"/>
  <c r="AR105" i="2"/>
  <c r="AR106" i="2"/>
  <c r="AR107" i="2"/>
  <c r="AR108" i="2"/>
  <c r="AR109" i="2"/>
  <c r="AR110" i="2"/>
  <c r="AR111" i="2"/>
  <c r="AR112" i="2"/>
  <c r="AR113" i="2"/>
  <c r="AR114" i="2"/>
  <c r="AR115" i="2"/>
  <c r="AR116" i="2"/>
  <c r="AR117" i="2"/>
  <c r="AR118" i="2"/>
  <c r="AR119" i="2"/>
  <c r="AR120" i="2"/>
  <c r="AR121" i="2"/>
  <c r="AR122" i="2"/>
  <c r="AR123" i="2"/>
  <c r="AR124" i="2"/>
  <c r="AR125" i="2"/>
  <c r="AR126" i="2"/>
  <c r="AR127" i="2"/>
  <c r="AR128" i="2"/>
  <c r="AR129" i="2"/>
  <c r="AR130" i="2"/>
  <c r="AR131" i="2"/>
  <c r="AR132" i="2"/>
  <c r="AR133" i="2"/>
  <c r="AR134" i="2"/>
  <c r="AR135" i="2"/>
  <c r="AR136" i="2"/>
  <c r="AR137" i="2"/>
  <c r="AR138" i="2"/>
  <c r="AR139" i="2"/>
  <c r="AR140" i="2"/>
  <c r="AR141" i="2"/>
  <c r="AR142" i="2"/>
  <c r="AR143" i="2"/>
  <c r="AR144" i="2"/>
  <c r="AR145" i="2"/>
  <c r="AR146" i="2"/>
  <c r="AR147" i="2"/>
  <c r="AR148" i="2"/>
  <c r="AR149" i="2"/>
  <c r="AR150" i="2"/>
  <c r="AR151" i="2"/>
  <c r="AR152" i="2"/>
  <c r="AR153" i="2"/>
  <c r="AR154" i="2"/>
  <c r="AR155" i="2"/>
  <c r="AR156" i="2"/>
  <c r="AR157" i="2"/>
  <c r="AR158" i="2"/>
  <c r="AR159" i="2"/>
  <c r="AR160" i="2"/>
  <c r="AR161" i="2"/>
  <c r="AR162" i="2"/>
  <c r="AR163" i="2"/>
  <c r="AR164" i="2"/>
  <c r="AR165" i="2"/>
  <c r="AR166" i="2"/>
  <c r="AR167" i="2"/>
  <c r="AR168" i="2"/>
  <c r="AR169" i="2"/>
  <c r="AR170" i="2"/>
  <c r="AR171" i="2"/>
  <c r="AR172" i="2"/>
  <c r="AR173" i="2"/>
  <c r="AR174" i="2"/>
  <c r="AR175" i="2"/>
  <c r="AR176" i="2"/>
  <c r="AR177" i="2"/>
  <c r="AR178" i="2"/>
  <c r="AR179" i="2"/>
  <c r="AR180" i="2"/>
  <c r="AR181" i="2"/>
  <c r="AR182" i="2"/>
  <c r="AR183" i="2"/>
  <c r="AR184" i="2"/>
  <c r="AR185" i="2"/>
  <c r="AR186" i="2"/>
  <c r="AR187" i="2"/>
  <c r="AR188" i="2"/>
  <c r="AR189" i="2"/>
  <c r="AR190" i="2"/>
  <c r="AR191" i="2"/>
  <c r="AR192" i="2"/>
  <c r="AR193" i="2"/>
  <c r="AR194" i="2"/>
  <c r="AR195" i="2"/>
  <c r="AR196" i="2"/>
  <c r="AR197" i="2"/>
  <c r="AR198" i="2"/>
  <c r="AR199" i="2"/>
  <c r="AR200" i="2"/>
  <c r="AR201" i="2"/>
  <c r="AR202" i="2"/>
  <c r="AR203" i="2"/>
  <c r="AR204" i="2"/>
  <c r="AR205" i="2"/>
  <c r="AR206" i="2"/>
  <c r="AR207" i="2"/>
  <c r="AR208" i="2"/>
  <c r="AR209" i="2"/>
  <c r="AR210" i="2"/>
  <c r="AR211" i="2"/>
  <c r="AR212" i="2"/>
  <c r="AR213" i="2"/>
  <c r="AR214" i="2"/>
  <c r="AR215" i="2"/>
  <c r="AR216" i="2"/>
  <c r="AR217" i="2"/>
  <c r="AR218" i="2"/>
  <c r="AR219" i="2"/>
  <c r="AR220" i="2"/>
  <c r="AR221" i="2"/>
  <c r="AR222" i="2"/>
  <c r="AR223" i="2"/>
  <c r="AR224" i="2"/>
  <c r="AR225" i="2"/>
  <c r="AR226" i="2"/>
  <c r="AR227" i="2"/>
  <c r="AR228" i="2"/>
  <c r="AR229" i="2"/>
  <c r="AR230" i="2"/>
  <c r="AR231" i="2"/>
  <c r="AR232" i="2"/>
  <c r="AR233" i="2"/>
  <c r="AR234" i="2"/>
  <c r="AR235" i="2"/>
  <c r="AR236" i="2"/>
  <c r="AR237" i="2"/>
  <c r="AR238" i="2"/>
  <c r="AR239" i="2"/>
  <c r="AR240" i="2"/>
  <c r="AR241" i="2"/>
  <c r="AR242" i="2"/>
  <c r="AR243" i="2"/>
  <c r="AR244" i="2"/>
  <c r="AR245" i="2"/>
  <c r="AR246" i="2"/>
  <c r="AR247" i="2"/>
  <c r="AR248" i="2"/>
  <c r="AR249" i="2"/>
  <c r="AR250" i="2"/>
  <c r="AR251" i="2"/>
  <c r="AR252" i="2"/>
  <c r="AR253" i="2"/>
  <c r="AR254" i="2"/>
  <c r="AR255" i="2"/>
  <c r="AR256" i="2"/>
  <c r="AR257" i="2"/>
  <c r="AR258" i="2"/>
  <c r="AR259" i="2"/>
  <c r="AR260" i="2"/>
  <c r="AR261" i="2"/>
  <c r="AR262" i="2"/>
  <c r="AR263" i="2"/>
  <c r="AR264" i="2"/>
  <c r="AR265" i="2"/>
  <c r="AR266" i="2"/>
  <c r="AR267" i="2"/>
  <c r="AR268" i="2"/>
  <c r="AR269" i="2"/>
  <c r="AR270" i="2"/>
  <c r="AR271" i="2"/>
  <c r="AR272" i="2"/>
  <c r="AR273" i="2"/>
  <c r="AR274" i="2"/>
  <c r="AR275" i="2"/>
  <c r="AR276" i="2"/>
  <c r="AR277" i="2"/>
  <c r="AR278" i="2"/>
  <c r="AR279" i="2"/>
  <c r="AR280" i="2"/>
  <c r="AR281" i="2"/>
  <c r="AR282" i="2"/>
  <c r="AR283" i="2"/>
  <c r="AR284" i="2"/>
  <c r="AR285" i="2"/>
  <c r="AR286" i="2"/>
  <c r="AR287" i="2"/>
  <c r="AR288" i="2"/>
  <c r="AR289" i="2"/>
  <c r="AR290" i="2"/>
  <c r="AR291" i="2"/>
  <c r="AR292" i="2"/>
  <c r="AR293" i="2"/>
  <c r="AR294" i="2"/>
  <c r="AR295" i="2"/>
  <c r="AR296" i="2"/>
  <c r="AR297" i="2"/>
  <c r="AR298" i="2"/>
  <c r="AR299" i="2"/>
  <c r="AR300" i="2"/>
  <c r="AR301" i="2"/>
  <c r="AR302" i="2"/>
  <c r="AR303" i="2"/>
  <c r="AR304" i="2"/>
  <c r="AR305" i="2"/>
  <c r="AR306" i="2"/>
  <c r="AR307" i="2"/>
  <c r="AR308" i="2"/>
  <c r="AR309" i="2"/>
  <c r="AR310" i="2"/>
  <c r="AR311" i="2"/>
  <c r="AR312" i="2"/>
  <c r="AR313" i="2"/>
  <c r="AR314" i="2"/>
  <c r="AR315" i="2"/>
  <c r="AR316" i="2"/>
  <c r="AR317" i="2"/>
  <c r="AR318" i="2"/>
  <c r="AR319" i="2"/>
  <c r="AR320" i="2"/>
  <c r="AR321" i="2"/>
  <c r="AR322" i="2"/>
  <c r="AR323" i="2"/>
  <c r="AR324" i="2"/>
  <c r="AR325" i="2"/>
  <c r="AR326" i="2"/>
  <c r="AR327" i="2"/>
  <c r="AR328" i="2"/>
  <c r="AR329" i="2"/>
  <c r="AR330" i="2"/>
  <c r="AR331" i="2"/>
  <c r="AR332" i="2"/>
  <c r="AR333" i="2"/>
  <c r="AR334" i="2"/>
  <c r="AR335" i="2"/>
  <c r="AR336" i="2"/>
  <c r="AR337" i="2"/>
  <c r="AR338" i="2"/>
  <c r="AR339" i="2"/>
  <c r="AR340" i="2"/>
  <c r="AR341" i="2"/>
  <c r="AR342" i="2"/>
  <c r="AR343" i="2"/>
  <c r="AR344" i="2"/>
  <c r="AR345" i="2"/>
  <c r="AR346" i="2"/>
  <c r="AR347" i="2"/>
  <c r="AR348" i="2"/>
  <c r="AR349" i="2"/>
  <c r="AR350" i="2"/>
  <c r="AR351" i="2"/>
  <c r="AR352" i="2"/>
  <c r="AR353" i="2"/>
  <c r="AR354" i="2"/>
  <c r="AR355" i="2"/>
  <c r="AR356" i="2"/>
  <c r="AR357" i="2"/>
  <c r="AR358" i="2"/>
  <c r="AR359" i="2"/>
  <c r="AR360" i="2"/>
  <c r="AR361" i="2"/>
  <c r="AR362" i="2"/>
  <c r="AR363" i="2"/>
  <c r="AR364" i="2"/>
  <c r="AR365" i="2"/>
  <c r="AR366" i="2"/>
  <c r="AR367" i="2"/>
  <c r="AR368" i="2"/>
  <c r="AR369" i="2"/>
  <c r="AR370" i="2"/>
  <c r="AR371" i="2"/>
  <c r="AR372" i="2"/>
  <c r="AR373" i="2"/>
  <c r="AR374" i="2"/>
  <c r="AR375" i="2"/>
  <c r="AR376" i="2"/>
  <c r="AR377" i="2"/>
  <c r="AR378" i="2"/>
  <c r="AR379" i="2"/>
  <c r="AR380" i="2"/>
  <c r="AR381" i="2"/>
  <c r="AR382" i="2"/>
  <c r="AR383" i="2"/>
  <c r="AR384" i="2"/>
  <c r="AR385" i="2"/>
  <c r="AR386" i="2"/>
  <c r="AR387" i="2"/>
  <c r="AR388" i="2"/>
  <c r="AR389" i="2"/>
  <c r="AR390" i="2"/>
  <c r="AR391" i="2"/>
  <c r="AR392" i="2"/>
  <c r="AR393" i="2"/>
  <c r="AR394" i="2"/>
  <c r="AR395" i="2"/>
  <c r="AR396" i="2"/>
  <c r="AR397" i="2"/>
  <c r="AR398" i="2"/>
  <c r="AR399" i="2"/>
  <c r="AR400" i="2"/>
  <c r="AR401" i="2"/>
  <c r="AR402" i="2"/>
  <c r="AR403" i="2"/>
  <c r="AR404" i="2"/>
  <c r="AR405" i="2"/>
  <c r="AR406" i="2"/>
  <c r="AR407" i="2"/>
  <c r="AR408" i="2"/>
  <c r="AR409" i="2"/>
  <c r="AR410" i="2"/>
  <c r="AR411" i="2"/>
  <c r="AR412" i="2"/>
  <c r="AR413" i="2"/>
  <c r="AR414" i="2"/>
  <c r="AR415" i="2"/>
  <c r="AR416" i="2"/>
  <c r="AR417" i="2"/>
  <c r="AR418" i="2"/>
  <c r="AR419" i="2"/>
  <c r="AR420" i="2"/>
  <c r="AR421" i="2"/>
  <c r="AR422" i="2"/>
  <c r="AR423" i="2"/>
  <c r="AR424" i="2"/>
  <c r="AR425" i="2"/>
  <c r="AR426" i="2"/>
  <c r="AR427" i="2"/>
  <c r="AR428" i="2"/>
  <c r="AR429" i="2"/>
  <c r="AR430" i="2"/>
  <c r="AR431" i="2"/>
  <c r="AR432" i="2"/>
  <c r="AR433" i="2"/>
  <c r="AR434" i="2"/>
  <c r="AR435" i="2"/>
  <c r="AR436" i="2"/>
  <c r="AR437" i="2"/>
  <c r="AR438" i="2"/>
  <c r="AR439" i="2"/>
  <c r="AR440" i="2"/>
  <c r="AR441" i="2"/>
  <c r="AR442" i="2"/>
  <c r="AR443" i="2"/>
  <c r="AR444" i="2"/>
  <c r="AR445" i="2"/>
  <c r="AR446" i="2"/>
  <c r="AR447" i="2"/>
  <c r="AR448" i="2"/>
  <c r="AR449" i="2"/>
  <c r="AR450" i="2"/>
  <c r="AR451" i="2"/>
  <c r="AR452" i="2"/>
  <c r="AR453" i="2"/>
  <c r="AR454" i="2"/>
  <c r="AR455" i="2"/>
  <c r="AR456" i="2"/>
  <c r="AR457" i="2"/>
  <c r="AR458" i="2"/>
  <c r="AR459" i="2"/>
  <c r="AR460" i="2"/>
  <c r="AR461" i="2"/>
  <c r="AR462" i="2"/>
  <c r="AR463" i="2"/>
  <c r="AR14" i="2"/>
  <c r="AK14" i="2" s="1"/>
  <c r="AM15" i="2"/>
  <c r="AN15" i="2"/>
  <c r="AJ15" i="2" s="1"/>
  <c r="AO15" i="2"/>
  <c r="AP15" i="2"/>
  <c r="AQ15" i="2"/>
  <c r="AM16" i="2"/>
  <c r="AN16" i="2"/>
  <c r="AJ16" i="2" s="1"/>
  <c r="AO16" i="2"/>
  <c r="AP16" i="2"/>
  <c r="AQ16" i="2"/>
  <c r="AM17" i="2"/>
  <c r="AN17" i="2"/>
  <c r="AJ17" i="2" s="1"/>
  <c r="AO17" i="2"/>
  <c r="AP17" i="2"/>
  <c r="AQ17" i="2"/>
  <c r="AJ18" i="2"/>
  <c r="AM18" i="2"/>
  <c r="AN18" i="2"/>
  <c r="AO18" i="2"/>
  <c r="AP18" i="2"/>
  <c r="AQ18" i="2"/>
  <c r="AJ19" i="2"/>
  <c r="AM19" i="2"/>
  <c r="AN19" i="2"/>
  <c r="AO19" i="2"/>
  <c r="AP19" i="2"/>
  <c r="AQ19" i="2"/>
  <c r="AM20" i="2"/>
  <c r="AN20" i="2"/>
  <c r="AJ20" i="2" s="1"/>
  <c r="AO20" i="2"/>
  <c r="AP20" i="2"/>
  <c r="AQ20" i="2"/>
  <c r="AJ21" i="2"/>
  <c r="AM21" i="2"/>
  <c r="AN21" i="2"/>
  <c r="AO21" i="2"/>
  <c r="AP21" i="2"/>
  <c r="AQ21" i="2"/>
  <c r="AJ22" i="2"/>
  <c r="AM22" i="2"/>
  <c r="AN22" i="2"/>
  <c r="AO22" i="2"/>
  <c r="AP22" i="2"/>
  <c r="AQ22" i="2"/>
  <c r="AJ23" i="2"/>
  <c r="AM23" i="2"/>
  <c r="AN23" i="2"/>
  <c r="AO23" i="2"/>
  <c r="AP23" i="2"/>
  <c r="AQ23" i="2"/>
  <c r="AJ24" i="2"/>
  <c r="AM24" i="2"/>
  <c r="AN24" i="2"/>
  <c r="AO24" i="2"/>
  <c r="AP24" i="2"/>
  <c r="AQ24" i="2"/>
  <c r="AM25" i="2"/>
  <c r="AN25" i="2"/>
  <c r="AJ25" i="2" s="1"/>
  <c r="AO25" i="2"/>
  <c r="AP25" i="2"/>
  <c r="AQ25" i="2"/>
  <c r="AJ26" i="2"/>
  <c r="AM26" i="2"/>
  <c r="AN26" i="2"/>
  <c r="AO26" i="2"/>
  <c r="AP26" i="2"/>
  <c r="AQ26" i="2"/>
  <c r="AM27" i="2"/>
  <c r="AN27" i="2"/>
  <c r="AJ27" i="2" s="1"/>
  <c r="AO27" i="2"/>
  <c r="AP27" i="2"/>
  <c r="AQ27" i="2"/>
  <c r="AJ28" i="2"/>
  <c r="AM28" i="2"/>
  <c r="AN28" i="2"/>
  <c r="AO28" i="2"/>
  <c r="AP28" i="2"/>
  <c r="AQ28" i="2"/>
  <c r="AJ29" i="2"/>
  <c r="AM29" i="2"/>
  <c r="AN29" i="2"/>
  <c r="AO29" i="2"/>
  <c r="AP29" i="2"/>
  <c r="AQ29" i="2"/>
  <c r="AJ30" i="2"/>
  <c r="AM30" i="2"/>
  <c r="AN30" i="2"/>
  <c r="AO30" i="2"/>
  <c r="AP30" i="2"/>
  <c r="AQ30" i="2"/>
  <c r="AJ31" i="2"/>
  <c r="AM31" i="2"/>
  <c r="AN31" i="2"/>
  <c r="AO31" i="2"/>
  <c r="AP31" i="2"/>
  <c r="AQ31" i="2"/>
  <c r="AJ32" i="2"/>
  <c r="AM32" i="2"/>
  <c r="AN32" i="2"/>
  <c r="AO32" i="2"/>
  <c r="AP32" i="2"/>
  <c r="AQ32" i="2"/>
  <c r="AJ33" i="2"/>
  <c r="AM33" i="2"/>
  <c r="AN33" i="2"/>
  <c r="AO33" i="2"/>
  <c r="AP33" i="2"/>
  <c r="AQ33" i="2"/>
  <c r="AJ34" i="2"/>
  <c r="AM34" i="2"/>
  <c r="AN34" i="2"/>
  <c r="AO34" i="2"/>
  <c r="AP34" i="2"/>
  <c r="AQ34" i="2"/>
  <c r="AJ35" i="2"/>
  <c r="AM35" i="2"/>
  <c r="AN35" i="2"/>
  <c r="AO35" i="2"/>
  <c r="AP35" i="2"/>
  <c r="AQ35" i="2"/>
  <c r="AJ36" i="2"/>
  <c r="AM36" i="2"/>
  <c r="AN36" i="2"/>
  <c r="AO36" i="2"/>
  <c r="AP36" i="2"/>
  <c r="AQ36" i="2"/>
  <c r="AJ37" i="2"/>
  <c r="AM37" i="2"/>
  <c r="AN37" i="2"/>
  <c r="AO37" i="2"/>
  <c r="AP37" i="2"/>
  <c r="AQ37" i="2"/>
  <c r="AJ38" i="2"/>
  <c r="AM38" i="2"/>
  <c r="AN38" i="2"/>
  <c r="AO38" i="2"/>
  <c r="AP38" i="2"/>
  <c r="AQ38" i="2"/>
  <c r="AJ39" i="2"/>
  <c r="AM39" i="2"/>
  <c r="AN39" i="2"/>
  <c r="AO39" i="2"/>
  <c r="AP39" i="2"/>
  <c r="AQ39" i="2"/>
  <c r="AJ40" i="2"/>
  <c r="AM40" i="2"/>
  <c r="AN40" i="2"/>
  <c r="AO40" i="2"/>
  <c r="AP40" i="2"/>
  <c r="AQ40" i="2"/>
  <c r="AJ41" i="2"/>
  <c r="AM41" i="2"/>
  <c r="AN41" i="2"/>
  <c r="AO41" i="2"/>
  <c r="AP41" i="2"/>
  <c r="AQ41" i="2"/>
  <c r="AJ42" i="2"/>
  <c r="AM42" i="2"/>
  <c r="AN42" i="2"/>
  <c r="AO42" i="2"/>
  <c r="AP42" i="2"/>
  <c r="AQ42" i="2"/>
  <c r="AJ43" i="2"/>
  <c r="AM43" i="2"/>
  <c r="AN43" i="2"/>
  <c r="AO43" i="2"/>
  <c r="AP43" i="2"/>
  <c r="AQ43" i="2"/>
  <c r="AJ44" i="2"/>
  <c r="AM44" i="2"/>
  <c r="AN44" i="2"/>
  <c r="AO44" i="2"/>
  <c r="AP44" i="2"/>
  <c r="AQ44" i="2"/>
  <c r="AJ45" i="2"/>
  <c r="AM45" i="2"/>
  <c r="AN45" i="2"/>
  <c r="AO45" i="2"/>
  <c r="AP45" i="2"/>
  <c r="AQ45" i="2"/>
  <c r="AJ46" i="2"/>
  <c r="AM46" i="2"/>
  <c r="AN46" i="2"/>
  <c r="AO46" i="2"/>
  <c r="AP46" i="2"/>
  <c r="AQ46" i="2"/>
  <c r="AJ47" i="2"/>
  <c r="AM47" i="2"/>
  <c r="AN47" i="2"/>
  <c r="AO47" i="2"/>
  <c r="AP47" i="2"/>
  <c r="AQ47" i="2"/>
  <c r="AJ48" i="2"/>
  <c r="AM48" i="2"/>
  <c r="AN48" i="2"/>
  <c r="AO48" i="2"/>
  <c r="AP48" i="2"/>
  <c r="AQ48" i="2"/>
  <c r="AJ49" i="2"/>
  <c r="AM49" i="2"/>
  <c r="AN49" i="2"/>
  <c r="AO49" i="2"/>
  <c r="AP49" i="2"/>
  <c r="AQ49" i="2"/>
  <c r="AJ50" i="2"/>
  <c r="AM50" i="2"/>
  <c r="AN50" i="2"/>
  <c r="AO50" i="2"/>
  <c r="AP50" i="2"/>
  <c r="AQ50" i="2"/>
  <c r="AJ51" i="2"/>
  <c r="AM51" i="2"/>
  <c r="AN51" i="2"/>
  <c r="AO51" i="2"/>
  <c r="AP51" i="2"/>
  <c r="AQ51" i="2"/>
  <c r="AJ52" i="2"/>
  <c r="AM52" i="2"/>
  <c r="AN52" i="2"/>
  <c r="AO52" i="2"/>
  <c r="AP52" i="2"/>
  <c r="AQ52" i="2"/>
  <c r="AJ53" i="2"/>
  <c r="AM53" i="2"/>
  <c r="AN53" i="2"/>
  <c r="AO53" i="2"/>
  <c r="AP53" i="2"/>
  <c r="AQ53" i="2"/>
  <c r="AJ54" i="2"/>
  <c r="AM54" i="2"/>
  <c r="AN54" i="2"/>
  <c r="AO54" i="2"/>
  <c r="AP54" i="2"/>
  <c r="AQ54" i="2"/>
  <c r="AJ55" i="2"/>
  <c r="AM55" i="2"/>
  <c r="AN55" i="2"/>
  <c r="AO55" i="2"/>
  <c r="AP55" i="2"/>
  <c r="AQ55" i="2"/>
  <c r="AJ56" i="2"/>
  <c r="AM56" i="2"/>
  <c r="AN56" i="2"/>
  <c r="AO56" i="2"/>
  <c r="AP56" i="2"/>
  <c r="AQ56" i="2"/>
  <c r="AJ57" i="2"/>
  <c r="AM57" i="2"/>
  <c r="AN57" i="2"/>
  <c r="AO57" i="2"/>
  <c r="AP57" i="2"/>
  <c r="AQ57" i="2"/>
  <c r="AJ58" i="2"/>
  <c r="AM58" i="2"/>
  <c r="AN58" i="2"/>
  <c r="AO58" i="2"/>
  <c r="AP58" i="2"/>
  <c r="AQ58" i="2"/>
  <c r="AJ59" i="2"/>
  <c r="AM59" i="2"/>
  <c r="AN59" i="2"/>
  <c r="AO59" i="2"/>
  <c r="AP59" i="2"/>
  <c r="AQ59" i="2"/>
  <c r="AJ60" i="2"/>
  <c r="AM60" i="2"/>
  <c r="AN60" i="2"/>
  <c r="AO60" i="2"/>
  <c r="AP60" i="2"/>
  <c r="AQ60" i="2"/>
  <c r="AJ61" i="2"/>
  <c r="AM61" i="2"/>
  <c r="AN61" i="2"/>
  <c r="AO61" i="2"/>
  <c r="AP61" i="2"/>
  <c r="AQ61" i="2"/>
  <c r="AJ62" i="2"/>
  <c r="AM62" i="2"/>
  <c r="AN62" i="2"/>
  <c r="AO62" i="2"/>
  <c r="AP62" i="2"/>
  <c r="AQ62" i="2"/>
  <c r="AJ63" i="2"/>
  <c r="AM63" i="2"/>
  <c r="AN63" i="2"/>
  <c r="AO63" i="2"/>
  <c r="AP63" i="2"/>
  <c r="AQ63" i="2"/>
  <c r="AJ64" i="2"/>
  <c r="AM64" i="2"/>
  <c r="AN64" i="2"/>
  <c r="AO64" i="2"/>
  <c r="AP64" i="2"/>
  <c r="AQ64" i="2"/>
  <c r="AJ65" i="2"/>
  <c r="AM65" i="2"/>
  <c r="AN65" i="2"/>
  <c r="AO65" i="2"/>
  <c r="AP65" i="2"/>
  <c r="AQ65" i="2"/>
  <c r="AJ66" i="2"/>
  <c r="AM66" i="2"/>
  <c r="AN66" i="2"/>
  <c r="AO66" i="2"/>
  <c r="AP66" i="2"/>
  <c r="AQ66" i="2"/>
  <c r="AJ67" i="2"/>
  <c r="AM67" i="2"/>
  <c r="AN67" i="2"/>
  <c r="AO67" i="2"/>
  <c r="AP67" i="2"/>
  <c r="AQ67" i="2"/>
  <c r="AJ68" i="2"/>
  <c r="AM68" i="2"/>
  <c r="AN68" i="2"/>
  <c r="AO68" i="2"/>
  <c r="AP68" i="2"/>
  <c r="AQ68" i="2"/>
  <c r="AJ69" i="2"/>
  <c r="AM69" i="2"/>
  <c r="AN69" i="2"/>
  <c r="AO69" i="2"/>
  <c r="AP69" i="2"/>
  <c r="AQ69" i="2"/>
  <c r="AJ70" i="2"/>
  <c r="AM70" i="2"/>
  <c r="AN70" i="2"/>
  <c r="AO70" i="2"/>
  <c r="AP70" i="2"/>
  <c r="AQ70" i="2"/>
  <c r="AJ71" i="2"/>
  <c r="AM71" i="2"/>
  <c r="AN71" i="2"/>
  <c r="AO71" i="2"/>
  <c r="AP71" i="2"/>
  <c r="AQ71" i="2"/>
  <c r="AJ72" i="2"/>
  <c r="AM72" i="2"/>
  <c r="AN72" i="2"/>
  <c r="AO72" i="2"/>
  <c r="AP72" i="2"/>
  <c r="AQ72" i="2"/>
  <c r="AJ73" i="2"/>
  <c r="AM73" i="2"/>
  <c r="AN73" i="2"/>
  <c r="AO73" i="2"/>
  <c r="AP73" i="2"/>
  <c r="AQ73" i="2"/>
  <c r="AJ74" i="2"/>
  <c r="AM74" i="2"/>
  <c r="AN74" i="2"/>
  <c r="AO74" i="2"/>
  <c r="AP74" i="2"/>
  <c r="AQ74" i="2"/>
  <c r="AJ75" i="2"/>
  <c r="AM75" i="2"/>
  <c r="AN75" i="2"/>
  <c r="AO75" i="2"/>
  <c r="AP75" i="2"/>
  <c r="AQ75" i="2"/>
  <c r="AJ76" i="2"/>
  <c r="AM76" i="2"/>
  <c r="AN76" i="2"/>
  <c r="AO76" i="2"/>
  <c r="AP76" i="2"/>
  <c r="AQ76" i="2"/>
  <c r="AJ77" i="2"/>
  <c r="AM77" i="2"/>
  <c r="AN77" i="2"/>
  <c r="AO77" i="2"/>
  <c r="AP77" i="2"/>
  <c r="AQ77" i="2"/>
  <c r="AJ78" i="2"/>
  <c r="AM78" i="2"/>
  <c r="AN78" i="2"/>
  <c r="AO78" i="2"/>
  <c r="AP78" i="2"/>
  <c r="AQ78" i="2"/>
  <c r="AJ79" i="2"/>
  <c r="AM79" i="2"/>
  <c r="AN79" i="2"/>
  <c r="AO79" i="2"/>
  <c r="AP79" i="2"/>
  <c r="AQ79" i="2"/>
  <c r="AJ80" i="2"/>
  <c r="AM80" i="2"/>
  <c r="AN80" i="2"/>
  <c r="AO80" i="2"/>
  <c r="AP80" i="2"/>
  <c r="AQ80" i="2"/>
  <c r="AJ81" i="2"/>
  <c r="AM81" i="2"/>
  <c r="AN81" i="2"/>
  <c r="AO81" i="2"/>
  <c r="AP81" i="2"/>
  <c r="AQ81" i="2"/>
  <c r="AJ82" i="2"/>
  <c r="AM82" i="2"/>
  <c r="AN82" i="2"/>
  <c r="AO82" i="2"/>
  <c r="AP82" i="2"/>
  <c r="AQ82" i="2"/>
  <c r="AJ83" i="2"/>
  <c r="AM83" i="2"/>
  <c r="AN83" i="2"/>
  <c r="AO83" i="2"/>
  <c r="AP83" i="2"/>
  <c r="AQ83" i="2"/>
  <c r="AJ84" i="2"/>
  <c r="AM84" i="2"/>
  <c r="AN84" i="2"/>
  <c r="AO84" i="2"/>
  <c r="AP84" i="2"/>
  <c r="AQ84" i="2"/>
  <c r="AJ85" i="2"/>
  <c r="AM85" i="2"/>
  <c r="AN85" i="2"/>
  <c r="AO85" i="2"/>
  <c r="AP85" i="2"/>
  <c r="AQ85" i="2"/>
  <c r="AJ86" i="2"/>
  <c r="AM86" i="2"/>
  <c r="AN86" i="2"/>
  <c r="AO86" i="2"/>
  <c r="AP86" i="2"/>
  <c r="AQ86" i="2"/>
  <c r="AJ87" i="2"/>
  <c r="AM87" i="2"/>
  <c r="AN87" i="2"/>
  <c r="AO87" i="2"/>
  <c r="AP87" i="2"/>
  <c r="AQ87" i="2"/>
  <c r="AJ88" i="2"/>
  <c r="AM88" i="2"/>
  <c r="AN88" i="2"/>
  <c r="AO88" i="2"/>
  <c r="AP88" i="2"/>
  <c r="AQ88" i="2"/>
  <c r="AJ89" i="2"/>
  <c r="AM89" i="2"/>
  <c r="AN89" i="2"/>
  <c r="AO89" i="2"/>
  <c r="AP89" i="2"/>
  <c r="AQ89" i="2"/>
  <c r="AJ90" i="2"/>
  <c r="AM90" i="2"/>
  <c r="AN90" i="2"/>
  <c r="AO90" i="2"/>
  <c r="AP90" i="2"/>
  <c r="AQ90" i="2"/>
  <c r="AJ91" i="2"/>
  <c r="AM91" i="2"/>
  <c r="AN91" i="2"/>
  <c r="AO91" i="2"/>
  <c r="AP91" i="2"/>
  <c r="AQ91" i="2"/>
  <c r="AJ92" i="2"/>
  <c r="AM92" i="2"/>
  <c r="AN92" i="2"/>
  <c r="AO92" i="2"/>
  <c r="AP92" i="2"/>
  <c r="AQ92" i="2"/>
  <c r="AJ93" i="2"/>
  <c r="AM93" i="2"/>
  <c r="AN93" i="2"/>
  <c r="AO93" i="2"/>
  <c r="AP93" i="2"/>
  <c r="AQ93" i="2"/>
  <c r="AJ94" i="2"/>
  <c r="AM94" i="2"/>
  <c r="AN94" i="2"/>
  <c r="AO94" i="2"/>
  <c r="AP94" i="2"/>
  <c r="AQ94" i="2"/>
  <c r="AJ95" i="2"/>
  <c r="AM95" i="2"/>
  <c r="AN95" i="2"/>
  <c r="AO95" i="2"/>
  <c r="AP95" i="2"/>
  <c r="AQ95" i="2"/>
  <c r="AJ96" i="2"/>
  <c r="AM96" i="2"/>
  <c r="AN96" i="2"/>
  <c r="AO96" i="2"/>
  <c r="AP96" i="2"/>
  <c r="AQ96" i="2"/>
  <c r="AJ97" i="2"/>
  <c r="AM97" i="2"/>
  <c r="AN97" i="2"/>
  <c r="AO97" i="2"/>
  <c r="AP97" i="2"/>
  <c r="AQ97" i="2"/>
  <c r="AJ98" i="2"/>
  <c r="AM98" i="2"/>
  <c r="AN98" i="2"/>
  <c r="AO98" i="2"/>
  <c r="AP98" i="2"/>
  <c r="AQ98" i="2"/>
  <c r="AJ99" i="2"/>
  <c r="AM99" i="2"/>
  <c r="AN99" i="2"/>
  <c r="AO99" i="2"/>
  <c r="AP99" i="2"/>
  <c r="AQ99" i="2"/>
  <c r="AJ100" i="2"/>
  <c r="AM100" i="2"/>
  <c r="AN100" i="2"/>
  <c r="AO100" i="2"/>
  <c r="AP100" i="2"/>
  <c r="AQ100" i="2"/>
  <c r="AJ101" i="2"/>
  <c r="AM101" i="2"/>
  <c r="AN101" i="2"/>
  <c r="AO101" i="2"/>
  <c r="AP101" i="2"/>
  <c r="AQ101" i="2"/>
  <c r="AJ102" i="2"/>
  <c r="AM102" i="2"/>
  <c r="AN102" i="2"/>
  <c r="AO102" i="2"/>
  <c r="AP102" i="2"/>
  <c r="AQ102" i="2"/>
  <c r="AJ103" i="2"/>
  <c r="AM103" i="2"/>
  <c r="AN103" i="2"/>
  <c r="AO103" i="2"/>
  <c r="AP103" i="2"/>
  <c r="AQ103" i="2"/>
  <c r="AJ104" i="2"/>
  <c r="AM104" i="2"/>
  <c r="AN104" i="2"/>
  <c r="AO104" i="2"/>
  <c r="AP104" i="2"/>
  <c r="AQ104" i="2"/>
  <c r="AJ105" i="2"/>
  <c r="AM105" i="2"/>
  <c r="AN105" i="2"/>
  <c r="AO105" i="2"/>
  <c r="AP105" i="2"/>
  <c r="AQ105" i="2"/>
  <c r="AJ106" i="2"/>
  <c r="AM106" i="2"/>
  <c r="AN106" i="2"/>
  <c r="AO106" i="2"/>
  <c r="AP106" i="2"/>
  <c r="AQ106" i="2"/>
  <c r="AJ107" i="2"/>
  <c r="AM107" i="2"/>
  <c r="AN107" i="2"/>
  <c r="AO107" i="2"/>
  <c r="AP107" i="2"/>
  <c r="AQ107" i="2"/>
  <c r="AJ108" i="2"/>
  <c r="AM108" i="2"/>
  <c r="AN108" i="2"/>
  <c r="AO108" i="2"/>
  <c r="AP108" i="2"/>
  <c r="AQ108" i="2"/>
  <c r="AJ109" i="2"/>
  <c r="AM109" i="2"/>
  <c r="AN109" i="2"/>
  <c r="AO109" i="2"/>
  <c r="AP109" i="2"/>
  <c r="AQ109" i="2"/>
  <c r="AJ110" i="2"/>
  <c r="AM110" i="2"/>
  <c r="AN110" i="2"/>
  <c r="AO110" i="2"/>
  <c r="AP110" i="2"/>
  <c r="AQ110" i="2"/>
  <c r="AJ111" i="2"/>
  <c r="AM111" i="2"/>
  <c r="AN111" i="2"/>
  <c r="AO111" i="2"/>
  <c r="AP111" i="2"/>
  <c r="AQ111" i="2"/>
  <c r="AJ112" i="2"/>
  <c r="AM112" i="2"/>
  <c r="AN112" i="2"/>
  <c r="AO112" i="2"/>
  <c r="AP112" i="2"/>
  <c r="AQ112" i="2"/>
  <c r="AJ113" i="2"/>
  <c r="AM113" i="2"/>
  <c r="AN113" i="2"/>
  <c r="AO113" i="2"/>
  <c r="AP113" i="2"/>
  <c r="AQ113" i="2"/>
  <c r="AJ114" i="2"/>
  <c r="AM114" i="2"/>
  <c r="AN114" i="2"/>
  <c r="AO114" i="2"/>
  <c r="AP114" i="2"/>
  <c r="AQ114" i="2"/>
  <c r="AJ115" i="2"/>
  <c r="AM115" i="2"/>
  <c r="AN115" i="2"/>
  <c r="AO115" i="2"/>
  <c r="AP115" i="2"/>
  <c r="AQ115" i="2"/>
  <c r="AJ116" i="2"/>
  <c r="AM116" i="2"/>
  <c r="AN116" i="2"/>
  <c r="AO116" i="2"/>
  <c r="AP116" i="2"/>
  <c r="AQ116" i="2"/>
  <c r="AJ117" i="2"/>
  <c r="AM117" i="2"/>
  <c r="AN117" i="2"/>
  <c r="AO117" i="2"/>
  <c r="AP117" i="2"/>
  <c r="AQ117" i="2"/>
  <c r="AJ118" i="2"/>
  <c r="AM118" i="2"/>
  <c r="AN118" i="2"/>
  <c r="AO118" i="2"/>
  <c r="AP118" i="2"/>
  <c r="AQ118" i="2"/>
  <c r="AJ119" i="2"/>
  <c r="AM119" i="2"/>
  <c r="AN119" i="2"/>
  <c r="AO119" i="2"/>
  <c r="AP119" i="2"/>
  <c r="AQ119" i="2"/>
  <c r="AJ120" i="2"/>
  <c r="AM120" i="2"/>
  <c r="AN120" i="2"/>
  <c r="AO120" i="2"/>
  <c r="AP120" i="2"/>
  <c r="AQ120" i="2"/>
  <c r="AJ121" i="2"/>
  <c r="AM121" i="2"/>
  <c r="AN121" i="2"/>
  <c r="AO121" i="2"/>
  <c r="AP121" i="2"/>
  <c r="AQ121" i="2"/>
  <c r="AJ122" i="2"/>
  <c r="AM122" i="2"/>
  <c r="AN122" i="2"/>
  <c r="AO122" i="2"/>
  <c r="AP122" i="2"/>
  <c r="AQ122" i="2"/>
  <c r="AJ123" i="2"/>
  <c r="AM123" i="2"/>
  <c r="AN123" i="2"/>
  <c r="AO123" i="2"/>
  <c r="AP123" i="2"/>
  <c r="AQ123" i="2"/>
  <c r="AJ124" i="2"/>
  <c r="AM124" i="2"/>
  <c r="AN124" i="2"/>
  <c r="AO124" i="2"/>
  <c r="AP124" i="2"/>
  <c r="AQ124" i="2"/>
  <c r="AJ125" i="2"/>
  <c r="AM125" i="2"/>
  <c r="AN125" i="2"/>
  <c r="AO125" i="2"/>
  <c r="AP125" i="2"/>
  <c r="AQ125" i="2"/>
  <c r="AJ126" i="2"/>
  <c r="AM126" i="2"/>
  <c r="AN126" i="2"/>
  <c r="AO126" i="2"/>
  <c r="AP126" i="2"/>
  <c r="AQ126" i="2"/>
  <c r="AJ127" i="2"/>
  <c r="AM127" i="2"/>
  <c r="AN127" i="2"/>
  <c r="AO127" i="2"/>
  <c r="AP127" i="2"/>
  <c r="AQ127" i="2"/>
  <c r="AJ128" i="2"/>
  <c r="AM128" i="2"/>
  <c r="AN128" i="2"/>
  <c r="AO128" i="2"/>
  <c r="AP128" i="2"/>
  <c r="AQ128" i="2"/>
  <c r="AJ129" i="2"/>
  <c r="AM129" i="2"/>
  <c r="AN129" i="2"/>
  <c r="AO129" i="2"/>
  <c r="AP129" i="2"/>
  <c r="AQ129" i="2"/>
  <c r="AJ130" i="2"/>
  <c r="AM130" i="2"/>
  <c r="AN130" i="2"/>
  <c r="AO130" i="2"/>
  <c r="AP130" i="2"/>
  <c r="AQ130" i="2"/>
  <c r="AJ131" i="2"/>
  <c r="AM131" i="2"/>
  <c r="AN131" i="2"/>
  <c r="AO131" i="2"/>
  <c r="AP131" i="2"/>
  <c r="AQ131" i="2"/>
  <c r="AJ132" i="2"/>
  <c r="AM132" i="2"/>
  <c r="AN132" i="2"/>
  <c r="AO132" i="2"/>
  <c r="AP132" i="2"/>
  <c r="AQ132" i="2"/>
  <c r="AJ133" i="2"/>
  <c r="AM133" i="2"/>
  <c r="AN133" i="2"/>
  <c r="AO133" i="2"/>
  <c r="AP133" i="2"/>
  <c r="AQ133" i="2"/>
  <c r="AJ134" i="2"/>
  <c r="AM134" i="2"/>
  <c r="AN134" i="2"/>
  <c r="AO134" i="2"/>
  <c r="AP134" i="2"/>
  <c r="AQ134" i="2"/>
  <c r="AJ135" i="2"/>
  <c r="AM135" i="2"/>
  <c r="AN135" i="2"/>
  <c r="AO135" i="2"/>
  <c r="AP135" i="2"/>
  <c r="AQ135" i="2"/>
  <c r="AJ136" i="2"/>
  <c r="AM136" i="2"/>
  <c r="AN136" i="2"/>
  <c r="AO136" i="2"/>
  <c r="AP136" i="2"/>
  <c r="AQ136" i="2"/>
  <c r="AJ137" i="2"/>
  <c r="AM137" i="2"/>
  <c r="AN137" i="2"/>
  <c r="AO137" i="2"/>
  <c r="AP137" i="2"/>
  <c r="AQ137" i="2"/>
  <c r="AJ138" i="2"/>
  <c r="AM138" i="2"/>
  <c r="AN138" i="2"/>
  <c r="AO138" i="2"/>
  <c r="AP138" i="2"/>
  <c r="AQ138" i="2"/>
  <c r="AJ139" i="2"/>
  <c r="AM139" i="2"/>
  <c r="AN139" i="2"/>
  <c r="AO139" i="2"/>
  <c r="AP139" i="2"/>
  <c r="AQ139" i="2"/>
  <c r="AJ140" i="2"/>
  <c r="AM140" i="2"/>
  <c r="AN140" i="2"/>
  <c r="AO140" i="2"/>
  <c r="AP140" i="2"/>
  <c r="AQ140" i="2"/>
  <c r="AJ141" i="2"/>
  <c r="AM141" i="2"/>
  <c r="AN141" i="2"/>
  <c r="AO141" i="2"/>
  <c r="AP141" i="2"/>
  <c r="AQ141" i="2"/>
  <c r="AJ142" i="2"/>
  <c r="AM142" i="2"/>
  <c r="AN142" i="2"/>
  <c r="AO142" i="2"/>
  <c r="AP142" i="2"/>
  <c r="AQ142" i="2"/>
  <c r="AJ143" i="2"/>
  <c r="AM143" i="2"/>
  <c r="AN143" i="2"/>
  <c r="AO143" i="2"/>
  <c r="AP143" i="2"/>
  <c r="AQ143" i="2"/>
  <c r="AJ144" i="2"/>
  <c r="AM144" i="2"/>
  <c r="AN144" i="2"/>
  <c r="AO144" i="2"/>
  <c r="AP144" i="2"/>
  <c r="AQ144" i="2"/>
  <c r="AJ145" i="2"/>
  <c r="AM145" i="2"/>
  <c r="AN145" i="2"/>
  <c r="AO145" i="2"/>
  <c r="AP145" i="2"/>
  <c r="AQ145" i="2"/>
  <c r="AJ146" i="2"/>
  <c r="AM146" i="2"/>
  <c r="AN146" i="2"/>
  <c r="AO146" i="2"/>
  <c r="AP146" i="2"/>
  <c r="AQ146" i="2"/>
  <c r="AJ147" i="2"/>
  <c r="AM147" i="2"/>
  <c r="AN147" i="2"/>
  <c r="AO147" i="2"/>
  <c r="AP147" i="2"/>
  <c r="AQ147" i="2"/>
  <c r="AJ148" i="2"/>
  <c r="AM148" i="2"/>
  <c r="AN148" i="2"/>
  <c r="AO148" i="2"/>
  <c r="AP148" i="2"/>
  <c r="AQ148" i="2"/>
  <c r="AJ149" i="2"/>
  <c r="AM149" i="2"/>
  <c r="AN149" i="2"/>
  <c r="AO149" i="2"/>
  <c r="AP149" i="2"/>
  <c r="AQ149" i="2"/>
  <c r="AJ150" i="2"/>
  <c r="AM150" i="2"/>
  <c r="AN150" i="2"/>
  <c r="AO150" i="2"/>
  <c r="AP150" i="2"/>
  <c r="AQ150" i="2"/>
  <c r="AJ151" i="2"/>
  <c r="AM151" i="2"/>
  <c r="AN151" i="2"/>
  <c r="AO151" i="2"/>
  <c r="AP151" i="2"/>
  <c r="AQ151" i="2"/>
  <c r="AJ152" i="2"/>
  <c r="AM152" i="2"/>
  <c r="AN152" i="2"/>
  <c r="AO152" i="2"/>
  <c r="AP152" i="2"/>
  <c r="AQ152" i="2"/>
  <c r="AJ153" i="2"/>
  <c r="AM153" i="2"/>
  <c r="AN153" i="2"/>
  <c r="AO153" i="2"/>
  <c r="AP153" i="2"/>
  <c r="AQ153" i="2"/>
  <c r="AJ154" i="2"/>
  <c r="AM154" i="2"/>
  <c r="AN154" i="2"/>
  <c r="AO154" i="2"/>
  <c r="AP154" i="2"/>
  <c r="AQ154" i="2"/>
  <c r="AJ155" i="2"/>
  <c r="AM155" i="2"/>
  <c r="AN155" i="2"/>
  <c r="AO155" i="2"/>
  <c r="AP155" i="2"/>
  <c r="AQ155" i="2"/>
  <c r="AJ156" i="2"/>
  <c r="AM156" i="2"/>
  <c r="AN156" i="2"/>
  <c r="AO156" i="2"/>
  <c r="AP156" i="2"/>
  <c r="AQ156" i="2"/>
  <c r="AJ157" i="2"/>
  <c r="AM157" i="2"/>
  <c r="AN157" i="2"/>
  <c r="AO157" i="2"/>
  <c r="AP157" i="2"/>
  <c r="AQ157" i="2"/>
  <c r="AJ158" i="2"/>
  <c r="AM158" i="2"/>
  <c r="AN158" i="2"/>
  <c r="AO158" i="2"/>
  <c r="AP158" i="2"/>
  <c r="AQ158" i="2"/>
  <c r="AJ159" i="2"/>
  <c r="AM159" i="2"/>
  <c r="AN159" i="2"/>
  <c r="AO159" i="2"/>
  <c r="AP159" i="2"/>
  <c r="AQ159" i="2"/>
  <c r="AJ160" i="2"/>
  <c r="AM160" i="2"/>
  <c r="AN160" i="2"/>
  <c r="AO160" i="2"/>
  <c r="AP160" i="2"/>
  <c r="AQ160" i="2"/>
  <c r="AJ161" i="2"/>
  <c r="AM161" i="2"/>
  <c r="AN161" i="2"/>
  <c r="AO161" i="2"/>
  <c r="AP161" i="2"/>
  <c r="AQ161" i="2"/>
  <c r="AJ162" i="2"/>
  <c r="AM162" i="2"/>
  <c r="AN162" i="2"/>
  <c r="AO162" i="2"/>
  <c r="AP162" i="2"/>
  <c r="AQ162" i="2"/>
  <c r="AJ163" i="2"/>
  <c r="AM163" i="2"/>
  <c r="AN163" i="2"/>
  <c r="AO163" i="2"/>
  <c r="AP163" i="2"/>
  <c r="AQ163" i="2"/>
  <c r="AJ164" i="2"/>
  <c r="AM164" i="2"/>
  <c r="AN164" i="2"/>
  <c r="AO164" i="2"/>
  <c r="AP164" i="2"/>
  <c r="AQ164" i="2"/>
  <c r="AJ165" i="2"/>
  <c r="AM165" i="2"/>
  <c r="AN165" i="2"/>
  <c r="AO165" i="2"/>
  <c r="AP165" i="2"/>
  <c r="AQ165" i="2"/>
  <c r="AJ166" i="2"/>
  <c r="AM166" i="2"/>
  <c r="AN166" i="2"/>
  <c r="AO166" i="2"/>
  <c r="AP166" i="2"/>
  <c r="AQ166" i="2"/>
  <c r="AJ167" i="2"/>
  <c r="AM167" i="2"/>
  <c r="AN167" i="2"/>
  <c r="AO167" i="2"/>
  <c r="AP167" i="2"/>
  <c r="AQ167" i="2"/>
  <c r="AJ168" i="2"/>
  <c r="AM168" i="2"/>
  <c r="AN168" i="2"/>
  <c r="AO168" i="2"/>
  <c r="AP168" i="2"/>
  <c r="AQ168" i="2"/>
  <c r="AJ169" i="2"/>
  <c r="AM169" i="2"/>
  <c r="AN169" i="2"/>
  <c r="AO169" i="2"/>
  <c r="AP169" i="2"/>
  <c r="AQ169" i="2"/>
  <c r="AJ170" i="2"/>
  <c r="AM170" i="2"/>
  <c r="AN170" i="2"/>
  <c r="AL170" i="2" s="1"/>
  <c r="AO170" i="2"/>
  <c r="AP170" i="2"/>
  <c r="AQ170" i="2"/>
  <c r="AJ171" i="2"/>
  <c r="AM171" i="2"/>
  <c r="AN171" i="2"/>
  <c r="AO171" i="2"/>
  <c r="AP171" i="2"/>
  <c r="AQ171" i="2"/>
  <c r="AJ172" i="2"/>
  <c r="AM172" i="2"/>
  <c r="AN172" i="2"/>
  <c r="AO172" i="2"/>
  <c r="AP172" i="2"/>
  <c r="AQ172" i="2"/>
  <c r="AJ173" i="2"/>
  <c r="AM173" i="2"/>
  <c r="AN173" i="2"/>
  <c r="AO173" i="2"/>
  <c r="AP173" i="2"/>
  <c r="AQ173" i="2"/>
  <c r="AJ174" i="2"/>
  <c r="AM174" i="2"/>
  <c r="AN174" i="2"/>
  <c r="AO174" i="2"/>
  <c r="AP174" i="2"/>
  <c r="AQ174" i="2"/>
  <c r="AJ175" i="2"/>
  <c r="AM175" i="2"/>
  <c r="AN175" i="2"/>
  <c r="AO175" i="2"/>
  <c r="AP175" i="2"/>
  <c r="AQ175" i="2"/>
  <c r="AJ176" i="2"/>
  <c r="AM176" i="2"/>
  <c r="AN176" i="2"/>
  <c r="AO176" i="2"/>
  <c r="AP176" i="2"/>
  <c r="AQ176" i="2"/>
  <c r="AJ177" i="2"/>
  <c r="AM177" i="2"/>
  <c r="AN177" i="2"/>
  <c r="AO177" i="2"/>
  <c r="AP177" i="2"/>
  <c r="AQ177" i="2"/>
  <c r="AJ178" i="2"/>
  <c r="AM178" i="2"/>
  <c r="AN178" i="2"/>
  <c r="AO178" i="2"/>
  <c r="AP178" i="2"/>
  <c r="AQ178" i="2"/>
  <c r="AJ179" i="2"/>
  <c r="AM179" i="2"/>
  <c r="AN179" i="2"/>
  <c r="AO179" i="2"/>
  <c r="AP179" i="2"/>
  <c r="AQ179" i="2"/>
  <c r="AJ180" i="2"/>
  <c r="AM180" i="2"/>
  <c r="AN180" i="2"/>
  <c r="AL180" i="2" s="1"/>
  <c r="AO180" i="2"/>
  <c r="AP180" i="2"/>
  <c r="AQ180" i="2"/>
  <c r="AJ181" i="2"/>
  <c r="AM181" i="2"/>
  <c r="AN181" i="2"/>
  <c r="AO181" i="2"/>
  <c r="AP181" i="2"/>
  <c r="AQ181" i="2"/>
  <c r="AJ182" i="2"/>
  <c r="AM182" i="2"/>
  <c r="AN182" i="2"/>
  <c r="AO182" i="2"/>
  <c r="AP182" i="2"/>
  <c r="AQ182" i="2"/>
  <c r="AJ183" i="2"/>
  <c r="AM183" i="2"/>
  <c r="AN183" i="2"/>
  <c r="AO183" i="2"/>
  <c r="AP183" i="2"/>
  <c r="AQ183" i="2"/>
  <c r="AJ184" i="2"/>
  <c r="AM184" i="2"/>
  <c r="AN184" i="2"/>
  <c r="AO184" i="2"/>
  <c r="AP184" i="2"/>
  <c r="AQ184" i="2"/>
  <c r="AJ185" i="2"/>
  <c r="AM185" i="2"/>
  <c r="AN185" i="2"/>
  <c r="AO185" i="2"/>
  <c r="AP185" i="2"/>
  <c r="AQ185" i="2"/>
  <c r="AJ186" i="2"/>
  <c r="AM186" i="2"/>
  <c r="AN186" i="2"/>
  <c r="AL186" i="2" s="1"/>
  <c r="AO186" i="2"/>
  <c r="AP186" i="2"/>
  <c r="AQ186" i="2"/>
  <c r="AJ187" i="2"/>
  <c r="AM187" i="2"/>
  <c r="AN187" i="2"/>
  <c r="AO187" i="2"/>
  <c r="AP187" i="2"/>
  <c r="AQ187" i="2"/>
  <c r="AJ188" i="2"/>
  <c r="AM188" i="2"/>
  <c r="AN188" i="2"/>
  <c r="AO188" i="2"/>
  <c r="AP188" i="2"/>
  <c r="AQ188" i="2"/>
  <c r="AJ189" i="2"/>
  <c r="AM189" i="2"/>
  <c r="AN189" i="2"/>
  <c r="AO189" i="2"/>
  <c r="AP189" i="2"/>
  <c r="AQ189" i="2"/>
  <c r="AJ190" i="2"/>
  <c r="AM190" i="2"/>
  <c r="AN190" i="2"/>
  <c r="AO190" i="2"/>
  <c r="AP190" i="2"/>
  <c r="AQ190" i="2"/>
  <c r="AJ191" i="2"/>
  <c r="AM191" i="2"/>
  <c r="AN191" i="2"/>
  <c r="AO191" i="2"/>
  <c r="AP191" i="2"/>
  <c r="AQ191" i="2"/>
  <c r="AJ192" i="2"/>
  <c r="AM192" i="2"/>
  <c r="AN192" i="2"/>
  <c r="AO192" i="2"/>
  <c r="AP192" i="2"/>
  <c r="AQ192" i="2"/>
  <c r="AJ193" i="2"/>
  <c r="AM193" i="2"/>
  <c r="AN193" i="2"/>
  <c r="AO193" i="2"/>
  <c r="AP193" i="2"/>
  <c r="AQ193" i="2"/>
  <c r="AJ194" i="2"/>
  <c r="AM194" i="2"/>
  <c r="AN194" i="2"/>
  <c r="AO194" i="2"/>
  <c r="AP194" i="2"/>
  <c r="AQ194" i="2"/>
  <c r="AJ195" i="2"/>
  <c r="AM195" i="2"/>
  <c r="AN195" i="2"/>
  <c r="AO195" i="2"/>
  <c r="AP195" i="2"/>
  <c r="AQ195" i="2"/>
  <c r="AJ196" i="2"/>
  <c r="AM196" i="2"/>
  <c r="AN196" i="2"/>
  <c r="AO196" i="2"/>
  <c r="AP196" i="2"/>
  <c r="AQ196" i="2"/>
  <c r="AJ197" i="2"/>
  <c r="AM197" i="2"/>
  <c r="AN197" i="2"/>
  <c r="AO197" i="2"/>
  <c r="AP197" i="2"/>
  <c r="AQ197" i="2"/>
  <c r="AJ198" i="2"/>
  <c r="AM198" i="2"/>
  <c r="AN198" i="2"/>
  <c r="AO198" i="2"/>
  <c r="AP198" i="2"/>
  <c r="AQ198" i="2"/>
  <c r="AJ199" i="2"/>
  <c r="AM199" i="2"/>
  <c r="AN199" i="2"/>
  <c r="AO199" i="2"/>
  <c r="AP199" i="2"/>
  <c r="AQ199" i="2"/>
  <c r="AJ200" i="2"/>
  <c r="AM200" i="2"/>
  <c r="AN200" i="2"/>
  <c r="AO200" i="2"/>
  <c r="AP200" i="2"/>
  <c r="AQ200" i="2"/>
  <c r="AJ201" i="2"/>
  <c r="AM201" i="2"/>
  <c r="AN201" i="2"/>
  <c r="AO201" i="2"/>
  <c r="AP201" i="2"/>
  <c r="AQ201" i="2"/>
  <c r="AJ202" i="2"/>
  <c r="AM202" i="2"/>
  <c r="AN202" i="2"/>
  <c r="AL202" i="2" s="1"/>
  <c r="AO202" i="2"/>
  <c r="AP202" i="2"/>
  <c r="AQ202" i="2"/>
  <c r="AJ203" i="2"/>
  <c r="AM203" i="2"/>
  <c r="AN203" i="2"/>
  <c r="AO203" i="2"/>
  <c r="AP203" i="2"/>
  <c r="AQ203" i="2"/>
  <c r="AJ204" i="2"/>
  <c r="AM204" i="2"/>
  <c r="AN204" i="2"/>
  <c r="AO204" i="2"/>
  <c r="AP204" i="2"/>
  <c r="AQ204" i="2"/>
  <c r="AJ205" i="2"/>
  <c r="AM205" i="2"/>
  <c r="AN205" i="2"/>
  <c r="AO205" i="2"/>
  <c r="AP205" i="2"/>
  <c r="AQ205" i="2"/>
  <c r="AJ206" i="2"/>
  <c r="AM206" i="2"/>
  <c r="AN206" i="2"/>
  <c r="AO206" i="2"/>
  <c r="AP206" i="2"/>
  <c r="AQ206" i="2"/>
  <c r="AJ207" i="2"/>
  <c r="AM207" i="2"/>
  <c r="AN207" i="2"/>
  <c r="AO207" i="2"/>
  <c r="AP207" i="2"/>
  <c r="AQ207" i="2"/>
  <c r="AJ208" i="2"/>
  <c r="AM208" i="2"/>
  <c r="AN208" i="2"/>
  <c r="AO208" i="2"/>
  <c r="AP208" i="2"/>
  <c r="AQ208" i="2"/>
  <c r="AJ209" i="2"/>
  <c r="AM209" i="2"/>
  <c r="AN209" i="2"/>
  <c r="AO209" i="2"/>
  <c r="AP209" i="2"/>
  <c r="AQ209" i="2"/>
  <c r="AJ210" i="2"/>
  <c r="AM210" i="2"/>
  <c r="AN210" i="2"/>
  <c r="AO210" i="2"/>
  <c r="AP210" i="2"/>
  <c r="AQ210" i="2"/>
  <c r="AJ211" i="2"/>
  <c r="AM211" i="2"/>
  <c r="AN211" i="2"/>
  <c r="AO211" i="2"/>
  <c r="AP211" i="2"/>
  <c r="AQ211" i="2"/>
  <c r="AJ212" i="2"/>
  <c r="AM212" i="2"/>
  <c r="AN212" i="2"/>
  <c r="AO212" i="2"/>
  <c r="AP212" i="2"/>
  <c r="AQ212" i="2"/>
  <c r="AJ213" i="2"/>
  <c r="AM213" i="2"/>
  <c r="AN213" i="2"/>
  <c r="AO213" i="2"/>
  <c r="AP213" i="2"/>
  <c r="AQ213" i="2"/>
  <c r="AJ214" i="2"/>
  <c r="AM214" i="2"/>
  <c r="AN214" i="2"/>
  <c r="AO214" i="2"/>
  <c r="AP214" i="2"/>
  <c r="AQ214" i="2"/>
  <c r="AJ215" i="2"/>
  <c r="AM215" i="2"/>
  <c r="AN215" i="2"/>
  <c r="AO215" i="2"/>
  <c r="AP215" i="2"/>
  <c r="AQ215" i="2"/>
  <c r="AJ216" i="2"/>
  <c r="AM216" i="2"/>
  <c r="AN216" i="2"/>
  <c r="AO216" i="2"/>
  <c r="AP216" i="2"/>
  <c r="AQ216" i="2"/>
  <c r="AJ217" i="2"/>
  <c r="AM217" i="2"/>
  <c r="AN217" i="2"/>
  <c r="AO217" i="2"/>
  <c r="AP217" i="2"/>
  <c r="AQ217" i="2"/>
  <c r="AJ218" i="2"/>
  <c r="AM218" i="2"/>
  <c r="AN218" i="2"/>
  <c r="AO218" i="2"/>
  <c r="AP218" i="2"/>
  <c r="AQ218" i="2"/>
  <c r="AJ219" i="2"/>
  <c r="AM219" i="2"/>
  <c r="AN219" i="2"/>
  <c r="AO219" i="2"/>
  <c r="AP219" i="2"/>
  <c r="AQ219" i="2"/>
  <c r="AJ220" i="2"/>
  <c r="AM220" i="2"/>
  <c r="AN220" i="2"/>
  <c r="AO220" i="2"/>
  <c r="AP220" i="2"/>
  <c r="AQ220" i="2"/>
  <c r="AJ221" i="2"/>
  <c r="AM221" i="2"/>
  <c r="AN221" i="2"/>
  <c r="AO221" i="2"/>
  <c r="AP221" i="2"/>
  <c r="AQ221" i="2"/>
  <c r="AJ222" i="2"/>
  <c r="AM222" i="2"/>
  <c r="AN222" i="2"/>
  <c r="AO222" i="2"/>
  <c r="AP222" i="2"/>
  <c r="AQ222" i="2"/>
  <c r="AJ223" i="2"/>
  <c r="AM223" i="2"/>
  <c r="AN223" i="2"/>
  <c r="AO223" i="2"/>
  <c r="AP223" i="2"/>
  <c r="AQ223" i="2"/>
  <c r="AJ224" i="2"/>
  <c r="AM224" i="2"/>
  <c r="AN224" i="2"/>
  <c r="AO224" i="2"/>
  <c r="AP224" i="2"/>
  <c r="AQ224" i="2"/>
  <c r="AJ225" i="2"/>
  <c r="AM225" i="2"/>
  <c r="AN225" i="2"/>
  <c r="AO225" i="2"/>
  <c r="AP225" i="2"/>
  <c r="AQ225" i="2"/>
  <c r="AJ226" i="2"/>
  <c r="AM226" i="2"/>
  <c r="AN226" i="2"/>
  <c r="AO226" i="2"/>
  <c r="AP226" i="2"/>
  <c r="AQ226" i="2"/>
  <c r="AJ227" i="2"/>
  <c r="AM227" i="2"/>
  <c r="AN227" i="2"/>
  <c r="AO227" i="2"/>
  <c r="AP227" i="2"/>
  <c r="AQ227" i="2"/>
  <c r="AJ228" i="2"/>
  <c r="AM228" i="2"/>
  <c r="AN228" i="2"/>
  <c r="AO228" i="2"/>
  <c r="AP228" i="2"/>
  <c r="AQ228" i="2"/>
  <c r="AJ229" i="2"/>
  <c r="AM229" i="2"/>
  <c r="AN229" i="2"/>
  <c r="AO229" i="2"/>
  <c r="AP229" i="2"/>
  <c r="AQ229" i="2"/>
  <c r="AJ230" i="2"/>
  <c r="AM230" i="2"/>
  <c r="AN230" i="2"/>
  <c r="AO230" i="2"/>
  <c r="AP230" i="2"/>
  <c r="AQ230" i="2"/>
  <c r="AJ231" i="2"/>
  <c r="AM231" i="2"/>
  <c r="AN231" i="2"/>
  <c r="AO231" i="2"/>
  <c r="AP231" i="2"/>
  <c r="AQ231" i="2"/>
  <c r="AJ232" i="2"/>
  <c r="AM232" i="2"/>
  <c r="AN232" i="2"/>
  <c r="AO232" i="2"/>
  <c r="AP232" i="2"/>
  <c r="AQ232" i="2"/>
  <c r="AJ233" i="2"/>
  <c r="AM233" i="2"/>
  <c r="AN233" i="2"/>
  <c r="AO233" i="2"/>
  <c r="AP233" i="2"/>
  <c r="AQ233" i="2"/>
  <c r="AJ234" i="2"/>
  <c r="AM234" i="2"/>
  <c r="AN234" i="2"/>
  <c r="AO234" i="2"/>
  <c r="AP234" i="2"/>
  <c r="AQ234" i="2"/>
  <c r="AJ235" i="2"/>
  <c r="AM235" i="2"/>
  <c r="AN235" i="2"/>
  <c r="AO235" i="2"/>
  <c r="AP235" i="2"/>
  <c r="AQ235" i="2"/>
  <c r="AJ236" i="2"/>
  <c r="AM236" i="2"/>
  <c r="AN236" i="2"/>
  <c r="AO236" i="2"/>
  <c r="AP236" i="2"/>
  <c r="AQ236" i="2"/>
  <c r="AJ237" i="2"/>
  <c r="AM237" i="2"/>
  <c r="AN237" i="2"/>
  <c r="AO237" i="2"/>
  <c r="AP237" i="2"/>
  <c r="AQ237" i="2"/>
  <c r="AJ238" i="2"/>
  <c r="AM238" i="2"/>
  <c r="AN238" i="2"/>
  <c r="AO238" i="2"/>
  <c r="AP238" i="2"/>
  <c r="AQ238" i="2"/>
  <c r="AJ239" i="2"/>
  <c r="AM239" i="2"/>
  <c r="AN239" i="2"/>
  <c r="AO239" i="2"/>
  <c r="AP239" i="2"/>
  <c r="AQ239" i="2"/>
  <c r="AJ240" i="2"/>
  <c r="AM240" i="2"/>
  <c r="AN240" i="2"/>
  <c r="AO240" i="2"/>
  <c r="AP240" i="2"/>
  <c r="AQ240" i="2"/>
  <c r="AJ241" i="2"/>
  <c r="AM241" i="2"/>
  <c r="AN241" i="2"/>
  <c r="AO241" i="2"/>
  <c r="AP241" i="2"/>
  <c r="AQ241" i="2"/>
  <c r="AJ242" i="2"/>
  <c r="AM242" i="2"/>
  <c r="AN242" i="2"/>
  <c r="AO242" i="2"/>
  <c r="AP242" i="2"/>
  <c r="AQ242" i="2"/>
  <c r="AJ243" i="2"/>
  <c r="AM243" i="2"/>
  <c r="AN243" i="2"/>
  <c r="AO243" i="2"/>
  <c r="AP243" i="2"/>
  <c r="AQ243" i="2"/>
  <c r="AJ244" i="2"/>
  <c r="AM244" i="2"/>
  <c r="AN244" i="2"/>
  <c r="AO244" i="2"/>
  <c r="AP244" i="2"/>
  <c r="AQ244" i="2"/>
  <c r="AJ245" i="2"/>
  <c r="AM245" i="2"/>
  <c r="AN245" i="2"/>
  <c r="AO245" i="2"/>
  <c r="AP245" i="2"/>
  <c r="AQ245" i="2"/>
  <c r="AJ246" i="2"/>
  <c r="AM246" i="2"/>
  <c r="AN246" i="2"/>
  <c r="AO246" i="2"/>
  <c r="AP246" i="2"/>
  <c r="AQ246" i="2"/>
  <c r="AJ247" i="2"/>
  <c r="AM247" i="2"/>
  <c r="AN247" i="2"/>
  <c r="AO247" i="2"/>
  <c r="AP247" i="2"/>
  <c r="AQ247" i="2"/>
  <c r="AJ248" i="2"/>
  <c r="AM248" i="2"/>
  <c r="AN248" i="2"/>
  <c r="AO248" i="2"/>
  <c r="AP248" i="2"/>
  <c r="AQ248" i="2"/>
  <c r="AJ249" i="2"/>
  <c r="AM249" i="2"/>
  <c r="AN249" i="2"/>
  <c r="AO249" i="2"/>
  <c r="AP249" i="2"/>
  <c r="AQ249" i="2"/>
  <c r="AJ250" i="2"/>
  <c r="AM250" i="2"/>
  <c r="AN250" i="2"/>
  <c r="AO250" i="2"/>
  <c r="AP250" i="2"/>
  <c r="AQ250" i="2"/>
  <c r="AJ251" i="2"/>
  <c r="AM251" i="2"/>
  <c r="AN251" i="2"/>
  <c r="AO251" i="2"/>
  <c r="AP251" i="2"/>
  <c r="AQ251" i="2"/>
  <c r="AJ252" i="2"/>
  <c r="AM252" i="2"/>
  <c r="AN252" i="2"/>
  <c r="AO252" i="2"/>
  <c r="AP252" i="2"/>
  <c r="AQ252" i="2"/>
  <c r="AJ253" i="2"/>
  <c r="AM253" i="2"/>
  <c r="AN253" i="2"/>
  <c r="AO253" i="2"/>
  <c r="AP253" i="2"/>
  <c r="AQ253" i="2"/>
  <c r="AJ254" i="2"/>
  <c r="AM254" i="2"/>
  <c r="AN254" i="2"/>
  <c r="AO254" i="2"/>
  <c r="AP254" i="2"/>
  <c r="AQ254" i="2"/>
  <c r="AJ255" i="2"/>
  <c r="AM255" i="2"/>
  <c r="AN255" i="2"/>
  <c r="AO255" i="2"/>
  <c r="AP255" i="2"/>
  <c r="AQ255" i="2"/>
  <c r="AJ256" i="2"/>
  <c r="AM256" i="2"/>
  <c r="AN256" i="2"/>
  <c r="AO256" i="2"/>
  <c r="AP256" i="2"/>
  <c r="AQ256" i="2"/>
  <c r="AJ257" i="2"/>
  <c r="AM257" i="2"/>
  <c r="AN257" i="2"/>
  <c r="AO257" i="2"/>
  <c r="AP257" i="2"/>
  <c r="AQ257" i="2"/>
  <c r="AJ258" i="2"/>
  <c r="AM258" i="2"/>
  <c r="AN258" i="2"/>
  <c r="AO258" i="2"/>
  <c r="AP258" i="2"/>
  <c r="AQ258" i="2"/>
  <c r="AJ259" i="2"/>
  <c r="AM259" i="2"/>
  <c r="AN259" i="2"/>
  <c r="AO259" i="2"/>
  <c r="AP259" i="2"/>
  <c r="AQ259" i="2"/>
  <c r="AJ260" i="2"/>
  <c r="AM260" i="2"/>
  <c r="AN260" i="2"/>
  <c r="AO260" i="2"/>
  <c r="AP260" i="2"/>
  <c r="AQ260" i="2"/>
  <c r="AJ261" i="2"/>
  <c r="AM261" i="2"/>
  <c r="AN261" i="2"/>
  <c r="AO261" i="2"/>
  <c r="AP261" i="2"/>
  <c r="AQ261" i="2"/>
  <c r="AJ262" i="2"/>
  <c r="AM262" i="2"/>
  <c r="AN262" i="2"/>
  <c r="AO262" i="2"/>
  <c r="AP262" i="2"/>
  <c r="AQ262" i="2"/>
  <c r="AJ263" i="2"/>
  <c r="AM263" i="2"/>
  <c r="AN263" i="2"/>
  <c r="AO263" i="2"/>
  <c r="AP263" i="2"/>
  <c r="AQ263" i="2"/>
  <c r="AJ264" i="2"/>
  <c r="AM264" i="2"/>
  <c r="AN264" i="2"/>
  <c r="AO264" i="2"/>
  <c r="AP264" i="2"/>
  <c r="AQ264" i="2"/>
  <c r="AJ265" i="2"/>
  <c r="AM265" i="2"/>
  <c r="AN265" i="2"/>
  <c r="AO265" i="2"/>
  <c r="AP265" i="2"/>
  <c r="AQ265" i="2"/>
  <c r="AJ266" i="2"/>
  <c r="AM266" i="2"/>
  <c r="AN266" i="2"/>
  <c r="AO266" i="2"/>
  <c r="AP266" i="2"/>
  <c r="AQ266" i="2"/>
  <c r="AJ267" i="2"/>
  <c r="AM267" i="2"/>
  <c r="AN267" i="2"/>
  <c r="AO267" i="2"/>
  <c r="AP267" i="2"/>
  <c r="AQ267" i="2"/>
  <c r="AJ268" i="2"/>
  <c r="AM268" i="2"/>
  <c r="AN268" i="2"/>
  <c r="AO268" i="2"/>
  <c r="AP268" i="2"/>
  <c r="AQ268" i="2"/>
  <c r="AJ269" i="2"/>
  <c r="AM269" i="2"/>
  <c r="AN269" i="2"/>
  <c r="AO269" i="2"/>
  <c r="AP269" i="2"/>
  <c r="AQ269" i="2"/>
  <c r="AJ270" i="2"/>
  <c r="AM270" i="2"/>
  <c r="AN270" i="2"/>
  <c r="AO270" i="2"/>
  <c r="AP270" i="2"/>
  <c r="AQ270" i="2"/>
  <c r="AJ271" i="2"/>
  <c r="AM271" i="2"/>
  <c r="AN271" i="2"/>
  <c r="AO271" i="2"/>
  <c r="AP271" i="2"/>
  <c r="AQ271" i="2"/>
  <c r="AJ272" i="2"/>
  <c r="AM272" i="2"/>
  <c r="AN272" i="2"/>
  <c r="AO272" i="2"/>
  <c r="AP272" i="2"/>
  <c r="AQ272" i="2"/>
  <c r="AJ273" i="2"/>
  <c r="AM273" i="2"/>
  <c r="AN273" i="2"/>
  <c r="AO273" i="2"/>
  <c r="AP273" i="2"/>
  <c r="AQ273" i="2"/>
  <c r="AJ274" i="2"/>
  <c r="AM274" i="2"/>
  <c r="AN274" i="2"/>
  <c r="AO274" i="2"/>
  <c r="AP274" i="2"/>
  <c r="AQ274" i="2"/>
  <c r="AJ275" i="2"/>
  <c r="AM275" i="2"/>
  <c r="AN275" i="2"/>
  <c r="AO275" i="2"/>
  <c r="AP275" i="2"/>
  <c r="AQ275" i="2"/>
  <c r="AJ276" i="2"/>
  <c r="AM276" i="2"/>
  <c r="AN276" i="2"/>
  <c r="AO276" i="2"/>
  <c r="AP276" i="2"/>
  <c r="AQ276" i="2"/>
  <c r="AJ277" i="2"/>
  <c r="AM277" i="2"/>
  <c r="AN277" i="2"/>
  <c r="AO277" i="2"/>
  <c r="AP277" i="2"/>
  <c r="AQ277" i="2"/>
  <c r="AJ278" i="2"/>
  <c r="AM278" i="2"/>
  <c r="AN278" i="2"/>
  <c r="AO278" i="2"/>
  <c r="AP278" i="2"/>
  <c r="AQ278" i="2"/>
  <c r="AJ279" i="2"/>
  <c r="AM279" i="2"/>
  <c r="AN279" i="2"/>
  <c r="AO279" i="2"/>
  <c r="AP279" i="2"/>
  <c r="AQ279" i="2"/>
  <c r="AJ280" i="2"/>
  <c r="AM280" i="2"/>
  <c r="AN280" i="2"/>
  <c r="AO280" i="2"/>
  <c r="AP280" i="2"/>
  <c r="AQ280" i="2"/>
  <c r="AJ281" i="2"/>
  <c r="AM281" i="2"/>
  <c r="AN281" i="2"/>
  <c r="AO281" i="2"/>
  <c r="AP281" i="2"/>
  <c r="AQ281" i="2"/>
  <c r="AJ282" i="2"/>
  <c r="AM282" i="2"/>
  <c r="AN282" i="2"/>
  <c r="AO282" i="2"/>
  <c r="AP282" i="2"/>
  <c r="AQ282" i="2"/>
  <c r="AJ283" i="2"/>
  <c r="AM283" i="2"/>
  <c r="AN283" i="2"/>
  <c r="AO283" i="2"/>
  <c r="AP283" i="2"/>
  <c r="AQ283" i="2"/>
  <c r="AJ284" i="2"/>
  <c r="AM284" i="2"/>
  <c r="AN284" i="2"/>
  <c r="AO284" i="2"/>
  <c r="AP284" i="2"/>
  <c r="AQ284" i="2"/>
  <c r="AJ285" i="2"/>
  <c r="AM285" i="2"/>
  <c r="AN285" i="2"/>
  <c r="AO285" i="2"/>
  <c r="AP285" i="2"/>
  <c r="AQ285" i="2"/>
  <c r="AJ286" i="2"/>
  <c r="AM286" i="2"/>
  <c r="AN286" i="2"/>
  <c r="AO286" i="2"/>
  <c r="AP286" i="2"/>
  <c r="AQ286" i="2"/>
  <c r="AJ287" i="2"/>
  <c r="AM287" i="2"/>
  <c r="AN287" i="2"/>
  <c r="AO287" i="2"/>
  <c r="AP287" i="2"/>
  <c r="AQ287" i="2"/>
  <c r="AJ288" i="2"/>
  <c r="AM288" i="2"/>
  <c r="AN288" i="2"/>
  <c r="AO288" i="2"/>
  <c r="AP288" i="2"/>
  <c r="AQ288" i="2"/>
  <c r="AJ289" i="2"/>
  <c r="AM289" i="2"/>
  <c r="AN289" i="2"/>
  <c r="AO289" i="2"/>
  <c r="AP289" i="2"/>
  <c r="AQ289" i="2"/>
  <c r="AJ290" i="2"/>
  <c r="AM290" i="2"/>
  <c r="AN290" i="2"/>
  <c r="AO290" i="2"/>
  <c r="AP290" i="2"/>
  <c r="AQ290" i="2"/>
  <c r="AJ291" i="2"/>
  <c r="AM291" i="2"/>
  <c r="AN291" i="2"/>
  <c r="AO291" i="2"/>
  <c r="AP291" i="2"/>
  <c r="AQ291" i="2"/>
  <c r="AJ292" i="2"/>
  <c r="AM292" i="2"/>
  <c r="AN292" i="2"/>
  <c r="AO292" i="2"/>
  <c r="AP292" i="2"/>
  <c r="AQ292" i="2"/>
  <c r="AJ293" i="2"/>
  <c r="AM293" i="2"/>
  <c r="AN293" i="2"/>
  <c r="AO293" i="2"/>
  <c r="AP293" i="2"/>
  <c r="AQ293" i="2"/>
  <c r="AJ294" i="2"/>
  <c r="AM294" i="2"/>
  <c r="AN294" i="2"/>
  <c r="AO294" i="2"/>
  <c r="AP294" i="2"/>
  <c r="AQ294" i="2"/>
  <c r="AJ295" i="2"/>
  <c r="AM295" i="2"/>
  <c r="AN295" i="2"/>
  <c r="AO295" i="2"/>
  <c r="AP295" i="2"/>
  <c r="AQ295" i="2"/>
  <c r="AJ296" i="2"/>
  <c r="AM296" i="2"/>
  <c r="AN296" i="2"/>
  <c r="AO296" i="2"/>
  <c r="AP296" i="2"/>
  <c r="AQ296" i="2"/>
  <c r="AJ297" i="2"/>
  <c r="AM297" i="2"/>
  <c r="AN297" i="2"/>
  <c r="AO297" i="2"/>
  <c r="AP297" i="2"/>
  <c r="AQ297" i="2"/>
  <c r="AJ298" i="2"/>
  <c r="AM298" i="2"/>
  <c r="AN298" i="2"/>
  <c r="AO298" i="2"/>
  <c r="AP298" i="2"/>
  <c r="AQ298" i="2"/>
  <c r="AJ299" i="2"/>
  <c r="AM299" i="2"/>
  <c r="AN299" i="2"/>
  <c r="AO299" i="2"/>
  <c r="AP299" i="2"/>
  <c r="AQ299" i="2"/>
  <c r="AJ300" i="2"/>
  <c r="AM300" i="2"/>
  <c r="AN300" i="2"/>
  <c r="AO300" i="2"/>
  <c r="AP300" i="2"/>
  <c r="AQ300" i="2"/>
  <c r="AJ301" i="2"/>
  <c r="AM301" i="2"/>
  <c r="AN301" i="2"/>
  <c r="AO301" i="2"/>
  <c r="AP301" i="2"/>
  <c r="AQ301" i="2"/>
  <c r="AJ302" i="2"/>
  <c r="AM302" i="2"/>
  <c r="AN302" i="2"/>
  <c r="AO302" i="2"/>
  <c r="AP302" i="2"/>
  <c r="AQ302" i="2"/>
  <c r="AJ303" i="2"/>
  <c r="AM303" i="2"/>
  <c r="AN303" i="2"/>
  <c r="AO303" i="2"/>
  <c r="AP303" i="2"/>
  <c r="AQ303" i="2"/>
  <c r="AJ304" i="2"/>
  <c r="AM304" i="2"/>
  <c r="AN304" i="2"/>
  <c r="AO304" i="2"/>
  <c r="AP304" i="2"/>
  <c r="AQ304" i="2"/>
  <c r="AJ305" i="2"/>
  <c r="AM305" i="2"/>
  <c r="AN305" i="2"/>
  <c r="AO305" i="2"/>
  <c r="AP305" i="2"/>
  <c r="AQ305" i="2"/>
  <c r="AJ306" i="2"/>
  <c r="AM306" i="2"/>
  <c r="AN306" i="2"/>
  <c r="AO306" i="2"/>
  <c r="AP306" i="2"/>
  <c r="AQ306" i="2"/>
  <c r="AJ307" i="2"/>
  <c r="AM307" i="2"/>
  <c r="AN307" i="2"/>
  <c r="AO307" i="2"/>
  <c r="AP307" i="2"/>
  <c r="AQ307" i="2"/>
  <c r="AJ308" i="2"/>
  <c r="AM308" i="2"/>
  <c r="AN308" i="2"/>
  <c r="AO308" i="2"/>
  <c r="AP308" i="2"/>
  <c r="AQ308" i="2"/>
  <c r="AJ309" i="2"/>
  <c r="AM309" i="2"/>
  <c r="AN309" i="2"/>
  <c r="AO309" i="2"/>
  <c r="AP309" i="2"/>
  <c r="AQ309" i="2"/>
  <c r="AJ310" i="2"/>
  <c r="AM310" i="2"/>
  <c r="AN310" i="2"/>
  <c r="AO310" i="2"/>
  <c r="AP310" i="2"/>
  <c r="AQ310" i="2"/>
  <c r="AJ311" i="2"/>
  <c r="AM311" i="2"/>
  <c r="AN311" i="2"/>
  <c r="AO311" i="2"/>
  <c r="AP311" i="2"/>
  <c r="AQ311" i="2"/>
  <c r="AJ312" i="2"/>
  <c r="AM312" i="2"/>
  <c r="AN312" i="2"/>
  <c r="AO312" i="2"/>
  <c r="AP312" i="2"/>
  <c r="AQ312" i="2"/>
  <c r="AJ313" i="2"/>
  <c r="AM313" i="2"/>
  <c r="AN313" i="2"/>
  <c r="AO313" i="2"/>
  <c r="AP313" i="2"/>
  <c r="AQ313" i="2"/>
  <c r="AJ314" i="2"/>
  <c r="AM314" i="2"/>
  <c r="AN314" i="2"/>
  <c r="AO314" i="2"/>
  <c r="AP314" i="2"/>
  <c r="AQ314" i="2"/>
  <c r="AJ315" i="2"/>
  <c r="AM315" i="2"/>
  <c r="AN315" i="2"/>
  <c r="AO315" i="2"/>
  <c r="AP315" i="2"/>
  <c r="AQ315" i="2"/>
  <c r="AJ316" i="2"/>
  <c r="AM316" i="2"/>
  <c r="AN316" i="2"/>
  <c r="AO316" i="2"/>
  <c r="AP316" i="2"/>
  <c r="AQ316" i="2"/>
  <c r="AJ317" i="2"/>
  <c r="AM317" i="2"/>
  <c r="AN317" i="2"/>
  <c r="AO317" i="2"/>
  <c r="AP317" i="2"/>
  <c r="AQ317" i="2"/>
  <c r="AJ318" i="2"/>
  <c r="AM318" i="2"/>
  <c r="AN318" i="2"/>
  <c r="AO318" i="2"/>
  <c r="AP318" i="2"/>
  <c r="AQ318" i="2"/>
  <c r="AJ319" i="2"/>
  <c r="AM319" i="2"/>
  <c r="AN319" i="2"/>
  <c r="AO319" i="2"/>
  <c r="AP319" i="2"/>
  <c r="AQ319" i="2"/>
  <c r="AJ320" i="2"/>
  <c r="AM320" i="2"/>
  <c r="AN320" i="2"/>
  <c r="AO320" i="2"/>
  <c r="AP320" i="2"/>
  <c r="AQ320" i="2"/>
  <c r="AJ321" i="2"/>
  <c r="AM321" i="2"/>
  <c r="AN321" i="2"/>
  <c r="AO321" i="2"/>
  <c r="AP321" i="2"/>
  <c r="AQ321" i="2"/>
  <c r="AJ322" i="2"/>
  <c r="AM322" i="2"/>
  <c r="AN322" i="2"/>
  <c r="AO322" i="2"/>
  <c r="AP322" i="2"/>
  <c r="AQ322" i="2"/>
  <c r="AJ323" i="2"/>
  <c r="AM323" i="2"/>
  <c r="AN323" i="2"/>
  <c r="AO323" i="2"/>
  <c r="AP323" i="2"/>
  <c r="AQ323" i="2"/>
  <c r="AJ324" i="2"/>
  <c r="AM324" i="2"/>
  <c r="AN324" i="2"/>
  <c r="AO324" i="2"/>
  <c r="AP324" i="2"/>
  <c r="AQ324" i="2"/>
  <c r="AJ325" i="2"/>
  <c r="AM325" i="2"/>
  <c r="AN325" i="2"/>
  <c r="AO325" i="2"/>
  <c r="AP325" i="2"/>
  <c r="AQ325" i="2"/>
  <c r="AJ326" i="2"/>
  <c r="AM326" i="2"/>
  <c r="AN326" i="2"/>
  <c r="AO326" i="2"/>
  <c r="AP326" i="2"/>
  <c r="AQ326" i="2"/>
  <c r="AJ327" i="2"/>
  <c r="AM327" i="2"/>
  <c r="AN327" i="2"/>
  <c r="AO327" i="2"/>
  <c r="AP327" i="2"/>
  <c r="AQ327" i="2"/>
  <c r="AJ328" i="2"/>
  <c r="AM328" i="2"/>
  <c r="AN328" i="2"/>
  <c r="AO328" i="2"/>
  <c r="AP328" i="2"/>
  <c r="AQ328" i="2"/>
  <c r="AJ329" i="2"/>
  <c r="AM329" i="2"/>
  <c r="AN329" i="2"/>
  <c r="AO329" i="2"/>
  <c r="AP329" i="2"/>
  <c r="AQ329" i="2"/>
  <c r="AJ330" i="2"/>
  <c r="AM330" i="2"/>
  <c r="AN330" i="2"/>
  <c r="AO330" i="2"/>
  <c r="AP330" i="2"/>
  <c r="AQ330" i="2"/>
  <c r="AJ331" i="2"/>
  <c r="AM331" i="2"/>
  <c r="AN331" i="2"/>
  <c r="AO331" i="2"/>
  <c r="AP331" i="2"/>
  <c r="AQ331" i="2"/>
  <c r="AJ332" i="2"/>
  <c r="AM332" i="2"/>
  <c r="AN332" i="2"/>
  <c r="AO332" i="2"/>
  <c r="AP332" i="2"/>
  <c r="AQ332" i="2"/>
  <c r="AJ333" i="2"/>
  <c r="AM333" i="2"/>
  <c r="AN333" i="2"/>
  <c r="AO333" i="2"/>
  <c r="AP333" i="2"/>
  <c r="AQ333" i="2"/>
  <c r="AJ334" i="2"/>
  <c r="AM334" i="2"/>
  <c r="AN334" i="2"/>
  <c r="AO334" i="2"/>
  <c r="AP334" i="2"/>
  <c r="AQ334" i="2"/>
  <c r="AJ335" i="2"/>
  <c r="AM335" i="2"/>
  <c r="AN335" i="2"/>
  <c r="AO335" i="2"/>
  <c r="AP335" i="2"/>
  <c r="AQ335" i="2"/>
  <c r="AJ336" i="2"/>
  <c r="AM336" i="2"/>
  <c r="AN336" i="2"/>
  <c r="AO336" i="2"/>
  <c r="AP336" i="2"/>
  <c r="AQ336" i="2"/>
  <c r="AJ337" i="2"/>
  <c r="AM337" i="2"/>
  <c r="AN337" i="2"/>
  <c r="AO337" i="2"/>
  <c r="AP337" i="2"/>
  <c r="AQ337" i="2"/>
  <c r="AJ338" i="2"/>
  <c r="AM338" i="2"/>
  <c r="AN338" i="2"/>
  <c r="AO338" i="2"/>
  <c r="AP338" i="2"/>
  <c r="AQ338" i="2"/>
  <c r="AJ339" i="2"/>
  <c r="AM339" i="2"/>
  <c r="AN339" i="2"/>
  <c r="AO339" i="2"/>
  <c r="AP339" i="2"/>
  <c r="AQ339" i="2"/>
  <c r="AJ340" i="2"/>
  <c r="AM340" i="2"/>
  <c r="AN340" i="2"/>
  <c r="AO340" i="2"/>
  <c r="AP340" i="2"/>
  <c r="AQ340" i="2"/>
  <c r="AJ341" i="2"/>
  <c r="AM341" i="2"/>
  <c r="AN341" i="2"/>
  <c r="AO341" i="2"/>
  <c r="AP341" i="2"/>
  <c r="AQ341" i="2"/>
  <c r="AJ342" i="2"/>
  <c r="AM342" i="2"/>
  <c r="AN342" i="2"/>
  <c r="AO342" i="2"/>
  <c r="AP342" i="2"/>
  <c r="AQ342" i="2"/>
  <c r="AJ343" i="2"/>
  <c r="AM343" i="2"/>
  <c r="AN343" i="2"/>
  <c r="AO343" i="2"/>
  <c r="AP343" i="2"/>
  <c r="AQ343" i="2"/>
  <c r="AJ344" i="2"/>
  <c r="AM344" i="2"/>
  <c r="AN344" i="2"/>
  <c r="AO344" i="2"/>
  <c r="AP344" i="2"/>
  <c r="AQ344" i="2"/>
  <c r="AJ345" i="2"/>
  <c r="AM345" i="2"/>
  <c r="AN345" i="2"/>
  <c r="AO345" i="2"/>
  <c r="AP345" i="2"/>
  <c r="AQ345" i="2"/>
  <c r="AJ346" i="2"/>
  <c r="AM346" i="2"/>
  <c r="AN346" i="2"/>
  <c r="AO346" i="2"/>
  <c r="AP346" i="2"/>
  <c r="AQ346" i="2"/>
  <c r="AJ347" i="2"/>
  <c r="AM347" i="2"/>
  <c r="AN347" i="2"/>
  <c r="AO347" i="2"/>
  <c r="AP347" i="2"/>
  <c r="AQ347" i="2"/>
  <c r="AJ348" i="2"/>
  <c r="AM348" i="2"/>
  <c r="AN348" i="2"/>
  <c r="AO348" i="2"/>
  <c r="AP348" i="2"/>
  <c r="AQ348" i="2"/>
  <c r="AJ349" i="2"/>
  <c r="AM349" i="2"/>
  <c r="AN349" i="2"/>
  <c r="AO349" i="2"/>
  <c r="AP349" i="2"/>
  <c r="AQ349" i="2"/>
  <c r="AJ350" i="2"/>
  <c r="AM350" i="2"/>
  <c r="AN350" i="2"/>
  <c r="AO350" i="2"/>
  <c r="AP350" i="2"/>
  <c r="AQ350" i="2"/>
  <c r="AJ351" i="2"/>
  <c r="AM351" i="2"/>
  <c r="AN351" i="2"/>
  <c r="AO351" i="2"/>
  <c r="AP351" i="2"/>
  <c r="AQ351" i="2"/>
  <c r="AJ352" i="2"/>
  <c r="AM352" i="2"/>
  <c r="AN352" i="2"/>
  <c r="AO352" i="2"/>
  <c r="AP352" i="2"/>
  <c r="AQ352" i="2"/>
  <c r="AJ353" i="2"/>
  <c r="AM353" i="2"/>
  <c r="AN353" i="2"/>
  <c r="AO353" i="2"/>
  <c r="AP353" i="2"/>
  <c r="AQ353" i="2"/>
  <c r="AJ354" i="2"/>
  <c r="AM354" i="2"/>
  <c r="AN354" i="2"/>
  <c r="AO354" i="2"/>
  <c r="AP354" i="2"/>
  <c r="AQ354" i="2"/>
  <c r="AJ355" i="2"/>
  <c r="AM355" i="2"/>
  <c r="AN355" i="2"/>
  <c r="AO355" i="2"/>
  <c r="AP355" i="2"/>
  <c r="AQ355" i="2"/>
  <c r="AJ356" i="2"/>
  <c r="AM356" i="2"/>
  <c r="AN356" i="2"/>
  <c r="AO356" i="2"/>
  <c r="AP356" i="2"/>
  <c r="AQ356" i="2"/>
  <c r="AJ357" i="2"/>
  <c r="AM357" i="2"/>
  <c r="AN357" i="2"/>
  <c r="AO357" i="2"/>
  <c r="AP357" i="2"/>
  <c r="AQ357" i="2"/>
  <c r="AJ358" i="2"/>
  <c r="AM358" i="2"/>
  <c r="AN358" i="2"/>
  <c r="AO358" i="2"/>
  <c r="AP358" i="2"/>
  <c r="AQ358" i="2"/>
  <c r="AJ359" i="2"/>
  <c r="AM359" i="2"/>
  <c r="AN359" i="2"/>
  <c r="AO359" i="2"/>
  <c r="AP359" i="2"/>
  <c r="AQ359" i="2"/>
  <c r="AJ360" i="2"/>
  <c r="AM360" i="2"/>
  <c r="AN360" i="2"/>
  <c r="AO360" i="2"/>
  <c r="AP360" i="2"/>
  <c r="AQ360" i="2"/>
  <c r="AJ361" i="2"/>
  <c r="AM361" i="2"/>
  <c r="AN361" i="2"/>
  <c r="AO361" i="2"/>
  <c r="AP361" i="2"/>
  <c r="AQ361" i="2"/>
  <c r="AJ362" i="2"/>
  <c r="AM362" i="2"/>
  <c r="AN362" i="2"/>
  <c r="AO362" i="2"/>
  <c r="AP362" i="2"/>
  <c r="AQ362" i="2"/>
  <c r="AJ363" i="2"/>
  <c r="AM363" i="2"/>
  <c r="AN363" i="2"/>
  <c r="AO363" i="2"/>
  <c r="AP363" i="2"/>
  <c r="AQ363" i="2"/>
  <c r="AJ364" i="2"/>
  <c r="AM364" i="2"/>
  <c r="AN364" i="2"/>
  <c r="AO364" i="2"/>
  <c r="AP364" i="2"/>
  <c r="AQ364" i="2"/>
  <c r="AJ365" i="2"/>
  <c r="AM365" i="2"/>
  <c r="AN365" i="2"/>
  <c r="AO365" i="2"/>
  <c r="AP365" i="2"/>
  <c r="AQ365" i="2"/>
  <c r="AJ366" i="2"/>
  <c r="AM366" i="2"/>
  <c r="AN366" i="2"/>
  <c r="AO366" i="2"/>
  <c r="AP366" i="2"/>
  <c r="AQ366" i="2"/>
  <c r="AJ367" i="2"/>
  <c r="AM367" i="2"/>
  <c r="AN367" i="2"/>
  <c r="AO367" i="2"/>
  <c r="AP367" i="2"/>
  <c r="AQ367" i="2"/>
  <c r="AJ368" i="2"/>
  <c r="AM368" i="2"/>
  <c r="AN368" i="2"/>
  <c r="AO368" i="2"/>
  <c r="AP368" i="2"/>
  <c r="AQ368" i="2"/>
  <c r="AJ369" i="2"/>
  <c r="AM369" i="2"/>
  <c r="AN369" i="2"/>
  <c r="AO369" i="2"/>
  <c r="AP369" i="2"/>
  <c r="AQ369" i="2"/>
  <c r="AJ370" i="2"/>
  <c r="AM370" i="2"/>
  <c r="AN370" i="2"/>
  <c r="AO370" i="2"/>
  <c r="AP370" i="2"/>
  <c r="AQ370" i="2"/>
  <c r="AJ371" i="2"/>
  <c r="AM371" i="2"/>
  <c r="AN371" i="2"/>
  <c r="AO371" i="2"/>
  <c r="AP371" i="2"/>
  <c r="AQ371" i="2"/>
  <c r="AJ372" i="2"/>
  <c r="AM372" i="2"/>
  <c r="AN372" i="2"/>
  <c r="AO372" i="2"/>
  <c r="AP372" i="2"/>
  <c r="AQ372" i="2"/>
  <c r="AJ373" i="2"/>
  <c r="AM373" i="2"/>
  <c r="AN373" i="2"/>
  <c r="AO373" i="2"/>
  <c r="AP373" i="2"/>
  <c r="AQ373" i="2"/>
  <c r="AJ374" i="2"/>
  <c r="AM374" i="2"/>
  <c r="AN374" i="2"/>
  <c r="AO374" i="2"/>
  <c r="AP374" i="2"/>
  <c r="AQ374" i="2"/>
  <c r="AJ375" i="2"/>
  <c r="AM375" i="2"/>
  <c r="AN375" i="2"/>
  <c r="AO375" i="2"/>
  <c r="AP375" i="2"/>
  <c r="AQ375" i="2"/>
  <c r="AJ376" i="2"/>
  <c r="AM376" i="2"/>
  <c r="AN376" i="2"/>
  <c r="AO376" i="2"/>
  <c r="AP376" i="2"/>
  <c r="AQ376" i="2"/>
  <c r="AJ377" i="2"/>
  <c r="AM377" i="2"/>
  <c r="AN377" i="2"/>
  <c r="AO377" i="2"/>
  <c r="AP377" i="2"/>
  <c r="AQ377" i="2"/>
  <c r="AJ378" i="2"/>
  <c r="AM378" i="2"/>
  <c r="AN378" i="2"/>
  <c r="AO378" i="2"/>
  <c r="AP378" i="2"/>
  <c r="AQ378" i="2"/>
  <c r="AJ379" i="2"/>
  <c r="AM379" i="2"/>
  <c r="AN379" i="2"/>
  <c r="AO379" i="2"/>
  <c r="AP379" i="2"/>
  <c r="AQ379" i="2"/>
  <c r="AJ380" i="2"/>
  <c r="AM380" i="2"/>
  <c r="AN380" i="2"/>
  <c r="AO380" i="2"/>
  <c r="AP380" i="2"/>
  <c r="AQ380" i="2"/>
  <c r="AJ381" i="2"/>
  <c r="AM381" i="2"/>
  <c r="AN381" i="2"/>
  <c r="AO381" i="2"/>
  <c r="AP381" i="2"/>
  <c r="AQ381" i="2"/>
  <c r="AJ382" i="2"/>
  <c r="AM382" i="2"/>
  <c r="AN382" i="2"/>
  <c r="AO382" i="2"/>
  <c r="AP382" i="2"/>
  <c r="AQ382" i="2"/>
  <c r="AJ383" i="2"/>
  <c r="AM383" i="2"/>
  <c r="AN383" i="2"/>
  <c r="AO383" i="2"/>
  <c r="AP383" i="2"/>
  <c r="AQ383" i="2"/>
  <c r="AJ384" i="2"/>
  <c r="AM384" i="2"/>
  <c r="AN384" i="2"/>
  <c r="AO384" i="2"/>
  <c r="AP384" i="2"/>
  <c r="AQ384" i="2"/>
  <c r="AJ385" i="2"/>
  <c r="AM385" i="2"/>
  <c r="AN385" i="2"/>
  <c r="AO385" i="2"/>
  <c r="AP385" i="2"/>
  <c r="AQ385" i="2"/>
  <c r="AJ386" i="2"/>
  <c r="AM386" i="2"/>
  <c r="AN386" i="2"/>
  <c r="AL386" i="2" s="1"/>
  <c r="AO386" i="2"/>
  <c r="AP386" i="2"/>
  <c r="AQ386" i="2"/>
  <c r="AJ387" i="2"/>
  <c r="AM387" i="2"/>
  <c r="AN387" i="2"/>
  <c r="AO387" i="2"/>
  <c r="AP387" i="2"/>
  <c r="AQ387" i="2"/>
  <c r="AJ388" i="2"/>
  <c r="AM388" i="2"/>
  <c r="AN388" i="2"/>
  <c r="AO388" i="2"/>
  <c r="AP388" i="2"/>
  <c r="AQ388" i="2"/>
  <c r="AJ389" i="2"/>
  <c r="AM389" i="2"/>
  <c r="AN389" i="2"/>
  <c r="AO389" i="2"/>
  <c r="AP389" i="2"/>
  <c r="AQ389" i="2"/>
  <c r="AJ390" i="2"/>
  <c r="AM390" i="2"/>
  <c r="AN390" i="2"/>
  <c r="AO390" i="2"/>
  <c r="AP390" i="2"/>
  <c r="AQ390" i="2"/>
  <c r="AJ391" i="2"/>
  <c r="AM391" i="2"/>
  <c r="AN391" i="2"/>
  <c r="AO391" i="2"/>
  <c r="AP391" i="2"/>
  <c r="AQ391" i="2"/>
  <c r="AJ392" i="2"/>
  <c r="AM392" i="2"/>
  <c r="AN392" i="2"/>
  <c r="AO392" i="2"/>
  <c r="AP392" i="2"/>
  <c r="AQ392" i="2"/>
  <c r="AJ393" i="2"/>
  <c r="AM393" i="2"/>
  <c r="AN393" i="2"/>
  <c r="AO393" i="2"/>
  <c r="AP393" i="2"/>
  <c r="AQ393" i="2"/>
  <c r="AJ394" i="2"/>
  <c r="AM394" i="2"/>
  <c r="AN394" i="2"/>
  <c r="AO394" i="2"/>
  <c r="AP394" i="2"/>
  <c r="AQ394" i="2"/>
  <c r="AJ395" i="2"/>
  <c r="AM395" i="2"/>
  <c r="AN395" i="2"/>
  <c r="AO395" i="2"/>
  <c r="AP395" i="2"/>
  <c r="AQ395" i="2"/>
  <c r="AJ396" i="2"/>
  <c r="AM396" i="2"/>
  <c r="AN396" i="2"/>
  <c r="AL396" i="2" s="1"/>
  <c r="AO396" i="2"/>
  <c r="AP396" i="2"/>
  <c r="AQ396" i="2"/>
  <c r="AJ397" i="2"/>
  <c r="AM397" i="2"/>
  <c r="AN397" i="2"/>
  <c r="AO397" i="2"/>
  <c r="AP397" i="2"/>
  <c r="AQ397" i="2"/>
  <c r="AJ398" i="2"/>
  <c r="AM398" i="2"/>
  <c r="AN398" i="2"/>
  <c r="AO398" i="2"/>
  <c r="AP398" i="2"/>
  <c r="AQ398" i="2"/>
  <c r="AJ399" i="2"/>
  <c r="AM399" i="2"/>
  <c r="AN399" i="2"/>
  <c r="AO399" i="2"/>
  <c r="AP399" i="2"/>
  <c r="AQ399" i="2"/>
  <c r="AJ400" i="2"/>
  <c r="AM400" i="2"/>
  <c r="AN400" i="2"/>
  <c r="AO400" i="2"/>
  <c r="AP400" i="2"/>
  <c r="AQ400" i="2"/>
  <c r="AJ401" i="2"/>
  <c r="AM401" i="2"/>
  <c r="AN401" i="2"/>
  <c r="AO401" i="2"/>
  <c r="AP401" i="2"/>
  <c r="AQ401" i="2"/>
  <c r="AJ402" i="2"/>
  <c r="AM402" i="2"/>
  <c r="AN402" i="2"/>
  <c r="AL402" i="2" s="1"/>
  <c r="AO402" i="2"/>
  <c r="AP402" i="2"/>
  <c r="AQ402" i="2"/>
  <c r="AJ403" i="2"/>
  <c r="AM403" i="2"/>
  <c r="AN403" i="2"/>
  <c r="AO403" i="2"/>
  <c r="AP403" i="2"/>
  <c r="AQ403" i="2"/>
  <c r="AJ404" i="2"/>
  <c r="AM404" i="2"/>
  <c r="AN404" i="2"/>
  <c r="AO404" i="2"/>
  <c r="AP404" i="2"/>
  <c r="AQ404" i="2"/>
  <c r="AJ405" i="2"/>
  <c r="AM405" i="2"/>
  <c r="AN405" i="2"/>
  <c r="AO405" i="2"/>
  <c r="AP405" i="2"/>
  <c r="AQ405" i="2"/>
  <c r="AJ406" i="2"/>
  <c r="AM406" i="2"/>
  <c r="AN406" i="2"/>
  <c r="AO406" i="2"/>
  <c r="AP406" i="2"/>
  <c r="AQ406" i="2"/>
  <c r="AJ407" i="2"/>
  <c r="AM407" i="2"/>
  <c r="AN407" i="2"/>
  <c r="AO407" i="2"/>
  <c r="AP407" i="2"/>
  <c r="AQ407" i="2"/>
  <c r="AJ408" i="2"/>
  <c r="AM408" i="2"/>
  <c r="AN408" i="2"/>
  <c r="AO408" i="2"/>
  <c r="AP408" i="2"/>
  <c r="AQ408" i="2"/>
  <c r="AJ409" i="2"/>
  <c r="AM409" i="2"/>
  <c r="AN409" i="2"/>
  <c r="AO409" i="2"/>
  <c r="AP409" i="2"/>
  <c r="AQ409" i="2"/>
  <c r="AJ410" i="2"/>
  <c r="AM410" i="2"/>
  <c r="AN410" i="2"/>
  <c r="AO410" i="2"/>
  <c r="AP410" i="2"/>
  <c r="AQ410" i="2"/>
  <c r="AJ411" i="2"/>
  <c r="AM411" i="2"/>
  <c r="AN411" i="2"/>
  <c r="AO411" i="2"/>
  <c r="AP411" i="2"/>
  <c r="AQ411" i="2"/>
  <c r="AJ412" i="2"/>
  <c r="AM412" i="2"/>
  <c r="AN412" i="2"/>
  <c r="AL412" i="2" s="1"/>
  <c r="AO412" i="2"/>
  <c r="AP412" i="2"/>
  <c r="AQ412" i="2"/>
  <c r="AJ413" i="2"/>
  <c r="AM413" i="2"/>
  <c r="AN413" i="2"/>
  <c r="AO413" i="2"/>
  <c r="AP413" i="2"/>
  <c r="AQ413" i="2"/>
  <c r="AJ414" i="2"/>
  <c r="AM414" i="2"/>
  <c r="AN414" i="2"/>
  <c r="AO414" i="2"/>
  <c r="AP414" i="2"/>
  <c r="AQ414" i="2"/>
  <c r="AJ415" i="2"/>
  <c r="AM415" i="2"/>
  <c r="AN415" i="2"/>
  <c r="AO415" i="2"/>
  <c r="AP415" i="2"/>
  <c r="AQ415" i="2"/>
  <c r="AJ416" i="2"/>
  <c r="AM416" i="2"/>
  <c r="AN416" i="2"/>
  <c r="AO416" i="2"/>
  <c r="AP416" i="2"/>
  <c r="AQ416" i="2"/>
  <c r="AJ417" i="2"/>
  <c r="AM417" i="2"/>
  <c r="AN417" i="2"/>
  <c r="AO417" i="2"/>
  <c r="AP417" i="2"/>
  <c r="AQ417" i="2"/>
  <c r="AJ418" i="2"/>
  <c r="AM418" i="2"/>
  <c r="AN418" i="2"/>
  <c r="AL418" i="2" s="1"/>
  <c r="AO418" i="2"/>
  <c r="AP418" i="2"/>
  <c r="AQ418" i="2"/>
  <c r="AJ419" i="2"/>
  <c r="AM419" i="2"/>
  <c r="AN419" i="2"/>
  <c r="AO419" i="2"/>
  <c r="AP419" i="2"/>
  <c r="AQ419" i="2"/>
  <c r="AJ420" i="2"/>
  <c r="AM420" i="2"/>
  <c r="AN420" i="2"/>
  <c r="AO420" i="2"/>
  <c r="AP420" i="2"/>
  <c r="AQ420" i="2"/>
  <c r="AJ421" i="2"/>
  <c r="AM421" i="2"/>
  <c r="AN421" i="2"/>
  <c r="AO421" i="2"/>
  <c r="AP421" i="2"/>
  <c r="AQ421" i="2"/>
  <c r="AJ422" i="2"/>
  <c r="AM422" i="2"/>
  <c r="AN422" i="2"/>
  <c r="AO422" i="2"/>
  <c r="AP422" i="2"/>
  <c r="AQ422" i="2"/>
  <c r="AJ423" i="2"/>
  <c r="AM423" i="2"/>
  <c r="AN423" i="2"/>
  <c r="AO423" i="2"/>
  <c r="AP423" i="2"/>
  <c r="AQ423" i="2"/>
  <c r="AJ424" i="2"/>
  <c r="AM424" i="2"/>
  <c r="AN424" i="2"/>
  <c r="AO424" i="2"/>
  <c r="AP424" i="2"/>
  <c r="AQ424" i="2"/>
  <c r="AJ425" i="2"/>
  <c r="AM425" i="2"/>
  <c r="AN425" i="2"/>
  <c r="AO425" i="2"/>
  <c r="AP425" i="2"/>
  <c r="AQ425" i="2"/>
  <c r="AJ426" i="2"/>
  <c r="AM426" i="2"/>
  <c r="AN426" i="2"/>
  <c r="AO426" i="2"/>
  <c r="AP426" i="2"/>
  <c r="AQ426" i="2"/>
  <c r="AJ427" i="2"/>
  <c r="AM427" i="2"/>
  <c r="AN427" i="2"/>
  <c r="AO427" i="2"/>
  <c r="AP427" i="2"/>
  <c r="AQ427" i="2"/>
  <c r="AJ428" i="2"/>
  <c r="AM428" i="2"/>
  <c r="AN428" i="2"/>
  <c r="AL428" i="2" s="1"/>
  <c r="AO428" i="2"/>
  <c r="AP428" i="2"/>
  <c r="AQ428" i="2"/>
  <c r="AJ429" i="2"/>
  <c r="AM429" i="2"/>
  <c r="AN429" i="2"/>
  <c r="AO429" i="2"/>
  <c r="AP429" i="2"/>
  <c r="AQ429" i="2"/>
  <c r="AJ430" i="2"/>
  <c r="AM430" i="2"/>
  <c r="AN430" i="2"/>
  <c r="AO430" i="2"/>
  <c r="AP430" i="2"/>
  <c r="AQ430" i="2"/>
  <c r="AJ431" i="2"/>
  <c r="AM431" i="2"/>
  <c r="AN431" i="2"/>
  <c r="AO431" i="2"/>
  <c r="AP431" i="2"/>
  <c r="AQ431" i="2"/>
  <c r="AJ432" i="2"/>
  <c r="AM432" i="2"/>
  <c r="AN432" i="2"/>
  <c r="AO432" i="2"/>
  <c r="AP432" i="2"/>
  <c r="AQ432" i="2"/>
  <c r="AJ433" i="2"/>
  <c r="AM433" i="2"/>
  <c r="AN433" i="2"/>
  <c r="AO433" i="2"/>
  <c r="AP433" i="2"/>
  <c r="AQ433" i="2"/>
  <c r="AJ434" i="2"/>
  <c r="AM434" i="2"/>
  <c r="AN434" i="2"/>
  <c r="AL434" i="2" s="1"/>
  <c r="AO434" i="2"/>
  <c r="AP434" i="2"/>
  <c r="AQ434" i="2"/>
  <c r="AJ435" i="2"/>
  <c r="AM435" i="2"/>
  <c r="AN435" i="2"/>
  <c r="AO435" i="2"/>
  <c r="AP435" i="2"/>
  <c r="AQ435" i="2"/>
  <c r="AJ436" i="2"/>
  <c r="AM436" i="2"/>
  <c r="AN436" i="2"/>
  <c r="AO436" i="2"/>
  <c r="AP436" i="2"/>
  <c r="AQ436" i="2"/>
  <c r="AJ437" i="2"/>
  <c r="AM437" i="2"/>
  <c r="AN437" i="2"/>
  <c r="AO437" i="2"/>
  <c r="AP437" i="2"/>
  <c r="AQ437" i="2"/>
  <c r="AJ438" i="2"/>
  <c r="AM438" i="2"/>
  <c r="AN438" i="2"/>
  <c r="AO438" i="2"/>
  <c r="AP438" i="2"/>
  <c r="AQ438" i="2"/>
  <c r="AJ439" i="2"/>
  <c r="AM439" i="2"/>
  <c r="AN439" i="2"/>
  <c r="AO439" i="2"/>
  <c r="AP439" i="2"/>
  <c r="AQ439" i="2"/>
  <c r="AJ440" i="2"/>
  <c r="AM440" i="2"/>
  <c r="AN440" i="2"/>
  <c r="AO440" i="2"/>
  <c r="AP440" i="2"/>
  <c r="AQ440" i="2"/>
  <c r="AJ441" i="2"/>
  <c r="AM441" i="2"/>
  <c r="AN441" i="2"/>
  <c r="AO441" i="2"/>
  <c r="AP441" i="2"/>
  <c r="AQ441" i="2"/>
  <c r="AJ442" i="2"/>
  <c r="AM442" i="2"/>
  <c r="AN442" i="2"/>
  <c r="AO442" i="2"/>
  <c r="AP442" i="2"/>
  <c r="AQ442" i="2"/>
  <c r="AJ443" i="2"/>
  <c r="AM443" i="2"/>
  <c r="AN443" i="2"/>
  <c r="AO443" i="2"/>
  <c r="AP443" i="2"/>
  <c r="AQ443" i="2"/>
  <c r="AJ444" i="2"/>
  <c r="AM444" i="2"/>
  <c r="AN444" i="2"/>
  <c r="AO444" i="2"/>
  <c r="AP444" i="2"/>
  <c r="AQ444" i="2"/>
  <c r="AJ445" i="2"/>
  <c r="AM445" i="2"/>
  <c r="AN445" i="2"/>
  <c r="AO445" i="2"/>
  <c r="AP445" i="2"/>
  <c r="AQ445" i="2"/>
  <c r="AJ446" i="2"/>
  <c r="AM446" i="2"/>
  <c r="AN446" i="2"/>
  <c r="AL446" i="2" s="1"/>
  <c r="AO446" i="2"/>
  <c r="AP446" i="2"/>
  <c r="AQ446" i="2"/>
  <c r="AJ447" i="2"/>
  <c r="AM447" i="2"/>
  <c r="AN447" i="2"/>
  <c r="AO447" i="2"/>
  <c r="AP447" i="2"/>
  <c r="AQ447" i="2"/>
  <c r="AJ448" i="2"/>
  <c r="AM448" i="2"/>
  <c r="AN448" i="2"/>
  <c r="AO448" i="2"/>
  <c r="AP448" i="2"/>
  <c r="AQ448" i="2"/>
  <c r="AJ449" i="2"/>
  <c r="AM449" i="2"/>
  <c r="AN449" i="2"/>
  <c r="AO449" i="2"/>
  <c r="AP449" i="2"/>
  <c r="AQ449" i="2"/>
  <c r="AJ450" i="2"/>
  <c r="AM450" i="2"/>
  <c r="AN450" i="2"/>
  <c r="AO450" i="2"/>
  <c r="AP450" i="2"/>
  <c r="AQ450" i="2"/>
  <c r="AJ451" i="2"/>
  <c r="AM451" i="2"/>
  <c r="AN451" i="2"/>
  <c r="AO451" i="2"/>
  <c r="AP451" i="2"/>
  <c r="AQ451" i="2"/>
  <c r="AJ452" i="2"/>
  <c r="AM452" i="2"/>
  <c r="AN452" i="2"/>
  <c r="AO452" i="2"/>
  <c r="AP452" i="2"/>
  <c r="AQ452" i="2"/>
  <c r="AJ453" i="2"/>
  <c r="AM453" i="2"/>
  <c r="AN453" i="2"/>
  <c r="AO453" i="2"/>
  <c r="AP453" i="2"/>
  <c r="AQ453" i="2"/>
  <c r="AJ454" i="2"/>
  <c r="AM454" i="2"/>
  <c r="AN454" i="2"/>
  <c r="AO454" i="2"/>
  <c r="AP454" i="2"/>
  <c r="AQ454" i="2"/>
  <c r="AJ455" i="2"/>
  <c r="AM455" i="2"/>
  <c r="AN455" i="2"/>
  <c r="AO455" i="2"/>
  <c r="AP455" i="2"/>
  <c r="AQ455" i="2"/>
  <c r="AJ456" i="2"/>
  <c r="AM456" i="2"/>
  <c r="AN456" i="2"/>
  <c r="AO456" i="2"/>
  <c r="AP456" i="2"/>
  <c r="AQ456" i="2"/>
  <c r="AJ457" i="2"/>
  <c r="AM457" i="2"/>
  <c r="AN457" i="2"/>
  <c r="AO457" i="2"/>
  <c r="AP457" i="2"/>
  <c r="AQ457" i="2"/>
  <c r="AJ458" i="2"/>
  <c r="AM458" i="2"/>
  <c r="AN458" i="2"/>
  <c r="AO458" i="2"/>
  <c r="AP458" i="2"/>
  <c r="AQ458" i="2"/>
  <c r="AJ459" i="2"/>
  <c r="AM459" i="2"/>
  <c r="AN459" i="2"/>
  <c r="AO459" i="2"/>
  <c r="AP459" i="2"/>
  <c r="AQ459" i="2"/>
  <c r="AJ460" i="2"/>
  <c r="AM460" i="2"/>
  <c r="AN460" i="2"/>
  <c r="AO460" i="2"/>
  <c r="AP460" i="2"/>
  <c r="AQ460" i="2"/>
  <c r="AJ461" i="2"/>
  <c r="AM461" i="2"/>
  <c r="AN461" i="2"/>
  <c r="AO461" i="2"/>
  <c r="AP461" i="2"/>
  <c r="AQ461" i="2"/>
  <c r="AJ462" i="2"/>
  <c r="AM462" i="2"/>
  <c r="AN462" i="2"/>
  <c r="AL462" i="2" s="1"/>
  <c r="AO462" i="2"/>
  <c r="AP462" i="2"/>
  <c r="AQ462" i="2"/>
  <c r="AJ463" i="2"/>
  <c r="AM463" i="2"/>
  <c r="AN463" i="2"/>
  <c r="AO463" i="2"/>
  <c r="AP463" i="2"/>
  <c r="AQ463" i="2"/>
  <c r="AQ14" i="2"/>
  <c r="AP14" i="2"/>
  <c r="AO14" i="2"/>
  <c r="AN14" i="2"/>
  <c r="AJ14" i="2" s="1"/>
  <c r="AM14" i="2"/>
  <c r="BE14" i="2" l="1"/>
  <c r="BE18" i="19"/>
  <c r="BE286" i="19"/>
  <c r="AL101" i="19"/>
  <c r="AL105" i="19"/>
  <c r="AL106" i="19"/>
  <c r="AL111" i="19"/>
  <c r="AL151" i="19"/>
  <c r="AL181" i="19"/>
  <c r="AL246" i="19"/>
  <c r="AL250" i="19"/>
  <c r="AL265" i="19"/>
  <c r="AC286" i="19"/>
  <c r="AL325" i="19"/>
  <c r="AL353" i="19"/>
  <c r="AL361" i="19"/>
  <c r="AL365" i="19"/>
  <c r="AL369" i="19"/>
  <c r="AK382" i="19"/>
  <c r="AL385" i="19"/>
  <c r="AK406" i="19"/>
  <c r="AL409" i="19"/>
  <c r="AK410" i="19"/>
  <c r="AK414" i="19"/>
  <c r="AK430" i="19"/>
  <c r="AL463" i="19"/>
  <c r="P12" i="24"/>
  <c r="P16" i="24"/>
  <c r="P24" i="24"/>
  <c r="P28" i="24"/>
  <c r="P36" i="24"/>
  <c r="P40" i="24"/>
  <c r="AY29" i="19"/>
  <c r="AZ29" i="19" s="1"/>
  <c r="AY41" i="19"/>
  <c r="AZ41" i="19" s="1"/>
  <c r="AY53" i="19"/>
  <c r="AZ53" i="19" s="1"/>
  <c r="AY65" i="19"/>
  <c r="AZ65" i="19" s="1"/>
  <c r="AY77" i="19"/>
  <c r="AZ77" i="19" s="1"/>
  <c r="AY89" i="19"/>
  <c r="AZ89" i="19" s="1"/>
  <c r="AY101" i="19"/>
  <c r="AZ101" i="19" s="1"/>
  <c r="AY113" i="19"/>
  <c r="AZ113" i="19" s="1"/>
  <c r="AY125" i="19"/>
  <c r="AZ125" i="19" s="1"/>
  <c r="AY137" i="19"/>
  <c r="AZ137" i="19" s="1"/>
  <c r="AY149" i="19"/>
  <c r="AZ149" i="19" s="1"/>
  <c r="AY173" i="19"/>
  <c r="AZ173" i="19" s="1"/>
  <c r="AY185" i="19"/>
  <c r="AZ185" i="19" s="1"/>
  <c r="AY197" i="19"/>
  <c r="AZ197" i="19" s="1"/>
  <c r="AY209" i="19"/>
  <c r="AZ209" i="19" s="1"/>
  <c r="AY221" i="19"/>
  <c r="AZ221" i="19" s="1"/>
  <c r="AY233" i="19"/>
  <c r="AZ233" i="19" s="1"/>
  <c r="AY245" i="19"/>
  <c r="AZ245" i="19" s="1"/>
  <c r="AY257" i="19"/>
  <c r="AZ257" i="19" s="1"/>
  <c r="AY269" i="19"/>
  <c r="AZ269" i="19" s="1"/>
  <c r="AY281" i="19"/>
  <c r="AZ281" i="19" s="1"/>
  <c r="AY317" i="19"/>
  <c r="AZ317" i="19" s="1"/>
  <c r="AY329" i="19"/>
  <c r="AZ329" i="19" s="1"/>
  <c r="AY365" i="19"/>
  <c r="AZ365" i="19" s="1"/>
  <c r="AY377" i="19"/>
  <c r="AZ377" i="19" s="1"/>
  <c r="AY413" i="19"/>
  <c r="AZ413" i="19" s="1"/>
  <c r="AY425" i="19"/>
  <c r="AZ425" i="19" s="1"/>
  <c r="AY461" i="19"/>
  <c r="AZ461" i="19" s="1"/>
  <c r="N18" i="26"/>
  <c r="N22" i="26"/>
  <c r="N20" i="26"/>
  <c r="N21" i="26"/>
  <c r="N19" i="26"/>
  <c r="N17" i="26"/>
  <c r="AL19" i="19"/>
  <c r="AL25" i="19"/>
  <c r="AL34" i="19"/>
  <c r="AL65" i="19"/>
  <c r="AL74" i="19"/>
  <c r="AL75" i="19"/>
  <c r="AL76" i="19"/>
  <c r="AL93" i="19"/>
  <c r="AL113" i="19"/>
  <c r="AC114" i="19"/>
  <c r="AC115" i="19"/>
  <c r="AC129" i="19"/>
  <c r="AL129" i="19"/>
  <c r="AL133" i="19"/>
  <c r="AL149" i="19"/>
  <c r="AL165" i="19"/>
  <c r="AL213" i="19"/>
  <c r="AL215" i="19"/>
  <c r="AL255" i="19"/>
  <c r="AL263" i="19"/>
  <c r="AK270" i="19"/>
  <c r="AK274" i="19"/>
  <c r="AK278" i="19"/>
  <c r="AK282" i="19"/>
  <c r="AK306" i="19"/>
  <c r="AL309" i="19"/>
  <c r="AL315" i="19"/>
  <c r="AL316" i="19"/>
  <c r="AK330" i="19"/>
  <c r="AK334" i="19"/>
  <c r="AL335" i="19"/>
  <c r="AK338" i="19"/>
  <c r="AK366" i="19"/>
  <c r="AK370" i="19"/>
  <c r="AK422" i="19"/>
  <c r="AL439" i="19"/>
  <c r="AL446" i="19"/>
  <c r="P13" i="24"/>
  <c r="P14" i="24"/>
  <c r="P18" i="24"/>
  <c r="P26" i="24"/>
  <c r="P38" i="24"/>
  <c r="P42" i="24"/>
  <c r="AK435" i="19"/>
  <c r="AK439" i="19"/>
  <c r="AK443" i="19"/>
  <c r="AK455" i="19"/>
  <c r="P26" i="25"/>
  <c r="P11" i="25"/>
  <c r="AL43" i="19"/>
  <c r="AL86" i="19"/>
  <c r="AL88" i="19"/>
  <c r="AL109" i="19"/>
  <c r="AC141" i="19"/>
  <c r="AC160" i="19"/>
  <c r="AC172" i="19"/>
  <c r="AC174" i="19"/>
  <c r="AC175" i="19"/>
  <c r="AL232" i="19"/>
  <c r="AC295" i="19"/>
  <c r="AL328" i="19"/>
  <c r="AL332" i="19"/>
  <c r="AC373" i="19"/>
  <c r="AK374" i="19"/>
  <c r="AK390" i="19"/>
  <c r="AK394" i="19"/>
  <c r="AL395" i="19"/>
  <c r="AK398" i="19"/>
  <c r="AC420" i="19"/>
  <c r="AK426" i="19"/>
  <c r="AL443" i="19"/>
  <c r="AK446" i="19"/>
  <c r="AK450" i="19"/>
  <c r="AK454" i="19"/>
  <c r="AK458" i="19"/>
  <c r="AK462" i="19"/>
  <c r="BE22" i="19"/>
  <c r="BE27" i="19"/>
  <c r="BE30" i="19"/>
  <c r="BE31" i="19"/>
  <c r="BE34" i="19"/>
  <c r="BE35" i="19"/>
  <c r="BE38" i="19"/>
  <c r="BE39" i="19"/>
  <c r="BE42" i="19"/>
  <c r="BE43" i="19"/>
  <c r="BE46" i="19"/>
  <c r="BE47" i="19"/>
  <c r="BE50" i="19"/>
  <c r="BE51" i="19"/>
  <c r="BE54" i="19"/>
  <c r="BE55" i="19"/>
  <c r="BE58" i="19"/>
  <c r="BE59" i="19"/>
  <c r="BE62" i="19"/>
  <c r="BE63" i="19"/>
  <c r="BE66" i="19"/>
  <c r="BE67" i="19"/>
  <c r="BE70" i="19"/>
  <c r="BE71" i="19"/>
  <c r="BE74" i="19"/>
  <c r="BE75" i="19"/>
  <c r="BE78" i="19"/>
  <c r="BE79" i="19"/>
  <c r="BE82" i="19"/>
  <c r="BE83" i="19"/>
  <c r="BE159" i="19"/>
  <c r="BE160" i="19"/>
  <c r="BE164" i="19"/>
  <c r="BE166" i="19"/>
  <c r="BE168" i="19"/>
  <c r="BE170" i="19"/>
  <c r="BE172" i="19"/>
  <c r="BE174" i="19"/>
  <c r="BE176" i="19"/>
  <c r="BE178" i="19"/>
  <c r="BE180" i="19"/>
  <c r="BE182" i="19"/>
  <c r="BE184" i="19"/>
  <c r="BE186" i="19"/>
  <c r="BE188" i="19"/>
  <c r="BE190" i="19"/>
  <c r="BE222" i="19"/>
  <c r="BE224" i="19"/>
  <c r="BE226" i="19"/>
  <c r="BE228" i="19"/>
  <c r="BE230" i="19"/>
  <c r="BE232" i="19"/>
  <c r="BE234" i="19"/>
  <c r="BE236" i="19"/>
  <c r="BE238" i="19"/>
  <c r="BE240" i="19"/>
  <c r="BE242" i="19"/>
  <c r="BE244" i="19"/>
  <c r="BE246" i="19"/>
  <c r="BE248" i="19"/>
  <c r="BE250" i="19"/>
  <c r="BE252" i="19"/>
  <c r="BE254" i="19"/>
  <c r="N34" i="26"/>
  <c r="N38" i="26"/>
  <c r="N35" i="26"/>
  <c r="N33" i="26"/>
  <c r="N36" i="26"/>
  <c r="N37" i="26"/>
  <c r="N13" i="26"/>
  <c r="N11" i="26"/>
  <c r="N16" i="26"/>
  <c r="N12" i="26"/>
  <c r="N14" i="26"/>
  <c r="N15" i="26"/>
  <c r="N29" i="26"/>
  <c r="N30" i="26"/>
  <c r="N27" i="26"/>
  <c r="D27" i="26"/>
  <c r="N32" i="26"/>
  <c r="N28" i="26"/>
  <c r="N31" i="26"/>
  <c r="AY188" i="2"/>
  <c r="AZ188" i="2" s="1"/>
  <c r="AY200" i="2"/>
  <c r="AZ200" i="2" s="1"/>
  <c r="AY212" i="2"/>
  <c r="AZ212" i="2" s="1"/>
  <c r="AY224" i="2"/>
  <c r="AZ224" i="2" s="1"/>
  <c r="AY236" i="2"/>
  <c r="AZ236" i="2" s="1"/>
  <c r="AY248" i="2"/>
  <c r="AZ248" i="2" s="1"/>
  <c r="AY260" i="2"/>
  <c r="AZ260" i="2" s="1"/>
  <c r="AY272" i="2"/>
  <c r="AZ272" i="2" s="1"/>
  <c r="AY284" i="2"/>
  <c r="AZ284" i="2" s="1"/>
  <c r="AY296" i="2"/>
  <c r="AZ296" i="2" s="1"/>
  <c r="AY308" i="2"/>
  <c r="AZ308" i="2" s="1"/>
  <c r="AY320" i="2"/>
  <c r="AZ320" i="2" s="1"/>
  <c r="AY332" i="2"/>
  <c r="AZ332" i="2" s="1"/>
  <c r="AY344" i="2"/>
  <c r="AZ344" i="2" s="1"/>
  <c r="AY356" i="2"/>
  <c r="AZ356" i="2" s="1"/>
  <c r="AY368" i="2"/>
  <c r="AZ368" i="2" s="1"/>
  <c r="AY380" i="2"/>
  <c r="AZ380" i="2" s="1"/>
  <c r="AY392" i="2"/>
  <c r="AZ392" i="2" s="1"/>
  <c r="AY404" i="2"/>
  <c r="AZ404" i="2" s="1"/>
  <c r="AY416" i="2"/>
  <c r="AZ416" i="2" s="1"/>
  <c r="AY428" i="2"/>
  <c r="AZ428" i="2" s="1"/>
  <c r="AY440" i="2"/>
  <c r="AZ440" i="2" s="1"/>
  <c r="AY452" i="2"/>
  <c r="AZ452" i="2" s="1"/>
  <c r="AL22" i="19"/>
  <c r="AL26" i="19"/>
  <c r="AL28" i="19"/>
  <c r="AL33" i="19"/>
  <c r="AL38" i="19"/>
  <c r="AL46" i="19"/>
  <c r="AL56" i="19"/>
  <c r="AL72" i="19"/>
  <c r="AL97" i="19"/>
  <c r="AL116" i="19"/>
  <c r="AC121" i="19"/>
  <c r="AC126" i="19"/>
  <c r="AL141" i="19"/>
  <c r="AC156" i="19"/>
  <c r="AC165" i="19"/>
  <c r="AC166" i="19"/>
  <c r="AC169" i="19"/>
  <c r="AL176" i="19"/>
  <c r="AL179" i="19"/>
  <c r="AL188" i="19"/>
  <c r="AL196" i="19"/>
  <c r="AL200" i="19"/>
  <c r="AC208" i="19"/>
  <c r="AL209" i="19"/>
  <c r="AK209" i="19"/>
  <c r="AC210" i="19"/>
  <c r="AL221" i="19"/>
  <c r="AK221" i="19"/>
  <c r="AC222" i="19"/>
  <c r="AK225" i="19"/>
  <c r="AL226" i="19"/>
  <c r="AL228" i="19"/>
  <c r="AL241" i="19"/>
  <c r="AK241" i="19"/>
  <c r="AL247" i="19"/>
  <c r="AL258" i="19"/>
  <c r="AL270" i="19"/>
  <c r="AL276" i="19"/>
  <c r="AC298" i="19"/>
  <c r="AL300" i="19"/>
  <c r="AL303" i="19"/>
  <c r="AL305" i="19"/>
  <c r="AL306" i="19"/>
  <c r="AK317" i="19"/>
  <c r="AL318" i="19"/>
  <c r="AL327" i="19"/>
  <c r="AL333" i="19"/>
  <c r="AK337" i="19"/>
  <c r="AL338" i="19"/>
  <c r="AL343" i="19"/>
  <c r="AL344" i="19"/>
  <c r="AL364" i="19"/>
  <c r="AK365" i="19"/>
  <c r="AC369" i="19"/>
  <c r="AC370" i="19"/>
  <c r="AC376" i="19"/>
  <c r="AL378" i="19"/>
  <c r="AL388" i="19"/>
  <c r="AL390" i="19"/>
  <c r="AK393" i="19"/>
  <c r="AK409" i="19"/>
  <c r="AC421" i="19"/>
  <c r="AL432" i="19"/>
  <c r="AL454" i="19"/>
  <c r="AK459" i="19"/>
  <c r="AY32" i="19"/>
  <c r="AY44" i="19"/>
  <c r="AY56" i="19"/>
  <c r="AZ56" i="19" s="1"/>
  <c r="AY68" i="19"/>
  <c r="AY80" i="19"/>
  <c r="AY92" i="19"/>
  <c r="AY104" i="19"/>
  <c r="AZ104" i="19" s="1"/>
  <c r="AY116" i="19"/>
  <c r="AY128" i="19"/>
  <c r="AY140" i="19"/>
  <c r="AY152" i="19"/>
  <c r="AZ152" i="19" s="1"/>
  <c r="AY164" i="19"/>
  <c r="AY176" i="19"/>
  <c r="AY188" i="19"/>
  <c r="AY224" i="19"/>
  <c r="AZ224" i="19" s="1"/>
  <c r="AY236" i="19"/>
  <c r="AY260" i="19"/>
  <c r="AY284" i="19"/>
  <c r="AY308" i="19"/>
  <c r="AZ308" i="19" s="1"/>
  <c r="AY320" i="19"/>
  <c r="AY332" i="19"/>
  <c r="AY356" i="19"/>
  <c r="AY368" i="19"/>
  <c r="AZ368" i="19" s="1"/>
  <c r="AY380" i="19"/>
  <c r="AY416" i="19"/>
  <c r="P37" i="25"/>
  <c r="P36" i="25"/>
  <c r="F14" i="26"/>
  <c r="E13" i="26"/>
  <c r="H3" i="27" s="1"/>
  <c r="F11" i="26"/>
  <c r="F15" i="26"/>
  <c r="E14" i="26"/>
  <c r="I3" i="27" s="1"/>
  <c r="E11" i="26"/>
  <c r="F3" i="27" s="1"/>
  <c r="F12" i="26"/>
  <c r="F16" i="26"/>
  <c r="E15" i="26"/>
  <c r="J3" i="27" s="1"/>
  <c r="F13" i="26"/>
  <c r="E12" i="26"/>
  <c r="G3" i="27" s="1"/>
  <c r="E16" i="26"/>
  <c r="K3" i="27" s="1"/>
  <c r="E27" i="26"/>
  <c r="F10" i="27" s="1"/>
  <c r="E28" i="26"/>
  <c r="G10" i="27" s="1"/>
  <c r="E30" i="26"/>
  <c r="I10" i="27" s="1"/>
  <c r="F27" i="26"/>
  <c r="BE86" i="19"/>
  <c r="BE104" i="19"/>
  <c r="BE105" i="19"/>
  <c r="BE122" i="19"/>
  <c r="AK21" i="19"/>
  <c r="E34" i="26"/>
  <c r="G12" i="27" s="1"/>
  <c r="E36" i="26"/>
  <c r="I12" i="27" s="1"/>
  <c r="E38" i="26"/>
  <c r="K12" i="27" s="1"/>
  <c r="D33" i="26"/>
  <c r="F34" i="26"/>
  <c r="F36" i="26"/>
  <c r="F38" i="26"/>
  <c r="E35" i="26"/>
  <c r="H12" i="27" s="1"/>
  <c r="E37" i="26"/>
  <c r="J12" i="27" s="1"/>
  <c r="F33" i="26"/>
  <c r="F35" i="26"/>
  <c r="F37" i="26"/>
  <c r="E33" i="26"/>
  <c r="F12" i="27" s="1"/>
  <c r="AY38" i="2"/>
  <c r="AZ38" i="2" s="1"/>
  <c r="AY50" i="2"/>
  <c r="AZ50" i="2" s="1"/>
  <c r="AY62" i="2"/>
  <c r="AZ62" i="2" s="1"/>
  <c r="AY74" i="2"/>
  <c r="AZ74" i="2" s="1"/>
  <c r="AY86" i="2"/>
  <c r="AZ86" i="2" s="1"/>
  <c r="AY98" i="2"/>
  <c r="AZ98" i="2" s="1"/>
  <c r="AY110" i="2"/>
  <c r="AZ110" i="2" s="1"/>
  <c r="AY122" i="2"/>
  <c r="AZ122" i="2" s="1"/>
  <c r="AY134" i="2"/>
  <c r="AZ134" i="2" s="1"/>
  <c r="AY146" i="2"/>
  <c r="AZ146" i="2" s="1"/>
  <c r="AY158" i="2"/>
  <c r="AZ158" i="2" s="1"/>
  <c r="AY170" i="2"/>
  <c r="AZ170" i="2" s="1"/>
  <c r="AY182" i="2"/>
  <c r="AZ182" i="2" s="1"/>
  <c r="AY194" i="2"/>
  <c r="AZ194" i="2" s="1"/>
  <c r="AY206" i="2"/>
  <c r="AZ206" i="2" s="1"/>
  <c r="AY218" i="2"/>
  <c r="AZ218" i="2" s="1"/>
  <c r="AY230" i="2"/>
  <c r="AZ230" i="2" s="1"/>
  <c r="AY242" i="2"/>
  <c r="AZ242" i="2" s="1"/>
  <c r="AY254" i="2"/>
  <c r="AZ254" i="2" s="1"/>
  <c r="AY266" i="2"/>
  <c r="AZ266" i="2" s="1"/>
  <c r="AY278" i="2"/>
  <c r="AZ278" i="2" s="1"/>
  <c r="AY290" i="2"/>
  <c r="AZ290" i="2" s="1"/>
  <c r="AY302" i="2"/>
  <c r="AZ302" i="2" s="1"/>
  <c r="AY314" i="2"/>
  <c r="AZ314" i="2" s="1"/>
  <c r="AY326" i="2"/>
  <c r="AZ326" i="2" s="1"/>
  <c r="AY338" i="2"/>
  <c r="AZ338" i="2" s="1"/>
  <c r="AY350" i="2"/>
  <c r="AZ350" i="2" s="1"/>
  <c r="AY362" i="2"/>
  <c r="AZ362" i="2" s="1"/>
  <c r="AY374" i="2"/>
  <c r="AZ374" i="2" s="1"/>
  <c r="AY386" i="2"/>
  <c r="AZ386" i="2" s="1"/>
  <c r="AY398" i="2"/>
  <c r="AZ398" i="2" s="1"/>
  <c r="AY410" i="2"/>
  <c r="AZ410" i="2" s="1"/>
  <c r="AY422" i="2"/>
  <c r="AZ422" i="2" s="1"/>
  <c r="AY434" i="2"/>
  <c r="AZ434" i="2" s="1"/>
  <c r="AY446" i="2"/>
  <c r="AZ446" i="2" s="1"/>
  <c r="AY458" i="2"/>
  <c r="AZ458" i="2" s="1"/>
  <c r="AL15" i="19"/>
  <c r="AL30" i="19"/>
  <c r="AL41" i="19"/>
  <c r="AL44" i="19"/>
  <c r="AC46" i="19"/>
  <c r="AL61" i="19"/>
  <c r="AL77" i="19"/>
  <c r="AL80" i="19"/>
  <c r="AL89" i="19"/>
  <c r="AL92" i="19"/>
  <c r="AL108" i="19"/>
  <c r="AL122" i="19"/>
  <c r="AL124" i="19"/>
  <c r="AL132" i="19"/>
  <c r="AL134" i="19"/>
  <c r="AC147" i="19"/>
  <c r="AL153" i="19"/>
  <c r="AL159" i="19"/>
  <c r="AL161" i="19"/>
  <c r="AL163" i="19"/>
  <c r="AL169" i="19"/>
  <c r="AL171" i="19"/>
  <c r="AL177" i="19"/>
  <c r="AK201" i="19"/>
  <c r="AL202" i="19"/>
  <c r="AL211" i="19"/>
  <c r="AL224" i="19"/>
  <c r="AK229" i="19"/>
  <c r="AL238" i="19"/>
  <c r="AL240" i="19"/>
  <c r="AL243" i="19"/>
  <c r="AL259" i="19"/>
  <c r="AL271" i="19"/>
  <c r="AL273" i="19"/>
  <c r="AC280" i="19"/>
  <c r="AK281" i="19"/>
  <c r="AL284" i="19"/>
  <c r="AK297" i="19"/>
  <c r="AL301" i="19"/>
  <c r="AL307" i="19"/>
  <c r="AK313" i="19"/>
  <c r="AL320" i="19"/>
  <c r="AL323" i="19"/>
  <c r="AL341" i="19"/>
  <c r="AL345" i="19"/>
  <c r="AL349" i="19"/>
  <c r="AL357" i="19"/>
  <c r="AK369" i="19"/>
  <c r="AL372" i="19"/>
  <c r="AC381" i="19"/>
  <c r="AL381" i="19"/>
  <c r="AL391" i="19"/>
  <c r="AC400" i="19"/>
  <c r="AK401" i="19"/>
  <c r="AC403" i="19"/>
  <c r="AL405" i="19"/>
  <c r="AL408" i="19"/>
  <c r="AL423" i="19"/>
  <c r="AC435" i="19"/>
  <c r="AK437" i="19"/>
  <c r="AC439" i="19"/>
  <c r="AL447" i="19"/>
  <c r="AK449" i="19"/>
  <c r="AL451" i="19"/>
  <c r="AC454" i="19"/>
  <c r="AL458" i="19"/>
  <c r="P37" i="24"/>
  <c r="P41" i="24"/>
  <c r="AY446" i="19"/>
  <c r="AY458" i="19"/>
  <c r="AZ458" i="19" s="1"/>
  <c r="P23" i="25"/>
  <c r="E19" i="26"/>
  <c r="H5" i="27" s="1"/>
  <c r="E21" i="26"/>
  <c r="J5" i="27" s="1"/>
  <c r="F17" i="26"/>
  <c r="F19" i="26"/>
  <c r="F21" i="26"/>
  <c r="E17" i="26"/>
  <c r="F5" i="27" s="1"/>
  <c r="E18" i="26"/>
  <c r="G5" i="27" s="1"/>
  <c r="E20" i="26"/>
  <c r="I5" i="27" s="1"/>
  <c r="E22" i="26"/>
  <c r="K5" i="27" s="1"/>
  <c r="F18" i="26"/>
  <c r="F20" i="26"/>
  <c r="F22" i="26"/>
  <c r="AL23" i="19"/>
  <c r="AC34" i="19"/>
  <c r="AC36" i="19"/>
  <c r="AC40" i="19"/>
  <c r="AL53" i="19"/>
  <c r="AL57" i="19"/>
  <c r="AC64" i="19"/>
  <c r="AL69" i="19"/>
  <c r="AL70" i="19"/>
  <c r="AL73" i="19"/>
  <c r="AC78" i="19"/>
  <c r="AC79" i="19"/>
  <c r="AL81" i="19"/>
  <c r="AL85" i="19"/>
  <c r="AC90" i="19"/>
  <c r="AC91" i="19"/>
  <c r="AL110" i="19"/>
  <c r="AL112" i="19"/>
  <c r="AL117" i="19"/>
  <c r="AL126" i="19"/>
  <c r="AC153" i="19"/>
  <c r="AL189" i="19"/>
  <c r="AC195" i="19"/>
  <c r="AL201" i="19"/>
  <c r="AL230" i="19"/>
  <c r="AL236" i="19"/>
  <c r="AL251" i="19"/>
  <c r="AC255" i="19"/>
  <c r="AC256" i="19"/>
  <c r="AC259" i="19"/>
  <c r="AC261" i="19"/>
  <c r="AC264" i="19"/>
  <c r="AL267" i="19"/>
  <c r="AC271" i="19"/>
  <c r="AC277" i="19"/>
  <c r="AL277" i="19"/>
  <c r="AK285" i="19"/>
  <c r="AL292" i="19"/>
  <c r="AC301" i="19"/>
  <c r="AC307" i="19"/>
  <c r="AL314" i="19"/>
  <c r="AL319" i="19"/>
  <c r="AK329" i="19"/>
  <c r="AL334" i="19"/>
  <c r="AL337" i="19"/>
  <c r="AL340" i="19"/>
  <c r="AK349" i="19"/>
  <c r="AC352" i="19"/>
  <c r="AC354" i="19"/>
  <c r="AK357" i="19"/>
  <c r="AL387" i="19"/>
  <c r="AK389" i="19"/>
  <c r="AC391" i="19"/>
  <c r="AL402" i="19"/>
  <c r="AK421" i="19"/>
  <c r="AK429" i="19"/>
  <c r="AL430" i="19"/>
  <c r="AL435" i="19"/>
  <c r="AL440" i="19"/>
  <c r="AL459" i="19"/>
  <c r="AK461" i="19"/>
  <c r="AC462" i="19"/>
  <c r="AY35" i="19"/>
  <c r="AZ35" i="19" s="1"/>
  <c r="AY443" i="19"/>
  <c r="AY455" i="19"/>
  <c r="BE288" i="19"/>
  <c r="BE290" i="19"/>
  <c r="BE292" i="19"/>
  <c r="BE294" i="19"/>
  <c r="BE296" i="19"/>
  <c r="BE298" i="19"/>
  <c r="BE300" i="19"/>
  <c r="BE302" i="19"/>
  <c r="BE304" i="19"/>
  <c r="BE306" i="19"/>
  <c r="BE308" i="19"/>
  <c r="BE310" i="19"/>
  <c r="BE312" i="19"/>
  <c r="BE314" i="19"/>
  <c r="BE316" i="19"/>
  <c r="BE318" i="19"/>
  <c r="BE350" i="19"/>
  <c r="BE352" i="19"/>
  <c r="BE354" i="19"/>
  <c r="BE356" i="19"/>
  <c r="BE358" i="19"/>
  <c r="BE360" i="19"/>
  <c r="BE362" i="19"/>
  <c r="BE364" i="19"/>
  <c r="BE366" i="19"/>
  <c r="BE368" i="19"/>
  <c r="BE370" i="19"/>
  <c r="BE372" i="19"/>
  <c r="BE374" i="19"/>
  <c r="BE376" i="19"/>
  <c r="BE378" i="19"/>
  <c r="BE380" i="19"/>
  <c r="BE382" i="19"/>
  <c r="BE414" i="19"/>
  <c r="BE416" i="19"/>
  <c r="BE418" i="19"/>
  <c r="BE420" i="19"/>
  <c r="BE422" i="19"/>
  <c r="BE424" i="19"/>
  <c r="BE426" i="19"/>
  <c r="BE428" i="19"/>
  <c r="BE430" i="19"/>
  <c r="BE432" i="19"/>
  <c r="BE434" i="19"/>
  <c r="BE436" i="19"/>
  <c r="AC22" i="19"/>
  <c r="BE15" i="19"/>
  <c r="BE19" i="19"/>
  <c r="BD35" i="2"/>
  <c r="BE35" i="2" s="1"/>
  <c r="BE15" i="2"/>
  <c r="BE18" i="2"/>
  <c r="BE21" i="2"/>
  <c r="BE28" i="2"/>
  <c r="BE31" i="2"/>
  <c r="BE34" i="2"/>
  <c r="BE36" i="2"/>
  <c r="BE38" i="2"/>
  <c r="BE40" i="2"/>
  <c r="BE42" i="2"/>
  <c r="BE44" i="2"/>
  <c r="BE46" i="2"/>
  <c r="BE48" i="2"/>
  <c r="BE50" i="2"/>
  <c r="BE52" i="2"/>
  <c r="BE54" i="2"/>
  <c r="BE56" i="2"/>
  <c r="BE58" i="2"/>
  <c r="BE60" i="2"/>
  <c r="BE62" i="2"/>
  <c r="BE64" i="2"/>
  <c r="BE66" i="2"/>
  <c r="BE68" i="2"/>
  <c r="BE70" i="2"/>
  <c r="BE72" i="2"/>
  <c r="BE74" i="2"/>
  <c r="BE76" i="2"/>
  <c r="BE78" i="2"/>
  <c r="BE80" i="2"/>
  <c r="BE82" i="2"/>
  <c r="BE84" i="2"/>
  <c r="BE86" i="2"/>
  <c r="BE88" i="2"/>
  <c r="BE90" i="2"/>
  <c r="BE92" i="2"/>
  <c r="BE94" i="2"/>
  <c r="BE96" i="2"/>
  <c r="BE98" i="2"/>
  <c r="BE100" i="2"/>
  <c r="BE102" i="2"/>
  <c r="BE104" i="2"/>
  <c r="BE106" i="2"/>
  <c r="BE108" i="2"/>
  <c r="BE110" i="2"/>
  <c r="BE112" i="2"/>
  <c r="BE114" i="2"/>
  <c r="BE116" i="2"/>
  <c r="BE118" i="2"/>
  <c r="BE120" i="2"/>
  <c r="BE122" i="2"/>
  <c r="BE124" i="2"/>
  <c r="BE19" i="2"/>
  <c r="BE24" i="2"/>
  <c r="BE30" i="2"/>
  <c r="BE33" i="2"/>
  <c r="BE37" i="2"/>
  <c r="BE39" i="2"/>
  <c r="BE41" i="2"/>
  <c r="BE43" i="2"/>
  <c r="BE45" i="2"/>
  <c r="BE47" i="2"/>
  <c r="BE49" i="2"/>
  <c r="BE51" i="2"/>
  <c r="BE53" i="2"/>
  <c r="BE55" i="2"/>
  <c r="BE57" i="2"/>
  <c r="BE59" i="2"/>
  <c r="BE61" i="2"/>
  <c r="BE63" i="2"/>
  <c r="BE65" i="2"/>
  <c r="BE67" i="2"/>
  <c r="BE69" i="2"/>
  <c r="BE71" i="2"/>
  <c r="BE73" i="2"/>
  <c r="BE75" i="2"/>
  <c r="BE77" i="2"/>
  <c r="BE79" i="2"/>
  <c r="BE81" i="2"/>
  <c r="BE83" i="2"/>
  <c r="BE85" i="2"/>
  <c r="BE87" i="2"/>
  <c r="BE89" i="2"/>
  <c r="BE91" i="2"/>
  <c r="BE93" i="2"/>
  <c r="BE95" i="2"/>
  <c r="BE97" i="2"/>
  <c r="BE99" i="2"/>
  <c r="BE101" i="2"/>
  <c r="BE103" i="2"/>
  <c r="BE105" i="2"/>
  <c r="BE107" i="2"/>
  <c r="BE109" i="2"/>
  <c r="BE111" i="2"/>
  <c r="BE113" i="2"/>
  <c r="BE115" i="2"/>
  <c r="BE117" i="2"/>
  <c r="BE119" i="2"/>
  <c r="BE121" i="2"/>
  <c r="BE126" i="2"/>
  <c r="BE128" i="2"/>
  <c r="BE130" i="2"/>
  <c r="BE132" i="2"/>
  <c r="BE134" i="2"/>
  <c r="BE136" i="2"/>
  <c r="BE138" i="2"/>
  <c r="BE140" i="2"/>
  <c r="BE142" i="2"/>
  <c r="BE144" i="2"/>
  <c r="BE146" i="2"/>
  <c r="BE148" i="2"/>
  <c r="BE150" i="2"/>
  <c r="BE152" i="2"/>
  <c r="BE154" i="2"/>
  <c r="BE156" i="2"/>
  <c r="BE158" i="2"/>
  <c r="BE160" i="2"/>
  <c r="BE162" i="2"/>
  <c r="BE164" i="2"/>
  <c r="BE166" i="2"/>
  <c r="BE168" i="2"/>
  <c r="BE170" i="2"/>
  <c r="BE172" i="2"/>
  <c r="BE174" i="2"/>
  <c r="BE176" i="2"/>
  <c r="BE178" i="2"/>
  <c r="BE180" i="2"/>
  <c r="BE182" i="2"/>
  <c r="BE184" i="2"/>
  <c r="BE186" i="2"/>
  <c r="BE188" i="2"/>
  <c r="BE190" i="2"/>
  <c r="BE192" i="2"/>
  <c r="BE194" i="2"/>
  <c r="BE196" i="2"/>
  <c r="BE198" i="2"/>
  <c r="BE200" i="2"/>
  <c r="BE202" i="2"/>
  <c r="BE204" i="2"/>
  <c r="BE206" i="2"/>
  <c r="BE208" i="2"/>
  <c r="BE210" i="2"/>
  <c r="BE212" i="2"/>
  <c r="BE214" i="2"/>
  <c r="BE216" i="2"/>
  <c r="BE218" i="2"/>
  <c r="BE220" i="2"/>
  <c r="BE222" i="2"/>
  <c r="BE224" i="2"/>
  <c r="BE226" i="2"/>
  <c r="BE228" i="2"/>
  <c r="BE230" i="2"/>
  <c r="BE232" i="2"/>
  <c r="BE234" i="2"/>
  <c r="BE236" i="2"/>
  <c r="BE238" i="2"/>
  <c r="BE240" i="2"/>
  <c r="BE242" i="2"/>
  <c r="BE244" i="2"/>
  <c r="BE246" i="2"/>
  <c r="BE248" i="2"/>
  <c r="BE250" i="2"/>
  <c r="BE252" i="2"/>
  <c r="BE254" i="2"/>
  <c r="BE256" i="2"/>
  <c r="BE258" i="2"/>
  <c r="BE260" i="2"/>
  <c r="BE262" i="2"/>
  <c r="BE264" i="2"/>
  <c r="BE266" i="2"/>
  <c r="BE268" i="2"/>
  <c r="BE270" i="2"/>
  <c r="BE272" i="2"/>
  <c r="BE274" i="2"/>
  <c r="BE276" i="2"/>
  <c r="BE278" i="2"/>
  <c r="BE280" i="2"/>
  <c r="BE282" i="2"/>
  <c r="BE284" i="2"/>
  <c r="BE286" i="2"/>
  <c r="BE288" i="2"/>
  <c r="BE290" i="2"/>
  <c r="BE292" i="2"/>
  <c r="BE294" i="2"/>
  <c r="BE123" i="2"/>
  <c r="BE125" i="2"/>
  <c r="BE127" i="2"/>
  <c r="BE129" i="2"/>
  <c r="BE131" i="2"/>
  <c r="BE133" i="2"/>
  <c r="BE135" i="2"/>
  <c r="BE137" i="2"/>
  <c r="BE139" i="2"/>
  <c r="BE141" i="2"/>
  <c r="BE143" i="2"/>
  <c r="BE145" i="2"/>
  <c r="BE147" i="2"/>
  <c r="BE149" i="2"/>
  <c r="BE151" i="2"/>
  <c r="BE153" i="2"/>
  <c r="BE155" i="2"/>
  <c r="BE157" i="2"/>
  <c r="BE159" i="2"/>
  <c r="BE161" i="2"/>
  <c r="BE163" i="2"/>
  <c r="BE165" i="2"/>
  <c r="BE167" i="2"/>
  <c r="BE169" i="2"/>
  <c r="BE171" i="2"/>
  <c r="BE173" i="2"/>
  <c r="BE175" i="2"/>
  <c r="BE177" i="2"/>
  <c r="BE179" i="2"/>
  <c r="BE181" i="2"/>
  <c r="BE183" i="2"/>
  <c r="BE185" i="2"/>
  <c r="BE187" i="2"/>
  <c r="BE189" i="2"/>
  <c r="BE191" i="2"/>
  <c r="BE193" i="2"/>
  <c r="BE195" i="2"/>
  <c r="BE197" i="2"/>
  <c r="BE199" i="2"/>
  <c r="BE201" i="2"/>
  <c r="BE203" i="2"/>
  <c r="BE205" i="2"/>
  <c r="BE207" i="2"/>
  <c r="BE209" i="2"/>
  <c r="BE211" i="2"/>
  <c r="BE213" i="2"/>
  <c r="BE215" i="2"/>
  <c r="BE217" i="2"/>
  <c r="BE219" i="2"/>
  <c r="BE221" i="2"/>
  <c r="BE223" i="2"/>
  <c r="BE225" i="2"/>
  <c r="BE227" i="2"/>
  <c r="BE229" i="2"/>
  <c r="BE231" i="2"/>
  <c r="BE233" i="2"/>
  <c r="BE235" i="2"/>
  <c r="BE237" i="2"/>
  <c r="BE239" i="2"/>
  <c r="BE241" i="2"/>
  <c r="BE243" i="2"/>
  <c r="BE245" i="2"/>
  <c r="BE247" i="2"/>
  <c r="BE249" i="2"/>
  <c r="BE251" i="2"/>
  <c r="BE253" i="2"/>
  <c r="BE255" i="2"/>
  <c r="BE257" i="2"/>
  <c r="BE259" i="2"/>
  <c r="BE261" i="2"/>
  <c r="BE263" i="2"/>
  <c r="BE265" i="2"/>
  <c r="BE267" i="2"/>
  <c r="BE269" i="2"/>
  <c r="BE271" i="2"/>
  <c r="BE273" i="2"/>
  <c r="BE275" i="2"/>
  <c r="BE277" i="2"/>
  <c r="BE279" i="2"/>
  <c r="BE281" i="2"/>
  <c r="BE283" i="2"/>
  <c r="BE285" i="2"/>
  <c r="BE287" i="2"/>
  <c r="BE289" i="2"/>
  <c r="BE291" i="2"/>
  <c r="BE293" i="2"/>
  <c r="BE296" i="2"/>
  <c r="BE298" i="2"/>
  <c r="BE300" i="2"/>
  <c r="BE302" i="2"/>
  <c r="BE304" i="2"/>
  <c r="BE306" i="2"/>
  <c r="BE308" i="2"/>
  <c r="BE310" i="2"/>
  <c r="BE312" i="2"/>
  <c r="BE314" i="2"/>
  <c r="BE316" i="2"/>
  <c r="BE318" i="2"/>
  <c r="BE320" i="2"/>
  <c r="BE322" i="2"/>
  <c r="BE324" i="2"/>
  <c r="BE326" i="2"/>
  <c r="BE328" i="2"/>
  <c r="BE330" i="2"/>
  <c r="BE332" i="2"/>
  <c r="BE334" i="2"/>
  <c r="BE336" i="2"/>
  <c r="BE338" i="2"/>
  <c r="BE340" i="2"/>
  <c r="BE342" i="2"/>
  <c r="BE344" i="2"/>
  <c r="BE346" i="2"/>
  <c r="BE348" i="2"/>
  <c r="BE350" i="2"/>
  <c r="BE352" i="2"/>
  <c r="BE354" i="2"/>
  <c r="BE356" i="2"/>
  <c r="BE358" i="2"/>
  <c r="BE360" i="2"/>
  <c r="BE362" i="2"/>
  <c r="BE364" i="2"/>
  <c r="BE366" i="2"/>
  <c r="BE368" i="2"/>
  <c r="BE370" i="2"/>
  <c r="BE372" i="2"/>
  <c r="BE374" i="2"/>
  <c r="BE376" i="2"/>
  <c r="BE378" i="2"/>
  <c r="BE380" i="2"/>
  <c r="BE382" i="2"/>
  <c r="BE384" i="2"/>
  <c r="BE386" i="2"/>
  <c r="BE388" i="2"/>
  <c r="BE390" i="2"/>
  <c r="BE392" i="2"/>
  <c r="BE394" i="2"/>
  <c r="BE396" i="2"/>
  <c r="BE398" i="2"/>
  <c r="BE400" i="2"/>
  <c r="BE402" i="2"/>
  <c r="BE404" i="2"/>
  <c r="BE406" i="2"/>
  <c r="BE408" i="2"/>
  <c r="BE410" i="2"/>
  <c r="BE412" i="2"/>
  <c r="BE414" i="2"/>
  <c r="BE416" i="2"/>
  <c r="BE418" i="2"/>
  <c r="BE420" i="2"/>
  <c r="BE422" i="2"/>
  <c r="BE424" i="2"/>
  <c r="BE426" i="2"/>
  <c r="BE428" i="2"/>
  <c r="BE430" i="2"/>
  <c r="BE432" i="2"/>
  <c r="BE434" i="2"/>
  <c r="BE436" i="2"/>
  <c r="BE438" i="2"/>
  <c r="BE440" i="2"/>
  <c r="BE442" i="2"/>
  <c r="BE444" i="2"/>
  <c r="BE446" i="2"/>
  <c r="BE448" i="2"/>
  <c r="BE450" i="2"/>
  <c r="BE452" i="2"/>
  <c r="BE454" i="2"/>
  <c r="BE456" i="2"/>
  <c r="BE458" i="2"/>
  <c r="BE460" i="2"/>
  <c r="BE462" i="2"/>
  <c r="BE295" i="2"/>
  <c r="BE297" i="2"/>
  <c r="BE299" i="2"/>
  <c r="BE301" i="2"/>
  <c r="BE303" i="2"/>
  <c r="BE305" i="2"/>
  <c r="BE307" i="2"/>
  <c r="BE309" i="2"/>
  <c r="BE311" i="2"/>
  <c r="BE313" i="2"/>
  <c r="BE315" i="2"/>
  <c r="BE317" i="2"/>
  <c r="BE319" i="2"/>
  <c r="BE321" i="2"/>
  <c r="BE323" i="2"/>
  <c r="BE325" i="2"/>
  <c r="BE327" i="2"/>
  <c r="BE329" i="2"/>
  <c r="BE331" i="2"/>
  <c r="BE333" i="2"/>
  <c r="BE335" i="2"/>
  <c r="BE337" i="2"/>
  <c r="BE339" i="2"/>
  <c r="BE341" i="2"/>
  <c r="BE343" i="2"/>
  <c r="BE345" i="2"/>
  <c r="BE347" i="2"/>
  <c r="BE349" i="2"/>
  <c r="BE351" i="2"/>
  <c r="BE353" i="2"/>
  <c r="BE355" i="2"/>
  <c r="BE357" i="2"/>
  <c r="BE359" i="2"/>
  <c r="BE361" i="2"/>
  <c r="BE363" i="2"/>
  <c r="BE365" i="2"/>
  <c r="BE367" i="2"/>
  <c r="BE369" i="2"/>
  <c r="BE371" i="2"/>
  <c r="BE373" i="2"/>
  <c r="BE375" i="2"/>
  <c r="BE377" i="2"/>
  <c r="BE379" i="2"/>
  <c r="BE381" i="2"/>
  <c r="BE383" i="2"/>
  <c r="BE385" i="2"/>
  <c r="BE387" i="2"/>
  <c r="BE389" i="2"/>
  <c r="BE391" i="2"/>
  <c r="BE393" i="2"/>
  <c r="BE395" i="2"/>
  <c r="BE397" i="2"/>
  <c r="BE399" i="2"/>
  <c r="BE401" i="2"/>
  <c r="BE403" i="2"/>
  <c r="BE405" i="2"/>
  <c r="BE407" i="2"/>
  <c r="BE409" i="2"/>
  <c r="BE411" i="2"/>
  <c r="BE413" i="2"/>
  <c r="BE415" i="2"/>
  <c r="BE417" i="2"/>
  <c r="BE419" i="2"/>
  <c r="BE421" i="2"/>
  <c r="BE423" i="2"/>
  <c r="BE425" i="2"/>
  <c r="BE427" i="2"/>
  <c r="BE429" i="2"/>
  <c r="BE431" i="2"/>
  <c r="BE433" i="2"/>
  <c r="BE435" i="2"/>
  <c r="BE437" i="2"/>
  <c r="BE439" i="2"/>
  <c r="BE441" i="2"/>
  <c r="BE443" i="2"/>
  <c r="BE445" i="2"/>
  <c r="BE447" i="2"/>
  <c r="BE449" i="2"/>
  <c r="BE451" i="2"/>
  <c r="BE453" i="2"/>
  <c r="BE455" i="2"/>
  <c r="BE457" i="2"/>
  <c r="BE459" i="2"/>
  <c r="BE461" i="2"/>
  <c r="BE463" i="2"/>
  <c r="AY35" i="2"/>
  <c r="AY47" i="2"/>
  <c r="AZ47" i="2" s="1"/>
  <c r="AY59" i="2"/>
  <c r="AZ59" i="2" s="1"/>
  <c r="AY71" i="2"/>
  <c r="AZ71" i="2" s="1"/>
  <c r="AY83" i="2"/>
  <c r="AZ83" i="2" s="1"/>
  <c r="AY95" i="2"/>
  <c r="AZ95" i="2" s="1"/>
  <c r="AY107" i="2"/>
  <c r="AZ107" i="2" s="1"/>
  <c r="AY119" i="2"/>
  <c r="AZ119" i="2" s="1"/>
  <c r="AY131" i="2"/>
  <c r="AZ131" i="2" s="1"/>
  <c r="AY143" i="2"/>
  <c r="AZ143" i="2" s="1"/>
  <c r="AY155" i="2"/>
  <c r="AZ155" i="2" s="1"/>
  <c r="AY167" i="2"/>
  <c r="AZ167" i="2" s="1"/>
  <c r="AY179" i="2"/>
  <c r="AZ179" i="2" s="1"/>
  <c r="AY191" i="2"/>
  <c r="AZ191" i="2" s="1"/>
  <c r="AY203" i="2"/>
  <c r="AZ203" i="2" s="1"/>
  <c r="AY215" i="2"/>
  <c r="AZ215" i="2" s="1"/>
  <c r="AY227" i="2"/>
  <c r="AZ227" i="2" s="1"/>
  <c r="AY239" i="2"/>
  <c r="AZ239" i="2" s="1"/>
  <c r="AY251" i="2"/>
  <c r="AZ251" i="2" s="1"/>
  <c r="AY263" i="2"/>
  <c r="AZ263" i="2" s="1"/>
  <c r="AY275" i="2"/>
  <c r="AZ275" i="2" s="1"/>
  <c r="AY287" i="2"/>
  <c r="AZ287" i="2" s="1"/>
  <c r="AY299" i="2"/>
  <c r="AZ299" i="2" s="1"/>
  <c r="AY311" i="2"/>
  <c r="AZ311" i="2" s="1"/>
  <c r="AY323" i="2"/>
  <c r="AZ323" i="2" s="1"/>
  <c r="AY335" i="2"/>
  <c r="AZ335" i="2" s="1"/>
  <c r="AY347" i="2"/>
  <c r="AZ347" i="2" s="1"/>
  <c r="AY359" i="2"/>
  <c r="AZ359" i="2" s="1"/>
  <c r="AY371" i="2"/>
  <c r="AZ371" i="2" s="1"/>
  <c r="AY383" i="2"/>
  <c r="AZ383" i="2" s="1"/>
  <c r="AY395" i="2"/>
  <c r="AZ395" i="2" s="1"/>
  <c r="AY407" i="2"/>
  <c r="AZ407" i="2" s="1"/>
  <c r="AY419" i="2"/>
  <c r="AZ419" i="2" s="1"/>
  <c r="AY431" i="2"/>
  <c r="AZ431" i="2" s="1"/>
  <c r="AY443" i="2"/>
  <c r="AZ443" i="2" s="1"/>
  <c r="AY455" i="2"/>
  <c r="AZ455" i="2" s="1"/>
  <c r="BE14" i="19"/>
  <c r="BE267" i="19"/>
  <c r="BE276" i="19"/>
  <c r="AC183" i="19"/>
  <c r="AC140" i="19"/>
  <c r="AC182" i="19"/>
  <c r="AC191" i="19"/>
  <c r="AC215" i="19"/>
  <c r="AC239" i="19"/>
  <c r="AC152" i="19"/>
  <c r="AC231" i="19"/>
  <c r="D38" i="26"/>
  <c r="D34" i="26"/>
  <c r="D35" i="26"/>
  <c r="D37" i="26"/>
  <c r="D36" i="26"/>
  <c r="BE21" i="19"/>
  <c r="BE403" i="19"/>
  <c r="BE404" i="19"/>
  <c r="AK17" i="19"/>
  <c r="BE26" i="19"/>
  <c r="BE203" i="19"/>
  <c r="BE212" i="19"/>
  <c r="BE331" i="19"/>
  <c r="BE339" i="19"/>
  <c r="BE340" i="19"/>
  <c r="BE347" i="19"/>
  <c r="BE446" i="19"/>
  <c r="BE460" i="19"/>
  <c r="H27" i="26"/>
  <c r="H11" i="26"/>
  <c r="H17" i="26"/>
  <c r="O9" i="26"/>
  <c r="AL18" i="19"/>
  <c r="AC15" i="19"/>
  <c r="AC16" i="19"/>
  <c r="AC18" i="19"/>
  <c r="AL24" i="19"/>
  <c r="AC30" i="19"/>
  <c r="AC31" i="19"/>
  <c r="AL32" i="19"/>
  <c r="AC33" i="19"/>
  <c r="AL35" i="19"/>
  <c r="AC37" i="19"/>
  <c r="AC39" i="19"/>
  <c r="AL42" i="19"/>
  <c r="AC47" i="19"/>
  <c r="AL51" i="19"/>
  <c r="AL52" i="19"/>
  <c r="AC69" i="19"/>
  <c r="AC70" i="19"/>
  <c r="AL71" i="19"/>
  <c r="AC72" i="19"/>
  <c r="AC73" i="19"/>
  <c r="AC75" i="19"/>
  <c r="AL78" i="19"/>
  <c r="AL79" i="19"/>
  <c r="AL82" i="19"/>
  <c r="AL84" i="19"/>
  <c r="AC87" i="19"/>
  <c r="AL90" i="19"/>
  <c r="AL91" i="19"/>
  <c r="AC95" i="19"/>
  <c r="AC105" i="19"/>
  <c r="AC106" i="19"/>
  <c r="AL107" i="19"/>
  <c r="AC108" i="19"/>
  <c r="AC109" i="19"/>
  <c r="AC123" i="19"/>
  <c r="AC124" i="19"/>
  <c r="AL125" i="19"/>
  <c r="AL128" i="19"/>
  <c r="AC130" i="19"/>
  <c r="AC134" i="19"/>
  <c r="AC135" i="19"/>
  <c r="AC143" i="19"/>
  <c r="AC157" i="19"/>
  <c r="AL166" i="19"/>
  <c r="AC25" i="19"/>
  <c r="AC27" i="19"/>
  <c r="AC28" i="19"/>
  <c r="AL36" i="19"/>
  <c r="AC45" i="19"/>
  <c r="AL47" i="19"/>
  <c r="AC48" i="19"/>
  <c r="AC52" i="19"/>
  <c r="AL54" i="19"/>
  <c r="AC57" i="19"/>
  <c r="AC58" i="19"/>
  <c r="AL59" i="19"/>
  <c r="AC60" i="19"/>
  <c r="AC61" i="19"/>
  <c r="AC63" i="19"/>
  <c r="AL66" i="19"/>
  <c r="AL67" i="19"/>
  <c r="AC71" i="19"/>
  <c r="AC81" i="19"/>
  <c r="AC93" i="19"/>
  <c r="AC94" i="19"/>
  <c r="AL95" i="19"/>
  <c r="AC96" i="19"/>
  <c r="AC97" i="19"/>
  <c r="AC99" i="19"/>
  <c r="AL102" i="19"/>
  <c r="AL103" i="19"/>
  <c r="AC117" i="19"/>
  <c r="AC118" i="19"/>
  <c r="AL118" i="19"/>
  <c r="AL119" i="19"/>
  <c r="AC120" i="19"/>
  <c r="AC122" i="19"/>
  <c r="AC127" i="19"/>
  <c r="AC132" i="19"/>
  <c r="AC133" i="19"/>
  <c r="AL135" i="19"/>
  <c r="AL137" i="19"/>
  <c r="AL138" i="19"/>
  <c r="AL139" i="19"/>
  <c r="AC142" i="19"/>
  <c r="AL145" i="19"/>
  <c r="AC154" i="19"/>
  <c r="AL157" i="19"/>
  <c r="AC159" i="19"/>
  <c r="AC19" i="19"/>
  <c r="AC21" i="19"/>
  <c r="AC24" i="19"/>
  <c r="AL27" i="19"/>
  <c r="AL29" i="19"/>
  <c r="AL31" i="19"/>
  <c r="AC35" i="19"/>
  <c r="AL37" i="19"/>
  <c r="AL39" i="19"/>
  <c r="AC41" i="19"/>
  <c r="AC42" i="19"/>
  <c r="AC43" i="19"/>
  <c r="AL45" i="19"/>
  <c r="AC49" i="19"/>
  <c r="AC51" i="19"/>
  <c r="AC53" i="19"/>
  <c r="AC54" i="19"/>
  <c r="AC55" i="19"/>
  <c r="AL55" i="19"/>
  <c r="AL58" i="19"/>
  <c r="AL60" i="19"/>
  <c r="AL62" i="19"/>
  <c r="AL63" i="19"/>
  <c r="AL64" i="19"/>
  <c r="AC66" i="19"/>
  <c r="AC67" i="19"/>
  <c r="AL68" i="19"/>
  <c r="AC76" i="19"/>
  <c r="AC82" i="19"/>
  <c r="AL83" i="19"/>
  <c r="AC84" i="19"/>
  <c r="AC85" i="19"/>
  <c r="AC88" i="19"/>
  <c r="AL94" i="19"/>
  <c r="AL96" i="19"/>
  <c r="AL98" i="19"/>
  <c r="AL99" i="19"/>
  <c r="AL100" i="19"/>
  <c r="AC102" i="19"/>
  <c r="AC103" i="19"/>
  <c r="AL104" i="19"/>
  <c r="AC112" i="19"/>
  <c r="AL136" i="19"/>
  <c r="AC138" i="19"/>
  <c r="AC139" i="19"/>
  <c r="AC177" i="19"/>
  <c r="AC184" i="19"/>
  <c r="AC189" i="19"/>
  <c r="AC190" i="19"/>
  <c r="AL192" i="19"/>
  <c r="AL193" i="19"/>
  <c r="AL195" i="19"/>
  <c r="AC201" i="19"/>
  <c r="AC202" i="19"/>
  <c r="AL203" i="19"/>
  <c r="AC204" i="19"/>
  <c r="AC211" i="19"/>
  <c r="AC220" i="19"/>
  <c r="AL223" i="19"/>
  <c r="AC225" i="19"/>
  <c r="AC226" i="19"/>
  <c r="AL233" i="19"/>
  <c r="AC234" i="19"/>
  <c r="AC237" i="19"/>
  <c r="AC238" i="19"/>
  <c r="AC250" i="19"/>
  <c r="AC252" i="19"/>
  <c r="AL253" i="19"/>
  <c r="AL261" i="19"/>
  <c r="AC265" i="19"/>
  <c r="AC274" i="19"/>
  <c r="AC282" i="19"/>
  <c r="AC283" i="19"/>
  <c r="AC291" i="19"/>
  <c r="AC292" i="19"/>
  <c r="AC297" i="19"/>
  <c r="AC303" i="19"/>
  <c r="AC311" i="19"/>
  <c r="AL311" i="19"/>
  <c r="AC312" i="19"/>
  <c r="AL317" i="19"/>
  <c r="AC318" i="19"/>
  <c r="AC321" i="19"/>
  <c r="AC322" i="19"/>
  <c r="AC324" i="19"/>
  <c r="AC325" i="19"/>
  <c r="AC327" i="19"/>
  <c r="AC333" i="19"/>
  <c r="AC334" i="19"/>
  <c r="AC335" i="19"/>
  <c r="AC336" i="19"/>
  <c r="AC337" i="19"/>
  <c r="AC339" i="19"/>
  <c r="AC340" i="19"/>
  <c r="AC343" i="19"/>
  <c r="AL347" i="19"/>
  <c r="AC348" i="19"/>
  <c r="AC349" i="19"/>
  <c r="AC351" i="19"/>
  <c r="AL355" i="19"/>
  <c r="AC359" i="19"/>
  <c r="AC364" i="19"/>
  <c r="AL142" i="19"/>
  <c r="AC144" i="19"/>
  <c r="AC145" i="19"/>
  <c r="AL146" i="19"/>
  <c r="AL148" i="19"/>
  <c r="AL150" i="19"/>
  <c r="AL154" i="19"/>
  <c r="AL156" i="19"/>
  <c r="AL162" i="19"/>
  <c r="AC167" i="19"/>
  <c r="AC171" i="19"/>
  <c r="AC173" i="19"/>
  <c r="AL175" i="19"/>
  <c r="AC178" i="19"/>
  <c r="AC180" i="19"/>
  <c r="AC181" i="19"/>
  <c r="AL191" i="19"/>
  <c r="AC192" i="19"/>
  <c r="AC193" i="19"/>
  <c r="AL197" i="19"/>
  <c r="AC198" i="19"/>
  <c r="AL199" i="19"/>
  <c r="AC205" i="19"/>
  <c r="AL207" i="19"/>
  <c r="AC214" i="19"/>
  <c r="AL217" i="19"/>
  <c r="AC219" i="19"/>
  <c r="AC223" i="19"/>
  <c r="AC228" i="19"/>
  <c r="AC232" i="19"/>
  <c r="AC235" i="19"/>
  <c r="AC240" i="19"/>
  <c r="AL242" i="19"/>
  <c r="AL245" i="19"/>
  <c r="AC246" i="19"/>
  <c r="AC249" i="19"/>
  <c r="AC253" i="19"/>
  <c r="AL256" i="19"/>
  <c r="AL262" i="19"/>
  <c r="AL264" i="19"/>
  <c r="AL266" i="19"/>
  <c r="AL268" i="19"/>
  <c r="AL272" i="19"/>
  <c r="AC279" i="19"/>
  <c r="AC281" i="19"/>
  <c r="AL281" i="19"/>
  <c r="AC284" i="19"/>
  <c r="AC287" i="19"/>
  <c r="AC288" i="19"/>
  <c r="AC289" i="19"/>
  <c r="AL289" i="19"/>
  <c r="AL293" i="19"/>
  <c r="AC294" i="19"/>
  <c r="AL297" i="19"/>
  <c r="AC299" i="19"/>
  <c r="AC302" i="19"/>
  <c r="AL302" i="19"/>
  <c r="AC308" i="19"/>
  <c r="AC310" i="19"/>
  <c r="AL313" i="19"/>
  <c r="AC315" i="19"/>
  <c r="AC316" i="19"/>
  <c r="AC326" i="19"/>
  <c r="AC328" i="19"/>
  <c r="AL329" i="19"/>
  <c r="AC330" i="19"/>
  <c r="AL331" i="19"/>
  <c r="AL336" i="19"/>
  <c r="AC344" i="19"/>
  <c r="AC345" i="19"/>
  <c r="AC346" i="19"/>
  <c r="AL348" i="19"/>
  <c r="AL351" i="19"/>
  <c r="AL352" i="19"/>
  <c r="AC355" i="19"/>
  <c r="AL356" i="19"/>
  <c r="AL358" i="19"/>
  <c r="AL359" i="19"/>
  <c r="AC360" i="19"/>
  <c r="AC361" i="19"/>
  <c r="AC363" i="19"/>
  <c r="AL431" i="19"/>
  <c r="AC111" i="19"/>
  <c r="AL114" i="19"/>
  <c r="AL115" i="19"/>
  <c r="AC119" i="19"/>
  <c r="AL121" i="19"/>
  <c r="AL123" i="19"/>
  <c r="AL127" i="19"/>
  <c r="AL130" i="19"/>
  <c r="AC136" i="19"/>
  <c r="AL140" i="19"/>
  <c r="AC148" i="19"/>
  <c r="AC150" i="19"/>
  <c r="AC151" i="19"/>
  <c r="AL152" i="19"/>
  <c r="AC155" i="19"/>
  <c r="AC158" i="19"/>
  <c r="AL158" i="19"/>
  <c r="AL160" i="19"/>
  <c r="AC162" i="19"/>
  <c r="AC163" i="19"/>
  <c r="AL164" i="19"/>
  <c r="AL167" i="19"/>
  <c r="AL170" i="19"/>
  <c r="AL172" i="19"/>
  <c r="AL174" i="19"/>
  <c r="AL178" i="19"/>
  <c r="AL180" i="19"/>
  <c r="AL182" i="19"/>
  <c r="AL183" i="19"/>
  <c r="AL184" i="19"/>
  <c r="AL186" i="19"/>
  <c r="AL187" i="19"/>
  <c r="AL190" i="19"/>
  <c r="AC194" i="19"/>
  <c r="AC196" i="19"/>
  <c r="AC199" i="19"/>
  <c r="AC203" i="19"/>
  <c r="AL204" i="19"/>
  <c r="AC207" i="19"/>
  <c r="AC212" i="19"/>
  <c r="AC213" i="19"/>
  <c r="AC216" i="19"/>
  <c r="AC217" i="19"/>
  <c r="AL219" i="19"/>
  <c r="AL220" i="19"/>
  <c r="AC224" i="19"/>
  <c r="AC227" i="19"/>
  <c r="AC229" i="19"/>
  <c r="AL229" i="19"/>
  <c r="AC233" i="19"/>
  <c r="AL234" i="19"/>
  <c r="AL237" i="19"/>
  <c r="AC243" i="19"/>
  <c r="AC244" i="19"/>
  <c r="AC247" i="19"/>
  <c r="AL249" i="19"/>
  <c r="AC251" i="19"/>
  <c r="AC254" i="19"/>
  <c r="AL254" i="19"/>
  <c r="AL257" i="19"/>
  <c r="AC258" i="19"/>
  <c r="AL260" i="19"/>
  <c r="AC262" i="19"/>
  <c r="AC263" i="19"/>
  <c r="AC267" i="19"/>
  <c r="AC268" i="19"/>
  <c r="AL269" i="19"/>
  <c r="AC270" i="19"/>
  <c r="AC273" i="19"/>
  <c r="AC275" i="19"/>
  <c r="AC276" i="19"/>
  <c r="AL280" i="19"/>
  <c r="AL282" i="19"/>
  <c r="AL283" i="19"/>
  <c r="AC285" i="19"/>
  <c r="AL288" i="19"/>
  <c r="AL295" i="19"/>
  <c r="AL298" i="19"/>
  <c r="AL299" i="19"/>
  <c r="AC300" i="19"/>
  <c r="AC304" i="19"/>
  <c r="AC306" i="19"/>
  <c r="AC309" i="19"/>
  <c r="AC313" i="19"/>
  <c r="AC319" i="19"/>
  <c r="AC331" i="19"/>
  <c r="AL339" i="19"/>
  <c r="AC342" i="19"/>
  <c r="AC357" i="19"/>
  <c r="AC358" i="19"/>
  <c r="AL360" i="19"/>
  <c r="AL363" i="19"/>
  <c r="AC367" i="19"/>
  <c r="AL367" i="19"/>
  <c r="AL373" i="19"/>
  <c r="AL427" i="19"/>
  <c r="AC379" i="19"/>
  <c r="AL379" i="19"/>
  <c r="AC385" i="19"/>
  <c r="AC394" i="19"/>
  <c r="AL397" i="19"/>
  <c r="AL411" i="19"/>
  <c r="AL418" i="19"/>
  <c r="AL422" i="19"/>
  <c r="AC426" i="19"/>
  <c r="AL429" i="19"/>
  <c r="AC436" i="19"/>
  <c r="AL438" i="19"/>
  <c r="AC441" i="19"/>
  <c r="AC444" i="19"/>
  <c r="AL450" i="19"/>
  <c r="AC453" i="19"/>
  <c r="AC456" i="19"/>
  <c r="AC457" i="19"/>
  <c r="AY47" i="19"/>
  <c r="AZ47" i="19" s="1"/>
  <c r="AY59" i="19"/>
  <c r="AY71" i="19"/>
  <c r="AZ71" i="19" s="1"/>
  <c r="AY83" i="19"/>
  <c r="AZ83" i="19" s="1"/>
  <c r="AY95" i="19"/>
  <c r="AZ95" i="19" s="1"/>
  <c r="AY107" i="19"/>
  <c r="AY119" i="19"/>
  <c r="AZ119" i="19" s="1"/>
  <c r="AY131" i="19"/>
  <c r="AZ131" i="19" s="1"/>
  <c r="AY143" i="19"/>
  <c r="AZ143" i="19" s="1"/>
  <c r="AY155" i="19"/>
  <c r="AY167" i="19"/>
  <c r="AZ167" i="19" s="1"/>
  <c r="AY179" i="19"/>
  <c r="AZ179" i="19" s="1"/>
  <c r="AY191" i="19"/>
  <c r="AZ191" i="19" s="1"/>
  <c r="AY203" i="19"/>
  <c r="AY215" i="19"/>
  <c r="AY227" i="19"/>
  <c r="AZ227" i="19" s="1"/>
  <c r="AY239" i="19"/>
  <c r="AZ239" i="19" s="1"/>
  <c r="AY251" i="19"/>
  <c r="AY263" i="19"/>
  <c r="AZ263" i="19" s="1"/>
  <c r="AY275" i="19"/>
  <c r="AZ275" i="19" s="1"/>
  <c r="AY287" i="19"/>
  <c r="AZ287" i="19" s="1"/>
  <c r="AY299" i="19"/>
  <c r="AY311" i="19"/>
  <c r="AZ311" i="19" s="1"/>
  <c r="AY323" i="19"/>
  <c r="AZ323" i="19" s="1"/>
  <c r="AY335" i="19"/>
  <c r="AZ335" i="19" s="1"/>
  <c r="AY347" i="19"/>
  <c r="AY359" i="19"/>
  <c r="AY371" i="19"/>
  <c r="AZ371" i="19" s="1"/>
  <c r="AY383" i="19"/>
  <c r="AZ383" i="19" s="1"/>
  <c r="AY395" i="19"/>
  <c r="AY407" i="19"/>
  <c r="AY419" i="19"/>
  <c r="AY431" i="19"/>
  <c r="AZ431" i="19" s="1"/>
  <c r="C20" i="16"/>
  <c r="H20" i="16" s="1"/>
  <c r="C24" i="16"/>
  <c r="E24" i="16" s="1"/>
  <c r="C28" i="16"/>
  <c r="H28" i="16" s="1"/>
  <c r="C18" i="16"/>
  <c r="G18" i="16" s="1"/>
  <c r="C26" i="16"/>
  <c r="E26" i="16" s="1"/>
  <c r="C22" i="16"/>
  <c r="H22" i="16" s="1"/>
  <c r="D32" i="26"/>
  <c r="D28" i="26"/>
  <c r="BD23" i="19"/>
  <c r="AL366" i="19"/>
  <c r="AC375" i="19"/>
  <c r="AL375" i="19"/>
  <c r="AL382" i="19"/>
  <c r="AC383" i="19"/>
  <c r="AL386" i="19"/>
  <c r="AC390" i="19"/>
  <c r="AC393" i="19"/>
  <c r="AC396" i="19"/>
  <c r="AC397" i="19"/>
  <c r="AL399" i="19"/>
  <c r="AL404" i="19"/>
  <c r="AL406" i="19"/>
  <c r="AC407" i="19"/>
  <c r="AL410" i="19"/>
  <c r="AC414" i="19"/>
  <c r="AC415" i="19"/>
  <c r="AC417" i="19"/>
  <c r="AC418" i="19"/>
  <c r="AL421" i="19"/>
  <c r="AC423" i="19"/>
  <c r="AC427" i="19"/>
  <c r="AC433" i="19"/>
  <c r="AL437" i="19"/>
  <c r="AC442" i="19"/>
  <c r="AL442" i="19"/>
  <c r="AK192" i="19"/>
  <c r="AK216" i="19"/>
  <c r="AK228" i="19"/>
  <c r="AK232" i="19"/>
  <c r="AK244" i="19"/>
  <c r="AK248" i="19"/>
  <c r="AK252" i="19"/>
  <c r="AK272" i="19"/>
  <c r="AK280" i="19"/>
  <c r="AK288" i="19"/>
  <c r="AK296" i="19"/>
  <c r="AK324" i="19"/>
  <c r="AK336" i="19"/>
  <c r="AK344" i="19"/>
  <c r="AK348" i="19"/>
  <c r="AK388" i="19"/>
  <c r="AK392" i="19"/>
  <c r="AK404" i="19"/>
  <c r="AK408" i="19"/>
  <c r="AK420" i="19"/>
  <c r="AK428" i="19"/>
  <c r="AK440" i="19"/>
  <c r="AY452" i="19"/>
  <c r="AZ452" i="19" s="1"/>
  <c r="AK460" i="19"/>
  <c r="C20" i="17"/>
  <c r="I20" i="17" s="1"/>
  <c r="C24" i="17"/>
  <c r="G24" i="17" s="1"/>
  <c r="C28" i="17"/>
  <c r="E28" i="17" s="1"/>
  <c r="C26" i="17"/>
  <c r="I26" i="17" s="1"/>
  <c r="C22" i="17"/>
  <c r="G22" i="17" s="1"/>
  <c r="C18" i="17"/>
  <c r="L7" i="17" s="1"/>
  <c r="D31" i="26"/>
  <c r="AC366" i="19"/>
  <c r="AC368" i="19"/>
  <c r="AL368" i="19"/>
  <c r="AL370" i="19"/>
  <c r="AL371" i="19"/>
  <c r="AC372" i="19"/>
  <c r="AL374" i="19"/>
  <c r="AL376" i="19"/>
  <c r="AL377" i="19"/>
  <c r="AC378" i="19"/>
  <c r="AC380" i="19"/>
  <c r="AC382" i="19"/>
  <c r="AL383" i="19"/>
  <c r="AC384" i="19"/>
  <c r="AC387" i="19"/>
  <c r="AC388" i="19"/>
  <c r="AL393" i="19"/>
  <c r="AC395" i="19"/>
  <c r="AC398" i="19"/>
  <c r="AC399" i="19"/>
  <c r="AL400" i="19"/>
  <c r="AL401" i="19"/>
  <c r="AC402" i="19"/>
  <c r="AC405" i="19"/>
  <c r="AC406" i="19"/>
  <c r="AL407" i="19"/>
  <c r="AC408" i="19"/>
  <c r="AC409" i="19"/>
  <c r="AC411" i="19"/>
  <c r="AC412" i="19"/>
  <c r="AL412" i="19"/>
  <c r="AL414" i="19"/>
  <c r="AL415" i="19"/>
  <c r="AC424" i="19"/>
  <c r="AL426" i="19"/>
  <c r="AL428" i="19"/>
  <c r="AC429" i="19"/>
  <c r="AC431" i="19"/>
  <c r="AC432" i="19"/>
  <c r="AC434" i="19"/>
  <c r="AL434" i="19"/>
  <c r="AC438" i="19"/>
  <c r="AC440" i="19"/>
  <c r="AL441" i="19"/>
  <c r="AC445" i="19"/>
  <c r="AC447" i="19"/>
  <c r="AC450" i="19"/>
  <c r="AC452" i="19"/>
  <c r="AC455" i="19"/>
  <c r="AC459" i="19"/>
  <c r="AC463" i="19"/>
  <c r="AK89" i="19"/>
  <c r="AK93" i="19"/>
  <c r="AK129" i="19"/>
  <c r="AK133" i="19"/>
  <c r="AK157" i="19"/>
  <c r="AK161" i="19"/>
  <c r="AK165" i="19"/>
  <c r="AK181" i="19"/>
  <c r="AK277" i="19"/>
  <c r="AK289" i="19"/>
  <c r="AY293" i="19"/>
  <c r="AZ293" i="19" s="1"/>
  <c r="AY305" i="19"/>
  <c r="AZ305" i="19" s="1"/>
  <c r="AY341" i="19"/>
  <c r="AZ341" i="19" s="1"/>
  <c r="AY353" i="19"/>
  <c r="AZ353" i="19" s="1"/>
  <c r="AY389" i="19"/>
  <c r="AZ389" i="19" s="1"/>
  <c r="AY401" i="19"/>
  <c r="AZ401" i="19" s="1"/>
  <c r="AY437" i="19"/>
  <c r="AZ437" i="19" s="1"/>
  <c r="AY449" i="19"/>
  <c r="AZ449" i="19" s="1"/>
  <c r="D30" i="26"/>
  <c r="BE16" i="19"/>
  <c r="BE40" i="19"/>
  <c r="BE41" i="19"/>
  <c r="BE52" i="19"/>
  <c r="BE53" i="19"/>
  <c r="BE87" i="19"/>
  <c r="BE90" i="19"/>
  <c r="BE91" i="19"/>
  <c r="BE94" i="19"/>
  <c r="BE95" i="19"/>
  <c r="BE98" i="19"/>
  <c r="BE99" i="19"/>
  <c r="BE102" i="19"/>
  <c r="BE103" i="19"/>
  <c r="BE106" i="19"/>
  <c r="BE107" i="19"/>
  <c r="BE110" i="19"/>
  <c r="BE111" i="19"/>
  <c r="BE114" i="19"/>
  <c r="BE115" i="19"/>
  <c r="BE118" i="19"/>
  <c r="BE119" i="19"/>
  <c r="BE171" i="19"/>
  <c r="BE192" i="19"/>
  <c r="BE194" i="19"/>
  <c r="BE196" i="19"/>
  <c r="BE198" i="19"/>
  <c r="BE200" i="19"/>
  <c r="BE202" i="19"/>
  <c r="BE204" i="19"/>
  <c r="AC448" i="19"/>
  <c r="AC451" i="19"/>
  <c r="AL452" i="19"/>
  <c r="AC460" i="19"/>
  <c r="AL462" i="19"/>
  <c r="AY230" i="19"/>
  <c r="AZ230" i="19" s="1"/>
  <c r="AY242" i="19"/>
  <c r="AY254" i="19"/>
  <c r="AZ254" i="19" s="1"/>
  <c r="AY266" i="19"/>
  <c r="AY278" i="19"/>
  <c r="AZ278" i="19" s="1"/>
  <c r="AY290" i="19"/>
  <c r="AY302" i="19"/>
  <c r="AZ302" i="19" s="1"/>
  <c r="AY314" i="19"/>
  <c r="AY326" i="19"/>
  <c r="AZ326" i="19" s="1"/>
  <c r="AY338" i="19"/>
  <c r="AY350" i="19"/>
  <c r="AZ350" i="19" s="1"/>
  <c r="AY362" i="19"/>
  <c r="AY374" i="19"/>
  <c r="AY386" i="19"/>
  <c r="AY398" i="19"/>
  <c r="AY410" i="19"/>
  <c r="AY422" i="19"/>
  <c r="AZ422" i="19" s="1"/>
  <c r="AY434" i="19"/>
  <c r="D29" i="26"/>
  <c r="BD17" i="19"/>
  <c r="BD20" i="19"/>
  <c r="BE20" i="19" s="1"/>
  <c r="BE123" i="19"/>
  <c r="BE127" i="19"/>
  <c r="BE128" i="19"/>
  <c r="BE132" i="19"/>
  <c r="BE134" i="19"/>
  <c r="BE136" i="19"/>
  <c r="BE138" i="19"/>
  <c r="BE139" i="19"/>
  <c r="BE140" i="19"/>
  <c r="BE143" i="19"/>
  <c r="BE144" i="19"/>
  <c r="BE148" i="19"/>
  <c r="BE150" i="19"/>
  <c r="BE152" i="19"/>
  <c r="BE154" i="19"/>
  <c r="BE155" i="19"/>
  <c r="BE156" i="19"/>
  <c r="BE206" i="19"/>
  <c r="BE208" i="19"/>
  <c r="BE210" i="19"/>
  <c r="BE235" i="19"/>
  <c r="BE256" i="19"/>
  <c r="BE258" i="19"/>
  <c r="BE260" i="19"/>
  <c r="BE262" i="19"/>
  <c r="BE264" i="19"/>
  <c r="BE266" i="19"/>
  <c r="BE268" i="19"/>
  <c r="BE270" i="19"/>
  <c r="BE272" i="19"/>
  <c r="BE274" i="19"/>
  <c r="BE299" i="19"/>
  <c r="BE320" i="19"/>
  <c r="BE322" i="19"/>
  <c r="BE324" i="19"/>
  <c r="BE326" i="19"/>
  <c r="BE328" i="19"/>
  <c r="BE330" i="19"/>
  <c r="BE332" i="19"/>
  <c r="BE334" i="19"/>
  <c r="BE336" i="19"/>
  <c r="BE338" i="19"/>
  <c r="BE371" i="19"/>
  <c r="BE384" i="19"/>
  <c r="BE386" i="19"/>
  <c r="BE388" i="19"/>
  <c r="BE390" i="19"/>
  <c r="BE392" i="19"/>
  <c r="BE394" i="19"/>
  <c r="BE396" i="19"/>
  <c r="BE398" i="19"/>
  <c r="BE400" i="19"/>
  <c r="BE402" i="19"/>
  <c r="BE438" i="19"/>
  <c r="BE440" i="19"/>
  <c r="BE442" i="19"/>
  <c r="BE444" i="19"/>
  <c r="BE214" i="19"/>
  <c r="BE216" i="19"/>
  <c r="BE218" i="19"/>
  <c r="BE220" i="19"/>
  <c r="BE278" i="19"/>
  <c r="BE280" i="19"/>
  <c r="BE282" i="19"/>
  <c r="BE284" i="19"/>
  <c r="BE315" i="19"/>
  <c r="BE342" i="19"/>
  <c r="BE344" i="19"/>
  <c r="BE346" i="19"/>
  <c r="BE348" i="19"/>
  <c r="BE406" i="19"/>
  <c r="BE408" i="19"/>
  <c r="BE410" i="19"/>
  <c r="BE412" i="19"/>
  <c r="BE435" i="19"/>
  <c r="BE448" i="19"/>
  <c r="BE450" i="19"/>
  <c r="BE452" i="19"/>
  <c r="BE454" i="19"/>
  <c r="BE456" i="19"/>
  <c r="BE458" i="19"/>
  <c r="AC59" i="19"/>
  <c r="AC68" i="19"/>
  <c r="AC77" i="19"/>
  <c r="AC89" i="19"/>
  <c r="AC98" i="19"/>
  <c r="AC104" i="19"/>
  <c r="AC113" i="19"/>
  <c r="AC323" i="19"/>
  <c r="AC419" i="19"/>
  <c r="AY20" i="19"/>
  <c r="AZ20" i="19" s="1"/>
  <c r="AK200" i="19"/>
  <c r="AY200" i="19"/>
  <c r="AZ200" i="19" s="1"/>
  <c r="AK212" i="19"/>
  <c r="AY212" i="19"/>
  <c r="AC44" i="19"/>
  <c r="AC50" i="19"/>
  <c r="AC56" i="19"/>
  <c r="AC83" i="19"/>
  <c r="AC179" i="19"/>
  <c r="AC197" i="19"/>
  <c r="AC200" i="19"/>
  <c r="AC206" i="19"/>
  <c r="AC218" i="19"/>
  <c r="AC236" i="19"/>
  <c r="AC245" i="19"/>
  <c r="AC347" i="19"/>
  <c r="AC443" i="19"/>
  <c r="AY17" i="19"/>
  <c r="AZ17" i="19" s="1"/>
  <c r="AY161" i="19"/>
  <c r="AZ161" i="19" s="1"/>
  <c r="AC62" i="19"/>
  <c r="AC32" i="19"/>
  <c r="AC38" i="19"/>
  <c r="AC65" i="19"/>
  <c r="AC74" i="19"/>
  <c r="AC80" i="19"/>
  <c r="AC86" i="19"/>
  <c r="AC101" i="19"/>
  <c r="AC107" i="19"/>
  <c r="AC110" i="19"/>
  <c r="AC116" i="19"/>
  <c r="AC131" i="19"/>
  <c r="AC137" i="19"/>
  <c r="AC149" i="19"/>
  <c r="AC176" i="19"/>
  <c r="AC188" i="19"/>
  <c r="AC296" i="19"/>
  <c r="AC320" i="19"/>
  <c r="AC353" i="19"/>
  <c r="AC371" i="19"/>
  <c r="AC374" i="19"/>
  <c r="AC377" i="19"/>
  <c r="AC386" i="19"/>
  <c r="AC392" i="19"/>
  <c r="AC401" i="19"/>
  <c r="AC404" i="19"/>
  <c r="AC413" i="19"/>
  <c r="AC437" i="19"/>
  <c r="AC446" i="19"/>
  <c r="AC449" i="19"/>
  <c r="AC458" i="19"/>
  <c r="AY14" i="19"/>
  <c r="AY62" i="19"/>
  <c r="AY74" i="19"/>
  <c r="AZ74" i="19" s="1"/>
  <c r="AY86" i="19"/>
  <c r="AZ86" i="19" s="1"/>
  <c r="AY98" i="19"/>
  <c r="AZ98" i="19" s="1"/>
  <c r="AY110" i="19"/>
  <c r="AY122" i="19"/>
  <c r="AY134" i="19"/>
  <c r="AZ134" i="19" s="1"/>
  <c r="AY146" i="19"/>
  <c r="AZ146" i="19" s="1"/>
  <c r="AY158" i="19"/>
  <c r="AY170" i="19"/>
  <c r="AZ170" i="19" s="1"/>
  <c r="AY182" i="19"/>
  <c r="AY194" i="19"/>
  <c r="AZ194" i="19" s="1"/>
  <c r="AY206" i="19"/>
  <c r="AY218" i="19"/>
  <c r="AZ218" i="19" s="1"/>
  <c r="AC92" i="19"/>
  <c r="AK92" i="19"/>
  <c r="AK113" i="19"/>
  <c r="AK121" i="19"/>
  <c r="AC128" i="19"/>
  <c r="AC146" i="19"/>
  <c r="AC164" i="19"/>
  <c r="AC170" i="19"/>
  <c r="AC185" i="19"/>
  <c r="AK193" i="19"/>
  <c r="AC209" i="19"/>
  <c r="AC230" i="19"/>
  <c r="AK233" i="19"/>
  <c r="AC248" i="19"/>
  <c r="AK253" i="19"/>
  <c r="AC257" i="19"/>
  <c r="AK261" i="19"/>
  <c r="AC269" i="19"/>
  <c r="AC290" i="19"/>
  <c r="AK305" i="19"/>
  <c r="AC317" i="19"/>
  <c r="AK321" i="19"/>
  <c r="AK333" i="19"/>
  <c r="AC338" i="19"/>
  <c r="AK341" i="19"/>
  <c r="AC350" i="19"/>
  <c r="AC356" i="19"/>
  <c r="AC365" i="19"/>
  <c r="AK373" i="19"/>
  <c r="AK385" i="19"/>
  <c r="AC389" i="19"/>
  <c r="AC416" i="19"/>
  <c r="AK417" i="19"/>
  <c r="AC425" i="19"/>
  <c r="AK441" i="19"/>
  <c r="AK445" i="19"/>
  <c r="AK453" i="19"/>
  <c r="AK457" i="19"/>
  <c r="AY26" i="19"/>
  <c r="AY38" i="19"/>
  <c r="AZ38" i="19" s="1"/>
  <c r="AY50" i="19"/>
  <c r="AC125" i="19"/>
  <c r="AK125" i="19"/>
  <c r="AK128" i="19"/>
  <c r="AK148" i="19"/>
  <c r="AK156" i="19"/>
  <c r="AC161" i="19"/>
  <c r="AK172" i="19"/>
  <c r="AK180" i="19"/>
  <c r="AK189" i="19"/>
  <c r="AK197" i="19"/>
  <c r="AK205" i="19"/>
  <c r="AK217" i="19"/>
  <c r="AC221" i="19"/>
  <c r="AC242" i="19"/>
  <c r="AK245" i="19"/>
  <c r="AC260" i="19"/>
  <c r="AC266" i="19"/>
  <c r="AC272" i="19"/>
  <c r="AC278" i="19"/>
  <c r="AC293" i="19"/>
  <c r="AK301" i="19"/>
  <c r="AC305" i="19"/>
  <c r="AK309" i="19"/>
  <c r="AC314" i="19"/>
  <c r="AK325" i="19"/>
  <c r="AC329" i="19"/>
  <c r="AC332" i="19"/>
  <c r="AC341" i="19"/>
  <c r="AK345" i="19"/>
  <c r="AK353" i="19"/>
  <c r="AC362" i="19"/>
  <c r="AK381" i="19"/>
  <c r="AK397" i="19"/>
  <c r="AK405" i="19"/>
  <c r="AC410" i="19"/>
  <c r="AC422" i="19"/>
  <c r="AK425" i="19"/>
  <c r="AC428" i="19"/>
  <c r="AK433" i="19"/>
  <c r="AC461" i="19"/>
  <c r="AY23" i="19"/>
  <c r="AZ23" i="19" s="1"/>
  <c r="AY440" i="19"/>
  <c r="AY428" i="19"/>
  <c r="AY404" i="19"/>
  <c r="AY392" i="19"/>
  <c r="AZ392" i="19" s="1"/>
  <c r="AY344" i="19"/>
  <c r="AZ344" i="19" s="1"/>
  <c r="AY296" i="19"/>
  <c r="AZ296" i="19" s="1"/>
  <c r="AY272" i="19"/>
  <c r="AY248" i="19"/>
  <c r="AZ248" i="19" s="1"/>
  <c r="I24" i="16"/>
  <c r="H18" i="16"/>
  <c r="AY173" i="2"/>
  <c r="AZ173" i="2" s="1"/>
  <c r="AY149" i="2"/>
  <c r="AZ149" i="2" s="1"/>
  <c r="AY125" i="2"/>
  <c r="AZ125" i="2" s="1"/>
  <c r="AY101" i="2"/>
  <c r="AZ101" i="2" s="1"/>
  <c r="AY77" i="2"/>
  <c r="AZ77" i="2" s="1"/>
  <c r="AY53" i="2"/>
  <c r="AZ53" i="2" s="1"/>
  <c r="C20" i="11"/>
  <c r="H20" i="11" s="1"/>
  <c r="C24" i="11"/>
  <c r="E24" i="11" s="1"/>
  <c r="C28" i="11"/>
  <c r="H28" i="11" s="1"/>
  <c r="C22" i="11"/>
  <c r="I22" i="11" s="1"/>
  <c r="C26" i="11"/>
  <c r="G26" i="11" s="1"/>
  <c r="AY461" i="2"/>
  <c r="AZ461" i="2" s="1"/>
  <c r="AY449" i="2"/>
  <c r="AZ449" i="2" s="1"/>
  <c r="AY437" i="2"/>
  <c r="AZ437" i="2" s="1"/>
  <c r="AY425" i="2"/>
  <c r="AZ425" i="2" s="1"/>
  <c r="AY413" i="2"/>
  <c r="AZ413" i="2" s="1"/>
  <c r="AY401" i="2"/>
  <c r="AZ401" i="2" s="1"/>
  <c r="AY389" i="2"/>
  <c r="AZ389" i="2" s="1"/>
  <c r="AY377" i="2"/>
  <c r="AZ377" i="2" s="1"/>
  <c r="AY365" i="2"/>
  <c r="AZ365" i="2" s="1"/>
  <c r="AY353" i="2"/>
  <c r="AZ353" i="2" s="1"/>
  <c r="AY341" i="2"/>
  <c r="AZ341" i="2" s="1"/>
  <c r="AY329" i="2"/>
  <c r="AZ329" i="2" s="1"/>
  <c r="AY317" i="2"/>
  <c r="AZ317" i="2" s="1"/>
  <c r="AY305" i="2"/>
  <c r="AZ305" i="2" s="1"/>
  <c r="AY293" i="2"/>
  <c r="AZ293" i="2" s="1"/>
  <c r="AY281" i="2"/>
  <c r="AZ281" i="2" s="1"/>
  <c r="AY269" i="2"/>
  <c r="AZ269" i="2" s="1"/>
  <c r="AY257" i="2"/>
  <c r="AZ257" i="2" s="1"/>
  <c r="AY245" i="2"/>
  <c r="AZ245" i="2" s="1"/>
  <c r="AY233" i="2"/>
  <c r="AZ233" i="2" s="1"/>
  <c r="AY221" i="2"/>
  <c r="AZ221" i="2" s="1"/>
  <c r="AY209" i="2"/>
  <c r="AZ209" i="2" s="1"/>
  <c r="AY197" i="2"/>
  <c r="AZ197" i="2" s="1"/>
  <c r="AY185" i="2"/>
  <c r="AZ185" i="2" s="1"/>
  <c r="AY161" i="2"/>
  <c r="AZ161" i="2" s="1"/>
  <c r="AY137" i="2"/>
  <c r="AZ137" i="2" s="1"/>
  <c r="AY113" i="2"/>
  <c r="AZ113" i="2" s="1"/>
  <c r="AY89" i="2"/>
  <c r="AZ89" i="2" s="1"/>
  <c r="AY65" i="2"/>
  <c r="AZ65" i="2" s="1"/>
  <c r="AY41" i="2"/>
  <c r="AZ41" i="2" s="1"/>
  <c r="AY44" i="2"/>
  <c r="AZ44" i="2" s="1"/>
  <c r="AY56" i="2"/>
  <c r="AZ56" i="2" s="1"/>
  <c r="AY68" i="2"/>
  <c r="AZ68" i="2" s="1"/>
  <c r="AY80" i="2"/>
  <c r="AZ80" i="2" s="1"/>
  <c r="AY92" i="2"/>
  <c r="AZ92" i="2" s="1"/>
  <c r="AY104" i="2"/>
  <c r="AZ104" i="2" s="1"/>
  <c r="AY116" i="2"/>
  <c r="AZ116" i="2" s="1"/>
  <c r="AY128" i="2"/>
  <c r="AZ128" i="2" s="1"/>
  <c r="AY140" i="2"/>
  <c r="AZ140" i="2" s="1"/>
  <c r="AY152" i="2"/>
  <c r="AZ152" i="2" s="1"/>
  <c r="AY164" i="2"/>
  <c r="AZ164" i="2" s="1"/>
  <c r="AY176" i="2"/>
  <c r="AZ176" i="2" s="1"/>
  <c r="C20" i="13"/>
  <c r="D20" i="13" s="1"/>
  <c r="C24" i="13"/>
  <c r="I24" i="13" s="1"/>
  <c r="C28" i="13"/>
  <c r="D28" i="13" s="1"/>
  <c r="C22" i="13"/>
  <c r="H22" i="13" s="1"/>
  <c r="C26" i="13"/>
  <c r="G26" i="13" s="1"/>
  <c r="C18" i="13"/>
  <c r="H18" i="13" s="1"/>
  <c r="BD22" i="2"/>
  <c r="BE22" i="2" s="1"/>
  <c r="BD16" i="2"/>
  <c r="BE16" i="2" s="1"/>
  <c r="E22" i="11"/>
  <c r="AL14" i="19"/>
  <c r="E26" i="17"/>
  <c r="BE72" i="19"/>
  <c r="BE73" i="19"/>
  <c r="BE84" i="19"/>
  <c r="BE85" i="19"/>
  <c r="BE146" i="19"/>
  <c r="BE147" i="19"/>
  <c r="BE157" i="19"/>
  <c r="BE158" i="19"/>
  <c r="BE187" i="19"/>
  <c r="BE219" i="19"/>
  <c r="BE251" i="19"/>
  <c r="BE283" i="19"/>
  <c r="AZ59" i="19"/>
  <c r="AZ107" i="19"/>
  <c r="AZ155" i="19"/>
  <c r="AZ203" i="19"/>
  <c r="AZ299" i="19"/>
  <c r="AZ359" i="19"/>
  <c r="AZ395" i="19"/>
  <c r="AZ443" i="19"/>
  <c r="AZ455" i="19"/>
  <c r="BE323" i="19"/>
  <c r="BE355" i="19"/>
  <c r="BE387" i="19"/>
  <c r="BE419" i="19"/>
  <c r="BE451" i="19"/>
  <c r="AK26" i="19"/>
  <c r="AZ32" i="19"/>
  <c r="AZ44" i="19"/>
  <c r="AZ68" i="19"/>
  <c r="AZ80" i="19"/>
  <c r="AZ92" i="19"/>
  <c r="AZ116" i="19"/>
  <c r="AZ128" i="19"/>
  <c r="AZ140" i="19"/>
  <c r="AZ164" i="19"/>
  <c r="AZ176" i="19"/>
  <c r="AZ188" i="19"/>
  <c r="BE24" i="19"/>
  <c r="BE25" i="19"/>
  <c r="BE56" i="19"/>
  <c r="BE57" i="19"/>
  <c r="BE88" i="19"/>
  <c r="BE89" i="19"/>
  <c r="BE116" i="19"/>
  <c r="BE117" i="19"/>
  <c r="BE120" i="19"/>
  <c r="BE121" i="19"/>
  <c r="BE162" i="19"/>
  <c r="BE163" i="19"/>
  <c r="BE179" i="19"/>
  <c r="BE195" i="19"/>
  <c r="BE211" i="19"/>
  <c r="BE227" i="19"/>
  <c r="BE243" i="19"/>
  <c r="BE259" i="19"/>
  <c r="BE275" i="19"/>
  <c r="BE291" i="19"/>
  <c r="BE307" i="19"/>
  <c r="BE36" i="19"/>
  <c r="BE37" i="19"/>
  <c r="BE68" i="19"/>
  <c r="BE69" i="19"/>
  <c r="BE100" i="19"/>
  <c r="BE101" i="19"/>
  <c r="BE135" i="19"/>
  <c r="BA12" i="19"/>
  <c r="BE363" i="19"/>
  <c r="BE379" i="19"/>
  <c r="BE395" i="19"/>
  <c r="BE411" i="19"/>
  <c r="BE427" i="19"/>
  <c r="BE443" i="19"/>
  <c r="BE459" i="19"/>
  <c r="AZ236" i="19"/>
  <c r="AZ260" i="19"/>
  <c r="AZ284" i="19"/>
  <c r="AZ320" i="19"/>
  <c r="AZ332" i="19"/>
  <c r="AZ356" i="19"/>
  <c r="AZ380" i="19"/>
  <c r="AZ416" i="19"/>
  <c r="AK23" i="19"/>
  <c r="BE28" i="19"/>
  <c r="BE29" i="19"/>
  <c r="BE44" i="19"/>
  <c r="BE45" i="19"/>
  <c r="BE60" i="19"/>
  <c r="BE61" i="19"/>
  <c r="BE76" i="19"/>
  <c r="BE77" i="19"/>
  <c r="BE92" i="19"/>
  <c r="BE93" i="19"/>
  <c r="BE108" i="19"/>
  <c r="BE109" i="19"/>
  <c r="BE23" i="19"/>
  <c r="BE32" i="19"/>
  <c r="BE33" i="19"/>
  <c r="BE48" i="19"/>
  <c r="BE49" i="19"/>
  <c r="BE64" i="19"/>
  <c r="BE65" i="19"/>
  <c r="BE80" i="19"/>
  <c r="BE81" i="19"/>
  <c r="BE96" i="19"/>
  <c r="BE97" i="19"/>
  <c r="BE124" i="19"/>
  <c r="BE125" i="19"/>
  <c r="BE126" i="19"/>
  <c r="BE137" i="19"/>
  <c r="BE151" i="19"/>
  <c r="BE165" i="19"/>
  <c r="BE173" i="19"/>
  <c r="BE181" i="19"/>
  <c r="BE189" i="19"/>
  <c r="BE197" i="19"/>
  <c r="BE205" i="19"/>
  <c r="BE213" i="19"/>
  <c r="BE221" i="19"/>
  <c r="BE229" i="19"/>
  <c r="BE237" i="19"/>
  <c r="BE245" i="19"/>
  <c r="BE253" i="19"/>
  <c r="BE261" i="19"/>
  <c r="BE269" i="19"/>
  <c r="BE277" i="19"/>
  <c r="BE285" i="19"/>
  <c r="BE293" i="19"/>
  <c r="BE301" i="19"/>
  <c r="BE309" i="19"/>
  <c r="BE317" i="19"/>
  <c r="BE325" i="19"/>
  <c r="BE333" i="19"/>
  <c r="BE341" i="19"/>
  <c r="BE349" i="19"/>
  <c r="BE357" i="19"/>
  <c r="BE365" i="19"/>
  <c r="BE373" i="19"/>
  <c r="BE381" i="19"/>
  <c r="BE389" i="19"/>
  <c r="BE397" i="19"/>
  <c r="BE405" i="19"/>
  <c r="BE413" i="19"/>
  <c r="BE421" i="19"/>
  <c r="BE429" i="19"/>
  <c r="BE437" i="19"/>
  <c r="BE445" i="19"/>
  <c r="BE453" i="19"/>
  <c r="BE461" i="19"/>
  <c r="BE462" i="19"/>
  <c r="BE463" i="19"/>
  <c r="BE112" i="19"/>
  <c r="BE113" i="19"/>
  <c r="BE130" i="19"/>
  <c r="BE131" i="19"/>
  <c r="BE141" i="19"/>
  <c r="BE142" i="19"/>
  <c r="BE153" i="19"/>
  <c r="BE327" i="19"/>
  <c r="BE335" i="19"/>
  <c r="BE343" i="19"/>
  <c r="BE351" i="19"/>
  <c r="BE359" i="19"/>
  <c r="BE367" i="19"/>
  <c r="BE375" i="19"/>
  <c r="BE383" i="19"/>
  <c r="BE391" i="19"/>
  <c r="BE399" i="19"/>
  <c r="BE407" i="19"/>
  <c r="BE415" i="19"/>
  <c r="BE423" i="19"/>
  <c r="BE431" i="19"/>
  <c r="BE439" i="19"/>
  <c r="BE447" i="19"/>
  <c r="BE455" i="19"/>
  <c r="AL21" i="19"/>
  <c r="AL16" i="19"/>
  <c r="BE17" i="19"/>
  <c r="BE133" i="19"/>
  <c r="BE149" i="19"/>
  <c r="BE167" i="19"/>
  <c r="BE175" i="19"/>
  <c r="BE183" i="19"/>
  <c r="BE191" i="19"/>
  <c r="BE199" i="19"/>
  <c r="BE207" i="19"/>
  <c r="BE215" i="19"/>
  <c r="BE223" i="19"/>
  <c r="BE231" i="19"/>
  <c r="BE239" i="19"/>
  <c r="BE247" i="19"/>
  <c r="BE255" i="19"/>
  <c r="BE263" i="19"/>
  <c r="BE271" i="19"/>
  <c r="BE279" i="19"/>
  <c r="BE287" i="19"/>
  <c r="BE295" i="19"/>
  <c r="BE303" i="19"/>
  <c r="BE311" i="19"/>
  <c r="BE319" i="19"/>
  <c r="BB12" i="19"/>
  <c r="BE129" i="19"/>
  <c r="BE145" i="19"/>
  <c r="BE161" i="19"/>
  <c r="BE169" i="19"/>
  <c r="BE177" i="19"/>
  <c r="BE185" i="19"/>
  <c r="BE193" i="19"/>
  <c r="BE201" i="19"/>
  <c r="BE209" i="19"/>
  <c r="BE217" i="19"/>
  <c r="BE225" i="19"/>
  <c r="BE233" i="19"/>
  <c r="BE241" i="19"/>
  <c r="BE249" i="19"/>
  <c r="BE257" i="19"/>
  <c r="BE265" i="19"/>
  <c r="BE273" i="19"/>
  <c r="BE281" i="19"/>
  <c r="BE289" i="19"/>
  <c r="BE297" i="19"/>
  <c r="BE305" i="19"/>
  <c r="BE313" i="19"/>
  <c r="BE321" i="19"/>
  <c r="BE329" i="19"/>
  <c r="BE337" i="19"/>
  <c r="BE345" i="19"/>
  <c r="BE353" i="19"/>
  <c r="BE361" i="19"/>
  <c r="BE369" i="19"/>
  <c r="BE377" i="19"/>
  <c r="BE385" i="19"/>
  <c r="BE393" i="19"/>
  <c r="BE401" i="19"/>
  <c r="BE409" i="19"/>
  <c r="BE417" i="19"/>
  <c r="BE425" i="19"/>
  <c r="BE433" i="19"/>
  <c r="BE441" i="19"/>
  <c r="BE449" i="19"/>
  <c r="BE457" i="19"/>
  <c r="BD25" i="2"/>
  <c r="BE25" i="2" s="1"/>
  <c r="AY26" i="2"/>
  <c r="AZ26" i="2" s="1"/>
  <c r="BD26" i="2"/>
  <c r="BE26" i="2" s="1"/>
  <c r="AY32" i="2"/>
  <c r="AZ32" i="2" s="1"/>
  <c r="BB12" i="2"/>
  <c r="AY23" i="2"/>
  <c r="AZ23" i="2" s="1"/>
  <c r="BD23" i="2"/>
  <c r="BE23" i="2" s="1"/>
  <c r="BD27" i="2"/>
  <c r="BE27" i="2" s="1"/>
  <c r="AY20" i="2"/>
  <c r="AZ20" i="2" s="1"/>
  <c r="BD20" i="2"/>
  <c r="BE20" i="2" s="1"/>
  <c r="BD32" i="2"/>
  <c r="BE32" i="2" s="1"/>
  <c r="AY17" i="2"/>
  <c r="AZ17" i="2" s="1"/>
  <c r="BA12" i="2"/>
  <c r="C51" i="1" s="1"/>
  <c r="H51" i="1" s="1"/>
  <c r="BD17" i="2"/>
  <c r="BE17" i="2" s="1"/>
  <c r="BD29" i="2"/>
  <c r="BE29" i="2" s="1"/>
  <c r="AY14" i="2"/>
  <c r="AY29" i="2"/>
  <c r="AZ29" i="2" s="1"/>
  <c r="AL20" i="19"/>
  <c r="AL17" i="19"/>
  <c r="AV10" i="19"/>
  <c r="AU10" i="19"/>
  <c r="AZ26" i="19"/>
  <c r="AZ50" i="19"/>
  <c r="AZ62" i="19"/>
  <c r="AZ110" i="19"/>
  <c r="AZ122" i="19"/>
  <c r="AZ158" i="19"/>
  <c r="AZ182" i="19"/>
  <c r="AZ206" i="19"/>
  <c r="AZ266" i="19"/>
  <c r="AZ290" i="19"/>
  <c r="AZ314" i="19"/>
  <c r="AZ338" i="19"/>
  <c r="AZ362" i="19"/>
  <c r="AZ374" i="19"/>
  <c r="AZ398" i="19"/>
  <c r="AZ410" i="19"/>
  <c r="AZ434" i="19"/>
  <c r="AZ446" i="19"/>
  <c r="AJ10" i="19"/>
  <c r="W10" i="19"/>
  <c r="AS12" i="19"/>
  <c r="AS10" i="19" s="1"/>
  <c r="D16" i="26"/>
  <c r="D12" i="26"/>
  <c r="D14" i="26"/>
  <c r="D15" i="26"/>
  <c r="D11" i="26"/>
  <c r="D13" i="26"/>
  <c r="D18" i="26"/>
  <c r="D19" i="26"/>
  <c r="D21" i="26"/>
  <c r="D17" i="26"/>
  <c r="D20" i="26"/>
  <c r="D22" i="26"/>
  <c r="L25" i="26"/>
  <c r="L9" i="26"/>
  <c r="G25" i="26"/>
  <c r="AW10" i="19"/>
  <c r="C18" i="11"/>
  <c r="P13" i="25"/>
  <c r="P28" i="25"/>
  <c r="P38" i="25"/>
  <c r="P40" i="25"/>
  <c r="P39" i="25"/>
  <c r="P29" i="25"/>
  <c r="P31" i="25"/>
  <c r="P30" i="25"/>
  <c r="P27" i="25"/>
  <c r="P25" i="25"/>
  <c r="P14" i="25"/>
  <c r="P15" i="25"/>
  <c r="P12" i="25"/>
  <c r="P16" i="25"/>
  <c r="AK32" i="19"/>
  <c r="AK36" i="19"/>
  <c r="AK44" i="19"/>
  <c r="AK60" i="19"/>
  <c r="AK100" i="19"/>
  <c r="AK108" i="19"/>
  <c r="AK136" i="19"/>
  <c r="AK140" i="19"/>
  <c r="AK196" i="19"/>
  <c r="AK204" i="19"/>
  <c r="AK220" i="19"/>
  <c r="AK236" i="19"/>
  <c r="AK256" i="19"/>
  <c r="AK304" i="19"/>
  <c r="AK356" i="19"/>
  <c r="AK360" i="19"/>
  <c r="AK436" i="19"/>
  <c r="AK452" i="19"/>
  <c r="AZ212" i="19"/>
  <c r="AZ242" i="19"/>
  <c r="AZ386" i="19"/>
  <c r="AZ404" i="19"/>
  <c r="AZ428" i="19"/>
  <c r="AZ440" i="19"/>
  <c r="AK56" i="19"/>
  <c r="AK64" i="19"/>
  <c r="AK72" i="19"/>
  <c r="AK88" i="19"/>
  <c r="AK184" i="19"/>
  <c r="AK264" i="19"/>
  <c r="AK284" i="19"/>
  <c r="AK300" i="19"/>
  <c r="AK320" i="19"/>
  <c r="AK332" i="19"/>
  <c r="AK352" i="19"/>
  <c r="AK396" i="19"/>
  <c r="AK416" i="19"/>
  <c r="AK424" i="19"/>
  <c r="AK432" i="19"/>
  <c r="AK444" i="19"/>
  <c r="AZ215" i="19"/>
  <c r="AZ251" i="19"/>
  <c r="AZ272" i="19"/>
  <c r="AZ347" i="19"/>
  <c r="AZ407" i="19"/>
  <c r="AZ419" i="19"/>
  <c r="AK40" i="19"/>
  <c r="AK48" i="19"/>
  <c r="AK104" i="19"/>
  <c r="AK112" i="19"/>
  <c r="AK120" i="19"/>
  <c r="AK20" i="19"/>
  <c r="AK24" i="19"/>
  <c r="AK68" i="19"/>
  <c r="AK76" i="19"/>
  <c r="AK116" i="19"/>
  <c r="AK124" i="19"/>
  <c r="AK132" i="19"/>
  <c r="AK144" i="19"/>
  <c r="AK152" i="19"/>
  <c r="AK164" i="19"/>
  <c r="AK176" i="19"/>
  <c r="AK208" i="19"/>
  <c r="AK316" i="19"/>
  <c r="AK380" i="19"/>
  <c r="AK456" i="19"/>
  <c r="AX10" i="19"/>
  <c r="AL409" i="2"/>
  <c r="AL399" i="2"/>
  <c r="AL215" i="2"/>
  <c r="AL183" i="2"/>
  <c r="AL116" i="2"/>
  <c r="AL106" i="2"/>
  <c r="AL100" i="2"/>
  <c r="AL425" i="2"/>
  <c r="AL415" i="2"/>
  <c r="AL247" i="2"/>
  <c r="AL241" i="2"/>
  <c r="AL231" i="2"/>
  <c r="AL199" i="2"/>
  <c r="AL177" i="2"/>
  <c r="AL167" i="2"/>
  <c r="AL161" i="2"/>
  <c r="AL155" i="2"/>
  <c r="AL149" i="2"/>
  <c r="AL147" i="2"/>
  <c r="AL135" i="2"/>
  <c r="AL129" i="2"/>
  <c r="AL119" i="2"/>
  <c r="AL103" i="2"/>
  <c r="AX10" i="2"/>
  <c r="AL133" i="2"/>
  <c r="AL101" i="2"/>
  <c r="P11" i="24"/>
  <c r="AT10" i="2"/>
  <c r="AE24" i="19"/>
  <c r="AL48" i="19"/>
  <c r="AE23" i="19"/>
  <c r="AL40" i="19"/>
  <c r="AL143" i="19"/>
  <c r="AL131" i="19"/>
  <c r="AL144" i="19"/>
  <c r="AL147" i="19"/>
  <c r="AL155" i="19"/>
  <c r="AL194" i="19"/>
  <c r="AL198" i="19"/>
  <c r="AL214" i="19"/>
  <c r="AL218" i="19"/>
  <c r="AL222" i="19"/>
  <c r="AL208" i="19"/>
  <c r="AL212" i="19"/>
  <c r="AL216" i="19"/>
  <c r="AL244" i="19"/>
  <c r="AL248" i="19"/>
  <c r="AL252" i="19"/>
  <c r="AL206" i="19"/>
  <c r="AL210" i="19"/>
  <c r="AL274" i="19"/>
  <c r="AL275" i="19"/>
  <c r="AL278" i="19"/>
  <c r="AL279" i="19"/>
  <c r="AL286" i="19"/>
  <c r="AL287" i="19"/>
  <c r="AL290" i="19"/>
  <c r="AL291" i="19"/>
  <c r="AL296" i="19"/>
  <c r="AL310" i="19"/>
  <c r="AL312" i="19"/>
  <c r="AL326" i="19"/>
  <c r="AL330" i="19"/>
  <c r="AL342" i="19"/>
  <c r="AL350" i="19"/>
  <c r="AL294" i="19"/>
  <c r="AL304" i="19"/>
  <c r="AL308" i="19"/>
  <c r="AL322" i="19"/>
  <c r="AL324" i="19"/>
  <c r="AL346" i="19"/>
  <c r="AL354" i="19"/>
  <c r="AL362" i="19"/>
  <c r="AL380" i="19"/>
  <c r="AL384" i="19"/>
  <c r="AL394" i="19"/>
  <c r="AL398" i="19"/>
  <c r="AL392" i="19"/>
  <c r="AL396" i="19"/>
  <c r="AL413" i="19"/>
  <c r="AL416" i="19"/>
  <c r="AL417" i="19"/>
  <c r="AL420" i="19"/>
  <c r="AL433" i="19"/>
  <c r="AL453" i="19"/>
  <c r="AL444" i="19"/>
  <c r="AL448" i="19"/>
  <c r="AL460" i="19"/>
  <c r="AL424" i="19"/>
  <c r="AL425" i="19"/>
  <c r="AL445" i="19"/>
  <c r="AL449" i="19"/>
  <c r="AL456" i="19"/>
  <c r="AL457" i="19"/>
  <c r="AL461" i="19"/>
  <c r="AL366" i="2"/>
  <c r="AL346" i="2"/>
  <c r="AL342" i="2"/>
  <c r="AL326" i="2"/>
  <c r="AL310" i="2"/>
  <c r="AL294" i="2"/>
  <c r="AL278" i="2"/>
  <c r="AL262" i="2"/>
  <c r="AL90" i="2"/>
  <c r="AL86" i="2"/>
  <c r="AL70" i="2"/>
  <c r="AL58" i="2"/>
  <c r="AL42" i="2"/>
  <c r="AL38" i="2"/>
  <c r="AL22" i="2"/>
  <c r="AL349" i="2"/>
  <c r="AL333" i="2"/>
  <c r="AL61" i="2"/>
  <c r="AL53" i="2"/>
  <c r="AL45" i="2"/>
  <c r="AL33" i="2"/>
  <c r="AL29" i="2"/>
  <c r="AL23" i="2"/>
  <c r="AL19" i="2"/>
  <c r="AJ10" i="2"/>
  <c r="AS12" i="2"/>
  <c r="AS10" i="2" s="1"/>
  <c r="AL463" i="2"/>
  <c r="AL460" i="2"/>
  <c r="AL461" i="2"/>
  <c r="AL454" i="2"/>
  <c r="AL451" i="2"/>
  <c r="AL448" i="2"/>
  <c r="AL445" i="2"/>
  <c r="AL438" i="2"/>
  <c r="AL435" i="2"/>
  <c r="AL432" i="2"/>
  <c r="AL429" i="2"/>
  <c r="AL422" i="2"/>
  <c r="AL419" i="2"/>
  <c r="AL416" i="2"/>
  <c r="AL413" i="2"/>
  <c r="AL406" i="2"/>
  <c r="AL403" i="2"/>
  <c r="AL400" i="2"/>
  <c r="AL397" i="2"/>
  <c r="AL390" i="2"/>
  <c r="AL387" i="2"/>
  <c r="AL384" i="2"/>
  <c r="AL381" i="2"/>
  <c r="AL370" i="2"/>
  <c r="AL458" i="2"/>
  <c r="AL455" i="2"/>
  <c r="AL452" i="2"/>
  <c r="AL449" i="2"/>
  <c r="AL442" i="2"/>
  <c r="AL439" i="2"/>
  <c r="AL436" i="2"/>
  <c r="AL433" i="2"/>
  <c r="AL426" i="2"/>
  <c r="AL423" i="2"/>
  <c r="AL420" i="2"/>
  <c r="AL417" i="2"/>
  <c r="AL410" i="2"/>
  <c r="AL407" i="2"/>
  <c r="AL404" i="2"/>
  <c r="AL401" i="2"/>
  <c r="AL394" i="2"/>
  <c r="AL391" i="2"/>
  <c r="AL388" i="2"/>
  <c r="AL385" i="2"/>
  <c r="AL374" i="2"/>
  <c r="AL358" i="2"/>
  <c r="AL353" i="2"/>
  <c r="AL459" i="2"/>
  <c r="AL456" i="2"/>
  <c r="AL453" i="2"/>
  <c r="AL443" i="2"/>
  <c r="AL440" i="2"/>
  <c r="AL437" i="2"/>
  <c r="AL430" i="2"/>
  <c r="AL427" i="2"/>
  <c r="AL424" i="2"/>
  <c r="AL421" i="2"/>
  <c r="AL414" i="2"/>
  <c r="AL411" i="2"/>
  <c r="AL408" i="2"/>
  <c r="AL405" i="2"/>
  <c r="AL398" i="2"/>
  <c r="AL395" i="2"/>
  <c r="AL392" i="2"/>
  <c r="AL389" i="2"/>
  <c r="AL382" i="2"/>
  <c r="AL379" i="2"/>
  <c r="AL362" i="2"/>
  <c r="AL14" i="2"/>
  <c r="AL457" i="2"/>
  <c r="AL450" i="2"/>
  <c r="AL447" i="2"/>
  <c r="AL444" i="2"/>
  <c r="AL441" i="2"/>
  <c r="AL431" i="2"/>
  <c r="AL393" i="2"/>
  <c r="AL383" i="2"/>
  <c r="AL380" i="2"/>
  <c r="AL377" i="2"/>
  <c r="AL337" i="2"/>
  <c r="AL330" i="2"/>
  <c r="AL314" i="2"/>
  <c r="AL298" i="2"/>
  <c r="AL282" i="2"/>
  <c r="AL266" i="2"/>
  <c r="AL251" i="2"/>
  <c r="AL245" i="2"/>
  <c r="AL235" i="2"/>
  <c r="AL219" i="2"/>
  <c r="AL203" i="2"/>
  <c r="AL197" i="2"/>
  <c r="AL190" i="2"/>
  <c r="AL187" i="2"/>
  <c r="AL184" i="2"/>
  <c r="AL181" i="2"/>
  <c r="AL174" i="2"/>
  <c r="AL171" i="2"/>
  <c r="AL168" i="2"/>
  <c r="AL165" i="2"/>
  <c r="AL145" i="2"/>
  <c r="AL139" i="2"/>
  <c r="AL123" i="2"/>
  <c r="AL350" i="2"/>
  <c r="AL341" i="2"/>
  <c r="AL334" i="2"/>
  <c r="AL325" i="2"/>
  <c r="AL318" i="2"/>
  <c r="AL302" i="2"/>
  <c r="AL286" i="2"/>
  <c r="AL270" i="2"/>
  <c r="AL255" i="2"/>
  <c r="AL249" i="2"/>
  <c r="AL239" i="2"/>
  <c r="AL223" i="2"/>
  <c r="AL207" i="2"/>
  <c r="AL201" i="2"/>
  <c r="AL194" i="2"/>
  <c r="AL191" i="2"/>
  <c r="AL188" i="2"/>
  <c r="AL185" i="2"/>
  <c r="AL178" i="2"/>
  <c r="AL175" i="2"/>
  <c r="AL172" i="2"/>
  <c r="AL169" i="2"/>
  <c r="AL157" i="2"/>
  <c r="AL117" i="2"/>
  <c r="AL104" i="2"/>
  <c r="AL74" i="2"/>
  <c r="AL354" i="2"/>
  <c r="AL345" i="2"/>
  <c r="AL338" i="2"/>
  <c r="AL329" i="2"/>
  <c r="AL322" i="2"/>
  <c r="AL306" i="2"/>
  <c r="AL290" i="2"/>
  <c r="AL274" i="2"/>
  <c r="AL258" i="2"/>
  <c r="AL253" i="2"/>
  <c r="AL243" i="2"/>
  <c r="AL237" i="2"/>
  <c r="AL227" i="2"/>
  <c r="AL211" i="2"/>
  <c r="AL198" i="2"/>
  <c r="AL195" i="2"/>
  <c r="AL189" i="2"/>
  <c r="AL182" i="2"/>
  <c r="AL179" i="2"/>
  <c r="AL176" i="2"/>
  <c r="AL173" i="2"/>
  <c r="AL163" i="2"/>
  <c r="AL151" i="2"/>
  <c r="AL141" i="2"/>
  <c r="AL113" i="2"/>
  <c r="AL110" i="2"/>
  <c r="AL107" i="2"/>
  <c r="AL159" i="2"/>
  <c r="AL153" i="2"/>
  <c r="AL143" i="2"/>
  <c r="AL137" i="2"/>
  <c r="AL127" i="2"/>
  <c r="AL121" i="2"/>
  <c r="AL114" i="2"/>
  <c r="AL111" i="2"/>
  <c r="AL108" i="2"/>
  <c r="AL105" i="2"/>
  <c r="AL94" i="2"/>
  <c r="AL78" i="2"/>
  <c r="AL62" i="2"/>
  <c r="AL54" i="2"/>
  <c r="AL49" i="2"/>
  <c r="AL26" i="2"/>
  <c r="AL17" i="2"/>
  <c r="AL131" i="2"/>
  <c r="AL125" i="2"/>
  <c r="AL115" i="2"/>
  <c r="AL112" i="2"/>
  <c r="AL109" i="2"/>
  <c r="AL102" i="2"/>
  <c r="AL98" i="2"/>
  <c r="AL82" i="2"/>
  <c r="AL66" i="2"/>
  <c r="AL20" i="2"/>
  <c r="AL46" i="2"/>
  <c r="AL37" i="2"/>
  <c r="AL30" i="2"/>
  <c r="AL24" i="2"/>
  <c r="AL21" i="2"/>
  <c r="AL57" i="2"/>
  <c r="AL50" i="2"/>
  <c r="AL41" i="2"/>
  <c r="AL34" i="2"/>
  <c r="AL25" i="2"/>
  <c r="AL18" i="2"/>
  <c r="AL16" i="2"/>
  <c r="AL15" i="2"/>
  <c r="AL375" i="2"/>
  <c r="AL371" i="2"/>
  <c r="AL367" i="2"/>
  <c r="AL363" i="2"/>
  <c r="AL359" i="2"/>
  <c r="AL355" i="2"/>
  <c r="AL351" i="2"/>
  <c r="AL347" i="2"/>
  <c r="AL343" i="2"/>
  <c r="AL339" i="2"/>
  <c r="AL335" i="2"/>
  <c r="AL331" i="2"/>
  <c r="AL327" i="2"/>
  <c r="AL376" i="2"/>
  <c r="AL372" i="2"/>
  <c r="AL368" i="2"/>
  <c r="AL364" i="2"/>
  <c r="AL360" i="2"/>
  <c r="AL356" i="2"/>
  <c r="AL352" i="2"/>
  <c r="AL348" i="2"/>
  <c r="AL344" i="2"/>
  <c r="AL340" i="2"/>
  <c r="AL336" i="2"/>
  <c r="AL332" i="2"/>
  <c r="AL328" i="2"/>
  <c r="AL378" i="2"/>
  <c r="AL373" i="2"/>
  <c r="AL369" i="2"/>
  <c r="AL365" i="2"/>
  <c r="AL361" i="2"/>
  <c r="AL357" i="2"/>
  <c r="AL323" i="2"/>
  <c r="AL319" i="2"/>
  <c r="AL315" i="2"/>
  <c r="AL311" i="2"/>
  <c r="AL307" i="2"/>
  <c r="AL303" i="2"/>
  <c r="AL299" i="2"/>
  <c r="AL295" i="2"/>
  <c r="AL291" i="2"/>
  <c r="AL287" i="2"/>
  <c r="AL283" i="2"/>
  <c r="AL279" i="2"/>
  <c r="AL275" i="2"/>
  <c r="AL271" i="2"/>
  <c r="AL267" i="2"/>
  <c r="AL263" i="2"/>
  <c r="AL259" i="2"/>
  <c r="AL252" i="2"/>
  <c r="AL248" i="2"/>
  <c r="AL244" i="2"/>
  <c r="AL240" i="2"/>
  <c r="AL236" i="2"/>
  <c r="AL232" i="2"/>
  <c r="AL228" i="2"/>
  <c r="AL224" i="2"/>
  <c r="AL220" i="2"/>
  <c r="AL216" i="2"/>
  <c r="AL212" i="2"/>
  <c r="AL208" i="2"/>
  <c r="AL204" i="2"/>
  <c r="AL200" i="2"/>
  <c r="AL196" i="2"/>
  <c r="AL192" i="2"/>
  <c r="AL324" i="2"/>
  <c r="AL320" i="2"/>
  <c r="AL316" i="2"/>
  <c r="AL312" i="2"/>
  <c r="AL308" i="2"/>
  <c r="AL304" i="2"/>
  <c r="AL300" i="2"/>
  <c r="AL296" i="2"/>
  <c r="AL292" i="2"/>
  <c r="AL288" i="2"/>
  <c r="AL284" i="2"/>
  <c r="AL280" i="2"/>
  <c r="AL276" i="2"/>
  <c r="AL272" i="2"/>
  <c r="AL268" i="2"/>
  <c r="AL264" i="2"/>
  <c r="AL260" i="2"/>
  <c r="AL256" i="2"/>
  <c r="AL233" i="2"/>
  <c r="AL229" i="2"/>
  <c r="AL225" i="2"/>
  <c r="AL221" i="2"/>
  <c r="AL217" i="2"/>
  <c r="AL213" i="2"/>
  <c r="AL209" i="2"/>
  <c r="AL205" i="2"/>
  <c r="AL193" i="2"/>
  <c r="AL321" i="2"/>
  <c r="AL317" i="2"/>
  <c r="AL313" i="2"/>
  <c r="AL309" i="2"/>
  <c r="AL305" i="2"/>
  <c r="AL301" i="2"/>
  <c r="AL297" i="2"/>
  <c r="AL293" i="2"/>
  <c r="AL289" i="2"/>
  <c r="AL285" i="2"/>
  <c r="AL281" i="2"/>
  <c r="AL277" i="2"/>
  <c r="AL273" i="2"/>
  <c r="AL269" i="2"/>
  <c r="AL265" i="2"/>
  <c r="AL261" i="2"/>
  <c r="AL257" i="2"/>
  <c r="AL254" i="2"/>
  <c r="AL250" i="2"/>
  <c r="AL246" i="2"/>
  <c r="AL242" i="2"/>
  <c r="AL238" i="2"/>
  <c r="AL234" i="2"/>
  <c r="AL230" i="2"/>
  <c r="AL226" i="2"/>
  <c r="AL222" i="2"/>
  <c r="AL218" i="2"/>
  <c r="AL214" i="2"/>
  <c r="AL210" i="2"/>
  <c r="AL206" i="2"/>
  <c r="AL164" i="2"/>
  <c r="AL160" i="2"/>
  <c r="AL156" i="2"/>
  <c r="AL152" i="2"/>
  <c r="AL148" i="2"/>
  <c r="AL144" i="2"/>
  <c r="AL140" i="2"/>
  <c r="AL136" i="2"/>
  <c r="AL132" i="2"/>
  <c r="AL128" i="2"/>
  <c r="AL124" i="2"/>
  <c r="AL120" i="2"/>
  <c r="AL166" i="2"/>
  <c r="AL162" i="2"/>
  <c r="AL158" i="2"/>
  <c r="AL154" i="2"/>
  <c r="AL150" i="2"/>
  <c r="AL146" i="2"/>
  <c r="AL142" i="2"/>
  <c r="AL138" i="2"/>
  <c r="AL134" i="2"/>
  <c r="AL130" i="2"/>
  <c r="AL126" i="2"/>
  <c r="AL122" i="2"/>
  <c r="AL118" i="2"/>
  <c r="AL99" i="2"/>
  <c r="AL95" i="2"/>
  <c r="AL91" i="2"/>
  <c r="AL87" i="2"/>
  <c r="AL83" i="2"/>
  <c r="AL79" i="2"/>
  <c r="AL75" i="2"/>
  <c r="AL71" i="2"/>
  <c r="AL67" i="2"/>
  <c r="AL63" i="2"/>
  <c r="AL59" i="2"/>
  <c r="AL55" i="2"/>
  <c r="AL51" i="2"/>
  <c r="AL47" i="2"/>
  <c r="AL43" i="2"/>
  <c r="AL39" i="2"/>
  <c r="AL35" i="2"/>
  <c r="AL31" i="2"/>
  <c r="AL27" i="2"/>
  <c r="AL96" i="2"/>
  <c r="AL92" i="2"/>
  <c r="AL88" i="2"/>
  <c r="AL84" i="2"/>
  <c r="AL80" i="2"/>
  <c r="AL76" i="2"/>
  <c r="AL72" i="2"/>
  <c r="AL68" i="2"/>
  <c r="AL64" i="2"/>
  <c r="AL60" i="2"/>
  <c r="AL56" i="2"/>
  <c r="AL52" i="2"/>
  <c r="AL48" i="2"/>
  <c r="AL44" i="2"/>
  <c r="AL40" i="2"/>
  <c r="AL36" i="2"/>
  <c r="AL32" i="2"/>
  <c r="AL28" i="2"/>
  <c r="AL97" i="2"/>
  <c r="AL93" i="2"/>
  <c r="AL89" i="2"/>
  <c r="AL85" i="2"/>
  <c r="AL81" i="2"/>
  <c r="AL77" i="2"/>
  <c r="AL73" i="2"/>
  <c r="AL69" i="2"/>
  <c r="AL65" i="2"/>
  <c r="G22" i="11" l="1"/>
  <c r="B5" i="27"/>
  <c r="E20" i="11"/>
  <c r="I24" i="11"/>
  <c r="E26" i="11"/>
  <c r="H28" i="13"/>
  <c r="I22" i="16"/>
  <c r="G18" i="17"/>
  <c r="I24" i="17"/>
  <c r="G26" i="17"/>
  <c r="H26" i="17"/>
  <c r="B12" i="27"/>
  <c r="E18" i="17"/>
  <c r="H18" i="17"/>
  <c r="I18" i="17"/>
  <c r="G26" i="16"/>
  <c r="D24" i="11"/>
  <c r="G24" i="11"/>
  <c r="I28" i="13"/>
  <c r="D22" i="11"/>
  <c r="H24" i="11"/>
  <c r="C35" i="24"/>
  <c r="H35" i="25"/>
  <c r="F4" i="30" s="1"/>
  <c r="C38" i="25"/>
  <c r="C36" i="25"/>
  <c r="C25" i="25"/>
  <c r="C27" i="25"/>
  <c r="C13" i="25"/>
  <c r="C15" i="25"/>
  <c r="H11" i="25"/>
  <c r="F2" i="30" s="1"/>
  <c r="G23" i="25"/>
  <c r="A3" i="30" s="1"/>
  <c r="C39" i="25"/>
  <c r="Q13" i="25" s="1"/>
  <c r="C37" i="25"/>
  <c r="C26" i="25"/>
  <c r="C24" i="25"/>
  <c r="C14" i="25"/>
  <c r="C12" i="25"/>
  <c r="H23" i="25"/>
  <c r="F3" i="30" s="1"/>
  <c r="G35" i="25"/>
  <c r="A4" i="30" s="1"/>
  <c r="G11" i="25"/>
  <c r="A2" i="30" s="1"/>
  <c r="AZ35" i="2"/>
  <c r="C23" i="24"/>
  <c r="AZ14" i="2"/>
  <c r="C11" i="24"/>
  <c r="C15" i="24"/>
  <c r="Q11" i="24" s="1"/>
  <c r="E22" i="13"/>
  <c r="D20" i="11"/>
  <c r="I20" i="11"/>
  <c r="H26" i="11"/>
  <c r="G20" i="11"/>
  <c r="G24" i="13"/>
  <c r="G20" i="17"/>
  <c r="H22" i="11"/>
  <c r="I26" i="11"/>
  <c r="D26" i="11"/>
  <c r="E20" i="13"/>
  <c r="I20" i="13"/>
  <c r="K36" i="26"/>
  <c r="I28" i="17"/>
  <c r="H28" i="17"/>
  <c r="G28" i="17"/>
  <c r="C12" i="27"/>
  <c r="K30" i="26"/>
  <c r="I22" i="17"/>
  <c r="E22" i="17"/>
  <c r="H22" i="17"/>
  <c r="H20" i="13"/>
  <c r="G20" i="13"/>
  <c r="D24" i="13"/>
  <c r="E24" i="13"/>
  <c r="E18" i="13"/>
  <c r="H24" i="13"/>
  <c r="E28" i="13"/>
  <c r="G28" i="13"/>
  <c r="G28" i="11"/>
  <c r="D28" i="11"/>
  <c r="I28" i="11"/>
  <c r="E28" i="11"/>
  <c r="H24" i="17"/>
  <c r="E24" i="17"/>
  <c r="E22" i="16"/>
  <c r="G22" i="16"/>
  <c r="G24" i="16"/>
  <c r="H24" i="16"/>
  <c r="E20" i="17"/>
  <c r="H20" i="17"/>
  <c r="H26" i="16"/>
  <c r="I26" i="16"/>
  <c r="I20" i="16"/>
  <c r="E20" i="16"/>
  <c r="G20" i="16"/>
  <c r="I18" i="16"/>
  <c r="E18" i="16"/>
  <c r="I28" i="16"/>
  <c r="G28" i="16"/>
  <c r="E28" i="16"/>
  <c r="D18" i="13"/>
  <c r="I18" i="13"/>
  <c r="G18" i="13"/>
  <c r="I26" i="13"/>
  <c r="E26" i="13"/>
  <c r="H26" i="13"/>
  <c r="D26" i="13"/>
  <c r="D22" i="13"/>
  <c r="G22" i="13"/>
  <c r="I22" i="13"/>
  <c r="G18" i="11"/>
  <c r="E18" i="11"/>
  <c r="I18" i="11"/>
  <c r="D18" i="11"/>
  <c r="H18" i="11"/>
  <c r="BE10" i="19"/>
  <c r="BE10" i="2"/>
  <c r="AZ14" i="19"/>
  <c r="C11" i="25"/>
  <c r="G2" i="30" s="1"/>
  <c r="C35" i="25"/>
  <c r="G4" i="30" s="1"/>
  <c r="C23" i="25"/>
  <c r="G3" i="30" s="1"/>
  <c r="M5" i="27"/>
  <c r="K20" i="26"/>
  <c r="K14" i="26"/>
  <c r="C27" i="24"/>
  <c r="C39" i="24"/>
  <c r="AE25" i="19"/>
  <c r="B3" i="27" l="1"/>
  <c r="B10" i="27"/>
  <c r="B2" i="30"/>
  <c r="D2" i="30" s="1"/>
  <c r="B3" i="30"/>
  <c r="D3" i="30" s="1"/>
  <c r="B4" i="30"/>
  <c r="D4" i="30" s="1"/>
  <c r="Q12" i="25"/>
  <c r="M12" i="27"/>
  <c r="E12" i="27"/>
  <c r="D12" i="27"/>
  <c r="AT10" i="19"/>
  <c r="Q11" i="25"/>
  <c r="E5" i="27"/>
  <c r="D5" i="27"/>
  <c r="C5" i="27"/>
  <c r="E3" i="27" l="1"/>
  <c r="L5" i="27"/>
  <c r="M3" i="27" s="1"/>
  <c r="C50" i="1" s="1"/>
  <c r="D3" i="27"/>
  <c r="C3" i="27"/>
  <c r="E10" i="27"/>
  <c r="L12" i="27"/>
  <c r="M10" i="27" s="1"/>
  <c r="E50" i="1" s="1"/>
  <c r="C10" i="27"/>
  <c r="D10" i="27"/>
  <c r="C3" i="30"/>
  <c r="E3" i="30"/>
  <c r="C2" i="30"/>
  <c r="E4" i="30"/>
  <c r="C4" i="30"/>
  <c r="E2" i="30"/>
  <c r="M3" i="30"/>
  <c r="K3" i="30"/>
  <c r="I3" i="30"/>
  <c r="N3" i="30"/>
  <c r="L3" i="30"/>
  <c r="J3" i="30"/>
  <c r="H3" i="30"/>
  <c r="N4" i="30"/>
  <c r="L4" i="30"/>
  <c r="J4" i="30"/>
  <c r="H4" i="30"/>
  <c r="M4" i="30"/>
  <c r="K4" i="30"/>
  <c r="I4" i="30"/>
  <c r="N2" i="30"/>
  <c r="L2" i="30"/>
  <c r="J2" i="30"/>
  <c r="H2" i="30"/>
  <c r="M2" i="30"/>
  <c r="K2" i="30"/>
  <c r="I2" i="30"/>
  <c r="AG23" i="19"/>
  <c r="AH23" i="19" s="1"/>
  <c r="H50" i="1" l="1"/>
  <c r="Q13" i="24"/>
  <c r="Q12" i="24"/>
  <c r="AI10" i="2" l="1"/>
  <c r="AG19" i="2"/>
  <c r="AH19" i="2" s="1"/>
  <c r="AG21" i="2"/>
  <c r="AH21" i="2" s="1"/>
  <c r="AG28" i="2"/>
  <c r="AH28" i="2" s="1"/>
  <c r="AG31" i="2"/>
  <c r="AH31" i="2" s="1"/>
  <c r="AG33" i="2"/>
  <c r="AH33" i="2" s="1"/>
  <c r="AG34" i="2"/>
  <c r="AH34" i="2" s="1"/>
  <c r="AG36" i="2"/>
  <c r="AH36" i="2" s="1"/>
  <c r="AG37" i="2"/>
  <c r="AH37" i="2" s="1"/>
  <c r="AG38" i="2"/>
  <c r="AH38" i="2" s="1"/>
  <c r="AG39" i="2"/>
  <c r="AH39" i="2" s="1"/>
  <c r="AG40" i="2"/>
  <c r="AH40" i="2" s="1"/>
  <c r="AG41" i="2"/>
  <c r="AH41" i="2" s="1"/>
  <c r="AG42" i="2"/>
  <c r="AH42" i="2" s="1"/>
  <c r="AG43" i="2"/>
  <c r="AH43" i="2" s="1"/>
  <c r="AG44" i="2"/>
  <c r="AH44" i="2" s="1"/>
  <c r="AG45" i="2"/>
  <c r="AH45" i="2" s="1"/>
  <c r="AG46" i="2"/>
  <c r="AH46" i="2" s="1"/>
  <c r="AG47" i="2"/>
  <c r="AH47" i="2" s="1"/>
  <c r="AG48" i="2"/>
  <c r="AH48" i="2" s="1"/>
  <c r="AG49" i="2"/>
  <c r="AH49" i="2" s="1"/>
  <c r="AG50" i="2"/>
  <c r="AH50" i="2" s="1"/>
  <c r="AG51" i="2"/>
  <c r="AH51" i="2" s="1"/>
  <c r="AG52" i="2"/>
  <c r="AH52" i="2" s="1"/>
  <c r="AG53" i="2"/>
  <c r="AH53" i="2" s="1"/>
  <c r="AG54" i="2"/>
  <c r="AH54" i="2" s="1"/>
  <c r="AG55" i="2"/>
  <c r="AH55" i="2" s="1"/>
  <c r="AG56" i="2"/>
  <c r="AH56" i="2" s="1"/>
  <c r="AG57" i="2"/>
  <c r="AH57" i="2" s="1"/>
  <c r="AG58" i="2"/>
  <c r="AH58" i="2" s="1"/>
  <c r="AG59" i="2"/>
  <c r="AH59" i="2" s="1"/>
  <c r="AG60" i="2"/>
  <c r="AH60" i="2" s="1"/>
  <c r="AG61" i="2"/>
  <c r="AH61" i="2" s="1"/>
  <c r="AG62" i="2"/>
  <c r="AH62" i="2" s="1"/>
  <c r="AG63" i="2"/>
  <c r="AH63" i="2" s="1"/>
  <c r="AG64" i="2"/>
  <c r="AH64" i="2" s="1"/>
  <c r="AG65" i="2"/>
  <c r="AH65" i="2" s="1"/>
  <c r="AG66" i="2"/>
  <c r="AH66" i="2" s="1"/>
  <c r="AG67" i="2"/>
  <c r="AH67" i="2" s="1"/>
  <c r="AG68" i="2"/>
  <c r="AH68" i="2" s="1"/>
  <c r="AG69" i="2"/>
  <c r="AH69" i="2" s="1"/>
  <c r="AG70" i="2"/>
  <c r="AH70" i="2" s="1"/>
  <c r="AG71" i="2"/>
  <c r="AH71" i="2" s="1"/>
  <c r="AG72" i="2"/>
  <c r="AH72" i="2" s="1"/>
  <c r="AG73" i="2"/>
  <c r="AH73" i="2" s="1"/>
  <c r="AG74" i="2"/>
  <c r="AH74" i="2" s="1"/>
  <c r="AG75" i="2"/>
  <c r="AH75" i="2" s="1"/>
  <c r="AG76" i="2"/>
  <c r="AH76" i="2" s="1"/>
  <c r="AG77" i="2"/>
  <c r="AH77" i="2" s="1"/>
  <c r="AG78" i="2"/>
  <c r="AH78" i="2" s="1"/>
  <c r="AG79" i="2"/>
  <c r="AH79" i="2" s="1"/>
  <c r="AG80" i="2"/>
  <c r="AH80" i="2" s="1"/>
  <c r="AG81" i="2"/>
  <c r="AH81" i="2" s="1"/>
  <c r="AG82" i="2"/>
  <c r="AH82" i="2" s="1"/>
  <c r="AG83" i="2"/>
  <c r="AH83" i="2" s="1"/>
  <c r="AG84" i="2"/>
  <c r="AH84" i="2" s="1"/>
  <c r="AG85" i="2"/>
  <c r="AH85" i="2" s="1"/>
  <c r="AG86" i="2"/>
  <c r="AH86" i="2" s="1"/>
  <c r="AG87" i="2"/>
  <c r="AH87" i="2" s="1"/>
  <c r="AG88" i="2"/>
  <c r="AH88" i="2" s="1"/>
  <c r="AG89" i="2"/>
  <c r="AH89" i="2" s="1"/>
  <c r="AG90" i="2"/>
  <c r="AH90" i="2" s="1"/>
  <c r="AG91" i="2"/>
  <c r="AH91" i="2" s="1"/>
  <c r="AG92" i="2"/>
  <c r="AH92" i="2" s="1"/>
  <c r="AG93" i="2"/>
  <c r="AH93" i="2" s="1"/>
  <c r="AG94" i="2"/>
  <c r="AH94" i="2" s="1"/>
  <c r="AG95" i="2"/>
  <c r="AH95" i="2" s="1"/>
  <c r="AG96" i="2"/>
  <c r="AH96" i="2" s="1"/>
  <c r="AG97" i="2"/>
  <c r="AH97" i="2" s="1"/>
  <c r="AG98" i="2"/>
  <c r="AH98" i="2" s="1"/>
  <c r="AG99" i="2"/>
  <c r="AH99" i="2" s="1"/>
  <c r="AG100" i="2"/>
  <c r="AH100" i="2" s="1"/>
  <c r="AG101" i="2"/>
  <c r="AH101" i="2" s="1"/>
  <c r="AG102" i="2"/>
  <c r="AH102" i="2" s="1"/>
  <c r="AG103" i="2"/>
  <c r="AH103" i="2" s="1"/>
  <c r="AG104" i="2"/>
  <c r="AH104" i="2" s="1"/>
  <c r="AG105" i="2"/>
  <c r="AH105" i="2" s="1"/>
  <c r="AG106" i="2"/>
  <c r="AH106" i="2" s="1"/>
  <c r="AG107" i="2"/>
  <c r="AH107" i="2" s="1"/>
  <c r="AG108" i="2"/>
  <c r="AH108" i="2" s="1"/>
  <c r="AG109" i="2"/>
  <c r="AH109" i="2" s="1"/>
  <c r="AG110" i="2"/>
  <c r="AH110" i="2" s="1"/>
  <c r="AG111" i="2"/>
  <c r="AH111" i="2" s="1"/>
  <c r="AG112" i="2"/>
  <c r="AH112" i="2" s="1"/>
  <c r="AG113" i="2"/>
  <c r="AH113" i="2" s="1"/>
  <c r="AG114" i="2"/>
  <c r="AH114" i="2" s="1"/>
  <c r="AG115" i="2"/>
  <c r="AH115" i="2" s="1"/>
  <c r="AG116" i="2"/>
  <c r="AH116" i="2" s="1"/>
  <c r="AG117" i="2"/>
  <c r="AH117" i="2" s="1"/>
  <c r="AG118" i="2"/>
  <c r="AH118" i="2" s="1"/>
  <c r="AG119" i="2"/>
  <c r="AH119" i="2" s="1"/>
  <c r="AG120" i="2"/>
  <c r="AH120" i="2" s="1"/>
  <c r="AG121" i="2"/>
  <c r="AH121" i="2" s="1"/>
  <c r="AG122" i="2"/>
  <c r="AH122" i="2" s="1"/>
  <c r="AG123" i="2"/>
  <c r="AH123" i="2" s="1"/>
  <c r="AG124" i="2"/>
  <c r="AH124" i="2" s="1"/>
  <c r="AG125" i="2"/>
  <c r="AH125" i="2" s="1"/>
  <c r="AG126" i="2"/>
  <c r="AH126" i="2" s="1"/>
  <c r="AG127" i="2"/>
  <c r="AH127" i="2" s="1"/>
  <c r="AG128" i="2"/>
  <c r="AH128" i="2" s="1"/>
  <c r="AG129" i="2"/>
  <c r="AH129" i="2" s="1"/>
  <c r="AG130" i="2"/>
  <c r="AH130" i="2" s="1"/>
  <c r="AG131" i="2"/>
  <c r="AH131" i="2" s="1"/>
  <c r="AG132" i="2"/>
  <c r="AH132" i="2" s="1"/>
  <c r="AG133" i="2"/>
  <c r="AH133" i="2" s="1"/>
  <c r="AG134" i="2"/>
  <c r="AH134" i="2" s="1"/>
  <c r="AG135" i="2"/>
  <c r="AH135" i="2" s="1"/>
  <c r="AG136" i="2"/>
  <c r="AH136" i="2" s="1"/>
  <c r="AG137" i="2"/>
  <c r="AH137" i="2" s="1"/>
  <c r="AG138" i="2"/>
  <c r="AH138" i="2" s="1"/>
  <c r="AG139" i="2"/>
  <c r="AH139" i="2" s="1"/>
  <c r="AG140" i="2"/>
  <c r="AH140" i="2" s="1"/>
  <c r="AG141" i="2"/>
  <c r="AH141" i="2" s="1"/>
  <c r="AG142" i="2"/>
  <c r="AH142" i="2" s="1"/>
  <c r="AG143" i="2"/>
  <c r="AH143" i="2" s="1"/>
  <c r="AG144" i="2"/>
  <c r="AH144" i="2" s="1"/>
  <c r="AG145" i="2"/>
  <c r="AH145" i="2" s="1"/>
  <c r="AG146" i="2"/>
  <c r="AH146" i="2" s="1"/>
  <c r="AG147" i="2"/>
  <c r="AH147" i="2" s="1"/>
  <c r="AG148" i="2"/>
  <c r="AH148" i="2" s="1"/>
  <c r="AG149" i="2"/>
  <c r="AH149" i="2" s="1"/>
  <c r="AG150" i="2"/>
  <c r="AH150" i="2" s="1"/>
  <c r="AG151" i="2"/>
  <c r="AH151" i="2" s="1"/>
  <c r="AG152" i="2"/>
  <c r="AH152" i="2" s="1"/>
  <c r="AG153" i="2"/>
  <c r="AH153" i="2" s="1"/>
  <c r="AG154" i="2"/>
  <c r="AH154" i="2" s="1"/>
  <c r="AG155" i="2"/>
  <c r="AH155" i="2" s="1"/>
  <c r="AG156" i="2"/>
  <c r="AH156" i="2" s="1"/>
  <c r="AG157" i="2"/>
  <c r="AH157" i="2" s="1"/>
  <c r="AG158" i="2"/>
  <c r="AH158" i="2" s="1"/>
  <c r="AG159" i="2"/>
  <c r="AH159" i="2" s="1"/>
  <c r="AG160" i="2"/>
  <c r="AH160" i="2" s="1"/>
  <c r="AG161" i="2"/>
  <c r="AH161" i="2" s="1"/>
  <c r="AG162" i="2"/>
  <c r="AH162" i="2" s="1"/>
  <c r="AG163" i="2"/>
  <c r="AH163" i="2" s="1"/>
  <c r="AG164" i="2"/>
  <c r="AH164" i="2" s="1"/>
  <c r="AG165" i="2"/>
  <c r="AH165" i="2" s="1"/>
  <c r="AG166" i="2"/>
  <c r="AH166" i="2" s="1"/>
  <c r="AG167" i="2"/>
  <c r="AH167" i="2" s="1"/>
  <c r="AG168" i="2"/>
  <c r="AH168" i="2" s="1"/>
  <c r="AG169" i="2"/>
  <c r="AH169" i="2" s="1"/>
  <c r="AG170" i="2"/>
  <c r="AH170" i="2" s="1"/>
  <c r="AG171" i="2"/>
  <c r="AH171" i="2" s="1"/>
  <c r="AG172" i="2"/>
  <c r="AH172" i="2" s="1"/>
  <c r="AG173" i="2"/>
  <c r="AH173" i="2" s="1"/>
  <c r="AG174" i="2"/>
  <c r="AH174" i="2" s="1"/>
  <c r="AG175" i="2"/>
  <c r="AH175" i="2" s="1"/>
  <c r="AG176" i="2"/>
  <c r="AH176" i="2" s="1"/>
  <c r="AG177" i="2"/>
  <c r="AH177" i="2" s="1"/>
  <c r="AG178" i="2"/>
  <c r="AH178" i="2" s="1"/>
  <c r="AG179" i="2"/>
  <c r="AH179" i="2" s="1"/>
  <c r="AG180" i="2"/>
  <c r="AH180" i="2" s="1"/>
  <c r="AG181" i="2"/>
  <c r="AH181" i="2" s="1"/>
  <c r="AG182" i="2"/>
  <c r="AH182" i="2" s="1"/>
  <c r="AG183" i="2"/>
  <c r="AH183" i="2" s="1"/>
  <c r="AG184" i="2"/>
  <c r="AH184" i="2" s="1"/>
  <c r="AG185" i="2"/>
  <c r="AH185" i="2" s="1"/>
  <c r="AG186" i="2"/>
  <c r="AH186" i="2" s="1"/>
  <c r="AG187" i="2"/>
  <c r="AH187" i="2" s="1"/>
  <c r="AG188" i="2"/>
  <c r="AH188" i="2" s="1"/>
  <c r="AG189" i="2"/>
  <c r="AH189" i="2" s="1"/>
  <c r="AG190" i="2"/>
  <c r="AH190" i="2" s="1"/>
  <c r="AG191" i="2"/>
  <c r="AH191" i="2" s="1"/>
  <c r="AG192" i="2"/>
  <c r="AH192" i="2" s="1"/>
  <c r="AG193" i="2"/>
  <c r="AH193" i="2" s="1"/>
  <c r="AG194" i="2"/>
  <c r="AH194" i="2" s="1"/>
  <c r="AG195" i="2"/>
  <c r="AH195" i="2" s="1"/>
  <c r="AG196" i="2"/>
  <c r="AH196" i="2" s="1"/>
  <c r="AG197" i="2"/>
  <c r="AH197" i="2" s="1"/>
  <c r="AG198" i="2"/>
  <c r="AH198" i="2" s="1"/>
  <c r="AG199" i="2"/>
  <c r="AH199" i="2" s="1"/>
  <c r="AG200" i="2"/>
  <c r="AH200" i="2" s="1"/>
  <c r="AG201" i="2"/>
  <c r="AH201" i="2" s="1"/>
  <c r="AG202" i="2"/>
  <c r="AH202" i="2" s="1"/>
  <c r="AG203" i="2"/>
  <c r="AH203" i="2" s="1"/>
  <c r="AG204" i="2"/>
  <c r="AH204" i="2" s="1"/>
  <c r="AG205" i="2"/>
  <c r="AH205" i="2" s="1"/>
  <c r="AG206" i="2"/>
  <c r="AH206" i="2" s="1"/>
  <c r="AG207" i="2"/>
  <c r="AH207" i="2" s="1"/>
  <c r="AG208" i="2"/>
  <c r="AH208" i="2" s="1"/>
  <c r="AG209" i="2"/>
  <c r="AH209" i="2" s="1"/>
  <c r="AG210" i="2"/>
  <c r="AH210" i="2" s="1"/>
  <c r="AG211" i="2"/>
  <c r="AH211" i="2" s="1"/>
  <c r="AG212" i="2"/>
  <c r="AH212" i="2" s="1"/>
  <c r="AG213" i="2"/>
  <c r="AH213" i="2" s="1"/>
  <c r="AG214" i="2"/>
  <c r="AH214" i="2" s="1"/>
  <c r="AG215" i="2"/>
  <c r="AH215" i="2" s="1"/>
  <c r="AG216" i="2"/>
  <c r="AH216" i="2" s="1"/>
  <c r="AG217" i="2"/>
  <c r="AH217" i="2" s="1"/>
  <c r="AG218" i="2"/>
  <c r="AH218" i="2" s="1"/>
  <c r="AG219" i="2"/>
  <c r="AH219" i="2" s="1"/>
  <c r="AG220" i="2"/>
  <c r="AH220" i="2" s="1"/>
  <c r="AG221" i="2"/>
  <c r="AH221" i="2" s="1"/>
  <c r="AG222" i="2"/>
  <c r="AH222" i="2" s="1"/>
  <c r="AG223" i="2"/>
  <c r="AH223" i="2" s="1"/>
  <c r="AG224" i="2"/>
  <c r="AH224" i="2" s="1"/>
  <c r="AG225" i="2"/>
  <c r="AH225" i="2" s="1"/>
  <c r="AG226" i="2"/>
  <c r="AH226" i="2" s="1"/>
  <c r="AG227" i="2"/>
  <c r="AH227" i="2" s="1"/>
  <c r="AG228" i="2"/>
  <c r="AH228" i="2" s="1"/>
  <c r="AG229" i="2"/>
  <c r="AH229" i="2" s="1"/>
  <c r="AG230" i="2"/>
  <c r="AH230" i="2" s="1"/>
  <c r="AG231" i="2"/>
  <c r="AH231" i="2" s="1"/>
  <c r="AG232" i="2"/>
  <c r="AH232" i="2" s="1"/>
  <c r="AG233" i="2"/>
  <c r="AH233" i="2" s="1"/>
  <c r="AG234" i="2"/>
  <c r="AH234" i="2" s="1"/>
  <c r="AG235" i="2"/>
  <c r="AH235" i="2" s="1"/>
  <c r="AG236" i="2"/>
  <c r="AH236" i="2" s="1"/>
  <c r="AG237" i="2"/>
  <c r="AH237" i="2" s="1"/>
  <c r="AG238" i="2"/>
  <c r="AH238" i="2" s="1"/>
  <c r="AG239" i="2"/>
  <c r="AH239" i="2" s="1"/>
  <c r="AG240" i="2"/>
  <c r="AH240" i="2" s="1"/>
  <c r="AG241" i="2"/>
  <c r="AH241" i="2" s="1"/>
  <c r="AG242" i="2"/>
  <c r="AH242" i="2" s="1"/>
  <c r="AG243" i="2"/>
  <c r="AH243" i="2" s="1"/>
  <c r="AG244" i="2"/>
  <c r="AH244" i="2" s="1"/>
  <c r="AG245" i="2"/>
  <c r="AH245" i="2" s="1"/>
  <c r="AG246" i="2"/>
  <c r="AH246" i="2" s="1"/>
  <c r="AG247" i="2"/>
  <c r="AH247" i="2" s="1"/>
  <c r="AG248" i="2"/>
  <c r="AH248" i="2" s="1"/>
  <c r="AG249" i="2"/>
  <c r="AH249" i="2" s="1"/>
  <c r="AG250" i="2"/>
  <c r="AH250" i="2" s="1"/>
  <c r="AG251" i="2"/>
  <c r="AH251" i="2" s="1"/>
  <c r="AG252" i="2"/>
  <c r="AH252" i="2" s="1"/>
  <c r="AG253" i="2"/>
  <c r="AH253" i="2" s="1"/>
  <c r="AG254" i="2"/>
  <c r="AH254" i="2" s="1"/>
  <c r="AG255" i="2"/>
  <c r="AH255" i="2" s="1"/>
  <c r="AG256" i="2"/>
  <c r="AH256" i="2" s="1"/>
  <c r="AG257" i="2"/>
  <c r="AH257" i="2" s="1"/>
  <c r="AG258" i="2"/>
  <c r="AH258" i="2" s="1"/>
  <c r="AG259" i="2"/>
  <c r="AH259" i="2" s="1"/>
  <c r="AG260" i="2"/>
  <c r="AH260" i="2" s="1"/>
  <c r="AG261" i="2"/>
  <c r="AH261" i="2" s="1"/>
  <c r="AG262" i="2"/>
  <c r="AH262" i="2" s="1"/>
  <c r="AG263" i="2"/>
  <c r="AH263" i="2" s="1"/>
  <c r="AG264" i="2"/>
  <c r="AH264" i="2" s="1"/>
  <c r="AG265" i="2"/>
  <c r="AH265" i="2" s="1"/>
  <c r="AG266" i="2"/>
  <c r="AH266" i="2" s="1"/>
  <c r="AG267" i="2"/>
  <c r="AH267" i="2" s="1"/>
  <c r="AG268" i="2"/>
  <c r="AH268" i="2" s="1"/>
  <c r="AG269" i="2"/>
  <c r="AH269" i="2" s="1"/>
  <c r="AG270" i="2"/>
  <c r="AH270" i="2" s="1"/>
  <c r="AG271" i="2"/>
  <c r="AH271" i="2" s="1"/>
  <c r="AG272" i="2"/>
  <c r="AH272" i="2" s="1"/>
  <c r="AG273" i="2"/>
  <c r="AH273" i="2" s="1"/>
  <c r="AG274" i="2"/>
  <c r="AH274" i="2" s="1"/>
  <c r="AG275" i="2"/>
  <c r="AH275" i="2" s="1"/>
  <c r="AG276" i="2"/>
  <c r="AH276" i="2" s="1"/>
  <c r="AG277" i="2"/>
  <c r="AH277" i="2" s="1"/>
  <c r="AG278" i="2"/>
  <c r="AH278" i="2" s="1"/>
  <c r="AG279" i="2"/>
  <c r="AH279" i="2" s="1"/>
  <c r="AG280" i="2"/>
  <c r="AH280" i="2" s="1"/>
  <c r="AG281" i="2"/>
  <c r="AH281" i="2" s="1"/>
  <c r="AG282" i="2"/>
  <c r="AH282" i="2" s="1"/>
  <c r="AG283" i="2"/>
  <c r="AH283" i="2" s="1"/>
  <c r="AG284" i="2"/>
  <c r="AH284" i="2" s="1"/>
  <c r="AG285" i="2"/>
  <c r="AH285" i="2" s="1"/>
  <c r="AG286" i="2"/>
  <c r="AH286" i="2" s="1"/>
  <c r="AG287" i="2"/>
  <c r="AH287" i="2" s="1"/>
  <c r="AG288" i="2"/>
  <c r="AH288" i="2" s="1"/>
  <c r="AG289" i="2"/>
  <c r="AH289" i="2" s="1"/>
  <c r="AG290" i="2"/>
  <c r="AH290" i="2" s="1"/>
  <c r="AG291" i="2"/>
  <c r="AH291" i="2" s="1"/>
  <c r="AG292" i="2"/>
  <c r="AH292" i="2" s="1"/>
  <c r="AG293" i="2"/>
  <c r="AH293" i="2" s="1"/>
  <c r="AG294" i="2"/>
  <c r="AH294" i="2" s="1"/>
  <c r="AG295" i="2"/>
  <c r="AH295" i="2" s="1"/>
  <c r="AG296" i="2"/>
  <c r="AH296" i="2" s="1"/>
  <c r="AG297" i="2"/>
  <c r="AH297" i="2" s="1"/>
  <c r="AG298" i="2"/>
  <c r="AH298" i="2" s="1"/>
  <c r="AG299" i="2"/>
  <c r="AH299" i="2" s="1"/>
  <c r="AG300" i="2"/>
  <c r="AH300" i="2" s="1"/>
  <c r="AG301" i="2"/>
  <c r="AH301" i="2" s="1"/>
  <c r="AG302" i="2"/>
  <c r="AH302" i="2" s="1"/>
  <c r="AG303" i="2"/>
  <c r="AH303" i="2" s="1"/>
  <c r="AG304" i="2"/>
  <c r="AH304" i="2" s="1"/>
  <c r="AG305" i="2"/>
  <c r="AH305" i="2" s="1"/>
  <c r="AG306" i="2"/>
  <c r="AH306" i="2" s="1"/>
  <c r="AG307" i="2"/>
  <c r="AH307" i="2" s="1"/>
  <c r="AG308" i="2"/>
  <c r="AH308" i="2" s="1"/>
  <c r="AG309" i="2"/>
  <c r="AH309" i="2" s="1"/>
  <c r="AG310" i="2"/>
  <c r="AH310" i="2" s="1"/>
  <c r="AG311" i="2"/>
  <c r="AH311" i="2" s="1"/>
  <c r="AG312" i="2"/>
  <c r="AH312" i="2" s="1"/>
  <c r="AG313" i="2"/>
  <c r="AH313" i="2" s="1"/>
  <c r="AG314" i="2"/>
  <c r="AH314" i="2" s="1"/>
  <c r="AG315" i="2"/>
  <c r="AH315" i="2" s="1"/>
  <c r="AG316" i="2"/>
  <c r="AH316" i="2" s="1"/>
  <c r="AG317" i="2"/>
  <c r="AH317" i="2" s="1"/>
  <c r="AG318" i="2"/>
  <c r="AH318" i="2" s="1"/>
  <c r="AG319" i="2"/>
  <c r="AH319" i="2" s="1"/>
  <c r="AG320" i="2"/>
  <c r="AH320" i="2" s="1"/>
  <c r="AG321" i="2"/>
  <c r="AH321" i="2" s="1"/>
  <c r="AG322" i="2"/>
  <c r="AH322" i="2" s="1"/>
  <c r="AG323" i="2"/>
  <c r="AH323" i="2" s="1"/>
  <c r="AG324" i="2"/>
  <c r="AH324" i="2" s="1"/>
  <c r="AG325" i="2"/>
  <c r="AH325" i="2" s="1"/>
  <c r="AG326" i="2"/>
  <c r="AH326" i="2" s="1"/>
  <c r="AG327" i="2"/>
  <c r="AH327" i="2" s="1"/>
  <c r="AG328" i="2"/>
  <c r="AH328" i="2" s="1"/>
  <c r="AG329" i="2"/>
  <c r="AH329" i="2" s="1"/>
  <c r="AG330" i="2"/>
  <c r="AH330" i="2" s="1"/>
  <c r="AG331" i="2"/>
  <c r="AH331" i="2" s="1"/>
  <c r="AG332" i="2"/>
  <c r="AH332" i="2" s="1"/>
  <c r="AG333" i="2"/>
  <c r="AH333" i="2" s="1"/>
  <c r="AG334" i="2"/>
  <c r="AH334" i="2" s="1"/>
  <c r="AG335" i="2"/>
  <c r="AH335" i="2" s="1"/>
  <c r="AG336" i="2"/>
  <c r="AH336" i="2" s="1"/>
  <c r="AG337" i="2"/>
  <c r="AH337" i="2" s="1"/>
  <c r="AG338" i="2"/>
  <c r="AH338" i="2" s="1"/>
  <c r="AG339" i="2"/>
  <c r="AH339" i="2" s="1"/>
  <c r="AG340" i="2"/>
  <c r="AH340" i="2" s="1"/>
  <c r="AG341" i="2"/>
  <c r="AH341" i="2" s="1"/>
  <c r="AG342" i="2"/>
  <c r="AH342" i="2" s="1"/>
  <c r="AG343" i="2"/>
  <c r="AH343" i="2" s="1"/>
  <c r="AG344" i="2"/>
  <c r="AH344" i="2" s="1"/>
  <c r="AG345" i="2"/>
  <c r="AH345" i="2" s="1"/>
  <c r="AG346" i="2"/>
  <c r="AH346" i="2" s="1"/>
  <c r="AG347" i="2"/>
  <c r="AH347" i="2" s="1"/>
  <c r="AG348" i="2"/>
  <c r="AH348" i="2" s="1"/>
  <c r="AG349" i="2"/>
  <c r="AH349" i="2" s="1"/>
  <c r="AG350" i="2"/>
  <c r="AH350" i="2" s="1"/>
  <c r="AG351" i="2"/>
  <c r="AH351" i="2" s="1"/>
  <c r="AG352" i="2"/>
  <c r="AH352" i="2" s="1"/>
  <c r="AG353" i="2"/>
  <c r="AH353" i="2" s="1"/>
  <c r="AG354" i="2"/>
  <c r="AH354" i="2" s="1"/>
  <c r="AG355" i="2"/>
  <c r="AH355" i="2" s="1"/>
  <c r="AG356" i="2"/>
  <c r="AH356" i="2" s="1"/>
  <c r="AG357" i="2"/>
  <c r="AH357" i="2" s="1"/>
  <c r="AG358" i="2"/>
  <c r="AH358" i="2" s="1"/>
  <c r="AG359" i="2"/>
  <c r="AH359" i="2" s="1"/>
  <c r="AG360" i="2"/>
  <c r="AH360" i="2" s="1"/>
  <c r="AG361" i="2"/>
  <c r="AH361" i="2" s="1"/>
  <c r="AG362" i="2"/>
  <c r="AH362" i="2" s="1"/>
  <c r="AG363" i="2"/>
  <c r="AH363" i="2" s="1"/>
  <c r="AG364" i="2"/>
  <c r="AH364" i="2" s="1"/>
  <c r="AG365" i="2"/>
  <c r="AH365" i="2" s="1"/>
  <c r="AG366" i="2"/>
  <c r="AH366" i="2" s="1"/>
  <c r="AG367" i="2"/>
  <c r="AH367" i="2" s="1"/>
  <c r="AG368" i="2"/>
  <c r="AH368" i="2" s="1"/>
  <c r="AG369" i="2"/>
  <c r="AH369" i="2" s="1"/>
  <c r="AG370" i="2"/>
  <c r="AH370" i="2" s="1"/>
  <c r="AG371" i="2"/>
  <c r="AH371" i="2" s="1"/>
  <c r="AG372" i="2"/>
  <c r="AH372" i="2" s="1"/>
  <c r="AG373" i="2"/>
  <c r="AH373" i="2" s="1"/>
  <c r="AG374" i="2"/>
  <c r="AH374" i="2" s="1"/>
  <c r="AG375" i="2"/>
  <c r="AH375" i="2" s="1"/>
  <c r="AG376" i="2"/>
  <c r="AH376" i="2" s="1"/>
  <c r="AG377" i="2"/>
  <c r="AH377" i="2" s="1"/>
  <c r="AG378" i="2"/>
  <c r="AH378" i="2" s="1"/>
  <c r="AG379" i="2"/>
  <c r="AH379" i="2" s="1"/>
  <c r="AG380" i="2"/>
  <c r="AH380" i="2" s="1"/>
  <c r="AG381" i="2"/>
  <c r="AH381" i="2" s="1"/>
  <c r="AG382" i="2"/>
  <c r="AH382" i="2" s="1"/>
  <c r="AG383" i="2"/>
  <c r="AH383" i="2" s="1"/>
  <c r="AG384" i="2"/>
  <c r="AH384" i="2" s="1"/>
  <c r="AG385" i="2"/>
  <c r="AH385" i="2" s="1"/>
  <c r="AG386" i="2"/>
  <c r="AH386" i="2" s="1"/>
  <c r="AG387" i="2"/>
  <c r="AH387" i="2" s="1"/>
  <c r="AG388" i="2"/>
  <c r="AH388" i="2" s="1"/>
  <c r="AG389" i="2"/>
  <c r="AH389" i="2" s="1"/>
  <c r="AG390" i="2"/>
  <c r="AH390" i="2" s="1"/>
  <c r="AG391" i="2"/>
  <c r="AH391" i="2" s="1"/>
  <c r="AG392" i="2"/>
  <c r="AH392" i="2" s="1"/>
  <c r="AG393" i="2"/>
  <c r="AH393" i="2" s="1"/>
  <c r="AG394" i="2"/>
  <c r="AH394" i="2" s="1"/>
  <c r="AG395" i="2"/>
  <c r="AH395" i="2" s="1"/>
  <c r="AG396" i="2"/>
  <c r="AH396" i="2" s="1"/>
  <c r="AG397" i="2"/>
  <c r="AH397" i="2" s="1"/>
  <c r="AG398" i="2"/>
  <c r="AH398" i="2" s="1"/>
  <c r="AG399" i="2"/>
  <c r="AH399" i="2" s="1"/>
  <c r="AG400" i="2"/>
  <c r="AH400" i="2" s="1"/>
  <c r="AG401" i="2"/>
  <c r="AH401" i="2" s="1"/>
  <c r="AG402" i="2"/>
  <c r="AH402" i="2" s="1"/>
  <c r="AG403" i="2"/>
  <c r="AH403" i="2" s="1"/>
  <c r="AG404" i="2"/>
  <c r="AH404" i="2" s="1"/>
  <c r="AG405" i="2"/>
  <c r="AH405" i="2" s="1"/>
  <c r="AG406" i="2"/>
  <c r="AH406" i="2" s="1"/>
  <c r="AG407" i="2"/>
  <c r="AH407" i="2" s="1"/>
  <c r="AG408" i="2"/>
  <c r="AH408" i="2" s="1"/>
  <c r="AG409" i="2"/>
  <c r="AH409" i="2" s="1"/>
  <c r="AG410" i="2"/>
  <c r="AH410" i="2" s="1"/>
  <c r="AG411" i="2"/>
  <c r="AH411" i="2" s="1"/>
  <c r="AG412" i="2"/>
  <c r="AH412" i="2" s="1"/>
  <c r="AG413" i="2"/>
  <c r="AH413" i="2" s="1"/>
  <c r="AG414" i="2"/>
  <c r="AH414" i="2" s="1"/>
  <c r="AG415" i="2"/>
  <c r="AH415" i="2" s="1"/>
  <c r="AG416" i="2"/>
  <c r="AH416" i="2" s="1"/>
  <c r="AG417" i="2"/>
  <c r="AH417" i="2" s="1"/>
  <c r="AG418" i="2"/>
  <c r="AH418" i="2" s="1"/>
  <c r="AG419" i="2"/>
  <c r="AH419" i="2" s="1"/>
  <c r="AG420" i="2"/>
  <c r="AH420" i="2" s="1"/>
  <c r="AG421" i="2"/>
  <c r="AH421" i="2" s="1"/>
  <c r="AG422" i="2"/>
  <c r="AH422" i="2" s="1"/>
  <c r="AG423" i="2"/>
  <c r="AH423" i="2" s="1"/>
  <c r="AG424" i="2"/>
  <c r="AH424" i="2" s="1"/>
  <c r="AG425" i="2"/>
  <c r="AH425" i="2" s="1"/>
  <c r="AG426" i="2"/>
  <c r="AH426" i="2" s="1"/>
  <c r="AG427" i="2"/>
  <c r="AH427" i="2" s="1"/>
  <c r="AG428" i="2"/>
  <c r="AH428" i="2" s="1"/>
  <c r="AG429" i="2"/>
  <c r="AH429" i="2" s="1"/>
  <c r="AG430" i="2"/>
  <c r="AH430" i="2" s="1"/>
  <c r="AG431" i="2"/>
  <c r="AH431" i="2" s="1"/>
  <c r="AG432" i="2"/>
  <c r="AH432" i="2" s="1"/>
  <c r="AG433" i="2"/>
  <c r="AH433" i="2" s="1"/>
  <c r="AG434" i="2"/>
  <c r="AH434" i="2" s="1"/>
  <c r="AG435" i="2"/>
  <c r="AH435" i="2" s="1"/>
  <c r="AG436" i="2"/>
  <c r="AH436" i="2" s="1"/>
  <c r="AG437" i="2"/>
  <c r="AH437" i="2" s="1"/>
  <c r="AG438" i="2"/>
  <c r="AH438" i="2" s="1"/>
  <c r="AG439" i="2"/>
  <c r="AH439" i="2" s="1"/>
  <c r="AG440" i="2"/>
  <c r="AH440" i="2" s="1"/>
  <c r="AG441" i="2"/>
  <c r="AH441" i="2" s="1"/>
  <c r="AG442" i="2"/>
  <c r="AH442" i="2" s="1"/>
  <c r="AG443" i="2"/>
  <c r="AH443" i="2" s="1"/>
  <c r="AG444" i="2"/>
  <c r="AH444" i="2" s="1"/>
  <c r="AG445" i="2"/>
  <c r="AH445" i="2" s="1"/>
  <c r="AG446" i="2"/>
  <c r="AH446" i="2" s="1"/>
  <c r="AG447" i="2"/>
  <c r="AH447" i="2" s="1"/>
  <c r="AG448" i="2"/>
  <c r="AH448" i="2" s="1"/>
  <c r="AG449" i="2"/>
  <c r="AH449" i="2" s="1"/>
  <c r="AG450" i="2"/>
  <c r="AH450" i="2" s="1"/>
  <c r="AG451" i="2"/>
  <c r="AH451" i="2" s="1"/>
  <c r="AG452" i="2"/>
  <c r="AH452" i="2" s="1"/>
  <c r="AG453" i="2"/>
  <c r="AH453" i="2" s="1"/>
  <c r="AG454" i="2"/>
  <c r="AH454" i="2" s="1"/>
  <c r="AG455" i="2"/>
  <c r="AH455" i="2" s="1"/>
  <c r="AG456" i="2"/>
  <c r="AH456" i="2" s="1"/>
  <c r="AG457" i="2"/>
  <c r="AH457" i="2" s="1"/>
  <c r="AG458" i="2"/>
  <c r="AH458" i="2" s="1"/>
  <c r="AG459" i="2"/>
  <c r="AH459" i="2" s="1"/>
  <c r="AG460" i="2"/>
  <c r="AH460" i="2" s="1"/>
  <c r="AG461" i="2"/>
  <c r="AH461" i="2" s="1"/>
  <c r="AG462" i="2"/>
  <c r="AH462" i="2" s="1"/>
  <c r="AG463" i="2"/>
  <c r="AH463" i="2" s="1"/>
  <c r="Z14" i="2"/>
  <c r="Z15" i="2"/>
  <c r="AA15" i="2"/>
  <c r="AB15" i="2"/>
  <c r="Z16" i="2"/>
  <c r="AA16" i="2"/>
  <c r="AB16" i="2"/>
  <c r="Z18" i="2"/>
  <c r="AA18" i="2"/>
  <c r="AB18" i="2"/>
  <c r="Z19" i="2"/>
  <c r="AA19" i="2"/>
  <c r="AB19" i="2"/>
  <c r="Z21" i="2"/>
  <c r="AA21" i="2"/>
  <c r="AB21" i="2"/>
  <c r="Z22" i="2"/>
  <c r="AA22" i="2"/>
  <c r="AB22" i="2"/>
  <c r="Z24" i="2"/>
  <c r="AA24" i="2"/>
  <c r="AB24" i="2"/>
  <c r="Z25" i="2"/>
  <c r="AA25" i="2"/>
  <c r="AB25" i="2"/>
  <c r="Z27" i="2"/>
  <c r="AA27" i="2"/>
  <c r="AB27" i="2"/>
  <c r="Z28" i="2"/>
  <c r="AA28" i="2"/>
  <c r="AB28" i="2"/>
  <c r="Z30" i="2"/>
  <c r="AA30" i="2"/>
  <c r="AB30" i="2"/>
  <c r="Z31" i="2"/>
  <c r="AA31" i="2"/>
  <c r="AB31" i="2"/>
  <c r="Z33" i="2"/>
  <c r="AA33" i="2"/>
  <c r="AB33" i="2"/>
  <c r="Z34" i="2"/>
  <c r="AA34" i="2"/>
  <c r="AB34" i="2"/>
  <c r="Z36" i="2"/>
  <c r="AA36" i="2"/>
  <c r="AB36" i="2"/>
  <c r="Z37" i="2"/>
  <c r="AA37" i="2"/>
  <c r="AB37" i="2"/>
  <c r="Z38" i="2"/>
  <c r="AA38" i="2"/>
  <c r="AB38" i="2"/>
  <c r="Z39" i="2"/>
  <c r="AA39" i="2"/>
  <c r="AB39" i="2"/>
  <c r="Z40" i="2"/>
  <c r="AA40" i="2"/>
  <c r="AB40" i="2"/>
  <c r="Z41" i="2"/>
  <c r="AA41" i="2"/>
  <c r="AB41" i="2"/>
  <c r="Z42" i="2"/>
  <c r="AA42" i="2"/>
  <c r="AB42" i="2"/>
  <c r="Z43" i="2"/>
  <c r="AA43" i="2"/>
  <c r="AB43" i="2"/>
  <c r="Z44" i="2"/>
  <c r="AA44" i="2"/>
  <c r="AB44" i="2"/>
  <c r="Z45" i="2"/>
  <c r="AA45" i="2"/>
  <c r="AB45" i="2"/>
  <c r="Z46" i="2"/>
  <c r="AA46" i="2"/>
  <c r="AB46" i="2"/>
  <c r="Z47" i="2"/>
  <c r="AA47" i="2"/>
  <c r="AB47" i="2"/>
  <c r="Z48" i="2"/>
  <c r="AA48" i="2"/>
  <c r="AB48" i="2"/>
  <c r="Z49" i="2"/>
  <c r="AA49" i="2"/>
  <c r="AB49" i="2"/>
  <c r="Z50" i="2"/>
  <c r="AA50" i="2"/>
  <c r="AB50" i="2"/>
  <c r="Z51" i="2"/>
  <c r="AA51" i="2"/>
  <c r="AB51" i="2"/>
  <c r="Z52" i="2"/>
  <c r="AA52" i="2"/>
  <c r="AB52" i="2"/>
  <c r="Z53" i="2"/>
  <c r="AA53" i="2"/>
  <c r="AB53" i="2"/>
  <c r="Z54" i="2"/>
  <c r="AA54" i="2"/>
  <c r="AB54" i="2"/>
  <c r="Z55" i="2"/>
  <c r="AA55" i="2"/>
  <c r="AB55" i="2"/>
  <c r="Z56" i="2"/>
  <c r="AA56" i="2"/>
  <c r="AB56" i="2"/>
  <c r="Z57" i="2"/>
  <c r="AA57" i="2"/>
  <c r="AB57" i="2"/>
  <c r="Z58" i="2"/>
  <c r="AA58" i="2"/>
  <c r="AB58" i="2"/>
  <c r="Z59" i="2"/>
  <c r="AA59" i="2"/>
  <c r="AB59" i="2"/>
  <c r="Z60" i="2"/>
  <c r="AA60" i="2"/>
  <c r="AB60" i="2"/>
  <c r="Z61" i="2"/>
  <c r="AA61" i="2"/>
  <c r="AB61" i="2"/>
  <c r="Z62" i="2"/>
  <c r="AA62" i="2"/>
  <c r="AB62" i="2"/>
  <c r="Z63" i="2"/>
  <c r="AA63" i="2"/>
  <c r="AB63" i="2"/>
  <c r="Z64" i="2"/>
  <c r="AA64" i="2"/>
  <c r="AB64" i="2"/>
  <c r="Z65" i="2"/>
  <c r="AA65" i="2"/>
  <c r="AB65" i="2"/>
  <c r="Z66" i="2"/>
  <c r="AA66" i="2"/>
  <c r="AB66" i="2"/>
  <c r="Z67" i="2"/>
  <c r="AA67" i="2"/>
  <c r="AB67" i="2"/>
  <c r="Z68" i="2"/>
  <c r="AA68" i="2"/>
  <c r="AB68" i="2"/>
  <c r="Z69" i="2"/>
  <c r="AA69" i="2"/>
  <c r="AB69" i="2"/>
  <c r="Z70" i="2"/>
  <c r="AA70" i="2"/>
  <c r="AB70" i="2"/>
  <c r="Z71" i="2"/>
  <c r="AA71" i="2"/>
  <c r="AB71" i="2"/>
  <c r="Z72" i="2"/>
  <c r="AA72" i="2"/>
  <c r="AB72" i="2"/>
  <c r="Z73" i="2"/>
  <c r="AA73" i="2"/>
  <c r="AB73" i="2"/>
  <c r="Z74" i="2"/>
  <c r="AA74" i="2"/>
  <c r="AB74" i="2"/>
  <c r="Z75" i="2"/>
  <c r="AA75" i="2"/>
  <c r="AB75" i="2"/>
  <c r="Z76" i="2"/>
  <c r="AA76" i="2"/>
  <c r="AB76" i="2"/>
  <c r="Z77" i="2"/>
  <c r="AA77" i="2"/>
  <c r="AB77" i="2"/>
  <c r="Z78" i="2"/>
  <c r="AA78" i="2"/>
  <c r="AB78" i="2"/>
  <c r="Z79" i="2"/>
  <c r="AA79" i="2"/>
  <c r="AB79" i="2"/>
  <c r="Z80" i="2"/>
  <c r="AA80" i="2"/>
  <c r="AB80" i="2"/>
  <c r="Z81" i="2"/>
  <c r="AA81" i="2"/>
  <c r="AB81" i="2"/>
  <c r="Z82" i="2"/>
  <c r="AA82" i="2"/>
  <c r="AB82" i="2"/>
  <c r="Z83" i="2"/>
  <c r="AA83" i="2"/>
  <c r="AB83" i="2"/>
  <c r="Z84" i="2"/>
  <c r="AA84" i="2"/>
  <c r="AB84" i="2"/>
  <c r="Z85" i="2"/>
  <c r="AA85" i="2"/>
  <c r="AB85" i="2"/>
  <c r="Z86" i="2"/>
  <c r="AA86" i="2"/>
  <c r="AB86" i="2"/>
  <c r="Z87" i="2"/>
  <c r="AA87" i="2"/>
  <c r="AB87" i="2"/>
  <c r="Z88" i="2"/>
  <c r="AA88" i="2"/>
  <c r="AB88" i="2"/>
  <c r="Z89" i="2"/>
  <c r="AA89" i="2"/>
  <c r="AB89" i="2"/>
  <c r="Z90" i="2"/>
  <c r="AA90" i="2"/>
  <c r="AB90" i="2"/>
  <c r="Z91" i="2"/>
  <c r="AA91" i="2"/>
  <c r="AB91" i="2"/>
  <c r="Z92" i="2"/>
  <c r="AA92" i="2"/>
  <c r="AB92" i="2"/>
  <c r="Z93" i="2"/>
  <c r="AA93" i="2"/>
  <c r="AB93" i="2"/>
  <c r="Z94" i="2"/>
  <c r="AA94" i="2"/>
  <c r="AB94" i="2"/>
  <c r="Z95" i="2"/>
  <c r="AA95" i="2"/>
  <c r="AB95" i="2"/>
  <c r="Z96" i="2"/>
  <c r="AA96" i="2"/>
  <c r="AB96" i="2"/>
  <c r="Z97" i="2"/>
  <c r="AA97" i="2"/>
  <c r="AB97" i="2"/>
  <c r="Z98" i="2"/>
  <c r="AA98" i="2"/>
  <c r="AB98" i="2"/>
  <c r="Z99" i="2"/>
  <c r="AA99" i="2"/>
  <c r="AB99" i="2"/>
  <c r="Z100" i="2"/>
  <c r="AA100" i="2"/>
  <c r="AB100" i="2"/>
  <c r="Z101" i="2"/>
  <c r="AA101" i="2"/>
  <c r="AB101" i="2"/>
  <c r="Z102" i="2"/>
  <c r="AA102" i="2"/>
  <c r="AB102" i="2"/>
  <c r="Z103" i="2"/>
  <c r="AA103" i="2"/>
  <c r="AB103" i="2"/>
  <c r="Z104" i="2"/>
  <c r="AA104" i="2"/>
  <c r="AB104" i="2"/>
  <c r="Z105" i="2"/>
  <c r="AA105" i="2"/>
  <c r="AB105" i="2"/>
  <c r="Z106" i="2"/>
  <c r="AA106" i="2"/>
  <c r="AB106" i="2"/>
  <c r="Z107" i="2"/>
  <c r="AA107" i="2"/>
  <c r="AB107" i="2"/>
  <c r="Z108" i="2"/>
  <c r="AA108" i="2"/>
  <c r="AB108" i="2"/>
  <c r="Z109" i="2"/>
  <c r="AA109" i="2"/>
  <c r="AB109" i="2"/>
  <c r="Z110" i="2"/>
  <c r="AA110" i="2"/>
  <c r="AB110" i="2"/>
  <c r="Z111" i="2"/>
  <c r="AA111" i="2"/>
  <c r="AB111" i="2"/>
  <c r="Z112" i="2"/>
  <c r="AA112" i="2"/>
  <c r="AB112" i="2"/>
  <c r="Z113" i="2"/>
  <c r="AA113" i="2"/>
  <c r="AB113" i="2"/>
  <c r="Z114" i="2"/>
  <c r="AA114" i="2"/>
  <c r="AB114" i="2"/>
  <c r="Z115" i="2"/>
  <c r="AA115" i="2"/>
  <c r="AB115" i="2"/>
  <c r="Z116" i="2"/>
  <c r="AA116" i="2"/>
  <c r="AB116" i="2"/>
  <c r="Z117" i="2"/>
  <c r="AA117" i="2"/>
  <c r="AB117" i="2"/>
  <c r="Z118" i="2"/>
  <c r="AA118" i="2"/>
  <c r="AB118" i="2"/>
  <c r="Z119" i="2"/>
  <c r="AA119" i="2"/>
  <c r="AB119" i="2"/>
  <c r="Z120" i="2"/>
  <c r="AA120" i="2"/>
  <c r="AB120" i="2"/>
  <c r="Z121" i="2"/>
  <c r="AA121" i="2"/>
  <c r="AB121" i="2"/>
  <c r="Z122" i="2"/>
  <c r="AA122" i="2"/>
  <c r="AB122" i="2"/>
  <c r="Z123" i="2"/>
  <c r="AA123" i="2"/>
  <c r="AB123" i="2"/>
  <c r="Z124" i="2"/>
  <c r="AA124" i="2"/>
  <c r="AB124" i="2"/>
  <c r="Z125" i="2"/>
  <c r="AA125" i="2"/>
  <c r="AB125" i="2"/>
  <c r="Z126" i="2"/>
  <c r="AA126" i="2"/>
  <c r="AB126" i="2"/>
  <c r="Z127" i="2"/>
  <c r="AA127" i="2"/>
  <c r="AB127" i="2"/>
  <c r="Z128" i="2"/>
  <c r="AA128" i="2"/>
  <c r="AB128" i="2"/>
  <c r="Z129" i="2"/>
  <c r="AA129" i="2"/>
  <c r="AB129" i="2"/>
  <c r="Z130" i="2"/>
  <c r="AA130" i="2"/>
  <c r="AB130" i="2"/>
  <c r="Z131" i="2"/>
  <c r="AA131" i="2"/>
  <c r="AB131" i="2"/>
  <c r="Z132" i="2"/>
  <c r="AA132" i="2"/>
  <c r="AB132" i="2"/>
  <c r="Z133" i="2"/>
  <c r="AA133" i="2"/>
  <c r="AB133" i="2"/>
  <c r="Z134" i="2"/>
  <c r="AA134" i="2"/>
  <c r="AB134" i="2"/>
  <c r="Z135" i="2"/>
  <c r="AA135" i="2"/>
  <c r="AB135" i="2"/>
  <c r="Z136" i="2"/>
  <c r="AA136" i="2"/>
  <c r="AB136" i="2"/>
  <c r="Z137" i="2"/>
  <c r="AA137" i="2"/>
  <c r="AB137" i="2"/>
  <c r="Z138" i="2"/>
  <c r="AA138" i="2"/>
  <c r="AB138" i="2"/>
  <c r="Z139" i="2"/>
  <c r="AA139" i="2"/>
  <c r="AB139" i="2"/>
  <c r="Z140" i="2"/>
  <c r="AA140" i="2"/>
  <c r="AB140" i="2"/>
  <c r="Z141" i="2"/>
  <c r="AA141" i="2"/>
  <c r="AB141" i="2"/>
  <c r="Z142" i="2"/>
  <c r="AA142" i="2"/>
  <c r="AB142" i="2"/>
  <c r="Z143" i="2"/>
  <c r="AA143" i="2"/>
  <c r="AB143" i="2"/>
  <c r="Z144" i="2"/>
  <c r="AA144" i="2"/>
  <c r="AB144" i="2"/>
  <c r="Z145" i="2"/>
  <c r="AA145" i="2"/>
  <c r="AB145" i="2"/>
  <c r="Z146" i="2"/>
  <c r="AA146" i="2"/>
  <c r="AB146" i="2"/>
  <c r="Z147" i="2"/>
  <c r="AA147" i="2"/>
  <c r="AB147" i="2"/>
  <c r="Z148" i="2"/>
  <c r="AA148" i="2"/>
  <c r="AB148" i="2"/>
  <c r="Z149" i="2"/>
  <c r="AA149" i="2"/>
  <c r="AB149" i="2"/>
  <c r="Z150" i="2"/>
  <c r="AA150" i="2"/>
  <c r="AB150" i="2"/>
  <c r="Z151" i="2"/>
  <c r="AA151" i="2"/>
  <c r="AB151" i="2"/>
  <c r="Z152" i="2"/>
  <c r="AA152" i="2"/>
  <c r="AB152" i="2"/>
  <c r="Z153" i="2"/>
  <c r="AA153" i="2"/>
  <c r="AB153" i="2"/>
  <c r="Z154" i="2"/>
  <c r="AA154" i="2"/>
  <c r="AB154" i="2"/>
  <c r="Z155" i="2"/>
  <c r="AA155" i="2"/>
  <c r="AB155" i="2"/>
  <c r="Z156" i="2"/>
  <c r="AA156" i="2"/>
  <c r="AB156" i="2"/>
  <c r="Z157" i="2"/>
  <c r="AA157" i="2"/>
  <c r="AB157" i="2"/>
  <c r="Z158" i="2"/>
  <c r="AA158" i="2"/>
  <c r="AB158" i="2"/>
  <c r="Z159" i="2"/>
  <c r="AA159" i="2"/>
  <c r="AB159" i="2"/>
  <c r="Z160" i="2"/>
  <c r="AA160" i="2"/>
  <c r="AB160" i="2"/>
  <c r="Z161" i="2"/>
  <c r="AA161" i="2"/>
  <c r="AB161" i="2"/>
  <c r="Z162" i="2"/>
  <c r="AA162" i="2"/>
  <c r="AB162" i="2"/>
  <c r="Z163" i="2"/>
  <c r="AA163" i="2"/>
  <c r="AB163" i="2"/>
  <c r="Z164" i="2"/>
  <c r="AA164" i="2"/>
  <c r="AB164" i="2"/>
  <c r="Z165" i="2"/>
  <c r="AA165" i="2"/>
  <c r="AB165" i="2"/>
  <c r="Z166" i="2"/>
  <c r="AA166" i="2"/>
  <c r="AB166" i="2"/>
  <c r="Z167" i="2"/>
  <c r="AA167" i="2"/>
  <c r="AB167" i="2"/>
  <c r="Z168" i="2"/>
  <c r="AA168" i="2"/>
  <c r="AB168" i="2"/>
  <c r="Z169" i="2"/>
  <c r="AA169" i="2"/>
  <c r="AB169" i="2"/>
  <c r="Z170" i="2"/>
  <c r="AA170" i="2"/>
  <c r="AB170" i="2"/>
  <c r="Z171" i="2"/>
  <c r="AA171" i="2"/>
  <c r="AB171" i="2"/>
  <c r="Z172" i="2"/>
  <c r="AA172" i="2"/>
  <c r="AB172" i="2"/>
  <c r="Z173" i="2"/>
  <c r="AA173" i="2"/>
  <c r="AB173" i="2"/>
  <c r="Z174" i="2"/>
  <c r="AA174" i="2"/>
  <c r="AB174" i="2"/>
  <c r="Z175" i="2"/>
  <c r="AA175" i="2"/>
  <c r="AB175" i="2"/>
  <c r="Z176" i="2"/>
  <c r="AA176" i="2"/>
  <c r="AB176" i="2"/>
  <c r="Z177" i="2"/>
  <c r="AA177" i="2"/>
  <c r="AB177" i="2"/>
  <c r="Z178" i="2"/>
  <c r="AA178" i="2"/>
  <c r="AB178" i="2"/>
  <c r="Z179" i="2"/>
  <c r="AA179" i="2"/>
  <c r="AB179" i="2"/>
  <c r="Z180" i="2"/>
  <c r="AA180" i="2"/>
  <c r="AB180" i="2"/>
  <c r="Z181" i="2"/>
  <c r="AA181" i="2"/>
  <c r="AB181" i="2"/>
  <c r="Z182" i="2"/>
  <c r="AA182" i="2"/>
  <c r="AB182" i="2"/>
  <c r="Z183" i="2"/>
  <c r="AA183" i="2"/>
  <c r="AB183" i="2"/>
  <c r="Z184" i="2"/>
  <c r="AA184" i="2"/>
  <c r="AB184" i="2"/>
  <c r="Z185" i="2"/>
  <c r="AA185" i="2"/>
  <c r="AB185" i="2"/>
  <c r="Z186" i="2"/>
  <c r="AA186" i="2"/>
  <c r="AB186" i="2"/>
  <c r="Z187" i="2"/>
  <c r="AA187" i="2"/>
  <c r="AB187" i="2"/>
  <c r="Z188" i="2"/>
  <c r="AA188" i="2"/>
  <c r="AB188" i="2"/>
  <c r="Z189" i="2"/>
  <c r="AA189" i="2"/>
  <c r="AB189" i="2"/>
  <c r="Z190" i="2"/>
  <c r="AA190" i="2"/>
  <c r="AB190" i="2"/>
  <c r="Z191" i="2"/>
  <c r="AA191" i="2"/>
  <c r="AB191" i="2"/>
  <c r="Z192" i="2"/>
  <c r="AA192" i="2"/>
  <c r="AB192" i="2"/>
  <c r="Z193" i="2"/>
  <c r="AA193" i="2"/>
  <c r="AB193" i="2"/>
  <c r="Z194" i="2"/>
  <c r="AA194" i="2"/>
  <c r="AB194" i="2"/>
  <c r="Z195" i="2"/>
  <c r="AA195" i="2"/>
  <c r="AB195" i="2"/>
  <c r="Z196" i="2"/>
  <c r="AA196" i="2"/>
  <c r="AB196" i="2"/>
  <c r="Z197" i="2"/>
  <c r="AA197" i="2"/>
  <c r="AB197" i="2"/>
  <c r="Z198" i="2"/>
  <c r="AA198" i="2"/>
  <c r="AB198" i="2"/>
  <c r="Z199" i="2"/>
  <c r="AA199" i="2"/>
  <c r="AB199" i="2"/>
  <c r="Z200" i="2"/>
  <c r="AA200" i="2"/>
  <c r="AB200" i="2"/>
  <c r="Z201" i="2"/>
  <c r="AA201" i="2"/>
  <c r="AB201" i="2"/>
  <c r="Z202" i="2"/>
  <c r="AA202" i="2"/>
  <c r="AB202" i="2"/>
  <c r="Z203" i="2"/>
  <c r="AA203" i="2"/>
  <c r="AB203" i="2"/>
  <c r="Z204" i="2"/>
  <c r="AA204" i="2"/>
  <c r="AB204" i="2"/>
  <c r="Z205" i="2"/>
  <c r="AA205" i="2"/>
  <c r="AB205" i="2"/>
  <c r="Z206" i="2"/>
  <c r="AA206" i="2"/>
  <c r="AB206" i="2"/>
  <c r="Z207" i="2"/>
  <c r="AA207" i="2"/>
  <c r="AB207" i="2"/>
  <c r="Z208" i="2"/>
  <c r="AA208" i="2"/>
  <c r="AB208" i="2"/>
  <c r="Z209" i="2"/>
  <c r="AA209" i="2"/>
  <c r="AB209" i="2"/>
  <c r="Z210" i="2"/>
  <c r="AA210" i="2"/>
  <c r="AB210" i="2"/>
  <c r="Z211" i="2"/>
  <c r="AA211" i="2"/>
  <c r="AB211" i="2"/>
  <c r="Z212" i="2"/>
  <c r="AA212" i="2"/>
  <c r="AB212" i="2"/>
  <c r="Z213" i="2"/>
  <c r="AA213" i="2"/>
  <c r="AB213" i="2"/>
  <c r="Z214" i="2"/>
  <c r="AA214" i="2"/>
  <c r="AB214" i="2"/>
  <c r="Z215" i="2"/>
  <c r="AA215" i="2"/>
  <c r="AB215" i="2"/>
  <c r="Z216" i="2"/>
  <c r="AA216" i="2"/>
  <c r="AB216" i="2"/>
  <c r="Z217" i="2"/>
  <c r="AA217" i="2"/>
  <c r="AB217" i="2"/>
  <c r="Z218" i="2"/>
  <c r="AA218" i="2"/>
  <c r="AB218" i="2"/>
  <c r="Z219" i="2"/>
  <c r="AA219" i="2"/>
  <c r="AB219" i="2"/>
  <c r="Z220" i="2"/>
  <c r="AA220" i="2"/>
  <c r="AB220" i="2"/>
  <c r="Z221" i="2"/>
  <c r="AA221" i="2"/>
  <c r="AB221" i="2"/>
  <c r="Z222" i="2"/>
  <c r="AA222" i="2"/>
  <c r="AB222" i="2"/>
  <c r="Z223" i="2"/>
  <c r="AA223" i="2"/>
  <c r="AB223" i="2"/>
  <c r="Z224" i="2"/>
  <c r="AA224" i="2"/>
  <c r="AB224" i="2"/>
  <c r="Z225" i="2"/>
  <c r="AA225" i="2"/>
  <c r="AB225" i="2"/>
  <c r="Z226" i="2"/>
  <c r="AA226" i="2"/>
  <c r="AB226" i="2"/>
  <c r="Z227" i="2"/>
  <c r="AA227" i="2"/>
  <c r="AB227" i="2"/>
  <c r="Z228" i="2"/>
  <c r="AA228" i="2"/>
  <c r="AB228" i="2"/>
  <c r="Z229" i="2"/>
  <c r="AA229" i="2"/>
  <c r="AB229" i="2"/>
  <c r="Z230" i="2"/>
  <c r="AA230" i="2"/>
  <c r="AB230" i="2"/>
  <c r="Z231" i="2"/>
  <c r="AA231" i="2"/>
  <c r="AB231" i="2"/>
  <c r="Z232" i="2"/>
  <c r="AA232" i="2"/>
  <c r="AB232" i="2"/>
  <c r="Z233" i="2"/>
  <c r="AA233" i="2"/>
  <c r="AB233" i="2"/>
  <c r="Z234" i="2"/>
  <c r="AA234" i="2"/>
  <c r="AB234" i="2"/>
  <c r="Z235" i="2"/>
  <c r="AA235" i="2"/>
  <c r="AB235" i="2"/>
  <c r="Z236" i="2"/>
  <c r="AA236" i="2"/>
  <c r="AB236" i="2"/>
  <c r="Z237" i="2"/>
  <c r="AA237" i="2"/>
  <c r="AB237" i="2"/>
  <c r="Z238" i="2"/>
  <c r="AA238" i="2"/>
  <c r="AB238" i="2"/>
  <c r="Z239" i="2"/>
  <c r="AA239" i="2"/>
  <c r="AB239" i="2"/>
  <c r="Z240" i="2"/>
  <c r="AA240" i="2"/>
  <c r="AB240" i="2"/>
  <c r="Z241" i="2"/>
  <c r="AA241" i="2"/>
  <c r="AB241" i="2"/>
  <c r="Z242" i="2"/>
  <c r="AA242" i="2"/>
  <c r="AB242" i="2"/>
  <c r="Z243" i="2"/>
  <c r="AA243" i="2"/>
  <c r="AB243" i="2"/>
  <c r="Z244" i="2"/>
  <c r="AA244" i="2"/>
  <c r="AB244" i="2"/>
  <c r="Z245" i="2"/>
  <c r="AA245" i="2"/>
  <c r="AB245" i="2"/>
  <c r="Z246" i="2"/>
  <c r="AA246" i="2"/>
  <c r="AB246" i="2"/>
  <c r="Z247" i="2"/>
  <c r="AA247" i="2"/>
  <c r="AB247" i="2"/>
  <c r="Z248" i="2"/>
  <c r="AA248" i="2"/>
  <c r="AB248" i="2"/>
  <c r="Z249" i="2"/>
  <c r="AA249" i="2"/>
  <c r="AB249" i="2"/>
  <c r="Z250" i="2"/>
  <c r="AA250" i="2"/>
  <c r="AB250" i="2"/>
  <c r="Z251" i="2"/>
  <c r="AA251" i="2"/>
  <c r="AB251" i="2"/>
  <c r="Z252" i="2"/>
  <c r="AA252" i="2"/>
  <c r="AB252" i="2"/>
  <c r="Z253" i="2"/>
  <c r="AA253" i="2"/>
  <c r="AB253" i="2"/>
  <c r="Z254" i="2"/>
  <c r="AA254" i="2"/>
  <c r="AB254" i="2"/>
  <c r="Z255" i="2"/>
  <c r="AA255" i="2"/>
  <c r="AB255" i="2"/>
  <c r="Z256" i="2"/>
  <c r="AA256" i="2"/>
  <c r="AB256" i="2"/>
  <c r="Z257" i="2"/>
  <c r="AA257" i="2"/>
  <c r="AB257" i="2"/>
  <c r="Z258" i="2"/>
  <c r="AA258" i="2"/>
  <c r="AB258" i="2"/>
  <c r="Z259" i="2"/>
  <c r="AA259" i="2"/>
  <c r="AB259" i="2"/>
  <c r="Z260" i="2"/>
  <c r="AA260" i="2"/>
  <c r="AB260" i="2"/>
  <c r="Z261" i="2"/>
  <c r="AA261" i="2"/>
  <c r="AB261" i="2"/>
  <c r="Z262" i="2"/>
  <c r="AA262" i="2"/>
  <c r="AB262" i="2"/>
  <c r="Z263" i="2"/>
  <c r="AA263" i="2"/>
  <c r="AB263" i="2"/>
  <c r="Z264" i="2"/>
  <c r="AA264" i="2"/>
  <c r="AB264" i="2"/>
  <c r="Z265" i="2"/>
  <c r="AA265" i="2"/>
  <c r="AB265" i="2"/>
  <c r="Z266" i="2"/>
  <c r="AA266" i="2"/>
  <c r="AB266" i="2"/>
  <c r="Z267" i="2"/>
  <c r="AA267" i="2"/>
  <c r="AB267" i="2"/>
  <c r="Z268" i="2"/>
  <c r="AA268" i="2"/>
  <c r="AB268" i="2"/>
  <c r="Z269" i="2"/>
  <c r="AA269" i="2"/>
  <c r="AB269" i="2"/>
  <c r="Z270" i="2"/>
  <c r="AA270" i="2"/>
  <c r="AB270" i="2"/>
  <c r="Z271" i="2"/>
  <c r="AA271" i="2"/>
  <c r="AB271" i="2"/>
  <c r="Z272" i="2"/>
  <c r="AA272" i="2"/>
  <c r="AB272" i="2"/>
  <c r="Z273" i="2"/>
  <c r="AA273" i="2"/>
  <c r="AB273" i="2"/>
  <c r="Z274" i="2"/>
  <c r="AA274" i="2"/>
  <c r="AB274" i="2"/>
  <c r="Z275" i="2"/>
  <c r="AA275" i="2"/>
  <c r="AB275" i="2"/>
  <c r="Z276" i="2"/>
  <c r="AA276" i="2"/>
  <c r="AB276" i="2"/>
  <c r="Z277" i="2"/>
  <c r="AA277" i="2"/>
  <c r="AB277" i="2"/>
  <c r="Z278" i="2"/>
  <c r="AA278" i="2"/>
  <c r="AB278" i="2"/>
  <c r="Z279" i="2"/>
  <c r="AA279" i="2"/>
  <c r="AB279" i="2"/>
  <c r="Z280" i="2"/>
  <c r="AA280" i="2"/>
  <c r="AB280" i="2"/>
  <c r="Z281" i="2"/>
  <c r="AA281" i="2"/>
  <c r="AB281" i="2"/>
  <c r="Z282" i="2"/>
  <c r="AA282" i="2"/>
  <c r="AB282" i="2"/>
  <c r="Z283" i="2"/>
  <c r="AA283" i="2"/>
  <c r="AB283" i="2"/>
  <c r="Z284" i="2"/>
  <c r="AA284" i="2"/>
  <c r="AB284" i="2"/>
  <c r="Z285" i="2"/>
  <c r="AA285" i="2"/>
  <c r="AB285" i="2"/>
  <c r="Z286" i="2"/>
  <c r="AA286" i="2"/>
  <c r="AB286" i="2"/>
  <c r="Z287" i="2"/>
  <c r="AA287" i="2"/>
  <c r="AB287" i="2"/>
  <c r="Z288" i="2"/>
  <c r="AA288" i="2"/>
  <c r="AB288" i="2"/>
  <c r="Z289" i="2"/>
  <c r="AA289" i="2"/>
  <c r="AB289" i="2"/>
  <c r="Z290" i="2"/>
  <c r="AA290" i="2"/>
  <c r="AB290" i="2"/>
  <c r="Z291" i="2"/>
  <c r="AA291" i="2"/>
  <c r="AB291" i="2"/>
  <c r="Z292" i="2"/>
  <c r="AA292" i="2"/>
  <c r="AB292" i="2"/>
  <c r="Z293" i="2"/>
  <c r="AA293" i="2"/>
  <c r="AB293" i="2"/>
  <c r="Z294" i="2"/>
  <c r="AA294" i="2"/>
  <c r="AB294" i="2"/>
  <c r="Z295" i="2"/>
  <c r="AA295" i="2"/>
  <c r="AB295" i="2"/>
  <c r="Z296" i="2"/>
  <c r="AA296" i="2"/>
  <c r="AB296" i="2"/>
  <c r="Z297" i="2"/>
  <c r="AA297" i="2"/>
  <c r="AB297" i="2"/>
  <c r="Z298" i="2"/>
  <c r="AA298" i="2"/>
  <c r="AB298" i="2"/>
  <c r="Z299" i="2"/>
  <c r="AA299" i="2"/>
  <c r="AB299" i="2"/>
  <c r="Z300" i="2"/>
  <c r="AA300" i="2"/>
  <c r="AB300" i="2"/>
  <c r="Z301" i="2"/>
  <c r="AA301" i="2"/>
  <c r="AB301" i="2"/>
  <c r="Z302" i="2"/>
  <c r="AA302" i="2"/>
  <c r="AB302" i="2"/>
  <c r="Z303" i="2"/>
  <c r="AA303" i="2"/>
  <c r="AB303" i="2"/>
  <c r="Z304" i="2"/>
  <c r="AA304" i="2"/>
  <c r="AB304" i="2"/>
  <c r="Z305" i="2"/>
  <c r="AA305" i="2"/>
  <c r="AB305" i="2"/>
  <c r="Z306" i="2"/>
  <c r="AA306" i="2"/>
  <c r="AB306" i="2"/>
  <c r="Z307" i="2"/>
  <c r="AA307" i="2"/>
  <c r="AB307" i="2"/>
  <c r="Z308" i="2"/>
  <c r="AA308" i="2"/>
  <c r="AB308" i="2"/>
  <c r="Z309" i="2"/>
  <c r="AA309" i="2"/>
  <c r="AB309" i="2"/>
  <c r="Z310" i="2"/>
  <c r="AA310" i="2"/>
  <c r="AB310" i="2"/>
  <c r="Z311" i="2"/>
  <c r="AA311" i="2"/>
  <c r="AB311" i="2"/>
  <c r="Z312" i="2"/>
  <c r="AA312" i="2"/>
  <c r="AB312" i="2"/>
  <c r="Z313" i="2"/>
  <c r="AA313" i="2"/>
  <c r="AB313" i="2"/>
  <c r="Z314" i="2"/>
  <c r="AA314" i="2"/>
  <c r="AB314" i="2"/>
  <c r="Z315" i="2"/>
  <c r="AA315" i="2"/>
  <c r="AB315" i="2"/>
  <c r="Z316" i="2"/>
  <c r="AA316" i="2"/>
  <c r="AB316" i="2"/>
  <c r="Z317" i="2"/>
  <c r="AA317" i="2"/>
  <c r="AB317" i="2"/>
  <c r="Z318" i="2"/>
  <c r="AA318" i="2"/>
  <c r="AB318" i="2"/>
  <c r="Z319" i="2"/>
  <c r="AA319" i="2"/>
  <c r="AB319" i="2"/>
  <c r="Z320" i="2"/>
  <c r="AA320" i="2"/>
  <c r="AB320" i="2"/>
  <c r="Z321" i="2"/>
  <c r="AA321" i="2"/>
  <c r="AB321" i="2"/>
  <c r="Z322" i="2"/>
  <c r="AA322" i="2"/>
  <c r="AB322" i="2"/>
  <c r="Z323" i="2"/>
  <c r="AA323" i="2"/>
  <c r="AB323" i="2"/>
  <c r="Z324" i="2"/>
  <c r="AA324" i="2"/>
  <c r="AB324" i="2"/>
  <c r="Z325" i="2"/>
  <c r="AA325" i="2"/>
  <c r="AB325" i="2"/>
  <c r="Z326" i="2"/>
  <c r="AA326" i="2"/>
  <c r="AB326" i="2"/>
  <c r="Z327" i="2"/>
  <c r="AA327" i="2"/>
  <c r="AB327" i="2"/>
  <c r="Z328" i="2"/>
  <c r="AA328" i="2"/>
  <c r="AB328" i="2"/>
  <c r="Z329" i="2"/>
  <c r="AA329" i="2"/>
  <c r="AB329" i="2"/>
  <c r="Z330" i="2"/>
  <c r="AA330" i="2"/>
  <c r="AB330" i="2"/>
  <c r="Z331" i="2"/>
  <c r="AA331" i="2"/>
  <c r="AB331" i="2"/>
  <c r="Z332" i="2"/>
  <c r="AA332" i="2"/>
  <c r="AB332" i="2"/>
  <c r="Z333" i="2"/>
  <c r="AA333" i="2"/>
  <c r="AB333" i="2"/>
  <c r="Z334" i="2"/>
  <c r="AA334" i="2"/>
  <c r="AB334" i="2"/>
  <c r="Z335" i="2"/>
  <c r="AA335" i="2"/>
  <c r="AB335" i="2"/>
  <c r="Z336" i="2"/>
  <c r="AA336" i="2"/>
  <c r="AB336" i="2"/>
  <c r="Z337" i="2"/>
  <c r="AA337" i="2"/>
  <c r="AB337" i="2"/>
  <c r="Z338" i="2"/>
  <c r="AA338" i="2"/>
  <c r="AB338" i="2"/>
  <c r="Z339" i="2"/>
  <c r="AA339" i="2"/>
  <c r="AB339" i="2"/>
  <c r="Z340" i="2"/>
  <c r="AA340" i="2"/>
  <c r="AB340" i="2"/>
  <c r="Z341" i="2"/>
  <c r="AA341" i="2"/>
  <c r="AB341" i="2"/>
  <c r="Z342" i="2"/>
  <c r="AA342" i="2"/>
  <c r="AB342" i="2"/>
  <c r="Z343" i="2"/>
  <c r="AA343" i="2"/>
  <c r="AB343" i="2"/>
  <c r="Z344" i="2"/>
  <c r="AA344" i="2"/>
  <c r="AB344" i="2"/>
  <c r="Z345" i="2"/>
  <c r="AA345" i="2"/>
  <c r="AB345" i="2"/>
  <c r="Z346" i="2"/>
  <c r="AA346" i="2"/>
  <c r="AB346" i="2"/>
  <c r="Z347" i="2"/>
  <c r="AA347" i="2"/>
  <c r="AB347" i="2"/>
  <c r="Z348" i="2"/>
  <c r="AA348" i="2"/>
  <c r="AB348" i="2"/>
  <c r="Z349" i="2"/>
  <c r="AA349" i="2"/>
  <c r="AB349" i="2"/>
  <c r="Z350" i="2"/>
  <c r="AA350" i="2"/>
  <c r="AB350" i="2"/>
  <c r="Z351" i="2"/>
  <c r="AA351" i="2"/>
  <c r="AB351" i="2"/>
  <c r="Z352" i="2"/>
  <c r="AA352" i="2"/>
  <c r="AB352" i="2"/>
  <c r="Z353" i="2"/>
  <c r="AA353" i="2"/>
  <c r="AB353" i="2"/>
  <c r="Z354" i="2"/>
  <c r="AA354" i="2"/>
  <c r="AB354" i="2"/>
  <c r="Z355" i="2"/>
  <c r="AA355" i="2"/>
  <c r="AB355" i="2"/>
  <c r="Z356" i="2"/>
  <c r="AA356" i="2"/>
  <c r="AB356" i="2"/>
  <c r="Z357" i="2"/>
  <c r="AA357" i="2"/>
  <c r="AB357" i="2"/>
  <c r="Z358" i="2"/>
  <c r="AA358" i="2"/>
  <c r="AB358" i="2"/>
  <c r="Z359" i="2"/>
  <c r="AA359" i="2"/>
  <c r="AB359" i="2"/>
  <c r="Z360" i="2"/>
  <c r="AA360" i="2"/>
  <c r="AB360" i="2"/>
  <c r="Z361" i="2"/>
  <c r="AA361" i="2"/>
  <c r="AB361" i="2"/>
  <c r="Z362" i="2"/>
  <c r="AA362" i="2"/>
  <c r="AB362" i="2"/>
  <c r="Z363" i="2"/>
  <c r="AA363" i="2"/>
  <c r="AB363" i="2"/>
  <c r="Z364" i="2"/>
  <c r="AA364" i="2"/>
  <c r="AB364" i="2"/>
  <c r="Z365" i="2"/>
  <c r="AA365" i="2"/>
  <c r="AB365" i="2"/>
  <c r="Z366" i="2"/>
  <c r="AA366" i="2"/>
  <c r="AB366" i="2"/>
  <c r="Z367" i="2"/>
  <c r="AA367" i="2"/>
  <c r="AB367" i="2"/>
  <c r="Z368" i="2"/>
  <c r="AA368" i="2"/>
  <c r="AB368" i="2"/>
  <c r="Z369" i="2"/>
  <c r="AA369" i="2"/>
  <c r="AB369" i="2"/>
  <c r="Z370" i="2"/>
  <c r="AA370" i="2"/>
  <c r="AB370" i="2"/>
  <c r="Z371" i="2"/>
  <c r="AA371" i="2"/>
  <c r="AB371" i="2"/>
  <c r="Z372" i="2"/>
  <c r="AA372" i="2"/>
  <c r="AB372" i="2"/>
  <c r="Z373" i="2"/>
  <c r="AA373" i="2"/>
  <c r="AB373" i="2"/>
  <c r="Z374" i="2"/>
  <c r="AA374" i="2"/>
  <c r="AB374" i="2"/>
  <c r="Z375" i="2"/>
  <c r="AA375" i="2"/>
  <c r="AB375" i="2"/>
  <c r="Z376" i="2"/>
  <c r="AA376" i="2"/>
  <c r="AB376" i="2"/>
  <c r="Z377" i="2"/>
  <c r="AA377" i="2"/>
  <c r="AB377" i="2"/>
  <c r="Z378" i="2"/>
  <c r="AA378" i="2"/>
  <c r="AB378" i="2"/>
  <c r="Z379" i="2"/>
  <c r="AA379" i="2"/>
  <c r="AB379" i="2"/>
  <c r="Z380" i="2"/>
  <c r="AA380" i="2"/>
  <c r="AB380" i="2"/>
  <c r="Z381" i="2"/>
  <c r="AA381" i="2"/>
  <c r="AB381" i="2"/>
  <c r="Z382" i="2"/>
  <c r="AA382" i="2"/>
  <c r="AB382" i="2"/>
  <c r="Z383" i="2"/>
  <c r="AA383" i="2"/>
  <c r="AB383" i="2"/>
  <c r="Z384" i="2"/>
  <c r="AA384" i="2"/>
  <c r="AB384" i="2"/>
  <c r="Z385" i="2"/>
  <c r="AA385" i="2"/>
  <c r="AB385" i="2"/>
  <c r="Z386" i="2"/>
  <c r="AA386" i="2"/>
  <c r="AB386" i="2"/>
  <c r="Z387" i="2"/>
  <c r="AA387" i="2"/>
  <c r="AB387" i="2"/>
  <c r="Z388" i="2"/>
  <c r="AA388" i="2"/>
  <c r="AB388" i="2"/>
  <c r="Z389" i="2"/>
  <c r="AA389" i="2"/>
  <c r="AB389" i="2"/>
  <c r="Z390" i="2"/>
  <c r="AA390" i="2"/>
  <c r="AB390" i="2"/>
  <c r="Z391" i="2"/>
  <c r="AA391" i="2"/>
  <c r="AB391" i="2"/>
  <c r="Z392" i="2"/>
  <c r="AA392" i="2"/>
  <c r="AB392" i="2"/>
  <c r="Z393" i="2"/>
  <c r="AA393" i="2"/>
  <c r="AB393" i="2"/>
  <c r="Z394" i="2"/>
  <c r="AA394" i="2"/>
  <c r="AB394" i="2"/>
  <c r="Z395" i="2"/>
  <c r="AA395" i="2"/>
  <c r="AB395" i="2"/>
  <c r="Z396" i="2"/>
  <c r="AA396" i="2"/>
  <c r="AB396" i="2"/>
  <c r="Z397" i="2"/>
  <c r="AA397" i="2"/>
  <c r="AB397" i="2"/>
  <c r="Z398" i="2"/>
  <c r="AA398" i="2"/>
  <c r="AB398" i="2"/>
  <c r="Z399" i="2"/>
  <c r="AA399" i="2"/>
  <c r="AB399" i="2"/>
  <c r="Z400" i="2"/>
  <c r="AA400" i="2"/>
  <c r="AB400" i="2"/>
  <c r="Z401" i="2"/>
  <c r="AA401" i="2"/>
  <c r="AB401" i="2"/>
  <c r="Z402" i="2"/>
  <c r="AA402" i="2"/>
  <c r="AB402" i="2"/>
  <c r="Z403" i="2"/>
  <c r="AA403" i="2"/>
  <c r="AB403" i="2"/>
  <c r="Z404" i="2"/>
  <c r="AA404" i="2"/>
  <c r="AB404" i="2"/>
  <c r="Z405" i="2"/>
  <c r="AA405" i="2"/>
  <c r="AB405" i="2"/>
  <c r="Z406" i="2"/>
  <c r="AA406" i="2"/>
  <c r="AB406" i="2"/>
  <c r="Z407" i="2"/>
  <c r="AA407" i="2"/>
  <c r="AB407" i="2"/>
  <c r="Z408" i="2"/>
  <c r="AA408" i="2"/>
  <c r="AB408" i="2"/>
  <c r="Z409" i="2"/>
  <c r="AA409" i="2"/>
  <c r="AB409" i="2"/>
  <c r="Z410" i="2"/>
  <c r="AA410" i="2"/>
  <c r="AB410" i="2"/>
  <c r="Z411" i="2"/>
  <c r="AA411" i="2"/>
  <c r="AB411" i="2"/>
  <c r="Z412" i="2"/>
  <c r="AA412" i="2"/>
  <c r="AB412" i="2"/>
  <c r="Z413" i="2"/>
  <c r="AA413" i="2"/>
  <c r="AB413" i="2"/>
  <c r="Z414" i="2"/>
  <c r="AA414" i="2"/>
  <c r="AB414" i="2"/>
  <c r="Z415" i="2"/>
  <c r="AA415" i="2"/>
  <c r="AB415" i="2"/>
  <c r="Z416" i="2"/>
  <c r="AA416" i="2"/>
  <c r="AB416" i="2"/>
  <c r="Z417" i="2"/>
  <c r="AA417" i="2"/>
  <c r="AB417" i="2"/>
  <c r="Z418" i="2"/>
  <c r="AA418" i="2"/>
  <c r="AB418" i="2"/>
  <c r="Z419" i="2"/>
  <c r="AA419" i="2"/>
  <c r="AB419" i="2"/>
  <c r="Z420" i="2"/>
  <c r="AA420" i="2"/>
  <c r="AB420" i="2"/>
  <c r="Z421" i="2"/>
  <c r="AA421" i="2"/>
  <c r="AB421" i="2"/>
  <c r="Z422" i="2"/>
  <c r="AA422" i="2"/>
  <c r="AB422" i="2"/>
  <c r="Z423" i="2"/>
  <c r="AA423" i="2"/>
  <c r="AB423" i="2"/>
  <c r="Z424" i="2"/>
  <c r="AA424" i="2"/>
  <c r="AB424" i="2"/>
  <c r="Z425" i="2"/>
  <c r="AA425" i="2"/>
  <c r="AB425" i="2"/>
  <c r="Z426" i="2"/>
  <c r="AA426" i="2"/>
  <c r="AB426" i="2"/>
  <c r="Z427" i="2"/>
  <c r="AA427" i="2"/>
  <c r="AB427" i="2"/>
  <c r="Z428" i="2"/>
  <c r="AA428" i="2"/>
  <c r="AB428" i="2"/>
  <c r="Z429" i="2"/>
  <c r="AA429" i="2"/>
  <c r="AB429" i="2"/>
  <c r="Z430" i="2"/>
  <c r="AA430" i="2"/>
  <c r="AB430" i="2"/>
  <c r="Z431" i="2"/>
  <c r="AA431" i="2"/>
  <c r="AB431" i="2"/>
  <c r="Z432" i="2"/>
  <c r="AA432" i="2"/>
  <c r="AB432" i="2"/>
  <c r="Z433" i="2"/>
  <c r="AA433" i="2"/>
  <c r="AB433" i="2"/>
  <c r="Z434" i="2"/>
  <c r="AA434" i="2"/>
  <c r="AB434" i="2"/>
  <c r="Z435" i="2"/>
  <c r="AA435" i="2"/>
  <c r="AB435" i="2"/>
  <c r="Z436" i="2"/>
  <c r="AA436" i="2"/>
  <c r="AB436" i="2"/>
  <c r="Z437" i="2"/>
  <c r="AA437" i="2"/>
  <c r="AB437" i="2"/>
  <c r="Z438" i="2"/>
  <c r="AA438" i="2"/>
  <c r="AB438" i="2"/>
  <c r="Z439" i="2"/>
  <c r="AA439" i="2"/>
  <c r="AB439" i="2"/>
  <c r="Z440" i="2"/>
  <c r="AA440" i="2"/>
  <c r="AB440" i="2"/>
  <c r="Z441" i="2"/>
  <c r="AA441" i="2"/>
  <c r="AB441" i="2"/>
  <c r="Z442" i="2"/>
  <c r="AA442" i="2"/>
  <c r="AB442" i="2"/>
  <c r="Z443" i="2"/>
  <c r="AA443" i="2"/>
  <c r="AB443" i="2"/>
  <c r="Z444" i="2"/>
  <c r="AA444" i="2"/>
  <c r="AB444" i="2"/>
  <c r="Z445" i="2"/>
  <c r="AA445" i="2"/>
  <c r="AB445" i="2"/>
  <c r="Z446" i="2"/>
  <c r="AA446" i="2"/>
  <c r="AB446" i="2"/>
  <c r="Z447" i="2"/>
  <c r="AA447" i="2"/>
  <c r="AB447" i="2"/>
  <c r="Z448" i="2"/>
  <c r="AA448" i="2"/>
  <c r="AB448" i="2"/>
  <c r="Z449" i="2"/>
  <c r="AA449" i="2"/>
  <c r="AB449" i="2"/>
  <c r="Z450" i="2"/>
  <c r="AA450" i="2"/>
  <c r="AB450" i="2"/>
  <c r="Z451" i="2"/>
  <c r="AA451" i="2"/>
  <c r="AB451" i="2"/>
  <c r="Z452" i="2"/>
  <c r="AA452" i="2"/>
  <c r="AB452" i="2"/>
  <c r="Z453" i="2"/>
  <c r="AA453" i="2"/>
  <c r="AB453" i="2"/>
  <c r="Z454" i="2"/>
  <c r="AA454" i="2"/>
  <c r="AB454" i="2"/>
  <c r="Z455" i="2"/>
  <c r="AA455" i="2"/>
  <c r="AB455" i="2"/>
  <c r="Z456" i="2"/>
  <c r="AA456" i="2"/>
  <c r="AB456" i="2"/>
  <c r="Z457" i="2"/>
  <c r="AA457" i="2"/>
  <c r="AB457" i="2"/>
  <c r="Z458" i="2"/>
  <c r="AA458" i="2"/>
  <c r="AB458" i="2"/>
  <c r="Z459" i="2"/>
  <c r="AA459" i="2"/>
  <c r="AB459" i="2"/>
  <c r="Z460" i="2"/>
  <c r="AA460" i="2"/>
  <c r="AB460" i="2"/>
  <c r="Z461" i="2"/>
  <c r="AA461" i="2"/>
  <c r="AB461" i="2"/>
  <c r="Z462" i="2"/>
  <c r="AA462" i="2"/>
  <c r="AB462" i="2"/>
  <c r="Z463" i="2"/>
  <c r="AA463" i="2"/>
  <c r="AB463" i="2"/>
  <c r="Z17"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15" i="2"/>
  <c r="W16" i="2"/>
  <c r="W14" i="2"/>
  <c r="AC463" i="2" l="1"/>
  <c r="AC461" i="2"/>
  <c r="AC458" i="2"/>
  <c r="AC456" i="2"/>
  <c r="AC454" i="2"/>
  <c r="AC452" i="2"/>
  <c r="AC449" i="2"/>
  <c r="AC447" i="2"/>
  <c r="AC445" i="2"/>
  <c r="AC443" i="2"/>
  <c r="AC441" i="2"/>
  <c r="AC439" i="2"/>
  <c r="AC438" i="2"/>
  <c r="AC437" i="2"/>
  <c r="AC436" i="2"/>
  <c r="AC435" i="2"/>
  <c r="AC434" i="2"/>
  <c r="AC433" i="2"/>
  <c r="AC432" i="2"/>
  <c r="AC431" i="2"/>
  <c r="AC430" i="2"/>
  <c r="AC429" i="2"/>
  <c r="AC428" i="2"/>
  <c r="AC427" i="2"/>
  <c r="AC426" i="2"/>
  <c r="AC425" i="2"/>
  <c r="AC424" i="2"/>
  <c r="AC423" i="2"/>
  <c r="AC421" i="2"/>
  <c r="AC419" i="2"/>
  <c r="AC416" i="2"/>
  <c r="AC414" i="2"/>
  <c r="AC412" i="2"/>
  <c r="AC411" i="2"/>
  <c r="AC410" i="2"/>
  <c r="AC409" i="2"/>
  <c r="AC408" i="2"/>
  <c r="AC407" i="2"/>
  <c r="AC406" i="2"/>
  <c r="AC405" i="2"/>
  <c r="AC404" i="2"/>
  <c r="AC402" i="2"/>
  <c r="AC400" i="2"/>
  <c r="AC398" i="2"/>
  <c r="AC396" i="2"/>
  <c r="AC394" i="2"/>
  <c r="AC391" i="2"/>
  <c r="AC389" i="2"/>
  <c r="AC387" i="2"/>
  <c r="AC385" i="2"/>
  <c r="AC383" i="2"/>
  <c r="AC380" i="2"/>
  <c r="AC378" i="2"/>
  <c r="AC377" i="2"/>
  <c r="AC376" i="2"/>
  <c r="AC375" i="2"/>
  <c r="AC374" i="2"/>
  <c r="AC373" i="2"/>
  <c r="AC372" i="2"/>
  <c r="AC371" i="2"/>
  <c r="AC370" i="2"/>
  <c r="AC368" i="2"/>
  <c r="AC367" i="2"/>
  <c r="AC364" i="2"/>
  <c r="AC363" i="2"/>
  <c r="AC361" i="2"/>
  <c r="AC359" i="2"/>
  <c r="AC357" i="2"/>
  <c r="AC355" i="2"/>
  <c r="AC354" i="2"/>
  <c r="AC352" i="2"/>
  <c r="AC350" i="2"/>
  <c r="AC348" i="2"/>
  <c r="AC346" i="2"/>
  <c r="AC344" i="2"/>
  <c r="AC342" i="2"/>
  <c r="AC340" i="2"/>
  <c r="AC338" i="2"/>
  <c r="AC336" i="2"/>
  <c r="AC334" i="2"/>
  <c r="AC332" i="2"/>
  <c r="AC330" i="2"/>
  <c r="AC328" i="2"/>
  <c r="AC327" i="2"/>
  <c r="AC325" i="2"/>
  <c r="AC323" i="2"/>
  <c r="AC321" i="2"/>
  <c r="AC319" i="2"/>
  <c r="AC317" i="2"/>
  <c r="AC316" i="2"/>
  <c r="AC314" i="2"/>
  <c r="AC312" i="2"/>
  <c r="AC310" i="2"/>
  <c r="AC308" i="2"/>
  <c r="AC307" i="2"/>
  <c r="AC305" i="2"/>
  <c r="AC303" i="2"/>
  <c r="AC301" i="2"/>
  <c r="AC300" i="2"/>
  <c r="AC298" i="2"/>
  <c r="AC297" i="2"/>
  <c r="AC296" i="2"/>
  <c r="AC295" i="2"/>
  <c r="AC294" i="2"/>
  <c r="AC293" i="2"/>
  <c r="AC292" i="2"/>
  <c r="AC291" i="2"/>
  <c r="AC290" i="2"/>
  <c r="AC289" i="2"/>
  <c r="AC288" i="2"/>
  <c r="AC287" i="2"/>
  <c r="AC286" i="2"/>
  <c r="AC285" i="2"/>
  <c r="AC284" i="2"/>
  <c r="AC282" i="2"/>
  <c r="AC280" i="2"/>
  <c r="AC279" i="2"/>
  <c r="AC277" i="2"/>
  <c r="AC275" i="2"/>
  <c r="AC273" i="2"/>
  <c r="AC271" i="2"/>
  <c r="AC269" i="2"/>
  <c r="AC267" i="2"/>
  <c r="AC265" i="2"/>
  <c r="AC264" i="2"/>
  <c r="AC262" i="2"/>
  <c r="AC261" i="2"/>
  <c r="AC260" i="2"/>
  <c r="AC259" i="2"/>
  <c r="AC258" i="2"/>
  <c r="AC257" i="2"/>
  <c r="AC256" i="2"/>
  <c r="AC255" i="2"/>
  <c r="AC254" i="2"/>
  <c r="AC253" i="2"/>
  <c r="AC252" i="2"/>
  <c r="AC251" i="2"/>
  <c r="AC250" i="2"/>
  <c r="AC248" i="2"/>
  <c r="AC462" i="2"/>
  <c r="AC460" i="2"/>
  <c r="AC459" i="2"/>
  <c r="AC457" i="2"/>
  <c r="AC455" i="2"/>
  <c r="AC453" i="2"/>
  <c r="AC451" i="2"/>
  <c r="AC450" i="2"/>
  <c r="AC448" i="2"/>
  <c r="AC446" i="2"/>
  <c r="AC444" i="2"/>
  <c r="AC442" i="2"/>
  <c r="AC440" i="2"/>
  <c r="AC422" i="2"/>
  <c r="AC420" i="2"/>
  <c r="AC418" i="2"/>
  <c r="AC417" i="2"/>
  <c r="AC415" i="2"/>
  <c r="AC413" i="2"/>
  <c r="AC403" i="2"/>
  <c r="AC401" i="2"/>
  <c r="AC399" i="2"/>
  <c r="AC397" i="2"/>
  <c r="AC395" i="2"/>
  <c r="AC393" i="2"/>
  <c r="AC392" i="2"/>
  <c r="AC390" i="2"/>
  <c r="AC388" i="2"/>
  <c r="AC386" i="2"/>
  <c r="AC384" i="2"/>
  <c r="AC382" i="2"/>
  <c r="AC381" i="2"/>
  <c r="AC379" i="2"/>
  <c r="AC369" i="2"/>
  <c r="AC366" i="2"/>
  <c r="AC365" i="2"/>
  <c r="AC362" i="2"/>
  <c r="AC360" i="2"/>
  <c r="AC358" i="2"/>
  <c r="AC356" i="2"/>
  <c r="AC353" i="2"/>
  <c r="AC351" i="2"/>
  <c r="AC349" i="2"/>
  <c r="AC347" i="2"/>
  <c r="AC345" i="2"/>
  <c r="AC343" i="2"/>
  <c r="AC341" i="2"/>
  <c r="AC339" i="2"/>
  <c r="AC337" i="2"/>
  <c r="AC335" i="2"/>
  <c r="AC333" i="2"/>
  <c r="AC331" i="2"/>
  <c r="AC329" i="2"/>
  <c r="AC326" i="2"/>
  <c r="AC324" i="2"/>
  <c r="AC322" i="2"/>
  <c r="AC320" i="2"/>
  <c r="AC318" i="2"/>
  <c r="AC315" i="2"/>
  <c r="AC313" i="2"/>
  <c r="AC311" i="2"/>
  <c r="AC309" i="2"/>
  <c r="AC306" i="2"/>
  <c r="AC304" i="2"/>
  <c r="AC302" i="2"/>
  <c r="AC299" i="2"/>
  <c r="AC283" i="2"/>
  <c r="AC281" i="2"/>
  <c r="AC278" i="2"/>
  <c r="AC276" i="2"/>
  <c r="AC274" i="2"/>
  <c r="AC272" i="2"/>
  <c r="AC270" i="2"/>
  <c r="AC268" i="2"/>
  <c r="AC266" i="2"/>
  <c r="AC263" i="2"/>
  <c r="AC249" i="2"/>
  <c r="AC244" i="2"/>
  <c r="AC243" i="2"/>
  <c r="AC241" i="2"/>
  <c r="AC239" i="2"/>
  <c r="AC238" i="2"/>
  <c r="AC236" i="2"/>
  <c r="AC235" i="2"/>
  <c r="AC233" i="2"/>
  <c r="AC231" i="2"/>
  <c r="AC230" i="2"/>
  <c r="AC228" i="2"/>
  <c r="AC226" i="2"/>
  <c r="AC225" i="2"/>
  <c r="AC223" i="2"/>
  <c r="AC222" i="2"/>
  <c r="AC220" i="2"/>
  <c r="AC218" i="2"/>
  <c r="AC217" i="2"/>
  <c r="AC215" i="2"/>
  <c r="AC214" i="2"/>
  <c r="AC212" i="2"/>
  <c r="AC210" i="2"/>
  <c r="AC209" i="2"/>
  <c r="AC208" i="2"/>
  <c r="AC206" i="2"/>
  <c r="AC204" i="2"/>
  <c r="AC202" i="2"/>
  <c r="AC201" i="2"/>
  <c r="AC199" i="2"/>
  <c r="AC197" i="2"/>
  <c r="AC195" i="2"/>
  <c r="AC193" i="2"/>
  <c r="AC191" i="2"/>
  <c r="AC189" i="2"/>
  <c r="AC187" i="2"/>
  <c r="AC186" i="2"/>
  <c r="AC184" i="2"/>
  <c r="AC182" i="2"/>
  <c r="AC181" i="2"/>
  <c r="AC179" i="2"/>
  <c r="AC177" i="2"/>
  <c r="AC175" i="2"/>
  <c r="AC173" i="2"/>
  <c r="AC171" i="2"/>
  <c r="AC170" i="2"/>
  <c r="AC168" i="2"/>
  <c r="AC167" i="2"/>
  <c r="AC165" i="2"/>
  <c r="AC163" i="2"/>
  <c r="AC161" i="2"/>
  <c r="AC159" i="2"/>
  <c r="AC156" i="2"/>
  <c r="AC154" i="2"/>
  <c r="AC152" i="2"/>
  <c r="AC150" i="2"/>
  <c r="AC147" i="2"/>
  <c r="AC144" i="2"/>
  <c r="AC142" i="2"/>
  <c r="AC139" i="2"/>
  <c r="AC137" i="2"/>
  <c r="AC135" i="2"/>
  <c r="AC132" i="2"/>
  <c r="AC130" i="2"/>
  <c r="AC126" i="2"/>
  <c r="AC124" i="2"/>
  <c r="AC122" i="2"/>
  <c r="AC120" i="2"/>
  <c r="AC118" i="2"/>
  <c r="AC117" i="2"/>
  <c r="AC115" i="2"/>
  <c r="AC113" i="2"/>
  <c r="AC112" i="2"/>
  <c r="AC109" i="2"/>
  <c r="AC107" i="2"/>
  <c r="AC105" i="2"/>
  <c r="AC102" i="2"/>
  <c r="AC101" i="2"/>
  <c r="AC99" i="2"/>
  <c r="AC97" i="2"/>
  <c r="AC95" i="2"/>
  <c r="AC93" i="2"/>
  <c r="AC91" i="2"/>
  <c r="AC89" i="2"/>
  <c r="AC87" i="2"/>
  <c r="AC85" i="2"/>
  <c r="AC83" i="2"/>
  <c r="AC81" i="2"/>
  <c r="AC79" i="2"/>
  <c r="AC77" i="2"/>
  <c r="AC75" i="2"/>
  <c r="AC74" i="2"/>
  <c r="AC73" i="2"/>
  <c r="AC72" i="2"/>
  <c r="AC70" i="2"/>
  <c r="AC69" i="2"/>
  <c r="AC68" i="2"/>
  <c r="AC67" i="2"/>
  <c r="AC66" i="2"/>
  <c r="AC65" i="2"/>
  <c r="AC64" i="2"/>
  <c r="AC63" i="2"/>
  <c r="AC62" i="2"/>
  <c r="AC61" i="2"/>
  <c r="AC60" i="2"/>
  <c r="AC59" i="2"/>
  <c r="AC58" i="2"/>
  <c r="AC57" i="2"/>
  <c r="AC56" i="2"/>
  <c r="AC55" i="2"/>
  <c r="AC54" i="2"/>
  <c r="AC53" i="2"/>
  <c r="AC52" i="2"/>
  <c r="AC51" i="2"/>
  <c r="AC50" i="2"/>
  <c r="AC49" i="2"/>
  <c r="AC48" i="2"/>
  <c r="AC47" i="2"/>
  <c r="AC46" i="2"/>
  <c r="AC45" i="2"/>
  <c r="AC44" i="2"/>
  <c r="AC43" i="2"/>
  <c r="AC42" i="2"/>
  <c r="AC41" i="2"/>
  <c r="AC40" i="2"/>
  <c r="AC39" i="2"/>
  <c r="AC38" i="2"/>
  <c r="AC37" i="2"/>
  <c r="AC36" i="2"/>
  <c r="AC34" i="2"/>
  <c r="AC33" i="2"/>
  <c r="AC31" i="2"/>
  <c r="AC30" i="2"/>
  <c r="AC28" i="2"/>
  <c r="AC25" i="2"/>
  <c r="AC24" i="2"/>
  <c r="AC22" i="2"/>
  <c r="AC21" i="2"/>
  <c r="AC19" i="2"/>
  <c r="AC18" i="2"/>
  <c r="AC16" i="2"/>
  <c r="AC15" i="2"/>
  <c r="AC247" i="2"/>
  <c r="AC246" i="2"/>
  <c r="AC245" i="2"/>
  <c r="AC242" i="2"/>
  <c r="AC240" i="2"/>
  <c r="AC237" i="2"/>
  <c r="AC234" i="2"/>
  <c r="AC232" i="2"/>
  <c r="AC229" i="2"/>
  <c r="AC227" i="2"/>
  <c r="AC224" i="2"/>
  <c r="AC221" i="2"/>
  <c r="AC219" i="2"/>
  <c r="AC216" i="2"/>
  <c r="AC213" i="2"/>
  <c r="AC211" i="2"/>
  <c r="AC207" i="2"/>
  <c r="AC205" i="2"/>
  <c r="AC203" i="2"/>
  <c r="AC200" i="2"/>
  <c r="AC198" i="2"/>
  <c r="AC196" i="2"/>
  <c r="AC194" i="2"/>
  <c r="AC192" i="2"/>
  <c r="AC190" i="2"/>
  <c r="AC188" i="2"/>
  <c r="AC185" i="2"/>
  <c r="AC183" i="2"/>
  <c r="AC180" i="2"/>
  <c r="AC178" i="2"/>
  <c r="AC176" i="2"/>
  <c r="AC174" i="2"/>
  <c r="AC172" i="2"/>
  <c r="AC169" i="2"/>
  <c r="AC166" i="2"/>
  <c r="AC164" i="2"/>
  <c r="AC162" i="2"/>
  <c r="AC160" i="2"/>
  <c r="AC158" i="2"/>
  <c r="AC157" i="2"/>
  <c r="AC155" i="2"/>
  <c r="AC153" i="2"/>
  <c r="AC151" i="2"/>
  <c r="AC149" i="2"/>
  <c r="AC148" i="2"/>
  <c r="AC146" i="2"/>
  <c r="AC145" i="2"/>
  <c r="AC143" i="2"/>
  <c r="AC141" i="2"/>
  <c r="AC140" i="2"/>
  <c r="AC138" i="2"/>
  <c r="AC136" i="2"/>
  <c r="AC134" i="2"/>
  <c r="AC133" i="2"/>
  <c r="AC131" i="2"/>
  <c r="AC129" i="2"/>
  <c r="AC128" i="2"/>
  <c r="AC127" i="2"/>
  <c r="AC125" i="2"/>
  <c r="AC123" i="2"/>
  <c r="AC121" i="2"/>
  <c r="AC119" i="2"/>
  <c r="AC116" i="2"/>
  <c r="AC114" i="2"/>
  <c r="AC111" i="2"/>
  <c r="AC110" i="2"/>
  <c r="AC108" i="2"/>
  <c r="AC106" i="2"/>
  <c r="AC104" i="2"/>
  <c r="AC103" i="2"/>
  <c r="AC100" i="2"/>
  <c r="AC98" i="2"/>
  <c r="AC96" i="2"/>
  <c r="AC94" i="2"/>
  <c r="AC92" i="2"/>
  <c r="AC90" i="2"/>
  <c r="AC88" i="2"/>
  <c r="AC86" i="2"/>
  <c r="AC84" i="2"/>
  <c r="AC82" i="2"/>
  <c r="AC80" i="2"/>
  <c r="AC78" i="2"/>
  <c r="AC76" i="2"/>
  <c r="AC71" i="2"/>
  <c r="AC27" i="2"/>
  <c r="W10" i="2"/>
  <c r="AG24" i="2" l="1"/>
  <c r="AH24" i="2" s="1"/>
  <c r="AG22" i="2" l="1"/>
  <c r="AH22" i="2" s="1"/>
  <c r="AG25" i="2"/>
  <c r="AH25" i="2" s="1"/>
  <c r="AG27" i="2"/>
  <c r="AH27" i="2" s="1"/>
  <c r="AG32" i="2"/>
  <c r="AH32" i="2" s="1"/>
  <c r="AG29" i="2"/>
  <c r="AH29" i="2" s="1"/>
  <c r="E38" i="2" l="1"/>
  <c r="BI38" i="2" l="1"/>
  <c r="D7" i="19"/>
  <c r="M5" i="19"/>
  <c r="D17" i="2" l="1"/>
  <c r="BU17" i="2" s="1"/>
  <c r="D26" i="2"/>
  <c r="D29" i="2"/>
  <c r="BU29" i="2" s="1"/>
  <c r="D32" i="2"/>
  <c r="D35" i="2"/>
  <c r="D38" i="2"/>
  <c r="BU35" i="2" l="1"/>
  <c r="BS35" i="2"/>
  <c r="AD32" i="2"/>
  <c r="BP32" i="2" s="1"/>
  <c r="BU32" i="2"/>
  <c r="BS32" i="2"/>
  <c r="AD38" i="2"/>
  <c r="BS38" i="2"/>
  <c r="BU38" i="2"/>
  <c r="BU26" i="2"/>
  <c r="BS26" i="2"/>
  <c r="AD17" i="2"/>
  <c r="BS17" i="2"/>
  <c r="BS29" i="2"/>
  <c r="Y26" i="2"/>
  <c r="AD26" i="2"/>
  <c r="BP26" i="2" s="1"/>
  <c r="C12" i="24"/>
  <c r="Y35" i="2"/>
  <c r="AD35" i="2"/>
  <c r="BP35" i="2" s="1"/>
  <c r="C36" i="24"/>
  <c r="Y29" i="2"/>
  <c r="AD29" i="2"/>
  <c r="BP29" i="2" s="1"/>
  <c r="C24" i="24"/>
  <c r="BF38" i="2"/>
  <c r="BG38" i="2" s="1"/>
  <c r="AE38" i="2"/>
  <c r="BH38" i="2"/>
  <c r="BF32" i="2"/>
  <c r="BG32" i="2" s="1"/>
  <c r="AE32" i="2"/>
  <c r="BH32" i="2"/>
  <c r="BH26" i="2"/>
  <c r="AE35" i="2"/>
  <c r="BH35" i="2"/>
  <c r="BH29" i="2"/>
  <c r="AE23" i="2"/>
  <c r="BH23" i="2"/>
  <c r="BH17" i="2"/>
  <c r="Y17" i="2"/>
  <c r="M8" i="16"/>
  <c r="M8" i="13"/>
  <c r="V20" i="16"/>
  <c r="V22" i="16"/>
  <c r="V24" i="16"/>
  <c r="V26" i="16"/>
  <c r="V28" i="16"/>
  <c r="V20" i="13"/>
  <c r="V22" i="13"/>
  <c r="V24" i="13"/>
  <c r="V26" i="13"/>
  <c r="V28" i="13"/>
  <c r="V18" i="16"/>
  <c r="V18" i="13"/>
  <c r="BP17" i="2" l="1"/>
  <c r="BN17" i="2"/>
  <c r="BR32" i="2"/>
  <c r="AD33" i="2"/>
  <c r="AD34" i="2" s="1"/>
  <c r="AE29" i="2"/>
  <c r="AE26" i="2"/>
  <c r="BQ32" i="2"/>
  <c r="AD39" i="2"/>
  <c r="BP38" i="2"/>
  <c r="BQ38" i="2"/>
  <c r="BR38" i="2"/>
  <c r="BR17" i="2"/>
  <c r="BQ17" i="2"/>
  <c r="AD18" i="2"/>
  <c r="BT17" i="2"/>
  <c r="BT20" i="2"/>
  <c r="BT26" i="2"/>
  <c r="AD30" i="2"/>
  <c r="AD31" i="2" s="1"/>
  <c r="BR29" i="2"/>
  <c r="BQ29" i="2"/>
  <c r="AD27" i="2"/>
  <c r="AE27" i="2" s="1"/>
  <c r="BR26" i="2"/>
  <c r="BQ26" i="2"/>
  <c r="AE33" i="2"/>
  <c r="AD36" i="2"/>
  <c r="AD37" i="2" s="1"/>
  <c r="BR35" i="2"/>
  <c r="BQ35" i="2"/>
  <c r="AE34" i="2"/>
  <c r="AE17" i="2"/>
  <c r="BF17" i="2"/>
  <c r="BG17" i="2" s="1"/>
  <c r="V7" i="16"/>
  <c r="V5" i="16" s="1"/>
  <c r="V7" i="13"/>
  <c r="V5" i="13" s="1"/>
  <c r="N28" i="13"/>
  <c r="N26" i="13"/>
  <c r="N24" i="13"/>
  <c r="N22" i="13"/>
  <c r="N20" i="13"/>
  <c r="N18" i="13"/>
  <c r="U9" i="13"/>
  <c r="T9" i="13"/>
  <c r="S9" i="13"/>
  <c r="S7" i="13" s="1"/>
  <c r="S5" i="13" s="1"/>
  <c r="R9" i="13"/>
  <c r="R7" i="13" s="1"/>
  <c r="R5" i="13" s="1"/>
  <c r="Q9" i="13"/>
  <c r="Q7" i="13" s="1"/>
  <c r="Q5" i="13" s="1"/>
  <c r="P9" i="13"/>
  <c r="P7" i="13" s="1"/>
  <c r="P5" i="13" s="1"/>
  <c r="O8" i="13"/>
  <c r="O7" i="13" s="1"/>
  <c r="O5" i="13" s="1"/>
  <c r="M7" i="13"/>
  <c r="M5" i="13" s="1"/>
  <c r="U7" i="13"/>
  <c r="U5" i="13" s="1"/>
  <c r="T7" i="13"/>
  <c r="T5" i="13" s="1"/>
  <c r="O8" i="16"/>
  <c r="O7" i="16" s="1"/>
  <c r="O5" i="16" s="1"/>
  <c r="N28" i="16"/>
  <c r="N26" i="16"/>
  <c r="N24" i="16"/>
  <c r="N22" i="16"/>
  <c r="N20" i="16"/>
  <c r="N18" i="16"/>
  <c r="U9" i="16"/>
  <c r="U7" i="16" s="1"/>
  <c r="U5" i="16" s="1"/>
  <c r="T9" i="16"/>
  <c r="T7" i="16" s="1"/>
  <c r="T5" i="16" s="1"/>
  <c r="S9" i="16"/>
  <c r="S7" i="16" s="1"/>
  <c r="S5" i="16" s="1"/>
  <c r="R9" i="16"/>
  <c r="R7" i="16" s="1"/>
  <c r="R5" i="16" s="1"/>
  <c r="Q9" i="16"/>
  <c r="Q7" i="16" s="1"/>
  <c r="Q5" i="16" s="1"/>
  <c r="P9" i="16"/>
  <c r="P7" i="16" s="1"/>
  <c r="P5" i="16" s="1"/>
  <c r="M7" i="16"/>
  <c r="M5" i="16" s="1"/>
  <c r="AE30" i="2" l="1"/>
  <c r="AE36" i="2"/>
  <c r="AD28" i="2"/>
  <c r="AE28" i="2" s="1"/>
  <c r="AD40" i="2"/>
  <c r="AE40" i="2" s="1"/>
  <c r="AE39" i="2"/>
  <c r="AD19" i="2"/>
  <c r="AE18" i="2"/>
  <c r="AG18" i="2" s="1"/>
  <c r="AH18" i="2" s="1"/>
  <c r="BT10" i="2"/>
  <c r="AE37" i="2"/>
  <c r="AE31" i="2"/>
  <c r="BF35" i="2"/>
  <c r="BG35" i="2" s="1"/>
  <c r="BF29" i="2"/>
  <c r="BG29" i="2" s="1"/>
  <c r="N7" i="16"/>
  <c r="N5" i="16" s="1"/>
  <c r="E5" i="16" s="1"/>
  <c r="N7" i="13"/>
  <c r="N5" i="13" s="1"/>
  <c r="E5" i="13" s="1"/>
  <c r="E5" i="17"/>
  <c r="BN18" i="2" l="1"/>
  <c r="BN47" i="2"/>
  <c r="AE19" i="2"/>
  <c r="BN55" i="2" s="1"/>
  <c r="BF26" i="2"/>
  <c r="BG26" i="2" s="1"/>
  <c r="BF23" i="2"/>
  <c r="BG23" i="2" s="1"/>
  <c r="BF20" i="2"/>
  <c r="BG20" i="2" s="1"/>
  <c r="R7" i="2"/>
  <c r="BN136" i="2" l="1"/>
  <c r="BN100" i="2"/>
  <c r="BN93" i="2"/>
  <c r="BN68" i="2"/>
  <c r="BN107" i="2"/>
  <c r="BN29" i="2"/>
  <c r="BN50" i="2"/>
  <c r="BN119" i="2"/>
  <c r="BN20" i="2"/>
  <c r="BN135" i="2"/>
  <c r="BN30" i="2"/>
  <c r="BN82" i="2"/>
  <c r="BN109" i="2"/>
  <c r="BN66" i="2"/>
  <c r="BN27" i="2"/>
  <c r="BN56" i="2"/>
  <c r="BN120" i="2"/>
  <c r="BN143" i="2"/>
  <c r="BN144" i="2"/>
  <c r="BN69" i="2"/>
  <c r="BN175" i="2"/>
  <c r="BN102" i="2"/>
  <c r="BN152" i="2"/>
  <c r="BN108" i="2"/>
  <c r="BN78" i="2"/>
  <c r="BN123" i="2"/>
  <c r="BN45" i="2"/>
  <c r="BN447" i="2"/>
  <c r="BN383" i="2"/>
  <c r="BN319" i="2"/>
  <c r="BN255" i="2"/>
  <c r="BN191" i="2"/>
  <c r="BN414" i="2"/>
  <c r="BN350" i="2"/>
  <c r="BN286" i="2"/>
  <c r="BN222" i="2"/>
  <c r="BN158" i="2"/>
  <c r="BN433" i="2"/>
  <c r="BN369" i="2"/>
  <c r="BN305" i="2"/>
  <c r="BN241" i="2"/>
  <c r="BN177" i="2"/>
  <c r="BN432" i="2"/>
  <c r="BN368" i="2"/>
  <c r="BN304" i="2"/>
  <c r="BN240" i="2"/>
  <c r="BN164" i="2"/>
  <c r="BN411" i="2"/>
  <c r="BN347" i="2"/>
  <c r="BN283" i="2"/>
  <c r="BN219" i="2"/>
  <c r="BN442" i="2"/>
  <c r="BN378" i="2"/>
  <c r="BN314" i="2"/>
  <c r="BN250" i="2"/>
  <c r="BN186" i="2"/>
  <c r="BN461" i="2"/>
  <c r="BN397" i="2"/>
  <c r="BN333" i="2"/>
  <c r="BN269" i="2"/>
  <c r="BN205" i="2"/>
  <c r="BN460" i="2"/>
  <c r="BN396" i="2"/>
  <c r="BN332" i="2"/>
  <c r="BN268" i="2"/>
  <c r="BN204" i="2"/>
  <c r="BN113" i="2"/>
  <c r="BN49" i="2"/>
  <c r="BN423" i="2"/>
  <c r="BN359" i="2"/>
  <c r="BN295" i="2"/>
  <c r="BN231" i="2"/>
  <c r="BN454" i="2"/>
  <c r="BN390" i="2"/>
  <c r="BN326" i="2"/>
  <c r="BN262" i="2"/>
  <c r="BN198" i="2"/>
  <c r="BN134" i="2"/>
  <c r="BO134" i="2" s="1"/>
  <c r="BN409" i="2"/>
  <c r="BN345" i="2"/>
  <c r="BN281" i="2"/>
  <c r="BN217" i="2"/>
  <c r="BN153" i="2"/>
  <c r="BN408" i="2"/>
  <c r="BN344" i="2"/>
  <c r="BN280" i="2"/>
  <c r="BN216" i="2"/>
  <c r="BN125" i="2"/>
  <c r="BN403" i="2"/>
  <c r="BN19" i="2"/>
  <c r="BO17" i="2" s="1"/>
  <c r="BN38" i="2"/>
  <c r="BN151" i="2"/>
  <c r="BN63" i="2"/>
  <c r="BN72" i="2"/>
  <c r="BN140" i="2"/>
  <c r="BN51" i="2"/>
  <c r="BN24" i="2"/>
  <c r="BN101" i="2"/>
  <c r="BN90" i="2"/>
  <c r="BN39" i="2"/>
  <c r="BN60" i="2"/>
  <c r="BN124" i="2"/>
  <c r="BN23" i="2"/>
  <c r="BN160" i="2"/>
  <c r="BN77" i="2"/>
  <c r="BN431" i="2"/>
  <c r="BO431" i="2" s="1"/>
  <c r="BN367" i="2"/>
  <c r="BN303" i="2"/>
  <c r="BN239" i="2"/>
  <c r="BN462" i="2"/>
  <c r="BN398" i="2"/>
  <c r="BN334" i="2"/>
  <c r="BN270" i="2"/>
  <c r="BN206" i="2"/>
  <c r="BN142" i="2"/>
  <c r="BN417" i="2"/>
  <c r="BN353" i="2"/>
  <c r="BN289" i="2"/>
  <c r="BN225" i="2"/>
  <c r="BN161" i="2"/>
  <c r="BN416" i="2"/>
  <c r="BN352" i="2"/>
  <c r="BN288" i="2"/>
  <c r="BN224" i="2"/>
  <c r="BN459" i="2"/>
  <c r="BN395" i="2"/>
  <c r="BO395" i="2" s="1"/>
  <c r="BN331" i="2"/>
  <c r="BN267" i="2"/>
  <c r="BN203" i="2"/>
  <c r="BN426" i="2"/>
  <c r="BN362" i="2"/>
  <c r="BN298" i="2"/>
  <c r="BN234" i="2"/>
  <c r="BN170" i="2"/>
  <c r="BN445" i="2"/>
  <c r="BN381" i="2"/>
  <c r="BN317" i="2"/>
  <c r="BN253" i="2"/>
  <c r="BN189" i="2"/>
  <c r="BN444" i="2"/>
  <c r="BN380" i="2"/>
  <c r="BN316" i="2"/>
  <c r="BN252" i="2"/>
  <c r="BN188" i="2"/>
  <c r="BN97" i="2"/>
  <c r="BN33" i="2"/>
  <c r="BN407" i="2"/>
  <c r="BN343" i="2"/>
  <c r="BN279" i="2"/>
  <c r="BN215" i="2"/>
  <c r="BO215" i="2" s="1"/>
  <c r="BN438" i="2"/>
  <c r="BN374" i="2"/>
  <c r="BN310" i="2"/>
  <c r="BN246" i="2"/>
  <c r="BN182" i="2"/>
  <c r="BN457" i="2"/>
  <c r="BN393" i="2"/>
  <c r="BN329" i="2"/>
  <c r="BN265" i="2"/>
  <c r="BN201" i="2"/>
  <c r="BN456" i="2"/>
  <c r="BN392" i="2"/>
  <c r="BN328" i="2"/>
  <c r="BN264" i="2"/>
  <c r="BN200" i="2"/>
  <c r="BN451" i="2"/>
  <c r="BN387" i="2"/>
  <c r="BN323" i="2"/>
  <c r="BN259" i="2"/>
  <c r="BN195" i="2"/>
  <c r="BN418" i="2"/>
  <c r="BN98" i="2"/>
  <c r="BN26" i="2"/>
  <c r="BN95" i="2"/>
  <c r="BN88" i="2"/>
  <c r="BN171" i="2"/>
  <c r="BN87" i="2"/>
  <c r="BN40" i="2"/>
  <c r="BN54" i="2"/>
  <c r="BN167" i="2"/>
  <c r="BN71" i="2"/>
  <c r="BN76" i="2"/>
  <c r="BN147" i="2"/>
  <c r="BN59" i="2"/>
  <c r="BN28" i="2"/>
  <c r="BN415" i="2"/>
  <c r="BN351" i="2"/>
  <c r="BN287" i="2"/>
  <c r="BN223" i="2"/>
  <c r="BN446" i="2"/>
  <c r="BN382" i="2"/>
  <c r="BN318" i="2"/>
  <c r="BN254" i="2"/>
  <c r="BN190" i="2"/>
  <c r="BN126" i="2"/>
  <c r="BN401" i="2"/>
  <c r="BN337" i="2"/>
  <c r="BN273" i="2"/>
  <c r="BN209" i="2"/>
  <c r="BN145" i="2"/>
  <c r="BN400" i="2"/>
  <c r="BN336" i="2"/>
  <c r="BN272" i="2"/>
  <c r="BN208" i="2"/>
  <c r="BN443" i="2"/>
  <c r="BN379" i="2"/>
  <c r="BN315" i="2"/>
  <c r="BN251" i="2"/>
  <c r="BN187" i="2"/>
  <c r="BN410" i="2"/>
  <c r="BN346" i="2"/>
  <c r="BN282" i="2"/>
  <c r="BN218" i="2"/>
  <c r="BN154" i="2"/>
  <c r="BN429" i="2"/>
  <c r="BN365" i="2"/>
  <c r="BN301" i="2"/>
  <c r="BN237" i="2"/>
  <c r="BN173" i="2"/>
  <c r="BN428" i="2"/>
  <c r="BN364" i="2"/>
  <c r="BN300" i="2"/>
  <c r="BN236" i="2"/>
  <c r="BN156" i="2"/>
  <c r="BN81" i="2"/>
  <c r="BN455" i="2"/>
  <c r="BN391" i="2"/>
  <c r="BN327" i="2"/>
  <c r="BN263" i="2"/>
  <c r="BN199" i="2"/>
  <c r="BN422" i="2"/>
  <c r="BN358" i="2"/>
  <c r="BN294" i="2"/>
  <c r="BN230" i="2"/>
  <c r="BN166" i="2"/>
  <c r="BN441" i="2"/>
  <c r="BN377" i="2"/>
  <c r="BN313" i="2"/>
  <c r="BN249" i="2"/>
  <c r="BN185" i="2"/>
  <c r="BN440" i="2"/>
  <c r="BN376" i="2"/>
  <c r="BN312" i="2"/>
  <c r="BN248" i="2"/>
  <c r="BN184" i="2"/>
  <c r="BN435" i="2"/>
  <c r="BN371" i="2"/>
  <c r="BN307" i="2"/>
  <c r="BN243" i="2"/>
  <c r="BN179" i="2"/>
  <c r="BN402" i="2"/>
  <c r="BN338" i="2"/>
  <c r="BN274" i="2"/>
  <c r="BN210" i="2"/>
  <c r="BN127" i="2"/>
  <c r="BN159" i="2"/>
  <c r="BN86" i="2"/>
  <c r="BO86" i="2" s="1"/>
  <c r="BN133" i="2"/>
  <c r="BN104" i="2"/>
  <c r="BN62" i="2"/>
  <c r="BN115" i="2"/>
  <c r="BN37" i="2"/>
  <c r="BN106" i="2"/>
  <c r="BN42" i="2"/>
  <c r="BN103" i="2"/>
  <c r="BN92" i="2"/>
  <c r="BN180" i="2"/>
  <c r="BN91" i="2"/>
  <c r="BN48" i="2"/>
  <c r="BN463" i="2"/>
  <c r="BN399" i="2"/>
  <c r="BN335" i="2"/>
  <c r="BN271" i="2"/>
  <c r="BN207" i="2"/>
  <c r="BN430" i="2"/>
  <c r="BN366" i="2"/>
  <c r="BN302" i="2"/>
  <c r="BN238" i="2"/>
  <c r="BN174" i="2"/>
  <c r="BN449" i="2"/>
  <c r="BN385" i="2"/>
  <c r="BN321" i="2"/>
  <c r="BN257" i="2"/>
  <c r="BN193" i="2"/>
  <c r="BN448" i="2"/>
  <c r="BN384" i="2"/>
  <c r="BN320" i="2"/>
  <c r="BN256" i="2"/>
  <c r="BN192" i="2"/>
  <c r="BN427" i="2"/>
  <c r="BN363" i="2"/>
  <c r="BN299" i="2"/>
  <c r="BN235" i="2"/>
  <c r="BN458" i="2"/>
  <c r="BO458" i="2" s="1"/>
  <c r="BN394" i="2"/>
  <c r="BN330" i="2"/>
  <c r="BN266" i="2"/>
  <c r="BN202" i="2"/>
  <c r="BN138" i="2"/>
  <c r="BN413" i="2"/>
  <c r="BN349" i="2"/>
  <c r="BN285" i="2"/>
  <c r="BN221" i="2"/>
  <c r="BN157" i="2"/>
  <c r="BN412" i="2"/>
  <c r="BN348" i="2"/>
  <c r="BN284" i="2"/>
  <c r="BN220" i="2"/>
  <c r="BN131" i="2"/>
  <c r="BN65" i="2"/>
  <c r="BN439" i="2"/>
  <c r="BN375" i="2"/>
  <c r="BN311" i="2"/>
  <c r="BN247" i="2"/>
  <c r="BN183" i="2"/>
  <c r="BN406" i="2"/>
  <c r="BN342" i="2"/>
  <c r="BN278" i="2"/>
  <c r="BO278" i="2" s="1"/>
  <c r="BN214" i="2"/>
  <c r="BN150" i="2"/>
  <c r="BN425" i="2"/>
  <c r="BN361" i="2"/>
  <c r="BN297" i="2"/>
  <c r="BN233" i="2"/>
  <c r="BN169" i="2"/>
  <c r="BN424" i="2"/>
  <c r="BN360" i="2"/>
  <c r="BN296" i="2"/>
  <c r="BN232" i="2"/>
  <c r="BN148" i="2"/>
  <c r="BN419" i="2"/>
  <c r="BN355" i="2"/>
  <c r="BN291" i="2"/>
  <c r="BN227" i="2"/>
  <c r="BN450" i="2"/>
  <c r="BN386" i="2"/>
  <c r="BN322" i="2"/>
  <c r="BN258" i="2"/>
  <c r="BN194" i="2"/>
  <c r="BN130" i="2"/>
  <c r="BN405" i="2"/>
  <c r="BN341" i="2"/>
  <c r="BN61" i="2"/>
  <c r="BN139" i="2"/>
  <c r="BN118" i="2"/>
  <c r="BN116" i="2"/>
  <c r="BN52" i="2"/>
  <c r="BN132" i="2"/>
  <c r="BN137" i="2"/>
  <c r="BN21" i="2"/>
  <c r="BN99" i="2"/>
  <c r="BN22" i="2"/>
  <c r="BN96" i="2"/>
  <c r="BN111" i="2"/>
  <c r="BN58" i="2"/>
  <c r="BN122" i="2"/>
  <c r="BN41" i="2"/>
  <c r="BN105" i="2"/>
  <c r="BN196" i="2"/>
  <c r="BN260" i="2"/>
  <c r="BN324" i="2"/>
  <c r="BN388" i="2"/>
  <c r="BN452" i="2"/>
  <c r="BN197" i="2"/>
  <c r="BN261" i="2"/>
  <c r="BN325" i="2"/>
  <c r="BN421" i="2"/>
  <c r="BN162" i="2"/>
  <c r="BN290" i="2"/>
  <c r="BN434" i="2"/>
  <c r="BN74" i="2"/>
  <c r="BN117" i="2"/>
  <c r="BN32" i="2"/>
  <c r="BN67" i="2"/>
  <c r="BN155" i="2"/>
  <c r="BN80" i="2"/>
  <c r="BN75" i="2"/>
  <c r="BN31" i="2"/>
  <c r="BN70" i="2"/>
  <c r="BN57" i="2"/>
  <c r="BN121" i="2"/>
  <c r="BN212" i="2"/>
  <c r="BN276" i="2"/>
  <c r="BN340" i="2"/>
  <c r="BN404" i="2"/>
  <c r="BN149" i="2"/>
  <c r="BN213" i="2"/>
  <c r="BN277" i="2"/>
  <c r="BN357" i="2"/>
  <c r="BN437" i="2"/>
  <c r="BN178" i="2"/>
  <c r="BN306" i="2"/>
  <c r="BN211" i="2"/>
  <c r="BN36" i="2"/>
  <c r="BN79" i="2"/>
  <c r="BN163" i="2"/>
  <c r="BN84" i="2"/>
  <c r="BN83" i="2"/>
  <c r="BN176" i="2"/>
  <c r="BN85" i="2"/>
  <c r="BN168" i="2"/>
  <c r="BN35" i="2"/>
  <c r="BO35" i="2" s="1"/>
  <c r="BN129" i="2"/>
  <c r="BN64" i="2"/>
  <c r="BN43" i="2"/>
  <c r="BN110" i="2"/>
  <c r="BN73" i="2"/>
  <c r="BN141" i="2"/>
  <c r="BN228" i="2"/>
  <c r="BN292" i="2"/>
  <c r="BN356" i="2"/>
  <c r="BN420" i="2"/>
  <c r="BN165" i="2"/>
  <c r="BN229" i="2"/>
  <c r="BN293" i="2"/>
  <c r="BN373" i="2"/>
  <c r="BN453" i="2"/>
  <c r="BN226" i="2"/>
  <c r="BN354" i="2"/>
  <c r="BN275" i="2"/>
  <c r="BN46" i="2"/>
  <c r="BN53" i="2"/>
  <c r="BO53" i="2" s="1"/>
  <c r="BN128" i="2"/>
  <c r="BN94" i="2"/>
  <c r="BN112" i="2"/>
  <c r="BN44" i="2"/>
  <c r="BN114" i="2"/>
  <c r="BN34" i="2"/>
  <c r="BN25" i="2"/>
  <c r="BN89" i="2"/>
  <c r="BN172" i="2"/>
  <c r="BN244" i="2"/>
  <c r="BN308" i="2"/>
  <c r="BN372" i="2"/>
  <c r="BN436" i="2"/>
  <c r="BN181" i="2"/>
  <c r="BN245" i="2"/>
  <c r="BN309" i="2"/>
  <c r="BN389" i="2"/>
  <c r="BN146" i="2"/>
  <c r="BN242" i="2"/>
  <c r="BN370" i="2"/>
  <c r="BN339" i="2"/>
  <c r="F2" i="8"/>
  <c r="C7" i="2"/>
  <c r="BO407" i="2" l="1"/>
  <c r="BO89" i="2"/>
  <c r="BO149" i="2"/>
  <c r="BO266" i="2"/>
  <c r="BO302" i="2"/>
  <c r="BO47" i="2"/>
  <c r="BO437" i="2"/>
  <c r="BO80" i="2"/>
  <c r="BO293" i="2"/>
  <c r="BO221" i="2"/>
  <c r="BO341" i="2"/>
  <c r="BO455" i="2"/>
  <c r="BO404" i="2"/>
  <c r="BO263" i="2"/>
  <c r="BO443" i="2"/>
  <c r="BO389" i="2"/>
  <c r="BO128" i="2"/>
  <c r="BO176" i="2"/>
  <c r="BO155" i="2"/>
  <c r="BO44" i="2"/>
  <c r="BO110" i="2"/>
  <c r="BO83" i="2"/>
  <c r="BO20" i="2"/>
  <c r="BO116" i="2"/>
  <c r="BO92" i="2"/>
  <c r="BO179" i="2"/>
  <c r="BO230" i="2"/>
  <c r="BO410" i="2"/>
  <c r="BO446" i="2"/>
  <c r="BO95" i="2"/>
  <c r="BO392" i="2"/>
  <c r="BO329" i="2"/>
  <c r="BO101" i="2"/>
  <c r="BO143" i="2"/>
  <c r="BO242" i="2"/>
  <c r="BO137" i="2"/>
  <c r="BO440" i="2"/>
  <c r="BO296" i="2"/>
  <c r="BO248" i="2"/>
  <c r="BO380" i="2"/>
  <c r="BO416" i="2"/>
  <c r="BO119" i="2"/>
  <c r="BO107" i="2"/>
  <c r="BO50" i="2"/>
  <c r="BO68" i="2"/>
  <c r="BO356" i="2"/>
  <c r="BO74" i="2"/>
  <c r="BO452" i="2"/>
  <c r="BO29" i="2"/>
  <c r="BO212" i="2"/>
  <c r="BO434" i="2"/>
  <c r="BO227" i="2"/>
  <c r="BO65" i="2"/>
  <c r="BO206" i="2"/>
  <c r="BO314" i="2"/>
  <c r="BO350" i="2"/>
  <c r="BO245" i="2"/>
  <c r="BO290" i="2"/>
  <c r="BO41" i="2"/>
  <c r="BO425" i="2"/>
  <c r="BO311" i="2"/>
  <c r="BO131" i="2"/>
  <c r="BO377" i="2"/>
  <c r="BO218" i="2"/>
  <c r="BO254" i="2"/>
  <c r="BO71" i="2"/>
  <c r="BO26" i="2"/>
  <c r="BO200" i="2"/>
  <c r="BO317" i="2"/>
  <c r="BO203" i="2"/>
  <c r="BO353" i="2"/>
  <c r="BO239" i="2"/>
  <c r="BO77" i="2"/>
  <c r="BO344" i="2"/>
  <c r="BO281" i="2"/>
  <c r="BO461" i="2"/>
  <c r="BO347" i="2"/>
  <c r="BO158" i="2"/>
  <c r="BO383" i="2"/>
  <c r="BO170" i="2"/>
  <c r="BO359" i="2"/>
  <c r="BO308" i="2"/>
  <c r="BO32" i="2"/>
  <c r="BO146" i="2"/>
  <c r="BO275" i="2"/>
  <c r="BO197" i="2"/>
  <c r="BO260" i="2"/>
  <c r="BO122" i="2"/>
  <c r="BO386" i="2"/>
  <c r="BO233" i="2"/>
  <c r="BO413" i="2"/>
  <c r="BO299" i="2"/>
  <c r="BO449" i="2"/>
  <c r="BO335" i="2"/>
  <c r="BO62" i="2"/>
  <c r="BO338" i="2"/>
  <c r="BO185" i="2"/>
  <c r="BO428" i="2"/>
  <c r="BO365" i="2"/>
  <c r="BO251" i="2"/>
  <c r="BO401" i="2"/>
  <c r="BO287" i="2"/>
  <c r="BO59" i="2"/>
  <c r="BO167" i="2"/>
  <c r="BO98" i="2"/>
  <c r="BO323" i="2"/>
  <c r="BO374" i="2"/>
  <c r="BO188" i="2"/>
  <c r="BO224" i="2"/>
  <c r="BO161" i="2"/>
  <c r="BO125" i="2"/>
  <c r="BO332" i="2"/>
  <c r="BO269" i="2"/>
  <c r="BO368" i="2"/>
  <c r="BO305" i="2"/>
  <c r="BO191" i="2"/>
  <c r="BO56" i="2"/>
  <c r="BO194" i="2"/>
  <c r="BO419" i="2"/>
  <c r="BO284" i="2"/>
  <c r="BO320" i="2"/>
  <c r="BO257" i="2"/>
  <c r="BO104" i="2"/>
  <c r="BO371" i="2"/>
  <c r="BO422" i="2"/>
  <c r="BO236" i="2"/>
  <c r="BO173" i="2"/>
  <c r="BO272" i="2"/>
  <c r="BO209" i="2"/>
  <c r="BO182" i="2"/>
  <c r="BO362" i="2"/>
  <c r="BO398" i="2"/>
  <c r="BO23" i="2"/>
  <c r="BO140" i="2"/>
  <c r="BO38" i="2"/>
  <c r="BO326" i="2"/>
  <c r="BO113" i="2"/>
  <c r="BO164" i="2"/>
  <c r="BO152" i="2"/>
  <c r="BU17" i="19"/>
  <c r="BS17" i="19"/>
  <c r="Y17" i="19"/>
  <c r="AD17" i="19"/>
  <c r="BH17" i="19"/>
  <c r="G43" i="23"/>
  <c r="G42" i="23"/>
  <c r="G47" i="23"/>
  <c r="H38" i="23"/>
  <c r="H35" i="23"/>
  <c r="H32" i="23"/>
  <c r="E19" i="23"/>
  <c r="E22" i="23"/>
  <c r="A1" i="1"/>
  <c r="G18" i="21"/>
  <c r="BV17" i="19" l="1"/>
  <c r="A1" i="25"/>
  <c r="A1" i="24"/>
  <c r="A1" i="26"/>
  <c r="BR17" i="19"/>
  <c r="BQ17" i="19"/>
  <c r="BP17" i="19"/>
  <c r="AD18" i="19"/>
  <c r="AE17" i="19"/>
  <c r="F29" i="2"/>
  <c r="C26" i="24" s="1"/>
  <c r="B3" i="28" s="1"/>
  <c r="Q3" i="28" l="1"/>
  <c r="O3" i="28"/>
  <c r="M3" i="28"/>
  <c r="K3" i="28"/>
  <c r="H3" i="28"/>
  <c r="G3" i="28"/>
  <c r="P3" i="28"/>
  <c r="N3" i="28"/>
  <c r="L3" i="28"/>
  <c r="J3" i="28"/>
  <c r="I3" i="28"/>
  <c r="AD19" i="19"/>
  <c r="AE18" i="19"/>
  <c r="AA29" i="2"/>
  <c r="BJ29" i="2"/>
  <c r="F560" i="8"/>
  <c r="F559" i="8"/>
  <c r="F558" i="8"/>
  <c r="F1499" i="3"/>
  <c r="F1500" i="3"/>
  <c r="F1501" i="3"/>
  <c r="F1502" i="3"/>
  <c r="F1503" i="3"/>
  <c r="F1504" i="3"/>
  <c r="F1505" i="3"/>
  <c r="F1498" i="3"/>
  <c r="F557" i="8"/>
  <c r="F556" i="8"/>
  <c r="F555" i="8"/>
  <c r="F554" i="8"/>
  <c r="F553" i="8"/>
  <c r="F552" i="8"/>
  <c r="F551" i="8"/>
  <c r="F550" i="8"/>
  <c r="F549" i="8"/>
  <c r="F548" i="8"/>
  <c r="F547" i="8"/>
  <c r="F1477" i="3"/>
  <c r="F1478" i="3"/>
  <c r="F1479" i="3"/>
  <c r="F1480" i="3"/>
  <c r="F1481" i="3"/>
  <c r="F1482" i="3"/>
  <c r="F1483" i="3"/>
  <c r="F1484" i="3"/>
  <c r="F1485" i="3"/>
  <c r="F1486" i="3"/>
  <c r="F1487" i="3"/>
  <c r="F1488" i="3"/>
  <c r="F1489" i="3"/>
  <c r="F1490" i="3"/>
  <c r="F1491" i="3"/>
  <c r="F1492" i="3"/>
  <c r="F1493" i="3"/>
  <c r="F1494" i="3"/>
  <c r="F1495" i="3"/>
  <c r="F1496" i="3"/>
  <c r="F1497" i="3"/>
  <c r="AE19" i="19" l="1"/>
  <c r="F546" i="8"/>
  <c r="F545" i="8"/>
  <c r="F544" i="8"/>
  <c r="F543" i="8"/>
  <c r="F542" i="8"/>
  <c r="F541" i="8"/>
  <c r="F540" i="8"/>
  <c r="F539" i="8"/>
  <c r="F538" i="8"/>
  <c r="F537" i="8"/>
  <c r="F536" i="8"/>
  <c r="F535" i="8"/>
  <c r="F534" i="8"/>
  <c r="F533" i="8"/>
  <c r="F532" i="8"/>
  <c r="F531" i="8"/>
  <c r="F530" i="8"/>
  <c r="F529" i="8"/>
  <c r="F528" i="8"/>
  <c r="F527" i="8"/>
  <c r="F526" i="8"/>
  <c r="F525" i="8"/>
  <c r="F524" i="8"/>
  <c r="F523" i="8"/>
  <c r="F522" i="8"/>
  <c r="F521" i="8"/>
  <c r="F520" i="8"/>
  <c r="F519" i="8"/>
  <c r="F518" i="8"/>
  <c r="F517" i="8"/>
  <c r="F516" i="8"/>
  <c r="F515" i="8"/>
  <c r="F514" i="8"/>
  <c r="F513" i="8"/>
  <c r="F512" i="8"/>
  <c r="F511" i="8"/>
  <c r="F510" i="8"/>
  <c r="F509" i="8"/>
  <c r="F508" i="8"/>
  <c r="F507" i="8"/>
  <c r="F506" i="8"/>
  <c r="F505" i="8"/>
  <c r="F504" i="8"/>
  <c r="F503" i="8"/>
  <c r="F502" i="8"/>
  <c r="F501" i="8"/>
  <c r="F500" i="8"/>
  <c r="F499" i="8"/>
  <c r="F498" i="8"/>
  <c r="F497" i="8"/>
  <c r="F496" i="8"/>
  <c r="F495" i="8"/>
  <c r="F494" i="8"/>
  <c r="F493" i="8"/>
  <c r="F492" i="8"/>
  <c r="F491" i="8"/>
  <c r="F490" i="8"/>
  <c r="F489" i="8"/>
  <c r="F488" i="8"/>
  <c r="F487" i="8"/>
  <c r="F486" i="8"/>
  <c r="F485" i="8"/>
  <c r="F484" i="8"/>
  <c r="F483" i="8"/>
  <c r="F482" i="8"/>
  <c r="F481" i="8"/>
  <c r="F480" i="8"/>
  <c r="F479" i="8"/>
  <c r="F478" i="8"/>
  <c r="F477" i="8"/>
  <c r="F476" i="8"/>
  <c r="F475" i="8"/>
  <c r="F474" i="8"/>
  <c r="F473" i="8"/>
  <c r="F472" i="8"/>
  <c r="F471" i="8"/>
  <c r="F470" i="8"/>
  <c r="F469" i="8"/>
  <c r="F468" i="8"/>
  <c r="F467" i="8"/>
  <c r="F466" i="8"/>
  <c r="F465" i="8"/>
  <c r="F464" i="8"/>
  <c r="F463" i="8"/>
  <c r="F462" i="8"/>
  <c r="F461" i="8"/>
  <c r="F460" i="8"/>
  <c r="F459" i="8"/>
  <c r="F458" i="8"/>
  <c r="F457" i="8"/>
  <c r="F456" i="8"/>
  <c r="F455" i="8"/>
  <c r="F454" i="8"/>
  <c r="F453" i="8"/>
  <c r="F452" i="8"/>
  <c r="F451" i="8"/>
  <c r="F450" i="8"/>
  <c r="F449" i="8"/>
  <c r="F448" i="8"/>
  <c r="F447" i="8"/>
  <c r="F446" i="8"/>
  <c r="F445" i="8"/>
  <c r="F444" i="8"/>
  <c r="F443" i="8"/>
  <c r="F442" i="8"/>
  <c r="F441" i="8"/>
  <c r="F440" i="8"/>
  <c r="F439" i="8"/>
  <c r="F438" i="8"/>
  <c r="F437" i="8"/>
  <c r="F436" i="8"/>
  <c r="F435" i="8"/>
  <c r="F434" i="8"/>
  <c r="F433" i="8"/>
  <c r="F432" i="8"/>
  <c r="F431" i="8"/>
  <c r="F430" i="8"/>
  <c r="F429" i="8"/>
  <c r="F428" i="8"/>
  <c r="F427" i="8"/>
  <c r="F426" i="8"/>
  <c r="F425" i="8"/>
  <c r="F424" i="8"/>
  <c r="F423" i="8"/>
  <c r="F422" i="8"/>
  <c r="F421" i="8"/>
  <c r="F420" i="8"/>
  <c r="F419" i="8"/>
  <c r="F418" i="8"/>
  <c r="F417" i="8"/>
  <c r="F416" i="8"/>
  <c r="F415" i="8"/>
  <c r="F414" i="8"/>
  <c r="F413" i="8"/>
  <c r="F412" i="8"/>
  <c r="F411" i="8"/>
  <c r="F410" i="8"/>
  <c r="F409" i="8"/>
  <c r="F408" i="8"/>
  <c r="F407" i="8"/>
  <c r="F406" i="8"/>
  <c r="F405" i="8"/>
  <c r="F404" i="8"/>
  <c r="F403" i="8"/>
  <c r="F402" i="8"/>
  <c r="F401" i="8"/>
  <c r="F400" i="8"/>
  <c r="F399" i="8"/>
  <c r="F398" i="8"/>
  <c r="F397" i="8"/>
  <c r="F396" i="8"/>
  <c r="F395" i="8"/>
  <c r="F394" i="8"/>
  <c r="F393" i="8"/>
  <c r="F392" i="8"/>
  <c r="F391" i="8"/>
  <c r="F390" i="8"/>
  <c r="F389" i="8"/>
  <c r="F388" i="8"/>
  <c r="F387" i="8"/>
  <c r="F386" i="8"/>
  <c r="F385" i="8"/>
  <c r="F384" i="8"/>
  <c r="F383" i="8"/>
  <c r="F382" i="8"/>
  <c r="F381" i="8"/>
  <c r="F380" i="8"/>
  <c r="F379" i="8"/>
  <c r="F378" i="8"/>
  <c r="F377" i="8"/>
  <c r="F376" i="8"/>
  <c r="F375" i="8"/>
  <c r="F374" i="8"/>
  <c r="F373" i="8"/>
  <c r="F372" i="8"/>
  <c r="F371" i="8"/>
  <c r="F370" i="8"/>
  <c r="F369" i="8"/>
  <c r="F368" i="8"/>
  <c r="F367" i="8"/>
  <c r="F366" i="8"/>
  <c r="F365" i="8"/>
  <c r="F364" i="8"/>
  <c r="F363" i="8"/>
  <c r="F362" i="8"/>
  <c r="F361" i="8"/>
  <c r="F360" i="8"/>
  <c r="F359" i="8"/>
  <c r="F358" i="8"/>
  <c r="F357" i="8"/>
  <c r="F356" i="8"/>
  <c r="F355" i="8"/>
  <c r="F354" i="8"/>
  <c r="F353" i="8"/>
  <c r="F352" i="8"/>
  <c r="F351" i="8"/>
  <c r="F350" i="8"/>
  <c r="F349" i="8"/>
  <c r="F348" i="8"/>
  <c r="F347" i="8"/>
  <c r="F346" i="8"/>
  <c r="F345" i="8"/>
  <c r="F344" i="8"/>
  <c r="F343" i="8"/>
  <c r="F342" i="8"/>
  <c r="F341" i="8"/>
  <c r="F340" i="8"/>
  <c r="F339" i="8"/>
  <c r="F338" i="8"/>
  <c r="F337" i="8"/>
  <c r="F336" i="8"/>
  <c r="F335" i="8"/>
  <c r="F334" i="8"/>
  <c r="F333" i="8"/>
  <c r="F332" i="8"/>
  <c r="F331" i="8"/>
  <c r="F330" i="8"/>
  <c r="F329" i="8"/>
  <c r="F328" i="8"/>
  <c r="F327" i="8"/>
  <c r="F326" i="8"/>
  <c r="F325" i="8"/>
  <c r="F324" i="8"/>
  <c r="F323" i="8"/>
  <c r="F322" i="8"/>
  <c r="F321" i="8"/>
  <c r="F320" i="8"/>
  <c r="F319" i="8"/>
  <c r="F318" i="8"/>
  <c r="F317" i="8"/>
  <c r="F316" i="8"/>
  <c r="F315" i="8"/>
  <c r="F314" i="8"/>
  <c r="F313" i="8"/>
  <c r="F312" i="8"/>
  <c r="F311" i="8"/>
  <c r="F310" i="8"/>
  <c r="F309" i="8"/>
  <c r="F308" i="8"/>
  <c r="F307" i="8"/>
  <c r="F306" i="8"/>
  <c r="F305" i="8"/>
  <c r="F304" i="8"/>
  <c r="F303" i="8"/>
  <c r="F302" i="8"/>
  <c r="F301" i="8"/>
  <c r="F300" i="8"/>
  <c r="F299" i="8"/>
  <c r="F298" i="8"/>
  <c r="F297" i="8"/>
  <c r="F296" i="8"/>
  <c r="F295" i="8"/>
  <c r="F294" i="8"/>
  <c r="F293" i="8"/>
  <c r="F292" i="8"/>
  <c r="F291" i="8"/>
  <c r="F290" i="8"/>
  <c r="F289" i="8"/>
  <c r="F288" i="8"/>
  <c r="F287" i="8"/>
  <c r="F286" i="8"/>
  <c r="F285" i="8"/>
  <c r="F284" i="8"/>
  <c r="F283" i="8"/>
  <c r="F282" i="8"/>
  <c r="F281" i="8"/>
  <c r="F280" i="8"/>
  <c r="F279" i="8"/>
  <c r="F278" i="8"/>
  <c r="F277" i="8"/>
  <c r="F276" i="8"/>
  <c r="F275" i="8"/>
  <c r="F274" i="8"/>
  <c r="F273" i="8"/>
  <c r="F272" i="8"/>
  <c r="F271" i="8"/>
  <c r="F270" i="8"/>
  <c r="F269" i="8"/>
  <c r="F268" i="8"/>
  <c r="F267" i="8"/>
  <c r="F266" i="8"/>
  <c r="F265" i="8"/>
  <c r="F264" i="8"/>
  <c r="F263" i="8"/>
  <c r="F262" i="8"/>
  <c r="F261" i="8"/>
  <c r="F260" i="8"/>
  <c r="F259" i="8"/>
  <c r="F258" i="8"/>
  <c r="F257" i="8"/>
  <c r="F256" i="8"/>
  <c r="F255" i="8"/>
  <c r="F254" i="8"/>
  <c r="F253" i="8"/>
  <c r="F252" i="8"/>
  <c r="F251" i="8"/>
  <c r="F250" i="8"/>
  <c r="F249" i="8"/>
  <c r="F248" i="8"/>
  <c r="F247" i="8"/>
  <c r="F246" i="8"/>
  <c r="F245" i="8"/>
  <c r="F244" i="8"/>
  <c r="F243" i="8"/>
  <c r="F242" i="8"/>
  <c r="F241" i="8"/>
  <c r="F240" i="8"/>
  <c r="F239" i="8"/>
  <c r="F238" i="8"/>
  <c r="F237" i="8"/>
  <c r="F236" i="8"/>
  <c r="F235" i="8"/>
  <c r="F234" i="8"/>
  <c r="F233" i="8"/>
  <c r="F232" i="8"/>
  <c r="F231" i="8"/>
  <c r="F230" i="8"/>
  <c r="F229" i="8"/>
  <c r="F228" i="8"/>
  <c r="F227" i="8"/>
  <c r="F226" i="8"/>
  <c r="F225" i="8"/>
  <c r="F224" i="8"/>
  <c r="F223" i="8"/>
  <c r="F222" i="8"/>
  <c r="F221" i="8"/>
  <c r="F220" i="8"/>
  <c r="F219" i="8"/>
  <c r="F218" i="8"/>
  <c r="F217" i="8"/>
  <c r="F216" i="8"/>
  <c r="F215" i="8"/>
  <c r="F214" i="8"/>
  <c r="F213" i="8"/>
  <c r="F212" i="8"/>
  <c r="F211" i="8"/>
  <c r="F210" i="8"/>
  <c r="F209" i="8"/>
  <c r="F208" i="8"/>
  <c r="F207" i="8"/>
  <c r="F206" i="8"/>
  <c r="F205" i="8"/>
  <c r="F204" i="8"/>
  <c r="F203" i="8"/>
  <c r="F202" i="8"/>
  <c r="F201" i="8"/>
  <c r="F200" i="8"/>
  <c r="F199" i="8"/>
  <c r="F198" i="8"/>
  <c r="F197" i="8"/>
  <c r="F196" i="8"/>
  <c r="F195" i="8"/>
  <c r="F194" i="8"/>
  <c r="F193" i="8"/>
  <c r="F192" i="8"/>
  <c r="F191" i="8"/>
  <c r="F190" i="8"/>
  <c r="F189" i="8"/>
  <c r="F188" i="8"/>
  <c r="F187" i="8"/>
  <c r="F186" i="8"/>
  <c r="F185" i="8"/>
  <c r="F184" i="8"/>
  <c r="F183" i="8"/>
  <c r="F182" i="8"/>
  <c r="F181" i="8"/>
  <c r="F180" i="8"/>
  <c r="F179" i="8"/>
  <c r="F178" i="8"/>
  <c r="F177" i="8"/>
  <c r="F176" i="8"/>
  <c r="F175" i="8"/>
  <c r="F174" i="8"/>
  <c r="F173" i="8"/>
  <c r="F172" i="8"/>
  <c r="F171" i="8"/>
  <c r="F170" i="8"/>
  <c r="F169" i="8"/>
  <c r="F168" i="8"/>
  <c r="F167" i="8"/>
  <c r="F166" i="8"/>
  <c r="F165" i="8"/>
  <c r="F164" i="8"/>
  <c r="F163" i="8"/>
  <c r="F162" i="8"/>
  <c r="F161" i="8"/>
  <c r="F160" i="8"/>
  <c r="F159" i="8"/>
  <c r="F158" i="8"/>
  <c r="F157" i="8"/>
  <c r="F156" i="8"/>
  <c r="F155" i="8"/>
  <c r="F154" i="8"/>
  <c r="F153" i="8"/>
  <c r="F152" i="8"/>
  <c r="F151" i="8"/>
  <c r="F150" i="8"/>
  <c r="F149" i="8"/>
  <c r="F148" i="8"/>
  <c r="F147" i="8"/>
  <c r="F146" i="8"/>
  <c r="F145" i="8"/>
  <c r="F144" i="8"/>
  <c r="F143" i="8"/>
  <c r="F142" i="8"/>
  <c r="F141" i="8"/>
  <c r="F140" i="8"/>
  <c r="F139" i="8"/>
  <c r="F138" i="8"/>
  <c r="F137" i="8"/>
  <c r="F136" i="8"/>
  <c r="F135" i="8"/>
  <c r="F134" i="8"/>
  <c r="F133" i="8"/>
  <c r="F132" i="8"/>
  <c r="F131" i="8"/>
  <c r="F130" i="8"/>
  <c r="F129" i="8"/>
  <c r="F128" i="8"/>
  <c r="F127" i="8"/>
  <c r="F126" i="8"/>
  <c r="F125" i="8"/>
  <c r="F124" i="8"/>
  <c r="F123" i="8"/>
  <c r="F122" i="8"/>
  <c r="F121" i="8"/>
  <c r="F120" i="8"/>
  <c r="F119" i="8"/>
  <c r="F118" i="8"/>
  <c r="F117" i="8"/>
  <c r="F116" i="8"/>
  <c r="F115" i="8"/>
  <c r="F114" i="8"/>
  <c r="F113" i="8"/>
  <c r="F112" i="8"/>
  <c r="F111" i="8"/>
  <c r="F110" i="8"/>
  <c r="F109" i="8"/>
  <c r="F108" i="8"/>
  <c r="F107" i="8"/>
  <c r="F106" i="8"/>
  <c r="F105" i="8"/>
  <c r="F104" i="8"/>
  <c r="F103" i="8"/>
  <c r="F102" i="8"/>
  <c r="F101" i="8"/>
  <c r="F100" i="8"/>
  <c r="F99" i="8"/>
  <c r="F98" i="8"/>
  <c r="F97" i="8"/>
  <c r="F96" i="8"/>
  <c r="F95" i="8"/>
  <c r="F94" i="8"/>
  <c r="F93" i="8"/>
  <c r="F92" i="8"/>
  <c r="F91" i="8"/>
  <c r="F90" i="8"/>
  <c r="F89" i="8"/>
  <c r="F88" i="8"/>
  <c r="F87" i="8"/>
  <c r="F86" i="8"/>
  <c r="F85" i="8"/>
  <c r="F84" i="8"/>
  <c r="F83" i="8"/>
  <c r="F82" i="8"/>
  <c r="F81" i="8"/>
  <c r="F80" i="8"/>
  <c r="F79" i="8"/>
  <c r="F78" i="8"/>
  <c r="F77" i="8"/>
  <c r="F76" i="8"/>
  <c r="F75" i="8"/>
  <c r="F74" i="8"/>
  <c r="F73" i="8"/>
  <c r="F72" i="8"/>
  <c r="F71" i="8"/>
  <c r="F70" i="8"/>
  <c r="F69" i="8"/>
  <c r="F68" i="8"/>
  <c r="F67" i="8"/>
  <c r="F66" i="8"/>
  <c r="F65" i="8"/>
  <c r="F64" i="8"/>
  <c r="F63" i="8"/>
  <c r="F62" i="8"/>
  <c r="F61" i="8"/>
  <c r="F60" i="8"/>
  <c r="F59" i="8"/>
  <c r="F58" i="8"/>
  <c r="F57" i="8"/>
  <c r="F56" i="8"/>
  <c r="F55" i="8"/>
  <c r="F54" i="8"/>
  <c r="F53" i="8"/>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F6" i="8"/>
  <c r="F5" i="8"/>
  <c r="F4" i="8"/>
  <c r="F3" i="8"/>
  <c r="F1377" i="3"/>
  <c r="F1378" i="3"/>
  <c r="F1379" i="3"/>
  <c r="F1380" i="3"/>
  <c r="F1381" i="3"/>
  <c r="F1382" i="3"/>
  <c r="F1383" i="3"/>
  <c r="F1384" i="3"/>
  <c r="F1385" i="3"/>
  <c r="F1386" i="3"/>
  <c r="F1387" i="3"/>
  <c r="F1388" i="3"/>
  <c r="F1389" i="3"/>
  <c r="F1390" i="3"/>
  <c r="F1391" i="3"/>
  <c r="F1392" i="3"/>
  <c r="F1393" i="3"/>
  <c r="F1394" i="3"/>
  <c r="F1395" i="3"/>
  <c r="F1396" i="3"/>
  <c r="F1397" i="3"/>
  <c r="F1398" i="3"/>
  <c r="F1399"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1"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1456" i="3"/>
  <c r="F1457" i="3"/>
  <c r="F1458" i="3"/>
  <c r="F1459" i="3"/>
  <c r="F1460" i="3"/>
  <c r="F1461" i="3"/>
  <c r="F1462" i="3"/>
  <c r="F1463" i="3"/>
  <c r="F1464" i="3"/>
  <c r="F1465" i="3"/>
  <c r="F1466" i="3"/>
  <c r="F1467" i="3"/>
  <c r="F1468" i="3"/>
  <c r="F1469" i="3"/>
  <c r="F1470" i="3"/>
  <c r="F1471" i="3"/>
  <c r="F1472" i="3"/>
  <c r="F1473" i="3"/>
  <c r="F1474" i="3"/>
  <c r="F1475" i="3"/>
  <c r="F1476" i="3"/>
  <c r="B11" i="18" l="1"/>
  <c r="A15" i="21"/>
  <c r="A12" i="21"/>
  <c r="C5" i="2"/>
  <c r="J7" i="2"/>
  <c r="J5" i="2"/>
  <c r="F23" i="21" l="1"/>
  <c r="C12" i="21"/>
  <c r="F1295" i="3" l="1"/>
  <c r="F1296" i="3"/>
  <c r="F1297" i="3"/>
  <c r="F1298" i="3"/>
  <c r="F1299" i="3"/>
  <c r="F1300" i="3"/>
  <c r="F1301" i="3"/>
  <c r="F1302" i="3"/>
  <c r="F1303" i="3"/>
  <c r="F1304" i="3"/>
  <c r="F1305" i="3"/>
  <c r="F1306" i="3"/>
  <c r="F1307" i="3"/>
  <c r="F1308" i="3"/>
  <c r="F1309" i="3"/>
  <c r="F1310" i="3"/>
  <c r="F1311" i="3"/>
  <c r="F1312" i="3"/>
  <c r="F1313" i="3"/>
  <c r="F1314" i="3"/>
  <c r="F1315" i="3"/>
  <c r="F1316" i="3"/>
  <c r="F1317" i="3"/>
  <c r="F1318" i="3"/>
  <c r="F1319" i="3"/>
  <c r="F1320" i="3"/>
  <c r="F1321" i="3"/>
  <c r="F1322" i="3"/>
  <c r="F1323" i="3"/>
  <c r="F1324" i="3"/>
  <c r="F1325" i="3"/>
  <c r="F1326" i="3"/>
  <c r="F1327" i="3"/>
  <c r="F1328" i="3"/>
  <c r="F1329" i="3"/>
  <c r="F1330" i="3"/>
  <c r="F1331" i="3"/>
  <c r="F1332" i="3"/>
  <c r="F1333" i="3"/>
  <c r="F1334" i="3"/>
  <c r="F1335" i="3"/>
  <c r="F1336" i="3"/>
  <c r="F1337" i="3"/>
  <c r="F1338" i="3"/>
  <c r="F1339" i="3"/>
  <c r="F1340" i="3"/>
  <c r="F1341" i="3"/>
  <c r="F1342" i="3"/>
  <c r="F1343" i="3"/>
  <c r="F1344" i="3"/>
  <c r="F1345" i="3"/>
  <c r="F1346" i="3"/>
  <c r="F1347" i="3"/>
  <c r="F1348" i="3"/>
  <c r="F1349" i="3"/>
  <c r="F1350" i="3"/>
  <c r="F1351" i="3"/>
  <c r="F1352" i="3"/>
  <c r="F1353" i="3"/>
  <c r="F1354" i="3"/>
  <c r="F1355" i="3"/>
  <c r="F1356" i="3"/>
  <c r="F1357" i="3"/>
  <c r="F1358" i="3"/>
  <c r="F1359" i="3"/>
  <c r="F1360" i="3"/>
  <c r="F1361" i="3"/>
  <c r="F1362" i="3"/>
  <c r="F1363" i="3"/>
  <c r="F1364" i="3"/>
  <c r="F1365" i="3"/>
  <c r="F1366" i="3"/>
  <c r="F1367" i="3"/>
  <c r="F1368" i="3"/>
  <c r="F1369" i="3"/>
  <c r="F1370" i="3"/>
  <c r="F1371" i="3"/>
  <c r="F1372" i="3"/>
  <c r="F1373" i="3"/>
  <c r="F1374" i="3"/>
  <c r="F1375" i="3"/>
  <c r="F1376" i="3"/>
  <c r="C15" i="21"/>
  <c r="D6" i="1" l="1"/>
  <c r="D15" i="1"/>
  <c r="F36" i="1" l="1"/>
  <c r="F3" i="3" l="1"/>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3" i="3"/>
  <c r="F1164" i="3"/>
  <c r="F1165" i="3"/>
  <c r="F1166" i="3"/>
  <c r="F1167" i="3"/>
  <c r="F1168" i="3"/>
  <c r="F1169" i="3"/>
  <c r="F1170" i="3"/>
  <c r="F1171" i="3"/>
  <c r="F1172" i="3"/>
  <c r="F1173" i="3"/>
  <c r="F1174" i="3"/>
  <c r="F1175" i="3"/>
  <c r="F1176" i="3"/>
  <c r="F1177" i="3"/>
  <c r="F1178" i="3"/>
  <c r="F1179" i="3"/>
  <c r="F1180" i="3"/>
  <c r="F1181" i="3"/>
  <c r="F1182" i="3"/>
  <c r="F1183" i="3"/>
  <c r="F1184" i="3"/>
  <c r="F1185" i="3"/>
  <c r="F1186" i="3"/>
  <c r="F1187" i="3"/>
  <c r="F1188" i="3"/>
  <c r="F1189" i="3"/>
  <c r="F1190" i="3"/>
  <c r="F1191" i="3"/>
  <c r="F1192" i="3"/>
  <c r="F1193" i="3"/>
  <c r="F1194" i="3"/>
  <c r="F1195" i="3"/>
  <c r="F1196" i="3"/>
  <c r="F1197" i="3"/>
  <c r="F1198" i="3"/>
  <c r="F1199" i="3"/>
  <c r="F1200" i="3"/>
  <c r="F1201" i="3"/>
  <c r="F1202" i="3"/>
  <c r="F1203" i="3"/>
  <c r="F1204" i="3"/>
  <c r="F1205" i="3"/>
  <c r="F1206" i="3"/>
  <c r="F1207" i="3"/>
  <c r="F1208" i="3"/>
  <c r="F1209" i="3"/>
  <c r="F1210" i="3"/>
  <c r="F1211" i="3"/>
  <c r="F1212" i="3"/>
  <c r="F1213" i="3"/>
  <c r="F1214" i="3"/>
  <c r="F1215" i="3"/>
  <c r="F1216" i="3"/>
  <c r="F1217" i="3"/>
  <c r="F1218" i="3"/>
  <c r="F1219" i="3"/>
  <c r="F1220" i="3"/>
  <c r="F1221" i="3"/>
  <c r="F1222" i="3"/>
  <c r="F1223" i="3"/>
  <c r="F1224" i="3"/>
  <c r="F1225" i="3"/>
  <c r="F1226" i="3"/>
  <c r="F1227" i="3"/>
  <c r="F1228" i="3"/>
  <c r="F1229" i="3"/>
  <c r="F1230" i="3"/>
  <c r="F1231" i="3"/>
  <c r="F1232" i="3"/>
  <c r="F1233" i="3"/>
  <c r="F1234" i="3"/>
  <c r="F1235" i="3"/>
  <c r="F1236" i="3"/>
  <c r="F1237"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5" i="3"/>
  <c r="F1266" i="3"/>
  <c r="F1267" i="3"/>
  <c r="F1268" i="3"/>
  <c r="F1269" i="3"/>
  <c r="F1270" i="3"/>
  <c r="F1271" i="3"/>
  <c r="F1272" i="3"/>
  <c r="F1273" i="3"/>
  <c r="F1274" i="3"/>
  <c r="F1275" i="3"/>
  <c r="F1276" i="3"/>
  <c r="F1277" i="3"/>
  <c r="F1278" i="3"/>
  <c r="F1279" i="3"/>
  <c r="F1280" i="3"/>
  <c r="F1281" i="3"/>
  <c r="F1282" i="3"/>
  <c r="F1283" i="3"/>
  <c r="F1284" i="3"/>
  <c r="F1285" i="3"/>
  <c r="F1286" i="3"/>
  <c r="F1287" i="3"/>
  <c r="F1288" i="3"/>
  <c r="F1289" i="3"/>
  <c r="F1290" i="3"/>
  <c r="F1291" i="3"/>
  <c r="F1292" i="3"/>
  <c r="F1293" i="3"/>
  <c r="F1294" i="3"/>
  <c r="F2" i="3"/>
  <c r="E47" i="21" l="1"/>
  <c r="E45" i="21"/>
  <c r="E43" i="21"/>
  <c r="E41" i="21"/>
  <c r="E39" i="21"/>
  <c r="E37" i="21"/>
  <c r="E35" i="21"/>
  <c r="E33" i="21"/>
  <c r="E31" i="21"/>
  <c r="E29" i="21"/>
  <c r="E27" i="21"/>
  <c r="C6" i="21"/>
  <c r="A1" i="21"/>
  <c r="C44" i="21"/>
  <c r="D44" i="21"/>
  <c r="C46" i="21"/>
  <c r="D46" i="21"/>
  <c r="C48" i="21"/>
  <c r="D48" i="21"/>
  <c r="D42" i="21" l="1"/>
  <c r="C42" i="21"/>
  <c r="D40" i="21"/>
  <c r="C40" i="21"/>
  <c r="D38" i="21"/>
  <c r="C38" i="21"/>
  <c r="D36" i="21"/>
  <c r="C36" i="21"/>
  <c r="D34" i="21"/>
  <c r="C34" i="21"/>
  <c r="D32" i="21"/>
  <c r="C32" i="21"/>
  <c r="D30" i="21"/>
  <c r="C30" i="21"/>
  <c r="D28" i="21"/>
  <c r="C28" i="21"/>
  <c r="C9" i="21"/>
  <c r="F29" i="26" l="1"/>
  <c r="G14" i="19"/>
  <c r="F28" i="26"/>
  <c r="BU14" i="19" l="1"/>
  <c r="BV14" i="19" s="1"/>
  <c r="BS14" i="19"/>
  <c r="Z20" i="19"/>
  <c r="BI20" i="19"/>
  <c r="Z17" i="19"/>
  <c r="BI17" i="19"/>
  <c r="Z14" i="19"/>
  <c r="BI14" i="19"/>
  <c r="AB14" i="19"/>
  <c r="BK14" i="19"/>
  <c r="Y14" i="19"/>
  <c r="AD14" i="19"/>
  <c r="BH14" i="19"/>
  <c r="AA14" i="19"/>
  <c r="BJ14" i="19"/>
  <c r="B28" i="21"/>
  <c r="BF14" i="19" l="1"/>
  <c r="BG14" i="19" s="1"/>
  <c r="BT14" i="19"/>
  <c r="BT17" i="19"/>
  <c r="BR14" i="19"/>
  <c r="BP14" i="19"/>
  <c r="BQ14" i="19"/>
  <c r="BM14" i="19"/>
  <c r="AF14" i="19" s="1"/>
  <c r="AC14" i="19"/>
  <c r="AD15" i="19"/>
  <c r="AE14" i="19"/>
  <c r="B27" i="21"/>
  <c r="AE15" i="19" l="1"/>
  <c r="AD16" i="19"/>
  <c r="F462" i="19"/>
  <c r="G461" i="19" s="1"/>
  <c r="BK461" i="19" s="1"/>
  <c r="N461" i="19"/>
  <c r="K151" i="10" s="1"/>
  <c r="F461" i="19"/>
  <c r="BJ461" i="19" s="1"/>
  <c r="E461" i="19"/>
  <c r="D461" i="19"/>
  <c r="BG461" i="19" s="1"/>
  <c r="N460" i="19"/>
  <c r="O150" i="10" s="1"/>
  <c r="N459" i="19"/>
  <c r="M150" i="10" s="1"/>
  <c r="F459" i="19"/>
  <c r="G458" i="19" s="1"/>
  <c r="BK458" i="19" s="1"/>
  <c r="N458" i="19"/>
  <c r="K150" i="10" s="1"/>
  <c r="F458" i="19"/>
  <c r="BJ458" i="19" s="1"/>
  <c r="E458" i="19"/>
  <c r="D458" i="19"/>
  <c r="BG458" i="19" s="1"/>
  <c r="N457" i="19"/>
  <c r="O149" i="10" s="1"/>
  <c r="N456" i="19"/>
  <c r="M149" i="10" s="1"/>
  <c r="F456" i="19"/>
  <c r="G455" i="19" s="1"/>
  <c r="BK455" i="19" s="1"/>
  <c r="N455" i="19"/>
  <c r="K149" i="10" s="1"/>
  <c r="F455" i="19"/>
  <c r="BJ455" i="19" s="1"/>
  <c r="E455" i="19"/>
  <c r="D455" i="19"/>
  <c r="BG455" i="19" s="1"/>
  <c r="N454" i="19"/>
  <c r="O148" i="10" s="1"/>
  <c r="N453" i="19"/>
  <c r="M148" i="10" s="1"/>
  <c r="F453" i="19"/>
  <c r="G452" i="19" s="1"/>
  <c r="BK452" i="19" s="1"/>
  <c r="F452" i="19"/>
  <c r="BJ452" i="19" s="1"/>
  <c r="E452" i="19"/>
  <c r="D452" i="19"/>
  <c r="BG452" i="19" s="1"/>
  <c r="N450" i="19"/>
  <c r="M147" i="10" s="1"/>
  <c r="F450" i="19"/>
  <c r="G449" i="19" s="1"/>
  <c r="BK449" i="19" s="1"/>
  <c r="N449" i="19"/>
  <c r="K147" i="10" s="1"/>
  <c r="F449" i="19"/>
  <c r="BJ449" i="19" s="1"/>
  <c r="E449" i="19"/>
  <c r="D449" i="19"/>
  <c r="BG449" i="19" s="1"/>
  <c r="N448" i="19"/>
  <c r="O146" i="10" s="1"/>
  <c r="N447" i="19"/>
  <c r="M146" i="10" s="1"/>
  <c r="F447" i="19"/>
  <c r="G446" i="19" s="1"/>
  <c r="BK446" i="19" s="1"/>
  <c r="N446" i="19"/>
  <c r="K146" i="10" s="1"/>
  <c r="F446" i="19"/>
  <c r="BJ446" i="19" s="1"/>
  <c r="E446" i="19"/>
  <c r="D446" i="19"/>
  <c r="BG446" i="19" s="1"/>
  <c r="N445" i="19"/>
  <c r="O145" i="10" s="1"/>
  <c r="N444" i="19"/>
  <c r="M145" i="10" s="1"/>
  <c r="F444" i="19"/>
  <c r="G443" i="19" s="1"/>
  <c r="BK443" i="19" s="1"/>
  <c r="N443" i="19"/>
  <c r="K145" i="10" s="1"/>
  <c r="F443" i="19"/>
  <c r="BJ443" i="19" s="1"/>
  <c r="E443" i="19"/>
  <c r="D443" i="19"/>
  <c r="BG443" i="19" s="1"/>
  <c r="N442" i="19"/>
  <c r="O144" i="10" s="1"/>
  <c r="N441" i="19"/>
  <c r="M144" i="10" s="1"/>
  <c r="F441" i="19"/>
  <c r="G440" i="19" s="1"/>
  <c r="BK440" i="19" s="1"/>
  <c r="F440" i="19"/>
  <c r="BJ440" i="19" s="1"/>
  <c r="E440" i="19"/>
  <c r="D440" i="19"/>
  <c r="BG440" i="19" s="1"/>
  <c r="F438" i="19"/>
  <c r="N437" i="19"/>
  <c r="K143" i="10" s="1"/>
  <c r="F437" i="19"/>
  <c r="BJ437" i="19" s="1"/>
  <c r="E437" i="19"/>
  <c r="D437" i="19"/>
  <c r="BG437" i="19" s="1"/>
  <c r="N436" i="19"/>
  <c r="O142" i="10" s="1"/>
  <c r="N435" i="19"/>
  <c r="M142" i="10" s="1"/>
  <c r="F435" i="19"/>
  <c r="G434" i="19" s="1"/>
  <c r="BK434" i="19" s="1"/>
  <c r="N434" i="19"/>
  <c r="K142" i="10" s="1"/>
  <c r="F434" i="19"/>
  <c r="BJ434" i="19" s="1"/>
  <c r="E434" i="19"/>
  <c r="D434" i="19"/>
  <c r="BG434" i="19" s="1"/>
  <c r="N433" i="19"/>
  <c r="O141" i="10" s="1"/>
  <c r="N432" i="19"/>
  <c r="M141" i="10" s="1"/>
  <c r="F432" i="19"/>
  <c r="G431" i="19" s="1"/>
  <c r="BK431" i="19" s="1"/>
  <c r="N431" i="19"/>
  <c r="K141" i="10" s="1"/>
  <c r="F431" i="19"/>
  <c r="BJ431" i="19" s="1"/>
  <c r="E431" i="19"/>
  <c r="D431" i="19"/>
  <c r="BG431" i="19" s="1"/>
  <c r="N430" i="19"/>
  <c r="O140" i="10" s="1"/>
  <c r="N429" i="19"/>
  <c r="M140" i="10" s="1"/>
  <c r="F429" i="19"/>
  <c r="G428" i="19" s="1"/>
  <c r="BK428" i="19" s="1"/>
  <c r="F428" i="19"/>
  <c r="BJ428" i="19" s="1"/>
  <c r="E428" i="19"/>
  <c r="D428" i="19"/>
  <c r="BG428" i="19" s="1"/>
  <c r="N426" i="19"/>
  <c r="M139" i="10" s="1"/>
  <c r="F426" i="19"/>
  <c r="G425" i="19" s="1"/>
  <c r="BK425" i="19" s="1"/>
  <c r="N425" i="19"/>
  <c r="K139" i="10" s="1"/>
  <c r="F425" i="19"/>
  <c r="BJ425" i="19" s="1"/>
  <c r="E425" i="19"/>
  <c r="D425" i="19"/>
  <c r="BG425" i="19" s="1"/>
  <c r="N424" i="19"/>
  <c r="O138" i="10" s="1"/>
  <c r="N423" i="19"/>
  <c r="M138" i="10" s="1"/>
  <c r="F423" i="19"/>
  <c r="G422" i="19" s="1"/>
  <c r="BK422" i="19" s="1"/>
  <c r="N422" i="19"/>
  <c r="K138" i="10" s="1"/>
  <c r="F422" i="19"/>
  <c r="BJ422" i="19" s="1"/>
  <c r="E422" i="19"/>
  <c r="D422" i="19"/>
  <c r="BG422" i="19" s="1"/>
  <c r="N421" i="19"/>
  <c r="O137" i="10" s="1"/>
  <c r="N420" i="19"/>
  <c r="M137" i="10" s="1"/>
  <c r="F420" i="19"/>
  <c r="G419" i="19" s="1"/>
  <c r="BK419" i="19" s="1"/>
  <c r="N419" i="19"/>
  <c r="K137" i="10" s="1"/>
  <c r="F419" i="19"/>
  <c r="BJ419" i="19" s="1"/>
  <c r="E419" i="19"/>
  <c r="D419" i="19"/>
  <c r="BG419" i="19" s="1"/>
  <c r="N418" i="19"/>
  <c r="O136" i="10" s="1"/>
  <c r="N417" i="19"/>
  <c r="M136" i="10" s="1"/>
  <c r="F417" i="19"/>
  <c r="G416" i="19" s="1"/>
  <c r="BK416" i="19" s="1"/>
  <c r="F416" i="19"/>
  <c r="BJ416" i="19" s="1"/>
  <c r="E416" i="19"/>
  <c r="D416" i="19"/>
  <c r="BG416" i="19" s="1"/>
  <c r="F414" i="19"/>
  <c r="G413" i="19" s="1"/>
  <c r="BK413" i="19" s="1"/>
  <c r="N413" i="19"/>
  <c r="K135" i="10" s="1"/>
  <c r="F413" i="19"/>
  <c r="BJ413" i="19" s="1"/>
  <c r="E413" i="19"/>
  <c r="D413" i="19"/>
  <c r="BG413" i="19" s="1"/>
  <c r="N412" i="19"/>
  <c r="O134" i="10" s="1"/>
  <c r="N411" i="19"/>
  <c r="M134" i="10" s="1"/>
  <c r="F411" i="19"/>
  <c r="G410" i="19" s="1"/>
  <c r="BK410" i="19" s="1"/>
  <c r="N410" i="19"/>
  <c r="K134" i="10" s="1"/>
  <c r="F410" i="19"/>
  <c r="BJ410" i="19" s="1"/>
  <c r="E410" i="19"/>
  <c r="D410" i="19"/>
  <c r="BG410" i="19" s="1"/>
  <c r="N409" i="19"/>
  <c r="O133" i="10" s="1"/>
  <c r="N408" i="19"/>
  <c r="M133" i="10" s="1"/>
  <c r="F408" i="19"/>
  <c r="G407" i="19" s="1"/>
  <c r="BK407" i="19" s="1"/>
  <c r="N407" i="19"/>
  <c r="K133" i="10" s="1"/>
  <c r="F407" i="19"/>
  <c r="BJ407" i="19" s="1"/>
  <c r="E407" i="19"/>
  <c r="D407" i="19"/>
  <c r="BG407" i="19" s="1"/>
  <c r="N406" i="19"/>
  <c r="O132" i="10" s="1"/>
  <c r="N405" i="19"/>
  <c r="M132" i="10" s="1"/>
  <c r="F405" i="19"/>
  <c r="G404" i="19" s="1"/>
  <c r="BK404" i="19" s="1"/>
  <c r="F404" i="19"/>
  <c r="BJ404" i="19" s="1"/>
  <c r="E404" i="19"/>
  <c r="D404" i="19"/>
  <c r="BG404" i="19" s="1"/>
  <c r="N402" i="19"/>
  <c r="M131" i="10" s="1"/>
  <c r="F402" i="19"/>
  <c r="G401" i="19" s="1"/>
  <c r="BK401" i="19" s="1"/>
  <c r="N401" i="19"/>
  <c r="K131" i="10" s="1"/>
  <c r="F401" i="19"/>
  <c r="BJ401" i="19" s="1"/>
  <c r="E401" i="19"/>
  <c r="D401" i="19"/>
  <c r="BG401" i="19" s="1"/>
  <c r="N400" i="19"/>
  <c r="O130" i="10" s="1"/>
  <c r="N399" i="19"/>
  <c r="M130" i="10" s="1"/>
  <c r="F399" i="19"/>
  <c r="G398" i="19" s="1"/>
  <c r="BK398" i="19" s="1"/>
  <c r="N398" i="19"/>
  <c r="K130" i="10" s="1"/>
  <c r="F398" i="19"/>
  <c r="BJ398" i="19" s="1"/>
  <c r="E398" i="19"/>
  <c r="D398" i="19"/>
  <c r="BG398" i="19" s="1"/>
  <c r="N397" i="19"/>
  <c r="O129" i="10" s="1"/>
  <c r="N396" i="19"/>
  <c r="M129" i="10" s="1"/>
  <c r="F396" i="19"/>
  <c r="G395" i="19" s="1"/>
  <c r="BK395" i="19" s="1"/>
  <c r="N395" i="19"/>
  <c r="K129" i="10" s="1"/>
  <c r="F395" i="19"/>
  <c r="BJ395" i="19" s="1"/>
  <c r="E395" i="19"/>
  <c r="D395" i="19"/>
  <c r="BG395" i="19" s="1"/>
  <c r="N394" i="19"/>
  <c r="O128" i="10" s="1"/>
  <c r="N393" i="19"/>
  <c r="M128" i="10" s="1"/>
  <c r="F393" i="19"/>
  <c r="G392" i="19" s="1"/>
  <c r="BK392" i="19" s="1"/>
  <c r="F392" i="19"/>
  <c r="BJ392" i="19" s="1"/>
  <c r="E392" i="19"/>
  <c r="D392" i="19"/>
  <c r="BG392" i="19" s="1"/>
  <c r="F390" i="19"/>
  <c r="N389" i="19"/>
  <c r="K127" i="10" s="1"/>
  <c r="F389" i="19"/>
  <c r="BJ389" i="19" s="1"/>
  <c r="E389" i="19"/>
  <c r="D389" i="19"/>
  <c r="BG389" i="19" s="1"/>
  <c r="N388" i="19"/>
  <c r="O126" i="10" s="1"/>
  <c r="N387" i="19"/>
  <c r="M126" i="10" s="1"/>
  <c r="F387" i="19"/>
  <c r="G386" i="19" s="1"/>
  <c r="BK386" i="19" s="1"/>
  <c r="N386" i="19"/>
  <c r="K126" i="10" s="1"/>
  <c r="F386" i="19"/>
  <c r="BJ386" i="19" s="1"/>
  <c r="E386" i="19"/>
  <c r="D386" i="19"/>
  <c r="BG386" i="19" s="1"/>
  <c r="N385" i="19"/>
  <c r="O125" i="10" s="1"/>
  <c r="N384" i="19"/>
  <c r="M125" i="10" s="1"/>
  <c r="F384" i="19"/>
  <c r="G383" i="19" s="1"/>
  <c r="BK383" i="19" s="1"/>
  <c r="N383" i="19"/>
  <c r="K125" i="10" s="1"/>
  <c r="F383" i="19"/>
  <c r="BJ383" i="19" s="1"/>
  <c r="E383" i="19"/>
  <c r="D383" i="19"/>
  <c r="BG383" i="19" s="1"/>
  <c r="N382" i="19"/>
  <c r="O124" i="10" s="1"/>
  <c r="N381" i="19"/>
  <c r="M124" i="10" s="1"/>
  <c r="F381" i="19"/>
  <c r="G380" i="19" s="1"/>
  <c r="BK380" i="19" s="1"/>
  <c r="F380" i="19"/>
  <c r="BJ380" i="19" s="1"/>
  <c r="E380" i="19"/>
  <c r="D380" i="19"/>
  <c r="BG380" i="19" s="1"/>
  <c r="N378" i="19"/>
  <c r="M123" i="10" s="1"/>
  <c r="F378" i="19"/>
  <c r="G377" i="19" s="1"/>
  <c r="BK377" i="19" s="1"/>
  <c r="N377" i="19"/>
  <c r="K123" i="10" s="1"/>
  <c r="F377" i="19"/>
  <c r="BJ377" i="19" s="1"/>
  <c r="E377" i="19"/>
  <c r="D377" i="19"/>
  <c r="BG377" i="19" s="1"/>
  <c r="N376" i="19"/>
  <c r="O122" i="10" s="1"/>
  <c r="N375" i="19"/>
  <c r="M122" i="10" s="1"/>
  <c r="F375" i="19"/>
  <c r="G374" i="19" s="1"/>
  <c r="BK374" i="19" s="1"/>
  <c r="N374" i="19"/>
  <c r="K122" i="10" s="1"/>
  <c r="F374" i="19"/>
  <c r="BJ374" i="19" s="1"/>
  <c r="E374" i="19"/>
  <c r="D374" i="19"/>
  <c r="BG374" i="19" s="1"/>
  <c r="N373" i="19"/>
  <c r="O121" i="10" s="1"/>
  <c r="N372" i="19"/>
  <c r="M121" i="10" s="1"/>
  <c r="F372" i="19"/>
  <c r="G371" i="19" s="1"/>
  <c r="BK371" i="19" s="1"/>
  <c r="N371" i="19"/>
  <c r="K121" i="10" s="1"/>
  <c r="F371" i="19"/>
  <c r="BJ371" i="19" s="1"/>
  <c r="E371" i="19"/>
  <c r="D371" i="19"/>
  <c r="BG371" i="19" s="1"/>
  <c r="N370" i="19"/>
  <c r="O120" i="10" s="1"/>
  <c r="N369" i="19"/>
  <c r="M120" i="10" s="1"/>
  <c r="F369" i="19"/>
  <c r="G368" i="19" s="1"/>
  <c r="BK368" i="19" s="1"/>
  <c r="F368" i="19"/>
  <c r="BJ368" i="19" s="1"/>
  <c r="E368" i="19"/>
  <c r="D368" i="19"/>
  <c r="BG368" i="19" s="1"/>
  <c r="F366" i="19"/>
  <c r="G365" i="19" s="1"/>
  <c r="BK365" i="19" s="1"/>
  <c r="N365" i="19"/>
  <c r="K119" i="10" s="1"/>
  <c r="F365" i="19"/>
  <c r="BJ365" i="19" s="1"/>
  <c r="E365" i="19"/>
  <c r="D365" i="19"/>
  <c r="BG365" i="19" s="1"/>
  <c r="N364" i="19"/>
  <c r="O118" i="10" s="1"/>
  <c r="N363" i="19"/>
  <c r="M118" i="10" s="1"/>
  <c r="F363" i="19"/>
  <c r="G362" i="19" s="1"/>
  <c r="BK362" i="19" s="1"/>
  <c r="N362" i="19"/>
  <c r="K118" i="10" s="1"/>
  <c r="F362" i="19"/>
  <c r="BJ362" i="19" s="1"/>
  <c r="E362" i="19"/>
  <c r="D362" i="19"/>
  <c r="BG362" i="19" s="1"/>
  <c r="N361" i="19"/>
  <c r="O117" i="10" s="1"/>
  <c r="N360" i="19"/>
  <c r="M117" i="10" s="1"/>
  <c r="F360" i="19"/>
  <c r="G359" i="19" s="1"/>
  <c r="BK359" i="19" s="1"/>
  <c r="N359" i="19"/>
  <c r="K117" i="10" s="1"/>
  <c r="F359" i="19"/>
  <c r="BJ359" i="19" s="1"/>
  <c r="E359" i="19"/>
  <c r="D359" i="19"/>
  <c r="BG359" i="19" s="1"/>
  <c r="N358" i="19"/>
  <c r="O116" i="10" s="1"/>
  <c r="N357" i="19"/>
  <c r="M116" i="10" s="1"/>
  <c r="F357" i="19"/>
  <c r="G356" i="19" s="1"/>
  <c r="BK356" i="19" s="1"/>
  <c r="F356" i="19"/>
  <c r="BJ356" i="19" s="1"/>
  <c r="E356" i="19"/>
  <c r="D356" i="19"/>
  <c r="BG356" i="19" s="1"/>
  <c r="N354" i="19"/>
  <c r="M115" i="10" s="1"/>
  <c r="F354" i="19"/>
  <c r="G353" i="19" s="1"/>
  <c r="BK353" i="19" s="1"/>
  <c r="N353" i="19"/>
  <c r="K115" i="10" s="1"/>
  <c r="F353" i="19"/>
  <c r="BJ353" i="19" s="1"/>
  <c r="E353" i="19"/>
  <c r="D353" i="19"/>
  <c r="BG353" i="19" s="1"/>
  <c r="N352" i="19"/>
  <c r="O114" i="10" s="1"/>
  <c r="N351" i="19"/>
  <c r="M114" i="10" s="1"/>
  <c r="F351" i="19"/>
  <c r="G350" i="19" s="1"/>
  <c r="BK350" i="19" s="1"/>
  <c r="N350" i="19"/>
  <c r="K114" i="10" s="1"/>
  <c r="F350" i="19"/>
  <c r="BJ350" i="19" s="1"/>
  <c r="E350" i="19"/>
  <c r="D350" i="19"/>
  <c r="BG350" i="19" s="1"/>
  <c r="N349" i="19"/>
  <c r="O113" i="10" s="1"/>
  <c r="N348" i="19"/>
  <c r="M113" i="10" s="1"/>
  <c r="F348" i="19"/>
  <c r="G347" i="19" s="1"/>
  <c r="BK347" i="19" s="1"/>
  <c r="N347" i="19"/>
  <c r="K113" i="10" s="1"/>
  <c r="F347" i="19"/>
  <c r="BJ347" i="19" s="1"/>
  <c r="E347" i="19"/>
  <c r="D347" i="19"/>
  <c r="BG347" i="19" s="1"/>
  <c r="N346" i="19"/>
  <c r="O112" i="10" s="1"/>
  <c r="N345" i="19"/>
  <c r="M112" i="10" s="1"/>
  <c r="F345" i="19"/>
  <c r="G344" i="19" s="1"/>
  <c r="BK344" i="19" s="1"/>
  <c r="F344" i="19"/>
  <c r="BJ344" i="19" s="1"/>
  <c r="E344" i="19"/>
  <c r="D344" i="19"/>
  <c r="BG344" i="19" s="1"/>
  <c r="F342" i="19"/>
  <c r="N341" i="19"/>
  <c r="K111" i="10" s="1"/>
  <c r="F341" i="19"/>
  <c r="BJ341" i="19" s="1"/>
  <c r="E341" i="19"/>
  <c r="D341" i="19"/>
  <c r="BG341" i="19" s="1"/>
  <c r="N340" i="19"/>
  <c r="O110" i="10" s="1"/>
  <c r="N339" i="19"/>
  <c r="M110" i="10" s="1"/>
  <c r="F339" i="19"/>
  <c r="G338" i="19" s="1"/>
  <c r="BK338" i="19" s="1"/>
  <c r="N338" i="19"/>
  <c r="K110" i="10" s="1"/>
  <c r="F338" i="19"/>
  <c r="BJ338" i="19" s="1"/>
  <c r="E338" i="19"/>
  <c r="D338" i="19"/>
  <c r="BG338" i="19" s="1"/>
  <c r="N337" i="19"/>
  <c r="O109" i="10" s="1"/>
  <c r="N336" i="19"/>
  <c r="M109" i="10" s="1"/>
  <c r="F336" i="19"/>
  <c r="G335" i="19" s="1"/>
  <c r="BK335" i="19" s="1"/>
  <c r="N335" i="19"/>
  <c r="K109" i="10" s="1"/>
  <c r="F335" i="19"/>
  <c r="BJ335" i="19" s="1"/>
  <c r="E335" i="19"/>
  <c r="D335" i="19"/>
  <c r="BG335" i="19" s="1"/>
  <c r="N334" i="19"/>
  <c r="O108" i="10" s="1"/>
  <c r="N333" i="19"/>
  <c r="M108" i="10" s="1"/>
  <c r="F333" i="19"/>
  <c r="G332" i="19" s="1"/>
  <c r="BK332" i="19" s="1"/>
  <c r="F332" i="19"/>
  <c r="BJ332" i="19" s="1"/>
  <c r="E332" i="19"/>
  <c r="D332" i="19"/>
  <c r="BG332" i="19" s="1"/>
  <c r="N330" i="19"/>
  <c r="M107" i="10" s="1"/>
  <c r="F330" i="19"/>
  <c r="G329" i="19" s="1"/>
  <c r="BK329" i="19" s="1"/>
  <c r="N329" i="19"/>
  <c r="K107" i="10" s="1"/>
  <c r="F329" i="19"/>
  <c r="BJ329" i="19" s="1"/>
  <c r="E329" i="19"/>
  <c r="D329" i="19"/>
  <c r="BG329" i="19" s="1"/>
  <c r="N328" i="19"/>
  <c r="O106" i="10" s="1"/>
  <c r="N327" i="19"/>
  <c r="M106" i="10" s="1"/>
  <c r="F327" i="19"/>
  <c r="G326" i="19" s="1"/>
  <c r="BK326" i="19" s="1"/>
  <c r="N326" i="19"/>
  <c r="K106" i="10" s="1"/>
  <c r="F326" i="19"/>
  <c r="BJ326" i="19" s="1"/>
  <c r="E326" i="19"/>
  <c r="D326" i="19"/>
  <c r="BG326" i="19" s="1"/>
  <c r="N325" i="19"/>
  <c r="O105" i="10" s="1"/>
  <c r="N324" i="19"/>
  <c r="M105" i="10" s="1"/>
  <c r="F324" i="19"/>
  <c r="G323" i="19" s="1"/>
  <c r="BK323" i="19" s="1"/>
  <c r="N323" i="19"/>
  <c r="K105" i="10" s="1"/>
  <c r="F323" i="19"/>
  <c r="BJ323" i="19" s="1"/>
  <c r="E323" i="19"/>
  <c r="D323" i="19"/>
  <c r="BG323" i="19" s="1"/>
  <c r="N322" i="19"/>
  <c r="O104" i="10" s="1"/>
  <c r="N321" i="19"/>
  <c r="M104" i="10" s="1"/>
  <c r="F321" i="19"/>
  <c r="G320" i="19" s="1"/>
  <c r="BK320" i="19" s="1"/>
  <c r="F320" i="19"/>
  <c r="BJ320" i="19" s="1"/>
  <c r="E320" i="19"/>
  <c r="D320" i="19"/>
  <c r="BG320" i="19" s="1"/>
  <c r="F318" i="19"/>
  <c r="G317" i="19" s="1"/>
  <c r="BK317" i="19" s="1"/>
  <c r="N317" i="19"/>
  <c r="K103" i="10" s="1"/>
  <c r="F317" i="19"/>
  <c r="BJ317" i="19" s="1"/>
  <c r="E317" i="19"/>
  <c r="D317" i="19"/>
  <c r="BG317" i="19" s="1"/>
  <c r="N316" i="19"/>
  <c r="O102" i="10" s="1"/>
  <c r="N315" i="19"/>
  <c r="M102" i="10" s="1"/>
  <c r="F315" i="19"/>
  <c r="G314" i="19" s="1"/>
  <c r="BK314" i="19" s="1"/>
  <c r="N314" i="19"/>
  <c r="K102" i="10" s="1"/>
  <c r="F314" i="19"/>
  <c r="BJ314" i="19" s="1"/>
  <c r="E314" i="19"/>
  <c r="D314" i="19"/>
  <c r="BG314" i="19" s="1"/>
  <c r="N313" i="19"/>
  <c r="O101" i="10" s="1"/>
  <c r="N312" i="19"/>
  <c r="M101" i="10" s="1"/>
  <c r="F312" i="19"/>
  <c r="G311" i="19" s="1"/>
  <c r="BK311" i="19" s="1"/>
  <c r="N311" i="19"/>
  <c r="K101" i="10" s="1"/>
  <c r="F311" i="19"/>
  <c r="BJ311" i="19" s="1"/>
  <c r="E311" i="19"/>
  <c r="D311" i="19"/>
  <c r="BG311" i="19" s="1"/>
  <c r="N310" i="19"/>
  <c r="O100" i="10" s="1"/>
  <c r="N309" i="19"/>
  <c r="M100" i="10" s="1"/>
  <c r="F309" i="19"/>
  <c r="G308" i="19" s="1"/>
  <c r="BK308" i="19" s="1"/>
  <c r="F308" i="19"/>
  <c r="BJ308" i="19" s="1"/>
  <c r="E308" i="19"/>
  <c r="D308" i="19"/>
  <c r="BG308" i="19" s="1"/>
  <c r="N306" i="19"/>
  <c r="M99" i="10" s="1"/>
  <c r="F306" i="19"/>
  <c r="G305" i="19" s="1"/>
  <c r="BK305" i="19" s="1"/>
  <c r="N305" i="19"/>
  <c r="K99" i="10" s="1"/>
  <c r="F305" i="19"/>
  <c r="BJ305" i="19" s="1"/>
  <c r="E305" i="19"/>
  <c r="D305" i="19"/>
  <c r="BG305" i="19" s="1"/>
  <c r="N304" i="19"/>
  <c r="O98" i="10" s="1"/>
  <c r="N303" i="19"/>
  <c r="M98" i="10" s="1"/>
  <c r="F303" i="19"/>
  <c r="G302" i="19" s="1"/>
  <c r="BK302" i="19" s="1"/>
  <c r="N302" i="19"/>
  <c r="K98" i="10" s="1"/>
  <c r="F302" i="19"/>
  <c r="BJ302" i="19" s="1"/>
  <c r="E302" i="19"/>
  <c r="D302" i="19"/>
  <c r="BG302" i="19" s="1"/>
  <c r="N301" i="19"/>
  <c r="O97" i="10" s="1"/>
  <c r="N300" i="19"/>
  <c r="M97" i="10" s="1"/>
  <c r="F300" i="19"/>
  <c r="G299" i="19" s="1"/>
  <c r="BK299" i="19" s="1"/>
  <c r="N299" i="19"/>
  <c r="K97" i="10" s="1"/>
  <c r="F299" i="19"/>
  <c r="BJ299" i="19" s="1"/>
  <c r="E299" i="19"/>
  <c r="D299" i="19"/>
  <c r="BG299" i="19" s="1"/>
  <c r="N298" i="19"/>
  <c r="O96" i="10" s="1"/>
  <c r="N297" i="19"/>
  <c r="M96" i="10" s="1"/>
  <c r="F297" i="19"/>
  <c r="G296" i="19" s="1"/>
  <c r="BK296" i="19" s="1"/>
  <c r="F296" i="19"/>
  <c r="BJ296" i="19" s="1"/>
  <c r="E296" i="19"/>
  <c r="D296" i="19"/>
  <c r="BG296" i="19" s="1"/>
  <c r="F294" i="19"/>
  <c r="N293" i="19"/>
  <c r="K95" i="10" s="1"/>
  <c r="F293" i="19"/>
  <c r="BJ293" i="19" s="1"/>
  <c r="E293" i="19"/>
  <c r="D293" i="19"/>
  <c r="BG293" i="19" s="1"/>
  <c r="N292" i="19"/>
  <c r="O94" i="10" s="1"/>
  <c r="N291" i="19"/>
  <c r="M94" i="10" s="1"/>
  <c r="F291" i="19"/>
  <c r="G290" i="19" s="1"/>
  <c r="BK290" i="19" s="1"/>
  <c r="N290" i="19"/>
  <c r="K94" i="10" s="1"/>
  <c r="F290" i="19"/>
  <c r="BJ290" i="19" s="1"/>
  <c r="E290" i="19"/>
  <c r="D290" i="19"/>
  <c r="BG290" i="19" s="1"/>
  <c r="N289" i="19"/>
  <c r="O93" i="10" s="1"/>
  <c r="N288" i="19"/>
  <c r="M93" i="10" s="1"/>
  <c r="F288" i="19"/>
  <c r="G287" i="19" s="1"/>
  <c r="BK287" i="19" s="1"/>
  <c r="N287" i="19"/>
  <c r="K93" i="10" s="1"/>
  <c r="F287" i="19"/>
  <c r="BJ287" i="19" s="1"/>
  <c r="E287" i="19"/>
  <c r="D287" i="19"/>
  <c r="BG287" i="19" s="1"/>
  <c r="N286" i="19"/>
  <c r="O92" i="10" s="1"/>
  <c r="N285" i="19"/>
  <c r="M92" i="10" s="1"/>
  <c r="F285" i="19"/>
  <c r="G284" i="19" s="1"/>
  <c r="BK284" i="19" s="1"/>
  <c r="F284" i="19"/>
  <c r="BJ284" i="19" s="1"/>
  <c r="E284" i="19"/>
  <c r="D284" i="19"/>
  <c r="BG284" i="19" s="1"/>
  <c r="N282" i="19"/>
  <c r="M91" i="10" s="1"/>
  <c r="F282" i="19"/>
  <c r="G281" i="19" s="1"/>
  <c r="BK281" i="19" s="1"/>
  <c r="N281" i="19"/>
  <c r="K91" i="10" s="1"/>
  <c r="F281" i="19"/>
  <c r="BJ281" i="19" s="1"/>
  <c r="E281" i="19"/>
  <c r="D281" i="19"/>
  <c r="BG281" i="19" s="1"/>
  <c r="N280" i="19"/>
  <c r="O90" i="10" s="1"/>
  <c r="N279" i="19"/>
  <c r="M90" i="10" s="1"/>
  <c r="F279" i="19"/>
  <c r="G278" i="19" s="1"/>
  <c r="BK278" i="19" s="1"/>
  <c r="N278" i="19"/>
  <c r="K90" i="10" s="1"/>
  <c r="F278" i="19"/>
  <c r="BJ278" i="19" s="1"/>
  <c r="E278" i="19"/>
  <c r="D278" i="19"/>
  <c r="BG278" i="19" s="1"/>
  <c r="N277" i="19"/>
  <c r="O89" i="10" s="1"/>
  <c r="N276" i="19"/>
  <c r="M89" i="10" s="1"/>
  <c r="F276" i="19"/>
  <c r="G275" i="19" s="1"/>
  <c r="BK275" i="19" s="1"/>
  <c r="N275" i="19"/>
  <c r="K89" i="10" s="1"/>
  <c r="F275" i="19"/>
  <c r="BJ275" i="19" s="1"/>
  <c r="E275" i="19"/>
  <c r="D275" i="19"/>
  <c r="BG275" i="19" s="1"/>
  <c r="N274" i="19"/>
  <c r="O88" i="10" s="1"/>
  <c r="N273" i="19"/>
  <c r="M88" i="10" s="1"/>
  <c r="F273" i="19"/>
  <c r="G272" i="19" s="1"/>
  <c r="BK272" i="19" s="1"/>
  <c r="F272" i="19"/>
  <c r="BJ272" i="19" s="1"/>
  <c r="E272" i="19"/>
  <c r="D272" i="19"/>
  <c r="BG272" i="19" s="1"/>
  <c r="F270" i="19"/>
  <c r="G269" i="19" s="1"/>
  <c r="BK269" i="19" s="1"/>
  <c r="N269" i="19"/>
  <c r="K87" i="10" s="1"/>
  <c r="F269" i="19"/>
  <c r="BJ269" i="19" s="1"/>
  <c r="E269" i="19"/>
  <c r="D269" i="19"/>
  <c r="BG269" i="19" s="1"/>
  <c r="N268" i="19"/>
  <c r="O86" i="10" s="1"/>
  <c r="N267" i="19"/>
  <c r="M86" i="10" s="1"/>
  <c r="F267" i="19"/>
  <c r="G266" i="19" s="1"/>
  <c r="BK266" i="19" s="1"/>
  <c r="N266" i="19"/>
  <c r="K86" i="10" s="1"/>
  <c r="F266" i="19"/>
  <c r="BJ266" i="19" s="1"/>
  <c r="E266" i="19"/>
  <c r="D266" i="19"/>
  <c r="BG266" i="19" s="1"/>
  <c r="N265" i="19"/>
  <c r="O85" i="10" s="1"/>
  <c r="N264" i="19"/>
  <c r="M85" i="10" s="1"/>
  <c r="F264" i="19"/>
  <c r="G263" i="19" s="1"/>
  <c r="BK263" i="19" s="1"/>
  <c r="N263" i="19"/>
  <c r="K85" i="10" s="1"/>
  <c r="F263" i="19"/>
  <c r="BJ263" i="19" s="1"/>
  <c r="E263" i="19"/>
  <c r="D263" i="19"/>
  <c r="BG263" i="19" s="1"/>
  <c r="N262" i="19"/>
  <c r="O84" i="10" s="1"/>
  <c r="N261" i="19"/>
  <c r="M84" i="10" s="1"/>
  <c r="F261" i="19"/>
  <c r="G260" i="19" s="1"/>
  <c r="BK260" i="19" s="1"/>
  <c r="F260" i="19"/>
  <c r="BJ260" i="19" s="1"/>
  <c r="E260" i="19"/>
  <c r="D260" i="19"/>
  <c r="BG260" i="19" s="1"/>
  <c r="N258" i="19"/>
  <c r="M83" i="10" s="1"/>
  <c r="F258" i="19"/>
  <c r="G257" i="19" s="1"/>
  <c r="BK257" i="19" s="1"/>
  <c r="N257" i="19"/>
  <c r="K83" i="10" s="1"/>
  <c r="F257" i="19"/>
  <c r="BJ257" i="19" s="1"/>
  <c r="E257" i="19"/>
  <c r="D257" i="19"/>
  <c r="BG257" i="19" s="1"/>
  <c r="N256" i="19"/>
  <c r="O82" i="10" s="1"/>
  <c r="N255" i="19"/>
  <c r="M82" i="10" s="1"/>
  <c r="F255" i="19"/>
  <c r="G254" i="19" s="1"/>
  <c r="BK254" i="19" s="1"/>
  <c r="N254" i="19"/>
  <c r="K82" i="10" s="1"/>
  <c r="F254" i="19"/>
  <c r="BJ254" i="19" s="1"/>
  <c r="E254" i="19"/>
  <c r="D254" i="19"/>
  <c r="BG254" i="19" s="1"/>
  <c r="N253" i="19"/>
  <c r="O81" i="10" s="1"/>
  <c r="N252" i="19"/>
  <c r="M81" i="10" s="1"/>
  <c r="F252" i="19"/>
  <c r="G251" i="19" s="1"/>
  <c r="BK251" i="19" s="1"/>
  <c r="N251" i="19"/>
  <c r="K81" i="10" s="1"/>
  <c r="F251" i="19"/>
  <c r="BJ251" i="19" s="1"/>
  <c r="E251" i="19"/>
  <c r="D251" i="19"/>
  <c r="BG251" i="19" s="1"/>
  <c r="N250" i="19"/>
  <c r="O80" i="10" s="1"/>
  <c r="N249" i="19"/>
  <c r="M80" i="10" s="1"/>
  <c r="F249" i="19"/>
  <c r="G248" i="19" s="1"/>
  <c r="BK248" i="19" s="1"/>
  <c r="F248" i="19"/>
  <c r="BJ248" i="19" s="1"/>
  <c r="E248" i="19"/>
  <c r="D248" i="19"/>
  <c r="BG248" i="19" s="1"/>
  <c r="F246" i="19"/>
  <c r="N245" i="19"/>
  <c r="K79" i="10" s="1"/>
  <c r="F245" i="19"/>
  <c r="BJ245" i="19" s="1"/>
  <c r="E245" i="19"/>
  <c r="D245" i="19"/>
  <c r="BG245" i="19" s="1"/>
  <c r="N244" i="19"/>
  <c r="O78" i="10" s="1"/>
  <c r="N243" i="19"/>
  <c r="M78" i="10" s="1"/>
  <c r="F243" i="19"/>
  <c r="G242" i="19" s="1"/>
  <c r="BK242" i="19" s="1"/>
  <c r="N242" i="19"/>
  <c r="K78" i="10" s="1"/>
  <c r="F242" i="19"/>
  <c r="BJ242" i="19" s="1"/>
  <c r="E242" i="19"/>
  <c r="D242" i="19"/>
  <c r="BG242" i="19" s="1"/>
  <c r="N241" i="19"/>
  <c r="O77" i="10" s="1"/>
  <c r="N240" i="19"/>
  <c r="M77" i="10" s="1"/>
  <c r="F240" i="19"/>
  <c r="G239" i="19" s="1"/>
  <c r="BK239" i="19" s="1"/>
  <c r="N239" i="19"/>
  <c r="K77" i="10" s="1"/>
  <c r="F239" i="19"/>
  <c r="BJ239" i="19" s="1"/>
  <c r="E239" i="19"/>
  <c r="D239" i="19"/>
  <c r="BG239" i="19" s="1"/>
  <c r="N238" i="19"/>
  <c r="O76" i="10" s="1"/>
  <c r="N237" i="19"/>
  <c r="M76" i="10" s="1"/>
  <c r="F237" i="19"/>
  <c r="G236" i="19" s="1"/>
  <c r="BK236" i="19" s="1"/>
  <c r="F236" i="19"/>
  <c r="BJ236" i="19" s="1"/>
  <c r="E236" i="19"/>
  <c r="D236" i="19"/>
  <c r="BG236" i="19" s="1"/>
  <c r="N234" i="19"/>
  <c r="M75" i="10" s="1"/>
  <c r="F234" i="19"/>
  <c r="G233" i="19" s="1"/>
  <c r="BK233" i="19" s="1"/>
  <c r="N233" i="19"/>
  <c r="K75" i="10" s="1"/>
  <c r="F233" i="19"/>
  <c r="BJ233" i="19" s="1"/>
  <c r="E233" i="19"/>
  <c r="D233" i="19"/>
  <c r="BG233" i="19" s="1"/>
  <c r="N232" i="19"/>
  <c r="O74" i="10" s="1"/>
  <c r="N231" i="19"/>
  <c r="M74" i="10" s="1"/>
  <c r="F231" i="19"/>
  <c r="G230" i="19" s="1"/>
  <c r="BK230" i="19" s="1"/>
  <c r="N230" i="19"/>
  <c r="K74" i="10" s="1"/>
  <c r="F230" i="19"/>
  <c r="BJ230" i="19" s="1"/>
  <c r="E230" i="19"/>
  <c r="D230" i="19"/>
  <c r="BG230" i="19" s="1"/>
  <c r="N229" i="19"/>
  <c r="O73" i="10" s="1"/>
  <c r="N228" i="19"/>
  <c r="M73" i="10" s="1"/>
  <c r="F228" i="19"/>
  <c r="G227" i="19" s="1"/>
  <c r="BK227" i="19" s="1"/>
  <c r="N227" i="19"/>
  <c r="K73" i="10" s="1"/>
  <c r="F227" i="19"/>
  <c r="BJ227" i="19" s="1"/>
  <c r="E227" i="19"/>
  <c r="D227" i="19"/>
  <c r="BG227" i="19" s="1"/>
  <c r="N226" i="19"/>
  <c r="O72" i="10" s="1"/>
  <c r="N225" i="19"/>
  <c r="M72" i="10" s="1"/>
  <c r="F225" i="19"/>
  <c r="G224" i="19" s="1"/>
  <c r="BK224" i="19" s="1"/>
  <c r="F224" i="19"/>
  <c r="BJ224" i="19" s="1"/>
  <c r="E224" i="19"/>
  <c r="D224" i="19"/>
  <c r="BG224" i="19" s="1"/>
  <c r="F222" i="19"/>
  <c r="G221" i="19" s="1"/>
  <c r="BK221" i="19" s="1"/>
  <c r="N221" i="19"/>
  <c r="K71" i="10" s="1"/>
  <c r="F221" i="19"/>
  <c r="BJ221" i="19" s="1"/>
  <c r="E221" i="19"/>
  <c r="D221" i="19"/>
  <c r="BG221" i="19" s="1"/>
  <c r="N220" i="19"/>
  <c r="O70" i="10" s="1"/>
  <c r="N219" i="19"/>
  <c r="M70" i="10" s="1"/>
  <c r="F219" i="19"/>
  <c r="G218" i="19" s="1"/>
  <c r="BK218" i="19" s="1"/>
  <c r="N218" i="19"/>
  <c r="K70" i="10" s="1"/>
  <c r="F218" i="19"/>
  <c r="BJ218" i="19" s="1"/>
  <c r="E218" i="19"/>
  <c r="D218" i="19"/>
  <c r="BG218" i="19" s="1"/>
  <c r="N217" i="19"/>
  <c r="O69" i="10" s="1"/>
  <c r="N216" i="19"/>
  <c r="M69" i="10" s="1"/>
  <c r="F216" i="19"/>
  <c r="G215" i="19" s="1"/>
  <c r="BK215" i="19" s="1"/>
  <c r="N215" i="19"/>
  <c r="K69" i="10" s="1"/>
  <c r="F215" i="19"/>
  <c r="BJ215" i="19" s="1"/>
  <c r="E215" i="19"/>
  <c r="D215" i="19"/>
  <c r="BG215" i="19" s="1"/>
  <c r="N214" i="19"/>
  <c r="O68" i="10" s="1"/>
  <c r="N213" i="19"/>
  <c r="M68" i="10" s="1"/>
  <c r="F213" i="19"/>
  <c r="G212" i="19" s="1"/>
  <c r="BK212" i="19" s="1"/>
  <c r="F212" i="19"/>
  <c r="BJ212" i="19" s="1"/>
  <c r="E212" i="19"/>
  <c r="D212" i="19"/>
  <c r="BG212" i="19" s="1"/>
  <c r="N210" i="19"/>
  <c r="M67" i="10" s="1"/>
  <c r="F210" i="19"/>
  <c r="G209" i="19" s="1"/>
  <c r="BK209" i="19" s="1"/>
  <c r="N209" i="19"/>
  <c r="K67" i="10" s="1"/>
  <c r="F209" i="19"/>
  <c r="BJ209" i="19" s="1"/>
  <c r="E209" i="19"/>
  <c r="D209" i="19"/>
  <c r="BG209" i="19" s="1"/>
  <c r="N208" i="19"/>
  <c r="O66" i="10" s="1"/>
  <c r="N207" i="19"/>
  <c r="M66" i="10" s="1"/>
  <c r="F207" i="19"/>
  <c r="G206" i="19" s="1"/>
  <c r="BK206" i="19" s="1"/>
  <c r="N206" i="19"/>
  <c r="K66" i="10" s="1"/>
  <c r="F206" i="19"/>
  <c r="BJ206" i="19" s="1"/>
  <c r="E206" i="19"/>
  <c r="D206" i="19"/>
  <c r="BG206" i="19" s="1"/>
  <c r="N205" i="19"/>
  <c r="O65" i="10" s="1"/>
  <c r="N204" i="19"/>
  <c r="M65" i="10" s="1"/>
  <c r="F204" i="19"/>
  <c r="G203" i="19" s="1"/>
  <c r="BK203" i="19" s="1"/>
  <c r="N203" i="19"/>
  <c r="K65" i="10" s="1"/>
  <c r="F203" i="19"/>
  <c r="BJ203" i="19" s="1"/>
  <c r="E203" i="19"/>
  <c r="D203" i="19"/>
  <c r="BG203" i="19" s="1"/>
  <c r="N202" i="19"/>
  <c r="O64" i="10" s="1"/>
  <c r="N201" i="19"/>
  <c r="M64" i="10" s="1"/>
  <c r="F201" i="19"/>
  <c r="G200" i="19" s="1"/>
  <c r="BK200" i="19" s="1"/>
  <c r="F200" i="19"/>
  <c r="BJ200" i="19" s="1"/>
  <c r="E200" i="19"/>
  <c r="D200" i="19"/>
  <c r="BG200" i="19" s="1"/>
  <c r="F198" i="19"/>
  <c r="G197" i="19" s="1"/>
  <c r="BK197" i="19" s="1"/>
  <c r="N197" i="19"/>
  <c r="K63" i="10" s="1"/>
  <c r="F197" i="19"/>
  <c r="BJ197" i="19" s="1"/>
  <c r="E197" i="19"/>
  <c r="D197" i="19"/>
  <c r="BG197" i="19" s="1"/>
  <c r="N196" i="19"/>
  <c r="O62" i="10" s="1"/>
  <c r="N195" i="19"/>
  <c r="M62" i="10" s="1"/>
  <c r="F195" i="19"/>
  <c r="G194" i="19" s="1"/>
  <c r="BK194" i="19" s="1"/>
  <c r="N194" i="19"/>
  <c r="K62" i="10" s="1"/>
  <c r="F194" i="19"/>
  <c r="BJ194" i="19" s="1"/>
  <c r="E194" i="19"/>
  <c r="D194" i="19"/>
  <c r="BG194" i="19" s="1"/>
  <c r="N193" i="19"/>
  <c r="O61" i="10" s="1"/>
  <c r="N192" i="19"/>
  <c r="M61" i="10" s="1"/>
  <c r="F192" i="19"/>
  <c r="G191" i="19" s="1"/>
  <c r="BK191" i="19" s="1"/>
  <c r="N191" i="19"/>
  <c r="K61" i="10" s="1"/>
  <c r="F191" i="19"/>
  <c r="BJ191" i="19" s="1"/>
  <c r="E191" i="19"/>
  <c r="D191" i="19"/>
  <c r="BG191" i="19" s="1"/>
  <c r="N190" i="19"/>
  <c r="O60" i="10" s="1"/>
  <c r="N189" i="19"/>
  <c r="M60" i="10" s="1"/>
  <c r="F189" i="19"/>
  <c r="G188" i="19" s="1"/>
  <c r="BK188" i="19" s="1"/>
  <c r="F188" i="19"/>
  <c r="BJ188" i="19" s="1"/>
  <c r="E188" i="19"/>
  <c r="D188" i="19"/>
  <c r="BG188" i="19" s="1"/>
  <c r="N186" i="19"/>
  <c r="M59" i="10" s="1"/>
  <c r="F186" i="19"/>
  <c r="G185" i="19" s="1"/>
  <c r="BK185" i="19" s="1"/>
  <c r="N185" i="19"/>
  <c r="K59" i="10" s="1"/>
  <c r="F185" i="19"/>
  <c r="BJ185" i="19" s="1"/>
  <c r="E185" i="19"/>
  <c r="D185" i="19"/>
  <c r="BG185" i="19" s="1"/>
  <c r="N184" i="19"/>
  <c r="O58" i="10" s="1"/>
  <c r="N183" i="19"/>
  <c r="M58" i="10" s="1"/>
  <c r="F183" i="19"/>
  <c r="G182" i="19" s="1"/>
  <c r="BK182" i="19" s="1"/>
  <c r="N182" i="19"/>
  <c r="K58" i="10" s="1"/>
  <c r="F182" i="19"/>
  <c r="BJ182" i="19" s="1"/>
  <c r="E182" i="19"/>
  <c r="D182" i="19"/>
  <c r="BG182" i="19" s="1"/>
  <c r="N181" i="19"/>
  <c r="O57" i="10" s="1"/>
  <c r="N180" i="19"/>
  <c r="M57" i="10" s="1"/>
  <c r="F180" i="19"/>
  <c r="G179" i="19" s="1"/>
  <c r="BK179" i="19" s="1"/>
  <c r="N179" i="19"/>
  <c r="K57" i="10" s="1"/>
  <c r="F179" i="19"/>
  <c r="BJ179" i="19" s="1"/>
  <c r="E179" i="19"/>
  <c r="D179" i="19"/>
  <c r="BG179" i="19" s="1"/>
  <c r="N178" i="19"/>
  <c r="O56" i="10" s="1"/>
  <c r="N177" i="19"/>
  <c r="M56" i="10" s="1"/>
  <c r="F177" i="19"/>
  <c r="G176" i="19" s="1"/>
  <c r="BK176" i="19" s="1"/>
  <c r="F176" i="19"/>
  <c r="BJ176" i="19" s="1"/>
  <c r="E176" i="19"/>
  <c r="D176" i="19"/>
  <c r="BG176" i="19" s="1"/>
  <c r="F174" i="19"/>
  <c r="G173" i="19" s="1"/>
  <c r="BK173" i="19" s="1"/>
  <c r="N173" i="19"/>
  <c r="K55" i="10" s="1"/>
  <c r="F173" i="19"/>
  <c r="BJ173" i="19" s="1"/>
  <c r="E173" i="19"/>
  <c r="D173" i="19"/>
  <c r="BG173" i="19" s="1"/>
  <c r="N172" i="19"/>
  <c r="O54" i="10" s="1"/>
  <c r="N171" i="19"/>
  <c r="M54" i="10" s="1"/>
  <c r="F171" i="19"/>
  <c r="G170" i="19" s="1"/>
  <c r="BK170" i="19" s="1"/>
  <c r="N170" i="19"/>
  <c r="K54" i="10" s="1"/>
  <c r="F170" i="19"/>
  <c r="BJ170" i="19" s="1"/>
  <c r="E170" i="19"/>
  <c r="D170" i="19"/>
  <c r="BG170" i="19" s="1"/>
  <c r="N169" i="19"/>
  <c r="O53" i="10" s="1"/>
  <c r="N168" i="19"/>
  <c r="M53" i="10" s="1"/>
  <c r="F168" i="19"/>
  <c r="G167" i="19" s="1"/>
  <c r="BK167" i="19" s="1"/>
  <c r="N167" i="19"/>
  <c r="K53" i="10" s="1"/>
  <c r="F167" i="19"/>
  <c r="BJ167" i="19" s="1"/>
  <c r="E167" i="19"/>
  <c r="D167" i="19"/>
  <c r="BG167" i="19" s="1"/>
  <c r="N166" i="19"/>
  <c r="O52" i="10" s="1"/>
  <c r="N165" i="19"/>
  <c r="M52" i="10" s="1"/>
  <c r="F165" i="19"/>
  <c r="G164" i="19" s="1"/>
  <c r="BK164" i="19" s="1"/>
  <c r="F164" i="19"/>
  <c r="BJ164" i="19" s="1"/>
  <c r="E164" i="19"/>
  <c r="D164" i="19"/>
  <c r="BG164" i="19" s="1"/>
  <c r="N162" i="19"/>
  <c r="M51" i="10" s="1"/>
  <c r="F162" i="19"/>
  <c r="G161" i="19" s="1"/>
  <c r="BK161" i="19" s="1"/>
  <c r="N161" i="19"/>
  <c r="K51" i="10" s="1"/>
  <c r="F161" i="19"/>
  <c r="BJ161" i="19" s="1"/>
  <c r="E161" i="19"/>
  <c r="D161" i="19"/>
  <c r="BG161" i="19" s="1"/>
  <c r="N160" i="19"/>
  <c r="O50" i="10" s="1"/>
  <c r="N159" i="19"/>
  <c r="M50" i="10" s="1"/>
  <c r="F159" i="19"/>
  <c r="G158" i="19" s="1"/>
  <c r="BK158" i="19" s="1"/>
  <c r="N158" i="19"/>
  <c r="K50" i="10" s="1"/>
  <c r="F158" i="19"/>
  <c r="BJ158" i="19" s="1"/>
  <c r="E158" i="19"/>
  <c r="D158" i="19"/>
  <c r="BG158" i="19" s="1"/>
  <c r="N157" i="19"/>
  <c r="O49" i="10" s="1"/>
  <c r="N156" i="19"/>
  <c r="M49" i="10" s="1"/>
  <c r="F156" i="19"/>
  <c r="G155" i="19" s="1"/>
  <c r="BK155" i="19" s="1"/>
  <c r="N155" i="19"/>
  <c r="K49" i="10" s="1"/>
  <c r="F155" i="19"/>
  <c r="BJ155" i="19" s="1"/>
  <c r="E155" i="19"/>
  <c r="D155" i="19"/>
  <c r="BG155" i="19" s="1"/>
  <c r="N154" i="19"/>
  <c r="O48" i="10" s="1"/>
  <c r="N153" i="19"/>
  <c r="M48" i="10" s="1"/>
  <c r="F153" i="19"/>
  <c r="G152" i="19" s="1"/>
  <c r="BK152" i="19" s="1"/>
  <c r="F152" i="19"/>
  <c r="BJ152" i="19" s="1"/>
  <c r="E152" i="19"/>
  <c r="D152" i="19"/>
  <c r="BG152" i="19" s="1"/>
  <c r="F150" i="19"/>
  <c r="G149" i="19" s="1"/>
  <c r="BK149" i="19" s="1"/>
  <c r="N149" i="19"/>
  <c r="K47" i="10" s="1"/>
  <c r="F149" i="19"/>
  <c r="BJ149" i="19" s="1"/>
  <c r="E149" i="19"/>
  <c r="D149" i="19"/>
  <c r="BG149" i="19" s="1"/>
  <c r="N148" i="19"/>
  <c r="O46" i="10" s="1"/>
  <c r="N147" i="19"/>
  <c r="M46" i="10" s="1"/>
  <c r="F147" i="19"/>
  <c r="G146" i="19" s="1"/>
  <c r="BK146" i="19" s="1"/>
  <c r="N146" i="19"/>
  <c r="K46" i="10" s="1"/>
  <c r="F146" i="19"/>
  <c r="BJ146" i="19" s="1"/>
  <c r="E146" i="19"/>
  <c r="D146" i="19"/>
  <c r="BG146" i="19" s="1"/>
  <c r="N145" i="19"/>
  <c r="O45" i="10" s="1"/>
  <c r="N144" i="19"/>
  <c r="M45" i="10" s="1"/>
  <c r="F144" i="19"/>
  <c r="G143" i="19" s="1"/>
  <c r="BK143" i="19" s="1"/>
  <c r="N143" i="19"/>
  <c r="K45" i="10" s="1"/>
  <c r="F143" i="19"/>
  <c r="BJ143" i="19" s="1"/>
  <c r="E143" i="19"/>
  <c r="D143" i="19"/>
  <c r="BG143" i="19" s="1"/>
  <c r="N142" i="19"/>
  <c r="O44" i="10" s="1"/>
  <c r="N141" i="19"/>
  <c r="M44" i="10" s="1"/>
  <c r="F141" i="19"/>
  <c r="G140" i="19" s="1"/>
  <c r="BK140" i="19" s="1"/>
  <c r="F140" i="19"/>
  <c r="BJ140" i="19" s="1"/>
  <c r="E140" i="19"/>
  <c r="D140" i="19"/>
  <c r="BG140" i="19" s="1"/>
  <c r="N138" i="19"/>
  <c r="M43" i="10" s="1"/>
  <c r="F138" i="19"/>
  <c r="G137" i="19" s="1"/>
  <c r="BK137" i="19" s="1"/>
  <c r="N137" i="19"/>
  <c r="K43" i="10" s="1"/>
  <c r="F137" i="19"/>
  <c r="BJ137" i="19" s="1"/>
  <c r="E137" i="19"/>
  <c r="D137" i="19"/>
  <c r="BG137" i="19" s="1"/>
  <c r="N136" i="19"/>
  <c r="O42" i="10" s="1"/>
  <c r="N135" i="19"/>
  <c r="M42" i="10" s="1"/>
  <c r="F135" i="19"/>
  <c r="G134" i="19" s="1"/>
  <c r="BK134" i="19" s="1"/>
  <c r="N134" i="19"/>
  <c r="K42" i="10" s="1"/>
  <c r="F134" i="19"/>
  <c r="BJ134" i="19" s="1"/>
  <c r="E134" i="19"/>
  <c r="D134" i="19"/>
  <c r="BG134" i="19" s="1"/>
  <c r="N133" i="19"/>
  <c r="O41" i="10" s="1"/>
  <c r="N132" i="19"/>
  <c r="M41" i="10" s="1"/>
  <c r="F132" i="19"/>
  <c r="G131" i="19" s="1"/>
  <c r="BK131" i="19" s="1"/>
  <c r="N131" i="19"/>
  <c r="K41" i="10" s="1"/>
  <c r="F131" i="19"/>
  <c r="BJ131" i="19" s="1"/>
  <c r="E131" i="19"/>
  <c r="D131" i="19"/>
  <c r="BG131" i="19" s="1"/>
  <c r="N130" i="19"/>
  <c r="O40" i="10" s="1"/>
  <c r="N129" i="19"/>
  <c r="M40" i="10" s="1"/>
  <c r="F129" i="19"/>
  <c r="G128" i="19" s="1"/>
  <c r="BK128" i="19" s="1"/>
  <c r="F128" i="19"/>
  <c r="BJ128" i="19" s="1"/>
  <c r="E128" i="19"/>
  <c r="D128" i="19"/>
  <c r="BG128" i="19" s="1"/>
  <c r="F126" i="19"/>
  <c r="G125" i="19" s="1"/>
  <c r="BK125" i="19" s="1"/>
  <c r="N125" i="19"/>
  <c r="K39" i="10" s="1"/>
  <c r="F125" i="19"/>
  <c r="BJ125" i="19" s="1"/>
  <c r="E125" i="19"/>
  <c r="D125" i="19"/>
  <c r="BG125" i="19" s="1"/>
  <c r="N124" i="19"/>
  <c r="O38" i="10" s="1"/>
  <c r="N123" i="19"/>
  <c r="M38" i="10" s="1"/>
  <c r="F123" i="19"/>
  <c r="G122" i="19" s="1"/>
  <c r="BK122" i="19" s="1"/>
  <c r="N122" i="19"/>
  <c r="K38" i="10" s="1"/>
  <c r="F122" i="19"/>
  <c r="BJ122" i="19" s="1"/>
  <c r="E122" i="19"/>
  <c r="D122" i="19"/>
  <c r="BG122" i="19" s="1"/>
  <c r="N121" i="19"/>
  <c r="O37" i="10" s="1"/>
  <c r="N120" i="19"/>
  <c r="M37" i="10" s="1"/>
  <c r="F120" i="19"/>
  <c r="G119" i="19" s="1"/>
  <c r="BK119" i="19" s="1"/>
  <c r="N119" i="19"/>
  <c r="K37" i="10" s="1"/>
  <c r="F119" i="19"/>
  <c r="BJ119" i="19" s="1"/>
  <c r="E119" i="19"/>
  <c r="D119" i="19"/>
  <c r="BG119" i="19" s="1"/>
  <c r="N118" i="19"/>
  <c r="O36" i="10" s="1"/>
  <c r="N117" i="19"/>
  <c r="M36" i="10" s="1"/>
  <c r="F117" i="19"/>
  <c r="G116" i="19" s="1"/>
  <c r="BK116" i="19" s="1"/>
  <c r="F116" i="19"/>
  <c r="BJ116" i="19" s="1"/>
  <c r="E116" i="19"/>
  <c r="D116" i="19"/>
  <c r="BG116" i="19" s="1"/>
  <c r="N114" i="19"/>
  <c r="M35" i="10" s="1"/>
  <c r="F114" i="19"/>
  <c r="G113" i="19" s="1"/>
  <c r="BK113" i="19" s="1"/>
  <c r="N113" i="19"/>
  <c r="K35" i="10" s="1"/>
  <c r="F113" i="19"/>
  <c r="BJ113" i="19" s="1"/>
  <c r="E113" i="19"/>
  <c r="D113" i="19"/>
  <c r="BG113" i="19" s="1"/>
  <c r="N112" i="19"/>
  <c r="O34" i="10" s="1"/>
  <c r="N111" i="19"/>
  <c r="M34" i="10" s="1"/>
  <c r="F111" i="19"/>
  <c r="G110" i="19" s="1"/>
  <c r="BK110" i="19" s="1"/>
  <c r="N110" i="19"/>
  <c r="K34" i="10" s="1"/>
  <c r="F110" i="19"/>
  <c r="BJ110" i="19" s="1"/>
  <c r="E110" i="19"/>
  <c r="D110" i="19"/>
  <c r="BG110" i="19" s="1"/>
  <c r="N109" i="19"/>
  <c r="O33" i="10" s="1"/>
  <c r="N108" i="19"/>
  <c r="M33" i="10" s="1"/>
  <c r="F108" i="19"/>
  <c r="G107" i="19" s="1"/>
  <c r="BK107" i="19" s="1"/>
  <c r="N107" i="19"/>
  <c r="K33" i="10" s="1"/>
  <c r="F107" i="19"/>
  <c r="BJ107" i="19" s="1"/>
  <c r="E107" i="19"/>
  <c r="D107" i="19"/>
  <c r="BG107" i="19" s="1"/>
  <c r="N106" i="19"/>
  <c r="O32" i="10" s="1"/>
  <c r="N105" i="19"/>
  <c r="M32" i="10" s="1"/>
  <c r="F105" i="19"/>
  <c r="G104" i="19" s="1"/>
  <c r="BK104" i="19" s="1"/>
  <c r="F104" i="19"/>
  <c r="BJ104" i="19" s="1"/>
  <c r="E104" i="19"/>
  <c r="D104" i="19"/>
  <c r="BG104" i="19" s="1"/>
  <c r="N102" i="19"/>
  <c r="M31" i="10" s="1"/>
  <c r="F102" i="19"/>
  <c r="G101" i="19" s="1"/>
  <c r="BK101" i="19" s="1"/>
  <c r="N101" i="19"/>
  <c r="K31" i="10" s="1"/>
  <c r="F101" i="19"/>
  <c r="BJ101" i="19" s="1"/>
  <c r="E101" i="19"/>
  <c r="D101" i="19"/>
  <c r="BG101" i="19" s="1"/>
  <c r="N100" i="19"/>
  <c r="O30" i="10" s="1"/>
  <c r="N99" i="19"/>
  <c r="M30" i="10" s="1"/>
  <c r="F99" i="19"/>
  <c r="G98" i="19" s="1"/>
  <c r="BK98" i="19" s="1"/>
  <c r="N98" i="19"/>
  <c r="K30" i="10" s="1"/>
  <c r="F98" i="19"/>
  <c r="BJ98" i="19" s="1"/>
  <c r="E98" i="19"/>
  <c r="D98" i="19"/>
  <c r="BG98" i="19" s="1"/>
  <c r="N97" i="19"/>
  <c r="O29" i="10" s="1"/>
  <c r="N96" i="19"/>
  <c r="M29" i="10" s="1"/>
  <c r="F96" i="19"/>
  <c r="G95" i="19" s="1"/>
  <c r="BK95" i="19" s="1"/>
  <c r="N95" i="19"/>
  <c r="K29" i="10" s="1"/>
  <c r="F95" i="19"/>
  <c r="BJ95" i="19" s="1"/>
  <c r="E95" i="19"/>
  <c r="D95" i="19"/>
  <c r="BG95" i="19" s="1"/>
  <c r="N94" i="19"/>
  <c r="O28" i="10" s="1"/>
  <c r="N93" i="19"/>
  <c r="M28" i="10" s="1"/>
  <c r="F93" i="19"/>
  <c r="G92" i="19" s="1"/>
  <c r="BK92" i="19" s="1"/>
  <c r="F92" i="19"/>
  <c r="BJ92" i="19" s="1"/>
  <c r="E92" i="19"/>
  <c r="D92" i="19"/>
  <c r="BG92" i="19" s="1"/>
  <c r="N90" i="19"/>
  <c r="M27" i="10" s="1"/>
  <c r="F90" i="19"/>
  <c r="G89" i="19" s="1"/>
  <c r="BK89" i="19" s="1"/>
  <c r="N89" i="19"/>
  <c r="K27" i="10" s="1"/>
  <c r="F89" i="19"/>
  <c r="BJ89" i="19" s="1"/>
  <c r="E89" i="19"/>
  <c r="D89" i="19"/>
  <c r="BG89" i="19" s="1"/>
  <c r="N88" i="19"/>
  <c r="O26" i="10" s="1"/>
  <c r="N87" i="19"/>
  <c r="M26" i="10" s="1"/>
  <c r="F87" i="19"/>
  <c r="G86" i="19" s="1"/>
  <c r="BK86" i="19" s="1"/>
  <c r="N86" i="19"/>
  <c r="K26" i="10" s="1"/>
  <c r="F86" i="19"/>
  <c r="BJ86" i="19" s="1"/>
  <c r="E86" i="19"/>
  <c r="D86" i="19"/>
  <c r="BG86" i="19" s="1"/>
  <c r="N85" i="19"/>
  <c r="O25" i="10" s="1"/>
  <c r="N84" i="19"/>
  <c r="M25" i="10" s="1"/>
  <c r="F84" i="19"/>
  <c r="G83" i="19" s="1"/>
  <c r="BK83" i="19" s="1"/>
  <c r="N83" i="19"/>
  <c r="K25" i="10" s="1"/>
  <c r="F83" i="19"/>
  <c r="BJ83" i="19" s="1"/>
  <c r="E83" i="19"/>
  <c r="D83" i="19"/>
  <c r="BG83" i="19" s="1"/>
  <c r="N82" i="19"/>
  <c r="O24" i="10" s="1"/>
  <c r="N81" i="19"/>
  <c r="M24" i="10" s="1"/>
  <c r="F81" i="19"/>
  <c r="G80" i="19" s="1"/>
  <c r="BK80" i="19" s="1"/>
  <c r="F80" i="19"/>
  <c r="BJ80" i="19" s="1"/>
  <c r="E80" i="19"/>
  <c r="D80" i="19"/>
  <c r="BG80" i="19" s="1"/>
  <c r="N78" i="19"/>
  <c r="M23" i="10" s="1"/>
  <c r="F78" i="19"/>
  <c r="G77" i="19" s="1"/>
  <c r="BK77" i="19" s="1"/>
  <c r="N77" i="19"/>
  <c r="K23" i="10" s="1"/>
  <c r="F77" i="19"/>
  <c r="BJ77" i="19" s="1"/>
  <c r="E77" i="19"/>
  <c r="D77" i="19"/>
  <c r="BG77" i="19" s="1"/>
  <c r="N76" i="19"/>
  <c r="O22" i="10" s="1"/>
  <c r="N75" i="19"/>
  <c r="M22" i="10" s="1"/>
  <c r="F75" i="19"/>
  <c r="G74" i="19" s="1"/>
  <c r="BK74" i="19" s="1"/>
  <c r="N74" i="19"/>
  <c r="K22" i="10" s="1"/>
  <c r="F74" i="19"/>
  <c r="BJ74" i="19" s="1"/>
  <c r="E74" i="19"/>
  <c r="D74" i="19"/>
  <c r="BG74" i="19" s="1"/>
  <c r="N73" i="19"/>
  <c r="O21" i="10" s="1"/>
  <c r="N72" i="19"/>
  <c r="M21" i="10" s="1"/>
  <c r="F72" i="19"/>
  <c r="G71" i="19" s="1"/>
  <c r="BK71" i="19" s="1"/>
  <c r="N71" i="19"/>
  <c r="K21" i="10" s="1"/>
  <c r="F71" i="19"/>
  <c r="BJ71" i="19" s="1"/>
  <c r="E71" i="19"/>
  <c r="D71" i="19"/>
  <c r="BG71" i="19" s="1"/>
  <c r="N70" i="19"/>
  <c r="O20" i="10" s="1"/>
  <c r="N69" i="19"/>
  <c r="M20" i="10" s="1"/>
  <c r="F69" i="19"/>
  <c r="G68" i="19" s="1"/>
  <c r="BK68" i="19" s="1"/>
  <c r="F68" i="19"/>
  <c r="BJ68" i="19" s="1"/>
  <c r="E68" i="19"/>
  <c r="D68" i="19"/>
  <c r="BG68" i="19" s="1"/>
  <c r="N66" i="19"/>
  <c r="M19" i="10" s="1"/>
  <c r="F66" i="19"/>
  <c r="G65" i="19" s="1"/>
  <c r="BK65" i="19" s="1"/>
  <c r="N65" i="19"/>
  <c r="K19" i="10" s="1"/>
  <c r="F65" i="19"/>
  <c r="BJ65" i="19" s="1"/>
  <c r="E65" i="19"/>
  <c r="D65" i="19"/>
  <c r="BG65" i="19" s="1"/>
  <c r="N64" i="19"/>
  <c r="O18" i="10" s="1"/>
  <c r="N63" i="19"/>
  <c r="M18" i="10" s="1"/>
  <c r="F63" i="19"/>
  <c r="G62" i="19" s="1"/>
  <c r="BK62" i="19" s="1"/>
  <c r="N62" i="19"/>
  <c r="K18" i="10" s="1"/>
  <c r="F62" i="19"/>
  <c r="BJ62" i="19" s="1"/>
  <c r="E62" i="19"/>
  <c r="D62" i="19"/>
  <c r="BG62" i="19" s="1"/>
  <c r="N61" i="19"/>
  <c r="O17" i="10" s="1"/>
  <c r="N60" i="19"/>
  <c r="M17" i="10" s="1"/>
  <c r="F60" i="19"/>
  <c r="G59" i="19" s="1"/>
  <c r="BK59" i="19" s="1"/>
  <c r="K17" i="10"/>
  <c r="F59" i="19"/>
  <c r="BJ59" i="19" s="1"/>
  <c r="E59" i="19"/>
  <c r="D59" i="19"/>
  <c r="BG59" i="19" s="1"/>
  <c r="O16" i="10"/>
  <c r="M16" i="10"/>
  <c r="F57" i="19"/>
  <c r="G56" i="19" s="1"/>
  <c r="BK56" i="19" s="1"/>
  <c r="F56" i="19"/>
  <c r="BJ56" i="19" s="1"/>
  <c r="E56" i="19"/>
  <c r="D56" i="19"/>
  <c r="BG56" i="19" s="1"/>
  <c r="M15" i="10"/>
  <c r="F54" i="19"/>
  <c r="G53" i="19" s="1"/>
  <c r="BK53" i="19" s="1"/>
  <c r="K15" i="10"/>
  <c r="F53" i="19"/>
  <c r="BJ53" i="19" s="1"/>
  <c r="E53" i="19"/>
  <c r="D53" i="19"/>
  <c r="BG53" i="19" s="1"/>
  <c r="O14" i="10"/>
  <c r="M14" i="10"/>
  <c r="F51" i="19"/>
  <c r="G50" i="19" s="1"/>
  <c r="BK50" i="19" s="1"/>
  <c r="K14" i="10"/>
  <c r="F50" i="19"/>
  <c r="BJ50" i="19" s="1"/>
  <c r="E50" i="19"/>
  <c r="D50" i="19"/>
  <c r="BG50" i="19" s="1"/>
  <c r="O13" i="10"/>
  <c r="M13" i="10"/>
  <c r="F48" i="19"/>
  <c r="G47" i="19" s="1"/>
  <c r="BK47" i="19" s="1"/>
  <c r="K13" i="10"/>
  <c r="F47" i="19"/>
  <c r="BJ47" i="19" s="1"/>
  <c r="E47" i="19"/>
  <c r="D47" i="19"/>
  <c r="BG47" i="19" s="1"/>
  <c r="O12" i="10"/>
  <c r="M12" i="10"/>
  <c r="F45" i="19"/>
  <c r="G44" i="19" s="1"/>
  <c r="BK44" i="19" s="1"/>
  <c r="K12" i="10"/>
  <c r="F44" i="19"/>
  <c r="BJ44" i="19" s="1"/>
  <c r="E44" i="19"/>
  <c r="D44" i="19"/>
  <c r="BG44" i="19" s="1"/>
  <c r="F42" i="19"/>
  <c r="G41" i="19" s="1"/>
  <c r="BK41" i="19" s="1"/>
  <c r="K11" i="10"/>
  <c r="F41" i="19"/>
  <c r="BJ41" i="19" s="1"/>
  <c r="E41" i="19"/>
  <c r="D41" i="19"/>
  <c r="BG41" i="19" s="1"/>
  <c r="O10" i="10"/>
  <c r="M10" i="10"/>
  <c r="F39" i="19"/>
  <c r="G38" i="19" s="1"/>
  <c r="BK38" i="19" s="1"/>
  <c r="K10" i="10"/>
  <c r="F38" i="19"/>
  <c r="BJ38" i="19" s="1"/>
  <c r="E38" i="19"/>
  <c r="D38" i="19"/>
  <c r="BG38" i="19" s="1"/>
  <c r="O9" i="10"/>
  <c r="M9" i="10"/>
  <c r="F36" i="19"/>
  <c r="G35" i="19" s="1"/>
  <c r="BK35" i="19" s="1"/>
  <c r="K9" i="10"/>
  <c r="F35" i="19"/>
  <c r="BJ35" i="19" s="1"/>
  <c r="E35" i="19"/>
  <c r="BI35" i="19" s="1"/>
  <c r="D35" i="19"/>
  <c r="BG35" i="19" s="1"/>
  <c r="O8" i="10"/>
  <c r="M8" i="10"/>
  <c r="F33" i="19"/>
  <c r="G32" i="19" s="1"/>
  <c r="BK32" i="19" s="1"/>
  <c r="F32" i="19"/>
  <c r="BJ32" i="19" s="1"/>
  <c r="E32" i="19"/>
  <c r="BI32" i="19" s="1"/>
  <c r="D32" i="19"/>
  <c r="BG32" i="19" s="1"/>
  <c r="M7" i="10"/>
  <c r="F30" i="19"/>
  <c r="G29" i="19" s="1"/>
  <c r="K7" i="10"/>
  <c r="F29" i="19"/>
  <c r="E29" i="19"/>
  <c r="F32" i="26" s="1"/>
  <c r="D29" i="19"/>
  <c r="O6" i="10"/>
  <c r="M6" i="10"/>
  <c r="F27" i="19"/>
  <c r="G26" i="19" s="1"/>
  <c r="K6" i="10"/>
  <c r="F26" i="19"/>
  <c r="E26" i="19"/>
  <c r="F31" i="26" s="1"/>
  <c r="D26" i="19"/>
  <c r="O5" i="10"/>
  <c r="M5" i="10"/>
  <c r="F24" i="19"/>
  <c r="G23" i="19" s="1"/>
  <c r="K5" i="10"/>
  <c r="F23" i="19"/>
  <c r="E23" i="19"/>
  <c r="F30" i="26" s="1"/>
  <c r="Y23" i="19"/>
  <c r="O4" i="10"/>
  <c r="M4" i="10"/>
  <c r="G20" i="19"/>
  <c r="D4" i="10"/>
  <c r="M3" i="10"/>
  <c r="G17" i="19"/>
  <c r="K3" i="10"/>
  <c r="D3" i="10"/>
  <c r="O2" i="10"/>
  <c r="M2" i="10"/>
  <c r="H2" i="10"/>
  <c r="K2" i="10"/>
  <c r="D2" i="10"/>
  <c r="C2" i="10"/>
  <c r="A1" i="19"/>
  <c r="N157" i="10"/>
  <c r="N151" i="10"/>
  <c r="R151" i="10" s="1"/>
  <c r="L151" i="10"/>
  <c r="Q151" i="10" s="1"/>
  <c r="J151" i="10"/>
  <c r="P151" i="10" s="1"/>
  <c r="I151" i="10"/>
  <c r="N150" i="10"/>
  <c r="R150" i="10" s="1"/>
  <c r="L150" i="10"/>
  <c r="Q150" i="10" s="1"/>
  <c r="J150" i="10"/>
  <c r="P150" i="10" s="1"/>
  <c r="I150" i="10"/>
  <c r="N149" i="10"/>
  <c r="R149" i="10" s="1"/>
  <c r="L149" i="10"/>
  <c r="Q149" i="10" s="1"/>
  <c r="J149" i="10"/>
  <c r="P149" i="10" s="1"/>
  <c r="I149" i="10"/>
  <c r="N148" i="10"/>
  <c r="R148" i="10" s="1"/>
  <c r="L148" i="10"/>
  <c r="Q148" i="10" s="1"/>
  <c r="J148" i="10"/>
  <c r="P148" i="10" s="1"/>
  <c r="I148" i="10"/>
  <c r="N147" i="10"/>
  <c r="R147" i="10" s="1"/>
  <c r="L147" i="10"/>
  <c r="Q147" i="10" s="1"/>
  <c r="J147" i="10"/>
  <c r="P147" i="10" s="1"/>
  <c r="I147" i="10"/>
  <c r="N146" i="10"/>
  <c r="R146" i="10" s="1"/>
  <c r="L146" i="10"/>
  <c r="Q146" i="10" s="1"/>
  <c r="J146" i="10"/>
  <c r="P146" i="10" s="1"/>
  <c r="I146" i="10"/>
  <c r="N145" i="10"/>
  <c r="R145" i="10" s="1"/>
  <c r="L145" i="10"/>
  <c r="Q145" i="10" s="1"/>
  <c r="J145" i="10"/>
  <c r="P145" i="10" s="1"/>
  <c r="I145" i="10"/>
  <c r="N144" i="10"/>
  <c r="R144" i="10" s="1"/>
  <c r="L144" i="10"/>
  <c r="Q144" i="10" s="1"/>
  <c r="J144" i="10"/>
  <c r="P144" i="10" s="1"/>
  <c r="I144" i="10"/>
  <c r="N143" i="10"/>
  <c r="R143" i="10" s="1"/>
  <c r="L143" i="10"/>
  <c r="Q143" i="10" s="1"/>
  <c r="J143" i="10"/>
  <c r="P143" i="10" s="1"/>
  <c r="I143" i="10"/>
  <c r="N142" i="10"/>
  <c r="R142" i="10" s="1"/>
  <c r="L142" i="10"/>
  <c r="Q142" i="10" s="1"/>
  <c r="J142" i="10"/>
  <c r="P142" i="10" s="1"/>
  <c r="I142" i="10"/>
  <c r="N141" i="10"/>
  <c r="R141" i="10" s="1"/>
  <c r="L141" i="10"/>
  <c r="Q141" i="10" s="1"/>
  <c r="J141" i="10"/>
  <c r="P141" i="10" s="1"/>
  <c r="I141" i="10"/>
  <c r="N140" i="10"/>
  <c r="R140" i="10" s="1"/>
  <c r="L140" i="10"/>
  <c r="Q140" i="10" s="1"/>
  <c r="J140" i="10"/>
  <c r="P140" i="10" s="1"/>
  <c r="I140" i="10"/>
  <c r="N139" i="10"/>
  <c r="R139" i="10" s="1"/>
  <c r="L139" i="10"/>
  <c r="Q139" i="10" s="1"/>
  <c r="J139" i="10"/>
  <c r="P139" i="10" s="1"/>
  <c r="I139" i="10"/>
  <c r="N138" i="10"/>
  <c r="R138" i="10" s="1"/>
  <c r="L138" i="10"/>
  <c r="Q138" i="10" s="1"/>
  <c r="J138" i="10"/>
  <c r="P138" i="10" s="1"/>
  <c r="I138" i="10"/>
  <c r="N137" i="10"/>
  <c r="R137" i="10" s="1"/>
  <c r="L137" i="10"/>
  <c r="Q137" i="10" s="1"/>
  <c r="J137" i="10"/>
  <c r="P137" i="10" s="1"/>
  <c r="I137" i="10"/>
  <c r="N136" i="10"/>
  <c r="R136" i="10" s="1"/>
  <c r="L136" i="10"/>
  <c r="Q136" i="10" s="1"/>
  <c r="J136" i="10"/>
  <c r="P136" i="10" s="1"/>
  <c r="I136" i="10"/>
  <c r="N135" i="10"/>
  <c r="R135" i="10" s="1"/>
  <c r="L135" i="10"/>
  <c r="Q135" i="10" s="1"/>
  <c r="J135" i="10"/>
  <c r="P135" i="10" s="1"/>
  <c r="I135" i="10"/>
  <c r="N134" i="10"/>
  <c r="R134" i="10" s="1"/>
  <c r="L134" i="10"/>
  <c r="Q134" i="10" s="1"/>
  <c r="J134" i="10"/>
  <c r="P134" i="10" s="1"/>
  <c r="I134" i="10"/>
  <c r="N133" i="10"/>
  <c r="R133" i="10" s="1"/>
  <c r="L133" i="10"/>
  <c r="Q133" i="10" s="1"/>
  <c r="J133" i="10"/>
  <c r="P133" i="10" s="1"/>
  <c r="I133" i="10"/>
  <c r="N132" i="10"/>
  <c r="R132" i="10" s="1"/>
  <c r="L132" i="10"/>
  <c r="Q132" i="10" s="1"/>
  <c r="J132" i="10"/>
  <c r="P132" i="10" s="1"/>
  <c r="I132" i="10"/>
  <c r="N131" i="10"/>
  <c r="R131" i="10" s="1"/>
  <c r="L131" i="10"/>
  <c r="Q131" i="10" s="1"/>
  <c r="J131" i="10"/>
  <c r="P131" i="10" s="1"/>
  <c r="I131" i="10"/>
  <c r="N130" i="10"/>
  <c r="R130" i="10" s="1"/>
  <c r="L130" i="10"/>
  <c r="Q130" i="10" s="1"/>
  <c r="J130" i="10"/>
  <c r="P130" i="10" s="1"/>
  <c r="I130" i="10"/>
  <c r="N129" i="10"/>
  <c r="R129" i="10" s="1"/>
  <c r="L129" i="10"/>
  <c r="Q129" i="10" s="1"/>
  <c r="J129" i="10"/>
  <c r="P129" i="10" s="1"/>
  <c r="I129" i="10"/>
  <c r="N128" i="10"/>
  <c r="R128" i="10" s="1"/>
  <c r="L128" i="10"/>
  <c r="Q128" i="10" s="1"/>
  <c r="J128" i="10"/>
  <c r="P128" i="10" s="1"/>
  <c r="I128" i="10"/>
  <c r="N127" i="10"/>
  <c r="R127" i="10" s="1"/>
  <c r="L127" i="10"/>
  <c r="Q127" i="10" s="1"/>
  <c r="J127" i="10"/>
  <c r="P127" i="10" s="1"/>
  <c r="I127" i="10"/>
  <c r="N126" i="10"/>
  <c r="R126" i="10" s="1"/>
  <c r="L126" i="10"/>
  <c r="Q126" i="10" s="1"/>
  <c r="J126" i="10"/>
  <c r="P126" i="10" s="1"/>
  <c r="I126" i="10"/>
  <c r="N125" i="10"/>
  <c r="R125" i="10" s="1"/>
  <c r="L125" i="10"/>
  <c r="Q125" i="10" s="1"/>
  <c r="J125" i="10"/>
  <c r="P125" i="10" s="1"/>
  <c r="I125" i="10"/>
  <c r="N124" i="10"/>
  <c r="R124" i="10" s="1"/>
  <c r="L124" i="10"/>
  <c r="Q124" i="10" s="1"/>
  <c r="J124" i="10"/>
  <c r="P124" i="10" s="1"/>
  <c r="I124" i="10"/>
  <c r="N123" i="10"/>
  <c r="R123" i="10" s="1"/>
  <c r="L123" i="10"/>
  <c r="Q123" i="10" s="1"/>
  <c r="J123" i="10"/>
  <c r="P123" i="10" s="1"/>
  <c r="I123" i="10"/>
  <c r="N122" i="10"/>
  <c r="R122" i="10" s="1"/>
  <c r="L122" i="10"/>
  <c r="Q122" i="10" s="1"/>
  <c r="J122" i="10"/>
  <c r="P122" i="10" s="1"/>
  <c r="I122" i="10"/>
  <c r="N121" i="10"/>
  <c r="R121" i="10" s="1"/>
  <c r="L121" i="10"/>
  <c r="Q121" i="10" s="1"/>
  <c r="J121" i="10"/>
  <c r="P121" i="10" s="1"/>
  <c r="I121" i="10"/>
  <c r="N120" i="10"/>
  <c r="R120" i="10" s="1"/>
  <c r="L120" i="10"/>
  <c r="Q120" i="10" s="1"/>
  <c r="J120" i="10"/>
  <c r="P120" i="10" s="1"/>
  <c r="I120" i="10"/>
  <c r="N119" i="10"/>
  <c r="R119" i="10" s="1"/>
  <c r="L119" i="10"/>
  <c r="Q119" i="10" s="1"/>
  <c r="J119" i="10"/>
  <c r="P119" i="10" s="1"/>
  <c r="I119" i="10"/>
  <c r="N118" i="10"/>
  <c r="R118" i="10" s="1"/>
  <c r="L118" i="10"/>
  <c r="Q118" i="10" s="1"/>
  <c r="J118" i="10"/>
  <c r="P118" i="10" s="1"/>
  <c r="I118" i="10"/>
  <c r="N117" i="10"/>
  <c r="R117" i="10" s="1"/>
  <c r="L117" i="10"/>
  <c r="Q117" i="10" s="1"/>
  <c r="J117" i="10"/>
  <c r="P117" i="10" s="1"/>
  <c r="I117" i="10"/>
  <c r="N116" i="10"/>
  <c r="R116" i="10" s="1"/>
  <c r="L116" i="10"/>
  <c r="Q116" i="10" s="1"/>
  <c r="J116" i="10"/>
  <c r="P116" i="10" s="1"/>
  <c r="I116" i="10"/>
  <c r="N115" i="10"/>
  <c r="R115" i="10" s="1"/>
  <c r="L115" i="10"/>
  <c r="Q115" i="10" s="1"/>
  <c r="J115" i="10"/>
  <c r="P115" i="10" s="1"/>
  <c r="I115" i="10"/>
  <c r="N114" i="10"/>
  <c r="R114" i="10" s="1"/>
  <c r="L114" i="10"/>
  <c r="Q114" i="10" s="1"/>
  <c r="J114" i="10"/>
  <c r="P114" i="10" s="1"/>
  <c r="I114" i="10"/>
  <c r="N113" i="10"/>
  <c r="R113" i="10" s="1"/>
  <c r="L113" i="10"/>
  <c r="Q113" i="10" s="1"/>
  <c r="J113" i="10"/>
  <c r="P113" i="10" s="1"/>
  <c r="I113" i="10"/>
  <c r="N112" i="10"/>
  <c r="R112" i="10" s="1"/>
  <c r="L112" i="10"/>
  <c r="Q112" i="10" s="1"/>
  <c r="J112" i="10"/>
  <c r="P112" i="10" s="1"/>
  <c r="I112" i="10"/>
  <c r="N111" i="10"/>
  <c r="R111" i="10" s="1"/>
  <c r="L111" i="10"/>
  <c r="Q111" i="10" s="1"/>
  <c r="J111" i="10"/>
  <c r="P111" i="10" s="1"/>
  <c r="I111" i="10"/>
  <c r="N110" i="10"/>
  <c r="R110" i="10" s="1"/>
  <c r="L110" i="10"/>
  <c r="Q110" i="10" s="1"/>
  <c r="J110" i="10"/>
  <c r="P110" i="10" s="1"/>
  <c r="I110" i="10"/>
  <c r="N109" i="10"/>
  <c r="R109" i="10" s="1"/>
  <c r="L109" i="10"/>
  <c r="Q109" i="10" s="1"/>
  <c r="J109" i="10"/>
  <c r="P109" i="10" s="1"/>
  <c r="I109" i="10"/>
  <c r="N108" i="10"/>
  <c r="R108" i="10" s="1"/>
  <c r="L108" i="10"/>
  <c r="Q108" i="10" s="1"/>
  <c r="J108" i="10"/>
  <c r="P108" i="10" s="1"/>
  <c r="I108" i="10"/>
  <c r="N107" i="10"/>
  <c r="R107" i="10" s="1"/>
  <c r="L107" i="10"/>
  <c r="Q107" i="10" s="1"/>
  <c r="J107" i="10"/>
  <c r="P107" i="10" s="1"/>
  <c r="I107" i="10"/>
  <c r="N106" i="10"/>
  <c r="R106" i="10" s="1"/>
  <c r="L106" i="10"/>
  <c r="Q106" i="10" s="1"/>
  <c r="J106" i="10"/>
  <c r="P106" i="10" s="1"/>
  <c r="I106" i="10"/>
  <c r="N105" i="10"/>
  <c r="R105" i="10" s="1"/>
  <c r="L105" i="10"/>
  <c r="Q105" i="10" s="1"/>
  <c r="J105" i="10"/>
  <c r="P105" i="10" s="1"/>
  <c r="I105" i="10"/>
  <c r="N104" i="10"/>
  <c r="R104" i="10" s="1"/>
  <c r="L104" i="10"/>
  <c r="Q104" i="10" s="1"/>
  <c r="J104" i="10"/>
  <c r="P104" i="10" s="1"/>
  <c r="I104" i="10"/>
  <c r="N103" i="10"/>
  <c r="R103" i="10" s="1"/>
  <c r="L103" i="10"/>
  <c r="Q103" i="10" s="1"/>
  <c r="J103" i="10"/>
  <c r="P103" i="10" s="1"/>
  <c r="I103" i="10"/>
  <c r="N102" i="10"/>
  <c r="R102" i="10" s="1"/>
  <c r="L102" i="10"/>
  <c r="Q102" i="10" s="1"/>
  <c r="J102" i="10"/>
  <c r="P102" i="10" s="1"/>
  <c r="I102" i="10"/>
  <c r="N101" i="10"/>
  <c r="R101" i="10" s="1"/>
  <c r="L101" i="10"/>
  <c r="Q101" i="10" s="1"/>
  <c r="J101" i="10"/>
  <c r="P101" i="10" s="1"/>
  <c r="I101" i="10"/>
  <c r="N100" i="10"/>
  <c r="R100" i="10" s="1"/>
  <c r="L100" i="10"/>
  <c r="Q100" i="10" s="1"/>
  <c r="J100" i="10"/>
  <c r="P100" i="10" s="1"/>
  <c r="I100" i="10"/>
  <c r="N99" i="10"/>
  <c r="R99" i="10" s="1"/>
  <c r="L99" i="10"/>
  <c r="Q99" i="10" s="1"/>
  <c r="J99" i="10"/>
  <c r="P99" i="10" s="1"/>
  <c r="I99" i="10"/>
  <c r="N98" i="10"/>
  <c r="R98" i="10" s="1"/>
  <c r="L98" i="10"/>
  <c r="Q98" i="10" s="1"/>
  <c r="J98" i="10"/>
  <c r="P98" i="10" s="1"/>
  <c r="I98" i="10"/>
  <c r="N97" i="10"/>
  <c r="R97" i="10" s="1"/>
  <c r="L97" i="10"/>
  <c r="Q97" i="10" s="1"/>
  <c r="J97" i="10"/>
  <c r="P97" i="10" s="1"/>
  <c r="I97" i="10"/>
  <c r="N96" i="10"/>
  <c r="R96" i="10" s="1"/>
  <c r="L96" i="10"/>
  <c r="Q96" i="10" s="1"/>
  <c r="J96" i="10"/>
  <c r="P96" i="10" s="1"/>
  <c r="I96" i="10"/>
  <c r="N95" i="10"/>
  <c r="R95" i="10" s="1"/>
  <c r="L95" i="10"/>
  <c r="Q95" i="10" s="1"/>
  <c r="J95" i="10"/>
  <c r="P95" i="10" s="1"/>
  <c r="I95" i="10"/>
  <c r="N94" i="10"/>
  <c r="R94" i="10" s="1"/>
  <c r="L94" i="10"/>
  <c r="Q94" i="10" s="1"/>
  <c r="J94" i="10"/>
  <c r="P94" i="10" s="1"/>
  <c r="I94" i="10"/>
  <c r="N93" i="10"/>
  <c r="R93" i="10" s="1"/>
  <c r="L93" i="10"/>
  <c r="Q93" i="10" s="1"/>
  <c r="J93" i="10"/>
  <c r="P93" i="10" s="1"/>
  <c r="I93" i="10"/>
  <c r="N92" i="10"/>
  <c r="R92" i="10" s="1"/>
  <c r="L92" i="10"/>
  <c r="Q92" i="10" s="1"/>
  <c r="J92" i="10"/>
  <c r="P92" i="10" s="1"/>
  <c r="I92" i="10"/>
  <c r="N91" i="10"/>
  <c r="R91" i="10" s="1"/>
  <c r="L91" i="10"/>
  <c r="Q91" i="10" s="1"/>
  <c r="J91" i="10"/>
  <c r="P91" i="10" s="1"/>
  <c r="I91" i="10"/>
  <c r="N90" i="10"/>
  <c r="R90" i="10" s="1"/>
  <c r="L90" i="10"/>
  <c r="Q90" i="10" s="1"/>
  <c r="J90" i="10"/>
  <c r="P90" i="10" s="1"/>
  <c r="I90" i="10"/>
  <c r="N89" i="10"/>
  <c r="R89" i="10" s="1"/>
  <c r="L89" i="10"/>
  <c r="Q89" i="10" s="1"/>
  <c r="J89" i="10"/>
  <c r="P89" i="10" s="1"/>
  <c r="I89" i="10"/>
  <c r="N88" i="10"/>
  <c r="R88" i="10" s="1"/>
  <c r="L88" i="10"/>
  <c r="Q88" i="10" s="1"/>
  <c r="J88" i="10"/>
  <c r="P88" i="10" s="1"/>
  <c r="I88" i="10"/>
  <c r="N87" i="10"/>
  <c r="R87" i="10" s="1"/>
  <c r="L87" i="10"/>
  <c r="Q87" i="10" s="1"/>
  <c r="J87" i="10"/>
  <c r="P87" i="10" s="1"/>
  <c r="I87" i="10"/>
  <c r="N86" i="10"/>
  <c r="R86" i="10" s="1"/>
  <c r="L86" i="10"/>
  <c r="Q86" i="10" s="1"/>
  <c r="J86" i="10"/>
  <c r="P86" i="10" s="1"/>
  <c r="I86" i="10"/>
  <c r="N85" i="10"/>
  <c r="R85" i="10" s="1"/>
  <c r="L85" i="10"/>
  <c r="Q85" i="10" s="1"/>
  <c r="J85" i="10"/>
  <c r="P85" i="10" s="1"/>
  <c r="I85" i="10"/>
  <c r="N84" i="10"/>
  <c r="R84" i="10" s="1"/>
  <c r="L84" i="10"/>
  <c r="Q84" i="10" s="1"/>
  <c r="J84" i="10"/>
  <c r="P84" i="10" s="1"/>
  <c r="I84" i="10"/>
  <c r="N83" i="10"/>
  <c r="R83" i="10" s="1"/>
  <c r="L83" i="10"/>
  <c r="Q83" i="10" s="1"/>
  <c r="J83" i="10"/>
  <c r="P83" i="10" s="1"/>
  <c r="I83" i="10"/>
  <c r="N82" i="10"/>
  <c r="R82" i="10" s="1"/>
  <c r="L82" i="10"/>
  <c r="Q82" i="10" s="1"/>
  <c r="J82" i="10"/>
  <c r="P82" i="10" s="1"/>
  <c r="I82" i="10"/>
  <c r="N81" i="10"/>
  <c r="R81" i="10" s="1"/>
  <c r="L81" i="10"/>
  <c r="Q81" i="10" s="1"/>
  <c r="J81" i="10"/>
  <c r="P81" i="10" s="1"/>
  <c r="I81" i="10"/>
  <c r="N80" i="10"/>
  <c r="R80" i="10" s="1"/>
  <c r="L80" i="10"/>
  <c r="Q80" i="10" s="1"/>
  <c r="J80" i="10"/>
  <c r="P80" i="10" s="1"/>
  <c r="I80" i="10"/>
  <c r="N79" i="10"/>
  <c r="R79" i="10" s="1"/>
  <c r="L79" i="10"/>
  <c r="Q79" i="10" s="1"/>
  <c r="J79" i="10"/>
  <c r="P79" i="10" s="1"/>
  <c r="I79" i="10"/>
  <c r="N78" i="10"/>
  <c r="R78" i="10" s="1"/>
  <c r="L78" i="10"/>
  <c r="Q78" i="10" s="1"/>
  <c r="J78" i="10"/>
  <c r="P78" i="10" s="1"/>
  <c r="I78" i="10"/>
  <c r="N77" i="10"/>
  <c r="R77" i="10" s="1"/>
  <c r="L77" i="10"/>
  <c r="Q77" i="10" s="1"/>
  <c r="J77" i="10"/>
  <c r="P77" i="10" s="1"/>
  <c r="I77" i="10"/>
  <c r="N76" i="10"/>
  <c r="R76" i="10" s="1"/>
  <c r="L76" i="10"/>
  <c r="Q76" i="10" s="1"/>
  <c r="J76" i="10"/>
  <c r="P76" i="10" s="1"/>
  <c r="I76" i="10"/>
  <c r="N75" i="10"/>
  <c r="R75" i="10" s="1"/>
  <c r="L75" i="10"/>
  <c r="Q75" i="10" s="1"/>
  <c r="J75" i="10"/>
  <c r="P75" i="10" s="1"/>
  <c r="I75" i="10"/>
  <c r="N74" i="10"/>
  <c r="R74" i="10" s="1"/>
  <c r="L74" i="10"/>
  <c r="Q74" i="10" s="1"/>
  <c r="J74" i="10"/>
  <c r="P74" i="10" s="1"/>
  <c r="I74" i="10"/>
  <c r="N73" i="10"/>
  <c r="R73" i="10" s="1"/>
  <c r="L73" i="10"/>
  <c r="Q73" i="10" s="1"/>
  <c r="J73" i="10"/>
  <c r="P73" i="10" s="1"/>
  <c r="I73" i="10"/>
  <c r="N72" i="10"/>
  <c r="R72" i="10" s="1"/>
  <c r="L72" i="10"/>
  <c r="Q72" i="10" s="1"/>
  <c r="J72" i="10"/>
  <c r="P72" i="10" s="1"/>
  <c r="I72" i="10"/>
  <c r="N71" i="10"/>
  <c r="R71" i="10" s="1"/>
  <c r="L71" i="10"/>
  <c r="Q71" i="10" s="1"/>
  <c r="J71" i="10"/>
  <c r="P71" i="10" s="1"/>
  <c r="I71" i="10"/>
  <c r="N70" i="10"/>
  <c r="R70" i="10" s="1"/>
  <c r="L70" i="10"/>
  <c r="Q70" i="10" s="1"/>
  <c r="J70" i="10"/>
  <c r="P70" i="10" s="1"/>
  <c r="I70" i="10"/>
  <c r="N69" i="10"/>
  <c r="R69" i="10" s="1"/>
  <c r="L69" i="10"/>
  <c r="Q69" i="10" s="1"/>
  <c r="J69" i="10"/>
  <c r="P69" i="10" s="1"/>
  <c r="I69" i="10"/>
  <c r="N68" i="10"/>
  <c r="R68" i="10" s="1"/>
  <c r="L68" i="10"/>
  <c r="Q68" i="10" s="1"/>
  <c r="J68" i="10"/>
  <c r="P68" i="10" s="1"/>
  <c r="I68" i="10"/>
  <c r="N67" i="10"/>
  <c r="R67" i="10" s="1"/>
  <c r="L67" i="10"/>
  <c r="Q67" i="10" s="1"/>
  <c r="J67" i="10"/>
  <c r="P67" i="10" s="1"/>
  <c r="I67" i="10"/>
  <c r="N66" i="10"/>
  <c r="R66" i="10" s="1"/>
  <c r="L66" i="10"/>
  <c r="Q66" i="10" s="1"/>
  <c r="J66" i="10"/>
  <c r="P66" i="10" s="1"/>
  <c r="I66" i="10"/>
  <c r="N65" i="10"/>
  <c r="R65" i="10" s="1"/>
  <c r="L65" i="10"/>
  <c r="Q65" i="10" s="1"/>
  <c r="J65" i="10"/>
  <c r="P65" i="10" s="1"/>
  <c r="I65" i="10"/>
  <c r="N64" i="10"/>
  <c r="R64" i="10" s="1"/>
  <c r="L64" i="10"/>
  <c r="Q64" i="10" s="1"/>
  <c r="J64" i="10"/>
  <c r="P64" i="10" s="1"/>
  <c r="I64" i="10"/>
  <c r="N63" i="10"/>
  <c r="R63" i="10" s="1"/>
  <c r="L63" i="10"/>
  <c r="Q63" i="10" s="1"/>
  <c r="J63" i="10"/>
  <c r="P63" i="10" s="1"/>
  <c r="I63" i="10"/>
  <c r="N62" i="10"/>
  <c r="R62" i="10" s="1"/>
  <c r="L62" i="10"/>
  <c r="Q62" i="10" s="1"/>
  <c r="J62" i="10"/>
  <c r="P62" i="10" s="1"/>
  <c r="I62" i="10"/>
  <c r="N61" i="10"/>
  <c r="R61" i="10" s="1"/>
  <c r="L61" i="10"/>
  <c r="Q61" i="10" s="1"/>
  <c r="J61" i="10"/>
  <c r="P61" i="10" s="1"/>
  <c r="I61" i="10"/>
  <c r="N60" i="10"/>
  <c r="R60" i="10" s="1"/>
  <c r="L60" i="10"/>
  <c r="Q60" i="10" s="1"/>
  <c r="J60" i="10"/>
  <c r="P60" i="10" s="1"/>
  <c r="I60" i="10"/>
  <c r="N59" i="10"/>
  <c r="R59" i="10" s="1"/>
  <c r="L59" i="10"/>
  <c r="Q59" i="10" s="1"/>
  <c r="J59" i="10"/>
  <c r="P59" i="10" s="1"/>
  <c r="I59" i="10"/>
  <c r="N58" i="10"/>
  <c r="R58" i="10" s="1"/>
  <c r="L58" i="10"/>
  <c r="Q58" i="10" s="1"/>
  <c r="J58" i="10"/>
  <c r="P58" i="10" s="1"/>
  <c r="I58" i="10"/>
  <c r="N57" i="10"/>
  <c r="R57" i="10" s="1"/>
  <c r="L57" i="10"/>
  <c r="Q57" i="10" s="1"/>
  <c r="J57" i="10"/>
  <c r="P57" i="10" s="1"/>
  <c r="I57" i="10"/>
  <c r="N56" i="10"/>
  <c r="R56" i="10" s="1"/>
  <c r="L56" i="10"/>
  <c r="Q56" i="10" s="1"/>
  <c r="J56" i="10"/>
  <c r="P56" i="10" s="1"/>
  <c r="I56" i="10"/>
  <c r="N55" i="10"/>
  <c r="R55" i="10" s="1"/>
  <c r="L55" i="10"/>
  <c r="Q55" i="10" s="1"/>
  <c r="J55" i="10"/>
  <c r="P55" i="10" s="1"/>
  <c r="I55" i="10"/>
  <c r="N54" i="10"/>
  <c r="R54" i="10" s="1"/>
  <c r="L54" i="10"/>
  <c r="Q54" i="10" s="1"/>
  <c r="J54" i="10"/>
  <c r="P54" i="10" s="1"/>
  <c r="I54" i="10"/>
  <c r="N53" i="10"/>
  <c r="R53" i="10" s="1"/>
  <c r="L53" i="10"/>
  <c r="Q53" i="10" s="1"/>
  <c r="J53" i="10"/>
  <c r="P53" i="10" s="1"/>
  <c r="I53" i="10"/>
  <c r="N52" i="10"/>
  <c r="R52" i="10" s="1"/>
  <c r="L52" i="10"/>
  <c r="Q52" i="10" s="1"/>
  <c r="J52" i="10"/>
  <c r="P52" i="10" s="1"/>
  <c r="I52" i="10"/>
  <c r="N51" i="10"/>
  <c r="R51" i="10" s="1"/>
  <c r="L51" i="10"/>
  <c r="Q51" i="10" s="1"/>
  <c r="J51" i="10"/>
  <c r="P51" i="10" s="1"/>
  <c r="I51" i="10"/>
  <c r="N50" i="10"/>
  <c r="R50" i="10" s="1"/>
  <c r="L50" i="10"/>
  <c r="Q50" i="10" s="1"/>
  <c r="J50" i="10"/>
  <c r="P50" i="10" s="1"/>
  <c r="I50" i="10"/>
  <c r="N49" i="10"/>
  <c r="R49" i="10" s="1"/>
  <c r="L49" i="10"/>
  <c r="Q49" i="10" s="1"/>
  <c r="J49" i="10"/>
  <c r="P49" i="10" s="1"/>
  <c r="I49" i="10"/>
  <c r="N48" i="10"/>
  <c r="R48" i="10" s="1"/>
  <c r="L48" i="10"/>
  <c r="Q48" i="10" s="1"/>
  <c r="J48" i="10"/>
  <c r="P48" i="10" s="1"/>
  <c r="I48" i="10"/>
  <c r="N47" i="10"/>
  <c r="R47" i="10" s="1"/>
  <c r="L47" i="10"/>
  <c r="Q47" i="10" s="1"/>
  <c r="J47" i="10"/>
  <c r="P47" i="10" s="1"/>
  <c r="I47" i="10"/>
  <c r="N46" i="10"/>
  <c r="R46" i="10" s="1"/>
  <c r="L46" i="10"/>
  <c r="Q46" i="10" s="1"/>
  <c r="J46" i="10"/>
  <c r="P46" i="10" s="1"/>
  <c r="I46" i="10"/>
  <c r="N45" i="10"/>
  <c r="R45" i="10" s="1"/>
  <c r="L45" i="10"/>
  <c r="Q45" i="10" s="1"/>
  <c r="J45" i="10"/>
  <c r="P45" i="10" s="1"/>
  <c r="I45" i="10"/>
  <c r="N44" i="10"/>
  <c r="R44" i="10" s="1"/>
  <c r="L44" i="10"/>
  <c r="Q44" i="10" s="1"/>
  <c r="J44" i="10"/>
  <c r="P44" i="10" s="1"/>
  <c r="I44" i="10"/>
  <c r="N43" i="10"/>
  <c r="R43" i="10" s="1"/>
  <c r="L43" i="10"/>
  <c r="Q43" i="10" s="1"/>
  <c r="J43" i="10"/>
  <c r="P43" i="10" s="1"/>
  <c r="I43" i="10"/>
  <c r="N42" i="10"/>
  <c r="R42" i="10" s="1"/>
  <c r="L42" i="10"/>
  <c r="Q42" i="10" s="1"/>
  <c r="J42" i="10"/>
  <c r="P42" i="10" s="1"/>
  <c r="I42" i="10"/>
  <c r="N41" i="10"/>
  <c r="R41" i="10" s="1"/>
  <c r="L41" i="10"/>
  <c r="Q41" i="10" s="1"/>
  <c r="J41" i="10"/>
  <c r="P41" i="10" s="1"/>
  <c r="I41" i="10"/>
  <c r="N40" i="10"/>
  <c r="R40" i="10" s="1"/>
  <c r="L40" i="10"/>
  <c r="Q40" i="10" s="1"/>
  <c r="J40" i="10"/>
  <c r="P40" i="10" s="1"/>
  <c r="I40" i="10"/>
  <c r="N39" i="10"/>
  <c r="R39" i="10" s="1"/>
  <c r="L39" i="10"/>
  <c r="Q39" i="10" s="1"/>
  <c r="J39" i="10"/>
  <c r="P39" i="10" s="1"/>
  <c r="I39" i="10"/>
  <c r="N38" i="10"/>
  <c r="R38" i="10" s="1"/>
  <c r="L38" i="10"/>
  <c r="Q38" i="10" s="1"/>
  <c r="J38" i="10"/>
  <c r="P38" i="10" s="1"/>
  <c r="I38" i="10"/>
  <c r="N37" i="10"/>
  <c r="R37" i="10" s="1"/>
  <c r="L37" i="10"/>
  <c r="Q37" i="10" s="1"/>
  <c r="J37" i="10"/>
  <c r="P37" i="10" s="1"/>
  <c r="I37" i="10"/>
  <c r="N36" i="10"/>
  <c r="R36" i="10" s="1"/>
  <c r="L36" i="10"/>
  <c r="Q36" i="10" s="1"/>
  <c r="J36" i="10"/>
  <c r="P36" i="10" s="1"/>
  <c r="I36" i="10"/>
  <c r="N35" i="10"/>
  <c r="R35" i="10" s="1"/>
  <c r="L35" i="10"/>
  <c r="Q35" i="10" s="1"/>
  <c r="J35" i="10"/>
  <c r="P35" i="10" s="1"/>
  <c r="I35" i="10"/>
  <c r="N34" i="10"/>
  <c r="R34" i="10" s="1"/>
  <c r="L34" i="10"/>
  <c r="Q34" i="10" s="1"/>
  <c r="J34" i="10"/>
  <c r="P34" i="10" s="1"/>
  <c r="I34" i="10"/>
  <c r="N33" i="10"/>
  <c r="R33" i="10" s="1"/>
  <c r="L33" i="10"/>
  <c r="Q33" i="10" s="1"/>
  <c r="J33" i="10"/>
  <c r="P33" i="10" s="1"/>
  <c r="I33" i="10"/>
  <c r="N32" i="10"/>
  <c r="R32" i="10" s="1"/>
  <c r="L32" i="10"/>
  <c r="Q32" i="10" s="1"/>
  <c r="J32" i="10"/>
  <c r="P32" i="10" s="1"/>
  <c r="I32" i="10"/>
  <c r="N31" i="10"/>
  <c r="R31" i="10" s="1"/>
  <c r="L31" i="10"/>
  <c r="Q31" i="10" s="1"/>
  <c r="J31" i="10"/>
  <c r="P31" i="10" s="1"/>
  <c r="I31" i="10"/>
  <c r="N30" i="10"/>
  <c r="R30" i="10" s="1"/>
  <c r="L30" i="10"/>
  <c r="Q30" i="10" s="1"/>
  <c r="J30" i="10"/>
  <c r="P30" i="10" s="1"/>
  <c r="I30" i="10"/>
  <c r="N29" i="10"/>
  <c r="R29" i="10" s="1"/>
  <c r="L29" i="10"/>
  <c r="Q29" i="10" s="1"/>
  <c r="J29" i="10"/>
  <c r="P29" i="10" s="1"/>
  <c r="I29" i="10"/>
  <c r="N28" i="10"/>
  <c r="R28" i="10" s="1"/>
  <c r="L28" i="10"/>
  <c r="Q28" i="10" s="1"/>
  <c r="J28" i="10"/>
  <c r="P28" i="10" s="1"/>
  <c r="I28" i="10"/>
  <c r="N27" i="10"/>
  <c r="R27" i="10" s="1"/>
  <c r="L27" i="10"/>
  <c r="Q27" i="10" s="1"/>
  <c r="J27" i="10"/>
  <c r="P27" i="10" s="1"/>
  <c r="I27" i="10"/>
  <c r="N26" i="10"/>
  <c r="R26" i="10" s="1"/>
  <c r="L26" i="10"/>
  <c r="Q26" i="10" s="1"/>
  <c r="J26" i="10"/>
  <c r="P26" i="10" s="1"/>
  <c r="I26" i="10"/>
  <c r="N25" i="10"/>
  <c r="R25" i="10" s="1"/>
  <c r="L25" i="10"/>
  <c r="Q25" i="10" s="1"/>
  <c r="J25" i="10"/>
  <c r="P25" i="10" s="1"/>
  <c r="I25" i="10"/>
  <c r="N24" i="10"/>
  <c r="R24" i="10" s="1"/>
  <c r="L24" i="10"/>
  <c r="Q24" i="10" s="1"/>
  <c r="J24" i="10"/>
  <c r="P24" i="10" s="1"/>
  <c r="I24" i="10"/>
  <c r="N23" i="10"/>
  <c r="R23" i="10" s="1"/>
  <c r="L23" i="10"/>
  <c r="Q23" i="10" s="1"/>
  <c r="J23" i="10"/>
  <c r="P23" i="10" s="1"/>
  <c r="I23" i="10"/>
  <c r="N22" i="10"/>
  <c r="R22" i="10" s="1"/>
  <c r="L22" i="10"/>
  <c r="Q22" i="10" s="1"/>
  <c r="J22" i="10"/>
  <c r="P22" i="10" s="1"/>
  <c r="I22" i="10"/>
  <c r="N21" i="10"/>
  <c r="R21" i="10" s="1"/>
  <c r="L21" i="10"/>
  <c r="Q21" i="10" s="1"/>
  <c r="J21" i="10"/>
  <c r="P21" i="10" s="1"/>
  <c r="I21" i="10"/>
  <c r="N20" i="10"/>
  <c r="R20" i="10" s="1"/>
  <c r="L20" i="10"/>
  <c r="Q20" i="10" s="1"/>
  <c r="J20" i="10"/>
  <c r="P20" i="10" s="1"/>
  <c r="I20" i="10"/>
  <c r="N19" i="10"/>
  <c r="R19" i="10" s="1"/>
  <c r="L19" i="10"/>
  <c r="Q19" i="10" s="1"/>
  <c r="J19" i="10"/>
  <c r="P19" i="10" s="1"/>
  <c r="I19" i="10"/>
  <c r="N18" i="10"/>
  <c r="R18" i="10" s="1"/>
  <c r="L18" i="10"/>
  <c r="Q18" i="10" s="1"/>
  <c r="J18" i="10"/>
  <c r="P18" i="10" s="1"/>
  <c r="I18" i="10"/>
  <c r="N17" i="10"/>
  <c r="R17" i="10" s="1"/>
  <c r="L17" i="10"/>
  <c r="Q17" i="10" s="1"/>
  <c r="J17" i="10"/>
  <c r="P17" i="10" s="1"/>
  <c r="I17" i="10"/>
  <c r="N16" i="10"/>
  <c r="R16" i="10" s="1"/>
  <c r="L16" i="10"/>
  <c r="Q16" i="10" s="1"/>
  <c r="J16" i="10"/>
  <c r="P16" i="10" s="1"/>
  <c r="I16" i="10"/>
  <c r="N15" i="10"/>
  <c r="R15" i="10" s="1"/>
  <c r="L15" i="10"/>
  <c r="Q15" i="10" s="1"/>
  <c r="J15" i="10"/>
  <c r="P15" i="10" s="1"/>
  <c r="I15" i="10"/>
  <c r="N14" i="10"/>
  <c r="R14" i="10" s="1"/>
  <c r="L14" i="10"/>
  <c r="Q14" i="10" s="1"/>
  <c r="J14" i="10"/>
  <c r="P14" i="10" s="1"/>
  <c r="I14" i="10"/>
  <c r="N13" i="10"/>
  <c r="R13" i="10" s="1"/>
  <c r="L13" i="10"/>
  <c r="Q13" i="10" s="1"/>
  <c r="J13" i="10"/>
  <c r="P13" i="10" s="1"/>
  <c r="I13" i="10"/>
  <c r="N12" i="10"/>
  <c r="R12" i="10" s="1"/>
  <c r="L12" i="10"/>
  <c r="Q12" i="10" s="1"/>
  <c r="J12" i="10"/>
  <c r="P12" i="10" s="1"/>
  <c r="I12" i="10"/>
  <c r="N11" i="10"/>
  <c r="R11" i="10" s="1"/>
  <c r="L11" i="10"/>
  <c r="Q11" i="10" s="1"/>
  <c r="J11" i="10"/>
  <c r="P11" i="10" s="1"/>
  <c r="I11" i="10"/>
  <c r="N10" i="10"/>
  <c r="R10" i="10" s="1"/>
  <c r="L10" i="10"/>
  <c r="Q10" i="10" s="1"/>
  <c r="J10" i="10"/>
  <c r="P10" i="10" s="1"/>
  <c r="I10" i="10"/>
  <c r="N9" i="10"/>
  <c r="R9" i="10" s="1"/>
  <c r="L9" i="10"/>
  <c r="Q9" i="10" s="1"/>
  <c r="J9" i="10"/>
  <c r="P9" i="10" s="1"/>
  <c r="I9" i="10"/>
  <c r="N8" i="10"/>
  <c r="R8" i="10" s="1"/>
  <c r="L8" i="10"/>
  <c r="Q8" i="10" s="1"/>
  <c r="J8" i="10"/>
  <c r="P8" i="10" s="1"/>
  <c r="I8" i="10"/>
  <c r="N7" i="10"/>
  <c r="R7" i="10" s="1"/>
  <c r="L7" i="10"/>
  <c r="Q7" i="10" s="1"/>
  <c r="J7" i="10"/>
  <c r="P7" i="10" s="1"/>
  <c r="I7" i="10"/>
  <c r="N6" i="10"/>
  <c r="R6" i="10" s="1"/>
  <c r="L6" i="10"/>
  <c r="Q6" i="10" s="1"/>
  <c r="J6" i="10"/>
  <c r="P6" i="10" s="1"/>
  <c r="I6" i="10"/>
  <c r="N5" i="10"/>
  <c r="R5" i="10" s="1"/>
  <c r="L5" i="10"/>
  <c r="Q5" i="10" s="1"/>
  <c r="J5" i="10"/>
  <c r="P5" i="10" s="1"/>
  <c r="I5" i="10"/>
  <c r="N4" i="10"/>
  <c r="R4" i="10" s="1"/>
  <c r="L4" i="10"/>
  <c r="Q4" i="10" s="1"/>
  <c r="J4" i="10"/>
  <c r="P4" i="10" s="1"/>
  <c r="I4" i="10"/>
  <c r="N3" i="10"/>
  <c r="R3" i="10" s="1"/>
  <c r="L3" i="10"/>
  <c r="Q3" i="10" s="1"/>
  <c r="J3" i="10"/>
  <c r="P3" i="10" s="1"/>
  <c r="I3" i="10"/>
  <c r="N2" i="10"/>
  <c r="R2" i="10" s="1"/>
  <c r="L2" i="10"/>
  <c r="Q2" i="10" s="1"/>
  <c r="J2" i="10"/>
  <c r="P2" i="10" s="1"/>
  <c r="I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N463" i="19"/>
  <c r="O151" i="10" s="1"/>
  <c r="N462" i="19"/>
  <c r="M151" i="10" s="1"/>
  <c r="B151" i="10"/>
  <c r="B150" i="10"/>
  <c r="B149" i="10"/>
  <c r="N452" i="19"/>
  <c r="K148" i="10" s="1"/>
  <c r="B148" i="10"/>
  <c r="N451" i="19"/>
  <c r="O147" i="10" s="1"/>
  <c r="B147" i="10"/>
  <c r="B146" i="10"/>
  <c r="B145" i="10"/>
  <c r="N440" i="19"/>
  <c r="K144" i="10" s="1"/>
  <c r="B144" i="10"/>
  <c r="N439" i="19"/>
  <c r="O143" i="10" s="1"/>
  <c r="N438" i="19"/>
  <c r="M143" i="10" s="1"/>
  <c r="B143" i="10"/>
  <c r="B142" i="10"/>
  <c r="B141" i="10"/>
  <c r="N428" i="19"/>
  <c r="K140" i="10" s="1"/>
  <c r="B140" i="10"/>
  <c r="N427" i="19"/>
  <c r="O139" i="10" s="1"/>
  <c r="B139" i="10"/>
  <c r="B138" i="10"/>
  <c r="B137" i="10"/>
  <c r="N416" i="19"/>
  <c r="K136" i="10" s="1"/>
  <c r="B136" i="10"/>
  <c r="N415" i="19"/>
  <c r="O135" i="10" s="1"/>
  <c r="N414" i="19"/>
  <c r="M135" i="10" s="1"/>
  <c r="B135" i="10"/>
  <c r="B134" i="10"/>
  <c r="B133" i="10"/>
  <c r="N404" i="19"/>
  <c r="K132" i="10" s="1"/>
  <c r="B132" i="10"/>
  <c r="N403" i="19"/>
  <c r="O131" i="10" s="1"/>
  <c r="B131" i="10"/>
  <c r="B130" i="10"/>
  <c r="B129" i="10"/>
  <c r="N392" i="19"/>
  <c r="K128" i="10" s="1"/>
  <c r="B128" i="10"/>
  <c r="N391" i="19"/>
  <c r="O127" i="10" s="1"/>
  <c r="N390" i="19"/>
  <c r="M127" i="10" s="1"/>
  <c r="B127" i="10"/>
  <c r="B126" i="10"/>
  <c r="B125" i="10"/>
  <c r="N380" i="19"/>
  <c r="K124" i="10" s="1"/>
  <c r="B124" i="10"/>
  <c r="N379" i="19"/>
  <c r="O123" i="10" s="1"/>
  <c r="B123" i="10"/>
  <c r="B122" i="10"/>
  <c r="B121" i="10"/>
  <c r="N368" i="19"/>
  <c r="K120" i="10" s="1"/>
  <c r="B120" i="10"/>
  <c r="N367" i="19"/>
  <c r="O119" i="10" s="1"/>
  <c r="N366" i="19"/>
  <c r="M119" i="10" s="1"/>
  <c r="B119" i="10"/>
  <c r="B118" i="10"/>
  <c r="B117" i="10"/>
  <c r="N356" i="19"/>
  <c r="K116" i="10" s="1"/>
  <c r="B116" i="10"/>
  <c r="N355" i="19"/>
  <c r="O115" i="10" s="1"/>
  <c r="B115" i="10"/>
  <c r="B114" i="10"/>
  <c r="B113" i="10"/>
  <c r="N344" i="19"/>
  <c r="K112" i="10" s="1"/>
  <c r="B112" i="10"/>
  <c r="N343" i="19"/>
  <c r="O111" i="10" s="1"/>
  <c r="N342" i="19"/>
  <c r="M111" i="10" s="1"/>
  <c r="B111" i="10"/>
  <c r="B110" i="10"/>
  <c r="B109" i="10"/>
  <c r="N332" i="19"/>
  <c r="K108" i="10" s="1"/>
  <c r="B108" i="10"/>
  <c r="N331" i="19"/>
  <c r="O107" i="10" s="1"/>
  <c r="B107" i="10"/>
  <c r="B106" i="10"/>
  <c r="B105" i="10"/>
  <c r="N320" i="19"/>
  <c r="K104" i="10" s="1"/>
  <c r="B104" i="10"/>
  <c r="N319" i="19"/>
  <c r="O103" i="10" s="1"/>
  <c r="N318" i="19"/>
  <c r="M103" i="10" s="1"/>
  <c r="B103" i="10"/>
  <c r="B102" i="10"/>
  <c r="B101" i="10"/>
  <c r="N308" i="19"/>
  <c r="K100" i="10" s="1"/>
  <c r="B100" i="10"/>
  <c r="N307" i="19"/>
  <c r="O99" i="10" s="1"/>
  <c r="B99" i="10"/>
  <c r="B98" i="10"/>
  <c r="B97" i="10"/>
  <c r="N296" i="19"/>
  <c r="K96" i="10" s="1"/>
  <c r="B96" i="10"/>
  <c r="N295" i="19"/>
  <c r="O95" i="10" s="1"/>
  <c r="N294" i="19"/>
  <c r="M95" i="10" s="1"/>
  <c r="B95" i="10"/>
  <c r="B94" i="10"/>
  <c r="B93" i="10"/>
  <c r="N284" i="19"/>
  <c r="K92" i="10" s="1"/>
  <c r="B92" i="10"/>
  <c r="N283" i="19"/>
  <c r="O91" i="10" s="1"/>
  <c r="B91" i="10"/>
  <c r="B90" i="10"/>
  <c r="B89" i="10"/>
  <c r="N272" i="19"/>
  <c r="K88" i="10" s="1"/>
  <c r="B88" i="10"/>
  <c r="N271" i="19"/>
  <c r="O87" i="10" s="1"/>
  <c r="N270" i="19"/>
  <c r="M87" i="10" s="1"/>
  <c r="B87" i="10"/>
  <c r="B86" i="10"/>
  <c r="B85" i="10"/>
  <c r="N260" i="19"/>
  <c r="K84" i="10" s="1"/>
  <c r="B84" i="10"/>
  <c r="N259" i="19"/>
  <c r="O83" i="10" s="1"/>
  <c r="B83" i="10"/>
  <c r="B82" i="10"/>
  <c r="B81" i="10"/>
  <c r="N248" i="19"/>
  <c r="K80" i="10" s="1"/>
  <c r="B80" i="10"/>
  <c r="N247" i="19"/>
  <c r="O79" i="10" s="1"/>
  <c r="N246" i="19"/>
  <c r="M79" i="10" s="1"/>
  <c r="B79" i="10"/>
  <c r="B78" i="10"/>
  <c r="B77" i="10"/>
  <c r="N236" i="19"/>
  <c r="K76" i="10" s="1"/>
  <c r="B76" i="10"/>
  <c r="N235" i="19"/>
  <c r="O75" i="10" s="1"/>
  <c r="B75" i="10"/>
  <c r="B74" i="10"/>
  <c r="B73" i="10"/>
  <c r="N224" i="19"/>
  <c r="K72" i="10" s="1"/>
  <c r="B72" i="10"/>
  <c r="N223" i="19"/>
  <c r="O71" i="10" s="1"/>
  <c r="N222" i="19"/>
  <c r="M71" i="10" s="1"/>
  <c r="B71" i="10"/>
  <c r="B70" i="10"/>
  <c r="B69" i="10"/>
  <c r="N212" i="19"/>
  <c r="K68" i="10" s="1"/>
  <c r="B68" i="10"/>
  <c r="N211" i="19"/>
  <c r="O67" i="10" s="1"/>
  <c r="B67" i="10"/>
  <c r="B66" i="10"/>
  <c r="B65" i="10"/>
  <c r="N200" i="19"/>
  <c r="K64" i="10" s="1"/>
  <c r="B64" i="10"/>
  <c r="N199" i="19"/>
  <c r="O63" i="10" s="1"/>
  <c r="N198" i="19"/>
  <c r="M63" i="10" s="1"/>
  <c r="B63" i="10"/>
  <c r="B62" i="10"/>
  <c r="B61" i="10"/>
  <c r="N188" i="19"/>
  <c r="K60" i="10" s="1"/>
  <c r="B60" i="10"/>
  <c r="N187" i="19"/>
  <c r="O59" i="10" s="1"/>
  <c r="B59" i="10"/>
  <c r="B58" i="10"/>
  <c r="B57" i="10"/>
  <c r="N176" i="19"/>
  <c r="K56" i="10" s="1"/>
  <c r="B56" i="10"/>
  <c r="N175" i="19"/>
  <c r="O55" i="10" s="1"/>
  <c r="N174" i="19"/>
  <c r="M55" i="10" s="1"/>
  <c r="B55" i="10"/>
  <c r="B54" i="10"/>
  <c r="B53" i="10"/>
  <c r="N164" i="19"/>
  <c r="K52" i="10" s="1"/>
  <c r="B52" i="10"/>
  <c r="N163" i="19"/>
  <c r="O51" i="10" s="1"/>
  <c r="B51" i="10"/>
  <c r="B50" i="10"/>
  <c r="B49" i="10"/>
  <c r="N152" i="19"/>
  <c r="K48" i="10" s="1"/>
  <c r="B48" i="10"/>
  <c r="N151" i="19"/>
  <c r="O47" i="10" s="1"/>
  <c r="N150" i="19"/>
  <c r="M47" i="10" s="1"/>
  <c r="B47" i="10"/>
  <c r="B46" i="10"/>
  <c r="B45" i="10"/>
  <c r="N140" i="19"/>
  <c r="K44" i="10" s="1"/>
  <c r="B44" i="10"/>
  <c r="N139" i="19"/>
  <c r="O43" i="10" s="1"/>
  <c r="B43" i="10"/>
  <c r="B42" i="10"/>
  <c r="B41" i="10"/>
  <c r="N128" i="19"/>
  <c r="K40" i="10" s="1"/>
  <c r="B40" i="10"/>
  <c r="N127" i="19"/>
  <c r="O39" i="10" s="1"/>
  <c r="N126" i="19"/>
  <c r="M39" i="10" s="1"/>
  <c r="B39" i="10"/>
  <c r="B38" i="10"/>
  <c r="B37" i="10"/>
  <c r="N116" i="19"/>
  <c r="K36" i="10" s="1"/>
  <c r="B36" i="10"/>
  <c r="N115" i="19"/>
  <c r="O35" i="10" s="1"/>
  <c r="B35" i="10"/>
  <c r="B34" i="10"/>
  <c r="B33" i="10"/>
  <c r="N104" i="19"/>
  <c r="K32" i="10" s="1"/>
  <c r="B32" i="10"/>
  <c r="N103" i="19"/>
  <c r="O31" i="10" s="1"/>
  <c r="B31" i="10"/>
  <c r="B30" i="10"/>
  <c r="B29" i="10"/>
  <c r="N92" i="19"/>
  <c r="K28" i="10" s="1"/>
  <c r="B28" i="10"/>
  <c r="N91" i="19"/>
  <c r="O27" i="10" s="1"/>
  <c r="B27" i="10"/>
  <c r="B26" i="10"/>
  <c r="B25" i="10"/>
  <c r="N80" i="19"/>
  <c r="K24" i="10" s="1"/>
  <c r="B24" i="10"/>
  <c r="N79" i="19"/>
  <c r="O23" i="10" s="1"/>
  <c r="B23" i="10"/>
  <c r="B22" i="10"/>
  <c r="B21" i="10"/>
  <c r="N68" i="19"/>
  <c r="K20" i="10" s="1"/>
  <c r="B20" i="10"/>
  <c r="N67" i="19"/>
  <c r="O19" i="10" s="1"/>
  <c r="B19" i="10"/>
  <c r="B18" i="10"/>
  <c r="B17" i="10"/>
  <c r="K16" i="10"/>
  <c r="B16" i="10"/>
  <c r="O15" i="10"/>
  <c r="B15" i="10"/>
  <c r="B14" i="10"/>
  <c r="B13" i="10"/>
  <c r="B12" i="10"/>
  <c r="O11" i="10"/>
  <c r="M11" i="10"/>
  <c r="B11" i="10"/>
  <c r="B10" i="10"/>
  <c r="B9" i="10"/>
  <c r="K8" i="10"/>
  <c r="B8" i="10"/>
  <c r="O7" i="10"/>
  <c r="B7" i="10"/>
  <c r="B6" i="10"/>
  <c r="B5" i="10"/>
  <c r="K4" i="10"/>
  <c r="B4" i="10"/>
  <c r="O3" i="10"/>
  <c r="B3" i="10"/>
  <c r="B2" i="10"/>
  <c r="M7" i="19"/>
  <c r="R7" i="19"/>
  <c r="S7" i="19" s="1"/>
  <c r="D5" i="19"/>
  <c r="BF17" i="19" l="1"/>
  <c r="BG17" i="19" s="1"/>
  <c r="BG29" i="19"/>
  <c r="E32" i="26"/>
  <c r="K10" i="27" s="1"/>
  <c r="BG26" i="19"/>
  <c r="E31" i="26"/>
  <c r="J10" i="27" s="1"/>
  <c r="E29" i="26"/>
  <c r="H10" i="27" s="1"/>
  <c r="BU50" i="19"/>
  <c r="BS50" i="19"/>
  <c r="AD50" i="19"/>
  <c r="BH50" i="19"/>
  <c r="D15" i="10"/>
  <c r="BI53" i="19"/>
  <c r="D17" i="10"/>
  <c r="BI59" i="19"/>
  <c r="D20" i="10"/>
  <c r="BI68" i="19"/>
  <c r="BU74" i="19"/>
  <c r="BS74" i="19"/>
  <c r="AD74" i="19"/>
  <c r="BH74" i="19"/>
  <c r="D23" i="10"/>
  <c r="BI77" i="19"/>
  <c r="D25" i="10"/>
  <c r="BI83" i="19"/>
  <c r="D28" i="10"/>
  <c r="BI92" i="19"/>
  <c r="BU98" i="19"/>
  <c r="BS98" i="19"/>
  <c r="AD98" i="19"/>
  <c r="BH98" i="19"/>
  <c r="D31" i="10"/>
  <c r="BI101" i="19"/>
  <c r="D33" i="10"/>
  <c r="BI107" i="19"/>
  <c r="D36" i="10"/>
  <c r="BI116" i="19"/>
  <c r="BU122" i="19"/>
  <c r="BS122" i="19"/>
  <c r="AD122" i="19"/>
  <c r="BH122" i="19"/>
  <c r="D39" i="10"/>
  <c r="BI125" i="19"/>
  <c r="BU128" i="19"/>
  <c r="BS128" i="19"/>
  <c r="AD128" i="19"/>
  <c r="BH128" i="19"/>
  <c r="BU137" i="19"/>
  <c r="BS137" i="19"/>
  <c r="BH137" i="19"/>
  <c r="AD137" i="19"/>
  <c r="BS143" i="19"/>
  <c r="BU143" i="19"/>
  <c r="BH143" i="19"/>
  <c r="AD143" i="19"/>
  <c r="D46" i="10"/>
  <c r="BI146" i="19"/>
  <c r="D48" i="10"/>
  <c r="BI152" i="19"/>
  <c r="BU158" i="19"/>
  <c r="BS158" i="19"/>
  <c r="BH158" i="19"/>
  <c r="AD158" i="19"/>
  <c r="D51" i="10"/>
  <c r="BI161" i="19"/>
  <c r="D53" i="10"/>
  <c r="BI167" i="19"/>
  <c r="BU179" i="19"/>
  <c r="BS179" i="19"/>
  <c r="AD179" i="19"/>
  <c r="BH179" i="19"/>
  <c r="D58" i="10"/>
  <c r="BI182" i="19"/>
  <c r="BU188" i="19"/>
  <c r="BS188" i="19"/>
  <c r="BH188" i="19"/>
  <c r="AD188" i="19"/>
  <c r="BU197" i="19"/>
  <c r="BS197" i="19"/>
  <c r="BH197" i="19"/>
  <c r="AD197" i="19"/>
  <c r="D65" i="10"/>
  <c r="BI203" i="19"/>
  <c r="D68" i="10"/>
  <c r="BI212" i="19"/>
  <c r="BU218" i="19"/>
  <c r="BS218" i="19"/>
  <c r="BH218" i="19"/>
  <c r="AD218" i="19"/>
  <c r="D71" i="10"/>
  <c r="BI221" i="19"/>
  <c r="BU224" i="19"/>
  <c r="BS224" i="19"/>
  <c r="BH224" i="19"/>
  <c r="AD224" i="19"/>
  <c r="BU233" i="19"/>
  <c r="BS233" i="19"/>
  <c r="BH233" i="19"/>
  <c r="AD233" i="19"/>
  <c r="BS239" i="19"/>
  <c r="BU239" i="19"/>
  <c r="BH239" i="19"/>
  <c r="AD239" i="19"/>
  <c r="D78" i="10"/>
  <c r="BI242" i="19"/>
  <c r="D80" i="10"/>
  <c r="BI248" i="19"/>
  <c r="BU254" i="19"/>
  <c r="BS254" i="19"/>
  <c r="AD254" i="19"/>
  <c r="BH254" i="19"/>
  <c r="D83" i="10"/>
  <c r="BI257" i="19"/>
  <c r="D85" i="10"/>
  <c r="BI263" i="19"/>
  <c r="BU275" i="19"/>
  <c r="BS275" i="19"/>
  <c r="AD275" i="19"/>
  <c r="BH275" i="19"/>
  <c r="D90" i="10"/>
  <c r="BI278" i="19"/>
  <c r="BU284" i="19"/>
  <c r="BS284" i="19"/>
  <c r="BH284" i="19"/>
  <c r="AD284" i="19"/>
  <c r="BU293" i="19"/>
  <c r="BS293" i="19"/>
  <c r="AD293" i="19"/>
  <c r="BH293" i="19"/>
  <c r="D97" i="10"/>
  <c r="BI299" i="19"/>
  <c r="D100" i="10"/>
  <c r="BI308" i="19"/>
  <c r="BU314" i="19"/>
  <c r="BS314" i="19"/>
  <c r="BH314" i="19"/>
  <c r="AD314" i="19"/>
  <c r="D103" i="10"/>
  <c r="BI317" i="19"/>
  <c r="BS320" i="19"/>
  <c r="BU320" i="19"/>
  <c r="AD320" i="19"/>
  <c r="BH320" i="19"/>
  <c r="BU329" i="19"/>
  <c r="BS329" i="19"/>
  <c r="AD329" i="19"/>
  <c r="BH329" i="19"/>
  <c r="BU335" i="19"/>
  <c r="BS335" i="19"/>
  <c r="BH335" i="19"/>
  <c r="AD335" i="19"/>
  <c r="D110" i="10"/>
  <c r="BI338" i="19"/>
  <c r="D112" i="10"/>
  <c r="BI344" i="19"/>
  <c r="BS350" i="19"/>
  <c r="BU350" i="19"/>
  <c r="AD350" i="19"/>
  <c r="BH350" i="19"/>
  <c r="D115" i="10"/>
  <c r="BI353" i="19"/>
  <c r="D117" i="10"/>
  <c r="BI359" i="19"/>
  <c r="BU371" i="19"/>
  <c r="BS371" i="19"/>
  <c r="AD371" i="19"/>
  <c r="BH371" i="19"/>
  <c r="D122" i="10"/>
  <c r="BI374" i="19"/>
  <c r="BU380" i="19"/>
  <c r="BS380" i="19"/>
  <c r="BH380" i="19"/>
  <c r="AD380" i="19"/>
  <c r="BU389" i="19"/>
  <c r="BS389" i="19"/>
  <c r="AD389" i="19"/>
  <c r="BH389" i="19"/>
  <c r="D129" i="10"/>
  <c r="BI395" i="19"/>
  <c r="D132" i="10"/>
  <c r="BI404" i="19"/>
  <c r="BU410" i="19"/>
  <c r="BS410" i="19"/>
  <c r="BH410" i="19"/>
  <c r="AD410" i="19"/>
  <c r="D135" i="10"/>
  <c r="BI413" i="19"/>
  <c r="BS416" i="19"/>
  <c r="BU416" i="19"/>
  <c r="AD416" i="19"/>
  <c r="BH416" i="19"/>
  <c r="BU425" i="19"/>
  <c r="BS425" i="19"/>
  <c r="AD425" i="19"/>
  <c r="BH425" i="19"/>
  <c r="BU431" i="19"/>
  <c r="BS431" i="19"/>
  <c r="BH431" i="19"/>
  <c r="AD431" i="19"/>
  <c r="D142" i="10"/>
  <c r="BI434" i="19"/>
  <c r="D144" i="10"/>
  <c r="BI440" i="19"/>
  <c r="BS446" i="19"/>
  <c r="BU446" i="19"/>
  <c r="AD446" i="19"/>
  <c r="BH446" i="19"/>
  <c r="D147" i="10"/>
  <c r="BI449" i="19"/>
  <c r="D149" i="10"/>
  <c r="BI455" i="19"/>
  <c r="BU32" i="19"/>
  <c r="BS32" i="19"/>
  <c r="AD32" i="19"/>
  <c r="BH32" i="19"/>
  <c r="BM32" i="19" s="1"/>
  <c r="BS41" i="19"/>
  <c r="BU41" i="19"/>
  <c r="BH41" i="19"/>
  <c r="AD41" i="19"/>
  <c r="BU47" i="19"/>
  <c r="BS47" i="19"/>
  <c r="BH47" i="19"/>
  <c r="AD47" i="19"/>
  <c r="D14" i="10"/>
  <c r="BI50" i="19"/>
  <c r="BU56" i="19"/>
  <c r="BS56" i="19"/>
  <c r="BH56" i="19"/>
  <c r="AD56" i="19"/>
  <c r="BS65" i="19"/>
  <c r="BU65" i="19"/>
  <c r="AD65" i="19"/>
  <c r="BH65" i="19"/>
  <c r="BU71" i="19"/>
  <c r="BS71" i="19"/>
  <c r="BH71" i="19"/>
  <c r="AD71" i="19"/>
  <c r="D22" i="10"/>
  <c r="BI74" i="19"/>
  <c r="BU80" i="19"/>
  <c r="BS80" i="19"/>
  <c r="BH80" i="19"/>
  <c r="AD80" i="19"/>
  <c r="BU89" i="19"/>
  <c r="BS89" i="19"/>
  <c r="BH89" i="19"/>
  <c r="AD89" i="19"/>
  <c r="BS95" i="19"/>
  <c r="BU95" i="19"/>
  <c r="BH95" i="19"/>
  <c r="AD95" i="19"/>
  <c r="D30" i="10"/>
  <c r="BI98" i="19"/>
  <c r="BU104" i="19"/>
  <c r="BS104" i="19"/>
  <c r="BH104" i="19"/>
  <c r="AD104" i="19"/>
  <c r="BU113" i="19"/>
  <c r="BS113" i="19"/>
  <c r="BH113" i="19"/>
  <c r="AD113" i="19"/>
  <c r="BS119" i="19"/>
  <c r="BU119" i="19"/>
  <c r="AD119" i="19"/>
  <c r="BH119" i="19"/>
  <c r="D38" i="10"/>
  <c r="BI122" i="19"/>
  <c r="D40" i="10"/>
  <c r="BI128" i="19"/>
  <c r="BU134" i="19"/>
  <c r="BS134" i="19"/>
  <c r="BH134" i="19"/>
  <c r="AD134" i="19"/>
  <c r="D43" i="10"/>
  <c r="BI137" i="19"/>
  <c r="D45" i="10"/>
  <c r="BI143" i="19"/>
  <c r="BS155" i="19"/>
  <c r="BU155" i="19"/>
  <c r="AD155" i="19"/>
  <c r="BH155" i="19"/>
  <c r="D50" i="10"/>
  <c r="BI158" i="19"/>
  <c r="BU164" i="19"/>
  <c r="BS164" i="19"/>
  <c r="BH164" i="19"/>
  <c r="AD164" i="19"/>
  <c r="BU173" i="19"/>
  <c r="BS173" i="19"/>
  <c r="AD173" i="19"/>
  <c r="BH173" i="19"/>
  <c r="D57" i="10"/>
  <c r="BI179" i="19"/>
  <c r="D60" i="10"/>
  <c r="BI188" i="19"/>
  <c r="BU194" i="19"/>
  <c r="BS194" i="19"/>
  <c r="AD194" i="19"/>
  <c r="BH194" i="19"/>
  <c r="D63" i="10"/>
  <c r="BI197" i="19"/>
  <c r="BU200" i="19"/>
  <c r="BS200" i="19"/>
  <c r="BH200" i="19"/>
  <c r="AD200" i="19"/>
  <c r="BU209" i="19"/>
  <c r="BS209" i="19"/>
  <c r="BH209" i="19"/>
  <c r="AD209" i="19"/>
  <c r="BS215" i="19"/>
  <c r="BU215" i="19"/>
  <c r="BH215" i="19"/>
  <c r="AD215" i="19"/>
  <c r="D70" i="10"/>
  <c r="BI218" i="19"/>
  <c r="D72" i="10"/>
  <c r="BI224" i="19"/>
  <c r="BU230" i="19"/>
  <c r="BS230" i="19"/>
  <c r="AD230" i="19"/>
  <c r="BH230" i="19"/>
  <c r="D75" i="10"/>
  <c r="BI233" i="19"/>
  <c r="D77" i="10"/>
  <c r="BI239" i="19"/>
  <c r="BS251" i="19"/>
  <c r="BU251" i="19"/>
  <c r="BH251" i="19"/>
  <c r="AD251" i="19"/>
  <c r="D82" i="10"/>
  <c r="BI254" i="19"/>
  <c r="BU260" i="19"/>
  <c r="BS260" i="19"/>
  <c r="BH260" i="19"/>
  <c r="AD260" i="19"/>
  <c r="BU269" i="19"/>
  <c r="BS269" i="19"/>
  <c r="AD269" i="19"/>
  <c r="BH269" i="19"/>
  <c r="D89" i="10"/>
  <c r="BI275" i="19"/>
  <c r="D92" i="10"/>
  <c r="BI284" i="19"/>
  <c r="BU290" i="19"/>
  <c r="BS290" i="19"/>
  <c r="BH290" i="19"/>
  <c r="AD290" i="19"/>
  <c r="D95" i="10"/>
  <c r="BI293" i="19"/>
  <c r="BU296" i="19"/>
  <c r="BS296" i="19"/>
  <c r="BH296" i="19"/>
  <c r="AD296" i="19"/>
  <c r="BU305" i="19"/>
  <c r="BS305" i="19"/>
  <c r="BH305" i="19"/>
  <c r="AD305" i="19"/>
  <c r="BU311" i="19"/>
  <c r="BS311" i="19"/>
  <c r="BH311" i="19"/>
  <c r="AD311" i="19"/>
  <c r="D102" i="10"/>
  <c r="BI314" i="19"/>
  <c r="D104" i="10"/>
  <c r="BI320" i="19"/>
  <c r="BS326" i="19"/>
  <c r="BU326" i="19"/>
  <c r="AD326" i="19"/>
  <c r="BH326" i="19"/>
  <c r="D107" i="10"/>
  <c r="BI329" i="19"/>
  <c r="D109" i="10"/>
  <c r="BI335" i="19"/>
  <c r="BU347" i="19"/>
  <c r="BS347" i="19"/>
  <c r="BH347" i="19"/>
  <c r="AD347" i="19"/>
  <c r="D114" i="10"/>
  <c r="BI350" i="19"/>
  <c r="BU356" i="19"/>
  <c r="BS356" i="19"/>
  <c r="BH356" i="19"/>
  <c r="AD356" i="19"/>
  <c r="BU365" i="19"/>
  <c r="BS365" i="19"/>
  <c r="AD365" i="19"/>
  <c r="BH365" i="19"/>
  <c r="D121" i="10"/>
  <c r="BI371" i="19"/>
  <c r="D124" i="10"/>
  <c r="BI380" i="19"/>
  <c r="BU386" i="19"/>
  <c r="BS386" i="19"/>
  <c r="BH386" i="19"/>
  <c r="AD386" i="19"/>
  <c r="D127" i="10"/>
  <c r="BI389" i="19"/>
  <c r="BU392" i="19"/>
  <c r="BS392" i="19"/>
  <c r="BH392" i="19"/>
  <c r="AD392" i="19"/>
  <c r="BU401" i="19"/>
  <c r="BS401" i="19"/>
  <c r="BH401" i="19"/>
  <c r="AD401" i="19"/>
  <c r="BU407" i="19"/>
  <c r="BS407" i="19"/>
  <c r="BH407" i="19"/>
  <c r="AD407" i="19"/>
  <c r="D134" i="10"/>
  <c r="BI410" i="19"/>
  <c r="D136" i="10"/>
  <c r="BI416" i="19"/>
  <c r="BS422" i="19"/>
  <c r="BU422" i="19"/>
  <c r="AD422" i="19"/>
  <c r="BH422" i="19"/>
  <c r="D139" i="10"/>
  <c r="BI425" i="19"/>
  <c r="D141" i="10"/>
  <c r="BI431" i="19"/>
  <c r="BU443" i="19"/>
  <c r="BS443" i="19"/>
  <c r="BH443" i="19"/>
  <c r="AD443" i="19"/>
  <c r="D146" i="10"/>
  <c r="BI446" i="19"/>
  <c r="BU452" i="19"/>
  <c r="BS452" i="19"/>
  <c r="BH452" i="19"/>
  <c r="AD452" i="19"/>
  <c r="BU461" i="19"/>
  <c r="BS461" i="19"/>
  <c r="AD461" i="19"/>
  <c r="BH461" i="19"/>
  <c r="BU38" i="19"/>
  <c r="BS38" i="19"/>
  <c r="BH38" i="19"/>
  <c r="AD38" i="19"/>
  <c r="D11" i="10"/>
  <c r="BI41" i="19"/>
  <c r="BU44" i="19"/>
  <c r="BS44" i="19"/>
  <c r="AD44" i="19"/>
  <c r="BH44" i="19"/>
  <c r="D13" i="10"/>
  <c r="BI47" i="19"/>
  <c r="D16" i="10"/>
  <c r="BI56" i="19"/>
  <c r="BU62" i="19"/>
  <c r="BS62" i="19"/>
  <c r="BH62" i="19"/>
  <c r="AD62" i="19"/>
  <c r="D19" i="10"/>
  <c r="BI65" i="19"/>
  <c r="D21" i="10"/>
  <c r="BI71" i="19"/>
  <c r="D24" i="10"/>
  <c r="BI80" i="19"/>
  <c r="BU86" i="19"/>
  <c r="BS86" i="19"/>
  <c r="AD86" i="19"/>
  <c r="BH86" i="19"/>
  <c r="D27" i="10"/>
  <c r="BI89" i="19"/>
  <c r="D29" i="10"/>
  <c r="BI95" i="19"/>
  <c r="D32" i="10"/>
  <c r="BI104" i="19"/>
  <c r="BU110" i="19"/>
  <c r="BS110" i="19"/>
  <c r="BH110" i="19"/>
  <c r="AD110" i="19"/>
  <c r="D35" i="10"/>
  <c r="BI113" i="19"/>
  <c r="D37" i="10"/>
  <c r="BI119" i="19"/>
  <c r="BS131" i="19"/>
  <c r="BU131" i="19"/>
  <c r="AD131" i="19"/>
  <c r="BH131" i="19"/>
  <c r="D42" i="10"/>
  <c r="BI134" i="19"/>
  <c r="BU140" i="19"/>
  <c r="BS140" i="19"/>
  <c r="AD140" i="19"/>
  <c r="BH140" i="19"/>
  <c r="BU149" i="19"/>
  <c r="BS149" i="19"/>
  <c r="BH149" i="19"/>
  <c r="AD149" i="19"/>
  <c r="D49" i="10"/>
  <c r="BI155" i="19"/>
  <c r="D52" i="10"/>
  <c r="BI164" i="19"/>
  <c r="BU170" i="19"/>
  <c r="BS170" i="19"/>
  <c r="AD170" i="19"/>
  <c r="BH170" i="19"/>
  <c r="D55" i="10"/>
  <c r="BI173" i="19"/>
  <c r="BU176" i="19"/>
  <c r="BS176" i="19"/>
  <c r="BH176" i="19"/>
  <c r="AD176" i="19"/>
  <c r="BU185" i="19"/>
  <c r="BS185" i="19"/>
  <c r="BH185" i="19"/>
  <c r="AD185" i="19"/>
  <c r="BS191" i="19"/>
  <c r="BU191" i="19"/>
  <c r="BH191" i="19"/>
  <c r="AD191" i="19"/>
  <c r="D62" i="10"/>
  <c r="BI194" i="19"/>
  <c r="D64" i="10"/>
  <c r="BI200" i="19"/>
  <c r="BU206" i="19"/>
  <c r="BS206" i="19"/>
  <c r="BH206" i="19"/>
  <c r="AD206" i="19"/>
  <c r="D67" i="10"/>
  <c r="BI209" i="19"/>
  <c r="D69" i="10"/>
  <c r="BI215" i="19"/>
  <c r="BS227" i="19"/>
  <c r="BU227" i="19"/>
  <c r="BH227" i="19"/>
  <c r="AD227" i="19"/>
  <c r="D74" i="10"/>
  <c r="BI230" i="19"/>
  <c r="BU236" i="19"/>
  <c r="BS236" i="19"/>
  <c r="BH236" i="19"/>
  <c r="AD236" i="19"/>
  <c r="BU245" i="19"/>
  <c r="BS245" i="19"/>
  <c r="AD245" i="19"/>
  <c r="BH245" i="19"/>
  <c r="D81" i="10"/>
  <c r="BI251" i="19"/>
  <c r="D84" i="10"/>
  <c r="BI260" i="19"/>
  <c r="BU266" i="19"/>
  <c r="BS266" i="19"/>
  <c r="AD266" i="19"/>
  <c r="BH266" i="19"/>
  <c r="D87" i="10"/>
  <c r="BI269" i="19"/>
  <c r="BU272" i="19"/>
  <c r="BS272" i="19"/>
  <c r="BH272" i="19"/>
  <c r="AD272" i="19"/>
  <c r="BU281" i="19"/>
  <c r="BS281" i="19"/>
  <c r="BH281" i="19"/>
  <c r="AD281" i="19"/>
  <c r="BU287" i="19"/>
  <c r="BS287" i="19"/>
  <c r="AD287" i="19"/>
  <c r="BH287" i="19"/>
  <c r="D94" i="10"/>
  <c r="BI290" i="19"/>
  <c r="D96" i="10"/>
  <c r="BI296" i="19"/>
  <c r="BS302" i="19"/>
  <c r="BU302" i="19"/>
  <c r="AD302" i="19"/>
  <c r="BH302" i="19"/>
  <c r="D99" i="10"/>
  <c r="BI305" i="19"/>
  <c r="D101" i="10"/>
  <c r="BI311" i="19"/>
  <c r="BU323" i="19"/>
  <c r="BS323" i="19"/>
  <c r="BH323" i="19"/>
  <c r="AD323" i="19"/>
  <c r="D106" i="10"/>
  <c r="BI326" i="19"/>
  <c r="BU332" i="19"/>
  <c r="BS332" i="19"/>
  <c r="BH332" i="19"/>
  <c r="AD332" i="19"/>
  <c r="BU341" i="19"/>
  <c r="BS341" i="19"/>
  <c r="AD341" i="19"/>
  <c r="BH341" i="19"/>
  <c r="D113" i="10"/>
  <c r="BI347" i="19"/>
  <c r="D116" i="10"/>
  <c r="BI356" i="19"/>
  <c r="BU362" i="19"/>
  <c r="BS362" i="19"/>
  <c r="AD362" i="19"/>
  <c r="BH362" i="19"/>
  <c r="D119" i="10"/>
  <c r="BI365" i="19"/>
  <c r="BS368" i="19"/>
  <c r="BU368" i="19"/>
  <c r="BH368" i="19"/>
  <c r="AD368" i="19"/>
  <c r="BU377" i="19"/>
  <c r="BS377" i="19"/>
  <c r="BH377" i="19"/>
  <c r="AD377" i="19"/>
  <c r="BU383" i="19"/>
  <c r="BS383" i="19"/>
  <c r="AD383" i="19"/>
  <c r="BH383" i="19"/>
  <c r="D126" i="10"/>
  <c r="BI386" i="19"/>
  <c r="D128" i="10"/>
  <c r="BI392" i="19"/>
  <c r="BS398" i="19"/>
  <c r="BU398" i="19"/>
  <c r="AD398" i="19"/>
  <c r="BH398" i="19"/>
  <c r="D131" i="10"/>
  <c r="BI401" i="19"/>
  <c r="D133" i="10"/>
  <c r="BI407" i="19"/>
  <c r="BU419" i="19"/>
  <c r="BS419" i="19"/>
  <c r="BH419" i="19"/>
  <c r="AD419" i="19"/>
  <c r="D138" i="10"/>
  <c r="BI422" i="19"/>
  <c r="BU428" i="19"/>
  <c r="BS428" i="19"/>
  <c r="BH428" i="19"/>
  <c r="AD428" i="19"/>
  <c r="BU437" i="19"/>
  <c r="BS437" i="19"/>
  <c r="AD437" i="19"/>
  <c r="BH437" i="19"/>
  <c r="D145" i="10"/>
  <c r="BI443" i="19"/>
  <c r="D148" i="10"/>
  <c r="BI452" i="19"/>
  <c r="BU458" i="19"/>
  <c r="BS458" i="19"/>
  <c r="AD458" i="19"/>
  <c r="BH458" i="19"/>
  <c r="D151" i="10"/>
  <c r="BI461" i="19"/>
  <c r="BS35" i="19"/>
  <c r="BU35" i="19"/>
  <c r="AD35" i="19"/>
  <c r="BH35" i="19"/>
  <c r="BM35" i="19" s="1"/>
  <c r="D10" i="10"/>
  <c r="BI38" i="19"/>
  <c r="D12" i="10"/>
  <c r="BI44" i="19"/>
  <c r="BU53" i="19"/>
  <c r="BS53" i="19"/>
  <c r="BH53" i="19"/>
  <c r="AD53" i="19"/>
  <c r="BS59" i="19"/>
  <c r="BU59" i="19"/>
  <c r="AD59" i="19"/>
  <c r="BH59" i="19"/>
  <c r="BM59" i="19" s="1"/>
  <c r="D18" i="10"/>
  <c r="BI62" i="19"/>
  <c r="BU68" i="19"/>
  <c r="BS68" i="19"/>
  <c r="BH68" i="19"/>
  <c r="AD68" i="19"/>
  <c r="BU77" i="19"/>
  <c r="BS77" i="19"/>
  <c r="AD77" i="19"/>
  <c r="BH77" i="19"/>
  <c r="BM77" i="19" s="1"/>
  <c r="BU83" i="19"/>
  <c r="BS83" i="19"/>
  <c r="AD83" i="19"/>
  <c r="BH83" i="19"/>
  <c r="D26" i="10"/>
  <c r="BI86" i="19"/>
  <c r="BU92" i="19"/>
  <c r="BS92" i="19"/>
  <c r="BH92" i="19"/>
  <c r="BM92" i="19" s="1"/>
  <c r="AD92" i="19"/>
  <c r="BU101" i="19"/>
  <c r="BS101" i="19"/>
  <c r="BH101" i="19"/>
  <c r="AD101" i="19"/>
  <c r="BU107" i="19"/>
  <c r="BS107" i="19"/>
  <c r="AD107" i="19"/>
  <c r="BH107" i="19"/>
  <c r="BM107" i="19" s="1"/>
  <c r="D34" i="10"/>
  <c r="BI110" i="19"/>
  <c r="BU116" i="19"/>
  <c r="BS116" i="19"/>
  <c r="BH116" i="19"/>
  <c r="AD116" i="19"/>
  <c r="BU125" i="19"/>
  <c r="BS125" i="19"/>
  <c r="BH125" i="19"/>
  <c r="BM125" i="19" s="1"/>
  <c r="AD125" i="19"/>
  <c r="D41" i="10"/>
  <c r="BI131" i="19"/>
  <c r="D44" i="10"/>
  <c r="BI140" i="19"/>
  <c r="BU146" i="19"/>
  <c r="BS146" i="19"/>
  <c r="AD146" i="19"/>
  <c r="BH146" i="19"/>
  <c r="D47" i="10"/>
  <c r="BI149" i="19"/>
  <c r="BU152" i="19"/>
  <c r="BS152" i="19"/>
  <c r="BH152" i="19"/>
  <c r="BM152" i="19" s="1"/>
  <c r="AD152" i="19"/>
  <c r="BU161" i="19"/>
  <c r="BS161" i="19"/>
  <c r="AD161" i="19"/>
  <c r="BH161" i="19"/>
  <c r="BM161" i="19" s="1"/>
  <c r="BS167" i="19"/>
  <c r="BU167" i="19"/>
  <c r="BH167" i="19"/>
  <c r="BM167" i="19" s="1"/>
  <c r="AD167" i="19"/>
  <c r="D54" i="10"/>
  <c r="BI170" i="19"/>
  <c r="D56" i="10"/>
  <c r="BI176" i="19"/>
  <c r="BU182" i="19"/>
  <c r="BS182" i="19"/>
  <c r="AD182" i="19"/>
  <c r="BH182" i="19"/>
  <c r="BM182" i="19" s="1"/>
  <c r="D59" i="10"/>
  <c r="BI185" i="19"/>
  <c r="D61" i="10"/>
  <c r="BI191" i="19"/>
  <c r="BU203" i="19"/>
  <c r="BS203" i="19"/>
  <c r="AD203" i="19"/>
  <c r="BH203" i="19"/>
  <c r="BM203" i="19" s="1"/>
  <c r="D66" i="10"/>
  <c r="BI206" i="19"/>
  <c r="BU212" i="19"/>
  <c r="BS212" i="19"/>
  <c r="BH212" i="19"/>
  <c r="AD212" i="19"/>
  <c r="BU221" i="19"/>
  <c r="BS221" i="19"/>
  <c r="AD221" i="19"/>
  <c r="BH221" i="19"/>
  <c r="BM221" i="19" s="1"/>
  <c r="D73" i="10"/>
  <c r="BI227" i="19"/>
  <c r="D76" i="10"/>
  <c r="BI236" i="19"/>
  <c r="BU242" i="19"/>
  <c r="BS242" i="19"/>
  <c r="BH242" i="19"/>
  <c r="AD242" i="19"/>
  <c r="D79" i="10"/>
  <c r="BI245" i="19"/>
  <c r="BU248" i="19"/>
  <c r="BS248" i="19"/>
  <c r="BH248" i="19"/>
  <c r="BM248" i="19" s="1"/>
  <c r="AD248" i="19"/>
  <c r="BU257" i="19"/>
  <c r="BS257" i="19"/>
  <c r="BH257" i="19"/>
  <c r="AD257" i="19"/>
  <c r="BS263" i="19"/>
  <c r="BU263" i="19"/>
  <c r="BH263" i="19"/>
  <c r="BM263" i="19" s="1"/>
  <c r="AD263" i="19"/>
  <c r="D86" i="10"/>
  <c r="BI266" i="19"/>
  <c r="D88" i="10"/>
  <c r="BI272" i="19"/>
  <c r="BU278" i="19"/>
  <c r="BS278" i="19"/>
  <c r="AD278" i="19"/>
  <c r="BH278" i="19"/>
  <c r="BM278" i="19" s="1"/>
  <c r="D91" i="10"/>
  <c r="BI281" i="19"/>
  <c r="D93" i="10"/>
  <c r="BI287" i="19"/>
  <c r="BU299" i="19"/>
  <c r="BS299" i="19"/>
  <c r="BH299" i="19"/>
  <c r="BM299" i="19" s="1"/>
  <c r="AD299" i="19"/>
  <c r="D98" i="10"/>
  <c r="BI302" i="19"/>
  <c r="BU308" i="19"/>
  <c r="BS308" i="19"/>
  <c r="AD308" i="19"/>
  <c r="BH308" i="19"/>
  <c r="BU317" i="19"/>
  <c r="BS317" i="19"/>
  <c r="AD317" i="19"/>
  <c r="BH317" i="19"/>
  <c r="BM317" i="19" s="1"/>
  <c r="D105" i="10"/>
  <c r="BI323" i="19"/>
  <c r="D108" i="10"/>
  <c r="BI332" i="19"/>
  <c r="BU338" i="19"/>
  <c r="BS338" i="19"/>
  <c r="BH338" i="19"/>
  <c r="AD338" i="19"/>
  <c r="D111" i="10"/>
  <c r="BI341" i="19"/>
  <c r="BU344" i="19"/>
  <c r="BS344" i="19"/>
  <c r="BH344" i="19"/>
  <c r="BM344" i="19" s="1"/>
  <c r="AD344" i="19"/>
  <c r="BU353" i="19"/>
  <c r="BS353" i="19"/>
  <c r="BH353" i="19"/>
  <c r="AD353" i="19"/>
  <c r="BU359" i="19"/>
  <c r="BS359" i="19"/>
  <c r="BH359" i="19"/>
  <c r="BM359" i="19" s="1"/>
  <c r="AD359" i="19"/>
  <c r="D118" i="10"/>
  <c r="BI362" i="19"/>
  <c r="D120" i="10"/>
  <c r="BI368" i="19"/>
  <c r="BS374" i="19"/>
  <c r="BU374" i="19"/>
  <c r="AD374" i="19"/>
  <c r="BH374" i="19"/>
  <c r="BM374" i="19" s="1"/>
  <c r="D123" i="10"/>
  <c r="BI377" i="19"/>
  <c r="D125" i="10"/>
  <c r="BI383" i="19"/>
  <c r="BU395" i="19"/>
  <c r="BS395" i="19"/>
  <c r="BH395" i="19"/>
  <c r="BM395" i="19" s="1"/>
  <c r="AD395" i="19"/>
  <c r="D130" i="10"/>
  <c r="BI398" i="19"/>
  <c r="BU404" i="19"/>
  <c r="BS404" i="19"/>
  <c r="AD404" i="19"/>
  <c r="BH404" i="19"/>
  <c r="BU413" i="19"/>
  <c r="BS413" i="19"/>
  <c r="AD413" i="19"/>
  <c r="BH413" i="19"/>
  <c r="BM413" i="19" s="1"/>
  <c r="D137" i="10"/>
  <c r="BI419" i="19"/>
  <c r="D140" i="10"/>
  <c r="BI428" i="19"/>
  <c r="BU434" i="19"/>
  <c r="BS434" i="19"/>
  <c r="BH434" i="19"/>
  <c r="AD434" i="19"/>
  <c r="D143" i="10"/>
  <c r="BI437" i="19"/>
  <c r="BU440" i="19"/>
  <c r="BS440" i="19"/>
  <c r="BH440" i="19"/>
  <c r="BM440" i="19" s="1"/>
  <c r="AD440" i="19"/>
  <c r="BU449" i="19"/>
  <c r="BS449" i="19"/>
  <c r="BH449" i="19"/>
  <c r="AD449" i="19"/>
  <c r="BU455" i="19"/>
  <c r="BS455" i="19"/>
  <c r="BH455" i="19"/>
  <c r="BM455" i="19" s="1"/>
  <c r="AD455" i="19"/>
  <c r="D150" i="10"/>
  <c r="BI458" i="19"/>
  <c r="BU20" i="19"/>
  <c r="BS20" i="19"/>
  <c r="BI29" i="19"/>
  <c r="Z29" i="19"/>
  <c r="BH29" i="19"/>
  <c r="BU29" i="19"/>
  <c r="BS29" i="19"/>
  <c r="BT29" i="19" s="1"/>
  <c r="AD29" i="19"/>
  <c r="Y29" i="19"/>
  <c r="BJ29" i="19"/>
  <c r="AA29" i="19"/>
  <c r="BK29" i="19"/>
  <c r="AB29" i="19"/>
  <c r="Y26" i="19"/>
  <c r="BH26" i="19"/>
  <c r="BU26" i="19"/>
  <c r="BV26" i="19" s="1"/>
  <c r="BS26" i="19"/>
  <c r="BT26" i="19" s="1"/>
  <c r="AD26" i="19"/>
  <c r="AA26" i="19"/>
  <c r="BJ26" i="19"/>
  <c r="AB26" i="19"/>
  <c r="BK26" i="19"/>
  <c r="Z26" i="19"/>
  <c r="BI26" i="19"/>
  <c r="Z23" i="19"/>
  <c r="BI23" i="19"/>
  <c r="AA23" i="19"/>
  <c r="BJ23" i="19"/>
  <c r="AB23" i="19"/>
  <c r="BK23" i="19"/>
  <c r="AE16" i="19"/>
  <c r="AB20" i="19"/>
  <c r="BK20" i="19"/>
  <c r="Y20" i="19"/>
  <c r="AD20" i="19"/>
  <c r="BF20" i="19" s="1"/>
  <c r="BG20" i="19" s="1"/>
  <c r="BH20" i="19"/>
  <c r="AA20" i="19"/>
  <c r="BJ20" i="19"/>
  <c r="AA17" i="19"/>
  <c r="BJ17" i="19"/>
  <c r="AB17" i="19"/>
  <c r="BK17" i="19"/>
  <c r="G245" i="19"/>
  <c r="G293" i="19"/>
  <c r="G341" i="19"/>
  <c r="G389" i="19"/>
  <c r="G437" i="19"/>
  <c r="C12" i="10"/>
  <c r="C16" i="10"/>
  <c r="C20" i="10"/>
  <c r="C24" i="10"/>
  <c r="C32" i="10"/>
  <c r="C36" i="10"/>
  <c r="C40" i="10"/>
  <c r="C44" i="10"/>
  <c r="C48" i="10"/>
  <c r="C52" i="10"/>
  <c r="C64" i="10"/>
  <c r="C68" i="10"/>
  <c r="C72" i="10"/>
  <c r="C76" i="10"/>
  <c r="C80" i="10"/>
  <c r="C84" i="10"/>
  <c r="C88" i="10"/>
  <c r="C92" i="10"/>
  <c r="C96" i="10"/>
  <c r="C100" i="10"/>
  <c r="C104" i="10"/>
  <c r="C108" i="10"/>
  <c r="C116" i="10"/>
  <c r="C120" i="10"/>
  <c r="C124" i="10"/>
  <c r="C128" i="10"/>
  <c r="C132" i="10"/>
  <c r="C136" i="10"/>
  <c r="C140" i="10"/>
  <c r="C144" i="10"/>
  <c r="C148" i="10"/>
  <c r="C19" i="10"/>
  <c r="C7" i="10"/>
  <c r="C11" i="10"/>
  <c r="C13" i="10"/>
  <c r="C17" i="10"/>
  <c r="C21" i="10"/>
  <c r="C23" i="10"/>
  <c r="C25" i="10"/>
  <c r="C27" i="10"/>
  <c r="C29" i="10"/>
  <c r="C31" i="10"/>
  <c r="C33" i="10"/>
  <c r="C35" i="10"/>
  <c r="C37" i="10"/>
  <c r="C39" i="10"/>
  <c r="C41" i="10"/>
  <c r="C43" i="10"/>
  <c r="C45" i="10"/>
  <c r="C47" i="10"/>
  <c r="C49" i="10"/>
  <c r="C51" i="10"/>
  <c r="C53" i="10"/>
  <c r="C55" i="10"/>
  <c r="C57" i="10"/>
  <c r="C59" i="10"/>
  <c r="C61" i="10"/>
  <c r="C63" i="10"/>
  <c r="C65" i="10"/>
  <c r="C67" i="10"/>
  <c r="C69" i="10"/>
  <c r="C71" i="10"/>
  <c r="C73" i="10"/>
  <c r="C75" i="10"/>
  <c r="C77" i="10"/>
  <c r="C79" i="10"/>
  <c r="C81" i="10"/>
  <c r="C83" i="10"/>
  <c r="C85" i="10"/>
  <c r="C87" i="10"/>
  <c r="C89" i="10"/>
  <c r="C91" i="10"/>
  <c r="C93" i="10"/>
  <c r="C95" i="10"/>
  <c r="C97" i="10"/>
  <c r="C99" i="10"/>
  <c r="C101" i="10"/>
  <c r="C103" i="10"/>
  <c r="C105" i="10"/>
  <c r="C107" i="10"/>
  <c r="C109" i="10"/>
  <c r="C111" i="10"/>
  <c r="C113" i="10"/>
  <c r="C115" i="10"/>
  <c r="C117" i="10"/>
  <c r="C119" i="10"/>
  <c r="C121" i="10"/>
  <c r="C123" i="10"/>
  <c r="C125" i="10"/>
  <c r="C127" i="10"/>
  <c r="C129" i="10"/>
  <c r="C131" i="10"/>
  <c r="C133" i="10"/>
  <c r="C135" i="10"/>
  <c r="C137" i="10"/>
  <c r="C139" i="10"/>
  <c r="C141" i="10"/>
  <c r="C143" i="10"/>
  <c r="C145" i="10"/>
  <c r="C147" i="10"/>
  <c r="C149" i="10"/>
  <c r="C151" i="10"/>
  <c r="C5" i="10"/>
  <c r="C9" i="10"/>
  <c r="C15" i="10"/>
  <c r="C56" i="10"/>
  <c r="C28" i="10"/>
  <c r="D9" i="10"/>
  <c r="C112" i="10"/>
  <c r="C60" i="10"/>
  <c r="C6" i="10"/>
  <c r="C14" i="10"/>
  <c r="C22" i="10"/>
  <c r="C30" i="10"/>
  <c r="C38" i="10"/>
  <c r="C46" i="10"/>
  <c r="C54" i="10"/>
  <c r="C62" i="10"/>
  <c r="H28" i="10"/>
  <c r="H36" i="10"/>
  <c r="H80" i="10"/>
  <c r="H84" i="10"/>
  <c r="H108" i="10"/>
  <c r="H112" i="10"/>
  <c r="H120" i="10"/>
  <c r="H132" i="10"/>
  <c r="H136" i="10"/>
  <c r="H140" i="10"/>
  <c r="H144" i="10"/>
  <c r="H148" i="10"/>
  <c r="D5" i="10"/>
  <c r="H8" i="10"/>
  <c r="H20" i="10"/>
  <c r="H32" i="10"/>
  <c r="H40" i="10"/>
  <c r="H60" i="10"/>
  <c r="H88" i="10"/>
  <c r="H92" i="10"/>
  <c r="H96" i="10"/>
  <c r="H104" i="10"/>
  <c r="H116" i="10"/>
  <c r="H124" i="10"/>
  <c r="H128" i="10"/>
  <c r="C3" i="10"/>
  <c r="H3" i="10"/>
  <c r="H7" i="10"/>
  <c r="D8" i="10"/>
  <c r="H11" i="10"/>
  <c r="H15" i="10"/>
  <c r="H19" i="10"/>
  <c r="H23" i="10"/>
  <c r="H27" i="10"/>
  <c r="H31" i="10"/>
  <c r="H35" i="10"/>
  <c r="H39" i="10"/>
  <c r="H43" i="10"/>
  <c r="H47" i="10"/>
  <c r="H51" i="10"/>
  <c r="H55" i="10"/>
  <c r="H59" i="10"/>
  <c r="H63" i="10"/>
  <c r="H67" i="10"/>
  <c r="H71" i="10"/>
  <c r="H75" i="10"/>
  <c r="H83" i="10"/>
  <c r="H87" i="10"/>
  <c r="H91" i="10"/>
  <c r="H99" i="10"/>
  <c r="H103" i="10"/>
  <c r="H107" i="10"/>
  <c r="H115" i="10"/>
  <c r="H119" i="10"/>
  <c r="H123" i="10"/>
  <c r="H131" i="10"/>
  <c r="H135" i="10"/>
  <c r="H139" i="10"/>
  <c r="H147" i="10"/>
  <c r="H151" i="10"/>
  <c r="H16" i="10"/>
  <c r="H52" i="10"/>
  <c r="H72" i="10"/>
  <c r="H76" i="10"/>
  <c r="C8" i="10"/>
  <c r="H6" i="10"/>
  <c r="D7" i="10"/>
  <c r="C10" i="10"/>
  <c r="H10" i="10"/>
  <c r="H14" i="10"/>
  <c r="C18" i="10"/>
  <c r="H18" i="10"/>
  <c r="H22" i="10"/>
  <c r="C26" i="10"/>
  <c r="H26" i="10"/>
  <c r="H30" i="10"/>
  <c r="C34" i="10"/>
  <c r="H34" i="10"/>
  <c r="H38" i="10"/>
  <c r="C42" i="10"/>
  <c r="H42" i="10"/>
  <c r="H46" i="10"/>
  <c r="C50" i="10"/>
  <c r="H50" i="10"/>
  <c r="H54" i="10"/>
  <c r="C58" i="10"/>
  <c r="H58" i="10"/>
  <c r="H62" i="10"/>
  <c r="C66" i="10"/>
  <c r="H66" i="10"/>
  <c r="C70" i="10"/>
  <c r="H70" i="10"/>
  <c r="C74" i="10"/>
  <c r="H74" i="10"/>
  <c r="C78" i="10"/>
  <c r="H78" i="10"/>
  <c r="C82" i="10"/>
  <c r="H82" i="10"/>
  <c r="C86" i="10"/>
  <c r="H86" i="10"/>
  <c r="C90" i="10"/>
  <c r="H90" i="10"/>
  <c r="C94" i="10"/>
  <c r="H94" i="10"/>
  <c r="C98" i="10"/>
  <c r="H98" i="10"/>
  <c r="C102" i="10"/>
  <c r="H102" i="10"/>
  <c r="C106" i="10"/>
  <c r="H106" i="10"/>
  <c r="C110" i="10"/>
  <c r="H110" i="10"/>
  <c r="C114" i="10"/>
  <c r="H114" i="10"/>
  <c r="C118" i="10"/>
  <c r="H118" i="10"/>
  <c r="C122" i="10"/>
  <c r="H122" i="10"/>
  <c r="C126" i="10"/>
  <c r="H126" i="10"/>
  <c r="C130" i="10"/>
  <c r="H130" i="10"/>
  <c r="C134" i="10"/>
  <c r="H134" i="10"/>
  <c r="C138" i="10"/>
  <c r="H138" i="10"/>
  <c r="C142" i="10"/>
  <c r="H142" i="10"/>
  <c r="C146" i="10"/>
  <c r="H146" i="10"/>
  <c r="C150" i="10"/>
  <c r="H150" i="10"/>
  <c r="H12" i="10"/>
  <c r="H24" i="10"/>
  <c r="H44" i="10"/>
  <c r="H48" i="10"/>
  <c r="H56" i="10"/>
  <c r="H64" i="10"/>
  <c r="H68" i="10"/>
  <c r="H100" i="10"/>
  <c r="H5" i="10"/>
  <c r="D6" i="10"/>
  <c r="H9" i="10"/>
  <c r="H13" i="10"/>
  <c r="H17" i="10"/>
  <c r="H21" i="10"/>
  <c r="H25" i="10"/>
  <c r="H29" i="10"/>
  <c r="H33" i="10"/>
  <c r="H37" i="10"/>
  <c r="H41" i="10"/>
  <c r="H45" i="10"/>
  <c r="H49" i="10"/>
  <c r="H53" i="10"/>
  <c r="H57" i="10"/>
  <c r="H61" i="10"/>
  <c r="H65" i="10"/>
  <c r="H69" i="10"/>
  <c r="H73" i="10"/>
  <c r="H77" i="10"/>
  <c r="H81" i="10"/>
  <c r="H85" i="10"/>
  <c r="H89" i="10"/>
  <c r="H93" i="10"/>
  <c r="H97" i="10"/>
  <c r="H101" i="10"/>
  <c r="H105" i="10"/>
  <c r="H109" i="10"/>
  <c r="H113" i="10"/>
  <c r="H117" i="10"/>
  <c r="H121" i="10"/>
  <c r="H125" i="10"/>
  <c r="H129" i="10"/>
  <c r="H133" i="10"/>
  <c r="H137" i="10"/>
  <c r="H141" i="10"/>
  <c r="H145" i="10"/>
  <c r="H149" i="10"/>
  <c r="C4" i="10"/>
  <c r="H4" i="10"/>
  <c r="F21" i="18"/>
  <c r="B6" i="13"/>
  <c r="BM449" i="19" l="1"/>
  <c r="BM353" i="19"/>
  <c r="BM257" i="19"/>
  <c r="BM101" i="19"/>
  <c r="BM53" i="19"/>
  <c r="BM404" i="19"/>
  <c r="BM308" i="19"/>
  <c r="BM146" i="19"/>
  <c r="BM83" i="19"/>
  <c r="BM434" i="19"/>
  <c r="BM338" i="19"/>
  <c r="BM242" i="19"/>
  <c r="BM212" i="19"/>
  <c r="BM116" i="19"/>
  <c r="BM68" i="19"/>
  <c r="AC20" i="19"/>
  <c r="BV20" i="19"/>
  <c r="BV23" i="19"/>
  <c r="BT20" i="19"/>
  <c r="BT23" i="19"/>
  <c r="AC23" i="19"/>
  <c r="H143" i="10"/>
  <c r="BK437" i="19"/>
  <c r="BM437" i="19" s="1"/>
  <c r="H79" i="10"/>
  <c r="BK245" i="19"/>
  <c r="BQ434" i="19"/>
  <c r="BR434" i="19"/>
  <c r="BP434" i="19"/>
  <c r="AD435" i="19"/>
  <c r="AE434" i="19"/>
  <c r="BQ338" i="19"/>
  <c r="BR338" i="19"/>
  <c r="BP338" i="19"/>
  <c r="AD339" i="19"/>
  <c r="AE338" i="19"/>
  <c r="BQ242" i="19"/>
  <c r="BP242" i="19"/>
  <c r="BR242" i="19"/>
  <c r="AD243" i="19"/>
  <c r="AE242" i="19"/>
  <c r="BP212" i="19"/>
  <c r="BR212" i="19"/>
  <c r="BQ212" i="19"/>
  <c r="AD213" i="19"/>
  <c r="AE212" i="19"/>
  <c r="BR125" i="19"/>
  <c r="BQ125" i="19"/>
  <c r="BP125" i="19"/>
  <c r="AD126" i="19"/>
  <c r="AE125" i="19"/>
  <c r="AD117" i="19"/>
  <c r="BP116" i="19"/>
  <c r="BQ116" i="19"/>
  <c r="BR116" i="19"/>
  <c r="AE116" i="19"/>
  <c r="AD69" i="19"/>
  <c r="BP68" i="19"/>
  <c r="BR68" i="19"/>
  <c r="BQ68" i="19"/>
  <c r="AE68" i="19"/>
  <c r="BM458" i="19"/>
  <c r="BR428" i="19"/>
  <c r="BP428" i="19"/>
  <c r="BQ428" i="19"/>
  <c r="AD429" i="19"/>
  <c r="AE428" i="19"/>
  <c r="BM362" i="19"/>
  <c r="BR332" i="19"/>
  <c r="BP332" i="19"/>
  <c r="BQ332" i="19"/>
  <c r="AD333" i="19"/>
  <c r="AE332" i="19"/>
  <c r="BM266" i="19"/>
  <c r="BM245" i="19"/>
  <c r="BR236" i="19"/>
  <c r="BP236" i="19"/>
  <c r="BQ236" i="19"/>
  <c r="AD237" i="19"/>
  <c r="AE236" i="19"/>
  <c r="BM170" i="19"/>
  <c r="BR149" i="19"/>
  <c r="BQ149" i="19"/>
  <c r="BP149" i="19"/>
  <c r="AD150" i="19"/>
  <c r="AE149" i="19"/>
  <c r="BM140" i="19"/>
  <c r="BM86" i="19"/>
  <c r="AD39" i="19"/>
  <c r="BP38" i="19"/>
  <c r="BQ38" i="19"/>
  <c r="BR38" i="19"/>
  <c r="AE38" i="19"/>
  <c r="BM461" i="19"/>
  <c r="BQ452" i="19"/>
  <c r="BR452" i="19"/>
  <c r="BP452" i="19"/>
  <c r="AD453" i="19"/>
  <c r="AE452" i="19"/>
  <c r="BQ386" i="19"/>
  <c r="BR386" i="19"/>
  <c r="BP386" i="19"/>
  <c r="AD387" i="19"/>
  <c r="AE386" i="19"/>
  <c r="BM365" i="19"/>
  <c r="BQ356" i="19"/>
  <c r="BR356" i="19"/>
  <c r="BP356" i="19"/>
  <c r="AD357" i="19"/>
  <c r="AE356" i="19"/>
  <c r="BQ290" i="19"/>
  <c r="BR290" i="19"/>
  <c r="BP290" i="19"/>
  <c r="AD291" i="19"/>
  <c r="AE290" i="19"/>
  <c r="BM269" i="19"/>
  <c r="BR260" i="19"/>
  <c r="BP260" i="19"/>
  <c r="BQ260" i="19"/>
  <c r="AD261" i="19"/>
  <c r="AE260" i="19"/>
  <c r="BM194" i="19"/>
  <c r="BM173" i="19"/>
  <c r="AD165" i="19"/>
  <c r="BP164" i="19"/>
  <c r="BR164" i="19"/>
  <c r="BQ164" i="19"/>
  <c r="AE164" i="19"/>
  <c r="BR95" i="19"/>
  <c r="BQ95" i="19"/>
  <c r="BP95" i="19"/>
  <c r="AD96" i="19"/>
  <c r="AE95" i="19"/>
  <c r="BR89" i="19"/>
  <c r="BQ89" i="19"/>
  <c r="BP89" i="19"/>
  <c r="AD90" i="19"/>
  <c r="AE89" i="19"/>
  <c r="AD81" i="19"/>
  <c r="BR80" i="19"/>
  <c r="BQ80" i="19"/>
  <c r="BP80" i="19"/>
  <c r="AE80" i="19"/>
  <c r="BR47" i="19"/>
  <c r="BQ47" i="19"/>
  <c r="BP47" i="19"/>
  <c r="AD48" i="19"/>
  <c r="AE47" i="19"/>
  <c r="BR41" i="19"/>
  <c r="BQ41" i="19"/>
  <c r="BP41" i="19"/>
  <c r="AD42" i="19"/>
  <c r="AE41" i="19"/>
  <c r="BM446" i="19"/>
  <c r="AD432" i="19"/>
  <c r="BR431" i="19"/>
  <c r="BP431" i="19"/>
  <c r="BQ431" i="19"/>
  <c r="AE431" i="19"/>
  <c r="BM425" i="19"/>
  <c r="BM416" i="19"/>
  <c r="BM371" i="19"/>
  <c r="BM350" i="19"/>
  <c r="AD336" i="19"/>
  <c r="BR335" i="19"/>
  <c r="BP335" i="19"/>
  <c r="BQ335" i="19"/>
  <c r="AE335" i="19"/>
  <c r="BM329" i="19"/>
  <c r="BM320" i="19"/>
  <c r="BM275" i="19"/>
  <c r="BM254" i="19"/>
  <c r="AD240" i="19"/>
  <c r="BR239" i="19"/>
  <c r="BQ239" i="19"/>
  <c r="BP239" i="19"/>
  <c r="AE239" i="19"/>
  <c r="AD234" i="19"/>
  <c r="BR233" i="19"/>
  <c r="BQ233" i="19"/>
  <c r="BP233" i="19"/>
  <c r="AE233" i="19"/>
  <c r="BR224" i="19"/>
  <c r="BQ224" i="19"/>
  <c r="BP224" i="19"/>
  <c r="AD225" i="19"/>
  <c r="AE224" i="19"/>
  <c r="BM179" i="19"/>
  <c r="AD159" i="19"/>
  <c r="BR158" i="19"/>
  <c r="BQ158" i="19"/>
  <c r="BP158" i="19"/>
  <c r="AE158" i="19"/>
  <c r="BR143" i="19"/>
  <c r="BQ143" i="19"/>
  <c r="BP143" i="19"/>
  <c r="AD144" i="19"/>
  <c r="AE143" i="19"/>
  <c r="BR137" i="19"/>
  <c r="BQ137" i="19"/>
  <c r="BP137" i="19"/>
  <c r="AD138" i="19"/>
  <c r="AE137" i="19"/>
  <c r="BM128" i="19"/>
  <c r="BM98" i="19"/>
  <c r="BM50" i="19"/>
  <c r="H127" i="10"/>
  <c r="BK389" i="19"/>
  <c r="BM389" i="19" s="1"/>
  <c r="AD414" i="19"/>
  <c r="BR413" i="19"/>
  <c r="BP413" i="19"/>
  <c r="BQ413" i="19"/>
  <c r="AE413" i="19"/>
  <c r="BQ404" i="19"/>
  <c r="BP404" i="19"/>
  <c r="BR404" i="19"/>
  <c r="AD405" i="19"/>
  <c r="AE404" i="19"/>
  <c r="AD318" i="19"/>
  <c r="BR317" i="19"/>
  <c r="BP317" i="19"/>
  <c r="BQ317" i="19"/>
  <c r="AE317" i="19"/>
  <c r="BQ308" i="19"/>
  <c r="BP308" i="19"/>
  <c r="BR308" i="19"/>
  <c r="AD309" i="19"/>
  <c r="AE308" i="19"/>
  <c r="AD222" i="19"/>
  <c r="BR221" i="19"/>
  <c r="BQ221" i="19"/>
  <c r="BP221" i="19"/>
  <c r="AE221" i="19"/>
  <c r="AD147" i="19"/>
  <c r="BP146" i="19"/>
  <c r="BQ146" i="19"/>
  <c r="BR146" i="19"/>
  <c r="AE146" i="19"/>
  <c r="BP83" i="19"/>
  <c r="BQ83" i="19"/>
  <c r="BR83" i="19"/>
  <c r="AD84" i="19"/>
  <c r="AE83" i="19"/>
  <c r="BR77" i="19"/>
  <c r="BQ77" i="19"/>
  <c r="BP77" i="19"/>
  <c r="AD78" i="19"/>
  <c r="AE77" i="19"/>
  <c r="BR458" i="19"/>
  <c r="BQ458" i="19"/>
  <c r="BP458" i="19"/>
  <c r="AD459" i="19"/>
  <c r="AE458" i="19"/>
  <c r="AD438" i="19"/>
  <c r="BR437" i="19"/>
  <c r="BQ437" i="19"/>
  <c r="BP437" i="19"/>
  <c r="AE437" i="19"/>
  <c r="BM428" i="19"/>
  <c r="BR362" i="19"/>
  <c r="BQ362" i="19"/>
  <c r="BP362" i="19"/>
  <c r="AD363" i="19"/>
  <c r="AE362" i="19"/>
  <c r="AD342" i="19"/>
  <c r="BR341" i="19"/>
  <c r="BQ341" i="19"/>
  <c r="BP341" i="19"/>
  <c r="AE341" i="19"/>
  <c r="BM332" i="19"/>
  <c r="BR266" i="19"/>
  <c r="BQ266" i="19"/>
  <c r="BP266" i="19"/>
  <c r="AD267" i="19"/>
  <c r="AE266" i="19"/>
  <c r="AD246" i="19"/>
  <c r="BR245" i="19"/>
  <c r="BQ245" i="19"/>
  <c r="BP245" i="19"/>
  <c r="AE245" i="19"/>
  <c r="BM236" i="19"/>
  <c r="AD171" i="19"/>
  <c r="BR170" i="19"/>
  <c r="BQ170" i="19"/>
  <c r="BP170" i="19"/>
  <c r="AE170" i="19"/>
  <c r="BM149" i="19"/>
  <c r="AD141" i="19"/>
  <c r="BR140" i="19"/>
  <c r="BQ140" i="19"/>
  <c r="BP140" i="19"/>
  <c r="AE140" i="19"/>
  <c r="AD87" i="19"/>
  <c r="BP86" i="19"/>
  <c r="BR86" i="19"/>
  <c r="BQ86" i="19"/>
  <c r="AE86" i="19"/>
  <c r="BM38" i="19"/>
  <c r="AD462" i="19"/>
  <c r="BR461" i="19"/>
  <c r="BP461" i="19"/>
  <c r="BQ461" i="19"/>
  <c r="AE461" i="19"/>
  <c r="BM452" i="19"/>
  <c r="BM386" i="19"/>
  <c r="AD366" i="19"/>
  <c r="BR365" i="19"/>
  <c r="BP365" i="19"/>
  <c r="BQ365" i="19"/>
  <c r="AE365" i="19"/>
  <c r="BM356" i="19"/>
  <c r="BM290" i="19"/>
  <c r="AD270" i="19"/>
  <c r="BR269" i="19"/>
  <c r="BQ269" i="19"/>
  <c r="BP269" i="19"/>
  <c r="AE269" i="19"/>
  <c r="BM260" i="19"/>
  <c r="AD195" i="19"/>
  <c r="BQ194" i="19"/>
  <c r="BP194" i="19"/>
  <c r="BR194" i="19"/>
  <c r="AE194" i="19"/>
  <c r="BR173" i="19"/>
  <c r="BQ173" i="19"/>
  <c r="BP173" i="19"/>
  <c r="AD174" i="19"/>
  <c r="AE173" i="19"/>
  <c r="BM164" i="19"/>
  <c r="BM95" i="19"/>
  <c r="BM89" i="19"/>
  <c r="BM80" i="19"/>
  <c r="BM47" i="19"/>
  <c r="BM41" i="19"/>
  <c r="AD33" i="19"/>
  <c r="BR32" i="19"/>
  <c r="BQ32" i="19"/>
  <c r="BP32" i="19"/>
  <c r="AE32" i="19"/>
  <c r="BR446" i="19"/>
  <c r="BQ446" i="19"/>
  <c r="BP446" i="19"/>
  <c r="AD447" i="19"/>
  <c r="AE446" i="19"/>
  <c r="BM431" i="19"/>
  <c r="AD426" i="19"/>
  <c r="BR425" i="19"/>
  <c r="BP425" i="19"/>
  <c r="BQ425" i="19"/>
  <c r="AE425" i="19"/>
  <c r="BR416" i="19"/>
  <c r="BP416" i="19"/>
  <c r="BQ416" i="19"/>
  <c r="AD417" i="19"/>
  <c r="AE416" i="19"/>
  <c r="AD372" i="19"/>
  <c r="BQ371" i="19"/>
  <c r="BP371" i="19"/>
  <c r="BR371" i="19"/>
  <c r="AE371" i="19"/>
  <c r="BR350" i="19"/>
  <c r="BQ350" i="19"/>
  <c r="BP350" i="19"/>
  <c r="AD351" i="19"/>
  <c r="AE350" i="19"/>
  <c r="BM335" i="19"/>
  <c r="AD330" i="19"/>
  <c r="BR329" i="19"/>
  <c r="BP329" i="19"/>
  <c r="BQ329" i="19"/>
  <c r="AE329" i="19"/>
  <c r="BR320" i="19"/>
  <c r="BP320" i="19"/>
  <c r="BQ320" i="19"/>
  <c r="AD321" i="19"/>
  <c r="AE320" i="19"/>
  <c r="AD276" i="19"/>
  <c r="BQ275" i="19"/>
  <c r="BP275" i="19"/>
  <c r="BR275" i="19"/>
  <c r="AE275" i="19"/>
  <c r="BR254" i="19"/>
  <c r="BQ254" i="19"/>
  <c r="BP254" i="19"/>
  <c r="AD255" i="19"/>
  <c r="AE254" i="19"/>
  <c r="BM239" i="19"/>
  <c r="BM233" i="19"/>
  <c r="BM224" i="19"/>
  <c r="BP179" i="19"/>
  <c r="BQ179" i="19"/>
  <c r="BR179" i="19"/>
  <c r="AD180" i="19"/>
  <c r="AE179" i="19"/>
  <c r="BM158" i="19"/>
  <c r="BM143" i="19"/>
  <c r="BM137" i="19"/>
  <c r="AD129" i="19"/>
  <c r="BR128" i="19"/>
  <c r="BQ128" i="19"/>
  <c r="BP128" i="19"/>
  <c r="AE128" i="19"/>
  <c r="AD99" i="19"/>
  <c r="BP98" i="19"/>
  <c r="BR98" i="19"/>
  <c r="BQ98" i="19"/>
  <c r="AE98" i="19"/>
  <c r="AD51" i="19"/>
  <c r="BP50" i="19"/>
  <c r="BQ50" i="19"/>
  <c r="BR50" i="19"/>
  <c r="AE50" i="19"/>
  <c r="H111" i="10"/>
  <c r="BK341" i="19"/>
  <c r="BM341" i="19" s="1"/>
  <c r="AD456" i="19"/>
  <c r="BQ455" i="19"/>
  <c r="BR455" i="19"/>
  <c r="BP455" i="19"/>
  <c r="AE455" i="19"/>
  <c r="AD450" i="19"/>
  <c r="BR449" i="19"/>
  <c r="BP449" i="19"/>
  <c r="BQ449" i="19"/>
  <c r="AE449" i="19"/>
  <c r="BR440" i="19"/>
  <c r="BQ440" i="19"/>
  <c r="BP440" i="19"/>
  <c r="AD441" i="19"/>
  <c r="AE440" i="19"/>
  <c r="AD396" i="19"/>
  <c r="BR395" i="19"/>
  <c r="BQ395" i="19"/>
  <c r="BP395" i="19"/>
  <c r="AE395" i="19"/>
  <c r="AD360" i="19"/>
  <c r="BQ359" i="19"/>
  <c r="BR359" i="19"/>
  <c r="BP359" i="19"/>
  <c r="AE359" i="19"/>
  <c r="AD354" i="19"/>
  <c r="BR353" i="19"/>
  <c r="BP353" i="19"/>
  <c r="BQ353" i="19"/>
  <c r="AE353" i="19"/>
  <c r="BR344" i="19"/>
  <c r="BQ344" i="19"/>
  <c r="BP344" i="19"/>
  <c r="AD345" i="19"/>
  <c r="AE344" i="19"/>
  <c r="AD300" i="19"/>
  <c r="BR299" i="19"/>
  <c r="BQ299" i="19"/>
  <c r="BP299" i="19"/>
  <c r="AE299" i="19"/>
  <c r="AD264" i="19"/>
  <c r="BQ263" i="19"/>
  <c r="BR263" i="19"/>
  <c r="BP263" i="19"/>
  <c r="AE263" i="19"/>
  <c r="AD258" i="19"/>
  <c r="BR257" i="19"/>
  <c r="BQ257" i="19"/>
  <c r="BP257" i="19"/>
  <c r="AE257" i="19"/>
  <c r="BR248" i="19"/>
  <c r="BQ248" i="19"/>
  <c r="BP248" i="19"/>
  <c r="AD249" i="19"/>
  <c r="AE248" i="19"/>
  <c r="BQ167" i="19"/>
  <c r="BP167" i="19"/>
  <c r="BR167" i="19"/>
  <c r="AD168" i="19"/>
  <c r="AE167" i="19"/>
  <c r="AD153" i="19"/>
  <c r="BR152" i="19"/>
  <c r="BP152" i="19"/>
  <c r="BQ152" i="19"/>
  <c r="AE152" i="19"/>
  <c r="BR101" i="19"/>
  <c r="BQ101" i="19"/>
  <c r="BP101" i="19"/>
  <c r="AD102" i="19"/>
  <c r="AE101" i="19"/>
  <c r="AD93" i="19"/>
  <c r="BR92" i="19"/>
  <c r="BQ92" i="19"/>
  <c r="BP92" i="19"/>
  <c r="AE92" i="19"/>
  <c r="BR53" i="19"/>
  <c r="BQ53" i="19"/>
  <c r="BP53" i="19"/>
  <c r="AD54" i="19"/>
  <c r="AE53" i="19"/>
  <c r="AD420" i="19"/>
  <c r="BQ419" i="19"/>
  <c r="BR419" i="19"/>
  <c r="BP419" i="19"/>
  <c r="AE419" i="19"/>
  <c r="BM398" i="19"/>
  <c r="BM383" i="19"/>
  <c r="AD378" i="19"/>
  <c r="BR377" i="19"/>
  <c r="BP377" i="19"/>
  <c r="BQ377" i="19"/>
  <c r="AE377" i="19"/>
  <c r="BR368" i="19"/>
  <c r="BP368" i="19"/>
  <c r="BQ368" i="19"/>
  <c r="AD369" i="19"/>
  <c r="AE368" i="19"/>
  <c r="AD324" i="19"/>
  <c r="BQ323" i="19"/>
  <c r="BR323" i="19"/>
  <c r="BP323" i="19"/>
  <c r="AE323" i="19"/>
  <c r="BM302" i="19"/>
  <c r="BM287" i="19"/>
  <c r="AD282" i="19"/>
  <c r="BR281" i="19"/>
  <c r="BQ281" i="19"/>
  <c r="BP281" i="19"/>
  <c r="AE281" i="19"/>
  <c r="BR272" i="19"/>
  <c r="BQ272" i="19"/>
  <c r="BP272" i="19"/>
  <c r="AD273" i="19"/>
  <c r="AE272" i="19"/>
  <c r="AD228" i="19"/>
  <c r="BP227" i="19"/>
  <c r="BR227" i="19"/>
  <c r="BQ227" i="19"/>
  <c r="AE227" i="19"/>
  <c r="AD207" i="19"/>
  <c r="BR206" i="19"/>
  <c r="BQ206" i="19"/>
  <c r="BP206" i="19"/>
  <c r="AE206" i="19"/>
  <c r="BR191" i="19"/>
  <c r="BQ191" i="19"/>
  <c r="BP191" i="19"/>
  <c r="AD192" i="19"/>
  <c r="AE191" i="19"/>
  <c r="BR185" i="19"/>
  <c r="BQ185" i="19"/>
  <c r="BP185" i="19"/>
  <c r="AD186" i="19"/>
  <c r="AE185" i="19"/>
  <c r="AD177" i="19"/>
  <c r="BR176" i="19"/>
  <c r="BQ176" i="19"/>
  <c r="BP176" i="19"/>
  <c r="AE176" i="19"/>
  <c r="BM131" i="19"/>
  <c r="AD111" i="19"/>
  <c r="BR110" i="19"/>
  <c r="BQ110" i="19"/>
  <c r="BP110" i="19"/>
  <c r="AE110" i="19"/>
  <c r="AD63" i="19"/>
  <c r="BR62" i="19"/>
  <c r="BQ62" i="19"/>
  <c r="BP62" i="19"/>
  <c r="AE62" i="19"/>
  <c r="BM44" i="19"/>
  <c r="AD444" i="19"/>
  <c r="BR443" i="19"/>
  <c r="BQ443" i="19"/>
  <c r="BP443" i="19"/>
  <c r="AE443" i="19"/>
  <c r="BM422" i="19"/>
  <c r="AD408" i="19"/>
  <c r="BR407" i="19"/>
  <c r="BQ407" i="19"/>
  <c r="BP407" i="19"/>
  <c r="AE407" i="19"/>
  <c r="AD402" i="19"/>
  <c r="BR401" i="19"/>
  <c r="BP401" i="19"/>
  <c r="BQ401" i="19"/>
  <c r="AE401" i="19"/>
  <c r="BQ392" i="19"/>
  <c r="BP392" i="19"/>
  <c r="BR392" i="19"/>
  <c r="AD393" i="19"/>
  <c r="AE392" i="19"/>
  <c r="AD348" i="19"/>
  <c r="BR347" i="19"/>
  <c r="BQ347" i="19"/>
  <c r="BP347" i="19"/>
  <c r="AE347" i="19"/>
  <c r="BM326" i="19"/>
  <c r="AD312" i="19"/>
  <c r="BR311" i="19"/>
  <c r="BQ311" i="19"/>
  <c r="BP311" i="19"/>
  <c r="AE311" i="19"/>
  <c r="AD306" i="19"/>
  <c r="BR305" i="19"/>
  <c r="BP305" i="19"/>
  <c r="BQ305" i="19"/>
  <c r="AE305" i="19"/>
  <c r="BQ296" i="19"/>
  <c r="BP296" i="19"/>
  <c r="BR296" i="19"/>
  <c r="AD297" i="19"/>
  <c r="AE296" i="19"/>
  <c r="AD252" i="19"/>
  <c r="BR251" i="19"/>
  <c r="BQ251" i="19"/>
  <c r="BP251" i="19"/>
  <c r="AE251" i="19"/>
  <c r="BM230" i="19"/>
  <c r="AD216" i="19"/>
  <c r="BR215" i="19"/>
  <c r="BQ215" i="19"/>
  <c r="BP215" i="19"/>
  <c r="AE215" i="19"/>
  <c r="AD210" i="19"/>
  <c r="BR209" i="19"/>
  <c r="BQ209" i="19"/>
  <c r="BP209" i="19"/>
  <c r="AE209" i="19"/>
  <c r="AD201" i="19"/>
  <c r="BQ200" i="19"/>
  <c r="BP200" i="19"/>
  <c r="BR200" i="19"/>
  <c r="AE200" i="19"/>
  <c r="BM155" i="19"/>
  <c r="AD135" i="19"/>
  <c r="BP134" i="19"/>
  <c r="BQ134" i="19"/>
  <c r="BR134" i="19"/>
  <c r="AE134" i="19"/>
  <c r="BM119" i="19"/>
  <c r="BR113" i="19"/>
  <c r="BQ113" i="19"/>
  <c r="BP113" i="19"/>
  <c r="AD114" i="19"/>
  <c r="AE113" i="19"/>
  <c r="AD105" i="19"/>
  <c r="BQ104" i="19"/>
  <c r="BP104" i="19"/>
  <c r="BR104" i="19"/>
  <c r="AE104" i="19"/>
  <c r="BQ71" i="19"/>
  <c r="BP71" i="19"/>
  <c r="BR71" i="19"/>
  <c r="AD72" i="19"/>
  <c r="AE71" i="19"/>
  <c r="BM65" i="19"/>
  <c r="AD57" i="19"/>
  <c r="BR56" i="19"/>
  <c r="BP56" i="19"/>
  <c r="BQ56" i="19"/>
  <c r="AE56" i="19"/>
  <c r="BR410" i="19"/>
  <c r="BQ410" i="19"/>
  <c r="BP410" i="19"/>
  <c r="AD411" i="19"/>
  <c r="AE410" i="19"/>
  <c r="BR380" i="19"/>
  <c r="BP380" i="19"/>
  <c r="BQ380" i="19"/>
  <c r="AD381" i="19"/>
  <c r="AE380" i="19"/>
  <c r="BR314" i="19"/>
  <c r="BQ314" i="19"/>
  <c r="BP314" i="19"/>
  <c r="AD315" i="19"/>
  <c r="AE314" i="19"/>
  <c r="BR284" i="19"/>
  <c r="BP284" i="19"/>
  <c r="BQ284" i="19"/>
  <c r="AD285" i="19"/>
  <c r="AE284" i="19"/>
  <c r="BR218" i="19"/>
  <c r="BQ218" i="19"/>
  <c r="BP218" i="19"/>
  <c r="AD219" i="19"/>
  <c r="AE218" i="19"/>
  <c r="BR197" i="19"/>
  <c r="BQ197" i="19"/>
  <c r="BP197" i="19"/>
  <c r="AD198" i="19"/>
  <c r="AE197" i="19"/>
  <c r="AD189" i="19"/>
  <c r="BR188" i="19"/>
  <c r="BP188" i="19"/>
  <c r="BQ188" i="19"/>
  <c r="AE188" i="19"/>
  <c r="BM122" i="19"/>
  <c r="BM74" i="19"/>
  <c r="H95" i="10"/>
  <c r="BK293" i="19"/>
  <c r="BM293" i="19" s="1"/>
  <c r="BQ374" i="19"/>
  <c r="BR374" i="19"/>
  <c r="BP374" i="19"/>
  <c r="AD375" i="19"/>
  <c r="AE374" i="19"/>
  <c r="BQ278" i="19"/>
  <c r="BR278" i="19"/>
  <c r="BP278" i="19"/>
  <c r="AD279" i="19"/>
  <c r="AE278" i="19"/>
  <c r="BR203" i="19"/>
  <c r="BQ203" i="19"/>
  <c r="BP203" i="19"/>
  <c r="AD204" i="19"/>
  <c r="AE203" i="19"/>
  <c r="AD183" i="19"/>
  <c r="BQ182" i="19"/>
  <c r="BP182" i="19"/>
  <c r="BR182" i="19"/>
  <c r="AE182" i="19"/>
  <c r="BR161" i="19"/>
  <c r="BQ161" i="19"/>
  <c r="BP161" i="19"/>
  <c r="AD162" i="19"/>
  <c r="AE161" i="19"/>
  <c r="BR107" i="19"/>
  <c r="BQ107" i="19"/>
  <c r="BP107" i="19"/>
  <c r="AD108" i="19"/>
  <c r="AE107" i="19"/>
  <c r="BR59" i="19"/>
  <c r="BQ59" i="19"/>
  <c r="BP59" i="19"/>
  <c r="AD60" i="19"/>
  <c r="AE59" i="19"/>
  <c r="BP35" i="19"/>
  <c r="BR35" i="19"/>
  <c r="BQ35" i="19"/>
  <c r="AD36" i="19"/>
  <c r="AE35" i="19"/>
  <c r="BM419" i="19"/>
  <c r="BR398" i="19"/>
  <c r="BQ398" i="19"/>
  <c r="BP398" i="19"/>
  <c r="AD399" i="19"/>
  <c r="AE398" i="19"/>
  <c r="AD384" i="19"/>
  <c r="BR383" i="19"/>
  <c r="BP383" i="19"/>
  <c r="BQ383" i="19"/>
  <c r="AE383" i="19"/>
  <c r="BM377" i="19"/>
  <c r="BM368" i="19"/>
  <c r="BM323" i="19"/>
  <c r="BR302" i="19"/>
  <c r="BQ302" i="19"/>
  <c r="BP302" i="19"/>
  <c r="AD303" i="19"/>
  <c r="AE302" i="19"/>
  <c r="AD288" i="19"/>
  <c r="BR287" i="19"/>
  <c r="BQ287" i="19"/>
  <c r="BP287" i="19"/>
  <c r="AE287" i="19"/>
  <c r="BM281" i="19"/>
  <c r="BM272" i="19"/>
  <c r="BM227" i="19"/>
  <c r="BM206" i="19"/>
  <c r="BM191" i="19"/>
  <c r="BM185" i="19"/>
  <c r="BM176" i="19"/>
  <c r="BP131" i="19"/>
  <c r="BR131" i="19"/>
  <c r="BQ131" i="19"/>
  <c r="AD132" i="19"/>
  <c r="AE131" i="19"/>
  <c r="BM110" i="19"/>
  <c r="BM62" i="19"/>
  <c r="AD45" i="19"/>
  <c r="BR44" i="19"/>
  <c r="BQ44" i="19"/>
  <c r="BP44" i="19"/>
  <c r="AE44" i="19"/>
  <c r="BM443" i="19"/>
  <c r="BQ422" i="19"/>
  <c r="BR422" i="19"/>
  <c r="BP422" i="19"/>
  <c r="AD423" i="19"/>
  <c r="AE422" i="19"/>
  <c r="BM407" i="19"/>
  <c r="BM401" i="19"/>
  <c r="BM392" i="19"/>
  <c r="BM347" i="19"/>
  <c r="BQ326" i="19"/>
  <c r="BR326" i="19"/>
  <c r="BP326" i="19"/>
  <c r="AD327" i="19"/>
  <c r="AE326" i="19"/>
  <c r="BM311" i="19"/>
  <c r="BM305" i="19"/>
  <c r="BM296" i="19"/>
  <c r="BM251" i="19"/>
  <c r="BQ230" i="19"/>
  <c r="BP230" i="19"/>
  <c r="BR230" i="19"/>
  <c r="AD231" i="19"/>
  <c r="AE230" i="19"/>
  <c r="BM215" i="19"/>
  <c r="BM209" i="19"/>
  <c r="BM200" i="19"/>
  <c r="BR155" i="19"/>
  <c r="BQ155" i="19"/>
  <c r="BP155" i="19"/>
  <c r="AD156" i="19"/>
  <c r="AE155" i="19"/>
  <c r="BM134" i="19"/>
  <c r="BR119" i="19"/>
  <c r="BP119" i="19"/>
  <c r="BQ119" i="19"/>
  <c r="AD120" i="19"/>
  <c r="AE119" i="19"/>
  <c r="BM113" i="19"/>
  <c r="BM104" i="19"/>
  <c r="BM71" i="19"/>
  <c r="BR65" i="19"/>
  <c r="BQ65" i="19"/>
  <c r="BP65" i="19"/>
  <c r="AD66" i="19"/>
  <c r="AE65" i="19"/>
  <c r="BM56" i="19"/>
  <c r="BM410" i="19"/>
  <c r="AD390" i="19"/>
  <c r="BR389" i="19"/>
  <c r="BQ389" i="19"/>
  <c r="BP389" i="19"/>
  <c r="AE389" i="19"/>
  <c r="BM380" i="19"/>
  <c r="BM314" i="19"/>
  <c r="AD294" i="19"/>
  <c r="BR293" i="19"/>
  <c r="BQ293" i="19"/>
  <c r="BP293" i="19"/>
  <c r="AE293" i="19"/>
  <c r="BM284" i="19"/>
  <c r="BM218" i="19"/>
  <c r="BM197" i="19"/>
  <c r="BM188" i="19"/>
  <c r="AD123" i="19"/>
  <c r="BR122" i="19"/>
  <c r="BQ122" i="19"/>
  <c r="BP122" i="19"/>
  <c r="AE122" i="19"/>
  <c r="AD75" i="19"/>
  <c r="BR74" i="19"/>
  <c r="BQ74" i="19"/>
  <c r="BP74" i="19"/>
  <c r="AE74" i="19"/>
  <c r="BM23" i="19"/>
  <c r="AF23" i="19" s="1"/>
  <c r="AC26" i="19"/>
  <c r="BP20" i="19"/>
  <c r="BR20" i="19"/>
  <c r="BQ20" i="19"/>
  <c r="BM26" i="19"/>
  <c r="BM29" i="19"/>
  <c r="BV10" i="19"/>
  <c r="BR29" i="19"/>
  <c r="BP29" i="19"/>
  <c r="AD30" i="19"/>
  <c r="BQ29" i="19"/>
  <c r="AE29" i="19"/>
  <c r="AC29" i="19"/>
  <c r="AD27" i="19"/>
  <c r="BR26" i="19"/>
  <c r="BQ26" i="19"/>
  <c r="BP26" i="19"/>
  <c r="AE26" i="19"/>
  <c r="BM20" i="19"/>
  <c r="AF20" i="19" s="1"/>
  <c r="AC17" i="19"/>
  <c r="BM17" i="19"/>
  <c r="AF17" i="19" s="1"/>
  <c r="AD21" i="19"/>
  <c r="AE20" i="19"/>
  <c r="C11" i="18"/>
  <c r="A1" i="18"/>
  <c r="BT10" i="19" l="1"/>
  <c r="Y10" i="19"/>
  <c r="BQ10" i="19"/>
  <c r="BR10" i="19"/>
  <c r="AD295" i="19"/>
  <c r="AE295" i="19" s="1"/>
  <c r="AE294" i="19"/>
  <c r="AD46" i="19"/>
  <c r="AE46" i="19" s="1"/>
  <c r="AE45" i="19"/>
  <c r="AD133" i="19"/>
  <c r="AE133" i="19" s="1"/>
  <c r="AE132" i="19"/>
  <c r="AD385" i="19"/>
  <c r="AE385" i="19" s="1"/>
  <c r="AE384" i="19"/>
  <c r="AD37" i="19"/>
  <c r="AE37" i="19" s="1"/>
  <c r="AE36" i="19"/>
  <c r="AD412" i="19"/>
  <c r="AE412" i="19" s="1"/>
  <c r="AE411" i="19"/>
  <c r="AD58" i="19"/>
  <c r="AE58" i="19" s="1"/>
  <c r="AE57" i="19"/>
  <c r="AD202" i="19"/>
  <c r="AE202" i="19" s="1"/>
  <c r="AE201" i="19"/>
  <c r="AD253" i="19"/>
  <c r="AE253" i="19" s="1"/>
  <c r="AE252" i="19"/>
  <c r="AD409" i="19"/>
  <c r="AE409" i="19" s="1"/>
  <c r="AE408" i="19"/>
  <c r="AD64" i="19"/>
  <c r="AE64" i="19" s="1"/>
  <c r="AE63" i="19"/>
  <c r="AD325" i="19"/>
  <c r="AE325" i="19" s="1"/>
  <c r="AE324" i="19"/>
  <c r="AD250" i="19"/>
  <c r="AE250" i="19" s="1"/>
  <c r="AE249" i="19"/>
  <c r="AD259" i="19"/>
  <c r="AE259" i="19" s="1"/>
  <c r="AE258" i="19"/>
  <c r="AD346" i="19"/>
  <c r="AE346" i="19" s="1"/>
  <c r="AE345" i="19"/>
  <c r="AD355" i="19"/>
  <c r="AE355" i="19" s="1"/>
  <c r="AE354" i="19"/>
  <c r="AD442" i="19"/>
  <c r="AE442" i="19" s="1"/>
  <c r="AE441" i="19"/>
  <c r="AD451" i="19"/>
  <c r="AE451" i="19" s="1"/>
  <c r="AE450" i="19"/>
  <c r="AD52" i="19"/>
  <c r="AE52" i="19" s="1"/>
  <c r="AE51" i="19"/>
  <c r="AD352" i="19"/>
  <c r="AE352" i="19" s="1"/>
  <c r="AE351" i="19"/>
  <c r="AD373" i="19"/>
  <c r="AE373" i="19" s="1"/>
  <c r="AE372" i="19"/>
  <c r="AD142" i="19"/>
  <c r="AE142" i="19" s="1"/>
  <c r="AE141" i="19"/>
  <c r="AD247" i="19"/>
  <c r="AE247" i="19" s="1"/>
  <c r="AE246" i="19"/>
  <c r="AD460" i="19"/>
  <c r="AE460" i="19" s="1"/>
  <c r="AG26" i="19" s="1"/>
  <c r="AH26" i="19" s="1"/>
  <c r="AE459" i="19"/>
  <c r="AD337" i="19"/>
  <c r="AE337" i="19" s="1"/>
  <c r="AE336" i="19"/>
  <c r="AD43" i="19"/>
  <c r="AE43" i="19" s="1"/>
  <c r="AE42" i="19"/>
  <c r="AD97" i="19"/>
  <c r="AE97" i="19" s="1"/>
  <c r="AE96" i="19"/>
  <c r="AD166" i="19"/>
  <c r="AE166" i="19" s="1"/>
  <c r="AE165" i="19"/>
  <c r="AD262" i="19"/>
  <c r="AE262" i="19" s="1"/>
  <c r="AE261" i="19"/>
  <c r="AD334" i="19"/>
  <c r="AE334" i="19" s="1"/>
  <c r="AE333" i="19"/>
  <c r="AD127" i="19"/>
  <c r="AE127" i="19" s="1"/>
  <c r="AE126" i="19"/>
  <c r="AD436" i="19"/>
  <c r="AE436" i="19" s="1"/>
  <c r="AE435" i="19"/>
  <c r="AD157" i="19"/>
  <c r="AE157" i="19" s="1"/>
  <c r="AE156" i="19"/>
  <c r="AD232" i="19"/>
  <c r="AE232" i="19" s="1"/>
  <c r="AE231" i="19"/>
  <c r="AD304" i="19"/>
  <c r="AE304" i="19" s="1"/>
  <c r="AE303" i="19"/>
  <c r="AD61" i="19"/>
  <c r="AE61" i="19" s="1"/>
  <c r="AE60" i="19"/>
  <c r="AD205" i="19"/>
  <c r="AE205" i="19" s="1"/>
  <c r="AE204" i="19"/>
  <c r="AD199" i="19"/>
  <c r="AE199" i="19" s="1"/>
  <c r="AE198" i="19"/>
  <c r="AD316" i="19"/>
  <c r="AE316" i="19" s="1"/>
  <c r="AE315" i="19"/>
  <c r="AD115" i="19"/>
  <c r="AE115" i="19" s="1"/>
  <c r="AE114" i="19"/>
  <c r="AD211" i="19"/>
  <c r="AE211" i="19" s="1"/>
  <c r="AE210" i="19"/>
  <c r="AD349" i="19"/>
  <c r="AE349" i="19" s="1"/>
  <c r="AE348" i="19"/>
  <c r="AD112" i="19"/>
  <c r="AE112" i="19" s="1"/>
  <c r="AE111" i="19"/>
  <c r="AD187" i="19"/>
  <c r="AE187" i="19" s="1"/>
  <c r="AE186" i="19"/>
  <c r="AD274" i="19"/>
  <c r="AE274" i="19" s="1"/>
  <c r="AE273" i="19"/>
  <c r="AD283" i="19"/>
  <c r="AE283" i="19" s="1"/>
  <c r="AE282" i="19"/>
  <c r="AD421" i="19"/>
  <c r="AE421" i="19" s="1"/>
  <c r="AE420" i="19"/>
  <c r="AD103" i="19"/>
  <c r="AE103" i="19" s="1"/>
  <c r="AE102" i="19"/>
  <c r="AD154" i="19"/>
  <c r="AE154" i="19" s="1"/>
  <c r="AE153" i="19"/>
  <c r="AD265" i="19"/>
  <c r="AE265" i="19" s="1"/>
  <c r="AE264" i="19"/>
  <c r="AD361" i="19"/>
  <c r="AE361" i="19" s="1"/>
  <c r="AE360" i="19"/>
  <c r="AD457" i="19"/>
  <c r="AE457" i="19" s="1"/>
  <c r="AE456" i="19"/>
  <c r="AD100" i="19"/>
  <c r="AE100" i="19" s="1"/>
  <c r="AE99" i="19"/>
  <c r="AD322" i="19"/>
  <c r="AE322" i="19" s="1"/>
  <c r="AE321" i="19"/>
  <c r="AD331" i="19"/>
  <c r="AE331" i="19" s="1"/>
  <c r="AE330" i="19"/>
  <c r="AD448" i="19"/>
  <c r="AE448" i="19" s="1"/>
  <c r="AE447" i="19"/>
  <c r="AD34" i="19"/>
  <c r="AE34" i="19" s="1"/>
  <c r="AE33" i="19"/>
  <c r="AD175" i="19"/>
  <c r="AE175" i="19" s="1"/>
  <c r="AE174" i="19"/>
  <c r="AD196" i="19"/>
  <c r="AE196" i="19" s="1"/>
  <c r="AE195" i="19"/>
  <c r="AD463" i="19"/>
  <c r="AE463" i="19" s="1"/>
  <c r="AE462" i="19"/>
  <c r="AD364" i="19"/>
  <c r="AE364" i="19" s="1"/>
  <c r="AE363" i="19"/>
  <c r="AD79" i="19"/>
  <c r="AE79" i="19" s="1"/>
  <c r="AE78" i="19"/>
  <c r="AD310" i="19"/>
  <c r="AE310" i="19" s="1"/>
  <c r="AE309" i="19"/>
  <c r="AD319" i="19"/>
  <c r="AE319" i="19" s="1"/>
  <c r="AE318" i="19"/>
  <c r="AD433" i="19"/>
  <c r="AE433" i="19" s="1"/>
  <c r="AE432" i="19"/>
  <c r="AD49" i="19"/>
  <c r="AE49" i="19" s="1"/>
  <c r="AE48" i="19"/>
  <c r="AD82" i="19"/>
  <c r="AE82" i="19" s="1"/>
  <c r="AE81" i="19"/>
  <c r="AD388" i="19"/>
  <c r="AE388" i="19" s="1"/>
  <c r="AE387" i="19"/>
  <c r="AD238" i="19"/>
  <c r="AE238" i="19" s="1"/>
  <c r="AE237" i="19"/>
  <c r="AD70" i="19"/>
  <c r="AE70" i="19" s="1"/>
  <c r="AE69" i="19"/>
  <c r="AD214" i="19"/>
  <c r="AE214" i="19" s="1"/>
  <c r="AE213" i="19"/>
  <c r="AD76" i="19"/>
  <c r="AE76" i="19" s="1"/>
  <c r="AE75" i="19"/>
  <c r="AD328" i="19"/>
  <c r="AE328" i="19" s="1"/>
  <c r="AE327" i="19"/>
  <c r="AD400" i="19"/>
  <c r="AE400" i="19" s="1"/>
  <c r="AE399" i="19"/>
  <c r="AD109" i="19"/>
  <c r="AE109" i="19" s="1"/>
  <c r="AE108" i="19"/>
  <c r="AD280" i="19"/>
  <c r="AE280" i="19" s="1"/>
  <c r="AE279" i="19"/>
  <c r="AD220" i="19"/>
  <c r="AE220" i="19" s="1"/>
  <c r="AE219" i="19"/>
  <c r="AD382" i="19"/>
  <c r="AE382" i="19" s="1"/>
  <c r="AE381" i="19"/>
  <c r="AD136" i="19"/>
  <c r="AE136" i="19" s="1"/>
  <c r="AE135" i="19"/>
  <c r="AD217" i="19"/>
  <c r="AE217" i="19" s="1"/>
  <c r="AE216" i="19"/>
  <c r="AD298" i="19"/>
  <c r="AE298" i="19" s="1"/>
  <c r="AE297" i="19"/>
  <c r="AD307" i="19"/>
  <c r="AE307" i="19" s="1"/>
  <c r="AE306" i="19"/>
  <c r="AD445" i="19"/>
  <c r="AE445" i="19" s="1"/>
  <c r="AE444" i="19"/>
  <c r="AD193" i="19"/>
  <c r="AE193" i="19" s="1"/>
  <c r="AE192" i="19"/>
  <c r="AD208" i="19"/>
  <c r="AE208" i="19" s="1"/>
  <c r="AE207" i="19"/>
  <c r="AD370" i="19"/>
  <c r="AE370" i="19" s="1"/>
  <c r="AE369" i="19"/>
  <c r="AD379" i="19"/>
  <c r="AE379" i="19" s="1"/>
  <c r="AE378" i="19"/>
  <c r="AD301" i="19"/>
  <c r="AE301" i="19" s="1"/>
  <c r="AE300" i="19"/>
  <c r="AD397" i="19"/>
  <c r="AE397" i="19" s="1"/>
  <c r="AE396" i="19"/>
  <c r="AD130" i="19"/>
  <c r="AE130" i="19" s="1"/>
  <c r="AE129" i="19"/>
  <c r="AD418" i="19"/>
  <c r="AE418" i="19" s="1"/>
  <c r="AE417" i="19"/>
  <c r="AD427" i="19"/>
  <c r="AE427" i="19" s="1"/>
  <c r="AE426" i="19"/>
  <c r="AD367" i="19"/>
  <c r="AE367" i="19" s="1"/>
  <c r="AE366" i="19"/>
  <c r="AD172" i="19"/>
  <c r="AE172" i="19" s="1"/>
  <c r="AE171" i="19"/>
  <c r="AD268" i="19"/>
  <c r="AE268" i="19" s="1"/>
  <c r="AE267" i="19"/>
  <c r="AD439" i="19"/>
  <c r="AE439" i="19" s="1"/>
  <c r="AE438" i="19"/>
  <c r="AD85" i="19"/>
  <c r="AE85" i="19" s="1"/>
  <c r="AE84" i="19"/>
  <c r="AD148" i="19"/>
  <c r="AE148" i="19" s="1"/>
  <c r="AE147" i="19"/>
  <c r="AD139" i="19"/>
  <c r="AE139" i="19" s="1"/>
  <c r="AE138" i="19"/>
  <c r="AD226" i="19"/>
  <c r="AE226" i="19" s="1"/>
  <c r="AE225" i="19"/>
  <c r="AD235" i="19"/>
  <c r="AE235" i="19" s="1"/>
  <c r="AE234" i="19"/>
  <c r="AD292" i="19"/>
  <c r="AE292" i="19" s="1"/>
  <c r="AE291" i="19"/>
  <c r="AD454" i="19"/>
  <c r="AE454" i="19" s="1"/>
  <c r="AE453" i="19"/>
  <c r="AD118" i="19"/>
  <c r="AE118" i="19" s="1"/>
  <c r="AE117" i="19"/>
  <c r="AD244" i="19"/>
  <c r="AE244" i="19" s="1"/>
  <c r="AE243" i="19"/>
  <c r="AF12" i="19"/>
  <c r="AF10" i="19" s="1"/>
  <c r="AD124" i="19"/>
  <c r="AE124" i="19" s="1"/>
  <c r="AE123" i="19"/>
  <c r="AD391" i="19"/>
  <c r="AE391" i="19" s="1"/>
  <c r="AE390" i="19"/>
  <c r="AD67" i="19"/>
  <c r="AE67" i="19" s="1"/>
  <c r="AE66" i="19"/>
  <c r="AD121" i="19"/>
  <c r="AE121" i="19" s="1"/>
  <c r="AE120" i="19"/>
  <c r="AD424" i="19"/>
  <c r="AE424" i="19" s="1"/>
  <c r="AE423" i="19"/>
  <c r="AD289" i="19"/>
  <c r="AE289" i="19" s="1"/>
  <c r="AE288" i="19"/>
  <c r="AD163" i="19"/>
  <c r="AE163" i="19" s="1"/>
  <c r="AE162" i="19"/>
  <c r="AD184" i="19"/>
  <c r="AE184" i="19" s="1"/>
  <c r="AE183" i="19"/>
  <c r="AD376" i="19"/>
  <c r="AE376" i="19" s="1"/>
  <c r="AE375" i="19"/>
  <c r="AD190" i="19"/>
  <c r="AE190" i="19" s="1"/>
  <c r="AE189" i="19"/>
  <c r="AD286" i="19"/>
  <c r="AE286" i="19" s="1"/>
  <c r="AE285" i="19"/>
  <c r="AD73" i="19"/>
  <c r="AE73" i="19" s="1"/>
  <c r="AE72" i="19"/>
  <c r="AD106" i="19"/>
  <c r="AE106" i="19" s="1"/>
  <c r="AE105" i="19"/>
  <c r="AD313" i="19"/>
  <c r="AE313" i="19" s="1"/>
  <c r="AE312" i="19"/>
  <c r="AD394" i="19"/>
  <c r="AE394" i="19" s="1"/>
  <c r="AE393" i="19"/>
  <c r="AD403" i="19"/>
  <c r="AE403" i="19" s="1"/>
  <c r="AE402" i="19"/>
  <c r="AD178" i="19"/>
  <c r="AE178" i="19" s="1"/>
  <c r="AE177" i="19"/>
  <c r="AD229" i="19"/>
  <c r="AE229" i="19" s="1"/>
  <c r="AE228" i="19"/>
  <c r="AD55" i="19"/>
  <c r="AE55" i="19" s="1"/>
  <c r="AE54" i="19"/>
  <c r="AD94" i="19"/>
  <c r="AE94" i="19" s="1"/>
  <c r="AE93" i="19"/>
  <c r="AD169" i="19"/>
  <c r="AE169" i="19" s="1"/>
  <c r="AE168" i="19"/>
  <c r="AD181" i="19"/>
  <c r="AE181" i="19" s="1"/>
  <c r="AE180" i="19"/>
  <c r="AD256" i="19"/>
  <c r="AE256" i="19" s="1"/>
  <c r="AE255" i="19"/>
  <c r="AD277" i="19"/>
  <c r="AE277" i="19" s="1"/>
  <c r="AE276" i="19"/>
  <c r="AD271" i="19"/>
  <c r="AE271" i="19" s="1"/>
  <c r="AE270" i="19"/>
  <c r="AD88" i="19"/>
  <c r="AE88" i="19" s="1"/>
  <c r="AE87" i="19"/>
  <c r="AD343" i="19"/>
  <c r="AE343" i="19" s="1"/>
  <c r="AE342" i="19"/>
  <c r="AD223" i="19"/>
  <c r="AE223" i="19" s="1"/>
  <c r="AE222" i="19"/>
  <c r="AD406" i="19"/>
  <c r="AE406" i="19" s="1"/>
  <c r="AE405" i="19"/>
  <c r="AD415" i="19"/>
  <c r="AE415" i="19" s="1"/>
  <c r="AE414" i="19"/>
  <c r="AD145" i="19"/>
  <c r="AE145" i="19" s="1"/>
  <c r="AE144" i="19"/>
  <c r="AD160" i="19"/>
  <c r="AE160" i="19" s="1"/>
  <c r="AE159" i="19"/>
  <c r="AD241" i="19"/>
  <c r="AE241" i="19" s="1"/>
  <c r="AE240" i="19"/>
  <c r="AD91" i="19"/>
  <c r="AE91" i="19" s="1"/>
  <c r="AE90" i="19"/>
  <c r="AD358" i="19"/>
  <c r="AE358" i="19" s="1"/>
  <c r="AE357" i="19"/>
  <c r="AD40" i="19"/>
  <c r="AE40" i="19" s="1"/>
  <c r="AE39" i="19"/>
  <c r="AD151" i="19"/>
  <c r="AE151" i="19" s="1"/>
  <c r="AE150" i="19"/>
  <c r="AD430" i="19"/>
  <c r="AE430" i="19" s="1"/>
  <c r="AE429" i="19"/>
  <c r="AD340" i="19"/>
  <c r="AE340" i="19" s="1"/>
  <c r="AE339" i="19"/>
  <c r="BP10" i="19"/>
  <c r="AD31" i="19"/>
  <c r="AE31" i="19" s="1"/>
  <c r="AE30" i="19"/>
  <c r="AD28" i="19"/>
  <c r="AE28" i="19" s="1"/>
  <c r="AE27" i="19"/>
  <c r="AG20" i="19"/>
  <c r="AH20" i="19" s="1"/>
  <c r="AD22" i="19"/>
  <c r="AE22" i="19" s="1"/>
  <c r="AE21" i="19"/>
  <c r="AG17" i="19" s="1"/>
  <c r="AH17" i="19" s="1"/>
  <c r="L7" i="16"/>
  <c r="L6" i="13"/>
  <c r="C9" i="18"/>
  <c r="C7" i="18"/>
  <c r="C5" i="18"/>
  <c r="C72" i="12"/>
  <c r="C71" i="12"/>
  <c r="C70" i="12"/>
  <c r="C69" i="12"/>
  <c r="C68" i="12"/>
  <c r="C67" i="12"/>
  <c r="C66" i="12"/>
  <c r="C65" i="12"/>
  <c r="C64" i="12"/>
  <c r="C63" i="12"/>
  <c r="C62" i="12"/>
  <c r="C61" i="12"/>
  <c r="C60" i="12"/>
  <c r="C59" i="12"/>
  <c r="C58" i="12"/>
  <c r="C57" i="12"/>
  <c r="C56" i="12"/>
  <c r="C55" i="12"/>
  <c r="C54" i="12"/>
  <c r="C53" i="12"/>
  <c r="C95" i="12"/>
  <c r="C94" i="12"/>
  <c r="C93" i="12"/>
  <c r="C92" i="12"/>
  <c r="C91" i="12"/>
  <c r="C90" i="12"/>
  <c r="C89" i="12"/>
  <c r="C88" i="12"/>
  <c r="C87" i="12"/>
  <c r="C86" i="12"/>
  <c r="C85" i="12"/>
  <c r="C84" i="12"/>
  <c r="C83" i="12"/>
  <c r="C82" i="12"/>
  <c r="C81" i="12"/>
  <c r="C80" i="12"/>
  <c r="C79" i="12"/>
  <c r="C78" i="12"/>
  <c r="C77" i="12"/>
  <c r="C76" i="12"/>
  <c r="I579" i="17"/>
  <c r="H579" i="17"/>
  <c r="G579" i="17"/>
  <c r="E579" i="17"/>
  <c r="D579" i="17"/>
  <c r="K95" i="12" s="1"/>
  <c r="I577" i="17"/>
  <c r="H577" i="17"/>
  <c r="G577" i="17"/>
  <c r="E577" i="17"/>
  <c r="D577" i="17"/>
  <c r="J95" i="12" s="1"/>
  <c r="I575" i="17"/>
  <c r="H575" i="17"/>
  <c r="G575" i="17"/>
  <c r="E575" i="17"/>
  <c r="D575" i="17"/>
  <c r="I95" i="12" s="1"/>
  <c r="I573" i="17"/>
  <c r="H573" i="17"/>
  <c r="G573" i="17"/>
  <c r="E573" i="17"/>
  <c r="D573" i="17"/>
  <c r="H95" i="12" s="1"/>
  <c r="I571" i="17"/>
  <c r="H571" i="17"/>
  <c r="G571" i="17"/>
  <c r="E571" i="17"/>
  <c r="D571" i="17"/>
  <c r="G95" i="12" s="1"/>
  <c r="I569" i="17"/>
  <c r="H569" i="17"/>
  <c r="G569" i="17"/>
  <c r="E569" i="17"/>
  <c r="D569" i="17"/>
  <c r="F95" i="12" s="1"/>
  <c r="B557" i="17"/>
  <c r="I550" i="17"/>
  <c r="H550" i="17"/>
  <c r="G550" i="17"/>
  <c r="E550" i="17"/>
  <c r="D550" i="17"/>
  <c r="K94" i="12" s="1"/>
  <c r="I548" i="17"/>
  <c r="H548" i="17"/>
  <c r="G548" i="17"/>
  <c r="E548" i="17"/>
  <c r="D548" i="17"/>
  <c r="J94" i="12" s="1"/>
  <c r="I546" i="17"/>
  <c r="H546" i="17"/>
  <c r="G546" i="17"/>
  <c r="E546" i="17"/>
  <c r="D546" i="17"/>
  <c r="I94" i="12" s="1"/>
  <c r="I544" i="17"/>
  <c r="H544" i="17"/>
  <c r="G544" i="17"/>
  <c r="E544" i="17"/>
  <c r="D544" i="17"/>
  <c r="H94" i="12" s="1"/>
  <c r="I542" i="17"/>
  <c r="H542" i="17"/>
  <c r="G542" i="17"/>
  <c r="E542" i="17"/>
  <c r="D542" i="17"/>
  <c r="G94" i="12" s="1"/>
  <c r="I540" i="17"/>
  <c r="H540" i="17"/>
  <c r="G540" i="17"/>
  <c r="E540" i="17"/>
  <c r="D540" i="17"/>
  <c r="F94" i="12" s="1"/>
  <c r="B528" i="17"/>
  <c r="I521" i="17"/>
  <c r="H521" i="17"/>
  <c r="G521" i="17"/>
  <c r="E521" i="17"/>
  <c r="D521" i="17"/>
  <c r="K93" i="12" s="1"/>
  <c r="I519" i="17"/>
  <c r="H519" i="17"/>
  <c r="G519" i="17"/>
  <c r="E519" i="17"/>
  <c r="D519" i="17"/>
  <c r="J93" i="12" s="1"/>
  <c r="I517" i="17"/>
  <c r="H517" i="17"/>
  <c r="G517" i="17"/>
  <c r="E517" i="17"/>
  <c r="D517" i="17"/>
  <c r="I93" i="12" s="1"/>
  <c r="I515" i="17"/>
  <c r="H515" i="17"/>
  <c r="G515" i="17"/>
  <c r="E515" i="17"/>
  <c r="D515" i="17"/>
  <c r="H93" i="12" s="1"/>
  <c r="I513" i="17"/>
  <c r="H513" i="17"/>
  <c r="G513" i="17"/>
  <c r="E513" i="17"/>
  <c r="D513" i="17"/>
  <c r="G93" i="12" s="1"/>
  <c r="I511" i="17"/>
  <c r="H511" i="17"/>
  <c r="G511" i="17"/>
  <c r="E511" i="17"/>
  <c r="D511" i="17"/>
  <c r="F93" i="12" s="1"/>
  <c r="B499" i="17"/>
  <c r="I492" i="17"/>
  <c r="H492" i="17"/>
  <c r="G492" i="17"/>
  <c r="E492" i="17"/>
  <c r="D492" i="17"/>
  <c r="K92" i="12" s="1"/>
  <c r="I490" i="17"/>
  <c r="H490" i="17"/>
  <c r="G490" i="17"/>
  <c r="E490" i="17"/>
  <c r="D490" i="17"/>
  <c r="J92" i="12" s="1"/>
  <c r="I488" i="17"/>
  <c r="H488" i="17"/>
  <c r="G488" i="17"/>
  <c r="E488" i="17"/>
  <c r="D488" i="17"/>
  <c r="I92" i="12" s="1"/>
  <c r="I486" i="17"/>
  <c r="H486" i="17"/>
  <c r="G486" i="17"/>
  <c r="E486" i="17"/>
  <c r="D486" i="17"/>
  <c r="H92" i="12" s="1"/>
  <c r="I484" i="17"/>
  <c r="H484" i="17"/>
  <c r="G484" i="17"/>
  <c r="E484" i="17"/>
  <c r="D484" i="17"/>
  <c r="G92" i="12" s="1"/>
  <c r="I482" i="17"/>
  <c r="H482" i="17"/>
  <c r="G482" i="17"/>
  <c r="E482" i="17"/>
  <c r="D482" i="17"/>
  <c r="F92" i="12" s="1"/>
  <c r="B470" i="17"/>
  <c r="I463" i="17"/>
  <c r="H463" i="17"/>
  <c r="G463" i="17"/>
  <c r="E463" i="17"/>
  <c r="D463" i="17"/>
  <c r="K91" i="12" s="1"/>
  <c r="I461" i="17"/>
  <c r="H461" i="17"/>
  <c r="G461" i="17"/>
  <c r="E461" i="17"/>
  <c r="D461" i="17"/>
  <c r="J91" i="12" s="1"/>
  <c r="I459" i="17"/>
  <c r="H459" i="17"/>
  <c r="G459" i="17"/>
  <c r="E459" i="17"/>
  <c r="D459" i="17"/>
  <c r="I91" i="12" s="1"/>
  <c r="I457" i="17"/>
  <c r="H457" i="17"/>
  <c r="G457" i="17"/>
  <c r="E457" i="17"/>
  <c r="D457" i="17"/>
  <c r="H91" i="12" s="1"/>
  <c r="I455" i="17"/>
  <c r="H455" i="17"/>
  <c r="G455" i="17"/>
  <c r="E455" i="17"/>
  <c r="D455" i="17"/>
  <c r="G91" i="12" s="1"/>
  <c r="I453" i="17"/>
  <c r="H453" i="17"/>
  <c r="G453" i="17"/>
  <c r="E453" i="17"/>
  <c r="D453" i="17"/>
  <c r="F91" i="12" s="1"/>
  <c r="B441" i="17"/>
  <c r="I434" i="17"/>
  <c r="H434" i="17"/>
  <c r="G434" i="17"/>
  <c r="E434" i="17"/>
  <c r="D434" i="17"/>
  <c r="K90" i="12" s="1"/>
  <c r="I432" i="17"/>
  <c r="H432" i="17"/>
  <c r="G432" i="17"/>
  <c r="E432" i="17"/>
  <c r="D432" i="17"/>
  <c r="J90" i="12" s="1"/>
  <c r="I430" i="17"/>
  <c r="H430" i="17"/>
  <c r="G430" i="17"/>
  <c r="E430" i="17"/>
  <c r="D430" i="17"/>
  <c r="I90" i="12" s="1"/>
  <c r="I428" i="17"/>
  <c r="H428" i="17"/>
  <c r="G428" i="17"/>
  <c r="E428" i="17"/>
  <c r="D428" i="17"/>
  <c r="H90" i="12" s="1"/>
  <c r="I426" i="17"/>
  <c r="H426" i="17"/>
  <c r="G426" i="17"/>
  <c r="E426" i="17"/>
  <c r="D426" i="17"/>
  <c r="G90" i="12" s="1"/>
  <c r="I424" i="17"/>
  <c r="H424" i="17"/>
  <c r="G424" i="17"/>
  <c r="E424" i="17"/>
  <c r="D424" i="17"/>
  <c r="F90" i="12" s="1"/>
  <c r="B412" i="17"/>
  <c r="I405" i="17"/>
  <c r="H405" i="17"/>
  <c r="G405" i="17"/>
  <c r="E405" i="17"/>
  <c r="D405" i="17"/>
  <c r="K89" i="12" s="1"/>
  <c r="I403" i="17"/>
  <c r="H403" i="17"/>
  <c r="G403" i="17"/>
  <c r="E403" i="17"/>
  <c r="D403" i="17"/>
  <c r="J89" i="12" s="1"/>
  <c r="I401" i="17"/>
  <c r="H401" i="17"/>
  <c r="G401" i="17"/>
  <c r="E401" i="17"/>
  <c r="D401" i="17"/>
  <c r="I89" i="12" s="1"/>
  <c r="I399" i="17"/>
  <c r="H399" i="17"/>
  <c r="G399" i="17"/>
  <c r="E399" i="17"/>
  <c r="D399" i="17"/>
  <c r="H89" i="12" s="1"/>
  <c r="I397" i="17"/>
  <c r="H397" i="17"/>
  <c r="G397" i="17"/>
  <c r="E397" i="17"/>
  <c r="D397" i="17"/>
  <c r="G89" i="12" s="1"/>
  <c r="I395" i="17"/>
  <c r="H395" i="17"/>
  <c r="G395" i="17"/>
  <c r="E395" i="17"/>
  <c r="D395" i="17"/>
  <c r="F89" i="12" s="1"/>
  <c r="B383" i="17"/>
  <c r="I376" i="17"/>
  <c r="H376" i="17"/>
  <c r="G376" i="17"/>
  <c r="E376" i="17"/>
  <c r="D376" i="17"/>
  <c r="K88" i="12" s="1"/>
  <c r="I374" i="17"/>
  <c r="H374" i="17"/>
  <c r="G374" i="17"/>
  <c r="E374" i="17"/>
  <c r="D374" i="17"/>
  <c r="J88" i="12" s="1"/>
  <c r="I372" i="17"/>
  <c r="H372" i="17"/>
  <c r="G372" i="17"/>
  <c r="E372" i="17"/>
  <c r="D372" i="17"/>
  <c r="I88" i="12" s="1"/>
  <c r="I370" i="17"/>
  <c r="H370" i="17"/>
  <c r="G370" i="17"/>
  <c r="E370" i="17"/>
  <c r="D370" i="17"/>
  <c r="H88" i="12" s="1"/>
  <c r="I368" i="17"/>
  <c r="H368" i="17"/>
  <c r="G368" i="17"/>
  <c r="E368" i="17"/>
  <c r="D368" i="17"/>
  <c r="G88" i="12" s="1"/>
  <c r="I366" i="17"/>
  <c r="H366" i="17"/>
  <c r="G366" i="17"/>
  <c r="E366" i="17"/>
  <c r="D366" i="17"/>
  <c r="F88" i="12" s="1"/>
  <c r="B354" i="17"/>
  <c r="I347" i="17"/>
  <c r="H347" i="17"/>
  <c r="G347" i="17"/>
  <c r="E347" i="17"/>
  <c r="D347" i="17"/>
  <c r="K87" i="12" s="1"/>
  <c r="I345" i="17"/>
  <c r="H345" i="17"/>
  <c r="G345" i="17"/>
  <c r="E345" i="17"/>
  <c r="D345" i="17"/>
  <c r="J87" i="12" s="1"/>
  <c r="I343" i="17"/>
  <c r="H343" i="17"/>
  <c r="G343" i="17"/>
  <c r="E343" i="17"/>
  <c r="D343" i="17"/>
  <c r="I87" i="12" s="1"/>
  <c r="I341" i="17"/>
  <c r="H341" i="17"/>
  <c r="G341" i="17"/>
  <c r="E341" i="17"/>
  <c r="D341" i="17"/>
  <c r="H87" i="12" s="1"/>
  <c r="I339" i="17"/>
  <c r="H339" i="17"/>
  <c r="G339" i="17"/>
  <c r="E339" i="17"/>
  <c r="D339" i="17"/>
  <c r="G87" i="12" s="1"/>
  <c r="I337" i="17"/>
  <c r="H337" i="17"/>
  <c r="G337" i="17"/>
  <c r="E337" i="17"/>
  <c r="D337" i="17"/>
  <c r="F87" i="12" s="1"/>
  <c r="B325" i="17"/>
  <c r="I318" i="17"/>
  <c r="H318" i="17"/>
  <c r="G318" i="17"/>
  <c r="E318" i="17"/>
  <c r="D318" i="17"/>
  <c r="K86" i="12" s="1"/>
  <c r="I316" i="17"/>
  <c r="H316" i="17"/>
  <c r="G316" i="17"/>
  <c r="E316" i="17"/>
  <c r="D316" i="17"/>
  <c r="J86" i="12" s="1"/>
  <c r="I314" i="17"/>
  <c r="H314" i="17"/>
  <c r="G314" i="17"/>
  <c r="E314" i="17"/>
  <c r="D314" i="17"/>
  <c r="I86" i="12" s="1"/>
  <c r="I312" i="17"/>
  <c r="H312" i="17"/>
  <c r="G312" i="17"/>
  <c r="E312" i="17"/>
  <c r="D312" i="17"/>
  <c r="H86" i="12" s="1"/>
  <c r="I310" i="17"/>
  <c r="H310" i="17"/>
  <c r="G310" i="17"/>
  <c r="E310" i="17"/>
  <c r="D310" i="17"/>
  <c r="G86" i="12" s="1"/>
  <c r="I308" i="17"/>
  <c r="H308" i="17"/>
  <c r="G308" i="17"/>
  <c r="E308" i="17"/>
  <c r="D308" i="17"/>
  <c r="F86" i="12" s="1"/>
  <c r="B296" i="17"/>
  <c r="I289" i="17"/>
  <c r="H289" i="17"/>
  <c r="G289" i="17"/>
  <c r="E289" i="17"/>
  <c r="D289" i="17"/>
  <c r="K85" i="12" s="1"/>
  <c r="I287" i="17"/>
  <c r="H287" i="17"/>
  <c r="G287" i="17"/>
  <c r="E287" i="17"/>
  <c r="D287" i="17"/>
  <c r="J85" i="12" s="1"/>
  <c r="I285" i="17"/>
  <c r="H285" i="17"/>
  <c r="G285" i="17"/>
  <c r="E285" i="17"/>
  <c r="D285" i="17"/>
  <c r="I85" i="12" s="1"/>
  <c r="I283" i="17"/>
  <c r="H283" i="17"/>
  <c r="G283" i="17"/>
  <c r="E283" i="17"/>
  <c r="D283" i="17"/>
  <c r="H85" i="12" s="1"/>
  <c r="I281" i="17"/>
  <c r="H281" i="17"/>
  <c r="G281" i="17"/>
  <c r="E281" i="17"/>
  <c r="D281" i="17"/>
  <c r="G85" i="12" s="1"/>
  <c r="I279" i="17"/>
  <c r="H279" i="17"/>
  <c r="G279" i="17"/>
  <c r="E279" i="17"/>
  <c r="D279" i="17"/>
  <c r="F85" i="12" s="1"/>
  <c r="B267" i="17"/>
  <c r="I260" i="17"/>
  <c r="H260" i="17"/>
  <c r="G260" i="17"/>
  <c r="E260" i="17"/>
  <c r="D260" i="17"/>
  <c r="K84" i="12" s="1"/>
  <c r="I258" i="17"/>
  <c r="H258" i="17"/>
  <c r="G258" i="17"/>
  <c r="E258" i="17"/>
  <c r="D258" i="17"/>
  <c r="J84" i="12" s="1"/>
  <c r="I256" i="17"/>
  <c r="H256" i="17"/>
  <c r="G256" i="17"/>
  <c r="E256" i="17"/>
  <c r="D256" i="17"/>
  <c r="I84" i="12" s="1"/>
  <c r="I254" i="17"/>
  <c r="H254" i="17"/>
  <c r="G254" i="17"/>
  <c r="E254" i="17"/>
  <c r="D254" i="17"/>
  <c r="H84" i="12" s="1"/>
  <c r="I252" i="17"/>
  <c r="H252" i="17"/>
  <c r="G252" i="17"/>
  <c r="E252" i="17"/>
  <c r="D252" i="17"/>
  <c r="G84" i="12" s="1"/>
  <c r="I250" i="17"/>
  <c r="H250" i="17"/>
  <c r="G250" i="17"/>
  <c r="E250" i="17"/>
  <c r="D250" i="17"/>
  <c r="F84" i="12" s="1"/>
  <c r="B238" i="17"/>
  <c r="I231" i="17"/>
  <c r="H231" i="17"/>
  <c r="G231" i="17"/>
  <c r="E231" i="17"/>
  <c r="D231" i="17"/>
  <c r="K83" i="12" s="1"/>
  <c r="I229" i="17"/>
  <c r="H229" i="17"/>
  <c r="G229" i="17"/>
  <c r="E229" i="17"/>
  <c r="D229" i="17"/>
  <c r="J83" i="12" s="1"/>
  <c r="I227" i="17"/>
  <c r="H227" i="17"/>
  <c r="G227" i="17"/>
  <c r="E227" i="17"/>
  <c r="D227" i="17"/>
  <c r="I83" i="12" s="1"/>
  <c r="I225" i="17"/>
  <c r="H225" i="17"/>
  <c r="G225" i="17"/>
  <c r="E225" i="17"/>
  <c r="D225" i="17"/>
  <c r="H83" i="12" s="1"/>
  <c r="I223" i="17"/>
  <c r="H223" i="17"/>
  <c r="G223" i="17"/>
  <c r="E223" i="17"/>
  <c r="D223" i="17"/>
  <c r="G83" i="12" s="1"/>
  <c r="I221" i="17"/>
  <c r="H221" i="17"/>
  <c r="G221" i="17"/>
  <c r="E221" i="17"/>
  <c r="D221" i="17"/>
  <c r="F83" i="12" s="1"/>
  <c r="B209" i="17"/>
  <c r="I202" i="17"/>
  <c r="H202" i="17"/>
  <c r="G202" i="17"/>
  <c r="E202" i="17"/>
  <c r="D202" i="17"/>
  <c r="K82" i="12" s="1"/>
  <c r="I200" i="17"/>
  <c r="H200" i="17"/>
  <c r="G200" i="17"/>
  <c r="E200" i="17"/>
  <c r="D200" i="17"/>
  <c r="J82" i="12" s="1"/>
  <c r="I198" i="17"/>
  <c r="H198" i="17"/>
  <c r="G198" i="17"/>
  <c r="E198" i="17"/>
  <c r="D198" i="17"/>
  <c r="I82" i="12" s="1"/>
  <c r="I196" i="17"/>
  <c r="H196" i="17"/>
  <c r="G196" i="17"/>
  <c r="E196" i="17"/>
  <c r="D196" i="17"/>
  <c r="H82" i="12" s="1"/>
  <c r="I194" i="17"/>
  <c r="H194" i="17"/>
  <c r="G194" i="17"/>
  <c r="E194" i="17"/>
  <c r="D194" i="17"/>
  <c r="G82" i="12" s="1"/>
  <c r="I192" i="17"/>
  <c r="H192" i="17"/>
  <c r="G192" i="17"/>
  <c r="E192" i="17"/>
  <c r="D192" i="17"/>
  <c r="F82" i="12" s="1"/>
  <c r="B180" i="17"/>
  <c r="I173" i="17"/>
  <c r="H173" i="17"/>
  <c r="G173" i="17"/>
  <c r="E173" i="17"/>
  <c r="D173" i="17"/>
  <c r="K81" i="12" s="1"/>
  <c r="I171" i="17"/>
  <c r="H171" i="17"/>
  <c r="G171" i="17"/>
  <c r="E171" i="17"/>
  <c r="D171" i="17"/>
  <c r="J81" i="12" s="1"/>
  <c r="I169" i="17"/>
  <c r="H169" i="17"/>
  <c r="G169" i="17"/>
  <c r="E169" i="17"/>
  <c r="D169" i="17"/>
  <c r="I81" i="12" s="1"/>
  <c r="I167" i="17"/>
  <c r="H167" i="17"/>
  <c r="G167" i="17"/>
  <c r="E167" i="17"/>
  <c r="D167" i="17"/>
  <c r="H81" i="12" s="1"/>
  <c r="I165" i="17"/>
  <c r="H165" i="17"/>
  <c r="G165" i="17"/>
  <c r="E165" i="17"/>
  <c r="D165" i="17"/>
  <c r="G81" i="12" s="1"/>
  <c r="I163" i="17"/>
  <c r="H163" i="17"/>
  <c r="G163" i="17"/>
  <c r="E163" i="17"/>
  <c r="D163" i="17"/>
  <c r="F81" i="12" s="1"/>
  <c r="B151" i="17"/>
  <c r="I144" i="17"/>
  <c r="H144" i="17"/>
  <c r="G144" i="17"/>
  <c r="E144" i="17"/>
  <c r="D144" i="17"/>
  <c r="K80" i="12" s="1"/>
  <c r="I142" i="17"/>
  <c r="H142" i="17"/>
  <c r="G142" i="17"/>
  <c r="E142" i="17"/>
  <c r="D142" i="17"/>
  <c r="J80" i="12" s="1"/>
  <c r="I140" i="17"/>
  <c r="H140" i="17"/>
  <c r="G140" i="17"/>
  <c r="E140" i="17"/>
  <c r="D140" i="17"/>
  <c r="I80" i="12" s="1"/>
  <c r="I138" i="17"/>
  <c r="H138" i="17"/>
  <c r="G138" i="17"/>
  <c r="E138" i="17"/>
  <c r="D138" i="17"/>
  <c r="H80" i="12" s="1"/>
  <c r="I136" i="17"/>
  <c r="H136" i="17"/>
  <c r="G136" i="17"/>
  <c r="E136" i="17"/>
  <c r="D136" i="17"/>
  <c r="G80" i="12" s="1"/>
  <c r="I134" i="17"/>
  <c r="H134" i="17"/>
  <c r="G134" i="17"/>
  <c r="E134" i="17"/>
  <c r="D134" i="17"/>
  <c r="F80" i="12" s="1"/>
  <c r="B122" i="17"/>
  <c r="I115" i="17"/>
  <c r="H115" i="17"/>
  <c r="G115" i="17"/>
  <c r="E115" i="17"/>
  <c r="D115" i="17"/>
  <c r="K79" i="12" s="1"/>
  <c r="I113" i="17"/>
  <c r="H113" i="17"/>
  <c r="G113" i="17"/>
  <c r="E113" i="17"/>
  <c r="D113" i="17"/>
  <c r="J79" i="12" s="1"/>
  <c r="I111" i="17"/>
  <c r="H111" i="17"/>
  <c r="G111" i="17"/>
  <c r="E111" i="17"/>
  <c r="D111" i="17"/>
  <c r="I79" i="12" s="1"/>
  <c r="I109" i="17"/>
  <c r="H109" i="17"/>
  <c r="G109" i="17"/>
  <c r="E109" i="17"/>
  <c r="D109" i="17"/>
  <c r="H79" i="12" s="1"/>
  <c r="I107" i="17"/>
  <c r="H107" i="17"/>
  <c r="G107" i="17"/>
  <c r="E107" i="17"/>
  <c r="D107" i="17"/>
  <c r="G79" i="12" s="1"/>
  <c r="I105" i="17"/>
  <c r="H105" i="17"/>
  <c r="G105" i="17"/>
  <c r="E105" i="17"/>
  <c r="D105" i="17"/>
  <c r="F79" i="12" s="1"/>
  <c r="B93" i="17"/>
  <c r="I86" i="17"/>
  <c r="H86" i="17"/>
  <c r="G86" i="17"/>
  <c r="E86" i="17"/>
  <c r="D86" i="17"/>
  <c r="K78" i="12" s="1"/>
  <c r="I84" i="17"/>
  <c r="H84" i="17"/>
  <c r="G84" i="17"/>
  <c r="E84" i="17"/>
  <c r="D84" i="17"/>
  <c r="J78" i="12" s="1"/>
  <c r="I82" i="17"/>
  <c r="H82" i="17"/>
  <c r="G82" i="17"/>
  <c r="E82" i="17"/>
  <c r="D82" i="17"/>
  <c r="I78" i="12" s="1"/>
  <c r="I80" i="17"/>
  <c r="H80" i="17"/>
  <c r="G80" i="17"/>
  <c r="E80" i="17"/>
  <c r="D80" i="17"/>
  <c r="H78" i="12" s="1"/>
  <c r="I78" i="17"/>
  <c r="H78" i="17"/>
  <c r="G78" i="17"/>
  <c r="E78" i="17"/>
  <c r="D78" i="17"/>
  <c r="G78" i="12" s="1"/>
  <c r="I76" i="17"/>
  <c r="H76" i="17"/>
  <c r="G76" i="17"/>
  <c r="E76" i="17"/>
  <c r="D76" i="17"/>
  <c r="F78" i="12" s="1"/>
  <c r="B64" i="17"/>
  <c r="I57" i="17"/>
  <c r="H57" i="17"/>
  <c r="G57" i="17"/>
  <c r="E57" i="17"/>
  <c r="D57" i="17"/>
  <c r="K77" i="12" s="1"/>
  <c r="I55" i="17"/>
  <c r="H55" i="17"/>
  <c r="G55" i="17"/>
  <c r="E55" i="17"/>
  <c r="D55" i="17"/>
  <c r="J77" i="12" s="1"/>
  <c r="I53" i="17"/>
  <c r="H53" i="17"/>
  <c r="G53" i="17"/>
  <c r="E53" i="17"/>
  <c r="D53" i="17"/>
  <c r="I77" i="12" s="1"/>
  <c r="I51" i="17"/>
  <c r="H51" i="17"/>
  <c r="G51" i="17"/>
  <c r="E51" i="17"/>
  <c r="D51" i="17"/>
  <c r="H77" i="12" s="1"/>
  <c r="I49" i="17"/>
  <c r="H49" i="17"/>
  <c r="G49" i="17"/>
  <c r="E49" i="17"/>
  <c r="D49" i="17"/>
  <c r="G77" i="12" s="1"/>
  <c r="I47" i="17"/>
  <c r="H47" i="17"/>
  <c r="G47" i="17"/>
  <c r="E47" i="17"/>
  <c r="D47" i="17"/>
  <c r="F77" i="12" s="1"/>
  <c r="B35" i="17"/>
  <c r="D28" i="17"/>
  <c r="K76" i="12" s="1"/>
  <c r="D26" i="17"/>
  <c r="J76" i="12" s="1"/>
  <c r="D24" i="17"/>
  <c r="I76" i="12" s="1"/>
  <c r="D22" i="17"/>
  <c r="H76" i="12" s="1"/>
  <c r="D20" i="17"/>
  <c r="G76" i="12" s="1"/>
  <c r="D18" i="17"/>
  <c r="F76" i="12" s="1"/>
  <c r="B6" i="17"/>
  <c r="A1" i="17"/>
  <c r="E563" i="17"/>
  <c r="E95" i="12" s="1"/>
  <c r="D560" i="17"/>
  <c r="E534" i="17"/>
  <c r="E94" i="12" s="1"/>
  <c r="D531" i="17"/>
  <c r="E505" i="17"/>
  <c r="E93" i="12" s="1"/>
  <c r="D502" i="17"/>
  <c r="E476" i="17"/>
  <c r="E92" i="12" s="1"/>
  <c r="D473" i="17"/>
  <c r="E447" i="17"/>
  <c r="E91" i="12" s="1"/>
  <c r="D444" i="17"/>
  <c r="E418" i="17"/>
  <c r="E90" i="12" s="1"/>
  <c r="D415" i="17"/>
  <c r="E389" i="17"/>
  <c r="E89" i="12" s="1"/>
  <c r="D386" i="17"/>
  <c r="E360" i="17"/>
  <c r="E88" i="12" s="1"/>
  <c r="D357" i="17"/>
  <c r="E331" i="17"/>
  <c r="E87" i="12" s="1"/>
  <c r="D328" i="17"/>
  <c r="E302" i="17"/>
  <c r="E86" i="12" s="1"/>
  <c r="D299" i="17"/>
  <c r="E273" i="17"/>
  <c r="E85" i="12" s="1"/>
  <c r="D270" i="17"/>
  <c r="E244" i="17"/>
  <c r="E84" i="12" s="1"/>
  <c r="D241" i="17"/>
  <c r="E215" i="17"/>
  <c r="E83" i="12" s="1"/>
  <c r="D212" i="17"/>
  <c r="E186" i="17"/>
  <c r="E82" i="12" s="1"/>
  <c r="D183" i="17"/>
  <c r="E157" i="17"/>
  <c r="E81" i="12" s="1"/>
  <c r="D154" i="17"/>
  <c r="E128" i="17"/>
  <c r="E80" i="12" s="1"/>
  <c r="D125" i="17"/>
  <c r="E99" i="17"/>
  <c r="E79" i="12" s="1"/>
  <c r="D96" i="17"/>
  <c r="E70" i="17"/>
  <c r="E78" i="12" s="1"/>
  <c r="D67" i="17"/>
  <c r="E41" i="17"/>
  <c r="E77" i="12" s="1"/>
  <c r="D38" i="17"/>
  <c r="E12" i="17"/>
  <c r="E76" i="12" s="1"/>
  <c r="D9" i="17"/>
  <c r="I579" i="16"/>
  <c r="H579" i="16"/>
  <c r="G579" i="16"/>
  <c r="E579" i="16"/>
  <c r="D579" i="16"/>
  <c r="K72" i="12" s="1"/>
  <c r="I577" i="16"/>
  <c r="H577" i="16"/>
  <c r="G577" i="16"/>
  <c r="E577" i="16"/>
  <c r="D577" i="16"/>
  <c r="J72" i="12" s="1"/>
  <c r="I575" i="16"/>
  <c r="H575" i="16"/>
  <c r="G575" i="16"/>
  <c r="E575" i="16"/>
  <c r="D575" i="16"/>
  <c r="I72" i="12" s="1"/>
  <c r="I573" i="16"/>
  <c r="H573" i="16"/>
  <c r="G573" i="16"/>
  <c r="E573" i="16"/>
  <c r="D573" i="16"/>
  <c r="H72" i="12" s="1"/>
  <c r="I571" i="16"/>
  <c r="H571" i="16"/>
  <c r="G571" i="16"/>
  <c r="E571" i="16"/>
  <c r="D571" i="16"/>
  <c r="G72" i="12" s="1"/>
  <c r="I569" i="16"/>
  <c r="H569" i="16"/>
  <c r="G569" i="16"/>
  <c r="E569" i="16"/>
  <c r="D569" i="16"/>
  <c r="F72" i="12" s="1"/>
  <c r="B557" i="16"/>
  <c r="I550" i="16"/>
  <c r="H550" i="16"/>
  <c r="G550" i="16"/>
  <c r="E550" i="16"/>
  <c r="D550" i="16"/>
  <c r="K71" i="12" s="1"/>
  <c r="I548" i="16"/>
  <c r="H548" i="16"/>
  <c r="G548" i="16"/>
  <c r="E548" i="16"/>
  <c r="D548" i="16"/>
  <c r="J71" i="12" s="1"/>
  <c r="I546" i="16"/>
  <c r="H546" i="16"/>
  <c r="G546" i="16"/>
  <c r="E546" i="16"/>
  <c r="D546" i="16"/>
  <c r="I71" i="12" s="1"/>
  <c r="I544" i="16"/>
  <c r="H544" i="16"/>
  <c r="G544" i="16"/>
  <c r="E544" i="16"/>
  <c r="D544" i="16"/>
  <c r="H71" i="12" s="1"/>
  <c r="I542" i="16"/>
  <c r="H542" i="16"/>
  <c r="G542" i="16"/>
  <c r="E542" i="16"/>
  <c r="D542" i="16"/>
  <c r="G71" i="12" s="1"/>
  <c r="I540" i="16"/>
  <c r="H540" i="16"/>
  <c r="G540" i="16"/>
  <c r="E540" i="16"/>
  <c r="D540" i="16"/>
  <c r="F71" i="12" s="1"/>
  <c r="B528" i="16"/>
  <c r="I521" i="16"/>
  <c r="H521" i="16"/>
  <c r="G521" i="16"/>
  <c r="E521" i="16"/>
  <c r="D521" i="16"/>
  <c r="K70" i="12" s="1"/>
  <c r="I519" i="16"/>
  <c r="H519" i="16"/>
  <c r="G519" i="16"/>
  <c r="E519" i="16"/>
  <c r="D519" i="16"/>
  <c r="J70" i="12" s="1"/>
  <c r="I517" i="16"/>
  <c r="H517" i="16"/>
  <c r="G517" i="16"/>
  <c r="E517" i="16"/>
  <c r="D517" i="16"/>
  <c r="I70" i="12" s="1"/>
  <c r="I515" i="16"/>
  <c r="H515" i="16"/>
  <c r="G515" i="16"/>
  <c r="E515" i="16"/>
  <c r="D515" i="16"/>
  <c r="H70" i="12" s="1"/>
  <c r="I513" i="16"/>
  <c r="H513" i="16"/>
  <c r="G513" i="16"/>
  <c r="E513" i="16"/>
  <c r="D513" i="16"/>
  <c r="G70" i="12" s="1"/>
  <c r="I511" i="16"/>
  <c r="H511" i="16"/>
  <c r="G511" i="16"/>
  <c r="E511" i="16"/>
  <c r="D511" i="16"/>
  <c r="F70" i="12" s="1"/>
  <c r="B499" i="16"/>
  <c r="I492" i="16"/>
  <c r="H492" i="16"/>
  <c r="G492" i="16"/>
  <c r="E492" i="16"/>
  <c r="D492" i="16"/>
  <c r="K69" i="12" s="1"/>
  <c r="I490" i="16"/>
  <c r="H490" i="16"/>
  <c r="G490" i="16"/>
  <c r="E490" i="16"/>
  <c r="D490" i="16"/>
  <c r="J69" i="12" s="1"/>
  <c r="I488" i="16"/>
  <c r="H488" i="16"/>
  <c r="G488" i="16"/>
  <c r="E488" i="16"/>
  <c r="D488" i="16"/>
  <c r="I69" i="12" s="1"/>
  <c r="I486" i="16"/>
  <c r="H486" i="16"/>
  <c r="G486" i="16"/>
  <c r="E486" i="16"/>
  <c r="D486" i="16"/>
  <c r="H69" i="12" s="1"/>
  <c r="I484" i="16"/>
  <c r="H484" i="16"/>
  <c r="G484" i="16"/>
  <c r="E484" i="16"/>
  <c r="D484" i="16"/>
  <c r="G69" i="12" s="1"/>
  <c r="I482" i="16"/>
  <c r="H482" i="16"/>
  <c r="G482" i="16"/>
  <c r="E482" i="16"/>
  <c r="D482" i="16"/>
  <c r="F69" i="12" s="1"/>
  <c r="B470" i="16"/>
  <c r="I463" i="16"/>
  <c r="H463" i="16"/>
  <c r="G463" i="16"/>
  <c r="E463" i="16"/>
  <c r="D463" i="16"/>
  <c r="K68" i="12" s="1"/>
  <c r="I461" i="16"/>
  <c r="H461" i="16"/>
  <c r="G461" i="16"/>
  <c r="E461" i="16"/>
  <c r="D461" i="16"/>
  <c r="J68" i="12" s="1"/>
  <c r="I459" i="16"/>
  <c r="H459" i="16"/>
  <c r="G459" i="16"/>
  <c r="E459" i="16"/>
  <c r="D459" i="16"/>
  <c r="I68" i="12" s="1"/>
  <c r="I457" i="16"/>
  <c r="H457" i="16"/>
  <c r="G457" i="16"/>
  <c r="E457" i="16"/>
  <c r="D457" i="16"/>
  <c r="H68" i="12" s="1"/>
  <c r="I455" i="16"/>
  <c r="H455" i="16"/>
  <c r="G455" i="16"/>
  <c r="E455" i="16"/>
  <c r="D455" i="16"/>
  <c r="G68" i="12" s="1"/>
  <c r="I453" i="16"/>
  <c r="H453" i="16"/>
  <c r="G453" i="16"/>
  <c r="E453" i="16"/>
  <c r="D453" i="16"/>
  <c r="F68" i="12" s="1"/>
  <c r="B441" i="16"/>
  <c r="I434" i="16"/>
  <c r="H434" i="16"/>
  <c r="G434" i="16"/>
  <c r="E434" i="16"/>
  <c r="D434" i="16"/>
  <c r="K67" i="12" s="1"/>
  <c r="I432" i="16"/>
  <c r="H432" i="16"/>
  <c r="G432" i="16"/>
  <c r="E432" i="16"/>
  <c r="D432" i="16"/>
  <c r="J67" i="12" s="1"/>
  <c r="I430" i="16"/>
  <c r="H430" i="16"/>
  <c r="G430" i="16"/>
  <c r="E430" i="16"/>
  <c r="D430" i="16"/>
  <c r="I67" i="12" s="1"/>
  <c r="I428" i="16"/>
  <c r="H428" i="16"/>
  <c r="G428" i="16"/>
  <c r="E428" i="16"/>
  <c r="D428" i="16"/>
  <c r="H67" i="12" s="1"/>
  <c r="I426" i="16"/>
  <c r="H426" i="16"/>
  <c r="G426" i="16"/>
  <c r="E426" i="16"/>
  <c r="D426" i="16"/>
  <c r="G67" i="12" s="1"/>
  <c r="I424" i="16"/>
  <c r="H424" i="16"/>
  <c r="G424" i="16"/>
  <c r="E424" i="16"/>
  <c r="D424" i="16"/>
  <c r="F67" i="12" s="1"/>
  <c r="B412" i="16"/>
  <c r="I405" i="16"/>
  <c r="H405" i="16"/>
  <c r="G405" i="16"/>
  <c r="E405" i="16"/>
  <c r="D405" i="16"/>
  <c r="K66" i="12" s="1"/>
  <c r="I403" i="16"/>
  <c r="H403" i="16"/>
  <c r="G403" i="16"/>
  <c r="E403" i="16"/>
  <c r="D403" i="16"/>
  <c r="J66" i="12" s="1"/>
  <c r="I401" i="16"/>
  <c r="H401" i="16"/>
  <c r="G401" i="16"/>
  <c r="E401" i="16"/>
  <c r="D401" i="16"/>
  <c r="I66" i="12" s="1"/>
  <c r="I399" i="16"/>
  <c r="H399" i="16"/>
  <c r="G399" i="16"/>
  <c r="E399" i="16"/>
  <c r="D399" i="16"/>
  <c r="H66" i="12" s="1"/>
  <c r="I397" i="16"/>
  <c r="H397" i="16"/>
  <c r="G397" i="16"/>
  <c r="E397" i="16"/>
  <c r="D397" i="16"/>
  <c r="G66" i="12" s="1"/>
  <c r="I395" i="16"/>
  <c r="H395" i="16"/>
  <c r="G395" i="16"/>
  <c r="E395" i="16"/>
  <c r="D395" i="16"/>
  <c r="F66" i="12" s="1"/>
  <c r="B383" i="16"/>
  <c r="I376" i="16"/>
  <c r="H376" i="16"/>
  <c r="G376" i="16"/>
  <c r="E376" i="16"/>
  <c r="D376" i="16"/>
  <c r="K65" i="12" s="1"/>
  <c r="I374" i="16"/>
  <c r="H374" i="16"/>
  <c r="G374" i="16"/>
  <c r="E374" i="16"/>
  <c r="D374" i="16"/>
  <c r="J65" i="12" s="1"/>
  <c r="I372" i="16"/>
  <c r="H372" i="16"/>
  <c r="G372" i="16"/>
  <c r="E372" i="16"/>
  <c r="D372" i="16"/>
  <c r="I65" i="12" s="1"/>
  <c r="I370" i="16"/>
  <c r="H370" i="16"/>
  <c r="G370" i="16"/>
  <c r="E370" i="16"/>
  <c r="D370" i="16"/>
  <c r="H65" i="12" s="1"/>
  <c r="I368" i="16"/>
  <c r="H368" i="16"/>
  <c r="G368" i="16"/>
  <c r="E368" i="16"/>
  <c r="D368" i="16"/>
  <c r="G65" i="12" s="1"/>
  <c r="I366" i="16"/>
  <c r="H366" i="16"/>
  <c r="G366" i="16"/>
  <c r="E366" i="16"/>
  <c r="D366" i="16"/>
  <c r="F65" i="12" s="1"/>
  <c r="B354" i="16"/>
  <c r="I347" i="16"/>
  <c r="H347" i="16"/>
  <c r="G347" i="16"/>
  <c r="E347" i="16"/>
  <c r="D347" i="16"/>
  <c r="K64" i="12" s="1"/>
  <c r="I345" i="16"/>
  <c r="H345" i="16"/>
  <c r="G345" i="16"/>
  <c r="E345" i="16"/>
  <c r="D345" i="16"/>
  <c r="J64" i="12" s="1"/>
  <c r="I343" i="16"/>
  <c r="H343" i="16"/>
  <c r="G343" i="16"/>
  <c r="E343" i="16"/>
  <c r="D343" i="16"/>
  <c r="I64" i="12" s="1"/>
  <c r="I341" i="16"/>
  <c r="H341" i="16"/>
  <c r="G341" i="16"/>
  <c r="E341" i="16"/>
  <c r="D341" i="16"/>
  <c r="H64" i="12" s="1"/>
  <c r="I339" i="16"/>
  <c r="H339" i="16"/>
  <c r="G339" i="16"/>
  <c r="E339" i="16"/>
  <c r="D339" i="16"/>
  <c r="G64" i="12" s="1"/>
  <c r="I337" i="16"/>
  <c r="H337" i="16"/>
  <c r="G337" i="16"/>
  <c r="E337" i="16"/>
  <c r="D337" i="16"/>
  <c r="F64" i="12" s="1"/>
  <c r="B325" i="16"/>
  <c r="I318" i="16"/>
  <c r="H318" i="16"/>
  <c r="G318" i="16"/>
  <c r="E318" i="16"/>
  <c r="D318" i="16"/>
  <c r="K63" i="12" s="1"/>
  <c r="I316" i="16"/>
  <c r="H316" i="16"/>
  <c r="G316" i="16"/>
  <c r="E316" i="16"/>
  <c r="D316" i="16"/>
  <c r="J63" i="12" s="1"/>
  <c r="I314" i="16"/>
  <c r="H314" i="16"/>
  <c r="G314" i="16"/>
  <c r="E314" i="16"/>
  <c r="D314" i="16"/>
  <c r="I63" i="12" s="1"/>
  <c r="I312" i="16"/>
  <c r="H312" i="16"/>
  <c r="G312" i="16"/>
  <c r="E312" i="16"/>
  <c r="D312" i="16"/>
  <c r="H63" i="12" s="1"/>
  <c r="I310" i="16"/>
  <c r="H310" i="16"/>
  <c r="G310" i="16"/>
  <c r="E310" i="16"/>
  <c r="D310" i="16"/>
  <c r="G63" i="12" s="1"/>
  <c r="I308" i="16"/>
  <c r="H308" i="16"/>
  <c r="G308" i="16"/>
  <c r="E308" i="16"/>
  <c r="D308" i="16"/>
  <c r="F63" i="12" s="1"/>
  <c r="B296" i="16"/>
  <c r="I289" i="16"/>
  <c r="H289" i="16"/>
  <c r="G289" i="16"/>
  <c r="E289" i="16"/>
  <c r="D289" i="16"/>
  <c r="K62" i="12" s="1"/>
  <c r="I287" i="16"/>
  <c r="H287" i="16"/>
  <c r="G287" i="16"/>
  <c r="E287" i="16"/>
  <c r="D287" i="16"/>
  <c r="J62" i="12" s="1"/>
  <c r="I285" i="16"/>
  <c r="H285" i="16"/>
  <c r="G285" i="16"/>
  <c r="E285" i="16"/>
  <c r="D285" i="16"/>
  <c r="I62" i="12" s="1"/>
  <c r="I283" i="16"/>
  <c r="H283" i="16"/>
  <c r="G283" i="16"/>
  <c r="E283" i="16"/>
  <c r="D283" i="16"/>
  <c r="H62" i="12" s="1"/>
  <c r="I281" i="16"/>
  <c r="H281" i="16"/>
  <c r="G281" i="16"/>
  <c r="E281" i="16"/>
  <c r="D281" i="16"/>
  <c r="G62" i="12" s="1"/>
  <c r="I279" i="16"/>
  <c r="H279" i="16"/>
  <c r="G279" i="16"/>
  <c r="E279" i="16"/>
  <c r="D279" i="16"/>
  <c r="F62" i="12" s="1"/>
  <c r="B267" i="16"/>
  <c r="I260" i="16"/>
  <c r="H260" i="16"/>
  <c r="G260" i="16"/>
  <c r="E260" i="16"/>
  <c r="D260" i="16"/>
  <c r="K61" i="12" s="1"/>
  <c r="I258" i="16"/>
  <c r="H258" i="16"/>
  <c r="G258" i="16"/>
  <c r="E258" i="16"/>
  <c r="D258" i="16"/>
  <c r="J61" i="12" s="1"/>
  <c r="I256" i="16"/>
  <c r="H256" i="16"/>
  <c r="G256" i="16"/>
  <c r="E256" i="16"/>
  <c r="D256" i="16"/>
  <c r="I61" i="12" s="1"/>
  <c r="I254" i="16"/>
  <c r="H254" i="16"/>
  <c r="G254" i="16"/>
  <c r="E254" i="16"/>
  <c r="D254" i="16"/>
  <c r="H61" i="12" s="1"/>
  <c r="I252" i="16"/>
  <c r="H252" i="16"/>
  <c r="G252" i="16"/>
  <c r="E252" i="16"/>
  <c r="D252" i="16"/>
  <c r="G61" i="12" s="1"/>
  <c r="I250" i="16"/>
  <c r="H250" i="16"/>
  <c r="G250" i="16"/>
  <c r="E250" i="16"/>
  <c r="D250" i="16"/>
  <c r="F61" i="12" s="1"/>
  <c r="B238" i="16"/>
  <c r="I231" i="16"/>
  <c r="H231" i="16"/>
  <c r="G231" i="16"/>
  <c r="E231" i="16"/>
  <c r="D231" i="16"/>
  <c r="K60" i="12" s="1"/>
  <c r="I229" i="16"/>
  <c r="H229" i="16"/>
  <c r="G229" i="16"/>
  <c r="E229" i="16"/>
  <c r="D229" i="16"/>
  <c r="J60" i="12" s="1"/>
  <c r="I227" i="16"/>
  <c r="H227" i="16"/>
  <c r="G227" i="16"/>
  <c r="E227" i="16"/>
  <c r="D227" i="16"/>
  <c r="I60" i="12" s="1"/>
  <c r="I225" i="16"/>
  <c r="H225" i="16"/>
  <c r="G225" i="16"/>
  <c r="E225" i="16"/>
  <c r="D225" i="16"/>
  <c r="H60" i="12" s="1"/>
  <c r="I223" i="16"/>
  <c r="H223" i="16"/>
  <c r="G223" i="16"/>
  <c r="E223" i="16"/>
  <c r="D223" i="16"/>
  <c r="G60" i="12" s="1"/>
  <c r="I221" i="16"/>
  <c r="H221" i="16"/>
  <c r="G221" i="16"/>
  <c r="E221" i="16"/>
  <c r="D221" i="16"/>
  <c r="F60" i="12" s="1"/>
  <c r="B209" i="16"/>
  <c r="I202" i="16"/>
  <c r="H202" i="16"/>
  <c r="G202" i="16"/>
  <c r="E202" i="16"/>
  <c r="D202" i="16"/>
  <c r="K59" i="12" s="1"/>
  <c r="I200" i="16"/>
  <c r="H200" i="16"/>
  <c r="G200" i="16"/>
  <c r="E200" i="16"/>
  <c r="D200" i="16"/>
  <c r="J59" i="12" s="1"/>
  <c r="I198" i="16"/>
  <c r="H198" i="16"/>
  <c r="G198" i="16"/>
  <c r="E198" i="16"/>
  <c r="D198" i="16"/>
  <c r="I59" i="12" s="1"/>
  <c r="I196" i="16"/>
  <c r="H196" i="16"/>
  <c r="G196" i="16"/>
  <c r="E196" i="16"/>
  <c r="D196" i="16"/>
  <c r="H59" i="12" s="1"/>
  <c r="I194" i="16"/>
  <c r="H194" i="16"/>
  <c r="G194" i="16"/>
  <c r="E194" i="16"/>
  <c r="D194" i="16"/>
  <c r="G59" i="12" s="1"/>
  <c r="I192" i="16"/>
  <c r="H192" i="16"/>
  <c r="G192" i="16"/>
  <c r="E192" i="16"/>
  <c r="D192" i="16"/>
  <c r="F59" i="12" s="1"/>
  <c r="B180" i="16"/>
  <c r="I173" i="16"/>
  <c r="H173" i="16"/>
  <c r="G173" i="16"/>
  <c r="E173" i="16"/>
  <c r="D173" i="16"/>
  <c r="K58" i="12" s="1"/>
  <c r="I171" i="16"/>
  <c r="H171" i="16"/>
  <c r="G171" i="16"/>
  <c r="E171" i="16"/>
  <c r="D171" i="16"/>
  <c r="J58" i="12" s="1"/>
  <c r="I169" i="16"/>
  <c r="H169" i="16"/>
  <c r="G169" i="16"/>
  <c r="E169" i="16"/>
  <c r="D169" i="16"/>
  <c r="I58" i="12" s="1"/>
  <c r="I167" i="16"/>
  <c r="H167" i="16"/>
  <c r="G167" i="16"/>
  <c r="E167" i="16"/>
  <c r="D167" i="16"/>
  <c r="H58" i="12" s="1"/>
  <c r="I165" i="16"/>
  <c r="H165" i="16"/>
  <c r="G165" i="16"/>
  <c r="E165" i="16"/>
  <c r="D165" i="16"/>
  <c r="G58" i="12" s="1"/>
  <c r="I163" i="16"/>
  <c r="H163" i="16"/>
  <c r="G163" i="16"/>
  <c r="E163" i="16"/>
  <c r="D163" i="16"/>
  <c r="F58" i="12" s="1"/>
  <c r="B151" i="16"/>
  <c r="I144" i="16"/>
  <c r="H144" i="16"/>
  <c r="G144" i="16"/>
  <c r="E144" i="16"/>
  <c r="D144" i="16"/>
  <c r="K57" i="12" s="1"/>
  <c r="I142" i="16"/>
  <c r="H142" i="16"/>
  <c r="G142" i="16"/>
  <c r="E142" i="16"/>
  <c r="D142" i="16"/>
  <c r="J57" i="12" s="1"/>
  <c r="I140" i="16"/>
  <c r="H140" i="16"/>
  <c r="G140" i="16"/>
  <c r="E140" i="16"/>
  <c r="D140" i="16"/>
  <c r="I57" i="12" s="1"/>
  <c r="I138" i="16"/>
  <c r="H138" i="16"/>
  <c r="G138" i="16"/>
  <c r="E138" i="16"/>
  <c r="D138" i="16"/>
  <c r="H57" i="12" s="1"/>
  <c r="I136" i="16"/>
  <c r="H136" i="16"/>
  <c r="G136" i="16"/>
  <c r="E136" i="16"/>
  <c r="D136" i="16"/>
  <c r="G57" i="12" s="1"/>
  <c r="I134" i="16"/>
  <c r="H134" i="16"/>
  <c r="G134" i="16"/>
  <c r="E134" i="16"/>
  <c r="D134" i="16"/>
  <c r="F57" i="12" s="1"/>
  <c r="B122" i="16"/>
  <c r="I115" i="16"/>
  <c r="H115" i="16"/>
  <c r="G115" i="16"/>
  <c r="E115" i="16"/>
  <c r="D115" i="16"/>
  <c r="K56" i="12" s="1"/>
  <c r="I113" i="16"/>
  <c r="H113" i="16"/>
  <c r="G113" i="16"/>
  <c r="E113" i="16"/>
  <c r="D113" i="16"/>
  <c r="J56" i="12" s="1"/>
  <c r="I111" i="16"/>
  <c r="H111" i="16"/>
  <c r="G111" i="16"/>
  <c r="E111" i="16"/>
  <c r="D111" i="16"/>
  <c r="I56" i="12" s="1"/>
  <c r="I109" i="16"/>
  <c r="H109" i="16"/>
  <c r="G109" i="16"/>
  <c r="E109" i="16"/>
  <c r="D109" i="16"/>
  <c r="H56" i="12" s="1"/>
  <c r="I107" i="16"/>
  <c r="H107" i="16"/>
  <c r="G107" i="16"/>
  <c r="E107" i="16"/>
  <c r="D107" i="16"/>
  <c r="G56" i="12" s="1"/>
  <c r="I105" i="16"/>
  <c r="H105" i="16"/>
  <c r="G105" i="16"/>
  <c r="E105" i="16"/>
  <c r="D105" i="16"/>
  <c r="F56" i="12" s="1"/>
  <c r="B93" i="16"/>
  <c r="I86" i="16"/>
  <c r="H86" i="16"/>
  <c r="G86" i="16"/>
  <c r="E86" i="16"/>
  <c r="D86" i="16"/>
  <c r="K55" i="12" s="1"/>
  <c r="I84" i="16"/>
  <c r="H84" i="16"/>
  <c r="G84" i="16"/>
  <c r="E84" i="16"/>
  <c r="D84" i="16"/>
  <c r="J55" i="12" s="1"/>
  <c r="I82" i="16"/>
  <c r="H82" i="16"/>
  <c r="G82" i="16"/>
  <c r="E82" i="16"/>
  <c r="D82" i="16"/>
  <c r="I55" i="12" s="1"/>
  <c r="I80" i="16"/>
  <c r="H80" i="16"/>
  <c r="G80" i="16"/>
  <c r="E80" i="16"/>
  <c r="D80" i="16"/>
  <c r="H55" i="12" s="1"/>
  <c r="I78" i="16"/>
  <c r="H78" i="16"/>
  <c r="G78" i="16"/>
  <c r="E78" i="16"/>
  <c r="D78" i="16"/>
  <c r="G55" i="12" s="1"/>
  <c r="I76" i="16"/>
  <c r="H76" i="16"/>
  <c r="G76" i="16"/>
  <c r="E76" i="16"/>
  <c r="D76" i="16"/>
  <c r="F55" i="12" s="1"/>
  <c r="B64" i="16"/>
  <c r="I57" i="16"/>
  <c r="H57" i="16"/>
  <c r="G57" i="16"/>
  <c r="E57" i="16"/>
  <c r="D57" i="16"/>
  <c r="K54" i="12" s="1"/>
  <c r="I55" i="16"/>
  <c r="H55" i="16"/>
  <c r="G55" i="16"/>
  <c r="E55" i="16"/>
  <c r="D55" i="16"/>
  <c r="J54" i="12" s="1"/>
  <c r="I53" i="16"/>
  <c r="H53" i="16"/>
  <c r="G53" i="16"/>
  <c r="E53" i="16"/>
  <c r="D53" i="16"/>
  <c r="I54" i="12" s="1"/>
  <c r="I51" i="16"/>
  <c r="H51" i="16"/>
  <c r="G51" i="16"/>
  <c r="E51" i="16"/>
  <c r="D51" i="16"/>
  <c r="H54" i="12" s="1"/>
  <c r="I49" i="16"/>
  <c r="H49" i="16"/>
  <c r="G49" i="16"/>
  <c r="E49" i="16"/>
  <c r="D49" i="16"/>
  <c r="G54" i="12" s="1"/>
  <c r="I47" i="16"/>
  <c r="H47" i="16"/>
  <c r="G47" i="16"/>
  <c r="E47" i="16"/>
  <c r="D47" i="16"/>
  <c r="F54" i="12" s="1"/>
  <c r="B35" i="16"/>
  <c r="D28" i="16"/>
  <c r="K53" i="12" s="1"/>
  <c r="D26" i="16"/>
  <c r="J53" i="12" s="1"/>
  <c r="D24" i="16"/>
  <c r="I53" i="12" s="1"/>
  <c r="D22" i="16"/>
  <c r="H53" i="12" s="1"/>
  <c r="D20" i="16"/>
  <c r="G53" i="12" s="1"/>
  <c r="D18" i="16"/>
  <c r="F53" i="12" s="1"/>
  <c r="B6" i="16"/>
  <c r="A1" i="16"/>
  <c r="E563" i="16"/>
  <c r="E72" i="12" s="1"/>
  <c r="D560" i="16"/>
  <c r="E534" i="16"/>
  <c r="E71" i="12" s="1"/>
  <c r="D531" i="16"/>
  <c r="E505" i="16"/>
  <c r="E70" i="12" s="1"/>
  <c r="D502" i="16"/>
  <c r="E476" i="16"/>
  <c r="E69" i="12" s="1"/>
  <c r="D473" i="16"/>
  <c r="E447" i="16"/>
  <c r="E68" i="12" s="1"/>
  <c r="D444" i="16"/>
  <c r="E418" i="16"/>
  <c r="E67" i="12" s="1"/>
  <c r="D415" i="16"/>
  <c r="E389" i="16"/>
  <c r="E66" i="12" s="1"/>
  <c r="D386" i="16"/>
  <c r="E360" i="16"/>
  <c r="E65" i="12" s="1"/>
  <c r="D357" i="16"/>
  <c r="E331" i="16"/>
  <c r="E64" i="12" s="1"/>
  <c r="D328" i="16"/>
  <c r="E302" i="16"/>
  <c r="E63" i="12" s="1"/>
  <c r="D299" i="16"/>
  <c r="E273" i="16"/>
  <c r="E62" i="12" s="1"/>
  <c r="D270" i="16"/>
  <c r="E244" i="16"/>
  <c r="E61" i="12" s="1"/>
  <c r="D241" i="16"/>
  <c r="E215" i="16"/>
  <c r="E60" i="12" s="1"/>
  <c r="D212" i="16"/>
  <c r="E186" i="16"/>
  <c r="E59" i="12" s="1"/>
  <c r="D183" i="16"/>
  <c r="E157" i="16"/>
  <c r="E58" i="12" s="1"/>
  <c r="D154" i="16"/>
  <c r="E128" i="16"/>
  <c r="E57" i="12" s="1"/>
  <c r="D125" i="16"/>
  <c r="E99" i="16"/>
  <c r="E56" i="12" s="1"/>
  <c r="D96" i="16"/>
  <c r="E70" i="16"/>
  <c r="E55" i="12" s="1"/>
  <c r="D67" i="16"/>
  <c r="E41" i="16"/>
  <c r="E54" i="12" s="1"/>
  <c r="D38" i="16"/>
  <c r="E12" i="16"/>
  <c r="E53" i="12" s="1"/>
  <c r="D9" i="16"/>
  <c r="A1" i="13"/>
  <c r="A1" i="11"/>
  <c r="G27" i="21"/>
  <c r="C49" i="12"/>
  <c r="C48" i="12"/>
  <c r="C47" i="12"/>
  <c r="C46" i="12"/>
  <c r="C45" i="12"/>
  <c r="C44" i="12"/>
  <c r="C43" i="12"/>
  <c r="C42" i="12"/>
  <c r="C41" i="12"/>
  <c r="C40" i="12"/>
  <c r="C39" i="12"/>
  <c r="C38" i="12"/>
  <c r="C37" i="12"/>
  <c r="C36" i="12"/>
  <c r="C35" i="12"/>
  <c r="C34" i="12"/>
  <c r="C33" i="12"/>
  <c r="C32" i="12"/>
  <c r="C31" i="12"/>
  <c r="C30" i="12"/>
  <c r="C9" i="12"/>
  <c r="C8" i="12"/>
  <c r="C7" i="12"/>
  <c r="B557" i="13"/>
  <c r="B528" i="13"/>
  <c r="B499" i="13"/>
  <c r="B470" i="13"/>
  <c r="B441" i="13"/>
  <c r="B412" i="13"/>
  <c r="B383" i="13"/>
  <c r="B354" i="13"/>
  <c r="B325" i="13"/>
  <c r="B296" i="13"/>
  <c r="B267" i="13"/>
  <c r="B238" i="13"/>
  <c r="B209" i="13"/>
  <c r="B180" i="13"/>
  <c r="B151" i="13"/>
  <c r="B122" i="13"/>
  <c r="B93" i="13"/>
  <c r="B64" i="13"/>
  <c r="B35" i="13"/>
  <c r="I579" i="13"/>
  <c r="H579" i="13"/>
  <c r="G579" i="13"/>
  <c r="E579" i="13"/>
  <c r="D579" i="13"/>
  <c r="K49" i="12" s="1"/>
  <c r="I577" i="13"/>
  <c r="H577" i="13"/>
  <c r="G577" i="13"/>
  <c r="E577" i="13"/>
  <c r="D577" i="13"/>
  <c r="J49" i="12" s="1"/>
  <c r="I575" i="13"/>
  <c r="H575" i="13"/>
  <c r="G575" i="13"/>
  <c r="E575" i="13"/>
  <c r="D575" i="13"/>
  <c r="I49" i="12" s="1"/>
  <c r="I573" i="13"/>
  <c r="H573" i="13"/>
  <c r="G573" i="13"/>
  <c r="E573" i="13"/>
  <c r="D573" i="13"/>
  <c r="H49" i="12" s="1"/>
  <c r="I571" i="13"/>
  <c r="H571" i="13"/>
  <c r="G571" i="13"/>
  <c r="E571" i="13"/>
  <c r="D571" i="13"/>
  <c r="G49" i="12" s="1"/>
  <c r="I569" i="13"/>
  <c r="H569" i="13"/>
  <c r="G569" i="13"/>
  <c r="E569" i="13"/>
  <c r="D569" i="13"/>
  <c r="F49" i="12" s="1"/>
  <c r="E563" i="13"/>
  <c r="E49" i="12" s="1"/>
  <c r="D560" i="13"/>
  <c r="I550" i="13"/>
  <c r="H550" i="13"/>
  <c r="G550" i="13"/>
  <c r="E550" i="13"/>
  <c r="D550" i="13"/>
  <c r="K48" i="12" s="1"/>
  <c r="I548" i="13"/>
  <c r="H548" i="13"/>
  <c r="G548" i="13"/>
  <c r="E548" i="13"/>
  <c r="D548" i="13"/>
  <c r="J48" i="12" s="1"/>
  <c r="I546" i="13"/>
  <c r="H546" i="13"/>
  <c r="G546" i="13"/>
  <c r="E546" i="13"/>
  <c r="D546" i="13"/>
  <c r="I48" i="12" s="1"/>
  <c r="I544" i="13"/>
  <c r="H544" i="13"/>
  <c r="G544" i="13"/>
  <c r="E544" i="13"/>
  <c r="D544" i="13"/>
  <c r="H48" i="12" s="1"/>
  <c r="I542" i="13"/>
  <c r="H542" i="13"/>
  <c r="G542" i="13"/>
  <c r="E542" i="13"/>
  <c r="D542" i="13"/>
  <c r="G48" i="12" s="1"/>
  <c r="I540" i="13"/>
  <c r="H540" i="13"/>
  <c r="G540" i="13"/>
  <c r="E540" i="13"/>
  <c r="D540" i="13"/>
  <c r="F48" i="12" s="1"/>
  <c r="E534" i="13"/>
  <c r="E48" i="12" s="1"/>
  <c r="D531" i="13"/>
  <c r="I521" i="13"/>
  <c r="H521" i="13"/>
  <c r="G521" i="13"/>
  <c r="E521" i="13"/>
  <c r="D521" i="13"/>
  <c r="K47" i="12" s="1"/>
  <c r="I519" i="13"/>
  <c r="H519" i="13"/>
  <c r="G519" i="13"/>
  <c r="E519" i="13"/>
  <c r="D519" i="13"/>
  <c r="J47" i="12" s="1"/>
  <c r="I517" i="13"/>
  <c r="H517" i="13"/>
  <c r="G517" i="13"/>
  <c r="E517" i="13"/>
  <c r="D517" i="13"/>
  <c r="I47" i="12" s="1"/>
  <c r="I515" i="13"/>
  <c r="H515" i="13"/>
  <c r="G515" i="13"/>
  <c r="E515" i="13"/>
  <c r="D515" i="13"/>
  <c r="H47" i="12" s="1"/>
  <c r="I513" i="13"/>
  <c r="H513" i="13"/>
  <c r="G513" i="13"/>
  <c r="E513" i="13"/>
  <c r="D513" i="13"/>
  <c r="G47" i="12" s="1"/>
  <c r="I511" i="13"/>
  <c r="H511" i="13"/>
  <c r="G511" i="13"/>
  <c r="E511" i="13"/>
  <c r="D511" i="13"/>
  <c r="F47" i="12" s="1"/>
  <c r="E505" i="13"/>
  <c r="E47" i="12" s="1"/>
  <c r="D502" i="13"/>
  <c r="I492" i="13"/>
  <c r="H492" i="13"/>
  <c r="G492" i="13"/>
  <c r="E492" i="13"/>
  <c r="D492" i="13"/>
  <c r="K46" i="12" s="1"/>
  <c r="I490" i="13"/>
  <c r="H490" i="13"/>
  <c r="G490" i="13"/>
  <c r="E490" i="13"/>
  <c r="D490" i="13"/>
  <c r="J46" i="12" s="1"/>
  <c r="I488" i="13"/>
  <c r="H488" i="13"/>
  <c r="G488" i="13"/>
  <c r="E488" i="13"/>
  <c r="D488" i="13"/>
  <c r="I46" i="12" s="1"/>
  <c r="I486" i="13"/>
  <c r="H486" i="13"/>
  <c r="G486" i="13"/>
  <c r="E486" i="13"/>
  <c r="D486" i="13"/>
  <c r="H46" i="12" s="1"/>
  <c r="I484" i="13"/>
  <c r="H484" i="13"/>
  <c r="G484" i="13"/>
  <c r="E484" i="13"/>
  <c r="D484" i="13"/>
  <c r="G46" i="12" s="1"/>
  <c r="I482" i="13"/>
  <c r="H482" i="13"/>
  <c r="G482" i="13"/>
  <c r="E482" i="13"/>
  <c r="D482" i="13"/>
  <c r="F46" i="12" s="1"/>
  <c r="E476" i="13"/>
  <c r="E46" i="12" s="1"/>
  <c r="D473" i="13"/>
  <c r="I463" i="13"/>
  <c r="H463" i="13"/>
  <c r="G463" i="13"/>
  <c r="E463" i="13"/>
  <c r="D463" i="13"/>
  <c r="K45" i="12" s="1"/>
  <c r="I461" i="13"/>
  <c r="H461" i="13"/>
  <c r="G461" i="13"/>
  <c r="E461" i="13"/>
  <c r="D461" i="13"/>
  <c r="J45" i="12" s="1"/>
  <c r="I459" i="13"/>
  <c r="H459" i="13"/>
  <c r="G459" i="13"/>
  <c r="E459" i="13"/>
  <c r="D459" i="13"/>
  <c r="I45" i="12" s="1"/>
  <c r="I457" i="13"/>
  <c r="H457" i="13"/>
  <c r="G457" i="13"/>
  <c r="E457" i="13"/>
  <c r="D457" i="13"/>
  <c r="H45" i="12" s="1"/>
  <c r="I455" i="13"/>
  <c r="H455" i="13"/>
  <c r="G455" i="13"/>
  <c r="E455" i="13"/>
  <c r="D455" i="13"/>
  <c r="G45" i="12" s="1"/>
  <c r="I453" i="13"/>
  <c r="H453" i="13"/>
  <c r="G453" i="13"/>
  <c r="E453" i="13"/>
  <c r="D453" i="13"/>
  <c r="F45" i="12" s="1"/>
  <c r="E447" i="13"/>
  <c r="E45" i="12" s="1"/>
  <c r="D444" i="13"/>
  <c r="I434" i="13"/>
  <c r="H434" i="13"/>
  <c r="G434" i="13"/>
  <c r="E434" i="13"/>
  <c r="D434" i="13"/>
  <c r="K44" i="12" s="1"/>
  <c r="I432" i="13"/>
  <c r="H432" i="13"/>
  <c r="G432" i="13"/>
  <c r="E432" i="13"/>
  <c r="D432" i="13"/>
  <c r="J44" i="12" s="1"/>
  <c r="I430" i="13"/>
  <c r="H430" i="13"/>
  <c r="G430" i="13"/>
  <c r="E430" i="13"/>
  <c r="D430" i="13"/>
  <c r="I44" i="12" s="1"/>
  <c r="I428" i="13"/>
  <c r="H428" i="13"/>
  <c r="G428" i="13"/>
  <c r="E428" i="13"/>
  <c r="D428" i="13"/>
  <c r="H44" i="12" s="1"/>
  <c r="I426" i="13"/>
  <c r="H426" i="13"/>
  <c r="G426" i="13"/>
  <c r="E426" i="13"/>
  <c r="D426" i="13"/>
  <c r="G44" i="12" s="1"/>
  <c r="I424" i="13"/>
  <c r="H424" i="13"/>
  <c r="G424" i="13"/>
  <c r="E424" i="13"/>
  <c r="D424" i="13"/>
  <c r="F44" i="12" s="1"/>
  <c r="E418" i="13"/>
  <c r="E44" i="12" s="1"/>
  <c r="D415" i="13"/>
  <c r="I405" i="13"/>
  <c r="H405" i="13"/>
  <c r="G405" i="13"/>
  <c r="E405" i="13"/>
  <c r="D405" i="13"/>
  <c r="K43" i="12" s="1"/>
  <c r="I403" i="13"/>
  <c r="H403" i="13"/>
  <c r="G403" i="13"/>
  <c r="E403" i="13"/>
  <c r="D403" i="13"/>
  <c r="J43" i="12" s="1"/>
  <c r="I401" i="13"/>
  <c r="H401" i="13"/>
  <c r="G401" i="13"/>
  <c r="E401" i="13"/>
  <c r="D401" i="13"/>
  <c r="I43" i="12" s="1"/>
  <c r="I399" i="13"/>
  <c r="H399" i="13"/>
  <c r="G399" i="13"/>
  <c r="E399" i="13"/>
  <c r="D399" i="13"/>
  <c r="H43" i="12" s="1"/>
  <c r="I397" i="13"/>
  <c r="H397" i="13"/>
  <c r="G397" i="13"/>
  <c r="E397" i="13"/>
  <c r="D397" i="13"/>
  <c r="G43" i="12" s="1"/>
  <c r="I395" i="13"/>
  <c r="H395" i="13"/>
  <c r="G395" i="13"/>
  <c r="E395" i="13"/>
  <c r="D395" i="13"/>
  <c r="F43" i="12" s="1"/>
  <c r="E389" i="13"/>
  <c r="E43" i="12" s="1"/>
  <c r="D386" i="13"/>
  <c r="I376" i="13"/>
  <c r="H376" i="13"/>
  <c r="G376" i="13"/>
  <c r="E376" i="13"/>
  <c r="D376" i="13"/>
  <c r="K42" i="12" s="1"/>
  <c r="I374" i="13"/>
  <c r="H374" i="13"/>
  <c r="G374" i="13"/>
  <c r="E374" i="13"/>
  <c r="D374" i="13"/>
  <c r="J42" i="12" s="1"/>
  <c r="I372" i="13"/>
  <c r="H372" i="13"/>
  <c r="G372" i="13"/>
  <c r="E372" i="13"/>
  <c r="D372" i="13"/>
  <c r="I42" i="12" s="1"/>
  <c r="I370" i="13"/>
  <c r="H370" i="13"/>
  <c r="G370" i="13"/>
  <c r="E370" i="13"/>
  <c r="D370" i="13"/>
  <c r="H42" i="12" s="1"/>
  <c r="I368" i="13"/>
  <c r="H368" i="13"/>
  <c r="G368" i="13"/>
  <c r="E368" i="13"/>
  <c r="D368" i="13"/>
  <c r="G42" i="12" s="1"/>
  <c r="I366" i="13"/>
  <c r="H366" i="13"/>
  <c r="G366" i="13"/>
  <c r="E366" i="13"/>
  <c r="D366" i="13"/>
  <c r="F42" i="12" s="1"/>
  <c r="E360" i="13"/>
  <c r="E42" i="12" s="1"/>
  <c r="D357" i="13"/>
  <c r="I347" i="13"/>
  <c r="H347" i="13"/>
  <c r="G347" i="13"/>
  <c r="E347" i="13"/>
  <c r="D347" i="13"/>
  <c r="K41" i="12" s="1"/>
  <c r="I345" i="13"/>
  <c r="H345" i="13"/>
  <c r="G345" i="13"/>
  <c r="E345" i="13"/>
  <c r="D345" i="13"/>
  <c r="J41" i="12" s="1"/>
  <c r="I343" i="13"/>
  <c r="H343" i="13"/>
  <c r="G343" i="13"/>
  <c r="E343" i="13"/>
  <c r="D343" i="13"/>
  <c r="I41" i="12" s="1"/>
  <c r="I341" i="13"/>
  <c r="H341" i="13"/>
  <c r="G341" i="13"/>
  <c r="E341" i="13"/>
  <c r="D341" i="13"/>
  <c r="H41" i="12" s="1"/>
  <c r="I339" i="13"/>
  <c r="H339" i="13"/>
  <c r="G339" i="13"/>
  <c r="E339" i="13"/>
  <c r="D339" i="13"/>
  <c r="G41" i="12" s="1"/>
  <c r="I337" i="13"/>
  <c r="H337" i="13"/>
  <c r="G337" i="13"/>
  <c r="E337" i="13"/>
  <c r="D337" i="13"/>
  <c r="F41" i="12" s="1"/>
  <c r="E331" i="13"/>
  <c r="E41" i="12" s="1"/>
  <c r="D328" i="13"/>
  <c r="I318" i="13"/>
  <c r="H318" i="13"/>
  <c r="G318" i="13"/>
  <c r="E318" i="13"/>
  <c r="D318" i="13"/>
  <c r="K40" i="12" s="1"/>
  <c r="I316" i="13"/>
  <c r="H316" i="13"/>
  <c r="G316" i="13"/>
  <c r="E316" i="13"/>
  <c r="D316" i="13"/>
  <c r="J40" i="12" s="1"/>
  <c r="I314" i="13"/>
  <c r="H314" i="13"/>
  <c r="G314" i="13"/>
  <c r="E314" i="13"/>
  <c r="D314" i="13"/>
  <c r="I40" i="12" s="1"/>
  <c r="I312" i="13"/>
  <c r="H312" i="13"/>
  <c r="G312" i="13"/>
  <c r="E312" i="13"/>
  <c r="D312" i="13"/>
  <c r="H40" i="12" s="1"/>
  <c r="I310" i="13"/>
  <c r="H310" i="13"/>
  <c r="G310" i="13"/>
  <c r="E310" i="13"/>
  <c r="D310" i="13"/>
  <c r="G40" i="12" s="1"/>
  <c r="I308" i="13"/>
  <c r="H308" i="13"/>
  <c r="G308" i="13"/>
  <c r="E308" i="13"/>
  <c r="D308" i="13"/>
  <c r="F40" i="12" s="1"/>
  <c r="E302" i="13"/>
  <c r="E40" i="12" s="1"/>
  <c r="D299" i="13"/>
  <c r="I289" i="13"/>
  <c r="H289" i="13"/>
  <c r="G289" i="13"/>
  <c r="E289" i="13"/>
  <c r="D289" i="13"/>
  <c r="K39" i="12" s="1"/>
  <c r="I287" i="13"/>
  <c r="H287" i="13"/>
  <c r="G287" i="13"/>
  <c r="E287" i="13"/>
  <c r="D287" i="13"/>
  <c r="J39" i="12" s="1"/>
  <c r="I285" i="13"/>
  <c r="H285" i="13"/>
  <c r="G285" i="13"/>
  <c r="E285" i="13"/>
  <c r="D285" i="13"/>
  <c r="I39" i="12" s="1"/>
  <c r="I283" i="13"/>
  <c r="H283" i="13"/>
  <c r="G283" i="13"/>
  <c r="E283" i="13"/>
  <c r="D283" i="13"/>
  <c r="H39" i="12" s="1"/>
  <c r="I281" i="13"/>
  <c r="H281" i="13"/>
  <c r="G281" i="13"/>
  <c r="E281" i="13"/>
  <c r="D281" i="13"/>
  <c r="G39" i="12" s="1"/>
  <c r="I279" i="13"/>
  <c r="H279" i="13"/>
  <c r="G279" i="13"/>
  <c r="E279" i="13"/>
  <c r="D279" i="13"/>
  <c r="F39" i="12" s="1"/>
  <c r="E273" i="13"/>
  <c r="E39" i="12" s="1"/>
  <c r="D270" i="13"/>
  <c r="I260" i="13"/>
  <c r="H260" i="13"/>
  <c r="G260" i="13"/>
  <c r="E260" i="13"/>
  <c r="D260" i="13"/>
  <c r="K38" i="12" s="1"/>
  <c r="I258" i="13"/>
  <c r="H258" i="13"/>
  <c r="G258" i="13"/>
  <c r="E258" i="13"/>
  <c r="D258" i="13"/>
  <c r="J38" i="12" s="1"/>
  <c r="I256" i="13"/>
  <c r="H256" i="13"/>
  <c r="G256" i="13"/>
  <c r="E256" i="13"/>
  <c r="D256" i="13"/>
  <c r="I38" i="12" s="1"/>
  <c r="I254" i="13"/>
  <c r="H254" i="13"/>
  <c r="G254" i="13"/>
  <c r="E254" i="13"/>
  <c r="D254" i="13"/>
  <c r="H38" i="12" s="1"/>
  <c r="I252" i="13"/>
  <c r="H252" i="13"/>
  <c r="G252" i="13"/>
  <c r="E252" i="13"/>
  <c r="D252" i="13"/>
  <c r="G38" i="12" s="1"/>
  <c r="I250" i="13"/>
  <c r="H250" i="13"/>
  <c r="G250" i="13"/>
  <c r="E250" i="13"/>
  <c r="D250" i="13"/>
  <c r="F38" i="12" s="1"/>
  <c r="E244" i="13"/>
  <c r="E38" i="12" s="1"/>
  <c r="D241" i="13"/>
  <c r="I231" i="13"/>
  <c r="H231" i="13"/>
  <c r="G231" i="13"/>
  <c r="E231" i="13"/>
  <c r="D231" i="13"/>
  <c r="K37" i="12" s="1"/>
  <c r="I229" i="13"/>
  <c r="H229" i="13"/>
  <c r="G229" i="13"/>
  <c r="E229" i="13"/>
  <c r="D229" i="13"/>
  <c r="J37" i="12" s="1"/>
  <c r="I227" i="13"/>
  <c r="H227" i="13"/>
  <c r="G227" i="13"/>
  <c r="E227" i="13"/>
  <c r="D227" i="13"/>
  <c r="I37" i="12" s="1"/>
  <c r="I225" i="13"/>
  <c r="H225" i="13"/>
  <c r="G225" i="13"/>
  <c r="E225" i="13"/>
  <c r="D225" i="13"/>
  <c r="H37" i="12" s="1"/>
  <c r="I223" i="13"/>
  <c r="H223" i="13"/>
  <c r="G223" i="13"/>
  <c r="E223" i="13"/>
  <c r="D223" i="13"/>
  <c r="G37" i="12" s="1"/>
  <c r="I221" i="13"/>
  <c r="H221" i="13"/>
  <c r="G221" i="13"/>
  <c r="E221" i="13"/>
  <c r="D221" i="13"/>
  <c r="F37" i="12" s="1"/>
  <c r="E215" i="13"/>
  <c r="E37" i="12" s="1"/>
  <c r="D212" i="13"/>
  <c r="I202" i="13"/>
  <c r="H202" i="13"/>
  <c r="G202" i="13"/>
  <c r="E202" i="13"/>
  <c r="D202" i="13"/>
  <c r="K36" i="12" s="1"/>
  <c r="I200" i="13"/>
  <c r="H200" i="13"/>
  <c r="G200" i="13"/>
  <c r="E200" i="13"/>
  <c r="D200" i="13"/>
  <c r="J36" i="12" s="1"/>
  <c r="I198" i="13"/>
  <c r="H198" i="13"/>
  <c r="G198" i="13"/>
  <c r="E198" i="13"/>
  <c r="D198" i="13"/>
  <c r="I36" i="12" s="1"/>
  <c r="I196" i="13"/>
  <c r="H196" i="13"/>
  <c r="G196" i="13"/>
  <c r="E196" i="13"/>
  <c r="D196" i="13"/>
  <c r="H36" i="12" s="1"/>
  <c r="I194" i="13"/>
  <c r="H194" i="13"/>
  <c r="G194" i="13"/>
  <c r="E194" i="13"/>
  <c r="D194" i="13"/>
  <c r="G36" i="12" s="1"/>
  <c r="I192" i="13"/>
  <c r="H192" i="13"/>
  <c r="G192" i="13"/>
  <c r="E192" i="13"/>
  <c r="D192" i="13"/>
  <c r="F36" i="12" s="1"/>
  <c r="E186" i="13"/>
  <c r="E36" i="12" s="1"/>
  <c r="D183" i="13"/>
  <c r="I173" i="13"/>
  <c r="H173" i="13"/>
  <c r="G173" i="13"/>
  <c r="E173" i="13"/>
  <c r="D173" i="13"/>
  <c r="K35" i="12" s="1"/>
  <c r="I171" i="13"/>
  <c r="H171" i="13"/>
  <c r="G171" i="13"/>
  <c r="E171" i="13"/>
  <c r="D171" i="13"/>
  <c r="J35" i="12" s="1"/>
  <c r="I169" i="13"/>
  <c r="H169" i="13"/>
  <c r="G169" i="13"/>
  <c r="E169" i="13"/>
  <c r="D169" i="13"/>
  <c r="I35" i="12" s="1"/>
  <c r="I167" i="13"/>
  <c r="H167" i="13"/>
  <c r="G167" i="13"/>
  <c r="E167" i="13"/>
  <c r="D167" i="13"/>
  <c r="H35" i="12" s="1"/>
  <c r="I165" i="13"/>
  <c r="H165" i="13"/>
  <c r="G165" i="13"/>
  <c r="E165" i="13"/>
  <c r="D165" i="13"/>
  <c r="G35" i="12" s="1"/>
  <c r="I163" i="13"/>
  <c r="H163" i="13"/>
  <c r="G163" i="13"/>
  <c r="E163" i="13"/>
  <c r="D163" i="13"/>
  <c r="F35" i="12" s="1"/>
  <c r="E157" i="13"/>
  <c r="E35" i="12" s="1"/>
  <c r="D154" i="13"/>
  <c r="I144" i="13"/>
  <c r="H144" i="13"/>
  <c r="G144" i="13"/>
  <c r="E144" i="13"/>
  <c r="D144" i="13"/>
  <c r="K34" i="12" s="1"/>
  <c r="I142" i="13"/>
  <c r="H142" i="13"/>
  <c r="G142" i="13"/>
  <c r="E142" i="13"/>
  <c r="D142" i="13"/>
  <c r="J34" i="12" s="1"/>
  <c r="I140" i="13"/>
  <c r="H140" i="13"/>
  <c r="G140" i="13"/>
  <c r="E140" i="13"/>
  <c r="D140" i="13"/>
  <c r="I34" i="12" s="1"/>
  <c r="I138" i="13"/>
  <c r="H138" i="13"/>
  <c r="G138" i="13"/>
  <c r="E138" i="13"/>
  <c r="D138" i="13"/>
  <c r="H34" i="12" s="1"/>
  <c r="I136" i="13"/>
  <c r="H136" i="13"/>
  <c r="G136" i="13"/>
  <c r="E136" i="13"/>
  <c r="D136" i="13"/>
  <c r="G34" i="12" s="1"/>
  <c r="I134" i="13"/>
  <c r="H134" i="13"/>
  <c r="G134" i="13"/>
  <c r="E134" i="13"/>
  <c r="D134" i="13"/>
  <c r="F34" i="12" s="1"/>
  <c r="E128" i="13"/>
  <c r="E34" i="12" s="1"/>
  <c r="D125" i="13"/>
  <c r="I115" i="13"/>
  <c r="H115" i="13"/>
  <c r="G115" i="13"/>
  <c r="E115" i="13"/>
  <c r="D115" i="13"/>
  <c r="K33" i="12" s="1"/>
  <c r="I113" i="13"/>
  <c r="H113" i="13"/>
  <c r="G113" i="13"/>
  <c r="E113" i="13"/>
  <c r="D113" i="13"/>
  <c r="J33" i="12" s="1"/>
  <c r="I111" i="13"/>
  <c r="H111" i="13"/>
  <c r="G111" i="13"/>
  <c r="E111" i="13"/>
  <c r="D111" i="13"/>
  <c r="I33" i="12" s="1"/>
  <c r="I109" i="13"/>
  <c r="H109" i="13"/>
  <c r="G109" i="13"/>
  <c r="E109" i="13"/>
  <c r="D109" i="13"/>
  <c r="H33" i="12" s="1"/>
  <c r="I107" i="13"/>
  <c r="H107" i="13"/>
  <c r="G107" i="13"/>
  <c r="E107" i="13"/>
  <c r="D107" i="13"/>
  <c r="G33" i="12" s="1"/>
  <c r="I105" i="13"/>
  <c r="H105" i="13"/>
  <c r="G105" i="13"/>
  <c r="E105" i="13"/>
  <c r="D105" i="13"/>
  <c r="F33" i="12" s="1"/>
  <c r="E99" i="13"/>
  <c r="E33" i="12" s="1"/>
  <c r="D96" i="13"/>
  <c r="I86" i="13"/>
  <c r="H86" i="13"/>
  <c r="G86" i="13"/>
  <c r="E86" i="13"/>
  <c r="D86" i="13"/>
  <c r="K32" i="12" s="1"/>
  <c r="I84" i="13"/>
  <c r="H84" i="13"/>
  <c r="G84" i="13"/>
  <c r="E84" i="13"/>
  <c r="D84" i="13"/>
  <c r="J32" i="12" s="1"/>
  <c r="I82" i="13"/>
  <c r="H82" i="13"/>
  <c r="G82" i="13"/>
  <c r="E82" i="13"/>
  <c r="D82" i="13"/>
  <c r="I32" i="12" s="1"/>
  <c r="I80" i="13"/>
  <c r="H80" i="13"/>
  <c r="G80" i="13"/>
  <c r="E80" i="13"/>
  <c r="D80" i="13"/>
  <c r="H32" i="12" s="1"/>
  <c r="I78" i="13"/>
  <c r="H78" i="13"/>
  <c r="G78" i="13"/>
  <c r="E78" i="13"/>
  <c r="D78" i="13"/>
  <c r="G32" i="12" s="1"/>
  <c r="I76" i="13"/>
  <c r="H76" i="13"/>
  <c r="G76" i="13"/>
  <c r="E76" i="13"/>
  <c r="D76" i="13"/>
  <c r="F32" i="12" s="1"/>
  <c r="E70" i="13"/>
  <c r="E32" i="12" s="1"/>
  <c r="D67" i="13"/>
  <c r="I57" i="13"/>
  <c r="H57" i="13"/>
  <c r="G57" i="13"/>
  <c r="E57" i="13"/>
  <c r="D57" i="13"/>
  <c r="K31" i="12" s="1"/>
  <c r="I55" i="13"/>
  <c r="H55" i="13"/>
  <c r="G55" i="13"/>
  <c r="E55" i="13"/>
  <c r="D55" i="13"/>
  <c r="J31" i="12" s="1"/>
  <c r="I53" i="13"/>
  <c r="H53" i="13"/>
  <c r="G53" i="13"/>
  <c r="E53" i="13"/>
  <c r="D53" i="13"/>
  <c r="I31" i="12" s="1"/>
  <c r="I51" i="13"/>
  <c r="H51" i="13"/>
  <c r="G51" i="13"/>
  <c r="E51" i="13"/>
  <c r="D51" i="13"/>
  <c r="H31" i="12" s="1"/>
  <c r="I49" i="13"/>
  <c r="H49" i="13"/>
  <c r="G49" i="13"/>
  <c r="E49" i="13"/>
  <c r="D49" i="13"/>
  <c r="G31" i="12" s="1"/>
  <c r="I47" i="13"/>
  <c r="H47" i="13"/>
  <c r="G47" i="13"/>
  <c r="E47" i="13"/>
  <c r="D47" i="13"/>
  <c r="F31" i="12" s="1"/>
  <c r="E41" i="13"/>
  <c r="E31" i="12" s="1"/>
  <c r="D38" i="13"/>
  <c r="K30" i="12"/>
  <c r="J30" i="12"/>
  <c r="I30" i="12"/>
  <c r="H30" i="12"/>
  <c r="G30" i="12"/>
  <c r="F30" i="12"/>
  <c r="E12" i="13"/>
  <c r="E30" i="12" s="1"/>
  <c r="D9" i="13"/>
  <c r="C26" i="12"/>
  <c r="C25" i="12"/>
  <c r="C24" i="12"/>
  <c r="C23" i="12"/>
  <c r="C22" i="12"/>
  <c r="C21" i="12"/>
  <c r="C20" i="12"/>
  <c r="C19" i="12"/>
  <c r="C18" i="12"/>
  <c r="C17" i="12"/>
  <c r="C16" i="12"/>
  <c r="C15" i="12"/>
  <c r="C14" i="12"/>
  <c r="C13" i="12"/>
  <c r="C12" i="12"/>
  <c r="C11" i="12"/>
  <c r="C10" i="12"/>
  <c r="I579" i="11"/>
  <c r="H579" i="11"/>
  <c r="G579" i="11"/>
  <c r="E579" i="11"/>
  <c r="D579" i="11"/>
  <c r="K26" i="12" s="1"/>
  <c r="I577" i="11"/>
  <c r="H577" i="11"/>
  <c r="G577" i="11"/>
  <c r="E577" i="11"/>
  <c r="D577" i="11"/>
  <c r="J26" i="12" s="1"/>
  <c r="I575" i="11"/>
  <c r="H575" i="11"/>
  <c r="G575" i="11"/>
  <c r="E575" i="11"/>
  <c r="D575" i="11"/>
  <c r="I26" i="12" s="1"/>
  <c r="I573" i="11"/>
  <c r="H573" i="11"/>
  <c r="G573" i="11"/>
  <c r="E573" i="11"/>
  <c r="D573" i="11"/>
  <c r="H26" i="12" s="1"/>
  <c r="I571" i="11"/>
  <c r="H571" i="11"/>
  <c r="G571" i="11"/>
  <c r="E571" i="11"/>
  <c r="D571" i="11"/>
  <c r="G26" i="12" s="1"/>
  <c r="I569" i="11"/>
  <c r="H569" i="11"/>
  <c r="G569" i="11"/>
  <c r="E569" i="11"/>
  <c r="D569" i="11"/>
  <c r="F26" i="12" s="1"/>
  <c r="E563" i="11"/>
  <c r="E26" i="12" s="1"/>
  <c r="D560" i="11"/>
  <c r="B557" i="11"/>
  <c r="I550" i="11"/>
  <c r="H550" i="11"/>
  <c r="G550" i="11"/>
  <c r="E550" i="11"/>
  <c r="D550" i="11"/>
  <c r="K25" i="12" s="1"/>
  <c r="I548" i="11"/>
  <c r="H548" i="11"/>
  <c r="G548" i="11"/>
  <c r="E548" i="11"/>
  <c r="D548" i="11"/>
  <c r="J25" i="12" s="1"/>
  <c r="I546" i="11"/>
  <c r="H546" i="11"/>
  <c r="G546" i="11"/>
  <c r="E546" i="11"/>
  <c r="D546" i="11"/>
  <c r="I25" i="12" s="1"/>
  <c r="I544" i="11"/>
  <c r="H544" i="11"/>
  <c r="G544" i="11"/>
  <c r="E544" i="11"/>
  <c r="D544" i="11"/>
  <c r="H25" i="12" s="1"/>
  <c r="I542" i="11"/>
  <c r="H542" i="11"/>
  <c r="G542" i="11"/>
  <c r="E542" i="11"/>
  <c r="D542" i="11"/>
  <c r="G25" i="12" s="1"/>
  <c r="I540" i="11"/>
  <c r="H540" i="11"/>
  <c r="G540" i="11"/>
  <c r="E540" i="11"/>
  <c r="D540" i="11"/>
  <c r="F25" i="12" s="1"/>
  <c r="E534" i="11"/>
  <c r="E25" i="12" s="1"/>
  <c r="D531" i="11"/>
  <c r="B528" i="11"/>
  <c r="I521" i="11"/>
  <c r="H521" i="11"/>
  <c r="G521" i="11"/>
  <c r="E521" i="11"/>
  <c r="D521" i="11"/>
  <c r="K24" i="12" s="1"/>
  <c r="I519" i="11"/>
  <c r="H519" i="11"/>
  <c r="G519" i="11"/>
  <c r="E519" i="11"/>
  <c r="D519" i="11"/>
  <c r="J24" i="12" s="1"/>
  <c r="I517" i="11"/>
  <c r="H517" i="11"/>
  <c r="G517" i="11"/>
  <c r="E517" i="11"/>
  <c r="D517" i="11"/>
  <c r="I24" i="12" s="1"/>
  <c r="I515" i="11"/>
  <c r="H515" i="11"/>
  <c r="G515" i="11"/>
  <c r="E515" i="11"/>
  <c r="D515" i="11"/>
  <c r="H24" i="12" s="1"/>
  <c r="I513" i="11"/>
  <c r="H513" i="11"/>
  <c r="G513" i="11"/>
  <c r="E513" i="11"/>
  <c r="D513" i="11"/>
  <c r="G24" i="12" s="1"/>
  <c r="I511" i="11"/>
  <c r="H511" i="11"/>
  <c r="G511" i="11"/>
  <c r="E511" i="11"/>
  <c r="D511" i="11"/>
  <c r="F24" i="12" s="1"/>
  <c r="E505" i="11"/>
  <c r="E24" i="12" s="1"/>
  <c r="D502" i="11"/>
  <c r="B499" i="11"/>
  <c r="I492" i="11"/>
  <c r="H492" i="11"/>
  <c r="G492" i="11"/>
  <c r="E492" i="11"/>
  <c r="D492" i="11"/>
  <c r="K23" i="12" s="1"/>
  <c r="I490" i="11"/>
  <c r="H490" i="11"/>
  <c r="G490" i="11"/>
  <c r="E490" i="11"/>
  <c r="D490" i="11"/>
  <c r="J23" i="12" s="1"/>
  <c r="I488" i="11"/>
  <c r="H488" i="11"/>
  <c r="G488" i="11"/>
  <c r="E488" i="11"/>
  <c r="D488" i="11"/>
  <c r="I23" i="12" s="1"/>
  <c r="I486" i="11"/>
  <c r="H486" i="11"/>
  <c r="G486" i="11"/>
  <c r="E486" i="11"/>
  <c r="D486" i="11"/>
  <c r="H23" i="12" s="1"/>
  <c r="I484" i="11"/>
  <c r="H484" i="11"/>
  <c r="G484" i="11"/>
  <c r="E484" i="11"/>
  <c r="D484" i="11"/>
  <c r="G23" i="12" s="1"/>
  <c r="I482" i="11"/>
  <c r="H482" i="11"/>
  <c r="G482" i="11"/>
  <c r="E482" i="11"/>
  <c r="D482" i="11"/>
  <c r="F23" i="12" s="1"/>
  <c r="E476" i="11"/>
  <c r="E23" i="12" s="1"/>
  <c r="D473" i="11"/>
  <c r="B470" i="11"/>
  <c r="I463" i="11"/>
  <c r="H463" i="11"/>
  <c r="G463" i="11"/>
  <c r="E463" i="11"/>
  <c r="D463" i="11"/>
  <c r="K22" i="12" s="1"/>
  <c r="I461" i="11"/>
  <c r="H461" i="11"/>
  <c r="G461" i="11"/>
  <c r="E461" i="11"/>
  <c r="D461" i="11"/>
  <c r="J22" i="12" s="1"/>
  <c r="I459" i="11"/>
  <c r="H459" i="11"/>
  <c r="G459" i="11"/>
  <c r="E459" i="11"/>
  <c r="D459" i="11"/>
  <c r="I22" i="12" s="1"/>
  <c r="I457" i="11"/>
  <c r="H457" i="11"/>
  <c r="G457" i="11"/>
  <c r="E457" i="11"/>
  <c r="D457" i="11"/>
  <c r="H22" i="12" s="1"/>
  <c r="I455" i="11"/>
  <c r="H455" i="11"/>
  <c r="G455" i="11"/>
  <c r="E455" i="11"/>
  <c r="D455" i="11"/>
  <c r="G22" i="12" s="1"/>
  <c r="I453" i="11"/>
  <c r="H453" i="11"/>
  <c r="G453" i="11"/>
  <c r="E453" i="11"/>
  <c r="D453" i="11"/>
  <c r="F22" i="12" s="1"/>
  <c r="E447" i="11"/>
  <c r="E22" i="12" s="1"/>
  <c r="D444" i="11"/>
  <c r="B441" i="11"/>
  <c r="D415" i="11"/>
  <c r="D386" i="11"/>
  <c r="D357" i="11"/>
  <c r="D328" i="11"/>
  <c r="D299" i="11"/>
  <c r="D270" i="11"/>
  <c r="D241" i="11"/>
  <c r="D212" i="11"/>
  <c r="D183" i="11"/>
  <c r="D154" i="11"/>
  <c r="D125" i="11"/>
  <c r="D96" i="11"/>
  <c r="D67" i="11"/>
  <c r="D38" i="11"/>
  <c r="D9" i="11"/>
  <c r="I434" i="11"/>
  <c r="H434" i="11"/>
  <c r="G434" i="11"/>
  <c r="E434" i="11"/>
  <c r="D434" i="11"/>
  <c r="K21" i="12" s="1"/>
  <c r="I432" i="11"/>
  <c r="H432" i="11"/>
  <c r="G432" i="11"/>
  <c r="E432" i="11"/>
  <c r="D432" i="11"/>
  <c r="J21" i="12" s="1"/>
  <c r="I430" i="11"/>
  <c r="H430" i="11"/>
  <c r="G430" i="11"/>
  <c r="E430" i="11"/>
  <c r="D430" i="11"/>
  <c r="I21" i="12" s="1"/>
  <c r="I428" i="11"/>
  <c r="H428" i="11"/>
  <c r="G428" i="11"/>
  <c r="E428" i="11"/>
  <c r="D428" i="11"/>
  <c r="H21" i="12" s="1"/>
  <c r="I426" i="11"/>
  <c r="H426" i="11"/>
  <c r="G426" i="11"/>
  <c r="E426" i="11"/>
  <c r="D426" i="11"/>
  <c r="G21" i="12" s="1"/>
  <c r="I424" i="11"/>
  <c r="H424" i="11"/>
  <c r="G424" i="11"/>
  <c r="E424" i="11"/>
  <c r="D424" i="11"/>
  <c r="F21" i="12" s="1"/>
  <c r="E418" i="11"/>
  <c r="E21" i="12" s="1"/>
  <c r="B412" i="11"/>
  <c r="I405" i="11"/>
  <c r="H405" i="11"/>
  <c r="G405" i="11"/>
  <c r="E405" i="11"/>
  <c r="D405" i="11"/>
  <c r="K20" i="12" s="1"/>
  <c r="I403" i="11"/>
  <c r="H403" i="11"/>
  <c r="G403" i="11"/>
  <c r="E403" i="11"/>
  <c r="D403" i="11"/>
  <c r="J20" i="12" s="1"/>
  <c r="I401" i="11"/>
  <c r="H401" i="11"/>
  <c r="G401" i="11"/>
  <c r="E401" i="11"/>
  <c r="D401" i="11"/>
  <c r="I20" i="12" s="1"/>
  <c r="I399" i="11"/>
  <c r="H399" i="11"/>
  <c r="G399" i="11"/>
  <c r="E399" i="11"/>
  <c r="D399" i="11"/>
  <c r="H20" i="12" s="1"/>
  <c r="I397" i="11"/>
  <c r="H397" i="11"/>
  <c r="G397" i="11"/>
  <c r="E397" i="11"/>
  <c r="D397" i="11"/>
  <c r="G20" i="12" s="1"/>
  <c r="I395" i="11"/>
  <c r="H395" i="11"/>
  <c r="G395" i="11"/>
  <c r="E395" i="11"/>
  <c r="D395" i="11"/>
  <c r="F20" i="12" s="1"/>
  <c r="E389" i="11"/>
  <c r="E20" i="12" s="1"/>
  <c r="B383" i="11"/>
  <c r="I376" i="11"/>
  <c r="H376" i="11"/>
  <c r="G376" i="11"/>
  <c r="E376" i="11"/>
  <c r="D376" i="11"/>
  <c r="K19" i="12" s="1"/>
  <c r="I374" i="11"/>
  <c r="H374" i="11"/>
  <c r="G374" i="11"/>
  <c r="E374" i="11"/>
  <c r="D374" i="11"/>
  <c r="J19" i="12" s="1"/>
  <c r="I372" i="11"/>
  <c r="H372" i="11"/>
  <c r="G372" i="11"/>
  <c r="E372" i="11"/>
  <c r="D372" i="11"/>
  <c r="I19" i="12" s="1"/>
  <c r="I370" i="11"/>
  <c r="H370" i="11"/>
  <c r="G370" i="11"/>
  <c r="E370" i="11"/>
  <c r="D370" i="11"/>
  <c r="H19" i="12" s="1"/>
  <c r="I368" i="11"/>
  <c r="H368" i="11"/>
  <c r="G368" i="11"/>
  <c r="E368" i="11"/>
  <c r="D368" i="11"/>
  <c r="G19" i="12" s="1"/>
  <c r="I366" i="11"/>
  <c r="H366" i="11"/>
  <c r="G366" i="11"/>
  <c r="E366" i="11"/>
  <c r="D366" i="11"/>
  <c r="F19" i="12" s="1"/>
  <c r="E360" i="11"/>
  <c r="E19" i="12" s="1"/>
  <c r="B354" i="11"/>
  <c r="I347" i="11"/>
  <c r="H347" i="11"/>
  <c r="G347" i="11"/>
  <c r="E347" i="11"/>
  <c r="D347" i="11"/>
  <c r="K18" i="12" s="1"/>
  <c r="I345" i="11"/>
  <c r="H345" i="11"/>
  <c r="G345" i="11"/>
  <c r="E345" i="11"/>
  <c r="D345" i="11"/>
  <c r="J18" i="12" s="1"/>
  <c r="I343" i="11"/>
  <c r="H343" i="11"/>
  <c r="G343" i="11"/>
  <c r="E343" i="11"/>
  <c r="D343" i="11"/>
  <c r="I18" i="12" s="1"/>
  <c r="I341" i="11"/>
  <c r="H341" i="11"/>
  <c r="G341" i="11"/>
  <c r="E341" i="11"/>
  <c r="D341" i="11"/>
  <c r="H18" i="12" s="1"/>
  <c r="I339" i="11"/>
  <c r="H339" i="11"/>
  <c r="G339" i="11"/>
  <c r="E339" i="11"/>
  <c r="D339" i="11"/>
  <c r="G18" i="12" s="1"/>
  <c r="I337" i="11"/>
  <c r="H337" i="11"/>
  <c r="G337" i="11"/>
  <c r="E337" i="11"/>
  <c r="D337" i="11"/>
  <c r="F18" i="12" s="1"/>
  <c r="E331" i="11"/>
  <c r="E18" i="12" s="1"/>
  <c r="B325" i="11"/>
  <c r="I318" i="11"/>
  <c r="H318" i="11"/>
  <c r="G318" i="11"/>
  <c r="E318" i="11"/>
  <c r="D318" i="11"/>
  <c r="K17" i="12" s="1"/>
  <c r="I316" i="11"/>
  <c r="H316" i="11"/>
  <c r="G316" i="11"/>
  <c r="E316" i="11"/>
  <c r="D316" i="11"/>
  <c r="J17" i="12" s="1"/>
  <c r="I314" i="11"/>
  <c r="H314" i="11"/>
  <c r="G314" i="11"/>
  <c r="E314" i="11"/>
  <c r="D314" i="11"/>
  <c r="I17" i="12" s="1"/>
  <c r="I312" i="11"/>
  <c r="H312" i="11"/>
  <c r="G312" i="11"/>
  <c r="E312" i="11"/>
  <c r="D312" i="11"/>
  <c r="H17" i="12" s="1"/>
  <c r="I310" i="11"/>
  <c r="H310" i="11"/>
  <c r="G310" i="11"/>
  <c r="E310" i="11"/>
  <c r="D310" i="11"/>
  <c r="G17" i="12" s="1"/>
  <c r="I308" i="11"/>
  <c r="H308" i="11"/>
  <c r="G308" i="11"/>
  <c r="E308" i="11"/>
  <c r="D308" i="11"/>
  <c r="F17" i="12" s="1"/>
  <c r="E302" i="11"/>
  <c r="E17" i="12" s="1"/>
  <c r="B296" i="11"/>
  <c r="I289" i="11"/>
  <c r="H289" i="11"/>
  <c r="G289" i="11"/>
  <c r="E289" i="11"/>
  <c r="D289" i="11"/>
  <c r="K16" i="12" s="1"/>
  <c r="I287" i="11"/>
  <c r="H287" i="11"/>
  <c r="G287" i="11"/>
  <c r="E287" i="11"/>
  <c r="D287" i="11"/>
  <c r="J16" i="12" s="1"/>
  <c r="I285" i="11"/>
  <c r="H285" i="11"/>
  <c r="G285" i="11"/>
  <c r="E285" i="11"/>
  <c r="D285" i="11"/>
  <c r="I16" i="12" s="1"/>
  <c r="I283" i="11"/>
  <c r="H283" i="11"/>
  <c r="G283" i="11"/>
  <c r="E283" i="11"/>
  <c r="D283" i="11"/>
  <c r="H16" i="12" s="1"/>
  <c r="I281" i="11"/>
  <c r="H281" i="11"/>
  <c r="G281" i="11"/>
  <c r="E281" i="11"/>
  <c r="D281" i="11"/>
  <c r="G16" i="12" s="1"/>
  <c r="I279" i="11"/>
  <c r="H279" i="11"/>
  <c r="G279" i="11"/>
  <c r="E279" i="11"/>
  <c r="D279" i="11"/>
  <c r="F16" i="12" s="1"/>
  <c r="E273" i="11"/>
  <c r="E16" i="12" s="1"/>
  <c r="B267" i="11"/>
  <c r="I260" i="11"/>
  <c r="H260" i="11"/>
  <c r="G260" i="11"/>
  <c r="E260" i="11"/>
  <c r="D260" i="11"/>
  <c r="K15" i="12" s="1"/>
  <c r="I258" i="11"/>
  <c r="H258" i="11"/>
  <c r="G258" i="11"/>
  <c r="E258" i="11"/>
  <c r="D258" i="11"/>
  <c r="J15" i="12" s="1"/>
  <c r="I256" i="11"/>
  <c r="H256" i="11"/>
  <c r="G256" i="11"/>
  <c r="E256" i="11"/>
  <c r="D256" i="11"/>
  <c r="I15" i="12" s="1"/>
  <c r="I254" i="11"/>
  <c r="H254" i="11"/>
  <c r="G254" i="11"/>
  <c r="E254" i="11"/>
  <c r="D254" i="11"/>
  <c r="H15" i="12" s="1"/>
  <c r="I252" i="11"/>
  <c r="H252" i="11"/>
  <c r="G252" i="11"/>
  <c r="E252" i="11"/>
  <c r="D252" i="11"/>
  <c r="G15" i="12" s="1"/>
  <c r="I250" i="11"/>
  <c r="H250" i="11"/>
  <c r="G250" i="11"/>
  <c r="E250" i="11"/>
  <c r="D250" i="11"/>
  <c r="F15" i="12" s="1"/>
  <c r="E244" i="11"/>
  <c r="E15" i="12" s="1"/>
  <c r="B238" i="11"/>
  <c r="I231" i="11"/>
  <c r="H231" i="11"/>
  <c r="G231" i="11"/>
  <c r="E231" i="11"/>
  <c r="D231" i="11"/>
  <c r="K14" i="12" s="1"/>
  <c r="I229" i="11"/>
  <c r="H229" i="11"/>
  <c r="G229" i="11"/>
  <c r="E229" i="11"/>
  <c r="D229" i="11"/>
  <c r="J14" i="12" s="1"/>
  <c r="I227" i="11"/>
  <c r="H227" i="11"/>
  <c r="G227" i="11"/>
  <c r="E227" i="11"/>
  <c r="D227" i="11"/>
  <c r="I14" i="12" s="1"/>
  <c r="I225" i="11"/>
  <c r="H225" i="11"/>
  <c r="G225" i="11"/>
  <c r="E225" i="11"/>
  <c r="D225" i="11"/>
  <c r="H14" i="12" s="1"/>
  <c r="I223" i="11"/>
  <c r="H223" i="11"/>
  <c r="G223" i="11"/>
  <c r="E223" i="11"/>
  <c r="D223" i="11"/>
  <c r="G14" i="12" s="1"/>
  <c r="I221" i="11"/>
  <c r="H221" i="11"/>
  <c r="G221" i="11"/>
  <c r="E221" i="11"/>
  <c r="D221" i="11"/>
  <c r="F14" i="12" s="1"/>
  <c r="E215" i="11"/>
  <c r="E14" i="12" s="1"/>
  <c r="B209" i="11"/>
  <c r="I202" i="11"/>
  <c r="H202" i="11"/>
  <c r="G202" i="11"/>
  <c r="E202" i="11"/>
  <c r="D202" i="11"/>
  <c r="K13" i="12" s="1"/>
  <c r="I200" i="11"/>
  <c r="H200" i="11"/>
  <c r="G200" i="11"/>
  <c r="E200" i="11"/>
  <c r="D200" i="11"/>
  <c r="J13" i="12" s="1"/>
  <c r="I198" i="11"/>
  <c r="H198" i="11"/>
  <c r="G198" i="11"/>
  <c r="E198" i="11"/>
  <c r="D198" i="11"/>
  <c r="I13" i="12" s="1"/>
  <c r="I196" i="11"/>
  <c r="H196" i="11"/>
  <c r="G196" i="11"/>
  <c r="E196" i="11"/>
  <c r="D196" i="11"/>
  <c r="H13" i="12" s="1"/>
  <c r="I194" i="11"/>
  <c r="H194" i="11"/>
  <c r="G194" i="11"/>
  <c r="E194" i="11"/>
  <c r="D194" i="11"/>
  <c r="G13" i="12" s="1"/>
  <c r="I192" i="11"/>
  <c r="H192" i="11"/>
  <c r="G192" i="11"/>
  <c r="E192" i="11"/>
  <c r="D192" i="11"/>
  <c r="F13" i="12" s="1"/>
  <c r="E186" i="11"/>
  <c r="E13" i="12" s="1"/>
  <c r="B180" i="11"/>
  <c r="I173" i="11"/>
  <c r="H173" i="11"/>
  <c r="G173" i="11"/>
  <c r="E173" i="11"/>
  <c r="D173" i="11"/>
  <c r="K12" i="12" s="1"/>
  <c r="I171" i="11"/>
  <c r="H171" i="11"/>
  <c r="G171" i="11"/>
  <c r="E171" i="11"/>
  <c r="D171" i="11"/>
  <c r="J12" i="12" s="1"/>
  <c r="I169" i="11"/>
  <c r="H169" i="11"/>
  <c r="G169" i="11"/>
  <c r="E169" i="11"/>
  <c r="D169" i="11"/>
  <c r="I12" i="12" s="1"/>
  <c r="I167" i="11"/>
  <c r="H167" i="11"/>
  <c r="G167" i="11"/>
  <c r="E167" i="11"/>
  <c r="D167" i="11"/>
  <c r="H12" i="12" s="1"/>
  <c r="I165" i="11"/>
  <c r="H165" i="11"/>
  <c r="G165" i="11"/>
  <c r="E165" i="11"/>
  <c r="D165" i="11"/>
  <c r="G12" i="12" s="1"/>
  <c r="I163" i="11"/>
  <c r="H163" i="11"/>
  <c r="G163" i="11"/>
  <c r="E163" i="11"/>
  <c r="D163" i="11"/>
  <c r="F12" i="12" s="1"/>
  <c r="E157" i="11"/>
  <c r="E12" i="12" s="1"/>
  <c r="B151" i="11"/>
  <c r="I144" i="11"/>
  <c r="H144" i="11"/>
  <c r="G144" i="11"/>
  <c r="E144" i="11"/>
  <c r="D144" i="11"/>
  <c r="K11" i="12" s="1"/>
  <c r="I142" i="11"/>
  <c r="H142" i="11"/>
  <c r="G142" i="11"/>
  <c r="E142" i="11"/>
  <c r="D142" i="11"/>
  <c r="J11" i="12" s="1"/>
  <c r="I140" i="11"/>
  <c r="H140" i="11"/>
  <c r="G140" i="11"/>
  <c r="E140" i="11"/>
  <c r="D140" i="11"/>
  <c r="I11" i="12" s="1"/>
  <c r="I138" i="11"/>
  <c r="H138" i="11"/>
  <c r="G138" i="11"/>
  <c r="E138" i="11"/>
  <c r="D138" i="11"/>
  <c r="H11" i="12" s="1"/>
  <c r="I136" i="11"/>
  <c r="H136" i="11"/>
  <c r="G136" i="11"/>
  <c r="E136" i="11"/>
  <c r="D136" i="11"/>
  <c r="G11" i="12" s="1"/>
  <c r="I134" i="11"/>
  <c r="H134" i="11"/>
  <c r="G134" i="11"/>
  <c r="E134" i="11"/>
  <c r="D134" i="11"/>
  <c r="F11" i="12" s="1"/>
  <c r="E128" i="11"/>
  <c r="E11" i="12" s="1"/>
  <c r="B122" i="11"/>
  <c r="I115" i="11"/>
  <c r="H115" i="11"/>
  <c r="G115" i="11"/>
  <c r="E115" i="11"/>
  <c r="D115" i="11"/>
  <c r="K10" i="12" s="1"/>
  <c r="I113" i="11"/>
  <c r="H113" i="11"/>
  <c r="G113" i="11"/>
  <c r="E113" i="11"/>
  <c r="D113" i="11"/>
  <c r="J10" i="12" s="1"/>
  <c r="I111" i="11"/>
  <c r="H111" i="11"/>
  <c r="G111" i="11"/>
  <c r="E111" i="11"/>
  <c r="D111" i="11"/>
  <c r="I10" i="12" s="1"/>
  <c r="I109" i="11"/>
  <c r="H109" i="11"/>
  <c r="G109" i="11"/>
  <c r="E109" i="11"/>
  <c r="D109" i="11"/>
  <c r="H10" i="12" s="1"/>
  <c r="I107" i="11"/>
  <c r="H107" i="11"/>
  <c r="G107" i="11"/>
  <c r="E107" i="11"/>
  <c r="D107" i="11"/>
  <c r="G10" i="12" s="1"/>
  <c r="I105" i="11"/>
  <c r="H105" i="11"/>
  <c r="G105" i="11"/>
  <c r="E105" i="11"/>
  <c r="D105" i="11"/>
  <c r="F10" i="12" s="1"/>
  <c r="E99" i="11"/>
  <c r="E10" i="12" s="1"/>
  <c r="B93" i="11"/>
  <c r="I86" i="11"/>
  <c r="H86" i="11"/>
  <c r="G86" i="11"/>
  <c r="E86" i="11"/>
  <c r="D86" i="11"/>
  <c r="K9" i="12" s="1"/>
  <c r="I84" i="11"/>
  <c r="H84" i="11"/>
  <c r="G84" i="11"/>
  <c r="E84" i="11"/>
  <c r="D84" i="11"/>
  <c r="J9" i="12" s="1"/>
  <c r="I82" i="11"/>
  <c r="H82" i="11"/>
  <c r="G82" i="11"/>
  <c r="E82" i="11"/>
  <c r="D82" i="11"/>
  <c r="I9" i="12" s="1"/>
  <c r="I80" i="11"/>
  <c r="H80" i="11"/>
  <c r="G80" i="11"/>
  <c r="E80" i="11"/>
  <c r="D80" i="11"/>
  <c r="H9" i="12" s="1"/>
  <c r="I78" i="11"/>
  <c r="H78" i="11"/>
  <c r="G78" i="11"/>
  <c r="E78" i="11"/>
  <c r="D78" i="11"/>
  <c r="G9" i="12" s="1"/>
  <c r="I76" i="11"/>
  <c r="H76" i="11"/>
  <c r="G76" i="11"/>
  <c r="E76" i="11"/>
  <c r="D76" i="11"/>
  <c r="F9" i="12" s="1"/>
  <c r="E70" i="11"/>
  <c r="E9" i="12" s="1"/>
  <c r="B64" i="11"/>
  <c r="B35" i="11"/>
  <c r="E41" i="11"/>
  <c r="E8" i="12" s="1"/>
  <c r="D47" i="11"/>
  <c r="F8" i="12" s="1"/>
  <c r="E47" i="11"/>
  <c r="G47" i="11"/>
  <c r="H47" i="11"/>
  <c r="I47" i="11"/>
  <c r="D49" i="11"/>
  <c r="G8" i="12" s="1"/>
  <c r="E49" i="11"/>
  <c r="G49" i="11"/>
  <c r="H49" i="11"/>
  <c r="I49" i="11"/>
  <c r="D51" i="11"/>
  <c r="H8" i="12" s="1"/>
  <c r="E51" i="11"/>
  <c r="G51" i="11"/>
  <c r="H51" i="11"/>
  <c r="I51" i="11"/>
  <c r="D53" i="11"/>
  <c r="I8" i="12" s="1"/>
  <c r="E53" i="11"/>
  <c r="G53" i="11"/>
  <c r="H53" i="11"/>
  <c r="I53" i="11"/>
  <c r="D55" i="11"/>
  <c r="J8" i="12" s="1"/>
  <c r="E55" i="11"/>
  <c r="G55" i="11"/>
  <c r="H55" i="11"/>
  <c r="I55" i="11"/>
  <c r="D57" i="11"/>
  <c r="K8" i="12" s="1"/>
  <c r="E57" i="11"/>
  <c r="G57" i="11"/>
  <c r="H57" i="11"/>
  <c r="I57" i="11"/>
  <c r="E3" i="12"/>
  <c r="B3" i="12"/>
  <c r="B6" i="11"/>
  <c r="H7" i="12"/>
  <c r="I7" i="12"/>
  <c r="J7" i="12"/>
  <c r="K7" i="12"/>
  <c r="G7" i="12"/>
  <c r="E12" i="11"/>
  <c r="E7" i="12" s="1"/>
  <c r="BF23" i="19" l="1"/>
  <c r="BG23" i="19" s="1"/>
  <c r="V12" i="19" s="1"/>
  <c r="AG14" i="19"/>
  <c r="AH14" i="19" s="1"/>
  <c r="AH10" i="19" s="1"/>
  <c r="D11" i="19" s="1"/>
  <c r="E49" i="1" s="1"/>
  <c r="O9" i="11"/>
  <c r="N9" i="11"/>
  <c r="N5" i="11" s="1"/>
  <c r="F22" i="18"/>
  <c r="G22" i="18" s="1"/>
  <c r="A1" i="2"/>
  <c r="N2" i="4"/>
  <c r="R2" i="4" s="1"/>
  <c r="L150" i="4"/>
  <c r="Q150" i="4" s="1"/>
  <c r="N150" i="4"/>
  <c r="R150" i="4" s="1"/>
  <c r="L151" i="4"/>
  <c r="Q151" i="4" s="1"/>
  <c r="N151" i="4"/>
  <c r="R151" i="4" s="1"/>
  <c r="N157" i="4"/>
  <c r="L143" i="4"/>
  <c r="Q143" i="4" s="1"/>
  <c r="N143" i="4"/>
  <c r="R143" i="4" s="1"/>
  <c r="L144" i="4"/>
  <c r="Q144" i="4" s="1"/>
  <c r="N144" i="4"/>
  <c r="R144" i="4" s="1"/>
  <c r="L145" i="4"/>
  <c r="Q145" i="4" s="1"/>
  <c r="N145" i="4"/>
  <c r="R145" i="4" s="1"/>
  <c r="L146" i="4"/>
  <c r="Q146" i="4" s="1"/>
  <c r="N146" i="4"/>
  <c r="R146" i="4" s="1"/>
  <c r="L147" i="4"/>
  <c r="Q147" i="4" s="1"/>
  <c r="N147" i="4"/>
  <c r="R147" i="4" s="1"/>
  <c r="L148" i="4"/>
  <c r="Q148" i="4" s="1"/>
  <c r="N148" i="4"/>
  <c r="R148" i="4" s="1"/>
  <c r="L149" i="4"/>
  <c r="Q149" i="4" s="1"/>
  <c r="N149" i="4"/>
  <c r="R149" i="4" s="1"/>
  <c r="N138" i="4"/>
  <c r="R138" i="4" s="1"/>
  <c r="L139" i="4"/>
  <c r="Q139" i="4" s="1"/>
  <c r="N139" i="4"/>
  <c r="R139" i="4" s="1"/>
  <c r="L140" i="4"/>
  <c r="Q140" i="4" s="1"/>
  <c r="N140" i="4"/>
  <c r="R140" i="4" s="1"/>
  <c r="L141" i="4"/>
  <c r="Q141" i="4" s="1"/>
  <c r="N141" i="4"/>
  <c r="R141" i="4" s="1"/>
  <c r="L142" i="4"/>
  <c r="Q142" i="4" s="1"/>
  <c r="N142" i="4"/>
  <c r="R142" i="4" s="1"/>
  <c r="L132" i="4"/>
  <c r="Q132" i="4" s="1"/>
  <c r="N132" i="4"/>
  <c r="R132" i="4" s="1"/>
  <c r="L133" i="4"/>
  <c r="Q133" i="4" s="1"/>
  <c r="N133" i="4"/>
  <c r="R133" i="4" s="1"/>
  <c r="L134" i="4"/>
  <c r="Q134" i="4" s="1"/>
  <c r="N134" i="4"/>
  <c r="R134" i="4" s="1"/>
  <c r="L135" i="4"/>
  <c r="Q135" i="4" s="1"/>
  <c r="N135" i="4"/>
  <c r="R135" i="4" s="1"/>
  <c r="L136" i="4"/>
  <c r="Q136" i="4" s="1"/>
  <c r="N136" i="4"/>
  <c r="R136" i="4" s="1"/>
  <c r="L137" i="4"/>
  <c r="Q137" i="4" s="1"/>
  <c r="N137" i="4"/>
  <c r="R137" i="4" s="1"/>
  <c r="L138" i="4"/>
  <c r="Q138" i="4" s="1"/>
  <c r="L122" i="4"/>
  <c r="Q122" i="4" s="1"/>
  <c r="N122" i="4"/>
  <c r="R122" i="4" s="1"/>
  <c r="L123" i="4"/>
  <c r="Q123" i="4" s="1"/>
  <c r="N123" i="4"/>
  <c r="R123" i="4" s="1"/>
  <c r="L124" i="4"/>
  <c r="Q124" i="4" s="1"/>
  <c r="N124" i="4"/>
  <c r="R124" i="4" s="1"/>
  <c r="L125" i="4"/>
  <c r="Q125" i="4" s="1"/>
  <c r="N125" i="4"/>
  <c r="R125" i="4" s="1"/>
  <c r="L126" i="4"/>
  <c r="Q126" i="4" s="1"/>
  <c r="N126" i="4"/>
  <c r="R126" i="4" s="1"/>
  <c r="L127" i="4"/>
  <c r="Q127" i="4" s="1"/>
  <c r="N127" i="4"/>
  <c r="R127" i="4" s="1"/>
  <c r="L128" i="4"/>
  <c r="Q128" i="4" s="1"/>
  <c r="N128" i="4"/>
  <c r="R128" i="4" s="1"/>
  <c r="L129" i="4"/>
  <c r="Q129" i="4" s="1"/>
  <c r="N129" i="4"/>
  <c r="R129" i="4" s="1"/>
  <c r="L130" i="4"/>
  <c r="Q130" i="4" s="1"/>
  <c r="N130" i="4"/>
  <c r="R130" i="4" s="1"/>
  <c r="L131" i="4"/>
  <c r="Q131" i="4" s="1"/>
  <c r="N131" i="4"/>
  <c r="R131" i="4" s="1"/>
  <c r="L110" i="4"/>
  <c r="Q110" i="4" s="1"/>
  <c r="N110" i="4"/>
  <c r="R110" i="4" s="1"/>
  <c r="L111" i="4"/>
  <c r="Q111" i="4" s="1"/>
  <c r="N111" i="4"/>
  <c r="R111" i="4" s="1"/>
  <c r="L112" i="4"/>
  <c r="Q112" i="4" s="1"/>
  <c r="N112" i="4"/>
  <c r="R112" i="4" s="1"/>
  <c r="L113" i="4"/>
  <c r="Q113" i="4" s="1"/>
  <c r="N113" i="4"/>
  <c r="R113" i="4" s="1"/>
  <c r="L114" i="4"/>
  <c r="Q114" i="4" s="1"/>
  <c r="N114" i="4"/>
  <c r="R114" i="4" s="1"/>
  <c r="L115" i="4"/>
  <c r="Q115" i="4" s="1"/>
  <c r="N115" i="4"/>
  <c r="R115" i="4" s="1"/>
  <c r="L116" i="4"/>
  <c r="Q116" i="4" s="1"/>
  <c r="N116" i="4"/>
  <c r="R116" i="4" s="1"/>
  <c r="L117" i="4"/>
  <c r="Q117" i="4" s="1"/>
  <c r="N117" i="4"/>
  <c r="R117" i="4" s="1"/>
  <c r="L118" i="4"/>
  <c r="Q118" i="4" s="1"/>
  <c r="N118" i="4"/>
  <c r="R118" i="4" s="1"/>
  <c r="L119" i="4"/>
  <c r="Q119" i="4" s="1"/>
  <c r="N119" i="4"/>
  <c r="R119" i="4" s="1"/>
  <c r="L120" i="4"/>
  <c r="Q120" i="4" s="1"/>
  <c r="N120" i="4"/>
  <c r="R120" i="4" s="1"/>
  <c r="L121" i="4"/>
  <c r="Q121" i="4" s="1"/>
  <c r="N121" i="4"/>
  <c r="R121" i="4" s="1"/>
  <c r="N105" i="4"/>
  <c r="R105" i="4" s="1"/>
  <c r="N102" i="4"/>
  <c r="R102" i="4" s="1"/>
  <c r="L103" i="4"/>
  <c r="Q103" i="4" s="1"/>
  <c r="N103" i="4"/>
  <c r="R103" i="4" s="1"/>
  <c r="L104" i="4"/>
  <c r="Q104" i="4" s="1"/>
  <c r="N104" i="4"/>
  <c r="R104" i="4" s="1"/>
  <c r="L105" i="4"/>
  <c r="Q105" i="4" s="1"/>
  <c r="L106" i="4"/>
  <c r="Q106" i="4" s="1"/>
  <c r="N106" i="4"/>
  <c r="R106" i="4" s="1"/>
  <c r="L107" i="4"/>
  <c r="Q107" i="4" s="1"/>
  <c r="N107" i="4"/>
  <c r="R107" i="4" s="1"/>
  <c r="L108" i="4"/>
  <c r="Q108" i="4" s="1"/>
  <c r="N108" i="4"/>
  <c r="R108" i="4" s="1"/>
  <c r="L109" i="4"/>
  <c r="Q109" i="4" s="1"/>
  <c r="N109" i="4"/>
  <c r="R109" i="4" s="1"/>
  <c r="L96" i="4"/>
  <c r="Q96" i="4" s="1"/>
  <c r="N96" i="4"/>
  <c r="R96" i="4" s="1"/>
  <c r="L97" i="4"/>
  <c r="Q97" i="4" s="1"/>
  <c r="N97" i="4"/>
  <c r="R97" i="4" s="1"/>
  <c r="L98" i="4"/>
  <c r="Q98" i="4" s="1"/>
  <c r="N98" i="4"/>
  <c r="R98" i="4" s="1"/>
  <c r="L99" i="4"/>
  <c r="Q99" i="4" s="1"/>
  <c r="N99" i="4"/>
  <c r="R99" i="4" s="1"/>
  <c r="L100" i="4"/>
  <c r="Q100" i="4" s="1"/>
  <c r="N100" i="4"/>
  <c r="R100" i="4" s="1"/>
  <c r="L101" i="4"/>
  <c r="Q101" i="4" s="1"/>
  <c r="N101" i="4"/>
  <c r="R101" i="4" s="1"/>
  <c r="L102" i="4"/>
  <c r="Q102" i="4" s="1"/>
  <c r="L91" i="4"/>
  <c r="Q91" i="4" s="1"/>
  <c r="N91" i="4"/>
  <c r="R91" i="4" s="1"/>
  <c r="L92" i="4"/>
  <c r="Q92" i="4" s="1"/>
  <c r="N92" i="4"/>
  <c r="R92" i="4" s="1"/>
  <c r="L93" i="4"/>
  <c r="Q93" i="4" s="1"/>
  <c r="N93" i="4"/>
  <c r="R93" i="4" s="1"/>
  <c r="L94" i="4"/>
  <c r="Q94" i="4" s="1"/>
  <c r="N94" i="4"/>
  <c r="R94" i="4" s="1"/>
  <c r="L95" i="4"/>
  <c r="Q95" i="4" s="1"/>
  <c r="N95" i="4"/>
  <c r="R95" i="4" s="1"/>
  <c r="L85" i="4"/>
  <c r="Q85" i="4" s="1"/>
  <c r="N85" i="4"/>
  <c r="R85" i="4" s="1"/>
  <c r="L86" i="4"/>
  <c r="Q86" i="4" s="1"/>
  <c r="N86" i="4"/>
  <c r="R86" i="4" s="1"/>
  <c r="L87" i="4"/>
  <c r="Q87" i="4" s="1"/>
  <c r="N87" i="4"/>
  <c r="R87" i="4" s="1"/>
  <c r="L88" i="4"/>
  <c r="Q88" i="4" s="1"/>
  <c r="N88" i="4"/>
  <c r="R88" i="4" s="1"/>
  <c r="L89" i="4"/>
  <c r="Q89" i="4" s="1"/>
  <c r="N89" i="4"/>
  <c r="R89" i="4" s="1"/>
  <c r="L90" i="4"/>
  <c r="Q90" i="4" s="1"/>
  <c r="N90" i="4"/>
  <c r="R90" i="4" s="1"/>
  <c r="N84" i="4"/>
  <c r="R84" i="4" s="1"/>
  <c r="L75" i="4"/>
  <c r="Q75" i="4" s="1"/>
  <c r="N75" i="4"/>
  <c r="R75" i="4" s="1"/>
  <c r="L76" i="4"/>
  <c r="Q76" i="4" s="1"/>
  <c r="N76" i="4"/>
  <c r="R76" i="4" s="1"/>
  <c r="L77" i="4"/>
  <c r="Q77" i="4" s="1"/>
  <c r="N77" i="4"/>
  <c r="R77" i="4" s="1"/>
  <c r="L78" i="4"/>
  <c r="Q78" i="4" s="1"/>
  <c r="N78" i="4"/>
  <c r="R78" i="4" s="1"/>
  <c r="L79" i="4"/>
  <c r="Q79" i="4" s="1"/>
  <c r="N79" i="4"/>
  <c r="R79" i="4" s="1"/>
  <c r="L80" i="4"/>
  <c r="Q80" i="4" s="1"/>
  <c r="N80" i="4"/>
  <c r="R80" i="4" s="1"/>
  <c r="L81" i="4"/>
  <c r="Q81" i="4" s="1"/>
  <c r="N81" i="4"/>
  <c r="R81" i="4" s="1"/>
  <c r="L82" i="4"/>
  <c r="Q82" i="4" s="1"/>
  <c r="N82" i="4"/>
  <c r="R82" i="4" s="1"/>
  <c r="L83" i="4"/>
  <c r="Q83" i="4" s="1"/>
  <c r="N83" i="4"/>
  <c r="R83" i="4" s="1"/>
  <c r="L84" i="4"/>
  <c r="Q84" i="4" s="1"/>
  <c r="L66" i="4"/>
  <c r="Q66" i="4" s="1"/>
  <c r="N66" i="4"/>
  <c r="R66" i="4" s="1"/>
  <c r="L67" i="4"/>
  <c r="Q67" i="4" s="1"/>
  <c r="N67" i="4"/>
  <c r="R67" i="4" s="1"/>
  <c r="L68" i="4"/>
  <c r="Q68" i="4" s="1"/>
  <c r="N68" i="4"/>
  <c r="R68" i="4" s="1"/>
  <c r="L69" i="4"/>
  <c r="Q69" i="4" s="1"/>
  <c r="N69" i="4"/>
  <c r="R69" i="4" s="1"/>
  <c r="L70" i="4"/>
  <c r="Q70" i="4" s="1"/>
  <c r="N70" i="4"/>
  <c r="R70" i="4" s="1"/>
  <c r="L71" i="4"/>
  <c r="Q71" i="4" s="1"/>
  <c r="N71" i="4"/>
  <c r="R71" i="4" s="1"/>
  <c r="L72" i="4"/>
  <c r="Q72" i="4" s="1"/>
  <c r="N72" i="4"/>
  <c r="R72" i="4" s="1"/>
  <c r="L73" i="4"/>
  <c r="Q73" i="4" s="1"/>
  <c r="N73" i="4"/>
  <c r="R73" i="4" s="1"/>
  <c r="L74" i="4"/>
  <c r="Q74" i="4" s="1"/>
  <c r="N74" i="4"/>
  <c r="R74" i="4" s="1"/>
  <c r="N64" i="4"/>
  <c r="R64" i="4" s="1"/>
  <c r="L65" i="4"/>
  <c r="Q65" i="4" s="1"/>
  <c r="N65" i="4"/>
  <c r="R65" i="4" s="1"/>
  <c r="L58" i="4"/>
  <c r="Q58" i="4" s="1"/>
  <c r="N58" i="4"/>
  <c r="R58" i="4" s="1"/>
  <c r="L59" i="4"/>
  <c r="Q59" i="4" s="1"/>
  <c r="N59" i="4"/>
  <c r="R59" i="4" s="1"/>
  <c r="L60" i="4"/>
  <c r="Q60" i="4" s="1"/>
  <c r="N60" i="4"/>
  <c r="R60" i="4" s="1"/>
  <c r="L61" i="4"/>
  <c r="Q61" i="4" s="1"/>
  <c r="N61" i="4"/>
  <c r="R61" i="4" s="1"/>
  <c r="L62" i="4"/>
  <c r="Q62" i="4" s="1"/>
  <c r="N62" i="4"/>
  <c r="R62" i="4" s="1"/>
  <c r="L63" i="4"/>
  <c r="Q63" i="4" s="1"/>
  <c r="N63" i="4"/>
  <c r="R63" i="4" s="1"/>
  <c r="L64" i="4"/>
  <c r="Q64" i="4" s="1"/>
  <c r="N49" i="4" l="1"/>
  <c r="R49" i="4" s="1"/>
  <c r="L50" i="4"/>
  <c r="Q50" i="4" s="1"/>
  <c r="N50" i="4"/>
  <c r="R50" i="4" s="1"/>
  <c r="L51" i="4"/>
  <c r="Q51" i="4" s="1"/>
  <c r="N51" i="4"/>
  <c r="R51" i="4" s="1"/>
  <c r="L52" i="4"/>
  <c r="Q52" i="4" s="1"/>
  <c r="N52" i="4"/>
  <c r="R52" i="4" s="1"/>
  <c r="L53" i="4"/>
  <c r="Q53" i="4" s="1"/>
  <c r="N53" i="4"/>
  <c r="R53" i="4" s="1"/>
  <c r="L54" i="4"/>
  <c r="Q54" i="4" s="1"/>
  <c r="N54" i="4"/>
  <c r="R54" i="4" s="1"/>
  <c r="L55" i="4"/>
  <c r="Q55" i="4" s="1"/>
  <c r="N55" i="4"/>
  <c r="R55" i="4" s="1"/>
  <c r="L56" i="4"/>
  <c r="Q56" i="4" s="1"/>
  <c r="N56" i="4"/>
  <c r="R56" i="4" s="1"/>
  <c r="L57" i="4"/>
  <c r="Q57" i="4" s="1"/>
  <c r="N57" i="4"/>
  <c r="R57" i="4" s="1"/>
  <c r="L2" i="4" l="1"/>
  <c r="Q2" i="4" s="1"/>
  <c r="L39" i="4"/>
  <c r="Q39" i="4" s="1"/>
  <c r="N39" i="4"/>
  <c r="R39" i="4" s="1"/>
  <c r="L40" i="4"/>
  <c r="Q40" i="4" s="1"/>
  <c r="N40" i="4"/>
  <c r="R40" i="4" s="1"/>
  <c r="L41" i="4"/>
  <c r="Q41" i="4" s="1"/>
  <c r="N41" i="4"/>
  <c r="R41" i="4" s="1"/>
  <c r="L42" i="4"/>
  <c r="Q42" i="4" s="1"/>
  <c r="N42" i="4"/>
  <c r="R42" i="4" s="1"/>
  <c r="L43" i="4"/>
  <c r="Q43" i="4" s="1"/>
  <c r="N43" i="4"/>
  <c r="R43" i="4" s="1"/>
  <c r="L44" i="4"/>
  <c r="Q44" i="4" s="1"/>
  <c r="N44" i="4"/>
  <c r="R44" i="4" s="1"/>
  <c r="L45" i="4"/>
  <c r="Q45" i="4" s="1"/>
  <c r="N45" i="4"/>
  <c r="R45" i="4" s="1"/>
  <c r="L46" i="4"/>
  <c r="Q46" i="4" s="1"/>
  <c r="N46" i="4"/>
  <c r="R46" i="4" s="1"/>
  <c r="L47" i="4"/>
  <c r="Q47" i="4" s="1"/>
  <c r="N47" i="4"/>
  <c r="R47" i="4" s="1"/>
  <c r="L48" i="4"/>
  <c r="Q48" i="4" s="1"/>
  <c r="N48" i="4"/>
  <c r="R48" i="4" s="1"/>
  <c r="L49" i="4"/>
  <c r="Q49" i="4" s="1"/>
  <c r="N29" i="4"/>
  <c r="R29" i="4" s="1"/>
  <c r="L30" i="4"/>
  <c r="Q30" i="4" s="1"/>
  <c r="N30" i="4"/>
  <c r="R30" i="4" s="1"/>
  <c r="L31" i="4"/>
  <c r="Q31" i="4" s="1"/>
  <c r="N31" i="4"/>
  <c r="R31" i="4" s="1"/>
  <c r="L32" i="4"/>
  <c r="Q32" i="4" s="1"/>
  <c r="N32" i="4"/>
  <c r="R32" i="4" s="1"/>
  <c r="L33" i="4"/>
  <c r="Q33" i="4" s="1"/>
  <c r="N33" i="4"/>
  <c r="R33" i="4" s="1"/>
  <c r="L34" i="4"/>
  <c r="Q34" i="4" s="1"/>
  <c r="N34" i="4"/>
  <c r="R34" i="4" s="1"/>
  <c r="L35" i="4"/>
  <c r="Q35" i="4" s="1"/>
  <c r="N35" i="4"/>
  <c r="R35" i="4" s="1"/>
  <c r="L36" i="4"/>
  <c r="Q36" i="4" s="1"/>
  <c r="N36" i="4"/>
  <c r="R36" i="4" s="1"/>
  <c r="L37" i="4"/>
  <c r="Q37" i="4" s="1"/>
  <c r="N37" i="4"/>
  <c r="R37" i="4" s="1"/>
  <c r="L38" i="4"/>
  <c r="Q38" i="4" s="1"/>
  <c r="N38" i="4"/>
  <c r="R38" i="4" s="1"/>
  <c r="J150" i="4"/>
  <c r="P150" i="4" s="1"/>
  <c r="J151" i="4"/>
  <c r="P151" i="4" s="1"/>
  <c r="J147" i="4"/>
  <c r="P147" i="4" s="1"/>
  <c r="J148" i="4"/>
  <c r="P148" i="4" s="1"/>
  <c r="J149" i="4"/>
  <c r="P149" i="4" s="1"/>
  <c r="J145" i="4"/>
  <c r="P145" i="4" s="1"/>
  <c r="J146" i="4"/>
  <c r="P146" i="4" s="1"/>
  <c r="J142" i="4"/>
  <c r="P142" i="4" s="1"/>
  <c r="J143" i="4"/>
  <c r="P143" i="4" s="1"/>
  <c r="J144" i="4"/>
  <c r="P144" i="4" s="1"/>
  <c r="J138" i="4"/>
  <c r="P138" i="4" s="1"/>
  <c r="J139" i="4"/>
  <c r="P139" i="4" s="1"/>
  <c r="J140" i="4"/>
  <c r="P140" i="4" s="1"/>
  <c r="J141" i="4"/>
  <c r="P141" i="4" s="1"/>
  <c r="J131" i="4"/>
  <c r="P131" i="4" s="1"/>
  <c r="J132" i="4"/>
  <c r="P132" i="4" s="1"/>
  <c r="J133" i="4"/>
  <c r="P133" i="4" s="1"/>
  <c r="J134" i="4"/>
  <c r="P134" i="4" s="1"/>
  <c r="J135" i="4"/>
  <c r="P135" i="4" s="1"/>
  <c r="J136" i="4"/>
  <c r="P136" i="4" s="1"/>
  <c r="J137" i="4"/>
  <c r="P137" i="4" s="1"/>
  <c r="J121" i="4"/>
  <c r="P121" i="4" s="1"/>
  <c r="J122" i="4"/>
  <c r="P122" i="4" s="1"/>
  <c r="J123" i="4"/>
  <c r="P123" i="4" s="1"/>
  <c r="J124" i="4"/>
  <c r="P124" i="4" s="1"/>
  <c r="J125" i="4"/>
  <c r="P125" i="4" s="1"/>
  <c r="J126" i="4"/>
  <c r="P126" i="4" s="1"/>
  <c r="J127" i="4"/>
  <c r="P127" i="4" s="1"/>
  <c r="J128" i="4"/>
  <c r="P128" i="4" s="1"/>
  <c r="J129" i="4"/>
  <c r="P129" i="4" s="1"/>
  <c r="J130" i="4"/>
  <c r="P130" i="4" s="1"/>
  <c r="J110" i="4"/>
  <c r="P110" i="4" s="1"/>
  <c r="J111" i="4"/>
  <c r="P111" i="4" s="1"/>
  <c r="J112" i="4"/>
  <c r="P112" i="4" s="1"/>
  <c r="J113" i="4"/>
  <c r="P113" i="4" s="1"/>
  <c r="J114" i="4"/>
  <c r="P114" i="4" s="1"/>
  <c r="J115" i="4"/>
  <c r="P115" i="4" s="1"/>
  <c r="J116" i="4"/>
  <c r="P116" i="4" s="1"/>
  <c r="J117" i="4"/>
  <c r="P117" i="4" s="1"/>
  <c r="J118" i="4"/>
  <c r="P118" i="4" s="1"/>
  <c r="J119" i="4"/>
  <c r="P119" i="4" s="1"/>
  <c r="J120" i="4"/>
  <c r="P120" i="4" s="1"/>
  <c r="J92" i="4"/>
  <c r="P92" i="4" s="1"/>
  <c r="J93" i="4"/>
  <c r="P93" i="4" s="1"/>
  <c r="J94" i="4"/>
  <c r="P94" i="4" s="1"/>
  <c r="J95" i="4"/>
  <c r="P95" i="4" s="1"/>
  <c r="J96" i="4"/>
  <c r="P96" i="4" s="1"/>
  <c r="J97" i="4"/>
  <c r="P97" i="4" s="1"/>
  <c r="J98" i="4"/>
  <c r="P98" i="4" s="1"/>
  <c r="J99" i="4"/>
  <c r="P99" i="4" s="1"/>
  <c r="J100" i="4"/>
  <c r="P100" i="4" s="1"/>
  <c r="J101" i="4"/>
  <c r="P101" i="4" s="1"/>
  <c r="J102" i="4"/>
  <c r="P102" i="4" s="1"/>
  <c r="J103" i="4"/>
  <c r="P103" i="4" s="1"/>
  <c r="J104" i="4"/>
  <c r="P104" i="4" s="1"/>
  <c r="J105" i="4"/>
  <c r="P105" i="4" s="1"/>
  <c r="J106" i="4"/>
  <c r="P106" i="4" s="1"/>
  <c r="J107" i="4"/>
  <c r="P107" i="4" s="1"/>
  <c r="J108" i="4"/>
  <c r="P108" i="4" s="1"/>
  <c r="J109" i="4"/>
  <c r="P109" i="4" s="1"/>
  <c r="J83" i="4"/>
  <c r="P83" i="4" s="1"/>
  <c r="J84" i="4"/>
  <c r="P84" i="4" s="1"/>
  <c r="J85" i="4"/>
  <c r="P85" i="4" s="1"/>
  <c r="J86" i="4"/>
  <c r="P86" i="4" s="1"/>
  <c r="J87" i="4"/>
  <c r="P87" i="4" s="1"/>
  <c r="J88" i="4"/>
  <c r="P88" i="4" s="1"/>
  <c r="J89" i="4"/>
  <c r="P89" i="4" s="1"/>
  <c r="J90" i="4"/>
  <c r="P90" i="4" s="1"/>
  <c r="J91" i="4"/>
  <c r="P91" i="4" s="1"/>
  <c r="J74" i="4"/>
  <c r="P74" i="4" s="1"/>
  <c r="J75" i="4"/>
  <c r="P75" i="4" s="1"/>
  <c r="J76" i="4"/>
  <c r="P76" i="4" s="1"/>
  <c r="J77" i="4"/>
  <c r="P77" i="4" s="1"/>
  <c r="J78" i="4"/>
  <c r="P78" i="4" s="1"/>
  <c r="J79" i="4"/>
  <c r="P79" i="4" s="1"/>
  <c r="J80" i="4"/>
  <c r="P80" i="4" s="1"/>
  <c r="J81" i="4"/>
  <c r="P81" i="4" s="1"/>
  <c r="J82" i="4"/>
  <c r="P82" i="4" s="1"/>
  <c r="J70" i="4"/>
  <c r="P70" i="4" s="1"/>
  <c r="J71" i="4"/>
  <c r="P71" i="4" s="1"/>
  <c r="J72" i="4"/>
  <c r="P72" i="4" s="1"/>
  <c r="J73" i="4"/>
  <c r="P73" i="4" s="1"/>
  <c r="J64" i="4"/>
  <c r="P64" i="4" s="1"/>
  <c r="J65" i="4"/>
  <c r="P65" i="4" s="1"/>
  <c r="J66" i="4"/>
  <c r="P66" i="4" s="1"/>
  <c r="J67" i="4"/>
  <c r="P67" i="4" s="1"/>
  <c r="J68" i="4"/>
  <c r="P68" i="4" s="1"/>
  <c r="J69" i="4"/>
  <c r="P69" i="4" s="1"/>
  <c r="J57" i="4"/>
  <c r="P57" i="4" s="1"/>
  <c r="J58" i="4"/>
  <c r="P58" i="4" s="1"/>
  <c r="J59" i="4"/>
  <c r="P59" i="4" s="1"/>
  <c r="J60" i="4"/>
  <c r="P60" i="4" s="1"/>
  <c r="J61" i="4"/>
  <c r="P61" i="4" s="1"/>
  <c r="J62" i="4"/>
  <c r="P62" i="4" s="1"/>
  <c r="J63" i="4"/>
  <c r="P63" i="4" s="1"/>
  <c r="J50" i="4"/>
  <c r="P50" i="4" s="1"/>
  <c r="J51" i="4"/>
  <c r="P51" i="4" s="1"/>
  <c r="J52" i="4"/>
  <c r="P52" i="4" s="1"/>
  <c r="J53" i="4"/>
  <c r="P53" i="4" s="1"/>
  <c r="J54" i="4"/>
  <c r="P54" i="4" s="1"/>
  <c r="J55" i="4"/>
  <c r="P55" i="4" s="1"/>
  <c r="J56" i="4"/>
  <c r="P56" i="4" s="1"/>
  <c r="J45" i="4"/>
  <c r="P45" i="4" s="1"/>
  <c r="J46" i="4"/>
  <c r="P46" i="4" s="1"/>
  <c r="J47" i="4"/>
  <c r="P47" i="4" s="1"/>
  <c r="J48" i="4"/>
  <c r="P48" i="4" s="1"/>
  <c r="J49" i="4"/>
  <c r="P49" i="4" s="1"/>
  <c r="J42" i="4"/>
  <c r="P42" i="4" s="1"/>
  <c r="J43" i="4"/>
  <c r="P43" i="4" s="1"/>
  <c r="J44" i="4"/>
  <c r="P44" i="4" s="1"/>
  <c r="J12" i="4"/>
  <c r="P12" i="4" s="1"/>
  <c r="L12" i="4"/>
  <c r="Q12" i="4" s="1"/>
  <c r="N12" i="4"/>
  <c r="R12" i="4" s="1"/>
  <c r="J13" i="4"/>
  <c r="P13" i="4" s="1"/>
  <c r="L13" i="4"/>
  <c r="Q13" i="4" s="1"/>
  <c r="N13" i="4"/>
  <c r="R13" i="4" s="1"/>
  <c r="J14" i="4"/>
  <c r="P14" i="4" s="1"/>
  <c r="L14" i="4"/>
  <c r="Q14" i="4" s="1"/>
  <c r="N14" i="4"/>
  <c r="R14" i="4" s="1"/>
  <c r="J15" i="4"/>
  <c r="P15" i="4" s="1"/>
  <c r="L15" i="4"/>
  <c r="Q15" i="4" s="1"/>
  <c r="N15" i="4"/>
  <c r="R15" i="4" s="1"/>
  <c r="J16" i="4"/>
  <c r="P16" i="4" s="1"/>
  <c r="L16" i="4"/>
  <c r="Q16" i="4" s="1"/>
  <c r="N16" i="4"/>
  <c r="R16" i="4" s="1"/>
  <c r="J17" i="4"/>
  <c r="P17" i="4" s="1"/>
  <c r="L17" i="4"/>
  <c r="Q17" i="4" s="1"/>
  <c r="N17" i="4"/>
  <c r="R17" i="4" s="1"/>
  <c r="J18" i="4"/>
  <c r="P18" i="4" s="1"/>
  <c r="L18" i="4"/>
  <c r="Q18" i="4" s="1"/>
  <c r="N18" i="4"/>
  <c r="R18" i="4" s="1"/>
  <c r="J19" i="4"/>
  <c r="P19" i="4" s="1"/>
  <c r="L19" i="4"/>
  <c r="Q19" i="4" s="1"/>
  <c r="N19" i="4"/>
  <c r="R19" i="4" s="1"/>
  <c r="J20" i="4"/>
  <c r="P20" i="4" s="1"/>
  <c r="L20" i="4"/>
  <c r="Q20" i="4" s="1"/>
  <c r="N20" i="4"/>
  <c r="R20" i="4" s="1"/>
  <c r="J21" i="4"/>
  <c r="P21" i="4" s="1"/>
  <c r="L21" i="4"/>
  <c r="Q21" i="4" s="1"/>
  <c r="N21" i="4"/>
  <c r="R21" i="4" s="1"/>
  <c r="J22" i="4"/>
  <c r="P22" i="4" s="1"/>
  <c r="L22" i="4"/>
  <c r="Q22" i="4" s="1"/>
  <c r="N22" i="4"/>
  <c r="R22" i="4" s="1"/>
  <c r="J23" i="4"/>
  <c r="P23" i="4" s="1"/>
  <c r="L23" i="4"/>
  <c r="Q23" i="4" s="1"/>
  <c r="N23" i="4"/>
  <c r="R23" i="4" s="1"/>
  <c r="J24" i="4"/>
  <c r="P24" i="4" s="1"/>
  <c r="L24" i="4"/>
  <c r="Q24" i="4" s="1"/>
  <c r="N24" i="4"/>
  <c r="R24" i="4" s="1"/>
  <c r="J25" i="4"/>
  <c r="P25" i="4" s="1"/>
  <c r="L25" i="4"/>
  <c r="Q25" i="4" s="1"/>
  <c r="N25" i="4"/>
  <c r="R25" i="4" s="1"/>
  <c r="J26" i="4"/>
  <c r="P26" i="4" s="1"/>
  <c r="L26" i="4"/>
  <c r="Q26" i="4" s="1"/>
  <c r="N26" i="4"/>
  <c r="R26" i="4" s="1"/>
  <c r="J27" i="4"/>
  <c r="P27" i="4" s="1"/>
  <c r="L27" i="4"/>
  <c r="Q27" i="4" s="1"/>
  <c r="N27" i="4"/>
  <c r="R27" i="4" s="1"/>
  <c r="J28" i="4"/>
  <c r="P28" i="4" s="1"/>
  <c r="L28" i="4"/>
  <c r="Q28" i="4" s="1"/>
  <c r="N28" i="4"/>
  <c r="R28" i="4" s="1"/>
  <c r="J29" i="4"/>
  <c r="P29" i="4" s="1"/>
  <c r="L29" i="4"/>
  <c r="Q29" i="4" s="1"/>
  <c r="J30" i="4"/>
  <c r="P30" i="4" s="1"/>
  <c r="J31" i="4"/>
  <c r="P31" i="4" s="1"/>
  <c r="J32" i="4"/>
  <c r="P32" i="4" s="1"/>
  <c r="J33" i="4"/>
  <c r="P33" i="4" s="1"/>
  <c r="J34" i="4"/>
  <c r="P34" i="4" s="1"/>
  <c r="J35" i="4"/>
  <c r="P35" i="4" s="1"/>
  <c r="J36" i="4"/>
  <c r="P36" i="4" s="1"/>
  <c r="J37" i="4"/>
  <c r="P37" i="4" s="1"/>
  <c r="J38" i="4"/>
  <c r="P38" i="4" s="1"/>
  <c r="J39" i="4"/>
  <c r="P39" i="4" s="1"/>
  <c r="J40" i="4"/>
  <c r="P40" i="4" s="1"/>
  <c r="J41" i="4"/>
  <c r="P41" i="4" s="1"/>
  <c r="D44" i="2"/>
  <c r="E44" i="2"/>
  <c r="F44" i="2"/>
  <c r="F45" i="2"/>
  <c r="D47" i="2"/>
  <c r="E47" i="2"/>
  <c r="F47" i="2"/>
  <c r="F48" i="2"/>
  <c r="G47" i="2" s="1"/>
  <c r="D50" i="2"/>
  <c r="E50" i="2"/>
  <c r="F50" i="2"/>
  <c r="F51" i="2"/>
  <c r="G50" i="2" s="1"/>
  <c r="D53" i="2"/>
  <c r="E53" i="2"/>
  <c r="F53" i="2"/>
  <c r="F54" i="2"/>
  <c r="G53" i="2" s="1"/>
  <c r="D56" i="2"/>
  <c r="E56" i="2"/>
  <c r="F56" i="2"/>
  <c r="F57" i="2"/>
  <c r="G56" i="2" s="1"/>
  <c r="D59" i="2"/>
  <c r="E59" i="2"/>
  <c r="F59" i="2"/>
  <c r="F60" i="2"/>
  <c r="G59" i="2" s="1"/>
  <c r="D62" i="2"/>
  <c r="E62" i="2"/>
  <c r="F62" i="2"/>
  <c r="B18" i="4"/>
  <c r="F63" i="2"/>
  <c r="G62" i="2" s="1"/>
  <c r="D65" i="2"/>
  <c r="E65" i="2"/>
  <c r="F65" i="2"/>
  <c r="F66" i="2"/>
  <c r="G65" i="2" s="1"/>
  <c r="D68" i="2"/>
  <c r="E68" i="2"/>
  <c r="F68" i="2"/>
  <c r="F69" i="2"/>
  <c r="G68" i="2" s="1"/>
  <c r="D71" i="2"/>
  <c r="E71" i="2"/>
  <c r="F71" i="2"/>
  <c r="F72" i="2"/>
  <c r="G71" i="2" s="1"/>
  <c r="D74" i="2"/>
  <c r="E74" i="2"/>
  <c r="F74" i="2"/>
  <c r="F75" i="2"/>
  <c r="G74" i="2" s="1"/>
  <c r="I10" i="4"/>
  <c r="I151" i="4"/>
  <c r="I150" i="4"/>
  <c r="I149" i="4"/>
  <c r="I148" i="4"/>
  <c r="I147" i="4"/>
  <c r="I146" i="4"/>
  <c r="I145" i="4"/>
  <c r="I144" i="4"/>
  <c r="I143" i="4"/>
  <c r="I142" i="4"/>
  <c r="I141" i="4"/>
  <c r="I140" i="4"/>
  <c r="I139" i="4"/>
  <c r="I138" i="4"/>
  <c r="I137" i="4"/>
  <c r="I136" i="4"/>
  <c r="I135" i="4"/>
  <c r="I134" i="4"/>
  <c r="I133" i="4"/>
  <c r="I132" i="4"/>
  <c r="I131" i="4"/>
  <c r="I130" i="4"/>
  <c r="I129" i="4"/>
  <c r="I128" i="4"/>
  <c r="I127"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I11" i="4"/>
  <c r="I9" i="4"/>
  <c r="I8" i="4"/>
  <c r="I7" i="4"/>
  <c r="I6" i="4"/>
  <c r="I5" i="4"/>
  <c r="I4" i="4"/>
  <c r="I3" i="4"/>
  <c r="I2" i="4"/>
  <c r="F131" i="4"/>
  <c r="F132" i="4"/>
  <c r="F133" i="4"/>
  <c r="F134" i="4"/>
  <c r="F135" i="4"/>
  <c r="F136" i="4"/>
  <c r="F137" i="4"/>
  <c r="F138" i="4"/>
  <c r="F139" i="4"/>
  <c r="F140" i="4"/>
  <c r="F141" i="4"/>
  <c r="F142" i="4"/>
  <c r="F143" i="4"/>
  <c r="F144" i="4"/>
  <c r="F145" i="4"/>
  <c r="F146" i="4"/>
  <c r="F147" i="4"/>
  <c r="F148" i="4"/>
  <c r="F149" i="4"/>
  <c r="F150" i="4"/>
  <c r="F151"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L8" i="4"/>
  <c r="Q8" i="4" s="1"/>
  <c r="N8" i="4"/>
  <c r="R8" i="4" s="1"/>
  <c r="J9" i="4"/>
  <c r="P9" i="4" s="1"/>
  <c r="L9" i="4"/>
  <c r="Q9" i="4" s="1"/>
  <c r="N9" i="4"/>
  <c r="R9" i="4" s="1"/>
  <c r="J10" i="4"/>
  <c r="P10" i="4" s="1"/>
  <c r="L10" i="4"/>
  <c r="Q10" i="4" s="1"/>
  <c r="N10" i="4"/>
  <c r="R10" i="4" s="1"/>
  <c r="J11" i="4"/>
  <c r="P11" i="4" s="1"/>
  <c r="L11" i="4"/>
  <c r="Q11" i="4" s="1"/>
  <c r="N11" i="4"/>
  <c r="R11" i="4" s="1"/>
  <c r="L4" i="4"/>
  <c r="Q4" i="4" s="1"/>
  <c r="N4" i="4"/>
  <c r="R4" i="4" s="1"/>
  <c r="J5" i="4"/>
  <c r="P5" i="4" s="1"/>
  <c r="L5" i="4"/>
  <c r="Q5" i="4" s="1"/>
  <c r="N5" i="4"/>
  <c r="R5" i="4" s="1"/>
  <c r="J6" i="4"/>
  <c r="P6" i="4" s="1"/>
  <c r="L6" i="4"/>
  <c r="Q6" i="4" s="1"/>
  <c r="N6" i="4"/>
  <c r="R6" i="4" s="1"/>
  <c r="J7" i="4"/>
  <c r="P7" i="4" s="1"/>
  <c r="L7" i="4"/>
  <c r="Q7" i="4" s="1"/>
  <c r="N7" i="4"/>
  <c r="R7" i="4" s="1"/>
  <c r="J8" i="4"/>
  <c r="P8" i="4" s="1"/>
  <c r="J3" i="4"/>
  <c r="P3" i="4" s="1"/>
  <c r="L3" i="4"/>
  <c r="Q3" i="4" s="1"/>
  <c r="N3" i="4"/>
  <c r="R3" i="4" s="1"/>
  <c r="J4" i="4"/>
  <c r="P4" i="4" s="1"/>
  <c r="F3"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AD65" i="2" l="1"/>
  <c r="BU65" i="2"/>
  <c r="BS65" i="2"/>
  <c r="AD53" i="2"/>
  <c r="AE53" i="2" s="1"/>
  <c r="BU53" i="2"/>
  <c r="BS53" i="2"/>
  <c r="AD74" i="2"/>
  <c r="BS74" i="2"/>
  <c r="BU74" i="2"/>
  <c r="AD62" i="2"/>
  <c r="AE62" i="2" s="1"/>
  <c r="BU62" i="2"/>
  <c r="BS62" i="2"/>
  <c r="AD50" i="2"/>
  <c r="BS50" i="2"/>
  <c r="BU50" i="2"/>
  <c r="AD71" i="2"/>
  <c r="AE71" i="2" s="1"/>
  <c r="BU71" i="2"/>
  <c r="BS71" i="2"/>
  <c r="AD59" i="2"/>
  <c r="AE59" i="2" s="1"/>
  <c r="BU59" i="2"/>
  <c r="BS59" i="2"/>
  <c r="AD47" i="2"/>
  <c r="BU47" i="2"/>
  <c r="BS47" i="2"/>
  <c r="AD68" i="2"/>
  <c r="BU68" i="2"/>
  <c r="BS68" i="2"/>
  <c r="AD56" i="2"/>
  <c r="AE56" i="2" s="1"/>
  <c r="BU56" i="2"/>
  <c r="BS56" i="2"/>
  <c r="AD44" i="2"/>
  <c r="BU44" i="2"/>
  <c r="BS44" i="2"/>
  <c r="BI74" i="2"/>
  <c r="H21" i="4"/>
  <c r="BK71" i="2"/>
  <c r="BJ71" i="2"/>
  <c r="BF71" i="2"/>
  <c r="BG71" i="2" s="1"/>
  <c r="BH71" i="2"/>
  <c r="BI68" i="2"/>
  <c r="H19" i="4"/>
  <c r="BK65" i="2"/>
  <c r="BJ65" i="2"/>
  <c r="BF65" i="2"/>
  <c r="BG65" i="2" s="1"/>
  <c r="AE65" i="2"/>
  <c r="BH65" i="2"/>
  <c r="BI62" i="2"/>
  <c r="H17" i="4"/>
  <c r="BK59" i="2"/>
  <c r="BJ59" i="2"/>
  <c r="BF59" i="2"/>
  <c r="BG59" i="2" s="1"/>
  <c r="BH59" i="2"/>
  <c r="BI56" i="2"/>
  <c r="H15" i="4"/>
  <c r="BK53" i="2"/>
  <c r="BJ53" i="2"/>
  <c r="BF53" i="2"/>
  <c r="BG53" i="2" s="1"/>
  <c r="BH53" i="2"/>
  <c r="BI50" i="2"/>
  <c r="H13" i="4"/>
  <c r="BK47" i="2"/>
  <c r="BJ47" i="2"/>
  <c r="BF47" i="2"/>
  <c r="BG47" i="2" s="1"/>
  <c r="BH47" i="2"/>
  <c r="B47" i="21"/>
  <c r="BI44" i="2"/>
  <c r="H22" i="4"/>
  <c r="BK74" i="2"/>
  <c r="BJ74" i="2"/>
  <c r="BF74" i="2"/>
  <c r="BG74" i="2" s="1"/>
  <c r="AE74" i="2"/>
  <c r="BH74" i="2"/>
  <c r="BI71" i="2"/>
  <c r="H20" i="4"/>
  <c r="BK68" i="2"/>
  <c r="BJ68" i="2"/>
  <c r="BF68" i="2"/>
  <c r="BG68" i="2" s="1"/>
  <c r="AE68" i="2"/>
  <c r="BH68" i="2"/>
  <c r="BI65" i="2"/>
  <c r="H18" i="4"/>
  <c r="BK62" i="2"/>
  <c r="BJ62" i="2"/>
  <c r="BF62" i="2"/>
  <c r="BG62" i="2" s="1"/>
  <c r="BH62" i="2"/>
  <c r="BI59" i="2"/>
  <c r="H16" i="4"/>
  <c r="BK56" i="2"/>
  <c r="BJ56" i="2"/>
  <c r="BF56" i="2"/>
  <c r="BG56" i="2" s="1"/>
  <c r="BH56" i="2"/>
  <c r="BI53" i="2"/>
  <c r="H14" i="4"/>
  <c r="BK50" i="2"/>
  <c r="BJ50" i="2"/>
  <c r="BF50" i="2"/>
  <c r="BG50" i="2" s="1"/>
  <c r="AE50" i="2"/>
  <c r="BH50" i="2"/>
  <c r="BI47" i="2"/>
  <c r="F47" i="21"/>
  <c r="BJ44" i="2"/>
  <c r="B48" i="21"/>
  <c r="BF44" i="2"/>
  <c r="BG44" i="2" s="1"/>
  <c r="AE44" i="2"/>
  <c r="BH44" i="2"/>
  <c r="N76" i="2"/>
  <c r="O22" i="4" s="1"/>
  <c r="AK76" i="2"/>
  <c r="N73" i="2"/>
  <c r="O21" i="4" s="1"/>
  <c r="AK73" i="2"/>
  <c r="N70" i="2"/>
  <c r="O20" i="4" s="1"/>
  <c r="AK70" i="2"/>
  <c r="N67" i="2"/>
  <c r="O19" i="4" s="1"/>
  <c r="AK67" i="2"/>
  <c r="N64" i="2"/>
  <c r="O18" i="4" s="1"/>
  <c r="AK64" i="2"/>
  <c r="N61" i="2"/>
  <c r="O17" i="4" s="1"/>
  <c r="AK61" i="2"/>
  <c r="N58" i="2"/>
  <c r="O16" i="4" s="1"/>
  <c r="AK58" i="2"/>
  <c r="N55" i="2"/>
  <c r="O15" i="4" s="1"/>
  <c r="AK55" i="2"/>
  <c r="N52" i="2"/>
  <c r="O14" i="4" s="1"/>
  <c r="AK52" i="2"/>
  <c r="N49" i="2"/>
  <c r="O13" i="4" s="1"/>
  <c r="AK49" i="2"/>
  <c r="N46" i="2"/>
  <c r="O12" i="4" s="1"/>
  <c r="AK46" i="2"/>
  <c r="N75" i="2"/>
  <c r="M22" i="4" s="1"/>
  <c r="AK75" i="2"/>
  <c r="N72" i="2"/>
  <c r="M21" i="4" s="1"/>
  <c r="AK72" i="2"/>
  <c r="N69" i="2"/>
  <c r="M20" i="4" s="1"/>
  <c r="AK69" i="2"/>
  <c r="N66" i="2"/>
  <c r="M19" i="4" s="1"/>
  <c r="AK66" i="2"/>
  <c r="N63" i="2"/>
  <c r="M18" i="4" s="1"/>
  <c r="AK63" i="2"/>
  <c r="N60" i="2"/>
  <c r="M17" i="4" s="1"/>
  <c r="AK60" i="2"/>
  <c r="N57" i="2"/>
  <c r="M16" i="4" s="1"/>
  <c r="AK57" i="2"/>
  <c r="N54" i="2"/>
  <c r="M15" i="4" s="1"/>
  <c r="AK54" i="2"/>
  <c r="N51" i="2"/>
  <c r="M14" i="4" s="1"/>
  <c r="AK51" i="2"/>
  <c r="N48" i="2"/>
  <c r="M13" i="4" s="1"/>
  <c r="AK48" i="2"/>
  <c r="N45" i="2"/>
  <c r="M12" i="4" s="1"/>
  <c r="AK45" i="2"/>
  <c r="N74" i="2"/>
  <c r="K22" i="4" s="1"/>
  <c r="AK74" i="2"/>
  <c r="N71" i="2"/>
  <c r="K21" i="4" s="1"/>
  <c r="AK71" i="2"/>
  <c r="N68" i="2"/>
  <c r="K20" i="4" s="1"/>
  <c r="AK68" i="2"/>
  <c r="N65" i="2"/>
  <c r="K19" i="4" s="1"/>
  <c r="AK65" i="2"/>
  <c r="N62" i="2"/>
  <c r="K18" i="4" s="1"/>
  <c r="AK62" i="2"/>
  <c r="N59" i="2"/>
  <c r="K17" i="4" s="1"/>
  <c r="AK59" i="2"/>
  <c r="N56" i="2"/>
  <c r="K16" i="4" s="1"/>
  <c r="AK56" i="2"/>
  <c r="N53" i="2"/>
  <c r="K15" i="4" s="1"/>
  <c r="AK53" i="2"/>
  <c r="N50" i="2"/>
  <c r="K14" i="4" s="1"/>
  <c r="AK50" i="2"/>
  <c r="N47" i="2"/>
  <c r="K13" i="4" s="1"/>
  <c r="AK47" i="2"/>
  <c r="N44" i="2"/>
  <c r="K12" i="4" s="1"/>
  <c r="AK44" i="2"/>
  <c r="G44" i="2"/>
  <c r="G47" i="21"/>
  <c r="B3" i="4"/>
  <c r="G23" i="24"/>
  <c r="A3" i="28" s="1"/>
  <c r="D3" i="28" s="1"/>
  <c r="G35" i="24"/>
  <c r="A4" i="28" s="1"/>
  <c r="D4" i="28" s="1"/>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D24" i="1"/>
  <c r="BM50" i="2" l="1"/>
  <c r="BM62" i="2"/>
  <c r="AD57" i="2"/>
  <c r="BQ56" i="2"/>
  <c r="BP56" i="2"/>
  <c r="BR56" i="2"/>
  <c r="AD72" i="2"/>
  <c r="BP71" i="2"/>
  <c r="BQ71" i="2"/>
  <c r="BR71" i="2"/>
  <c r="AD54" i="2"/>
  <c r="BQ53" i="2"/>
  <c r="BR53" i="2"/>
  <c r="BP53" i="2"/>
  <c r="AD45" i="2"/>
  <c r="BP44" i="2"/>
  <c r="BQ44" i="2"/>
  <c r="BR44" i="2"/>
  <c r="AD60" i="2"/>
  <c r="BP59" i="2"/>
  <c r="BR59" i="2"/>
  <c r="BQ59" i="2"/>
  <c r="AD75" i="2"/>
  <c r="BP74" i="2"/>
  <c r="BQ74" i="2"/>
  <c r="BR74" i="2"/>
  <c r="AD48" i="2"/>
  <c r="BP47" i="2"/>
  <c r="BQ47" i="2"/>
  <c r="BR47" i="2"/>
  <c r="AD63" i="2"/>
  <c r="BP62" i="2"/>
  <c r="BQ62" i="2"/>
  <c r="BR62" i="2"/>
  <c r="AE47" i="2"/>
  <c r="AD69" i="2"/>
  <c r="BP68" i="2"/>
  <c r="BQ68" i="2"/>
  <c r="BR68" i="2"/>
  <c r="AD51" i="2"/>
  <c r="BP50" i="2"/>
  <c r="BQ50" i="2"/>
  <c r="BR50" i="2"/>
  <c r="AD66" i="2"/>
  <c r="BP65" i="2"/>
  <c r="BR65" i="2"/>
  <c r="BQ65" i="2"/>
  <c r="G11" i="24"/>
  <c r="A2" i="28" s="1"/>
  <c r="BM74" i="2"/>
  <c r="BM56" i="2"/>
  <c r="BM68" i="2"/>
  <c r="H12" i="4"/>
  <c r="BK44" i="2"/>
  <c r="BM44" i="2" s="1"/>
  <c r="BM53" i="2"/>
  <c r="BM65" i="2"/>
  <c r="BM47" i="2"/>
  <c r="BM59" i="2"/>
  <c r="BM71" i="2"/>
  <c r="F42" i="2"/>
  <c r="F41" i="2"/>
  <c r="E41" i="2"/>
  <c r="D41" i="2"/>
  <c r="F39" i="2"/>
  <c r="F38" i="2"/>
  <c r="B43" i="21"/>
  <c r="B44" i="21"/>
  <c r="F36" i="2"/>
  <c r="F35" i="2"/>
  <c r="C38" i="24" s="1"/>
  <c r="B4" i="28" s="1"/>
  <c r="E35" i="2"/>
  <c r="C37" i="24" s="1"/>
  <c r="B42" i="21"/>
  <c r="F33" i="2"/>
  <c r="F32" i="2"/>
  <c r="E32" i="2"/>
  <c r="B40" i="21"/>
  <c r="F30" i="2"/>
  <c r="F37" i="21"/>
  <c r="E29" i="2"/>
  <c r="C25" i="24" s="1"/>
  <c r="C3" i="28" s="1"/>
  <c r="B38" i="21"/>
  <c r="F27" i="2"/>
  <c r="F26" i="2"/>
  <c r="C14" i="24" s="1"/>
  <c r="B2" i="28" s="1"/>
  <c r="E26" i="2"/>
  <c r="C13" i="24" s="1"/>
  <c r="B36" i="21"/>
  <c r="B34" i="21"/>
  <c r="B32" i="21"/>
  <c r="F18" i="2"/>
  <c r="F17" i="2"/>
  <c r="B29" i="21"/>
  <c r="B30" i="21"/>
  <c r="AD41" i="2" l="1"/>
  <c r="BU41" i="2"/>
  <c r="BS41" i="2"/>
  <c r="AE75" i="2"/>
  <c r="AD76" i="2"/>
  <c r="AE76" i="2" s="1"/>
  <c r="AD61" i="2"/>
  <c r="AE61" i="2" s="1"/>
  <c r="AE60" i="2"/>
  <c r="AD46" i="2"/>
  <c r="AE46" i="2" s="1"/>
  <c r="AE45" i="2"/>
  <c r="AE54" i="2"/>
  <c r="AD55" i="2"/>
  <c r="AE55" i="2" s="1"/>
  <c r="AD73" i="2"/>
  <c r="AE73" i="2" s="1"/>
  <c r="AE72" i="2"/>
  <c r="AD58" i="2"/>
  <c r="AE58" i="2" s="1"/>
  <c r="AE57" i="2"/>
  <c r="AE66" i="2"/>
  <c r="AD67" i="2"/>
  <c r="AE67" i="2" s="1"/>
  <c r="AE51" i="2"/>
  <c r="AD52" i="2"/>
  <c r="AE52" i="2" s="1"/>
  <c r="AD70" i="2"/>
  <c r="AE70" i="2" s="1"/>
  <c r="AE69" i="2"/>
  <c r="AE63" i="2"/>
  <c r="AD64" i="2"/>
  <c r="AE64" i="2" s="1"/>
  <c r="AD49" i="2"/>
  <c r="AE49" i="2" s="1"/>
  <c r="AE48" i="2"/>
  <c r="P2" i="28"/>
  <c r="N2" i="28"/>
  <c r="L2" i="28"/>
  <c r="J2" i="28"/>
  <c r="H2" i="28"/>
  <c r="Q2" i="28"/>
  <c r="O2" i="28"/>
  <c r="M2" i="28"/>
  <c r="K2" i="28"/>
  <c r="I2" i="28"/>
  <c r="G2" i="28"/>
  <c r="C4" i="28"/>
  <c r="P4" i="28"/>
  <c r="N4" i="28"/>
  <c r="L4" i="28"/>
  <c r="J4" i="28"/>
  <c r="Q4" i="28"/>
  <c r="O4" i="28"/>
  <c r="M4" i="28"/>
  <c r="K4" i="28"/>
  <c r="H4" i="28"/>
  <c r="G4" i="28"/>
  <c r="I4" i="28"/>
  <c r="C2" i="28"/>
  <c r="D2" i="28"/>
  <c r="BJ17" i="2"/>
  <c r="BI23" i="2"/>
  <c r="BI26" i="2"/>
  <c r="BI29" i="2"/>
  <c r="BI32" i="2"/>
  <c r="BI35" i="2"/>
  <c r="B45" i="21"/>
  <c r="BI41" i="2"/>
  <c r="BJ23" i="2"/>
  <c r="BJ26" i="2"/>
  <c r="BJ32" i="2"/>
  <c r="BJ35" i="2"/>
  <c r="F43" i="21"/>
  <c r="BJ38" i="2"/>
  <c r="B46" i="21"/>
  <c r="BF41" i="2"/>
  <c r="BG41" i="2" s="1"/>
  <c r="AE41" i="2"/>
  <c r="BH41" i="2"/>
  <c r="F45" i="21"/>
  <c r="BJ41" i="2"/>
  <c r="B41" i="21"/>
  <c r="Z35" i="2"/>
  <c r="F41" i="21"/>
  <c r="AA35" i="2"/>
  <c r="B39" i="21"/>
  <c r="Z32" i="2"/>
  <c r="F39" i="21"/>
  <c r="AA32" i="2"/>
  <c r="B37" i="21"/>
  <c r="Z29" i="2"/>
  <c r="B35" i="21"/>
  <c r="Z26" i="2"/>
  <c r="F35" i="21"/>
  <c r="AA26" i="2"/>
  <c r="B33" i="21"/>
  <c r="Z23" i="2"/>
  <c r="F33" i="21"/>
  <c r="AA23" i="2"/>
  <c r="B31" i="21"/>
  <c r="Z20" i="2"/>
  <c r="F31" i="21"/>
  <c r="AA20" i="2"/>
  <c r="N17" i="2"/>
  <c r="K3" i="4" s="1"/>
  <c r="AK17" i="2"/>
  <c r="N24" i="2"/>
  <c r="M5" i="4" s="1"/>
  <c r="AK24" i="2"/>
  <c r="N28" i="2"/>
  <c r="O6" i="4" s="1"/>
  <c r="AK28" i="2"/>
  <c r="N29" i="2"/>
  <c r="K7" i="4" s="1"/>
  <c r="AK29" i="2"/>
  <c r="N36" i="2"/>
  <c r="M9" i="4" s="1"/>
  <c r="AK36" i="2"/>
  <c r="N40" i="2"/>
  <c r="O10" i="4" s="1"/>
  <c r="AK40" i="2"/>
  <c r="N41" i="2"/>
  <c r="K11" i="4" s="1"/>
  <c r="AK41" i="2"/>
  <c r="N21" i="2"/>
  <c r="M4" i="4" s="1"/>
  <c r="AK21" i="2"/>
  <c r="N25" i="2"/>
  <c r="O5" i="4" s="1"/>
  <c r="AK25" i="2"/>
  <c r="N26" i="2"/>
  <c r="K6" i="4" s="1"/>
  <c r="AK26" i="2"/>
  <c r="N33" i="2"/>
  <c r="M8" i="4" s="1"/>
  <c r="AK33" i="2"/>
  <c r="N37" i="2"/>
  <c r="O9" i="4" s="1"/>
  <c r="AK37" i="2"/>
  <c r="N38" i="2"/>
  <c r="K10" i="4" s="1"/>
  <c r="AK38" i="2"/>
  <c r="N18" i="2"/>
  <c r="M3" i="4" s="1"/>
  <c r="AK18" i="2"/>
  <c r="N22" i="2"/>
  <c r="O4" i="4" s="1"/>
  <c r="AK22" i="2"/>
  <c r="N23" i="2"/>
  <c r="K5" i="4" s="1"/>
  <c r="AK23" i="2"/>
  <c r="N30" i="2"/>
  <c r="M7" i="4" s="1"/>
  <c r="AK30" i="2"/>
  <c r="N34" i="2"/>
  <c r="O8" i="4" s="1"/>
  <c r="AK34" i="2"/>
  <c r="N35" i="2"/>
  <c r="K9" i="4" s="1"/>
  <c r="AK35" i="2"/>
  <c r="N42" i="2"/>
  <c r="M11" i="4" s="1"/>
  <c r="AK42" i="2"/>
  <c r="N19" i="2"/>
  <c r="O3" i="4" s="1"/>
  <c r="AK19" i="2"/>
  <c r="N20" i="2"/>
  <c r="K4" i="4" s="1"/>
  <c r="AK20" i="2"/>
  <c r="N27" i="2"/>
  <c r="M6" i="4" s="1"/>
  <c r="AK27" i="2"/>
  <c r="N31" i="2"/>
  <c r="O7" i="4" s="1"/>
  <c r="AK31" i="2"/>
  <c r="N32" i="2"/>
  <c r="K8" i="4" s="1"/>
  <c r="AK32" i="2"/>
  <c r="N39" i="2"/>
  <c r="M10" i="4" s="1"/>
  <c r="AK39" i="2"/>
  <c r="N43" i="2"/>
  <c r="O11" i="4" s="1"/>
  <c r="AK43" i="2"/>
  <c r="F29" i="21"/>
  <c r="AA17" i="2"/>
  <c r="G20" i="2"/>
  <c r="G31" i="21"/>
  <c r="G32" i="2"/>
  <c r="G39" i="21"/>
  <c r="G17" i="2"/>
  <c r="G29" i="21"/>
  <c r="G29" i="2"/>
  <c r="G37" i="21"/>
  <c r="G41" i="2"/>
  <c r="G45" i="21"/>
  <c r="G26" i="2"/>
  <c r="G35" i="21"/>
  <c r="G38" i="2"/>
  <c r="G43" i="21"/>
  <c r="G23" i="2"/>
  <c r="H11" i="24" s="1"/>
  <c r="F2" i="28" s="1"/>
  <c r="G33" i="21"/>
  <c r="G35" i="2"/>
  <c r="G41" i="21"/>
  <c r="G21" i="18"/>
  <c r="G23" i="18" s="1"/>
  <c r="J2" i="4"/>
  <c r="P2" i="4" s="1"/>
  <c r="F2" i="4"/>
  <c r="D11" i="1"/>
  <c r="D3" i="12" s="1"/>
  <c r="D10" i="1"/>
  <c r="AD42" i="2" l="1"/>
  <c r="BP41" i="2"/>
  <c r="BQ41" i="2"/>
  <c r="BR41" i="2"/>
  <c r="H35" i="24"/>
  <c r="F4" i="28" s="1"/>
  <c r="H23" i="24"/>
  <c r="F3" i="28" s="1"/>
  <c r="BK35" i="2"/>
  <c r="BM35" i="2" s="1"/>
  <c r="BK23" i="2"/>
  <c r="BM23" i="2" s="1"/>
  <c r="H10" i="4"/>
  <c r="BK38" i="2"/>
  <c r="BM38" i="2" s="1"/>
  <c r="BK26" i="2"/>
  <c r="BM26" i="2" s="1"/>
  <c r="H11" i="4"/>
  <c r="BK41" i="2"/>
  <c r="BM41" i="2" s="1"/>
  <c r="BK29" i="2"/>
  <c r="BM29" i="2" s="1"/>
  <c r="BK17" i="2"/>
  <c r="BK32" i="2"/>
  <c r="BM32" i="2" s="1"/>
  <c r="BK20" i="2"/>
  <c r="BM20" i="2" s="1"/>
  <c r="H9" i="4"/>
  <c r="AB35" i="2"/>
  <c r="AC35" i="2" s="1"/>
  <c r="H8" i="4"/>
  <c r="AB32" i="2"/>
  <c r="AC32" i="2" s="1"/>
  <c r="H7" i="4"/>
  <c r="AB29" i="2"/>
  <c r="AC29" i="2" s="1"/>
  <c r="H6" i="4"/>
  <c r="AB26" i="2"/>
  <c r="AC26" i="2" s="1"/>
  <c r="H5" i="4"/>
  <c r="AB23" i="2"/>
  <c r="AC23" i="2" s="1"/>
  <c r="H4" i="4"/>
  <c r="AB20" i="2"/>
  <c r="AC20" i="2" s="1"/>
  <c r="H3" i="4"/>
  <c r="AB17" i="2"/>
  <c r="AC17" i="2" s="1"/>
  <c r="G150" i="10"/>
  <c r="G146" i="10"/>
  <c r="G142" i="10"/>
  <c r="G136" i="10"/>
  <c r="G132" i="10"/>
  <c r="G128" i="10"/>
  <c r="G122" i="10"/>
  <c r="G118" i="10"/>
  <c r="G151" i="10"/>
  <c r="G149" i="10"/>
  <c r="G147" i="10"/>
  <c r="G145" i="10"/>
  <c r="G143" i="10"/>
  <c r="G141" i="10"/>
  <c r="G139" i="10"/>
  <c r="G137" i="10"/>
  <c r="G135" i="10"/>
  <c r="G133" i="10"/>
  <c r="G131" i="10"/>
  <c r="G129" i="10"/>
  <c r="G127" i="10"/>
  <c r="G125" i="10"/>
  <c r="G123" i="10"/>
  <c r="G121" i="10"/>
  <c r="G119" i="10"/>
  <c r="G117" i="10"/>
  <c r="G115" i="10"/>
  <c r="G113" i="10"/>
  <c r="G111" i="10"/>
  <c r="G109" i="10"/>
  <c r="G107" i="10"/>
  <c r="G105" i="10"/>
  <c r="G103" i="10"/>
  <c r="G101" i="10"/>
  <c r="G99" i="10"/>
  <c r="G97" i="10"/>
  <c r="G95" i="10"/>
  <c r="G93" i="10"/>
  <c r="G91" i="10"/>
  <c r="G89" i="10"/>
  <c r="G87" i="10"/>
  <c r="G85" i="10"/>
  <c r="G83" i="10"/>
  <c r="G81" i="10"/>
  <c r="G79" i="10"/>
  <c r="G77" i="10"/>
  <c r="G75" i="10"/>
  <c r="G73" i="10"/>
  <c r="G71" i="10"/>
  <c r="G69" i="10"/>
  <c r="G67" i="10"/>
  <c r="G65" i="10"/>
  <c r="G63" i="10"/>
  <c r="G61" i="10"/>
  <c r="G59" i="10"/>
  <c r="G57" i="10"/>
  <c r="G55" i="10"/>
  <c r="G53" i="10"/>
  <c r="G51" i="10"/>
  <c r="G49" i="10"/>
  <c r="G47" i="10"/>
  <c r="G45" i="10"/>
  <c r="G43" i="10"/>
  <c r="G41" i="10"/>
  <c r="G39" i="10"/>
  <c r="G37" i="10"/>
  <c r="G35" i="10"/>
  <c r="G33" i="10"/>
  <c r="G31" i="10"/>
  <c r="G29" i="10"/>
  <c r="G27" i="10"/>
  <c r="G25" i="10"/>
  <c r="G23" i="10"/>
  <c r="G21" i="10"/>
  <c r="G19" i="10"/>
  <c r="G17" i="10"/>
  <c r="G15" i="10"/>
  <c r="G13" i="10"/>
  <c r="G11" i="10"/>
  <c r="G9" i="10"/>
  <c r="G7" i="10"/>
  <c r="G5" i="10"/>
  <c r="G3" i="10"/>
  <c r="G148" i="10"/>
  <c r="G144" i="10"/>
  <c r="G140" i="10"/>
  <c r="G138" i="10"/>
  <c r="G134" i="10"/>
  <c r="G130" i="10"/>
  <c r="G126" i="10"/>
  <c r="G124" i="10"/>
  <c r="G120" i="10"/>
  <c r="G116" i="10"/>
  <c r="G114" i="10"/>
  <c r="G106" i="10"/>
  <c r="G98" i="10"/>
  <c r="G90" i="10"/>
  <c r="G82" i="10"/>
  <c r="G74" i="10"/>
  <c r="G66" i="10"/>
  <c r="G58" i="10"/>
  <c r="G50" i="10"/>
  <c r="G42" i="10"/>
  <c r="G34" i="10"/>
  <c r="G26" i="10"/>
  <c r="G18" i="10"/>
  <c r="G10" i="10"/>
  <c r="G2" i="10"/>
  <c r="G100" i="10"/>
  <c r="G84" i="10"/>
  <c r="G68" i="10"/>
  <c r="G44" i="10"/>
  <c r="G28" i="10"/>
  <c r="G12" i="10"/>
  <c r="G110" i="10"/>
  <c r="G94" i="10"/>
  <c r="G78" i="10"/>
  <c r="G54" i="10"/>
  <c r="G46" i="10"/>
  <c r="G30" i="10"/>
  <c r="G6" i="10"/>
  <c r="G112" i="10"/>
  <c r="G104" i="10"/>
  <c r="G96" i="10"/>
  <c r="G88" i="10"/>
  <c r="G80" i="10"/>
  <c r="G72" i="10"/>
  <c r="G64" i="10"/>
  <c r="G56" i="10"/>
  <c r="G48" i="10"/>
  <c r="G40" i="10"/>
  <c r="G32" i="10"/>
  <c r="G24" i="10"/>
  <c r="G16" i="10"/>
  <c r="G8" i="10"/>
  <c r="G108" i="10"/>
  <c r="G92" i="10"/>
  <c r="G76" i="10"/>
  <c r="G60" i="10"/>
  <c r="G52" i="10"/>
  <c r="G36" i="10"/>
  <c r="G20" i="10"/>
  <c r="G4" i="10"/>
  <c r="G102" i="10"/>
  <c r="G86" i="10"/>
  <c r="G70" i="10"/>
  <c r="G62" i="10"/>
  <c r="G38" i="10"/>
  <c r="G22" i="10"/>
  <c r="G14" i="10"/>
  <c r="B95" i="12"/>
  <c r="B91" i="12"/>
  <c r="B87" i="12"/>
  <c r="B83" i="12"/>
  <c r="B79" i="12"/>
  <c r="B70" i="12"/>
  <c r="B66" i="12"/>
  <c r="B62" i="12"/>
  <c r="B58" i="12"/>
  <c r="B54" i="12"/>
  <c r="B84" i="12"/>
  <c r="B71" i="12"/>
  <c r="B59" i="12"/>
  <c r="B94" i="12"/>
  <c r="B90" i="12"/>
  <c r="B86" i="12"/>
  <c r="B82" i="12"/>
  <c r="B78" i="12"/>
  <c r="B69" i="12"/>
  <c r="B65" i="12"/>
  <c r="B61" i="12"/>
  <c r="B57" i="12"/>
  <c r="B53" i="12"/>
  <c r="B92" i="12"/>
  <c r="B80" i="12"/>
  <c r="B67" i="12"/>
  <c r="B93" i="12"/>
  <c r="B89" i="12"/>
  <c r="B85" i="12"/>
  <c r="B81" i="12"/>
  <c r="B77" i="12"/>
  <c r="B72" i="12"/>
  <c r="B68" i="12"/>
  <c r="B64" i="12"/>
  <c r="B60" i="12"/>
  <c r="B56" i="12"/>
  <c r="B88" i="12"/>
  <c r="B76" i="12"/>
  <c r="B63" i="12"/>
  <c r="B55" i="12"/>
  <c r="D71" i="12"/>
  <c r="D67" i="12"/>
  <c r="D63" i="12"/>
  <c r="D59" i="12"/>
  <c r="D55" i="12"/>
  <c r="D94" i="12"/>
  <c r="D90" i="12"/>
  <c r="D86" i="12"/>
  <c r="D82" i="12"/>
  <c r="D78" i="12"/>
  <c r="D472" i="17"/>
  <c r="D356" i="17"/>
  <c r="D240" i="17"/>
  <c r="D124" i="17"/>
  <c r="D8" i="17"/>
  <c r="D559" i="16"/>
  <c r="D443" i="16"/>
  <c r="D327" i="16"/>
  <c r="D211" i="16"/>
  <c r="D95" i="16"/>
  <c r="D472" i="16"/>
  <c r="D8" i="16"/>
  <c r="D68" i="12"/>
  <c r="D60" i="12"/>
  <c r="D91" i="12"/>
  <c r="D83" i="12"/>
  <c r="D79" i="12"/>
  <c r="D559" i="17"/>
  <c r="D211" i="17"/>
  <c r="D95" i="17"/>
  <c r="D530" i="16"/>
  <c r="D70" i="12"/>
  <c r="D66" i="12"/>
  <c r="D62" i="12"/>
  <c r="D58" i="12"/>
  <c r="D54" i="12"/>
  <c r="D93" i="12"/>
  <c r="D89" i="12"/>
  <c r="D85" i="12"/>
  <c r="D81" i="12"/>
  <c r="D77" i="12"/>
  <c r="D501" i="17"/>
  <c r="D385" i="17"/>
  <c r="D269" i="17"/>
  <c r="D153" i="17"/>
  <c r="D37" i="17"/>
  <c r="D356" i="16"/>
  <c r="D240" i="16"/>
  <c r="D124" i="16"/>
  <c r="D56" i="12"/>
  <c r="D95" i="12"/>
  <c r="D443" i="17"/>
  <c r="D327" i="17"/>
  <c r="D298" i="16"/>
  <c r="D182" i="16"/>
  <c r="D69" i="12"/>
  <c r="D65" i="12"/>
  <c r="D61" i="12"/>
  <c r="D57" i="12"/>
  <c r="D53" i="12"/>
  <c r="D92" i="12"/>
  <c r="D88" i="12"/>
  <c r="D84" i="12"/>
  <c r="D80" i="12"/>
  <c r="D76" i="12"/>
  <c r="D530" i="17"/>
  <c r="D414" i="17"/>
  <c r="D298" i="17"/>
  <c r="D182" i="17"/>
  <c r="D66" i="17"/>
  <c r="D501" i="16"/>
  <c r="D385" i="16"/>
  <c r="D269" i="16"/>
  <c r="D153" i="16"/>
  <c r="D37" i="16"/>
  <c r="D72" i="12"/>
  <c r="D64" i="12"/>
  <c r="D87" i="12"/>
  <c r="D414" i="16"/>
  <c r="D66" i="16"/>
  <c r="B48" i="12"/>
  <c r="B44" i="12"/>
  <c r="B40" i="12"/>
  <c r="B36" i="12"/>
  <c r="B32" i="12"/>
  <c r="B47" i="12"/>
  <c r="B43" i="12"/>
  <c r="B39" i="12"/>
  <c r="B35" i="12"/>
  <c r="B31" i="12"/>
  <c r="B46" i="12"/>
  <c r="B42" i="12"/>
  <c r="B38" i="12"/>
  <c r="B34" i="12"/>
  <c r="B30" i="12"/>
  <c r="B49" i="12"/>
  <c r="B45" i="12"/>
  <c r="B41" i="12"/>
  <c r="B37" i="12"/>
  <c r="B33" i="12"/>
  <c r="D530" i="13"/>
  <c r="D414" i="13"/>
  <c r="D298" i="13"/>
  <c r="D182" i="13"/>
  <c r="D66" i="13"/>
  <c r="D48" i="12"/>
  <c r="D46" i="12"/>
  <c r="D44" i="12"/>
  <c r="D42" i="12"/>
  <c r="D40" i="12"/>
  <c r="D38" i="12"/>
  <c r="D36" i="12"/>
  <c r="D34" i="12"/>
  <c r="D32" i="12"/>
  <c r="D30" i="12"/>
  <c r="D501" i="13"/>
  <c r="D385" i="13"/>
  <c r="D269" i="13"/>
  <c r="D153" i="13"/>
  <c r="D37" i="13"/>
  <c r="D472" i="13"/>
  <c r="D356" i="13"/>
  <c r="D240" i="13"/>
  <c r="D124" i="13"/>
  <c r="D8" i="13"/>
  <c r="D49" i="12"/>
  <c r="D47" i="12"/>
  <c r="D45" i="12"/>
  <c r="D43" i="12"/>
  <c r="D41" i="12"/>
  <c r="D39" i="12"/>
  <c r="D37" i="12"/>
  <c r="D35" i="12"/>
  <c r="D33" i="12"/>
  <c r="D31" i="12"/>
  <c r="D559" i="13"/>
  <c r="D443" i="13"/>
  <c r="D327" i="13"/>
  <c r="D211" i="13"/>
  <c r="D95" i="13"/>
  <c r="D26" i="12"/>
  <c r="D22" i="12"/>
  <c r="D18" i="12"/>
  <c r="D14" i="12"/>
  <c r="D12" i="12"/>
  <c r="D530" i="11"/>
  <c r="D472" i="11"/>
  <c r="D8" i="11"/>
  <c r="D23" i="12"/>
  <c r="D11" i="12"/>
  <c r="D327" i="11"/>
  <c r="D153" i="11"/>
  <c r="D37" i="11"/>
  <c r="D25" i="12"/>
  <c r="D21" i="12"/>
  <c r="D17" i="12"/>
  <c r="D13" i="12"/>
  <c r="D9" i="12"/>
  <c r="D414" i="11"/>
  <c r="D356" i="11"/>
  <c r="D298" i="11"/>
  <c r="D240" i="11"/>
  <c r="D182" i="11"/>
  <c r="D124" i="11"/>
  <c r="D66" i="11"/>
  <c r="D15" i="12"/>
  <c r="D7" i="12"/>
  <c r="D385" i="11"/>
  <c r="D269" i="11"/>
  <c r="D95" i="11"/>
  <c r="D24" i="12"/>
  <c r="D20" i="12"/>
  <c r="D16" i="12"/>
  <c r="D8" i="12"/>
  <c r="D559" i="11"/>
  <c r="D501" i="11"/>
  <c r="D443" i="11"/>
  <c r="D19" i="12"/>
  <c r="D10" i="12"/>
  <c r="D211" i="11"/>
  <c r="B24" i="12"/>
  <c r="B23" i="12"/>
  <c r="B25" i="12"/>
  <c r="B22" i="12"/>
  <c r="B26" i="12"/>
  <c r="B10" i="12"/>
  <c r="B14" i="12"/>
  <c r="B18" i="12"/>
  <c r="B7" i="12"/>
  <c r="B12" i="12"/>
  <c r="B11" i="12"/>
  <c r="B15" i="12"/>
  <c r="B19" i="12"/>
  <c r="B16" i="12"/>
  <c r="A3" i="12"/>
  <c r="B9" i="12"/>
  <c r="B13" i="12"/>
  <c r="B17" i="12"/>
  <c r="B21" i="12"/>
  <c r="B8" i="12"/>
  <c r="B20" i="12"/>
  <c r="C3" i="12"/>
  <c r="G19" i="4"/>
  <c r="G23" i="4"/>
  <c r="G27" i="4"/>
  <c r="G31" i="4"/>
  <c r="G35" i="4"/>
  <c r="G39" i="4"/>
  <c r="G43" i="4"/>
  <c r="G47" i="4"/>
  <c r="G51" i="4"/>
  <c r="G55" i="4"/>
  <c r="G59" i="4"/>
  <c r="G63" i="4"/>
  <c r="G67" i="4"/>
  <c r="G71" i="4"/>
  <c r="G75" i="4"/>
  <c r="G79" i="4"/>
  <c r="G83" i="4"/>
  <c r="G87" i="4"/>
  <c r="G91" i="4"/>
  <c r="G95" i="4"/>
  <c r="G99" i="4"/>
  <c r="G103" i="4"/>
  <c r="G107" i="4"/>
  <c r="G111" i="4"/>
  <c r="G115" i="4"/>
  <c r="G119" i="4"/>
  <c r="G123" i="4"/>
  <c r="G127" i="4"/>
  <c r="G131" i="4"/>
  <c r="G135" i="4"/>
  <c r="G139" i="4"/>
  <c r="G143" i="4"/>
  <c r="G147" i="4"/>
  <c r="G151" i="4"/>
  <c r="G20" i="4"/>
  <c r="G28" i="4"/>
  <c r="G36" i="4"/>
  <c r="G48" i="4"/>
  <c r="G56" i="4"/>
  <c r="G68" i="4"/>
  <c r="G76" i="4"/>
  <c r="G88" i="4"/>
  <c r="G96" i="4"/>
  <c r="G108" i="4"/>
  <c r="G116" i="4"/>
  <c r="G128" i="4"/>
  <c r="G136" i="4"/>
  <c r="G148" i="4"/>
  <c r="G21" i="4"/>
  <c r="G29" i="4"/>
  <c r="G37" i="4"/>
  <c r="G49" i="4"/>
  <c r="G61" i="4"/>
  <c r="G69" i="4"/>
  <c r="G81" i="4"/>
  <c r="G89" i="4"/>
  <c r="G101" i="4"/>
  <c r="G113" i="4"/>
  <c r="G125" i="4"/>
  <c r="G133" i="4"/>
  <c r="G145" i="4"/>
  <c r="G18" i="4"/>
  <c r="G22" i="4"/>
  <c r="G26" i="4"/>
  <c r="G30" i="4"/>
  <c r="G34" i="4"/>
  <c r="G38" i="4"/>
  <c r="G42" i="4"/>
  <c r="G46" i="4"/>
  <c r="G50" i="4"/>
  <c r="G54" i="4"/>
  <c r="G58" i="4"/>
  <c r="G62" i="4"/>
  <c r="G66" i="4"/>
  <c r="G70" i="4"/>
  <c r="G74" i="4"/>
  <c r="G78" i="4"/>
  <c r="G82" i="4"/>
  <c r="G86" i="4"/>
  <c r="G90" i="4"/>
  <c r="G94" i="4"/>
  <c r="G98" i="4"/>
  <c r="G102" i="4"/>
  <c r="G106" i="4"/>
  <c r="G110" i="4"/>
  <c r="G114" i="4"/>
  <c r="G118" i="4"/>
  <c r="G122" i="4"/>
  <c r="G126" i="4"/>
  <c r="G130" i="4"/>
  <c r="G134" i="4"/>
  <c r="G138" i="4"/>
  <c r="G142" i="4"/>
  <c r="G146" i="4"/>
  <c r="G150" i="4"/>
  <c r="G16" i="4"/>
  <c r="G24" i="4"/>
  <c r="G32" i="4"/>
  <c r="G40" i="4"/>
  <c r="G44" i="4"/>
  <c r="G52" i="4"/>
  <c r="G60" i="4"/>
  <c r="G64" i="4"/>
  <c r="G72" i="4"/>
  <c r="G80" i="4"/>
  <c r="G84" i="4"/>
  <c r="G92" i="4"/>
  <c r="G100" i="4"/>
  <c r="G104" i="4"/>
  <c r="G112" i="4"/>
  <c r="G120" i="4"/>
  <c r="G124" i="4"/>
  <c r="G132" i="4"/>
  <c r="G140" i="4"/>
  <c r="G144" i="4"/>
  <c r="G17" i="4"/>
  <c r="G25" i="4"/>
  <c r="G33" i="4"/>
  <c r="G41" i="4"/>
  <c r="G45" i="4"/>
  <c r="G53" i="4"/>
  <c r="G57" i="4"/>
  <c r="G65" i="4"/>
  <c r="G73" i="4"/>
  <c r="G77" i="4"/>
  <c r="G85" i="4"/>
  <c r="G93" i="4"/>
  <c r="G97" i="4"/>
  <c r="G105" i="4"/>
  <c r="G109" i="4"/>
  <c r="G117" i="4"/>
  <c r="G121" i="4"/>
  <c r="G129" i="4"/>
  <c r="G137" i="4"/>
  <c r="G141" i="4"/>
  <c r="G149" i="4"/>
  <c r="G4" i="4"/>
  <c r="G8" i="4"/>
  <c r="G12" i="4"/>
  <c r="G5" i="4"/>
  <c r="G9" i="4"/>
  <c r="G13" i="4"/>
  <c r="G6" i="4"/>
  <c r="G10" i="4"/>
  <c r="G14" i="4"/>
  <c r="G3" i="4"/>
  <c r="G7" i="4"/>
  <c r="G11" i="4"/>
  <c r="G15" i="4"/>
  <c r="G2" i="4"/>
  <c r="F462" i="2"/>
  <c r="G461" i="2" s="1"/>
  <c r="F461" i="2"/>
  <c r="E461" i="2"/>
  <c r="D461" i="2"/>
  <c r="F459" i="2"/>
  <c r="G458" i="2" s="1"/>
  <c r="F458" i="2"/>
  <c r="E458" i="2"/>
  <c r="D458" i="2"/>
  <c r="F456" i="2"/>
  <c r="G455" i="2" s="1"/>
  <c r="F455" i="2"/>
  <c r="E455" i="2"/>
  <c r="D455" i="2"/>
  <c r="F453" i="2"/>
  <c r="G452" i="2" s="1"/>
  <c r="F452" i="2"/>
  <c r="E452" i="2"/>
  <c r="D452" i="2"/>
  <c r="F450" i="2"/>
  <c r="G449" i="2" s="1"/>
  <c r="F449" i="2"/>
  <c r="E449" i="2"/>
  <c r="D449" i="2"/>
  <c r="F447" i="2"/>
  <c r="G446" i="2" s="1"/>
  <c r="F446" i="2"/>
  <c r="E446" i="2"/>
  <c r="D446" i="2"/>
  <c r="F444" i="2"/>
  <c r="G443" i="2" s="1"/>
  <c r="F443" i="2"/>
  <c r="E443" i="2"/>
  <c r="D443" i="2"/>
  <c r="F441" i="2"/>
  <c r="G440" i="2" s="1"/>
  <c r="F440" i="2"/>
  <c r="E440" i="2"/>
  <c r="D440" i="2"/>
  <c r="F438" i="2"/>
  <c r="G437" i="2" s="1"/>
  <c r="F437" i="2"/>
  <c r="E437" i="2"/>
  <c r="D437" i="2"/>
  <c r="F435" i="2"/>
  <c r="G434" i="2" s="1"/>
  <c r="F434" i="2"/>
  <c r="E434" i="2"/>
  <c r="D434" i="2"/>
  <c r="F432" i="2"/>
  <c r="G431" i="2" s="1"/>
  <c r="F431" i="2"/>
  <c r="E431" i="2"/>
  <c r="D431" i="2"/>
  <c r="F429" i="2"/>
  <c r="G428" i="2" s="1"/>
  <c r="F428" i="2"/>
  <c r="E428" i="2"/>
  <c r="D428" i="2"/>
  <c r="F426" i="2"/>
  <c r="G425" i="2" s="1"/>
  <c r="F425" i="2"/>
  <c r="E425" i="2"/>
  <c r="D425" i="2"/>
  <c r="F423" i="2"/>
  <c r="G422" i="2" s="1"/>
  <c r="F422" i="2"/>
  <c r="E422" i="2"/>
  <c r="D422" i="2"/>
  <c r="F420" i="2"/>
  <c r="G419" i="2" s="1"/>
  <c r="F419" i="2"/>
  <c r="E419" i="2"/>
  <c r="D419" i="2"/>
  <c r="F417" i="2"/>
  <c r="G416" i="2" s="1"/>
  <c r="F416" i="2"/>
  <c r="E416" i="2"/>
  <c r="D416" i="2"/>
  <c r="F414" i="2"/>
  <c r="G413" i="2" s="1"/>
  <c r="F413" i="2"/>
  <c r="E413" i="2"/>
  <c r="D413" i="2"/>
  <c r="F411" i="2"/>
  <c r="G410" i="2" s="1"/>
  <c r="F410" i="2"/>
  <c r="E410" i="2"/>
  <c r="D410" i="2"/>
  <c r="F408" i="2"/>
  <c r="G407" i="2" s="1"/>
  <c r="F407" i="2"/>
  <c r="E407" i="2"/>
  <c r="D407" i="2"/>
  <c r="F405" i="2"/>
  <c r="G404" i="2" s="1"/>
  <c r="F404" i="2"/>
  <c r="E404" i="2"/>
  <c r="D404" i="2"/>
  <c r="F402" i="2"/>
  <c r="G401" i="2" s="1"/>
  <c r="F401" i="2"/>
  <c r="E401" i="2"/>
  <c r="D401" i="2"/>
  <c r="F399" i="2"/>
  <c r="G398" i="2" s="1"/>
  <c r="F398" i="2"/>
  <c r="E398" i="2"/>
  <c r="D398" i="2"/>
  <c r="F396" i="2"/>
  <c r="G395" i="2" s="1"/>
  <c r="F395" i="2"/>
  <c r="E395" i="2"/>
  <c r="D395" i="2"/>
  <c r="F393" i="2"/>
  <c r="G392" i="2" s="1"/>
  <c r="F392" i="2"/>
  <c r="E392" i="2"/>
  <c r="D392" i="2"/>
  <c r="F390" i="2"/>
  <c r="G389" i="2" s="1"/>
  <c r="F389" i="2"/>
  <c r="E389" i="2"/>
  <c r="D389" i="2"/>
  <c r="F387" i="2"/>
  <c r="G386" i="2" s="1"/>
  <c r="F386" i="2"/>
  <c r="E386" i="2"/>
  <c r="D386" i="2"/>
  <c r="F384" i="2"/>
  <c r="G383" i="2" s="1"/>
  <c r="F383" i="2"/>
  <c r="E383" i="2"/>
  <c r="D383" i="2"/>
  <c r="F381" i="2"/>
  <c r="G380" i="2" s="1"/>
  <c r="F380" i="2"/>
  <c r="E380" i="2"/>
  <c r="D380" i="2"/>
  <c r="F378" i="2"/>
  <c r="G377" i="2" s="1"/>
  <c r="F377" i="2"/>
  <c r="E377" i="2"/>
  <c r="D377" i="2"/>
  <c r="F375" i="2"/>
  <c r="G374" i="2" s="1"/>
  <c r="F374" i="2"/>
  <c r="E374" i="2"/>
  <c r="D374" i="2"/>
  <c r="F372" i="2"/>
  <c r="G371" i="2" s="1"/>
  <c r="F371" i="2"/>
  <c r="E371" i="2"/>
  <c r="D371" i="2"/>
  <c r="F369" i="2"/>
  <c r="G368" i="2" s="1"/>
  <c r="F368" i="2"/>
  <c r="E368" i="2"/>
  <c r="D368" i="2"/>
  <c r="F366" i="2"/>
  <c r="G365" i="2" s="1"/>
  <c r="F365" i="2"/>
  <c r="E365" i="2"/>
  <c r="D365" i="2"/>
  <c r="F363" i="2"/>
  <c r="G362" i="2" s="1"/>
  <c r="F362" i="2"/>
  <c r="E362" i="2"/>
  <c r="D362" i="2"/>
  <c r="F360" i="2"/>
  <c r="G359" i="2" s="1"/>
  <c r="F359" i="2"/>
  <c r="E359" i="2"/>
  <c r="D359" i="2"/>
  <c r="F357" i="2"/>
  <c r="G356" i="2" s="1"/>
  <c r="F356" i="2"/>
  <c r="E356" i="2"/>
  <c r="D356" i="2"/>
  <c r="F354" i="2"/>
  <c r="G353" i="2" s="1"/>
  <c r="F353" i="2"/>
  <c r="E353" i="2"/>
  <c r="D353" i="2"/>
  <c r="F351" i="2"/>
  <c r="G350" i="2" s="1"/>
  <c r="F350" i="2"/>
  <c r="E350" i="2"/>
  <c r="D350" i="2"/>
  <c r="F348" i="2"/>
  <c r="G347" i="2" s="1"/>
  <c r="F347" i="2"/>
  <c r="E347" i="2"/>
  <c r="D347" i="2"/>
  <c r="F345" i="2"/>
  <c r="G344" i="2" s="1"/>
  <c r="F344" i="2"/>
  <c r="E344" i="2"/>
  <c r="D344" i="2"/>
  <c r="F342" i="2"/>
  <c r="G341" i="2" s="1"/>
  <c r="F341" i="2"/>
  <c r="E341" i="2"/>
  <c r="D341" i="2"/>
  <c r="F339" i="2"/>
  <c r="G338" i="2" s="1"/>
  <c r="F338" i="2"/>
  <c r="E338" i="2"/>
  <c r="D338" i="2"/>
  <c r="F336" i="2"/>
  <c r="G335" i="2" s="1"/>
  <c r="F335" i="2"/>
  <c r="E335" i="2"/>
  <c r="D335" i="2"/>
  <c r="F333" i="2"/>
  <c r="G332" i="2" s="1"/>
  <c r="F332" i="2"/>
  <c r="E332" i="2"/>
  <c r="D332" i="2"/>
  <c r="F330" i="2"/>
  <c r="G329" i="2" s="1"/>
  <c r="F329" i="2"/>
  <c r="E329" i="2"/>
  <c r="D329" i="2"/>
  <c r="F327" i="2"/>
  <c r="G326" i="2" s="1"/>
  <c r="F326" i="2"/>
  <c r="E326" i="2"/>
  <c r="D326" i="2"/>
  <c r="F324" i="2"/>
  <c r="G323" i="2" s="1"/>
  <c r="F323" i="2"/>
  <c r="E323" i="2"/>
  <c r="D323" i="2"/>
  <c r="F321" i="2"/>
  <c r="G320" i="2" s="1"/>
  <c r="F320" i="2"/>
  <c r="E320" i="2"/>
  <c r="D320" i="2"/>
  <c r="F318" i="2"/>
  <c r="G317" i="2" s="1"/>
  <c r="F317" i="2"/>
  <c r="E317" i="2"/>
  <c r="D317" i="2"/>
  <c r="F315" i="2"/>
  <c r="G314" i="2" s="1"/>
  <c r="F314" i="2"/>
  <c r="E314" i="2"/>
  <c r="D314" i="2"/>
  <c r="F312" i="2"/>
  <c r="G311" i="2" s="1"/>
  <c r="F311" i="2"/>
  <c r="E311" i="2"/>
  <c r="D311" i="2"/>
  <c r="F309" i="2"/>
  <c r="G308" i="2" s="1"/>
  <c r="F308" i="2"/>
  <c r="E308" i="2"/>
  <c r="D308" i="2"/>
  <c r="F306" i="2"/>
  <c r="G305" i="2" s="1"/>
  <c r="F305" i="2"/>
  <c r="E305" i="2"/>
  <c r="D305" i="2"/>
  <c r="F303" i="2"/>
  <c r="G302" i="2" s="1"/>
  <c r="F302" i="2"/>
  <c r="E302" i="2"/>
  <c r="D302" i="2"/>
  <c r="F300" i="2"/>
  <c r="G299" i="2" s="1"/>
  <c r="B97" i="4"/>
  <c r="F299" i="2"/>
  <c r="E299" i="2"/>
  <c r="D299" i="2"/>
  <c r="F297" i="2"/>
  <c r="G296" i="2" s="1"/>
  <c r="B96" i="4"/>
  <c r="F296" i="2"/>
  <c r="E296" i="2"/>
  <c r="D296" i="2"/>
  <c r="F294" i="2"/>
  <c r="G293" i="2" s="1"/>
  <c r="B95" i="4"/>
  <c r="F293" i="2"/>
  <c r="E293" i="2"/>
  <c r="D293" i="2"/>
  <c r="F291" i="2"/>
  <c r="G290" i="2" s="1"/>
  <c r="B94" i="4"/>
  <c r="F290" i="2"/>
  <c r="E290" i="2"/>
  <c r="D290" i="2"/>
  <c r="F288" i="2"/>
  <c r="G287" i="2" s="1"/>
  <c r="B93" i="4"/>
  <c r="F287" i="2"/>
  <c r="E287" i="2"/>
  <c r="D287" i="2"/>
  <c r="F285" i="2"/>
  <c r="G284" i="2" s="1"/>
  <c r="B92" i="4"/>
  <c r="F284" i="2"/>
  <c r="E284" i="2"/>
  <c r="D284" i="2"/>
  <c r="F282" i="2"/>
  <c r="G281" i="2" s="1"/>
  <c r="B91" i="4"/>
  <c r="F281" i="2"/>
  <c r="E281" i="2"/>
  <c r="D281" i="2"/>
  <c r="F279" i="2"/>
  <c r="G278" i="2" s="1"/>
  <c r="B90" i="4"/>
  <c r="F278" i="2"/>
  <c r="E278" i="2"/>
  <c r="D278" i="2"/>
  <c r="F276" i="2"/>
  <c r="G275" i="2" s="1"/>
  <c r="B89" i="4"/>
  <c r="F275" i="2"/>
  <c r="E275" i="2"/>
  <c r="D275" i="2"/>
  <c r="F273" i="2"/>
  <c r="G272" i="2" s="1"/>
  <c r="B88" i="4"/>
  <c r="F272" i="2"/>
  <c r="E272" i="2"/>
  <c r="D272" i="2"/>
  <c r="F270" i="2"/>
  <c r="G269" i="2" s="1"/>
  <c r="B87" i="4"/>
  <c r="F269" i="2"/>
  <c r="E269" i="2"/>
  <c r="D269" i="2"/>
  <c r="F267" i="2"/>
  <c r="G266" i="2" s="1"/>
  <c r="B86" i="4"/>
  <c r="F266" i="2"/>
  <c r="E266" i="2"/>
  <c r="D266" i="2"/>
  <c r="F264" i="2"/>
  <c r="G263" i="2" s="1"/>
  <c r="B85" i="4"/>
  <c r="F263" i="2"/>
  <c r="E263" i="2"/>
  <c r="D263" i="2"/>
  <c r="F261" i="2"/>
  <c r="G260" i="2" s="1"/>
  <c r="B84" i="4"/>
  <c r="F260" i="2"/>
  <c r="E260" i="2"/>
  <c r="D260" i="2"/>
  <c r="F258" i="2"/>
  <c r="G257" i="2" s="1"/>
  <c r="B83" i="4"/>
  <c r="F257" i="2"/>
  <c r="E257" i="2"/>
  <c r="D257" i="2"/>
  <c r="F255" i="2"/>
  <c r="G254" i="2" s="1"/>
  <c r="B82" i="4"/>
  <c r="F254" i="2"/>
  <c r="E254" i="2"/>
  <c r="D254" i="2"/>
  <c r="F252" i="2"/>
  <c r="G251" i="2" s="1"/>
  <c r="B81" i="4"/>
  <c r="F251" i="2"/>
  <c r="E251" i="2"/>
  <c r="D251" i="2"/>
  <c r="F249" i="2"/>
  <c r="G248" i="2" s="1"/>
  <c r="B80" i="4"/>
  <c r="F248" i="2"/>
  <c r="E248" i="2"/>
  <c r="D248" i="2"/>
  <c r="F246" i="2"/>
  <c r="G245" i="2" s="1"/>
  <c r="B79" i="4"/>
  <c r="F245" i="2"/>
  <c r="E245" i="2"/>
  <c r="D245" i="2"/>
  <c r="F243" i="2"/>
  <c r="G242" i="2" s="1"/>
  <c r="B78" i="4"/>
  <c r="F242" i="2"/>
  <c r="E242" i="2"/>
  <c r="D242" i="2"/>
  <c r="F240" i="2"/>
  <c r="G239" i="2" s="1"/>
  <c r="B77" i="4"/>
  <c r="F239" i="2"/>
  <c r="E239" i="2"/>
  <c r="D239" i="2"/>
  <c r="F237" i="2"/>
  <c r="G236" i="2" s="1"/>
  <c r="B76" i="4"/>
  <c r="F236" i="2"/>
  <c r="E236" i="2"/>
  <c r="D236" i="2"/>
  <c r="F234" i="2"/>
  <c r="G233" i="2" s="1"/>
  <c r="B75" i="4"/>
  <c r="F233" i="2"/>
  <c r="E233" i="2"/>
  <c r="D233" i="2"/>
  <c r="F231" i="2"/>
  <c r="G230" i="2" s="1"/>
  <c r="B74" i="4"/>
  <c r="F230" i="2"/>
  <c r="E230" i="2"/>
  <c r="D230" i="2"/>
  <c r="F228" i="2"/>
  <c r="G227" i="2" s="1"/>
  <c r="B73" i="4"/>
  <c r="F227" i="2"/>
  <c r="E227" i="2"/>
  <c r="D227" i="2"/>
  <c r="F225" i="2"/>
  <c r="G224" i="2" s="1"/>
  <c r="B72" i="4"/>
  <c r="F224" i="2"/>
  <c r="E224" i="2"/>
  <c r="D224" i="2"/>
  <c r="F222" i="2"/>
  <c r="G221" i="2" s="1"/>
  <c r="B71" i="4"/>
  <c r="F221" i="2"/>
  <c r="E221" i="2"/>
  <c r="D221" i="2"/>
  <c r="F219" i="2"/>
  <c r="G218" i="2" s="1"/>
  <c r="B70" i="4"/>
  <c r="F218" i="2"/>
  <c r="E218" i="2"/>
  <c r="D218" i="2"/>
  <c r="F216" i="2"/>
  <c r="G215" i="2" s="1"/>
  <c r="B69" i="4"/>
  <c r="F215" i="2"/>
  <c r="E215" i="2"/>
  <c r="D215" i="2"/>
  <c r="F213" i="2"/>
  <c r="G212" i="2" s="1"/>
  <c r="B68" i="4"/>
  <c r="F212" i="2"/>
  <c r="E212" i="2"/>
  <c r="D212" i="2"/>
  <c r="F210" i="2"/>
  <c r="G209" i="2" s="1"/>
  <c r="B67" i="4"/>
  <c r="F209" i="2"/>
  <c r="E209" i="2"/>
  <c r="D209" i="2"/>
  <c r="F207" i="2"/>
  <c r="G206" i="2" s="1"/>
  <c r="B66" i="4"/>
  <c r="F206" i="2"/>
  <c r="E206" i="2"/>
  <c r="D206" i="2"/>
  <c r="F204" i="2"/>
  <c r="G203" i="2" s="1"/>
  <c r="B65" i="4"/>
  <c r="F203" i="2"/>
  <c r="E203" i="2"/>
  <c r="D203" i="2"/>
  <c r="F201" i="2"/>
  <c r="G200" i="2" s="1"/>
  <c r="B64" i="4"/>
  <c r="F200" i="2"/>
  <c r="E200" i="2"/>
  <c r="D200" i="2"/>
  <c r="F198" i="2"/>
  <c r="G197" i="2" s="1"/>
  <c r="B63" i="4"/>
  <c r="F197" i="2"/>
  <c r="E197" i="2"/>
  <c r="D197" i="2"/>
  <c r="F195" i="2"/>
  <c r="G194" i="2" s="1"/>
  <c r="B62" i="4"/>
  <c r="F194" i="2"/>
  <c r="E194" i="2"/>
  <c r="D194" i="2"/>
  <c r="F192" i="2"/>
  <c r="G191" i="2" s="1"/>
  <c r="B61" i="4"/>
  <c r="F191" i="2"/>
  <c r="E191" i="2"/>
  <c r="D191" i="2"/>
  <c r="F189" i="2"/>
  <c r="G188" i="2" s="1"/>
  <c r="B60" i="4"/>
  <c r="F188" i="2"/>
  <c r="E188" i="2"/>
  <c r="D188" i="2"/>
  <c r="F186" i="2"/>
  <c r="G185" i="2" s="1"/>
  <c r="B59" i="4"/>
  <c r="F185" i="2"/>
  <c r="E185" i="2"/>
  <c r="D185" i="2"/>
  <c r="F183" i="2"/>
  <c r="G182" i="2" s="1"/>
  <c r="B58" i="4"/>
  <c r="F182" i="2"/>
  <c r="E182" i="2"/>
  <c r="D182" i="2"/>
  <c r="F180" i="2"/>
  <c r="G179" i="2" s="1"/>
  <c r="B57" i="4"/>
  <c r="F179" i="2"/>
  <c r="E179" i="2"/>
  <c r="D179" i="2"/>
  <c r="F177" i="2"/>
  <c r="G176" i="2" s="1"/>
  <c r="B56" i="4"/>
  <c r="F176" i="2"/>
  <c r="E176" i="2"/>
  <c r="D176" i="2"/>
  <c r="F174" i="2"/>
  <c r="G173" i="2" s="1"/>
  <c r="B55" i="4"/>
  <c r="F173" i="2"/>
  <c r="E173" i="2"/>
  <c r="D173" i="2"/>
  <c r="F171" i="2"/>
  <c r="G170" i="2" s="1"/>
  <c r="B54" i="4"/>
  <c r="F170" i="2"/>
  <c r="E170" i="2"/>
  <c r="D170" i="2"/>
  <c r="F168" i="2"/>
  <c r="G167" i="2" s="1"/>
  <c r="B53" i="4"/>
  <c r="F167" i="2"/>
  <c r="E167" i="2"/>
  <c r="D167" i="2"/>
  <c r="F165" i="2"/>
  <c r="G164" i="2" s="1"/>
  <c r="B52" i="4"/>
  <c r="F164" i="2"/>
  <c r="E164" i="2"/>
  <c r="D164" i="2"/>
  <c r="F162" i="2"/>
  <c r="G161" i="2" s="1"/>
  <c r="B51" i="4"/>
  <c r="F161" i="2"/>
  <c r="E161" i="2"/>
  <c r="D161" i="2"/>
  <c r="F159" i="2"/>
  <c r="G158" i="2" s="1"/>
  <c r="B50" i="4"/>
  <c r="F158" i="2"/>
  <c r="E158" i="2"/>
  <c r="D158" i="2"/>
  <c r="F156" i="2"/>
  <c r="G155" i="2" s="1"/>
  <c r="B49" i="4"/>
  <c r="F155" i="2"/>
  <c r="E155" i="2"/>
  <c r="D155" i="2"/>
  <c r="F153" i="2"/>
  <c r="G152" i="2" s="1"/>
  <c r="B48" i="4"/>
  <c r="F152" i="2"/>
  <c r="E152" i="2"/>
  <c r="D152" i="2"/>
  <c r="F150" i="2"/>
  <c r="G149" i="2" s="1"/>
  <c r="B47" i="4"/>
  <c r="F149" i="2"/>
  <c r="E149" i="2"/>
  <c r="D149" i="2"/>
  <c r="F147" i="2"/>
  <c r="G146" i="2" s="1"/>
  <c r="B46" i="4"/>
  <c r="F146" i="2"/>
  <c r="E146" i="2"/>
  <c r="D146" i="2"/>
  <c r="F144" i="2"/>
  <c r="G143" i="2" s="1"/>
  <c r="B45" i="4"/>
  <c r="F143" i="2"/>
  <c r="E143" i="2"/>
  <c r="D143" i="2"/>
  <c r="F141" i="2"/>
  <c r="G140" i="2" s="1"/>
  <c r="B44" i="4"/>
  <c r="F140" i="2"/>
  <c r="E140" i="2"/>
  <c r="D140" i="2"/>
  <c r="F138" i="2"/>
  <c r="G137" i="2" s="1"/>
  <c r="B43" i="4"/>
  <c r="F137" i="2"/>
  <c r="E137" i="2"/>
  <c r="D137" i="2"/>
  <c r="F135" i="2"/>
  <c r="G134" i="2" s="1"/>
  <c r="B42" i="4"/>
  <c r="F134" i="2"/>
  <c r="E134" i="2"/>
  <c r="D134" i="2"/>
  <c r="F132" i="2"/>
  <c r="G131" i="2" s="1"/>
  <c r="B41" i="4"/>
  <c r="F131" i="2"/>
  <c r="E131" i="2"/>
  <c r="D131" i="2"/>
  <c r="F129" i="2"/>
  <c r="G128" i="2" s="1"/>
  <c r="B40" i="4"/>
  <c r="F128" i="2"/>
  <c r="E128" i="2"/>
  <c r="D128" i="2"/>
  <c r="F126" i="2"/>
  <c r="G125" i="2" s="1"/>
  <c r="B39" i="4"/>
  <c r="F125" i="2"/>
  <c r="E125" i="2"/>
  <c r="D125" i="2"/>
  <c r="F123" i="2"/>
  <c r="G122" i="2" s="1"/>
  <c r="B38" i="4"/>
  <c r="F122" i="2"/>
  <c r="E122" i="2"/>
  <c r="D122" i="2"/>
  <c r="F120" i="2"/>
  <c r="G119" i="2" s="1"/>
  <c r="B37" i="4"/>
  <c r="F119" i="2"/>
  <c r="E119" i="2"/>
  <c r="D119" i="2"/>
  <c r="F117" i="2"/>
  <c r="G116" i="2" s="1"/>
  <c r="B36" i="4"/>
  <c r="F116" i="2"/>
  <c r="E116" i="2"/>
  <c r="D116" i="2"/>
  <c r="F114" i="2"/>
  <c r="G113" i="2" s="1"/>
  <c r="B35" i="4"/>
  <c r="F113" i="2"/>
  <c r="E113" i="2"/>
  <c r="D113" i="2"/>
  <c r="F111" i="2"/>
  <c r="G110" i="2" s="1"/>
  <c r="B34" i="4"/>
  <c r="F110" i="2"/>
  <c r="E110" i="2"/>
  <c r="D110" i="2"/>
  <c r="F108" i="2"/>
  <c r="G107" i="2" s="1"/>
  <c r="B33" i="4"/>
  <c r="F107" i="2"/>
  <c r="E107" i="2"/>
  <c r="D107" i="2"/>
  <c r="F105" i="2"/>
  <c r="G104" i="2" s="1"/>
  <c r="B32" i="4"/>
  <c r="F104" i="2"/>
  <c r="E104" i="2"/>
  <c r="D104" i="2"/>
  <c r="F102" i="2"/>
  <c r="G101" i="2" s="1"/>
  <c r="B31" i="4"/>
  <c r="F101" i="2"/>
  <c r="E101" i="2"/>
  <c r="D101" i="2"/>
  <c r="F99" i="2"/>
  <c r="G98" i="2" s="1"/>
  <c r="B30" i="4"/>
  <c r="F98" i="2"/>
  <c r="E98" i="2"/>
  <c r="D98" i="2"/>
  <c r="F96" i="2"/>
  <c r="G95" i="2" s="1"/>
  <c r="B29" i="4"/>
  <c r="F95" i="2"/>
  <c r="E95" i="2"/>
  <c r="D95" i="2"/>
  <c r="F93" i="2"/>
  <c r="G92" i="2" s="1"/>
  <c r="B28" i="4"/>
  <c r="F92" i="2"/>
  <c r="E92" i="2"/>
  <c r="D92" i="2"/>
  <c r="F90" i="2"/>
  <c r="G89" i="2" s="1"/>
  <c r="B27" i="4"/>
  <c r="F89" i="2"/>
  <c r="E89" i="2"/>
  <c r="D89" i="2"/>
  <c r="F87" i="2"/>
  <c r="G86" i="2" s="1"/>
  <c r="B26" i="4"/>
  <c r="F86" i="2"/>
  <c r="E86" i="2"/>
  <c r="D86" i="2"/>
  <c r="F84" i="2"/>
  <c r="G83" i="2" s="1"/>
  <c r="B25" i="4"/>
  <c r="F83" i="2"/>
  <c r="E83" i="2"/>
  <c r="D83" i="2"/>
  <c r="F81" i="2"/>
  <c r="G80" i="2" s="1"/>
  <c r="B24" i="4"/>
  <c r="F80" i="2"/>
  <c r="E80" i="2"/>
  <c r="D80" i="2"/>
  <c r="F78" i="2"/>
  <c r="G77" i="2" s="1"/>
  <c r="B23" i="4"/>
  <c r="F77" i="2"/>
  <c r="E77" i="2"/>
  <c r="D77" i="2"/>
  <c r="B22" i="4"/>
  <c r="D22" i="4"/>
  <c r="B21" i="4"/>
  <c r="D21" i="4"/>
  <c r="B20" i="4"/>
  <c r="D20" i="4"/>
  <c r="B19" i="4"/>
  <c r="D19" i="4"/>
  <c r="D18" i="4"/>
  <c r="B17" i="4"/>
  <c r="D17" i="4"/>
  <c r="B16" i="4"/>
  <c r="D16" i="4"/>
  <c r="B15" i="4"/>
  <c r="D15" i="4"/>
  <c r="B14" i="4"/>
  <c r="D14" i="4"/>
  <c r="B13" i="4"/>
  <c r="D13" i="4"/>
  <c r="B12" i="4"/>
  <c r="D12" i="4"/>
  <c r="B11" i="4"/>
  <c r="D11" i="4"/>
  <c r="B10" i="4"/>
  <c r="D10" i="4"/>
  <c r="B9" i="4"/>
  <c r="D9" i="4"/>
  <c r="B8" i="4"/>
  <c r="D8" i="4"/>
  <c r="B7" i="4"/>
  <c r="D7" i="4"/>
  <c r="B6" i="4"/>
  <c r="D6" i="4"/>
  <c r="B5" i="4"/>
  <c r="D5" i="4"/>
  <c r="B4" i="4"/>
  <c r="D4" i="4"/>
  <c r="D3" i="4"/>
  <c r="G14" i="2"/>
  <c r="N14" i="2"/>
  <c r="B2" i="4"/>
  <c r="D2" i="4"/>
  <c r="AD83" i="2" l="1"/>
  <c r="BU83" i="2"/>
  <c r="BS83" i="2"/>
  <c r="AD95" i="2"/>
  <c r="AE95" i="2" s="1"/>
  <c r="BU95" i="2"/>
  <c r="BS95" i="2"/>
  <c r="AD107" i="2"/>
  <c r="BU107" i="2"/>
  <c r="BS107" i="2"/>
  <c r="AD167" i="2"/>
  <c r="BU167" i="2"/>
  <c r="BS167" i="2"/>
  <c r="AD179" i="2"/>
  <c r="BU179" i="2"/>
  <c r="BS179" i="2"/>
  <c r="AD263" i="2"/>
  <c r="AE263" i="2" s="1"/>
  <c r="BU263" i="2"/>
  <c r="BS263" i="2"/>
  <c r="AD275" i="2"/>
  <c r="BU275" i="2"/>
  <c r="BS275" i="2"/>
  <c r="AD287" i="2"/>
  <c r="BU287" i="2"/>
  <c r="BS287" i="2"/>
  <c r="AD86" i="2"/>
  <c r="BU86" i="2"/>
  <c r="BS86" i="2"/>
  <c r="AD98" i="2"/>
  <c r="AE98" i="2" s="1"/>
  <c r="BU98" i="2"/>
  <c r="BS98" i="2"/>
  <c r="AD110" i="2"/>
  <c r="BU110" i="2"/>
  <c r="BS110" i="2"/>
  <c r="AD122" i="2"/>
  <c r="BS122" i="2"/>
  <c r="BU122" i="2"/>
  <c r="AD134" i="2"/>
  <c r="BU134" i="2"/>
  <c r="BS134" i="2"/>
  <c r="AD146" i="2"/>
  <c r="AE146" i="2" s="1"/>
  <c r="BU146" i="2"/>
  <c r="BS146" i="2"/>
  <c r="AD158" i="2"/>
  <c r="BU158" i="2"/>
  <c r="BS158" i="2"/>
  <c r="AD170" i="2"/>
  <c r="BS170" i="2"/>
  <c r="BU170" i="2"/>
  <c r="AD182" i="2"/>
  <c r="BU182" i="2"/>
  <c r="BS182" i="2"/>
  <c r="AD194" i="2"/>
  <c r="AE194" i="2" s="1"/>
  <c r="BU194" i="2"/>
  <c r="BS194" i="2"/>
  <c r="AD206" i="2"/>
  <c r="BU206" i="2"/>
  <c r="BS206" i="2"/>
  <c r="AD218" i="2"/>
  <c r="BS218" i="2"/>
  <c r="BU218" i="2"/>
  <c r="AD230" i="2"/>
  <c r="BU230" i="2"/>
  <c r="BS230" i="2"/>
  <c r="AD242" i="2"/>
  <c r="AE242" i="2" s="1"/>
  <c r="BU242" i="2"/>
  <c r="BS242" i="2"/>
  <c r="AD254" i="2"/>
  <c r="BU254" i="2"/>
  <c r="BS254" i="2"/>
  <c r="AD266" i="2"/>
  <c r="BS266" i="2"/>
  <c r="BU266" i="2"/>
  <c r="AD278" i="2"/>
  <c r="BU278" i="2"/>
  <c r="BS278" i="2"/>
  <c r="AD290" i="2"/>
  <c r="AE290" i="2" s="1"/>
  <c r="BU290" i="2"/>
  <c r="BS290" i="2"/>
  <c r="AD302" i="2"/>
  <c r="BU302" i="2"/>
  <c r="BS302" i="2"/>
  <c r="AD305" i="2"/>
  <c r="BU305" i="2"/>
  <c r="BS305" i="2"/>
  <c r="AD308" i="2"/>
  <c r="BU308" i="2"/>
  <c r="BS308" i="2"/>
  <c r="AD311" i="2"/>
  <c r="AE311" i="2" s="1"/>
  <c r="BU311" i="2"/>
  <c r="BS311" i="2"/>
  <c r="AD314" i="2"/>
  <c r="BS314" i="2"/>
  <c r="BU314" i="2"/>
  <c r="AD317" i="2"/>
  <c r="BU317" i="2"/>
  <c r="BS317" i="2"/>
  <c r="AD320" i="2"/>
  <c r="BU320" i="2"/>
  <c r="BS320" i="2"/>
  <c r="AD323" i="2"/>
  <c r="AE323" i="2" s="1"/>
  <c r="BU323" i="2"/>
  <c r="BS323" i="2"/>
  <c r="AD326" i="2"/>
  <c r="BU326" i="2"/>
  <c r="BS326" i="2"/>
  <c r="AD329" i="2"/>
  <c r="BU329" i="2"/>
  <c r="BS329" i="2"/>
  <c r="AD332" i="2"/>
  <c r="BU332" i="2"/>
  <c r="BS332" i="2"/>
  <c r="AD335" i="2"/>
  <c r="AE335" i="2" s="1"/>
  <c r="BU335" i="2"/>
  <c r="BS335" i="2"/>
  <c r="AD338" i="2"/>
  <c r="BU338" i="2"/>
  <c r="BS338" i="2"/>
  <c r="AD341" i="2"/>
  <c r="BU341" i="2"/>
  <c r="BS341" i="2"/>
  <c r="AD344" i="2"/>
  <c r="BU344" i="2"/>
  <c r="BS344" i="2"/>
  <c r="AD347" i="2"/>
  <c r="AE347" i="2" s="1"/>
  <c r="BU347" i="2"/>
  <c r="BS347" i="2"/>
  <c r="AD350" i="2"/>
  <c r="BU350" i="2"/>
  <c r="BS350" i="2"/>
  <c r="AD353" i="2"/>
  <c r="BU353" i="2"/>
  <c r="BS353" i="2"/>
  <c r="AD356" i="2"/>
  <c r="BU356" i="2"/>
  <c r="BS356" i="2"/>
  <c r="AD359" i="2"/>
  <c r="AE359" i="2" s="1"/>
  <c r="BU359" i="2"/>
  <c r="BS359" i="2"/>
  <c r="AD362" i="2"/>
  <c r="BS362" i="2"/>
  <c r="BU362" i="2"/>
  <c r="AD365" i="2"/>
  <c r="BU365" i="2"/>
  <c r="BS365" i="2"/>
  <c r="AD368" i="2"/>
  <c r="BU368" i="2"/>
  <c r="BS368" i="2"/>
  <c r="AD371" i="2"/>
  <c r="AE371" i="2" s="1"/>
  <c r="BU371" i="2"/>
  <c r="BS371" i="2"/>
  <c r="AD374" i="2"/>
  <c r="BU374" i="2"/>
  <c r="BS374" i="2"/>
  <c r="AD377" i="2"/>
  <c r="BU377" i="2"/>
  <c r="BS377" i="2"/>
  <c r="AD380" i="2"/>
  <c r="BU380" i="2"/>
  <c r="BS380" i="2"/>
  <c r="AD383" i="2"/>
  <c r="AE383" i="2" s="1"/>
  <c r="BU383" i="2"/>
  <c r="BS383" i="2"/>
  <c r="AD386" i="2"/>
  <c r="BU386" i="2"/>
  <c r="BS386" i="2"/>
  <c r="AD389" i="2"/>
  <c r="BU389" i="2"/>
  <c r="BS389" i="2"/>
  <c r="AD392" i="2"/>
  <c r="BU392" i="2"/>
  <c r="BS392" i="2"/>
  <c r="AD395" i="2"/>
  <c r="AE395" i="2" s="1"/>
  <c r="BU395" i="2"/>
  <c r="BS395" i="2"/>
  <c r="AD398" i="2"/>
  <c r="BU398" i="2"/>
  <c r="BS398" i="2"/>
  <c r="AD401" i="2"/>
  <c r="BU401" i="2"/>
  <c r="BS401" i="2"/>
  <c r="AD404" i="2"/>
  <c r="BU404" i="2"/>
  <c r="BS404" i="2"/>
  <c r="AD407" i="2"/>
  <c r="AE407" i="2" s="1"/>
  <c r="BU407" i="2"/>
  <c r="BS407" i="2"/>
  <c r="AD410" i="2"/>
  <c r="BS410" i="2"/>
  <c r="BU410" i="2"/>
  <c r="AD413" i="2"/>
  <c r="BU413" i="2"/>
  <c r="BS413" i="2"/>
  <c r="AD416" i="2"/>
  <c r="BU416" i="2"/>
  <c r="BS416" i="2"/>
  <c r="AD419" i="2"/>
  <c r="AE419" i="2" s="1"/>
  <c r="BU419" i="2"/>
  <c r="BS419" i="2"/>
  <c r="AD422" i="2"/>
  <c r="BU422" i="2"/>
  <c r="BS422" i="2"/>
  <c r="AD425" i="2"/>
  <c r="BU425" i="2"/>
  <c r="BS425" i="2"/>
  <c r="AD428" i="2"/>
  <c r="BU428" i="2"/>
  <c r="BS428" i="2"/>
  <c r="AD431" i="2"/>
  <c r="AE431" i="2" s="1"/>
  <c r="BU431" i="2"/>
  <c r="BS431" i="2"/>
  <c r="AD434" i="2"/>
  <c r="BU434" i="2"/>
  <c r="BS434" i="2"/>
  <c r="AD437" i="2"/>
  <c r="BU437" i="2"/>
  <c r="BS437" i="2"/>
  <c r="AD440" i="2"/>
  <c r="BU440" i="2"/>
  <c r="BS440" i="2"/>
  <c r="AD443" i="2"/>
  <c r="AE443" i="2" s="1"/>
  <c r="BU443" i="2"/>
  <c r="BS443" i="2"/>
  <c r="AD446" i="2"/>
  <c r="BU446" i="2"/>
  <c r="BS446" i="2"/>
  <c r="AD449" i="2"/>
  <c r="BU449" i="2"/>
  <c r="BS449" i="2"/>
  <c r="AD452" i="2"/>
  <c r="BU452" i="2"/>
  <c r="BS452" i="2"/>
  <c r="AD455" i="2"/>
  <c r="AE455" i="2" s="1"/>
  <c r="BU455" i="2"/>
  <c r="BS455" i="2"/>
  <c r="AD458" i="2"/>
  <c r="BS458" i="2"/>
  <c r="BU458" i="2"/>
  <c r="AD461" i="2"/>
  <c r="BU461" i="2"/>
  <c r="BS461" i="2"/>
  <c r="AD77" i="2"/>
  <c r="BU77" i="2"/>
  <c r="BS77" i="2"/>
  <c r="AD89" i="2"/>
  <c r="AE89" i="2" s="1"/>
  <c r="BU89" i="2"/>
  <c r="BS89" i="2"/>
  <c r="AD101" i="2"/>
  <c r="AE101" i="2" s="1"/>
  <c r="BU101" i="2"/>
  <c r="BS101" i="2"/>
  <c r="AD113" i="2"/>
  <c r="BU113" i="2"/>
  <c r="BS113" i="2"/>
  <c r="AD125" i="2"/>
  <c r="BU125" i="2"/>
  <c r="BS125" i="2"/>
  <c r="AD137" i="2"/>
  <c r="AE137" i="2" s="1"/>
  <c r="BU137" i="2"/>
  <c r="BS137" i="2"/>
  <c r="AD149" i="2"/>
  <c r="BU149" i="2"/>
  <c r="BS149" i="2"/>
  <c r="AD161" i="2"/>
  <c r="BU161" i="2"/>
  <c r="BS161" i="2"/>
  <c r="AD173" i="2"/>
  <c r="BS173" i="2"/>
  <c r="BU173" i="2"/>
  <c r="AD185" i="2"/>
  <c r="AE185" i="2" s="1"/>
  <c r="BU185" i="2"/>
  <c r="BS185" i="2"/>
  <c r="AD197" i="2"/>
  <c r="BU197" i="2"/>
  <c r="BS197" i="2"/>
  <c r="AD209" i="2"/>
  <c r="BU209" i="2"/>
  <c r="BS209" i="2"/>
  <c r="AD221" i="2"/>
  <c r="BS221" i="2"/>
  <c r="BU221" i="2"/>
  <c r="AD233" i="2"/>
  <c r="AE233" i="2" s="1"/>
  <c r="BU233" i="2"/>
  <c r="BS233" i="2"/>
  <c r="AD245" i="2"/>
  <c r="BU245" i="2"/>
  <c r="BS245" i="2"/>
  <c r="AD257" i="2"/>
  <c r="BU257" i="2"/>
  <c r="BS257" i="2"/>
  <c r="AD269" i="2"/>
  <c r="BU269" i="2"/>
  <c r="BS269" i="2"/>
  <c r="AD281" i="2"/>
  <c r="AE281" i="2" s="1"/>
  <c r="BU281" i="2"/>
  <c r="BS281" i="2"/>
  <c r="AD293" i="2"/>
  <c r="BU293" i="2"/>
  <c r="BS293" i="2"/>
  <c r="AE42" i="2"/>
  <c r="AD43" i="2"/>
  <c r="AE43" i="2" s="1"/>
  <c r="AD119" i="2"/>
  <c r="AE119" i="2" s="1"/>
  <c r="BU119" i="2"/>
  <c r="BS119" i="2"/>
  <c r="AD131" i="2"/>
  <c r="BU131" i="2"/>
  <c r="BS131" i="2"/>
  <c r="AD143" i="2"/>
  <c r="BU143" i="2"/>
  <c r="BS143" i="2"/>
  <c r="AD203" i="2"/>
  <c r="BU203" i="2"/>
  <c r="BS203" i="2"/>
  <c r="AD215" i="2"/>
  <c r="AE215" i="2" s="1"/>
  <c r="BU215" i="2"/>
  <c r="BS215" i="2"/>
  <c r="AD251" i="2"/>
  <c r="BU251" i="2"/>
  <c r="BS251" i="2"/>
  <c r="AD80" i="2"/>
  <c r="BU80" i="2"/>
  <c r="BS80" i="2"/>
  <c r="AD92" i="2"/>
  <c r="BU92" i="2"/>
  <c r="BS92" i="2"/>
  <c r="AD104" i="2"/>
  <c r="AE104" i="2" s="1"/>
  <c r="BU104" i="2"/>
  <c r="BS104" i="2"/>
  <c r="AD116" i="2"/>
  <c r="BU116" i="2"/>
  <c r="BS116" i="2"/>
  <c r="AD128" i="2"/>
  <c r="BU128" i="2"/>
  <c r="BS128" i="2"/>
  <c r="AD140" i="2"/>
  <c r="BU140" i="2"/>
  <c r="BS140" i="2"/>
  <c r="AD152" i="2"/>
  <c r="AE152" i="2" s="1"/>
  <c r="BU152" i="2"/>
  <c r="BS152" i="2"/>
  <c r="AD164" i="2"/>
  <c r="BU164" i="2"/>
  <c r="BS164" i="2"/>
  <c r="AD176" i="2"/>
  <c r="BU176" i="2"/>
  <c r="BS176" i="2"/>
  <c r="AD188" i="2"/>
  <c r="BU188" i="2"/>
  <c r="BS188" i="2"/>
  <c r="AD200" i="2"/>
  <c r="AE200" i="2" s="1"/>
  <c r="BU200" i="2"/>
  <c r="BS200" i="2"/>
  <c r="AD212" i="2"/>
  <c r="BU212" i="2"/>
  <c r="BS212" i="2"/>
  <c r="AD224" i="2"/>
  <c r="BU224" i="2"/>
  <c r="BS224" i="2"/>
  <c r="AD236" i="2"/>
  <c r="BU236" i="2"/>
  <c r="BS236" i="2"/>
  <c r="AD248" i="2"/>
  <c r="AE248" i="2" s="1"/>
  <c r="BU248" i="2"/>
  <c r="BS248" i="2"/>
  <c r="AD260" i="2"/>
  <c r="BU260" i="2"/>
  <c r="BS260" i="2"/>
  <c r="AD272" i="2"/>
  <c r="BU272" i="2"/>
  <c r="BS272" i="2"/>
  <c r="AD284" i="2"/>
  <c r="BU284" i="2"/>
  <c r="BS284" i="2"/>
  <c r="AD296" i="2"/>
  <c r="AE296" i="2" s="1"/>
  <c r="BU296" i="2"/>
  <c r="BS296" i="2"/>
  <c r="AD155" i="2"/>
  <c r="BU155" i="2"/>
  <c r="BS155" i="2"/>
  <c r="AD191" i="2"/>
  <c r="BU191" i="2"/>
  <c r="BS191" i="2"/>
  <c r="AD227" i="2"/>
  <c r="BU227" i="2"/>
  <c r="BS227" i="2"/>
  <c r="AD239" i="2"/>
  <c r="AE239" i="2" s="1"/>
  <c r="BU239" i="2"/>
  <c r="BS239" i="2"/>
  <c r="AD299" i="2"/>
  <c r="BU299" i="2"/>
  <c r="BS299" i="2"/>
  <c r="BM17" i="2"/>
  <c r="AF17" i="2" s="1"/>
  <c r="BF77" i="2"/>
  <c r="BG77" i="2" s="1"/>
  <c r="AE77" i="2"/>
  <c r="BH77" i="2"/>
  <c r="BJ77" i="2"/>
  <c r="D24" i="4"/>
  <c r="BI80" i="2"/>
  <c r="BF83" i="2"/>
  <c r="BG83" i="2" s="1"/>
  <c r="AE83" i="2"/>
  <c r="BH83" i="2"/>
  <c r="BJ83" i="2"/>
  <c r="H27" i="4"/>
  <c r="BK89" i="2"/>
  <c r="H29" i="4"/>
  <c r="BK95" i="2"/>
  <c r="D30" i="4"/>
  <c r="BI98" i="2"/>
  <c r="BF101" i="2"/>
  <c r="BG101" i="2" s="1"/>
  <c r="BH101" i="2"/>
  <c r="BJ101" i="2"/>
  <c r="H33" i="4"/>
  <c r="BK107" i="2"/>
  <c r="H35" i="4"/>
  <c r="BK113" i="2"/>
  <c r="D36" i="4"/>
  <c r="BI116" i="2"/>
  <c r="BF119" i="2"/>
  <c r="BG119" i="2" s="1"/>
  <c r="BH119" i="2"/>
  <c r="BJ119" i="2"/>
  <c r="D38" i="4"/>
  <c r="BI122" i="2"/>
  <c r="BF125" i="2"/>
  <c r="BG125" i="2" s="1"/>
  <c r="AE125" i="2"/>
  <c r="BH125" i="2"/>
  <c r="BJ125" i="2"/>
  <c r="D40" i="4"/>
  <c r="BI128" i="2"/>
  <c r="H41" i="4"/>
  <c r="BK131" i="2"/>
  <c r="D42" i="4"/>
  <c r="BI134" i="2"/>
  <c r="BF137" i="2"/>
  <c r="BG137" i="2" s="1"/>
  <c r="BH137" i="2"/>
  <c r="BJ137" i="2"/>
  <c r="D44" i="4"/>
  <c r="BI140" i="2"/>
  <c r="BF143" i="2"/>
  <c r="BG143" i="2" s="1"/>
  <c r="AE143" i="2"/>
  <c r="BH143" i="2"/>
  <c r="BJ143" i="2"/>
  <c r="H47" i="4"/>
  <c r="BK149" i="2"/>
  <c r="H49" i="4"/>
  <c r="BK155" i="2"/>
  <c r="D50" i="4"/>
  <c r="BI158" i="2"/>
  <c r="BF161" i="2"/>
  <c r="BG161" i="2" s="1"/>
  <c r="AE161" i="2"/>
  <c r="BH161" i="2"/>
  <c r="BJ161" i="2"/>
  <c r="D52" i="4"/>
  <c r="BI164" i="2"/>
  <c r="BJ167" i="2"/>
  <c r="BK14" i="2"/>
  <c r="BM14" i="2" s="1"/>
  <c r="AF14" i="2" s="1"/>
  <c r="D23" i="4"/>
  <c r="BI77" i="2"/>
  <c r="BF80" i="2"/>
  <c r="BG80" i="2" s="1"/>
  <c r="AE80" i="2"/>
  <c r="BH80" i="2"/>
  <c r="BJ80" i="2"/>
  <c r="H24" i="4"/>
  <c r="BK80" i="2"/>
  <c r="D25" i="4"/>
  <c r="BI83" i="2"/>
  <c r="BF86" i="2"/>
  <c r="BG86" i="2" s="1"/>
  <c r="AE86" i="2"/>
  <c r="BH86" i="2"/>
  <c r="BJ86" i="2"/>
  <c r="H26" i="4"/>
  <c r="BK86" i="2"/>
  <c r="D27" i="4"/>
  <c r="BI89" i="2"/>
  <c r="BF92" i="2"/>
  <c r="BG92" i="2" s="1"/>
  <c r="AE92" i="2"/>
  <c r="BH92" i="2"/>
  <c r="BJ92" i="2"/>
  <c r="H28" i="4"/>
  <c r="BK92" i="2"/>
  <c r="D29" i="4"/>
  <c r="BI95" i="2"/>
  <c r="BF98" i="2"/>
  <c r="BG98" i="2" s="1"/>
  <c r="BH98" i="2"/>
  <c r="BJ98" i="2"/>
  <c r="H30" i="4"/>
  <c r="BK98" i="2"/>
  <c r="D31" i="4"/>
  <c r="BI101" i="2"/>
  <c r="BF104" i="2"/>
  <c r="BG104" i="2" s="1"/>
  <c r="BH104" i="2"/>
  <c r="BJ104" i="2"/>
  <c r="H32" i="4"/>
  <c r="BK104" i="2"/>
  <c r="D33" i="4"/>
  <c r="BI107" i="2"/>
  <c r="BF110" i="2"/>
  <c r="BG110" i="2" s="1"/>
  <c r="AE110" i="2"/>
  <c r="BH110" i="2"/>
  <c r="BJ110" i="2"/>
  <c r="H34" i="4"/>
  <c r="BK110" i="2"/>
  <c r="D35" i="4"/>
  <c r="BI113" i="2"/>
  <c r="BF116" i="2"/>
  <c r="BG116" i="2" s="1"/>
  <c r="AE116" i="2"/>
  <c r="BH116" i="2"/>
  <c r="BJ116" i="2"/>
  <c r="H36" i="4"/>
  <c r="BK116" i="2"/>
  <c r="D37" i="4"/>
  <c r="BI119" i="2"/>
  <c r="BF122" i="2"/>
  <c r="BG122" i="2" s="1"/>
  <c r="AE122" i="2"/>
  <c r="BH122" i="2"/>
  <c r="BJ122" i="2"/>
  <c r="H38" i="4"/>
  <c r="BK122" i="2"/>
  <c r="D39" i="4"/>
  <c r="BI125" i="2"/>
  <c r="BF128" i="2"/>
  <c r="BG128" i="2" s="1"/>
  <c r="AE128" i="2"/>
  <c r="BH128" i="2"/>
  <c r="BJ128" i="2"/>
  <c r="H40" i="4"/>
  <c r="BK128" i="2"/>
  <c r="D41" i="4"/>
  <c r="BI131" i="2"/>
  <c r="BF134" i="2"/>
  <c r="BG134" i="2" s="1"/>
  <c r="AE134" i="2"/>
  <c r="BH134" i="2"/>
  <c r="BJ134" i="2"/>
  <c r="H42" i="4"/>
  <c r="BK134" i="2"/>
  <c r="D43" i="4"/>
  <c r="BI137" i="2"/>
  <c r="BF140" i="2"/>
  <c r="BG140" i="2" s="1"/>
  <c r="AE140" i="2"/>
  <c r="BH140" i="2"/>
  <c r="BJ140" i="2"/>
  <c r="H44" i="4"/>
  <c r="BK140" i="2"/>
  <c r="D45" i="4"/>
  <c r="BI143" i="2"/>
  <c r="BF146" i="2"/>
  <c r="BG146" i="2" s="1"/>
  <c r="BH146" i="2"/>
  <c r="BJ146" i="2"/>
  <c r="H46" i="4"/>
  <c r="BK146" i="2"/>
  <c r="D47" i="4"/>
  <c r="BI149" i="2"/>
  <c r="BF152" i="2"/>
  <c r="BG152" i="2" s="1"/>
  <c r="BH152" i="2"/>
  <c r="BJ152" i="2"/>
  <c r="H48" i="4"/>
  <c r="BK152" i="2"/>
  <c r="D49" i="4"/>
  <c r="BI155" i="2"/>
  <c r="BF158" i="2"/>
  <c r="BG158" i="2" s="1"/>
  <c r="AE158" i="2"/>
  <c r="BH158" i="2"/>
  <c r="BJ158" i="2"/>
  <c r="H50" i="4"/>
  <c r="BK158" i="2"/>
  <c r="D51" i="4"/>
  <c r="BI161" i="2"/>
  <c r="BF164" i="2"/>
  <c r="BG164" i="2" s="1"/>
  <c r="AE164" i="2"/>
  <c r="BH164" i="2"/>
  <c r="BJ164" i="2"/>
  <c r="H52" i="4"/>
  <c r="BK164" i="2"/>
  <c r="D53" i="4"/>
  <c r="BI167" i="2"/>
  <c r="BF170" i="2"/>
  <c r="BG170" i="2" s="1"/>
  <c r="AE170" i="2"/>
  <c r="BH170" i="2"/>
  <c r="BJ170" i="2"/>
  <c r="H54" i="4"/>
  <c r="BK170" i="2"/>
  <c r="D55" i="4"/>
  <c r="BI173" i="2"/>
  <c r="BF176" i="2"/>
  <c r="BG176" i="2" s="1"/>
  <c r="AE176" i="2"/>
  <c r="BH176" i="2"/>
  <c r="BJ176" i="2"/>
  <c r="H56" i="4"/>
  <c r="BK176" i="2"/>
  <c r="D57" i="4"/>
  <c r="BI179" i="2"/>
  <c r="BF182" i="2"/>
  <c r="BG182" i="2" s="1"/>
  <c r="AE182" i="2"/>
  <c r="BH182" i="2"/>
  <c r="BJ182" i="2"/>
  <c r="H58" i="4"/>
  <c r="BK182" i="2"/>
  <c r="D59" i="4"/>
  <c r="BI185" i="2"/>
  <c r="BF188" i="2"/>
  <c r="BG188" i="2" s="1"/>
  <c r="AE188" i="2"/>
  <c r="BH188" i="2"/>
  <c r="BJ188" i="2"/>
  <c r="H60" i="4"/>
  <c r="BK188" i="2"/>
  <c r="D61" i="4"/>
  <c r="BI191" i="2"/>
  <c r="BF194" i="2"/>
  <c r="BG194" i="2" s="1"/>
  <c r="BH194" i="2"/>
  <c r="BJ194" i="2"/>
  <c r="H62" i="4"/>
  <c r="BK194" i="2"/>
  <c r="D63" i="4"/>
  <c r="BI197" i="2"/>
  <c r="BF200" i="2"/>
  <c r="BG200" i="2" s="1"/>
  <c r="BH200" i="2"/>
  <c r="BJ200" i="2"/>
  <c r="H64" i="4"/>
  <c r="BK200" i="2"/>
  <c r="D65" i="4"/>
  <c r="BI203" i="2"/>
  <c r="BF206" i="2"/>
  <c r="BG206" i="2" s="1"/>
  <c r="AE206" i="2"/>
  <c r="BH206" i="2"/>
  <c r="BJ206" i="2"/>
  <c r="H66" i="4"/>
  <c r="BK206" i="2"/>
  <c r="D67" i="4"/>
  <c r="BI209" i="2"/>
  <c r="BF212" i="2"/>
  <c r="BG212" i="2" s="1"/>
  <c r="AE212" i="2"/>
  <c r="BH212" i="2"/>
  <c r="BJ212" i="2"/>
  <c r="H68" i="4"/>
  <c r="BK212" i="2"/>
  <c r="D69" i="4"/>
  <c r="BI215" i="2"/>
  <c r="BF218" i="2"/>
  <c r="BG218" i="2" s="1"/>
  <c r="AE218" i="2"/>
  <c r="BH218" i="2"/>
  <c r="BJ218" i="2"/>
  <c r="H70" i="4"/>
  <c r="BK218" i="2"/>
  <c r="D71" i="4"/>
  <c r="BI221" i="2"/>
  <c r="BF224" i="2"/>
  <c r="BG224" i="2" s="1"/>
  <c r="AE224" i="2"/>
  <c r="BH224" i="2"/>
  <c r="BJ224" i="2"/>
  <c r="H72" i="4"/>
  <c r="BK224" i="2"/>
  <c r="D73" i="4"/>
  <c r="BI227" i="2"/>
  <c r="BF230" i="2"/>
  <c r="BG230" i="2" s="1"/>
  <c r="AE230" i="2"/>
  <c r="BH230" i="2"/>
  <c r="BJ230" i="2"/>
  <c r="H74" i="4"/>
  <c r="BK230" i="2"/>
  <c r="D75" i="4"/>
  <c r="BI233" i="2"/>
  <c r="BF236" i="2"/>
  <c r="BG236" i="2" s="1"/>
  <c r="AE236" i="2"/>
  <c r="BH236" i="2"/>
  <c r="BJ236" i="2"/>
  <c r="H76" i="4"/>
  <c r="BK236" i="2"/>
  <c r="D77" i="4"/>
  <c r="BI239" i="2"/>
  <c r="BF242" i="2"/>
  <c r="BG242" i="2" s="1"/>
  <c r="BH242" i="2"/>
  <c r="BJ242" i="2"/>
  <c r="H78" i="4"/>
  <c r="BK242" i="2"/>
  <c r="D79" i="4"/>
  <c r="BI245" i="2"/>
  <c r="BF248" i="2"/>
  <c r="BG248" i="2" s="1"/>
  <c r="BH248" i="2"/>
  <c r="BJ248" i="2"/>
  <c r="H80" i="4"/>
  <c r="BK248" i="2"/>
  <c r="D81" i="4"/>
  <c r="BI251" i="2"/>
  <c r="BF254" i="2"/>
  <c r="BG254" i="2" s="1"/>
  <c r="AE254" i="2"/>
  <c r="BH254" i="2"/>
  <c r="BJ254" i="2"/>
  <c r="H82" i="4"/>
  <c r="BK254" i="2"/>
  <c r="D83" i="4"/>
  <c r="BI257" i="2"/>
  <c r="BF260" i="2"/>
  <c r="BG260" i="2" s="1"/>
  <c r="AE260" i="2"/>
  <c r="BH260" i="2"/>
  <c r="BJ260" i="2"/>
  <c r="H84" i="4"/>
  <c r="BK260" i="2"/>
  <c r="D85" i="4"/>
  <c r="BI263" i="2"/>
  <c r="BF266" i="2"/>
  <c r="BG266" i="2" s="1"/>
  <c r="AE266" i="2"/>
  <c r="BH266" i="2"/>
  <c r="BJ266" i="2"/>
  <c r="H86" i="4"/>
  <c r="BK266" i="2"/>
  <c r="D87" i="4"/>
  <c r="BI269" i="2"/>
  <c r="BF272" i="2"/>
  <c r="BG272" i="2" s="1"/>
  <c r="AE272" i="2"/>
  <c r="BH272" i="2"/>
  <c r="BJ272" i="2"/>
  <c r="H88" i="4"/>
  <c r="BK272" i="2"/>
  <c r="D89" i="4"/>
  <c r="BI275" i="2"/>
  <c r="BF278" i="2"/>
  <c r="BG278" i="2" s="1"/>
  <c r="AE278" i="2"/>
  <c r="BH278" i="2"/>
  <c r="BJ278" i="2"/>
  <c r="H90" i="4"/>
  <c r="BK278" i="2"/>
  <c r="D91" i="4"/>
  <c r="BI281" i="2"/>
  <c r="BF284" i="2"/>
  <c r="BG284" i="2" s="1"/>
  <c r="AE284" i="2"/>
  <c r="BH284" i="2"/>
  <c r="BJ284" i="2"/>
  <c r="H92" i="4"/>
  <c r="BK284" i="2"/>
  <c r="D93" i="4"/>
  <c r="BI287" i="2"/>
  <c r="BF290" i="2"/>
  <c r="BG290" i="2" s="1"/>
  <c r="BH290" i="2"/>
  <c r="BJ290" i="2"/>
  <c r="H94" i="4"/>
  <c r="BK290" i="2"/>
  <c r="D95" i="4"/>
  <c r="BI293" i="2"/>
  <c r="BF296" i="2"/>
  <c r="BG296" i="2" s="1"/>
  <c r="BH296" i="2"/>
  <c r="BJ296" i="2"/>
  <c r="H96" i="4"/>
  <c r="BK296" i="2"/>
  <c r="D97" i="4"/>
  <c r="BI299" i="2"/>
  <c r="BF302" i="2"/>
  <c r="BG302" i="2" s="1"/>
  <c r="AE302" i="2"/>
  <c r="BH302" i="2"/>
  <c r="BJ302" i="2"/>
  <c r="BF305" i="2"/>
  <c r="BG305" i="2" s="1"/>
  <c r="AE305" i="2"/>
  <c r="BH305" i="2"/>
  <c r="BJ305" i="2"/>
  <c r="BF308" i="2"/>
  <c r="BG308" i="2" s="1"/>
  <c r="AE308" i="2"/>
  <c r="BH308" i="2"/>
  <c r="BJ308" i="2"/>
  <c r="BF311" i="2"/>
  <c r="BG311" i="2" s="1"/>
  <c r="BH311" i="2"/>
  <c r="BJ311" i="2"/>
  <c r="BF314" i="2"/>
  <c r="BG314" i="2" s="1"/>
  <c r="AE314" i="2"/>
  <c r="BH314" i="2"/>
  <c r="BJ314" i="2"/>
  <c r="BF317" i="2"/>
  <c r="BG317" i="2" s="1"/>
  <c r="AE317" i="2"/>
  <c r="BH317" i="2"/>
  <c r="BJ317" i="2"/>
  <c r="BF320" i="2"/>
  <c r="BG320" i="2" s="1"/>
  <c r="AE320" i="2"/>
  <c r="BH320" i="2"/>
  <c r="BJ320" i="2"/>
  <c r="BF323" i="2"/>
  <c r="BG323" i="2" s="1"/>
  <c r="BH323" i="2"/>
  <c r="BJ323" i="2"/>
  <c r="BF326" i="2"/>
  <c r="BG326" i="2" s="1"/>
  <c r="AE326" i="2"/>
  <c r="BH326" i="2"/>
  <c r="BJ326" i="2"/>
  <c r="BF329" i="2"/>
  <c r="BG329" i="2" s="1"/>
  <c r="AE329" i="2"/>
  <c r="BH329" i="2"/>
  <c r="BJ329" i="2"/>
  <c r="BF332" i="2"/>
  <c r="BG332" i="2" s="1"/>
  <c r="AE332" i="2"/>
  <c r="BH332" i="2"/>
  <c r="BJ332" i="2"/>
  <c r="BF335" i="2"/>
  <c r="BG335" i="2" s="1"/>
  <c r="BH335" i="2"/>
  <c r="BJ335" i="2"/>
  <c r="BF338" i="2"/>
  <c r="BG338" i="2" s="1"/>
  <c r="AE338" i="2"/>
  <c r="BH338" i="2"/>
  <c r="BJ338" i="2"/>
  <c r="BF341" i="2"/>
  <c r="BG341" i="2" s="1"/>
  <c r="AE341" i="2"/>
  <c r="BH341" i="2"/>
  <c r="BJ341" i="2"/>
  <c r="BF344" i="2"/>
  <c r="BG344" i="2" s="1"/>
  <c r="AE344" i="2"/>
  <c r="BH344" i="2"/>
  <c r="BJ344" i="2"/>
  <c r="BF347" i="2"/>
  <c r="BG347" i="2" s="1"/>
  <c r="BH347" i="2"/>
  <c r="BJ347" i="2"/>
  <c r="BF350" i="2"/>
  <c r="BG350" i="2" s="1"/>
  <c r="AE350" i="2"/>
  <c r="BH350" i="2"/>
  <c r="BJ350" i="2"/>
  <c r="BF353" i="2"/>
  <c r="BG353" i="2" s="1"/>
  <c r="AE353" i="2"/>
  <c r="BH353" i="2"/>
  <c r="BJ353" i="2"/>
  <c r="BF356" i="2"/>
  <c r="BG356" i="2" s="1"/>
  <c r="AE356" i="2"/>
  <c r="BH356" i="2"/>
  <c r="BJ356" i="2"/>
  <c r="BF359" i="2"/>
  <c r="BG359" i="2" s="1"/>
  <c r="BH359" i="2"/>
  <c r="BJ359" i="2"/>
  <c r="BF362" i="2"/>
  <c r="BG362" i="2" s="1"/>
  <c r="AE362" i="2"/>
  <c r="BH362" i="2"/>
  <c r="BJ362" i="2"/>
  <c r="BF365" i="2"/>
  <c r="BG365" i="2" s="1"/>
  <c r="AE365" i="2"/>
  <c r="BH365" i="2"/>
  <c r="BJ365" i="2"/>
  <c r="BF368" i="2"/>
  <c r="BG368" i="2" s="1"/>
  <c r="AE368" i="2"/>
  <c r="BH368" i="2"/>
  <c r="BJ368" i="2"/>
  <c r="BF371" i="2"/>
  <c r="BG371" i="2" s="1"/>
  <c r="BH371" i="2"/>
  <c r="BJ371" i="2"/>
  <c r="BF374" i="2"/>
  <c r="BG374" i="2" s="1"/>
  <c r="AE374" i="2"/>
  <c r="BH374" i="2"/>
  <c r="BJ374" i="2"/>
  <c r="BF377" i="2"/>
  <c r="BG377" i="2" s="1"/>
  <c r="AE377" i="2"/>
  <c r="BH377" i="2"/>
  <c r="BJ377" i="2"/>
  <c r="BF380" i="2"/>
  <c r="BG380" i="2" s="1"/>
  <c r="AE380" i="2"/>
  <c r="BH380" i="2"/>
  <c r="BJ380" i="2"/>
  <c r="BF383" i="2"/>
  <c r="BG383" i="2" s="1"/>
  <c r="BH383" i="2"/>
  <c r="BJ383" i="2"/>
  <c r="BF386" i="2"/>
  <c r="BG386" i="2" s="1"/>
  <c r="AE386" i="2"/>
  <c r="BH386" i="2"/>
  <c r="BJ386" i="2"/>
  <c r="BF389" i="2"/>
  <c r="BG389" i="2" s="1"/>
  <c r="AE389" i="2"/>
  <c r="BH389" i="2"/>
  <c r="BJ389" i="2"/>
  <c r="BF392" i="2"/>
  <c r="BG392" i="2" s="1"/>
  <c r="AE392" i="2"/>
  <c r="BH392" i="2"/>
  <c r="BJ392" i="2"/>
  <c r="BF395" i="2"/>
  <c r="BG395" i="2" s="1"/>
  <c r="BH395" i="2"/>
  <c r="BJ395" i="2"/>
  <c r="BF398" i="2"/>
  <c r="BG398" i="2" s="1"/>
  <c r="AE398" i="2"/>
  <c r="BH398" i="2"/>
  <c r="BJ398" i="2"/>
  <c r="BF401" i="2"/>
  <c r="BG401" i="2" s="1"/>
  <c r="AE401" i="2"/>
  <c r="BH401" i="2"/>
  <c r="BJ401" i="2"/>
  <c r="BF404" i="2"/>
  <c r="BG404" i="2" s="1"/>
  <c r="AE404" i="2"/>
  <c r="BH404" i="2"/>
  <c r="BJ404" i="2"/>
  <c r="BF407" i="2"/>
  <c r="BG407" i="2" s="1"/>
  <c r="BH407" i="2"/>
  <c r="BJ407" i="2"/>
  <c r="BF410" i="2"/>
  <c r="BG410" i="2" s="1"/>
  <c r="AE410" i="2"/>
  <c r="BH410" i="2"/>
  <c r="BJ410" i="2"/>
  <c r="BF413" i="2"/>
  <c r="BG413" i="2" s="1"/>
  <c r="AE413" i="2"/>
  <c r="BH413" i="2"/>
  <c r="BJ413" i="2"/>
  <c r="BF416" i="2"/>
  <c r="BG416" i="2" s="1"/>
  <c r="AE416" i="2"/>
  <c r="BH416" i="2"/>
  <c r="BJ416" i="2"/>
  <c r="BF419" i="2"/>
  <c r="BG419" i="2" s="1"/>
  <c r="BH419" i="2"/>
  <c r="BJ419" i="2"/>
  <c r="BF422" i="2"/>
  <c r="BG422" i="2" s="1"/>
  <c r="AE422" i="2"/>
  <c r="BH422" i="2"/>
  <c r="BJ422" i="2"/>
  <c r="BF425" i="2"/>
  <c r="BG425" i="2" s="1"/>
  <c r="AE425" i="2"/>
  <c r="BH425" i="2"/>
  <c r="BJ425" i="2"/>
  <c r="BF428" i="2"/>
  <c r="BG428" i="2" s="1"/>
  <c r="AE428" i="2"/>
  <c r="BH428" i="2"/>
  <c r="BJ428" i="2"/>
  <c r="BF431" i="2"/>
  <c r="BG431" i="2" s="1"/>
  <c r="BH431" i="2"/>
  <c r="BJ431" i="2"/>
  <c r="BF434" i="2"/>
  <c r="BG434" i="2" s="1"/>
  <c r="AE434" i="2"/>
  <c r="BH434" i="2"/>
  <c r="BJ434" i="2"/>
  <c r="BF437" i="2"/>
  <c r="BG437" i="2" s="1"/>
  <c r="AE437" i="2"/>
  <c r="BH437" i="2"/>
  <c r="BJ437" i="2"/>
  <c r="BF440" i="2"/>
  <c r="BG440" i="2" s="1"/>
  <c r="AE440" i="2"/>
  <c r="BH440" i="2"/>
  <c r="BJ440" i="2"/>
  <c r="BF443" i="2"/>
  <c r="BG443" i="2" s="1"/>
  <c r="BH443" i="2"/>
  <c r="BJ443" i="2"/>
  <c r="BF446" i="2"/>
  <c r="BG446" i="2" s="1"/>
  <c r="AE446" i="2"/>
  <c r="BH446" i="2"/>
  <c r="BJ446" i="2"/>
  <c r="BF449" i="2"/>
  <c r="BG449" i="2" s="1"/>
  <c r="AE449" i="2"/>
  <c r="BH449" i="2"/>
  <c r="BJ449" i="2"/>
  <c r="BF452" i="2"/>
  <c r="BG452" i="2" s="1"/>
  <c r="AE452" i="2"/>
  <c r="BH452" i="2"/>
  <c r="BJ452" i="2"/>
  <c r="BF455" i="2"/>
  <c r="BG455" i="2" s="1"/>
  <c r="BH455" i="2"/>
  <c r="BJ455" i="2"/>
  <c r="BF458" i="2"/>
  <c r="BG458" i="2" s="1"/>
  <c r="AE458" i="2"/>
  <c r="BH458" i="2"/>
  <c r="BJ458" i="2"/>
  <c r="BF461" i="2"/>
  <c r="BG461" i="2" s="1"/>
  <c r="AE461" i="2"/>
  <c r="BH461" i="2"/>
  <c r="BJ461" i="2"/>
  <c r="H23" i="4"/>
  <c r="BK77" i="2"/>
  <c r="H25" i="4"/>
  <c r="BK83" i="2"/>
  <c r="D26" i="4"/>
  <c r="BI86" i="2"/>
  <c r="BF89" i="2"/>
  <c r="BG89" i="2" s="1"/>
  <c r="BH89" i="2"/>
  <c r="BJ89" i="2"/>
  <c r="D28" i="4"/>
  <c r="BI92" i="2"/>
  <c r="BF95" i="2"/>
  <c r="BG95" i="2" s="1"/>
  <c r="BH95" i="2"/>
  <c r="BJ95" i="2"/>
  <c r="H31" i="4"/>
  <c r="BK101" i="2"/>
  <c r="D32" i="4"/>
  <c r="BI104" i="2"/>
  <c r="BF107" i="2"/>
  <c r="BG107" i="2" s="1"/>
  <c r="AE107" i="2"/>
  <c r="BH107" i="2"/>
  <c r="BJ107" i="2"/>
  <c r="D34" i="4"/>
  <c r="BI110" i="2"/>
  <c r="BF113" i="2"/>
  <c r="BG113" i="2" s="1"/>
  <c r="AE113" i="2"/>
  <c r="BH113" i="2"/>
  <c r="BJ113" i="2"/>
  <c r="H37" i="4"/>
  <c r="BK119" i="2"/>
  <c r="H39" i="4"/>
  <c r="BK125" i="2"/>
  <c r="BF131" i="2"/>
  <c r="BG131" i="2" s="1"/>
  <c r="AE131" i="2"/>
  <c r="BH131" i="2"/>
  <c r="BJ131" i="2"/>
  <c r="H43" i="4"/>
  <c r="BK137" i="2"/>
  <c r="H45" i="4"/>
  <c r="BK143" i="2"/>
  <c r="D46" i="4"/>
  <c r="BI146" i="2"/>
  <c r="BF149" i="2"/>
  <c r="BG149" i="2" s="1"/>
  <c r="AE149" i="2"/>
  <c r="BH149" i="2"/>
  <c r="BJ149" i="2"/>
  <c r="D48" i="4"/>
  <c r="BI152" i="2"/>
  <c r="BF155" i="2"/>
  <c r="BG155" i="2" s="1"/>
  <c r="AE155" i="2"/>
  <c r="BH155" i="2"/>
  <c r="BJ155" i="2"/>
  <c r="H51" i="4"/>
  <c r="BK161" i="2"/>
  <c r="BF167" i="2"/>
  <c r="BG167" i="2" s="1"/>
  <c r="AE167" i="2"/>
  <c r="BH167" i="2"/>
  <c r="H53" i="4"/>
  <c r="BK167" i="2"/>
  <c r="D54" i="4"/>
  <c r="BI170" i="2"/>
  <c r="BF173" i="2"/>
  <c r="BG173" i="2" s="1"/>
  <c r="AE173" i="2"/>
  <c r="BH173" i="2"/>
  <c r="BJ173" i="2"/>
  <c r="H55" i="4"/>
  <c r="BK173" i="2"/>
  <c r="D56" i="4"/>
  <c r="BI176" i="2"/>
  <c r="BF179" i="2"/>
  <c r="BG179" i="2" s="1"/>
  <c r="AE179" i="2"/>
  <c r="BH179" i="2"/>
  <c r="BJ179" i="2"/>
  <c r="H57" i="4"/>
  <c r="BK179" i="2"/>
  <c r="D58" i="4"/>
  <c r="BI182" i="2"/>
  <c r="BF185" i="2"/>
  <c r="BG185" i="2" s="1"/>
  <c r="BH185" i="2"/>
  <c r="BJ185" i="2"/>
  <c r="H59" i="4"/>
  <c r="BK185" i="2"/>
  <c r="D60" i="4"/>
  <c r="BI188" i="2"/>
  <c r="BF191" i="2"/>
  <c r="BG191" i="2" s="1"/>
  <c r="AE191" i="2"/>
  <c r="BH191" i="2"/>
  <c r="BJ191" i="2"/>
  <c r="H61" i="4"/>
  <c r="BK191" i="2"/>
  <c r="D62" i="4"/>
  <c r="BI194" i="2"/>
  <c r="BF197" i="2"/>
  <c r="BG197" i="2" s="1"/>
  <c r="AE197" i="2"/>
  <c r="BH197" i="2"/>
  <c r="BJ197" i="2"/>
  <c r="H63" i="4"/>
  <c r="BK197" i="2"/>
  <c r="D64" i="4"/>
  <c r="BI200" i="2"/>
  <c r="BF203" i="2"/>
  <c r="BG203" i="2" s="1"/>
  <c r="AE203" i="2"/>
  <c r="BH203" i="2"/>
  <c r="BJ203" i="2"/>
  <c r="H65" i="4"/>
  <c r="BK203" i="2"/>
  <c r="D66" i="4"/>
  <c r="BI206" i="2"/>
  <c r="BF209" i="2"/>
  <c r="BG209" i="2" s="1"/>
  <c r="AE209" i="2"/>
  <c r="BH209" i="2"/>
  <c r="BJ209" i="2"/>
  <c r="H67" i="4"/>
  <c r="BK209" i="2"/>
  <c r="D68" i="4"/>
  <c r="BI212" i="2"/>
  <c r="BF215" i="2"/>
  <c r="BG215" i="2" s="1"/>
  <c r="BH215" i="2"/>
  <c r="BJ215" i="2"/>
  <c r="H69" i="4"/>
  <c r="BK215" i="2"/>
  <c r="D70" i="4"/>
  <c r="BI218" i="2"/>
  <c r="BF221" i="2"/>
  <c r="BG221" i="2" s="1"/>
  <c r="AE221" i="2"/>
  <c r="BH221" i="2"/>
  <c r="BJ221" i="2"/>
  <c r="H71" i="4"/>
  <c r="BK221" i="2"/>
  <c r="D72" i="4"/>
  <c r="BI224" i="2"/>
  <c r="BF227" i="2"/>
  <c r="BG227" i="2" s="1"/>
  <c r="AE227" i="2"/>
  <c r="BH227" i="2"/>
  <c r="BJ227" i="2"/>
  <c r="H73" i="4"/>
  <c r="BK227" i="2"/>
  <c r="D74" i="4"/>
  <c r="BI230" i="2"/>
  <c r="BF233" i="2"/>
  <c r="BG233" i="2" s="1"/>
  <c r="BH233" i="2"/>
  <c r="BJ233" i="2"/>
  <c r="H75" i="4"/>
  <c r="BK233" i="2"/>
  <c r="D76" i="4"/>
  <c r="BI236" i="2"/>
  <c r="BF239" i="2"/>
  <c r="BG239" i="2" s="1"/>
  <c r="BH239" i="2"/>
  <c r="BJ239" i="2"/>
  <c r="H77" i="4"/>
  <c r="BK239" i="2"/>
  <c r="D78" i="4"/>
  <c r="BI242" i="2"/>
  <c r="BF245" i="2"/>
  <c r="BG245" i="2" s="1"/>
  <c r="AE245" i="2"/>
  <c r="BH245" i="2"/>
  <c r="BJ245" i="2"/>
  <c r="H79" i="4"/>
  <c r="BK245" i="2"/>
  <c r="D80" i="4"/>
  <c r="BI248" i="2"/>
  <c r="BF251" i="2"/>
  <c r="BG251" i="2" s="1"/>
  <c r="AE251" i="2"/>
  <c r="BH251" i="2"/>
  <c r="BJ251" i="2"/>
  <c r="H81" i="4"/>
  <c r="BK251" i="2"/>
  <c r="D82" i="4"/>
  <c r="BI254" i="2"/>
  <c r="BF257" i="2"/>
  <c r="BG257" i="2" s="1"/>
  <c r="AE257" i="2"/>
  <c r="BH257" i="2"/>
  <c r="BJ257" i="2"/>
  <c r="H83" i="4"/>
  <c r="BK257" i="2"/>
  <c r="D84" i="4"/>
  <c r="BI260" i="2"/>
  <c r="BF263" i="2"/>
  <c r="BG263" i="2" s="1"/>
  <c r="BH263" i="2"/>
  <c r="BJ263" i="2"/>
  <c r="H85" i="4"/>
  <c r="BK263" i="2"/>
  <c r="D86" i="4"/>
  <c r="BI266" i="2"/>
  <c r="BF269" i="2"/>
  <c r="BG269" i="2" s="1"/>
  <c r="AE269" i="2"/>
  <c r="BH269" i="2"/>
  <c r="BJ269" i="2"/>
  <c r="H87" i="4"/>
  <c r="BK269" i="2"/>
  <c r="D88" i="4"/>
  <c r="BI272" i="2"/>
  <c r="BF275" i="2"/>
  <c r="BG275" i="2" s="1"/>
  <c r="AE275" i="2"/>
  <c r="BH275" i="2"/>
  <c r="BJ275" i="2"/>
  <c r="H89" i="4"/>
  <c r="BK275" i="2"/>
  <c r="D90" i="4"/>
  <c r="BI278" i="2"/>
  <c r="BF281" i="2"/>
  <c r="BG281" i="2" s="1"/>
  <c r="BH281" i="2"/>
  <c r="BJ281" i="2"/>
  <c r="H91" i="4"/>
  <c r="BK281" i="2"/>
  <c r="D92" i="4"/>
  <c r="BI284" i="2"/>
  <c r="BF287" i="2"/>
  <c r="BG287" i="2" s="1"/>
  <c r="AE287" i="2"/>
  <c r="BH287" i="2"/>
  <c r="BJ287" i="2"/>
  <c r="H93" i="4"/>
  <c r="BK287" i="2"/>
  <c r="D94" i="4"/>
  <c r="BI290" i="2"/>
  <c r="BF293" i="2"/>
  <c r="BG293" i="2" s="1"/>
  <c r="AE293" i="2"/>
  <c r="BH293" i="2"/>
  <c r="BJ293" i="2"/>
  <c r="H95" i="4"/>
  <c r="BK293" i="2"/>
  <c r="D96" i="4"/>
  <c r="BI296" i="2"/>
  <c r="BF299" i="2"/>
  <c r="BG299" i="2" s="1"/>
  <c r="AE299" i="2"/>
  <c r="BH299" i="2"/>
  <c r="BJ299" i="2"/>
  <c r="H97" i="4"/>
  <c r="BK299" i="2"/>
  <c r="D98" i="4"/>
  <c r="BI302" i="2"/>
  <c r="H98" i="4"/>
  <c r="BK302" i="2"/>
  <c r="D99" i="4"/>
  <c r="BI305" i="2"/>
  <c r="H99" i="4"/>
  <c r="BK305" i="2"/>
  <c r="D100" i="4"/>
  <c r="BI308" i="2"/>
  <c r="H100" i="4"/>
  <c r="BK308" i="2"/>
  <c r="D101" i="4"/>
  <c r="BI311" i="2"/>
  <c r="H101" i="4"/>
  <c r="BK311" i="2"/>
  <c r="D102" i="4"/>
  <c r="BI314" i="2"/>
  <c r="H102" i="4"/>
  <c r="BK314" i="2"/>
  <c r="D103" i="4"/>
  <c r="BI317" i="2"/>
  <c r="H103" i="4"/>
  <c r="BK317" i="2"/>
  <c r="D104" i="4"/>
  <c r="BI320" i="2"/>
  <c r="H104" i="4"/>
  <c r="BK320" i="2"/>
  <c r="D105" i="4"/>
  <c r="BI323" i="2"/>
  <c r="H105" i="4"/>
  <c r="BK323" i="2"/>
  <c r="D106" i="4"/>
  <c r="BI326" i="2"/>
  <c r="H106" i="4"/>
  <c r="BK326" i="2"/>
  <c r="D107" i="4"/>
  <c r="BI329" i="2"/>
  <c r="H107" i="4"/>
  <c r="BK329" i="2"/>
  <c r="D108" i="4"/>
  <c r="BI332" i="2"/>
  <c r="H108" i="4"/>
  <c r="BK332" i="2"/>
  <c r="D109" i="4"/>
  <c r="BI335" i="2"/>
  <c r="H109" i="4"/>
  <c r="BK335" i="2"/>
  <c r="D110" i="4"/>
  <c r="BI338" i="2"/>
  <c r="H110" i="4"/>
  <c r="BK338" i="2"/>
  <c r="D111" i="4"/>
  <c r="BI341" i="2"/>
  <c r="H111" i="4"/>
  <c r="BK341" i="2"/>
  <c r="D112" i="4"/>
  <c r="BI344" i="2"/>
  <c r="H112" i="4"/>
  <c r="BK344" i="2"/>
  <c r="D113" i="4"/>
  <c r="BI347" i="2"/>
  <c r="H113" i="4"/>
  <c r="BK347" i="2"/>
  <c r="D114" i="4"/>
  <c r="BI350" i="2"/>
  <c r="H114" i="4"/>
  <c r="BK350" i="2"/>
  <c r="D115" i="4"/>
  <c r="BI353" i="2"/>
  <c r="H115" i="4"/>
  <c r="BK353" i="2"/>
  <c r="D116" i="4"/>
  <c r="BI356" i="2"/>
  <c r="H116" i="4"/>
  <c r="BK356" i="2"/>
  <c r="D117" i="4"/>
  <c r="BI359" i="2"/>
  <c r="H117" i="4"/>
  <c r="BK359" i="2"/>
  <c r="D118" i="4"/>
  <c r="BI362" i="2"/>
  <c r="H118" i="4"/>
  <c r="BK362" i="2"/>
  <c r="D119" i="4"/>
  <c r="BI365" i="2"/>
  <c r="H119" i="4"/>
  <c r="BK365" i="2"/>
  <c r="D120" i="4"/>
  <c r="BI368" i="2"/>
  <c r="H120" i="4"/>
  <c r="BK368" i="2"/>
  <c r="D121" i="4"/>
  <c r="BI371" i="2"/>
  <c r="H121" i="4"/>
  <c r="BK371" i="2"/>
  <c r="D122" i="4"/>
  <c r="BI374" i="2"/>
  <c r="H122" i="4"/>
  <c r="BK374" i="2"/>
  <c r="D123" i="4"/>
  <c r="BI377" i="2"/>
  <c r="H123" i="4"/>
  <c r="BK377" i="2"/>
  <c r="D124" i="4"/>
  <c r="BI380" i="2"/>
  <c r="H124" i="4"/>
  <c r="BK380" i="2"/>
  <c r="D125" i="4"/>
  <c r="BI383" i="2"/>
  <c r="H125" i="4"/>
  <c r="BK383" i="2"/>
  <c r="D126" i="4"/>
  <c r="BI386" i="2"/>
  <c r="H126" i="4"/>
  <c r="BK386" i="2"/>
  <c r="D127" i="4"/>
  <c r="BI389" i="2"/>
  <c r="H127" i="4"/>
  <c r="BK389" i="2"/>
  <c r="D128" i="4"/>
  <c r="BI392" i="2"/>
  <c r="H128" i="4"/>
  <c r="BK392" i="2"/>
  <c r="D129" i="4"/>
  <c r="BI395" i="2"/>
  <c r="H129" i="4"/>
  <c r="BK395" i="2"/>
  <c r="D130" i="4"/>
  <c r="BI398" i="2"/>
  <c r="H130" i="4"/>
  <c r="BK398" i="2"/>
  <c r="D131" i="4"/>
  <c r="BI401" i="2"/>
  <c r="H131" i="4"/>
  <c r="BK401" i="2"/>
  <c r="D132" i="4"/>
  <c r="BI404" i="2"/>
  <c r="H132" i="4"/>
  <c r="BK404" i="2"/>
  <c r="D133" i="4"/>
  <c r="BI407" i="2"/>
  <c r="H133" i="4"/>
  <c r="BK407" i="2"/>
  <c r="D134" i="4"/>
  <c r="BI410" i="2"/>
  <c r="H134" i="4"/>
  <c r="BK410" i="2"/>
  <c r="D135" i="4"/>
  <c r="BI413" i="2"/>
  <c r="H135" i="4"/>
  <c r="BK413" i="2"/>
  <c r="D136" i="4"/>
  <c r="BI416" i="2"/>
  <c r="H136" i="4"/>
  <c r="BK416" i="2"/>
  <c r="D137" i="4"/>
  <c r="BI419" i="2"/>
  <c r="H137" i="4"/>
  <c r="BK419" i="2"/>
  <c r="D138" i="4"/>
  <c r="BI422" i="2"/>
  <c r="H138" i="4"/>
  <c r="BK422" i="2"/>
  <c r="D139" i="4"/>
  <c r="BI425" i="2"/>
  <c r="H139" i="4"/>
  <c r="BK425" i="2"/>
  <c r="D140" i="4"/>
  <c r="BI428" i="2"/>
  <c r="H140" i="4"/>
  <c r="BK428" i="2"/>
  <c r="D141" i="4"/>
  <c r="BI431" i="2"/>
  <c r="H141" i="4"/>
  <c r="BK431" i="2"/>
  <c r="D142" i="4"/>
  <c r="BI434" i="2"/>
  <c r="H142" i="4"/>
  <c r="BK434" i="2"/>
  <c r="D143" i="4"/>
  <c r="BI437" i="2"/>
  <c r="H143" i="4"/>
  <c r="BK437" i="2"/>
  <c r="D144" i="4"/>
  <c r="BI440" i="2"/>
  <c r="H144" i="4"/>
  <c r="BK440" i="2"/>
  <c r="D145" i="4"/>
  <c r="BI443" i="2"/>
  <c r="H145" i="4"/>
  <c r="BK443" i="2"/>
  <c r="D146" i="4"/>
  <c r="BI446" i="2"/>
  <c r="H146" i="4"/>
  <c r="BK446" i="2"/>
  <c r="D147" i="4"/>
  <c r="BI449" i="2"/>
  <c r="H147" i="4"/>
  <c r="BK449" i="2"/>
  <c r="D148" i="4"/>
  <c r="BI452" i="2"/>
  <c r="H148" i="4"/>
  <c r="BK452" i="2"/>
  <c r="D149" i="4"/>
  <c r="BI455" i="2"/>
  <c r="H149" i="4"/>
  <c r="BK455" i="2"/>
  <c r="D150" i="4"/>
  <c r="BI458" i="2"/>
  <c r="H150" i="4"/>
  <c r="BK458" i="2"/>
  <c r="D151" i="4"/>
  <c r="BI461" i="2"/>
  <c r="H151" i="4"/>
  <c r="BK461" i="2"/>
  <c r="N16" i="2"/>
  <c r="O2" i="4" s="1"/>
  <c r="AK16" i="2"/>
  <c r="N78" i="2"/>
  <c r="M23" i="4" s="1"/>
  <c r="AK78" i="2"/>
  <c r="N81" i="2"/>
  <c r="M24" i="4" s="1"/>
  <c r="AK81" i="2"/>
  <c r="N84" i="2"/>
  <c r="M25" i="4" s="1"/>
  <c r="AK84" i="2"/>
  <c r="N87" i="2"/>
  <c r="M26" i="4" s="1"/>
  <c r="AK87" i="2"/>
  <c r="N90" i="2"/>
  <c r="M27" i="4" s="1"/>
  <c r="AK90" i="2"/>
  <c r="N93" i="2"/>
  <c r="M28" i="4" s="1"/>
  <c r="AK93" i="2"/>
  <c r="N96" i="2"/>
  <c r="M29" i="4" s="1"/>
  <c r="AK96" i="2"/>
  <c r="N99" i="2"/>
  <c r="M30" i="4" s="1"/>
  <c r="AK99" i="2"/>
  <c r="N102" i="2"/>
  <c r="M31" i="4" s="1"/>
  <c r="AK102" i="2"/>
  <c r="N105" i="2"/>
  <c r="M32" i="4" s="1"/>
  <c r="AK105" i="2"/>
  <c r="N108" i="2"/>
  <c r="M33" i="4" s="1"/>
  <c r="AK108" i="2"/>
  <c r="N111" i="2"/>
  <c r="M34" i="4" s="1"/>
  <c r="AK111" i="2"/>
  <c r="N114" i="2"/>
  <c r="M35" i="4" s="1"/>
  <c r="AK114" i="2"/>
  <c r="N117" i="2"/>
  <c r="M36" i="4" s="1"/>
  <c r="AK117" i="2"/>
  <c r="N120" i="2"/>
  <c r="M37" i="4" s="1"/>
  <c r="AK120" i="2"/>
  <c r="N123" i="2"/>
  <c r="M38" i="4" s="1"/>
  <c r="AK123" i="2"/>
  <c r="N126" i="2"/>
  <c r="M39" i="4" s="1"/>
  <c r="AK126" i="2"/>
  <c r="N129" i="2"/>
  <c r="M40" i="4" s="1"/>
  <c r="AK129" i="2"/>
  <c r="N132" i="2"/>
  <c r="M41" i="4" s="1"/>
  <c r="AK132" i="2"/>
  <c r="N135" i="2"/>
  <c r="M42" i="4" s="1"/>
  <c r="AK135" i="2"/>
  <c r="N138" i="2"/>
  <c r="M43" i="4" s="1"/>
  <c r="AK138" i="2"/>
  <c r="N141" i="2"/>
  <c r="M44" i="4" s="1"/>
  <c r="AK141" i="2"/>
  <c r="N144" i="2"/>
  <c r="M45" i="4" s="1"/>
  <c r="AK144" i="2"/>
  <c r="N147" i="2"/>
  <c r="M46" i="4" s="1"/>
  <c r="AK147" i="2"/>
  <c r="N150" i="2"/>
  <c r="M47" i="4" s="1"/>
  <c r="AK150" i="2"/>
  <c r="N153" i="2"/>
  <c r="M48" i="4" s="1"/>
  <c r="AK153" i="2"/>
  <c r="N156" i="2"/>
  <c r="M49" i="4" s="1"/>
  <c r="AK156" i="2"/>
  <c r="N159" i="2"/>
  <c r="M50" i="4" s="1"/>
  <c r="AK159" i="2"/>
  <c r="N162" i="2"/>
  <c r="M51" i="4" s="1"/>
  <c r="AK162" i="2"/>
  <c r="N165" i="2"/>
  <c r="M52" i="4" s="1"/>
  <c r="AK165" i="2"/>
  <c r="N168" i="2"/>
  <c r="M53" i="4" s="1"/>
  <c r="AK168" i="2"/>
  <c r="N171" i="2"/>
  <c r="M54" i="4" s="1"/>
  <c r="AK171" i="2"/>
  <c r="N174" i="2"/>
  <c r="M55" i="4" s="1"/>
  <c r="AK174" i="2"/>
  <c r="N177" i="2"/>
  <c r="M56" i="4" s="1"/>
  <c r="AK177" i="2"/>
  <c r="N180" i="2"/>
  <c r="M57" i="4" s="1"/>
  <c r="AK180" i="2"/>
  <c r="N183" i="2"/>
  <c r="M58" i="4" s="1"/>
  <c r="AK183" i="2"/>
  <c r="N186" i="2"/>
  <c r="M59" i="4" s="1"/>
  <c r="AK186" i="2"/>
  <c r="N189" i="2"/>
  <c r="M60" i="4" s="1"/>
  <c r="AK189" i="2"/>
  <c r="N192" i="2"/>
  <c r="M61" i="4" s="1"/>
  <c r="AK192" i="2"/>
  <c r="N195" i="2"/>
  <c r="M62" i="4" s="1"/>
  <c r="AK195" i="2"/>
  <c r="N198" i="2"/>
  <c r="M63" i="4" s="1"/>
  <c r="AK198" i="2"/>
  <c r="N201" i="2"/>
  <c r="M64" i="4" s="1"/>
  <c r="AK201" i="2"/>
  <c r="N204" i="2"/>
  <c r="M65" i="4" s="1"/>
  <c r="AK204" i="2"/>
  <c r="N207" i="2"/>
  <c r="M66" i="4" s="1"/>
  <c r="AK207" i="2"/>
  <c r="N210" i="2"/>
  <c r="M67" i="4" s="1"/>
  <c r="AK210" i="2"/>
  <c r="N213" i="2"/>
  <c r="M68" i="4" s="1"/>
  <c r="AK213" i="2"/>
  <c r="N216" i="2"/>
  <c r="M69" i="4" s="1"/>
  <c r="AK216" i="2"/>
  <c r="N219" i="2"/>
  <c r="M70" i="4" s="1"/>
  <c r="AK219" i="2"/>
  <c r="N222" i="2"/>
  <c r="M71" i="4" s="1"/>
  <c r="AK222" i="2"/>
  <c r="N225" i="2"/>
  <c r="M72" i="4" s="1"/>
  <c r="AK225" i="2"/>
  <c r="N228" i="2"/>
  <c r="M73" i="4" s="1"/>
  <c r="AK228" i="2"/>
  <c r="N231" i="2"/>
  <c r="M74" i="4" s="1"/>
  <c r="AK231" i="2"/>
  <c r="N234" i="2"/>
  <c r="M75" i="4" s="1"/>
  <c r="AK234" i="2"/>
  <c r="N237" i="2"/>
  <c r="M76" i="4" s="1"/>
  <c r="AK237" i="2"/>
  <c r="N240" i="2"/>
  <c r="M77" i="4" s="1"/>
  <c r="AK240" i="2"/>
  <c r="N243" i="2"/>
  <c r="M78" i="4" s="1"/>
  <c r="AK243" i="2"/>
  <c r="N246" i="2"/>
  <c r="M79" i="4" s="1"/>
  <c r="AK246" i="2"/>
  <c r="N249" i="2"/>
  <c r="M80" i="4" s="1"/>
  <c r="AK249" i="2"/>
  <c r="N252" i="2"/>
  <c r="M81" i="4" s="1"/>
  <c r="AK252" i="2"/>
  <c r="N255" i="2"/>
  <c r="M82" i="4" s="1"/>
  <c r="AK255" i="2"/>
  <c r="N258" i="2"/>
  <c r="M83" i="4" s="1"/>
  <c r="AK258" i="2"/>
  <c r="N261" i="2"/>
  <c r="M84" i="4" s="1"/>
  <c r="AK261" i="2"/>
  <c r="N264" i="2"/>
  <c r="M85" i="4" s="1"/>
  <c r="AK264" i="2"/>
  <c r="N267" i="2"/>
  <c r="M86" i="4" s="1"/>
  <c r="AK267" i="2"/>
  <c r="N270" i="2"/>
  <c r="M87" i="4" s="1"/>
  <c r="AK270" i="2"/>
  <c r="N273" i="2"/>
  <c r="M88" i="4" s="1"/>
  <c r="AK273" i="2"/>
  <c r="N276" i="2"/>
  <c r="M89" i="4" s="1"/>
  <c r="AK276" i="2"/>
  <c r="N279" i="2"/>
  <c r="M90" i="4" s="1"/>
  <c r="AK279" i="2"/>
  <c r="N282" i="2"/>
  <c r="M91" i="4" s="1"/>
  <c r="AK282" i="2"/>
  <c r="N285" i="2"/>
  <c r="M92" i="4" s="1"/>
  <c r="AK285" i="2"/>
  <c r="N288" i="2"/>
  <c r="M93" i="4" s="1"/>
  <c r="AK288" i="2"/>
  <c r="N291" i="2"/>
  <c r="M94" i="4" s="1"/>
  <c r="AK291" i="2"/>
  <c r="N294" i="2"/>
  <c r="M95" i="4" s="1"/>
  <c r="AK294" i="2"/>
  <c r="N297" i="2"/>
  <c r="M96" i="4" s="1"/>
  <c r="AK297" i="2"/>
  <c r="N300" i="2"/>
  <c r="M97" i="4" s="1"/>
  <c r="AK300" i="2"/>
  <c r="N304" i="2"/>
  <c r="O98" i="4" s="1"/>
  <c r="AK304" i="2"/>
  <c r="N305" i="2"/>
  <c r="K99" i="4" s="1"/>
  <c r="AK305" i="2"/>
  <c r="N312" i="2"/>
  <c r="M101" i="4" s="1"/>
  <c r="AK312" i="2"/>
  <c r="N316" i="2"/>
  <c r="O102" i="4" s="1"/>
  <c r="AK316" i="2"/>
  <c r="N317" i="2"/>
  <c r="K103" i="4" s="1"/>
  <c r="AK317" i="2"/>
  <c r="N324" i="2"/>
  <c r="M105" i="4" s="1"/>
  <c r="AK324" i="2"/>
  <c r="N328" i="2"/>
  <c r="O106" i="4" s="1"/>
  <c r="AK328" i="2"/>
  <c r="N329" i="2"/>
  <c r="K107" i="4" s="1"/>
  <c r="AK329" i="2"/>
  <c r="N336" i="2"/>
  <c r="M109" i="4" s="1"/>
  <c r="AK336" i="2"/>
  <c r="N340" i="2"/>
  <c r="O110" i="4" s="1"/>
  <c r="AK340" i="2"/>
  <c r="N341" i="2"/>
  <c r="K111" i="4" s="1"/>
  <c r="AK341" i="2"/>
  <c r="N348" i="2"/>
  <c r="M113" i="4" s="1"/>
  <c r="AK348" i="2"/>
  <c r="N352" i="2"/>
  <c r="O114" i="4" s="1"/>
  <c r="AK352" i="2"/>
  <c r="N353" i="2"/>
  <c r="K115" i="4" s="1"/>
  <c r="AK353" i="2"/>
  <c r="N360" i="2"/>
  <c r="M117" i="4" s="1"/>
  <c r="AK360" i="2"/>
  <c r="N364" i="2"/>
  <c r="O118" i="4" s="1"/>
  <c r="AK364" i="2"/>
  <c r="N365" i="2"/>
  <c r="K119" i="4" s="1"/>
  <c r="AK365" i="2"/>
  <c r="N372" i="2"/>
  <c r="M121" i="4" s="1"/>
  <c r="AK372" i="2"/>
  <c r="N376" i="2"/>
  <c r="O122" i="4" s="1"/>
  <c r="AK376" i="2"/>
  <c r="N377" i="2"/>
  <c r="K123" i="4" s="1"/>
  <c r="AK377" i="2"/>
  <c r="N384" i="2"/>
  <c r="M125" i="4" s="1"/>
  <c r="AK384" i="2"/>
  <c r="N388" i="2"/>
  <c r="O126" i="4" s="1"/>
  <c r="AK388" i="2"/>
  <c r="N389" i="2"/>
  <c r="K127" i="4" s="1"/>
  <c r="AK389" i="2"/>
  <c r="N396" i="2"/>
  <c r="M129" i="4" s="1"/>
  <c r="AK396" i="2"/>
  <c r="N400" i="2"/>
  <c r="O130" i="4" s="1"/>
  <c r="AK400" i="2"/>
  <c r="N401" i="2"/>
  <c r="K131" i="4" s="1"/>
  <c r="AK401" i="2"/>
  <c r="N408" i="2"/>
  <c r="M133" i="4" s="1"/>
  <c r="AK408" i="2"/>
  <c r="N412" i="2"/>
  <c r="O134" i="4" s="1"/>
  <c r="AK412" i="2"/>
  <c r="N413" i="2"/>
  <c r="K135" i="4" s="1"/>
  <c r="AK413" i="2"/>
  <c r="N420" i="2"/>
  <c r="M137" i="4" s="1"/>
  <c r="AK420" i="2"/>
  <c r="N424" i="2"/>
  <c r="O138" i="4" s="1"/>
  <c r="AK424" i="2"/>
  <c r="N425" i="2"/>
  <c r="K139" i="4" s="1"/>
  <c r="AK425" i="2"/>
  <c r="N432" i="2"/>
  <c r="M141" i="4" s="1"/>
  <c r="AK432" i="2"/>
  <c r="N436" i="2"/>
  <c r="O142" i="4" s="1"/>
  <c r="AK436" i="2"/>
  <c r="N437" i="2"/>
  <c r="K143" i="4" s="1"/>
  <c r="AK437" i="2"/>
  <c r="N444" i="2"/>
  <c r="M145" i="4" s="1"/>
  <c r="AK444" i="2"/>
  <c r="N448" i="2"/>
  <c r="O146" i="4" s="1"/>
  <c r="AK448" i="2"/>
  <c r="N449" i="2"/>
  <c r="K147" i="4" s="1"/>
  <c r="AK449" i="2"/>
  <c r="N456" i="2"/>
  <c r="M149" i="4" s="1"/>
  <c r="AK456" i="2"/>
  <c r="N460" i="2"/>
  <c r="O150" i="4" s="1"/>
  <c r="AK460" i="2"/>
  <c r="N461" i="2"/>
  <c r="K151" i="4" s="1"/>
  <c r="AK461" i="2"/>
  <c r="N79" i="2"/>
  <c r="O23" i="4" s="1"/>
  <c r="AK79" i="2"/>
  <c r="N82" i="2"/>
  <c r="O24" i="4" s="1"/>
  <c r="AK82" i="2"/>
  <c r="N85" i="2"/>
  <c r="O25" i="4" s="1"/>
  <c r="AK85" i="2"/>
  <c r="N88" i="2"/>
  <c r="O26" i="4" s="1"/>
  <c r="AK88" i="2"/>
  <c r="N91" i="2"/>
  <c r="O27" i="4" s="1"/>
  <c r="AK91" i="2"/>
  <c r="N94" i="2"/>
  <c r="O28" i="4" s="1"/>
  <c r="AK94" i="2"/>
  <c r="N97" i="2"/>
  <c r="O29" i="4" s="1"/>
  <c r="AK97" i="2"/>
  <c r="N100" i="2"/>
  <c r="O30" i="4" s="1"/>
  <c r="AK100" i="2"/>
  <c r="N103" i="2"/>
  <c r="O31" i="4" s="1"/>
  <c r="AK103" i="2"/>
  <c r="N106" i="2"/>
  <c r="O32" i="4" s="1"/>
  <c r="AK106" i="2"/>
  <c r="N109" i="2"/>
  <c r="O33" i="4" s="1"/>
  <c r="AK109" i="2"/>
  <c r="N112" i="2"/>
  <c r="O34" i="4" s="1"/>
  <c r="AK112" i="2"/>
  <c r="N115" i="2"/>
  <c r="O35" i="4" s="1"/>
  <c r="AK115" i="2"/>
  <c r="N118" i="2"/>
  <c r="O36" i="4" s="1"/>
  <c r="AK118" i="2"/>
  <c r="N121" i="2"/>
  <c r="O37" i="4" s="1"/>
  <c r="AK121" i="2"/>
  <c r="N124" i="2"/>
  <c r="O38" i="4" s="1"/>
  <c r="AK124" i="2"/>
  <c r="N127" i="2"/>
  <c r="O39" i="4" s="1"/>
  <c r="AK127" i="2"/>
  <c r="N130" i="2"/>
  <c r="O40" i="4" s="1"/>
  <c r="AK130" i="2"/>
  <c r="N133" i="2"/>
  <c r="O41" i="4" s="1"/>
  <c r="AK133" i="2"/>
  <c r="N136" i="2"/>
  <c r="O42" i="4" s="1"/>
  <c r="AK136" i="2"/>
  <c r="N139" i="2"/>
  <c r="O43" i="4" s="1"/>
  <c r="AK139" i="2"/>
  <c r="N142" i="2"/>
  <c r="O44" i="4" s="1"/>
  <c r="AK142" i="2"/>
  <c r="N145" i="2"/>
  <c r="O45" i="4" s="1"/>
  <c r="AK145" i="2"/>
  <c r="N148" i="2"/>
  <c r="O46" i="4" s="1"/>
  <c r="AK148" i="2"/>
  <c r="N151" i="2"/>
  <c r="O47" i="4" s="1"/>
  <c r="AK151" i="2"/>
  <c r="N154" i="2"/>
  <c r="O48" i="4" s="1"/>
  <c r="AK154" i="2"/>
  <c r="N157" i="2"/>
  <c r="O49" i="4" s="1"/>
  <c r="AK157" i="2"/>
  <c r="N160" i="2"/>
  <c r="O50" i="4" s="1"/>
  <c r="AK160" i="2"/>
  <c r="N163" i="2"/>
  <c r="O51" i="4" s="1"/>
  <c r="AK163" i="2"/>
  <c r="N166" i="2"/>
  <c r="O52" i="4" s="1"/>
  <c r="AK166" i="2"/>
  <c r="N169" i="2"/>
  <c r="O53" i="4" s="1"/>
  <c r="AK169" i="2"/>
  <c r="N172" i="2"/>
  <c r="O54" i="4" s="1"/>
  <c r="AK172" i="2"/>
  <c r="N175" i="2"/>
  <c r="O55" i="4" s="1"/>
  <c r="AK175" i="2"/>
  <c r="N178" i="2"/>
  <c r="O56" i="4" s="1"/>
  <c r="AK178" i="2"/>
  <c r="N181" i="2"/>
  <c r="O57" i="4" s="1"/>
  <c r="AK181" i="2"/>
  <c r="N184" i="2"/>
  <c r="O58" i="4" s="1"/>
  <c r="AK184" i="2"/>
  <c r="N187" i="2"/>
  <c r="O59" i="4" s="1"/>
  <c r="AK187" i="2"/>
  <c r="N190" i="2"/>
  <c r="O60" i="4" s="1"/>
  <c r="AK190" i="2"/>
  <c r="N193" i="2"/>
  <c r="O61" i="4" s="1"/>
  <c r="AK193" i="2"/>
  <c r="N196" i="2"/>
  <c r="O62" i="4" s="1"/>
  <c r="AK196" i="2"/>
  <c r="N199" i="2"/>
  <c r="O63" i="4" s="1"/>
  <c r="AK199" i="2"/>
  <c r="N202" i="2"/>
  <c r="O64" i="4" s="1"/>
  <c r="AK202" i="2"/>
  <c r="N205" i="2"/>
  <c r="O65" i="4" s="1"/>
  <c r="AK205" i="2"/>
  <c r="N208" i="2"/>
  <c r="O66" i="4" s="1"/>
  <c r="AK208" i="2"/>
  <c r="N211" i="2"/>
  <c r="O67" i="4" s="1"/>
  <c r="AK211" i="2"/>
  <c r="N214" i="2"/>
  <c r="O68" i="4" s="1"/>
  <c r="AK214" i="2"/>
  <c r="N217" i="2"/>
  <c r="O69" i="4" s="1"/>
  <c r="AK217" i="2"/>
  <c r="N220" i="2"/>
  <c r="O70" i="4" s="1"/>
  <c r="AK220" i="2"/>
  <c r="N223" i="2"/>
  <c r="O71" i="4" s="1"/>
  <c r="AK223" i="2"/>
  <c r="N226" i="2"/>
  <c r="O72" i="4" s="1"/>
  <c r="AK226" i="2"/>
  <c r="N229" i="2"/>
  <c r="O73" i="4" s="1"/>
  <c r="AK229" i="2"/>
  <c r="N232" i="2"/>
  <c r="O74" i="4" s="1"/>
  <c r="AK232" i="2"/>
  <c r="N235" i="2"/>
  <c r="O75" i="4" s="1"/>
  <c r="AK235" i="2"/>
  <c r="N238" i="2"/>
  <c r="O76" i="4" s="1"/>
  <c r="AK238" i="2"/>
  <c r="N241" i="2"/>
  <c r="O77" i="4" s="1"/>
  <c r="AK241" i="2"/>
  <c r="N244" i="2"/>
  <c r="O78" i="4" s="1"/>
  <c r="AK244" i="2"/>
  <c r="N247" i="2"/>
  <c r="O79" i="4" s="1"/>
  <c r="AK247" i="2"/>
  <c r="N250" i="2"/>
  <c r="O80" i="4" s="1"/>
  <c r="AK250" i="2"/>
  <c r="N253" i="2"/>
  <c r="O81" i="4" s="1"/>
  <c r="AK253" i="2"/>
  <c r="N256" i="2"/>
  <c r="O82" i="4" s="1"/>
  <c r="AK256" i="2"/>
  <c r="N259" i="2"/>
  <c r="O83" i="4" s="1"/>
  <c r="AK259" i="2"/>
  <c r="N262" i="2"/>
  <c r="O84" i="4" s="1"/>
  <c r="AK262" i="2"/>
  <c r="N265" i="2"/>
  <c r="O85" i="4" s="1"/>
  <c r="AK265" i="2"/>
  <c r="N268" i="2"/>
  <c r="O86" i="4" s="1"/>
  <c r="AK268" i="2"/>
  <c r="N271" i="2"/>
  <c r="O87" i="4" s="1"/>
  <c r="AK271" i="2"/>
  <c r="N274" i="2"/>
  <c r="O88" i="4" s="1"/>
  <c r="AK274" i="2"/>
  <c r="N277" i="2"/>
  <c r="O89" i="4" s="1"/>
  <c r="AK277" i="2"/>
  <c r="N280" i="2"/>
  <c r="O90" i="4" s="1"/>
  <c r="AK280" i="2"/>
  <c r="N283" i="2"/>
  <c r="O91" i="4" s="1"/>
  <c r="AK283" i="2"/>
  <c r="N286" i="2"/>
  <c r="O92" i="4" s="1"/>
  <c r="AK286" i="2"/>
  <c r="N289" i="2"/>
  <c r="O93" i="4" s="1"/>
  <c r="AK289" i="2"/>
  <c r="N292" i="2"/>
  <c r="O94" i="4" s="1"/>
  <c r="AK292" i="2"/>
  <c r="N295" i="2"/>
  <c r="O95" i="4" s="1"/>
  <c r="AK295" i="2"/>
  <c r="N298" i="2"/>
  <c r="O96" i="4" s="1"/>
  <c r="AK298" i="2"/>
  <c r="N301" i="2"/>
  <c r="O97" i="4" s="1"/>
  <c r="AK301" i="2"/>
  <c r="N302" i="2"/>
  <c r="K98" i="4" s="1"/>
  <c r="AK302" i="2"/>
  <c r="N309" i="2"/>
  <c r="M100" i="4" s="1"/>
  <c r="AK309" i="2"/>
  <c r="N313" i="2"/>
  <c r="O101" i="4" s="1"/>
  <c r="AK313" i="2"/>
  <c r="N314" i="2"/>
  <c r="K102" i="4" s="1"/>
  <c r="AK314" i="2"/>
  <c r="N321" i="2"/>
  <c r="M104" i="4" s="1"/>
  <c r="AK321" i="2"/>
  <c r="N325" i="2"/>
  <c r="O105" i="4" s="1"/>
  <c r="AK325" i="2"/>
  <c r="N326" i="2"/>
  <c r="K106" i="4" s="1"/>
  <c r="AK326" i="2"/>
  <c r="N333" i="2"/>
  <c r="M108" i="4" s="1"/>
  <c r="AK333" i="2"/>
  <c r="N337" i="2"/>
  <c r="O109" i="4" s="1"/>
  <c r="AK337" i="2"/>
  <c r="N338" i="2"/>
  <c r="K110" i="4" s="1"/>
  <c r="AK338" i="2"/>
  <c r="N345" i="2"/>
  <c r="M112" i="4" s="1"/>
  <c r="AK345" i="2"/>
  <c r="N349" i="2"/>
  <c r="O113" i="4" s="1"/>
  <c r="AK349" i="2"/>
  <c r="N350" i="2"/>
  <c r="K114" i="4" s="1"/>
  <c r="AK350" i="2"/>
  <c r="N357" i="2"/>
  <c r="M116" i="4" s="1"/>
  <c r="AK357" i="2"/>
  <c r="N361" i="2"/>
  <c r="O117" i="4" s="1"/>
  <c r="AK361" i="2"/>
  <c r="N362" i="2"/>
  <c r="K118" i="4" s="1"/>
  <c r="AK362" i="2"/>
  <c r="N369" i="2"/>
  <c r="M120" i="4" s="1"/>
  <c r="AK369" i="2"/>
  <c r="N373" i="2"/>
  <c r="O121" i="4" s="1"/>
  <c r="AK373" i="2"/>
  <c r="N374" i="2"/>
  <c r="K122" i="4" s="1"/>
  <c r="AK374" i="2"/>
  <c r="N381" i="2"/>
  <c r="M124" i="4" s="1"/>
  <c r="AK381" i="2"/>
  <c r="N385" i="2"/>
  <c r="O125" i="4" s="1"/>
  <c r="AK385" i="2"/>
  <c r="N386" i="2"/>
  <c r="K126" i="4" s="1"/>
  <c r="AK386" i="2"/>
  <c r="N393" i="2"/>
  <c r="M128" i="4" s="1"/>
  <c r="AK393" i="2"/>
  <c r="N397" i="2"/>
  <c r="O129" i="4" s="1"/>
  <c r="AK397" i="2"/>
  <c r="N398" i="2"/>
  <c r="K130" i="4" s="1"/>
  <c r="AK398" i="2"/>
  <c r="N405" i="2"/>
  <c r="M132" i="4" s="1"/>
  <c r="AK405" i="2"/>
  <c r="N409" i="2"/>
  <c r="O133" i="4" s="1"/>
  <c r="AK409" i="2"/>
  <c r="N410" i="2"/>
  <c r="K134" i="4" s="1"/>
  <c r="AK410" i="2"/>
  <c r="N417" i="2"/>
  <c r="M136" i="4" s="1"/>
  <c r="AK417" i="2"/>
  <c r="N421" i="2"/>
  <c r="O137" i="4" s="1"/>
  <c r="AK421" i="2"/>
  <c r="N422" i="2"/>
  <c r="K138" i="4" s="1"/>
  <c r="AK422" i="2"/>
  <c r="N429" i="2"/>
  <c r="M140" i="4" s="1"/>
  <c r="AK429" i="2"/>
  <c r="N433" i="2"/>
  <c r="O141" i="4" s="1"/>
  <c r="AK433" i="2"/>
  <c r="N434" i="2"/>
  <c r="K142" i="4" s="1"/>
  <c r="AK434" i="2"/>
  <c r="N441" i="2"/>
  <c r="M144" i="4" s="1"/>
  <c r="AK441" i="2"/>
  <c r="N445" i="2"/>
  <c r="O145" i="4" s="1"/>
  <c r="AK445" i="2"/>
  <c r="N446" i="2"/>
  <c r="K146" i="4" s="1"/>
  <c r="AK446" i="2"/>
  <c r="N453" i="2"/>
  <c r="M148" i="4" s="1"/>
  <c r="AK453" i="2"/>
  <c r="N457" i="2"/>
  <c r="O149" i="4" s="1"/>
  <c r="AK457" i="2"/>
  <c r="N458" i="2"/>
  <c r="K150" i="4" s="1"/>
  <c r="AK458" i="2"/>
  <c r="N77" i="2"/>
  <c r="K23" i="4" s="1"/>
  <c r="AK77" i="2"/>
  <c r="N80" i="2"/>
  <c r="K24" i="4" s="1"/>
  <c r="AK80" i="2"/>
  <c r="N83" i="2"/>
  <c r="K25" i="4" s="1"/>
  <c r="AK83" i="2"/>
  <c r="N86" i="2"/>
  <c r="K26" i="4" s="1"/>
  <c r="AK86" i="2"/>
  <c r="N89" i="2"/>
  <c r="K27" i="4" s="1"/>
  <c r="AK89" i="2"/>
  <c r="N92" i="2"/>
  <c r="K28" i="4" s="1"/>
  <c r="AK92" i="2"/>
  <c r="N95" i="2"/>
  <c r="K29" i="4" s="1"/>
  <c r="AK95" i="2"/>
  <c r="N98" i="2"/>
  <c r="K30" i="4" s="1"/>
  <c r="AK98" i="2"/>
  <c r="N101" i="2"/>
  <c r="K31" i="4" s="1"/>
  <c r="AK101" i="2"/>
  <c r="N104" i="2"/>
  <c r="K32" i="4" s="1"/>
  <c r="AK104" i="2"/>
  <c r="N107" i="2"/>
  <c r="K33" i="4" s="1"/>
  <c r="AK107" i="2"/>
  <c r="N110" i="2"/>
  <c r="K34" i="4" s="1"/>
  <c r="AK110" i="2"/>
  <c r="N113" i="2"/>
  <c r="K35" i="4" s="1"/>
  <c r="AK113" i="2"/>
  <c r="N116" i="2"/>
  <c r="K36" i="4" s="1"/>
  <c r="AK116" i="2"/>
  <c r="N119" i="2"/>
  <c r="K37" i="4" s="1"/>
  <c r="AK119" i="2"/>
  <c r="N122" i="2"/>
  <c r="K38" i="4" s="1"/>
  <c r="AK122" i="2"/>
  <c r="N125" i="2"/>
  <c r="K39" i="4" s="1"/>
  <c r="AK125" i="2"/>
  <c r="N128" i="2"/>
  <c r="K40" i="4" s="1"/>
  <c r="AK128" i="2"/>
  <c r="N131" i="2"/>
  <c r="K41" i="4" s="1"/>
  <c r="AK131" i="2"/>
  <c r="N134" i="2"/>
  <c r="K42" i="4" s="1"/>
  <c r="AK134" i="2"/>
  <c r="N137" i="2"/>
  <c r="K43" i="4" s="1"/>
  <c r="AK137" i="2"/>
  <c r="N140" i="2"/>
  <c r="K44" i="4" s="1"/>
  <c r="AK140" i="2"/>
  <c r="N143" i="2"/>
  <c r="K45" i="4" s="1"/>
  <c r="AK143" i="2"/>
  <c r="N146" i="2"/>
  <c r="K46" i="4" s="1"/>
  <c r="AK146" i="2"/>
  <c r="N149" i="2"/>
  <c r="K47" i="4" s="1"/>
  <c r="AK149" i="2"/>
  <c r="N152" i="2"/>
  <c r="K48" i="4" s="1"/>
  <c r="AK152" i="2"/>
  <c r="N155" i="2"/>
  <c r="K49" i="4" s="1"/>
  <c r="AK155" i="2"/>
  <c r="N158" i="2"/>
  <c r="K50" i="4" s="1"/>
  <c r="AK158" i="2"/>
  <c r="N161" i="2"/>
  <c r="K51" i="4" s="1"/>
  <c r="AK161" i="2"/>
  <c r="N164" i="2"/>
  <c r="K52" i="4" s="1"/>
  <c r="AK164" i="2"/>
  <c r="N167" i="2"/>
  <c r="K53" i="4" s="1"/>
  <c r="AK167" i="2"/>
  <c r="N170" i="2"/>
  <c r="K54" i="4" s="1"/>
  <c r="AK170" i="2"/>
  <c r="N173" i="2"/>
  <c r="K55" i="4" s="1"/>
  <c r="AK173" i="2"/>
  <c r="N176" i="2"/>
  <c r="K56" i="4" s="1"/>
  <c r="AK176" i="2"/>
  <c r="N179" i="2"/>
  <c r="K57" i="4" s="1"/>
  <c r="AK179" i="2"/>
  <c r="N182" i="2"/>
  <c r="K58" i="4" s="1"/>
  <c r="AK182" i="2"/>
  <c r="N185" i="2"/>
  <c r="K59" i="4" s="1"/>
  <c r="AK185" i="2"/>
  <c r="N188" i="2"/>
  <c r="K60" i="4" s="1"/>
  <c r="AK188" i="2"/>
  <c r="N191" i="2"/>
  <c r="K61" i="4" s="1"/>
  <c r="AK191" i="2"/>
  <c r="N194" i="2"/>
  <c r="K62" i="4" s="1"/>
  <c r="AK194" i="2"/>
  <c r="N197" i="2"/>
  <c r="K63" i="4" s="1"/>
  <c r="AK197" i="2"/>
  <c r="N200" i="2"/>
  <c r="K64" i="4" s="1"/>
  <c r="AK200" i="2"/>
  <c r="N203" i="2"/>
  <c r="K65" i="4" s="1"/>
  <c r="AK203" i="2"/>
  <c r="N206" i="2"/>
  <c r="K66" i="4" s="1"/>
  <c r="AK206" i="2"/>
  <c r="N209" i="2"/>
  <c r="K67" i="4" s="1"/>
  <c r="AK209" i="2"/>
  <c r="N212" i="2"/>
  <c r="K68" i="4" s="1"/>
  <c r="AK212" i="2"/>
  <c r="N215" i="2"/>
  <c r="K69" i="4" s="1"/>
  <c r="AK215" i="2"/>
  <c r="N218" i="2"/>
  <c r="K70" i="4" s="1"/>
  <c r="AK218" i="2"/>
  <c r="N221" i="2"/>
  <c r="K71" i="4" s="1"/>
  <c r="AK221" i="2"/>
  <c r="N224" i="2"/>
  <c r="K72" i="4" s="1"/>
  <c r="AK224" i="2"/>
  <c r="N227" i="2"/>
  <c r="K73" i="4" s="1"/>
  <c r="AK227" i="2"/>
  <c r="N230" i="2"/>
  <c r="K74" i="4" s="1"/>
  <c r="AK230" i="2"/>
  <c r="N233" i="2"/>
  <c r="K75" i="4" s="1"/>
  <c r="AK233" i="2"/>
  <c r="N236" i="2"/>
  <c r="K76" i="4" s="1"/>
  <c r="AK236" i="2"/>
  <c r="N239" i="2"/>
  <c r="K77" i="4" s="1"/>
  <c r="AK239" i="2"/>
  <c r="N242" i="2"/>
  <c r="K78" i="4" s="1"/>
  <c r="AK242" i="2"/>
  <c r="N245" i="2"/>
  <c r="K79" i="4" s="1"/>
  <c r="AK245" i="2"/>
  <c r="N248" i="2"/>
  <c r="K80" i="4" s="1"/>
  <c r="AK248" i="2"/>
  <c r="N251" i="2"/>
  <c r="K81" i="4" s="1"/>
  <c r="AK251" i="2"/>
  <c r="N254" i="2"/>
  <c r="K82" i="4" s="1"/>
  <c r="AK254" i="2"/>
  <c r="N257" i="2"/>
  <c r="K83" i="4" s="1"/>
  <c r="AK257" i="2"/>
  <c r="N260" i="2"/>
  <c r="K84" i="4" s="1"/>
  <c r="AK260" i="2"/>
  <c r="N263" i="2"/>
  <c r="K85" i="4" s="1"/>
  <c r="AK263" i="2"/>
  <c r="N266" i="2"/>
  <c r="K86" i="4" s="1"/>
  <c r="AK266" i="2"/>
  <c r="N269" i="2"/>
  <c r="K87" i="4" s="1"/>
  <c r="AK269" i="2"/>
  <c r="N272" i="2"/>
  <c r="K88" i="4" s="1"/>
  <c r="AK272" i="2"/>
  <c r="N275" i="2"/>
  <c r="K89" i="4" s="1"/>
  <c r="AK275" i="2"/>
  <c r="N278" i="2"/>
  <c r="K90" i="4" s="1"/>
  <c r="AK278" i="2"/>
  <c r="N281" i="2"/>
  <c r="K91" i="4" s="1"/>
  <c r="AK281" i="2"/>
  <c r="N284" i="2"/>
  <c r="K92" i="4" s="1"/>
  <c r="AK284" i="2"/>
  <c r="N287" i="2"/>
  <c r="K93" i="4" s="1"/>
  <c r="AK287" i="2"/>
  <c r="N290" i="2"/>
  <c r="K94" i="4" s="1"/>
  <c r="AK290" i="2"/>
  <c r="N293" i="2"/>
  <c r="K95" i="4" s="1"/>
  <c r="AK293" i="2"/>
  <c r="N296" i="2"/>
  <c r="K96" i="4" s="1"/>
  <c r="AK296" i="2"/>
  <c r="N299" i="2"/>
  <c r="K97" i="4" s="1"/>
  <c r="AK299" i="2"/>
  <c r="N306" i="2"/>
  <c r="M99" i="4" s="1"/>
  <c r="AK306" i="2"/>
  <c r="N310" i="2"/>
  <c r="O100" i="4" s="1"/>
  <c r="AK310" i="2"/>
  <c r="N311" i="2"/>
  <c r="K101" i="4" s="1"/>
  <c r="AK311" i="2"/>
  <c r="N318" i="2"/>
  <c r="M103" i="4" s="1"/>
  <c r="AK318" i="2"/>
  <c r="N322" i="2"/>
  <c r="O104" i="4" s="1"/>
  <c r="AK322" i="2"/>
  <c r="N323" i="2"/>
  <c r="K105" i="4" s="1"/>
  <c r="AK323" i="2"/>
  <c r="N330" i="2"/>
  <c r="M107" i="4" s="1"/>
  <c r="AK330" i="2"/>
  <c r="N334" i="2"/>
  <c r="O108" i="4" s="1"/>
  <c r="AK334" i="2"/>
  <c r="N335" i="2"/>
  <c r="K109" i="4" s="1"/>
  <c r="AK335" i="2"/>
  <c r="N342" i="2"/>
  <c r="M111" i="4" s="1"/>
  <c r="AK342" i="2"/>
  <c r="N346" i="2"/>
  <c r="O112" i="4" s="1"/>
  <c r="AK346" i="2"/>
  <c r="N347" i="2"/>
  <c r="K113" i="4" s="1"/>
  <c r="AK347" i="2"/>
  <c r="N354" i="2"/>
  <c r="M115" i="4" s="1"/>
  <c r="AK354" i="2"/>
  <c r="N358" i="2"/>
  <c r="O116" i="4" s="1"/>
  <c r="AK358" i="2"/>
  <c r="N359" i="2"/>
  <c r="K117" i="4" s="1"/>
  <c r="AK359" i="2"/>
  <c r="N366" i="2"/>
  <c r="M119" i="4" s="1"/>
  <c r="AK366" i="2"/>
  <c r="N370" i="2"/>
  <c r="O120" i="4" s="1"/>
  <c r="AK370" i="2"/>
  <c r="N371" i="2"/>
  <c r="K121" i="4" s="1"/>
  <c r="AK371" i="2"/>
  <c r="N378" i="2"/>
  <c r="M123" i="4" s="1"/>
  <c r="AK378" i="2"/>
  <c r="N382" i="2"/>
  <c r="O124" i="4" s="1"/>
  <c r="AK382" i="2"/>
  <c r="N383" i="2"/>
  <c r="K125" i="4" s="1"/>
  <c r="AK383" i="2"/>
  <c r="N390" i="2"/>
  <c r="M127" i="4" s="1"/>
  <c r="AK390" i="2"/>
  <c r="N394" i="2"/>
  <c r="O128" i="4" s="1"/>
  <c r="AK394" i="2"/>
  <c r="N395" i="2"/>
  <c r="K129" i="4" s="1"/>
  <c r="AK395" i="2"/>
  <c r="N402" i="2"/>
  <c r="M131" i="4" s="1"/>
  <c r="AK402" i="2"/>
  <c r="N406" i="2"/>
  <c r="O132" i="4" s="1"/>
  <c r="AK406" i="2"/>
  <c r="N407" i="2"/>
  <c r="K133" i="4" s="1"/>
  <c r="AK407" i="2"/>
  <c r="N414" i="2"/>
  <c r="M135" i="4" s="1"/>
  <c r="AK414" i="2"/>
  <c r="N418" i="2"/>
  <c r="O136" i="4" s="1"/>
  <c r="AK418" i="2"/>
  <c r="N419" i="2"/>
  <c r="K137" i="4" s="1"/>
  <c r="AK419" i="2"/>
  <c r="N426" i="2"/>
  <c r="M139" i="4" s="1"/>
  <c r="AK426" i="2"/>
  <c r="N430" i="2"/>
  <c r="O140" i="4" s="1"/>
  <c r="AK430" i="2"/>
  <c r="N431" i="2"/>
  <c r="K141" i="4" s="1"/>
  <c r="AK431" i="2"/>
  <c r="N438" i="2"/>
  <c r="M143" i="4" s="1"/>
  <c r="AK438" i="2"/>
  <c r="N442" i="2"/>
  <c r="O144" i="4" s="1"/>
  <c r="AK442" i="2"/>
  <c r="N443" i="2"/>
  <c r="K145" i="4" s="1"/>
  <c r="AK443" i="2"/>
  <c r="N450" i="2"/>
  <c r="M147" i="4" s="1"/>
  <c r="AK450" i="2"/>
  <c r="N454" i="2"/>
  <c r="O148" i="4" s="1"/>
  <c r="AK454" i="2"/>
  <c r="N455" i="2"/>
  <c r="K149" i="4" s="1"/>
  <c r="AK455" i="2"/>
  <c r="N462" i="2"/>
  <c r="M151" i="4" s="1"/>
  <c r="AK462" i="2"/>
  <c r="N303" i="2"/>
  <c r="M98" i="4" s="1"/>
  <c r="AK303" i="2"/>
  <c r="N307" i="2"/>
  <c r="O99" i="4" s="1"/>
  <c r="AK307" i="2"/>
  <c r="N308" i="2"/>
  <c r="K100" i="4" s="1"/>
  <c r="AK308" i="2"/>
  <c r="N315" i="2"/>
  <c r="M102" i="4" s="1"/>
  <c r="AK315" i="2"/>
  <c r="N319" i="2"/>
  <c r="O103" i="4" s="1"/>
  <c r="AK319" i="2"/>
  <c r="N320" i="2"/>
  <c r="K104" i="4" s="1"/>
  <c r="AK320" i="2"/>
  <c r="N327" i="2"/>
  <c r="M106" i="4" s="1"/>
  <c r="AK327" i="2"/>
  <c r="N331" i="2"/>
  <c r="O107" i="4" s="1"/>
  <c r="AK331" i="2"/>
  <c r="N332" i="2"/>
  <c r="K108" i="4" s="1"/>
  <c r="AK332" i="2"/>
  <c r="N339" i="2"/>
  <c r="M110" i="4" s="1"/>
  <c r="AK339" i="2"/>
  <c r="N343" i="2"/>
  <c r="O111" i="4" s="1"/>
  <c r="AK343" i="2"/>
  <c r="N344" i="2"/>
  <c r="K112" i="4" s="1"/>
  <c r="AK344" i="2"/>
  <c r="N351" i="2"/>
  <c r="M114" i="4" s="1"/>
  <c r="AK351" i="2"/>
  <c r="N355" i="2"/>
  <c r="O115" i="4" s="1"/>
  <c r="AK355" i="2"/>
  <c r="N356" i="2"/>
  <c r="K116" i="4" s="1"/>
  <c r="AK356" i="2"/>
  <c r="N363" i="2"/>
  <c r="M118" i="4" s="1"/>
  <c r="AK363" i="2"/>
  <c r="N367" i="2"/>
  <c r="O119" i="4" s="1"/>
  <c r="AK367" i="2"/>
  <c r="N368" i="2"/>
  <c r="K120" i="4" s="1"/>
  <c r="AK368" i="2"/>
  <c r="N375" i="2"/>
  <c r="M122" i="4" s="1"/>
  <c r="AK375" i="2"/>
  <c r="N379" i="2"/>
  <c r="O123" i="4" s="1"/>
  <c r="AK379" i="2"/>
  <c r="N380" i="2"/>
  <c r="K124" i="4" s="1"/>
  <c r="AK380" i="2"/>
  <c r="N387" i="2"/>
  <c r="M126" i="4" s="1"/>
  <c r="AK387" i="2"/>
  <c r="N391" i="2"/>
  <c r="O127" i="4" s="1"/>
  <c r="AK391" i="2"/>
  <c r="N392" i="2"/>
  <c r="K128" i="4" s="1"/>
  <c r="AK392" i="2"/>
  <c r="N399" i="2"/>
  <c r="M130" i="4" s="1"/>
  <c r="AK399" i="2"/>
  <c r="N403" i="2"/>
  <c r="O131" i="4" s="1"/>
  <c r="AK403" i="2"/>
  <c r="N404" i="2"/>
  <c r="K132" i="4" s="1"/>
  <c r="AK404" i="2"/>
  <c r="N411" i="2"/>
  <c r="M134" i="4" s="1"/>
  <c r="AK411" i="2"/>
  <c r="N415" i="2"/>
  <c r="O135" i="4" s="1"/>
  <c r="AK415" i="2"/>
  <c r="N416" i="2"/>
  <c r="K136" i="4" s="1"/>
  <c r="AK416" i="2"/>
  <c r="N423" i="2"/>
  <c r="M138" i="4" s="1"/>
  <c r="AK423" i="2"/>
  <c r="N427" i="2"/>
  <c r="O139" i="4" s="1"/>
  <c r="AK427" i="2"/>
  <c r="N428" i="2"/>
  <c r="K140" i="4" s="1"/>
  <c r="AK428" i="2"/>
  <c r="N435" i="2"/>
  <c r="M142" i="4" s="1"/>
  <c r="AK435" i="2"/>
  <c r="N439" i="2"/>
  <c r="O143" i="4" s="1"/>
  <c r="AK439" i="2"/>
  <c r="N440" i="2"/>
  <c r="K144" i="4" s="1"/>
  <c r="AK440" i="2"/>
  <c r="N447" i="2"/>
  <c r="M146" i="4" s="1"/>
  <c r="AK447" i="2"/>
  <c r="N451" i="2"/>
  <c r="O147" i="4" s="1"/>
  <c r="AK451" i="2"/>
  <c r="N452" i="2"/>
  <c r="K148" i="4" s="1"/>
  <c r="AK452" i="2"/>
  <c r="N459" i="2"/>
  <c r="M150" i="4" s="1"/>
  <c r="AK459" i="2"/>
  <c r="N463" i="2"/>
  <c r="O151" i="4" s="1"/>
  <c r="AK463" i="2"/>
  <c r="N15" i="2"/>
  <c r="M2" i="4" s="1"/>
  <c r="AK15" i="2"/>
  <c r="F27" i="21"/>
  <c r="AA14" i="2"/>
  <c r="H2" i="4"/>
  <c r="AB14" i="2"/>
  <c r="K2" i="4"/>
  <c r="C123" i="4"/>
  <c r="C127" i="4"/>
  <c r="C131" i="4"/>
  <c r="C135" i="4"/>
  <c r="C101" i="4"/>
  <c r="C105" i="4"/>
  <c r="C109" i="4"/>
  <c r="C113" i="4"/>
  <c r="C117" i="4"/>
  <c r="C139" i="4"/>
  <c r="C143" i="4"/>
  <c r="C147" i="4"/>
  <c r="C151" i="4"/>
  <c r="C69" i="4"/>
  <c r="C70" i="4"/>
  <c r="C73" i="4"/>
  <c r="C74" i="4"/>
  <c r="C77" i="4"/>
  <c r="C78" i="4"/>
  <c r="C81" i="4"/>
  <c r="C82" i="4"/>
  <c r="C85" i="4"/>
  <c r="C86" i="4"/>
  <c r="C88" i="4"/>
  <c r="C89" i="4"/>
  <c r="C100" i="4"/>
  <c r="C104" i="4"/>
  <c r="C108" i="4"/>
  <c r="C112" i="4"/>
  <c r="C116" i="4"/>
  <c r="C122" i="4"/>
  <c r="C126" i="4"/>
  <c r="C130" i="4"/>
  <c r="C134" i="4"/>
  <c r="C138" i="4"/>
  <c r="C142" i="4"/>
  <c r="C146" i="4"/>
  <c r="C150" i="4"/>
  <c r="C111" i="4"/>
  <c r="C115" i="4"/>
  <c r="C119" i="4"/>
  <c r="S7" i="2"/>
  <c r="F16" i="18"/>
  <c r="G16" i="18" s="1"/>
  <c r="C92" i="4"/>
  <c r="C93" i="4"/>
  <c r="C99" i="4"/>
  <c r="C103" i="4"/>
  <c r="C107" i="4"/>
  <c r="C120" i="4"/>
  <c r="C121" i="4"/>
  <c r="C125" i="4"/>
  <c r="C129" i="4"/>
  <c r="C133" i="4"/>
  <c r="C137" i="4"/>
  <c r="C141" i="4"/>
  <c r="C145" i="4"/>
  <c r="C149" i="4"/>
  <c r="C96" i="4"/>
  <c r="C97" i="4"/>
  <c r="C98" i="4"/>
  <c r="C102" i="4"/>
  <c r="C106" i="4"/>
  <c r="C110" i="4"/>
  <c r="C114" i="4"/>
  <c r="C118" i="4"/>
  <c r="C124" i="4"/>
  <c r="C128" i="4"/>
  <c r="C132" i="4"/>
  <c r="C136" i="4"/>
  <c r="C140" i="4"/>
  <c r="C144" i="4"/>
  <c r="C148" i="4"/>
  <c r="C71" i="4"/>
  <c r="C75" i="4"/>
  <c r="C79" i="4"/>
  <c r="C83" i="4"/>
  <c r="C91" i="4"/>
  <c r="C95" i="4"/>
  <c r="C68" i="4"/>
  <c r="C72" i="4"/>
  <c r="C76" i="4"/>
  <c r="C80" i="4"/>
  <c r="C84" i="4"/>
  <c r="C87" i="4"/>
  <c r="C90" i="4"/>
  <c r="C94" i="4"/>
  <c r="C2" i="4"/>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AD192" i="2" l="1"/>
  <c r="BQ191" i="2"/>
  <c r="BP191" i="2"/>
  <c r="BR191" i="2"/>
  <c r="AD261" i="2"/>
  <c r="BQ260" i="2"/>
  <c r="BR260" i="2"/>
  <c r="BP260" i="2"/>
  <c r="AD213" i="2"/>
  <c r="BQ212" i="2"/>
  <c r="BR212" i="2"/>
  <c r="BP212" i="2"/>
  <c r="AD165" i="2"/>
  <c r="BQ164" i="2"/>
  <c r="BR164" i="2"/>
  <c r="BP164" i="2"/>
  <c r="AD117" i="2"/>
  <c r="BQ116" i="2"/>
  <c r="BP116" i="2"/>
  <c r="BR116" i="2"/>
  <c r="AD252" i="2"/>
  <c r="BR251" i="2"/>
  <c r="BP251" i="2"/>
  <c r="BQ251" i="2"/>
  <c r="AD132" i="2"/>
  <c r="BR131" i="2"/>
  <c r="BP131" i="2"/>
  <c r="BQ131" i="2"/>
  <c r="AD294" i="2"/>
  <c r="BP293" i="2"/>
  <c r="BQ293" i="2"/>
  <c r="BR293" i="2"/>
  <c r="AD246" i="2"/>
  <c r="BP245" i="2"/>
  <c r="BQ245" i="2"/>
  <c r="BR245" i="2"/>
  <c r="AD198" i="2"/>
  <c r="BP197" i="2"/>
  <c r="BQ197" i="2"/>
  <c r="BR197" i="2"/>
  <c r="AD150" i="2"/>
  <c r="BP149" i="2"/>
  <c r="BQ149" i="2"/>
  <c r="BR149" i="2"/>
  <c r="AD102" i="2"/>
  <c r="BP101" i="2"/>
  <c r="BQ101" i="2"/>
  <c r="BR101" i="2"/>
  <c r="AD456" i="2"/>
  <c r="BP455" i="2"/>
  <c r="BQ455" i="2"/>
  <c r="BR455" i="2"/>
  <c r="AD444" i="2"/>
  <c r="BQ443" i="2"/>
  <c r="BR443" i="2"/>
  <c r="BP443" i="2"/>
  <c r="AD432" i="2"/>
  <c r="BR431" i="2"/>
  <c r="BP431" i="2"/>
  <c r="BQ431" i="2"/>
  <c r="AD420" i="2"/>
  <c r="BQ419" i="2"/>
  <c r="BP419" i="2"/>
  <c r="BR419" i="2"/>
  <c r="AD408" i="2"/>
  <c r="BP407" i="2"/>
  <c r="BR407" i="2"/>
  <c r="BQ407" i="2"/>
  <c r="AD396" i="2"/>
  <c r="BQ395" i="2"/>
  <c r="BP395" i="2"/>
  <c r="BR395" i="2"/>
  <c r="AD384" i="2"/>
  <c r="BQ383" i="2"/>
  <c r="BP383" i="2"/>
  <c r="BR383" i="2"/>
  <c r="AD372" i="2"/>
  <c r="BP371" i="2"/>
  <c r="BR371" i="2"/>
  <c r="BQ371" i="2"/>
  <c r="AD360" i="2"/>
  <c r="BP359" i="2"/>
  <c r="BQ359" i="2"/>
  <c r="BR359" i="2"/>
  <c r="AD348" i="2"/>
  <c r="BR347" i="2"/>
  <c r="BP347" i="2"/>
  <c r="BQ347" i="2"/>
  <c r="AD336" i="2"/>
  <c r="BQ335" i="2"/>
  <c r="BR335" i="2"/>
  <c r="BP335" i="2"/>
  <c r="AD324" i="2"/>
  <c r="BR323" i="2"/>
  <c r="BP323" i="2"/>
  <c r="BQ323" i="2"/>
  <c r="AD312" i="2"/>
  <c r="BP311" i="2"/>
  <c r="BQ311" i="2"/>
  <c r="BR311" i="2"/>
  <c r="AD291" i="2"/>
  <c r="BQ290" i="2"/>
  <c r="BR290" i="2"/>
  <c r="BP290" i="2"/>
  <c r="AD243" i="2"/>
  <c r="BQ242" i="2"/>
  <c r="BP242" i="2"/>
  <c r="BR242" i="2"/>
  <c r="AD195" i="2"/>
  <c r="BQ194" i="2"/>
  <c r="BP194" i="2"/>
  <c r="BR194" i="2"/>
  <c r="AD147" i="2"/>
  <c r="BQ146" i="2"/>
  <c r="BR146" i="2"/>
  <c r="BP146" i="2"/>
  <c r="AD99" i="2"/>
  <c r="BP98" i="2"/>
  <c r="BQ98" i="2"/>
  <c r="BR98" i="2"/>
  <c r="AD264" i="2"/>
  <c r="BP263" i="2"/>
  <c r="BQ263" i="2"/>
  <c r="BR263" i="2"/>
  <c r="AD96" i="2"/>
  <c r="BP95" i="2"/>
  <c r="BQ95" i="2"/>
  <c r="BR95" i="2"/>
  <c r="AD228" i="2"/>
  <c r="BR227" i="2"/>
  <c r="BP227" i="2"/>
  <c r="BQ227" i="2"/>
  <c r="AD273" i="2"/>
  <c r="BQ272" i="2"/>
  <c r="BP272" i="2"/>
  <c r="BR272" i="2"/>
  <c r="AD225" i="2"/>
  <c r="BQ224" i="2"/>
  <c r="BP224" i="2"/>
  <c r="BR224" i="2"/>
  <c r="AD177" i="2"/>
  <c r="BQ176" i="2"/>
  <c r="BP176" i="2"/>
  <c r="BR176" i="2"/>
  <c r="AD129" i="2"/>
  <c r="BQ128" i="2"/>
  <c r="BP128" i="2"/>
  <c r="BR128" i="2"/>
  <c r="AD81" i="2"/>
  <c r="BQ80" i="2"/>
  <c r="BP80" i="2"/>
  <c r="BR80" i="2"/>
  <c r="AD144" i="2"/>
  <c r="BQ143" i="2"/>
  <c r="BP143" i="2"/>
  <c r="BR143" i="2"/>
  <c r="AD258" i="2"/>
  <c r="BP257" i="2"/>
  <c r="BR257" i="2"/>
  <c r="BQ257" i="2"/>
  <c r="AD210" i="2"/>
  <c r="BP209" i="2"/>
  <c r="BR209" i="2"/>
  <c r="BQ209" i="2"/>
  <c r="AD162" i="2"/>
  <c r="BP161" i="2"/>
  <c r="BR161" i="2"/>
  <c r="BQ161" i="2"/>
  <c r="AD114" i="2"/>
  <c r="BP113" i="2"/>
  <c r="BR113" i="2"/>
  <c r="BQ113" i="2"/>
  <c r="AD459" i="2"/>
  <c r="BQ458" i="2"/>
  <c r="BR458" i="2"/>
  <c r="BP458" i="2"/>
  <c r="AD447" i="2"/>
  <c r="BQ446" i="2"/>
  <c r="BR446" i="2"/>
  <c r="BP446" i="2"/>
  <c r="AD435" i="2"/>
  <c r="BQ434" i="2"/>
  <c r="BR434" i="2"/>
  <c r="BP434" i="2"/>
  <c r="AD423" i="2"/>
  <c r="BQ422" i="2"/>
  <c r="BP422" i="2"/>
  <c r="BR422" i="2"/>
  <c r="AD411" i="2"/>
  <c r="BQ410" i="2"/>
  <c r="BR410" i="2"/>
  <c r="BP410" i="2"/>
  <c r="AD399" i="2"/>
  <c r="BQ398" i="2"/>
  <c r="BP398" i="2"/>
  <c r="BR398" i="2"/>
  <c r="AD387" i="2"/>
  <c r="BQ386" i="2"/>
  <c r="BR386" i="2"/>
  <c r="BP386" i="2"/>
  <c r="AD375" i="2"/>
  <c r="BP374" i="2"/>
  <c r="BQ374" i="2"/>
  <c r="BR374" i="2"/>
  <c r="AD363" i="2"/>
  <c r="BQ362" i="2"/>
  <c r="BP362" i="2"/>
  <c r="BR362" i="2"/>
  <c r="AD351" i="2"/>
  <c r="BQ350" i="2"/>
  <c r="BP350" i="2"/>
  <c r="BR350" i="2"/>
  <c r="AD339" i="2"/>
  <c r="BQ338" i="2"/>
  <c r="BP338" i="2"/>
  <c r="BR338" i="2"/>
  <c r="AD327" i="2"/>
  <c r="BP326" i="2"/>
  <c r="BQ326" i="2"/>
  <c r="BR326" i="2"/>
  <c r="AD315" i="2"/>
  <c r="BQ314" i="2"/>
  <c r="BP314" i="2"/>
  <c r="BR314" i="2"/>
  <c r="AD303" i="2"/>
  <c r="BQ302" i="2"/>
  <c r="BP302" i="2"/>
  <c r="BR302" i="2"/>
  <c r="AD255" i="2"/>
  <c r="BQ254" i="2"/>
  <c r="BR254" i="2"/>
  <c r="BP254" i="2"/>
  <c r="AD207" i="2"/>
  <c r="BQ206" i="2"/>
  <c r="BR206" i="2"/>
  <c r="BP206" i="2"/>
  <c r="AD159" i="2"/>
  <c r="BQ158" i="2"/>
  <c r="BP158" i="2"/>
  <c r="BR158" i="2"/>
  <c r="AD111" i="2"/>
  <c r="BQ110" i="2"/>
  <c r="BP110" i="2"/>
  <c r="BR110" i="2"/>
  <c r="AD276" i="2"/>
  <c r="BR275" i="2"/>
  <c r="BQ275" i="2"/>
  <c r="BP275" i="2"/>
  <c r="AD108" i="2"/>
  <c r="BP107" i="2"/>
  <c r="BR107" i="2"/>
  <c r="BQ107" i="2"/>
  <c r="AD240" i="2"/>
  <c r="BP239" i="2"/>
  <c r="BQ239" i="2"/>
  <c r="BR239" i="2"/>
  <c r="AD285" i="2"/>
  <c r="BQ284" i="2"/>
  <c r="BR284" i="2"/>
  <c r="BP284" i="2"/>
  <c r="AD237" i="2"/>
  <c r="BQ236" i="2"/>
  <c r="BR236" i="2"/>
  <c r="BP236" i="2"/>
  <c r="AD189" i="2"/>
  <c r="BQ188" i="2"/>
  <c r="BR188" i="2"/>
  <c r="BP188" i="2"/>
  <c r="AD141" i="2"/>
  <c r="BQ140" i="2"/>
  <c r="BP140" i="2"/>
  <c r="BR140" i="2"/>
  <c r="AD93" i="2"/>
  <c r="BP92" i="2"/>
  <c r="BQ92" i="2"/>
  <c r="BR92" i="2"/>
  <c r="AD204" i="2"/>
  <c r="BP203" i="2"/>
  <c r="BR203" i="2"/>
  <c r="BQ203" i="2"/>
  <c r="AD270" i="2"/>
  <c r="BP269" i="2"/>
  <c r="BQ269" i="2"/>
  <c r="BR269" i="2"/>
  <c r="AD222" i="2"/>
  <c r="BP221" i="2"/>
  <c r="BQ221" i="2"/>
  <c r="BR221" i="2"/>
  <c r="AD174" i="2"/>
  <c r="BP173" i="2"/>
  <c r="BQ173" i="2"/>
  <c r="BR173" i="2"/>
  <c r="AD126" i="2"/>
  <c r="BP125" i="2"/>
  <c r="BQ125" i="2"/>
  <c r="BR125" i="2"/>
  <c r="AD78" i="2"/>
  <c r="BQ77" i="2"/>
  <c r="BP77" i="2"/>
  <c r="BR77" i="2"/>
  <c r="AD462" i="2"/>
  <c r="BP461" i="2"/>
  <c r="BQ461" i="2"/>
  <c r="BR461" i="2"/>
  <c r="AD450" i="2"/>
  <c r="BP449" i="2"/>
  <c r="BR449" i="2"/>
  <c r="BQ449" i="2"/>
  <c r="AD438" i="2"/>
  <c r="BP437" i="2"/>
  <c r="BQ437" i="2"/>
  <c r="BR437" i="2"/>
  <c r="AD426" i="2"/>
  <c r="BP425" i="2"/>
  <c r="BR425" i="2"/>
  <c r="BQ425" i="2"/>
  <c r="AD414" i="2"/>
  <c r="BP413" i="2"/>
  <c r="BQ413" i="2"/>
  <c r="BR413" i="2"/>
  <c r="AD402" i="2"/>
  <c r="BP401" i="2"/>
  <c r="BR401" i="2"/>
  <c r="BQ401" i="2"/>
  <c r="AD390" i="2"/>
  <c r="BP389" i="2"/>
  <c r="BR389" i="2"/>
  <c r="BQ389" i="2"/>
  <c r="AD378" i="2"/>
  <c r="BP377" i="2"/>
  <c r="BQ377" i="2"/>
  <c r="BR377" i="2"/>
  <c r="AD366" i="2"/>
  <c r="BP365" i="2"/>
  <c r="BQ365" i="2"/>
  <c r="BR365" i="2"/>
  <c r="AD354" i="2"/>
  <c r="BP353" i="2"/>
  <c r="BR353" i="2"/>
  <c r="BQ353" i="2"/>
  <c r="AD342" i="2"/>
  <c r="BP341" i="2"/>
  <c r="BQ341" i="2"/>
  <c r="BR341" i="2"/>
  <c r="AD330" i="2"/>
  <c r="BP329" i="2"/>
  <c r="BQ329" i="2"/>
  <c r="BR329" i="2"/>
  <c r="AD318" i="2"/>
  <c r="BP317" i="2"/>
  <c r="BQ317" i="2"/>
  <c r="BR317" i="2"/>
  <c r="AD306" i="2"/>
  <c r="BP305" i="2"/>
  <c r="BR305" i="2"/>
  <c r="BQ305" i="2"/>
  <c r="AD267" i="2"/>
  <c r="BQ266" i="2"/>
  <c r="BP266" i="2"/>
  <c r="BR266" i="2"/>
  <c r="AD219" i="2"/>
  <c r="BQ218" i="2"/>
  <c r="BP218" i="2"/>
  <c r="BR218" i="2"/>
  <c r="AD171" i="2"/>
  <c r="BQ170" i="2"/>
  <c r="BP170" i="2"/>
  <c r="BR170" i="2"/>
  <c r="AD123" i="2"/>
  <c r="BQ122" i="2"/>
  <c r="BP122" i="2"/>
  <c r="BR122" i="2"/>
  <c r="AD288" i="2"/>
  <c r="BP287" i="2"/>
  <c r="BQ287" i="2"/>
  <c r="BR287" i="2"/>
  <c r="AD168" i="2"/>
  <c r="BP167" i="2"/>
  <c r="BQ167" i="2"/>
  <c r="BR167" i="2"/>
  <c r="AD300" i="2"/>
  <c r="BR299" i="2"/>
  <c r="BP299" i="2"/>
  <c r="BQ299" i="2"/>
  <c r="AD156" i="2"/>
  <c r="BR155" i="2"/>
  <c r="BP155" i="2"/>
  <c r="BQ155" i="2"/>
  <c r="AD297" i="2"/>
  <c r="BP296" i="2"/>
  <c r="BQ296" i="2"/>
  <c r="BR296" i="2"/>
  <c r="AD249" i="2"/>
  <c r="BP248" i="2"/>
  <c r="BQ248" i="2"/>
  <c r="BR248" i="2"/>
  <c r="AD201" i="2"/>
  <c r="BP200" i="2"/>
  <c r="BQ200" i="2"/>
  <c r="BR200" i="2"/>
  <c r="AD153" i="2"/>
  <c r="BP152" i="2"/>
  <c r="BQ152" i="2"/>
  <c r="BR152" i="2"/>
  <c r="AD105" i="2"/>
  <c r="BQ104" i="2"/>
  <c r="BR104" i="2"/>
  <c r="BP104" i="2"/>
  <c r="AD216" i="2"/>
  <c r="BP215" i="2"/>
  <c r="BQ215" i="2"/>
  <c r="BR215" i="2"/>
  <c r="AD120" i="2"/>
  <c r="BP119" i="2"/>
  <c r="BQ119" i="2"/>
  <c r="BR119" i="2"/>
  <c r="AD282" i="2"/>
  <c r="BP281" i="2"/>
  <c r="BQ281" i="2"/>
  <c r="BR281" i="2"/>
  <c r="AD234" i="2"/>
  <c r="BP233" i="2"/>
  <c r="BQ233" i="2"/>
  <c r="BR233" i="2"/>
  <c r="AD186" i="2"/>
  <c r="BP185" i="2"/>
  <c r="BQ185" i="2"/>
  <c r="BR185" i="2"/>
  <c r="AD138" i="2"/>
  <c r="BP137" i="2"/>
  <c r="BQ137" i="2"/>
  <c r="BR137" i="2"/>
  <c r="AD90" i="2"/>
  <c r="BQ89" i="2"/>
  <c r="BP89" i="2"/>
  <c r="BR89" i="2"/>
  <c r="AD453" i="2"/>
  <c r="BQ452" i="2"/>
  <c r="BP452" i="2"/>
  <c r="BR452" i="2"/>
  <c r="AD441" i="2"/>
  <c r="BQ440" i="2"/>
  <c r="BP440" i="2"/>
  <c r="BR440" i="2"/>
  <c r="AD429" i="2"/>
  <c r="BQ428" i="2"/>
  <c r="BP428" i="2"/>
  <c r="BR428" i="2"/>
  <c r="AD417" i="2"/>
  <c r="BQ416" i="2"/>
  <c r="BP416" i="2"/>
  <c r="BR416" i="2"/>
  <c r="AD405" i="2"/>
  <c r="BQ404" i="2"/>
  <c r="BR404" i="2"/>
  <c r="BP404" i="2"/>
  <c r="AD393" i="2"/>
  <c r="BQ392" i="2"/>
  <c r="BP392" i="2"/>
  <c r="BR392" i="2"/>
  <c r="AD381" i="2"/>
  <c r="BQ380" i="2"/>
  <c r="BR380" i="2"/>
  <c r="BP380" i="2"/>
  <c r="AD369" i="2"/>
  <c r="BQ368" i="2"/>
  <c r="BP368" i="2"/>
  <c r="BR368" i="2"/>
  <c r="AD357" i="2"/>
  <c r="BQ356" i="2"/>
  <c r="BR356" i="2"/>
  <c r="BP356" i="2"/>
  <c r="AD345" i="2"/>
  <c r="BP344" i="2"/>
  <c r="BQ344" i="2"/>
  <c r="BR344" i="2"/>
  <c r="AD333" i="2"/>
  <c r="BQ332" i="2"/>
  <c r="BP332" i="2"/>
  <c r="BR332" i="2"/>
  <c r="AD321" i="2"/>
  <c r="BQ320" i="2"/>
  <c r="BP320" i="2"/>
  <c r="BR320" i="2"/>
  <c r="AD309" i="2"/>
  <c r="BQ308" i="2"/>
  <c r="BP308" i="2"/>
  <c r="BR308" i="2"/>
  <c r="AD279" i="2"/>
  <c r="BP278" i="2"/>
  <c r="BQ278" i="2"/>
  <c r="BR278" i="2"/>
  <c r="AD231" i="2"/>
  <c r="BP230" i="2"/>
  <c r="BQ230" i="2"/>
  <c r="BR230" i="2"/>
  <c r="AD183" i="2"/>
  <c r="BP182" i="2"/>
  <c r="BQ182" i="2"/>
  <c r="BR182" i="2"/>
  <c r="AD135" i="2"/>
  <c r="BP134" i="2"/>
  <c r="BQ134" i="2"/>
  <c r="BR134" i="2"/>
  <c r="AD87" i="2"/>
  <c r="BP86" i="2"/>
  <c r="BQ86" i="2"/>
  <c r="BR86" i="2"/>
  <c r="AD180" i="2"/>
  <c r="BP179" i="2"/>
  <c r="BR179" i="2"/>
  <c r="BQ179" i="2"/>
  <c r="AD84" i="2"/>
  <c r="BP83" i="2"/>
  <c r="BR83" i="2"/>
  <c r="BQ83" i="2"/>
  <c r="AG16" i="2"/>
  <c r="AH16" i="2" s="1"/>
  <c r="AG17" i="2"/>
  <c r="AH17" i="2" s="1"/>
  <c r="AG26" i="2"/>
  <c r="AH26" i="2" s="1"/>
  <c r="AG30" i="2"/>
  <c r="AH30" i="2" s="1"/>
  <c r="AG35" i="2"/>
  <c r="AH35" i="2" s="1"/>
  <c r="AG15" i="2"/>
  <c r="AH15" i="2" s="1"/>
  <c r="BM167" i="2"/>
  <c r="BM155" i="2"/>
  <c r="BM131" i="2"/>
  <c r="BM113" i="2"/>
  <c r="BM89" i="2"/>
  <c r="BM143" i="2"/>
  <c r="BM125" i="2"/>
  <c r="BM101" i="2"/>
  <c r="BM77" i="2"/>
  <c r="V12" i="2"/>
  <c r="BM299" i="2"/>
  <c r="BM293" i="2"/>
  <c r="BM287" i="2"/>
  <c r="BM281" i="2"/>
  <c r="BM275" i="2"/>
  <c r="BM269" i="2"/>
  <c r="BM263" i="2"/>
  <c r="BM257" i="2"/>
  <c r="BM251" i="2"/>
  <c r="BM245" i="2"/>
  <c r="BM239" i="2"/>
  <c r="BM233" i="2"/>
  <c r="BM227" i="2"/>
  <c r="BM221" i="2"/>
  <c r="BM215" i="2"/>
  <c r="BM209" i="2"/>
  <c r="BM203" i="2"/>
  <c r="BM197" i="2"/>
  <c r="BM191" i="2"/>
  <c r="BM185" i="2"/>
  <c r="BM179" i="2"/>
  <c r="BM173" i="2"/>
  <c r="BM149" i="2"/>
  <c r="BM107" i="2"/>
  <c r="BM95" i="2"/>
  <c r="BM461" i="2"/>
  <c r="BM458" i="2"/>
  <c r="BM455" i="2"/>
  <c r="BM452" i="2"/>
  <c r="BM449" i="2"/>
  <c r="BM446" i="2"/>
  <c r="BM443" i="2"/>
  <c r="BM440" i="2"/>
  <c r="BM437" i="2"/>
  <c r="BM434" i="2"/>
  <c r="BM431" i="2"/>
  <c r="BM428" i="2"/>
  <c r="BM425" i="2"/>
  <c r="BM422" i="2"/>
  <c r="BM419" i="2"/>
  <c r="BM416" i="2"/>
  <c r="BM413" i="2"/>
  <c r="BM410" i="2"/>
  <c r="BM407" i="2"/>
  <c r="BM404" i="2"/>
  <c r="BM401" i="2"/>
  <c r="BM398" i="2"/>
  <c r="BM395" i="2"/>
  <c r="BM392" i="2"/>
  <c r="BM389" i="2"/>
  <c r="BM386" i="2"/>
  <c r="BM383" i="2"/>
  <c r="BM380" i="2"/>
  <c r="BM377" i="2"/>
  <c r="BM374" i="2"/>
  <c r="BM371" i="2"/>
  <c r="BM368" i="2"/>
  <c r="BM365" i="2"/>
  <c r="BM362" i="2"/>
  <c r="BM359" i="2"/>
  <c r="BM356" i="2"/>
  <c r="BM353" i="2"/>
  <c r="BM350" i="2"/>
  <c r="BM347" i="2"/>
  <c r="BM344" i="2"/>
  <c r="BM341" i="2"/>
  <c r="BM338" i="2"/>
  <c r="BM335" i="2"/>
  <c r="BM332" i="2"/>
  <c r="BM329" i="2"/>
  <c r="BM326" i="2"/>
  <c r="BM323" i="2"/>
  <c r="BM320" i="2"/>
  <c r="BM317" i="2"/>
  <c r="BM314" i="2"/>
  <c r="BM311" i="2"/>
  <c r="BM308" i="2"/>
  <c r="BM305" i="2"/>
  <c r="BM302" i="2"/>
  <c r="BM296" i="2"/>
  <c r="BM290" i="2"/>
  <c r="BM284" i="2"/>
  <c r="BM278" i="2"/>
  <c r="BM272" i="2"/>
  <c r="BM266" i="2"/>
  <c r="BM260" i="2"/>
  <c r="BM254" i="2"/>
  <c r="BM248" i="2"/>
  <c r="BM242" i="2"/>
  <c r="BM236" i="2"/>
  <c r="BM230" i="2"/>
  <c r="BM224" i="2"/>
  <c r="BM218" i="2"/>
  <c r="BM212" i="2"/>
  <c r="BM206" i="2"/>
  <c r="BM200" i="2"/>
  <c r="BM194" i="2"/>
  <c r="BM188" i="2"/>
  <c r="BM182" i="2"/>
  <c r="BM176" i="2"/>
  <c r="BM170" i="2"/>
  <c r="BM164" i="2"/>
  <c r="BM158" i="2"/>
  <c r="BM152" i="2"/>
  <c r="BM146" i="2"/>
  <c r="BM140" i="2"/>
  <c r="BM134" i="2"/>
  <c r="BM128" i="2"/>
  <c r="BM122" i="2"/>
  <c r="BM116" i="2"/>
  <c r="BM110" i="2"/>
  <c r="BM104" i="2"/>
  <c r="BM98" i="2"/>
  <c r="BM92" i="2"/>
  <c r="BM86" i="2"/>
  <c r="BM80" i="2"/>
  <c r="BM161" i="2"/>
  <c r="BM137" i="2"/>
  <c r="BM119" i="2"/>
  <c r="BM83" i="2"/>
  <c r="AG23" i="2"/>
  <c r="AH23" i="2" s="1"/>
  <c r="AG20" i="2"/>
  <c r="AH20" i="2" s="1"/>
  <c r="AC14" i="2"/>
  <c r="Y10" i="2" s="1"/>
  <c r="AD169" i="2" l="1"/>
  <c r="AE169" i="2" s="1"/>
  <c r="AE168" i="2"/>
  <c r="AD289" i="2"/>
  <c r="AE289" i="2" s="1"/>
  <c r="AE288" i="2"/>
  <c r="AD124" i="2"/>
  <c r="AE124" i="2" s="1"/>
  <c r="AE123" i="2"/>
  <c r="AD172" i="2"/>
  <c r="AE172" i="2" s="1"/>
  <c r="AE171" i="2"/>
  <c r="AD220" i="2"/>
  <c r="AE220" i="2" s="1"/>
  <c r="AE219" i="2"/>
  <c r="AD268" i="2"/>
  <c r="AE268" i="2" s="1"/>
  <c r="AE267" i="2"/>
  <c r="AE306" i="2"/>
  <c r="AD307" i="2"/>
  <c r="AE307" i="2" s="1"/>
  <c r="AE318" i="2"/>
  <c r="AD319" i="2"/>
  <c r="AE319" i="2" s="1"/>
  <c r="AE330" i="2"/>
  <c r="AD331" i="2"/>
  <c r="AE331" i="2" s="1"/>
  <c r="AE342" i="2"/>
  <c r="AD343" i="2"/>
  <c r="AE343" i="2" s="1"/>
  <c r="AE354" i="2"/>
  <c r="AD355" i="2"/>
  <c r="AE355" i="2" s="1"/>
  <c r="AE366" i="2"/>
  <c r="AD367" i="2"/>
  <c r="AE367" i="2" s="1"/>
  <c r="AE378" i="2"/>
  <c r="AD379" i="2"/>
  <c r="AE379" i="2" s="1"/>
  <c r="AE390" i="2"/>
  <c r="AD391" i="2"/>
  <c r="AE391" i="2" s="1"/>
  <c r="AE402" i="2"/>
  <c r="AD403" i="2"/>
  <c r="AE403" i="2" s="1"/>
  <c r="AE414" i="2"/>
  <c r="AD415" i="2"/>
  <c r="AE415" i="2" s="1"/>
  <c r="AE426" i="2"/>
  <c r="AD427" i="2"/>
  <c r="AE427" i="2" s="1"/>
  <c r="AE438" i="2"/>
  <c r="AD439" i="2"/>
  <c r="AE439" i="2" s="1"/>
  <c r="AE450" i="2"/>
  <c r="AD451" i="2"/>
  <c r="AE451" i="2" s="1"/>
  <c r="AE462" i="2"/>
  <c r="AD463" i="2"/>
  <c r="AE463" i="2" s="1"/>
  <c r="AD79" i="2"/>
  <c r="AE79" i="2" s="1"/>
  <c r="AE78" i="2"/>
  <c r="AE126" i="2"/>
  <c r="AD127" i="2"/>
  <c r="AE127" i="2" s="1"/>
  <c r="AE174" i="2"/>
  <c r="AD175" i="2"/>
  <c r="AE175" i="2" s="1"/>
  <c r="AE222" i="2"/>
  <c r="AD223" i="2"/>
  <c r="AE223" i="2" s="1"/>
  <c r="AE270" i="2"/>
  <c r="AD271" i="2"/>
  <c r="AE271" i="2" s="1"/>
  <c r="AD205" i="2"/>
  <c r="AE205" i="2" s="1"/>
  <c r="AE204" i="2"/>
  <c r="AE93" i="2"/>
  <c r="AD94" i="2"/>
  <c r="AE94" i="2" s="1"/>
  <c r="AE141" i="2"/>
  <c r="AD142" i="2"/>
  <c r="AE142" i="2" s="1"/>
  <c r="AE189" i="2"/>
  <c r="AD190" i="2"/>
  <c r="AE190" i="2" s="1"/>
  <c r="AE237" i="2"/>
  <c r="AD238" i="2"/>
  <c r="AE238" i="2" s="1"/>
  <c r="AE285" i="2"/>
  <c r="AD286" i="2"/>
  <c r="AE286" i="2" s="1"/>
  <c r="AD241" i="2"/>
  <c r="AE241" i="2" s="1"/>
  <c r="AE240" i="2"/>
  <c r="AD109" i="2"/>
  <c r="AE109" i="2" s="1"/>
  <c r="AE108" i="2"/>
  <c r="AD277" i="2"/>
  <c r="AE277" i="2" s="1"/>
  <c r="AE276" i="2"/>
  <c r="AD112" i="2"/>
  <c r="AE112" i="2" s="1"/>
  <c r="AE111" i="2"/>
  <c r="AD160" i="2"/>
  <c r="AE160" i="2" s="1"/>
  <c r="AE159" i="2"/>
  <c r="AD208" i="2"/>
  <c r="AE208" i="2" s="1"/>
  <c r="AE207" i="2"/>
  <c r="AD256" i="2"/>
  <c r="AE256" i="2" s="1"/>
  <c r="AE255" i="2"/>
  <c r="AD304" i="2"/>
  <c r="AE304" i="2" s="1"/>
  <c r="AE303" i="2"/>
  <c r="AD316" i="2"/>
  <c r="AE316" i="2" s="1"/>
  <c r="AE315" i="2"/>
  <c r="AD328" i="2"/>
  <c r="AE328" i="2" s="1"/>
  <c r="AE327" i="2"/>
  <c r="AD340" i="2"/>
  <c r="AE340" i="2" s="1"/>
  <c r="AE339" i="2"/>
  <c r="AD352" i="2"/>
  <c r="AE352" i="2" s="1"/>
  <c r="AE351" i="2"/>
  <c r="AD364" i="2"/>
  <c r="AE364" i="2" s="1"/>
  <c r="AE363" i="2"/>
  <c r="AD376" i="2"/>
  <c r="AE376" i="2" s="1"/>
  <c r="AE375" i="2"/>
  <c r="AD388" i="2"/>
  <c r="AE388" i="2" s="1"/>
  <c r="AE387" i="2"/>
  <c r="AD400" i="2"/>
  <c r="AE400" i="2" s="1"/>
  <c r="AE399" i="2"/>
  <c r="AD412" i="2"/>
  <c r="AE412" i="2" s="1"/>
  <c r="AE411" i="2"/>
  <c r="AD424" i="2"/>
  <c r="AE424" i="2" s="1"/>
  <c r="AE423" i="2"/>
  <c r="AD436" i="2"/>
  <c r="AE436" i="2" s="1"/>
  <c r="AE435" i="2"/>
  <c r="AD448" i="2"/>
  <c r="AE448" i="2" s="1"/>
  <c r="AE447" i="2"/>
  <c r="AD460" i="2"/>
  <c r="AE460" i="2" s="1"/>
  <c r="AE459" i="2"/>
  <c r="AE114" i="2"/>
  <c r="AD115" i="2"/>
  <c r="AE115" i="2" s="1"/>
  <c r="AE162" i="2"/>
  <c r="AD163" i="2"/>
  <c r="AE163" i="2" s="1"/>
  <c r="AE210" i="2"/>
  <c r="AD211" i="2"/>
  <c r="AE211" i="2" s="1"/>
  <c r="AE258" i="2"/>
  <c r="AD259" i="2"/>
  <c r="AE259" i="2" s="1"/>
  <c r="AD145" i="2"/>
  <c r="AE145" i="2" s="1"/>
  <c r="AE144" i="2"/>
  <c r="AE81" i="2"/>
  <c r="AD82" i="2"/>
  <c r="AE82" i="2" s="1"/>
  <c r="AE129" i="2"/>
  <c r="AD130" i="2"/>
  <c r="AE130" i="2" s="1"/>
  <c r="AE177" i="2"/>
  <c r="AD178" i="2"/>
  <c r="AE178" i="2" s="1"/>
  <c r="AE225" i="2"/>
  <c r="AD226" i="2"/>
  <c r="AE226" i="2" s="1"/>
  <c r="AE273" i="2"/>
  <c r="AD274" i="2"/>
  <c r="AE274" i="2" s="1"/>
  <c r="AD229" i="2"/>
  <c r="AE229" i="2" s="1"/>
  <c r="AE228" i="2"/>
  <c r="AD97" i="2"/>
  <c r="AE97" i="2" s="1"/>
  <c r="AE96" i="2"/>
  <c r="AD265" i="2"/>
  <c r="AE265" i="2" s="1"/>
  <c r="AE264" i="2"/>
  <c r="AD100" i="2"/>
  <c r="AE100" i="2" s="1"/>
  <c r="AE99" i="2"/>
  <c r="AD148" i="2"/>
  <c r="AE148" i="2" s="1"/>
  <c r="AE147" i="2"/>
  <c r="AD196" i="2"/>
  <c r="AE196" i="2" s="1"/>
  <c r="AE195" i="2"/>
  <c r="AD244" i="2"/>
  <c r="AE244" i="2" s="1"/>
  <c r="AE243" i="2"/>
  <c r="AD292" i="2"/>
  <c r="AE292" i="2" s="1"/>
  <c r="AE291" i="2"/>
  <c r="AE312" i="2"/>
  <c r="AD313" i="2"/>
  <c r="AE313" i="2" s="1"/>
  <c r="AE324" i="2"/>
  <c r="AD325" i="2"/>
  <c r="AE325" i="2" s="1"/>
  <c r="AE336" i="2"/>
  <c r="AD337" i="2"/>
  <c r="AE337" i="2" s="1"/>
  <c r="AE348" i="2"/>
  <c r="AD349" i="2"/>
  <c r="AE349" i="2" s="1"/>
  <c r="AE360" i="2"/>
  <c r="AD361" i="2"/>
  <c r="AE361" i="2" s="1"/>
  <c r="AE372" i="2"/>
  <c r="AD373" i="2"/>
  <c r="AE373" i="2" s="1"/>
  <c r="AE384" i="2"/>
  <c r="AD385" i="2"/>
  <c r="AE385" i="2" s="1"/>
  <c r="AE396" i="2"/>
  <c r="AD397" i="2"/>
  <c r="AE397" i="2" s="1"/>
  <c r="AE408" i="2"/>
  <c r="AD409" i="2"/>
  <c r="AE409" i="2" s="1"/>
  <c r="AE420" i="2"/>
  <c r="AD421" i="2"/>
  <c r="AE421" i="2" s="1"/>
  <c r="AE432" i="2"/>
  <c r="AD433" i="2"/>
  <c r="AE433" i="2" s="1"/>
  <c r="AE444" i="2"/>
  <c r="AD445" i="2"/>
  <c r="AE445" i="2" s="1"/>
  <c r="AE456" i="2"/>
  <c r="AD457" i="2"/>
  <c r="AE457" i="2" s="1"/>
  <c r="AE102" i="2"/>
  <c r="AD103" i="2"/>
  <c r="AE103" i="2" s="1"/>
  <c r="AE150" i="2"/>
  <c r="AD151" i="2"/>
  <c r="AE151" i="2" s="1"/>
  <c r="AE198" i="2"/>
  <c r="AD199" i="2"/>
  <c r="AE199" i="2" s="1"/>
  <c r="AE246" i="2"/>
  <c r="AD247" i="2"/>
  <c r="AE247" i="2" s="1"/>
  <c r="AE294" i="2"/>
  <c r="AD295" i="2"/>
  <c r="AE295" i="2" s="1"/>
  <c r="AD133" i="2"/>
  <c r="AE133" i="2" s="1"/>
  <c r="AE132" i="2"/>
  <c r="AD253" i="2"/>
  <c r="AE253" i="2" s="1"/>
  <c r="AE252" i="2"/>
  <c r="AE117" i="2"/>
  <c r="AD118" i="2"/>
  <c r="AE118" i="2" s="1"/>
  <c r="AE165" i="2"/>
  <c r="AD166" i="2"/>
  <c r="AE166" i="2" s="1"/>
  <c r="AE213" i="2"/>
  <c r="AD214" i="2"/>
  <c r="AE214" i="2" s="1"/>
  <c r="AE261" i="2"/>
  <c r="AD262" i="2"/>
  <c r="AE262" i="2" s="1"/>
  <c r="AD193" i="2"/>
  <c r="AE193" i="2" s="1"/>
  <c r="AE192" i="2"/>
  <c r="AD85" i="2"/>
  <c r="AE85" i="2" s="1"/>
  <c r="AE84" i="2"/>
  <c r="AD136" i="2"/>
  <c r="AE136" i="2" s="1"/>
  <c r="AE135" i="2"/>
  <c r="AD232" i="2"/>
  <c r="AE232" i="2" s="1"/>
  <c r="AE231" i="2"/>
  <c r="AD280" i="2"/>
  <c r="AE280" i="2" s="1"/>
  <c r="AE279" i="2"/>
  <c r="AD322" i="2"/>
  <c r="AE322" i="2" s="1"/>
  <c r="AE321" i="2"/>
  <c r="AD370" i="2"/>
  <c r="AE370" i="2" s="1"/>
  <c r="AE369" i="2"/>
  <c r="AD382" i="2"/>
  <c r="AE382" i="2" s="1"/>
  <c r="AE381" i="2"/>
  <c r="AD406" i="2"/>
  <c r="AE406" i="2" s="1"/>
  <c r="AE405" i="2"/>
  <c r="AD442" i="2"/>
  <c r="AE442" i="2" s="1"/>
  <c r="AE441" i="2"/>
  <c r="AE138" i="2"/>
  <c r="AD139" i="2"/>
  <c r="AE139" i="2" s="1"/>
  <c r="AE186" i="2"/>
  <c r="AD187" i="2"/>
  <c r="AE187" i="2" s="1"/>
  <c r="AE282" i="2"/>
  <c r="AD283" i="2"/>
  <c r="AE283" i="2" s="1"/>
  <c r="AD217" i="2"/>
  <c r="AE217" i="2" s="1"/>
  <c r="AE216" i="2"/>
  <c r="AE153" i="2"/>
  <c r="AD154" i="2"/>
  <c r="AE154" i="2" s="1"/>
  <c r="AE201" i="2"/>
  <c r="AD202" i="2"/>
  <c r="AE202" i="2" s="1"/>
  <c r="AE297" i="2"/>
  <c r="AD298" i="2"/>
  <c r="AE298" i="2" s="1"/>
  <c r="AD301" i="2"/>
  <c r="AE301" i="2" s="1"/>
  <c r="AE300" i="2"/>
  <c r="BR10" i="2"/>
  <c r="BP10" i="2"/>
  <c r="AD181" i="2"/>
  <c r="AE181" i="2" s="1"/>
  <c r="AE180" i="2"/>
  <c r="AD88" i="2"/>
  <c r="AE88" i="2" s="1"/>
  <c r="AE87" i="2"/>
  <c r="AD184" i="2"/>
  <c r="AE184" i="2" s="1"/>
  <c r="AE183" i="2"/>
  <c r="AD310" i="2"/>
  <c r="AE310" i="2" s="1"/>
  <c r="AE309" i="2"/>
  <c r="AD334" i="2"/>
  <c r="AE334" i="2" s="1"/>
  <c r="AE333" i="2"/>
  <c r="AD346" i="2"/>
  <c r="AE346" i="2" s="1"/>
  <c r="AE345" i="2"/>
  <c r="AD358" i="2"/>
  <c r="AE358" i="2" s="1"/>
  <c r="AE357" i="2"/>
  <c r="AD394" i="2"/>
  <c r="AE394" i="2" s="1"/>
  <c r="AE393" i="2"/>
  <c r="AD418" i="2"/>
  <c r="AE418" i="2" s="1"/>
  <c r="AE417" i="2"/>
  <c r="AD430" i="2"/>
  <c r="AE430" i="2" s="1"/>
  <c r="AE429" i="2"/>
  <c r="AD454" i="2"/>
  <c r="AE454" i="2" s="1"/>
  <c r="AE453" i="2"/>
  <c r="AE90" i="2"/>
  <c r="AD91" i="2"/>
  <c r="AE91" i="2" s="1"/>
  <c r="AE234" i="2"/>
  <c r="AD235" i="2"/>
  <c r="AE235" i="2" s="1"/>
  <c r="AD121" i="2"/>
  <c r="AE121" i="2" s="1"/>
  <c r="AE120" i="2"/>
  <c r="AE105" i="2"/>
  <c r="AD106" i="2"/>
  <c r="AE106" i="2" s="1"/>
  <c r="AE249" i="2"/>
  <c r="AD250" i="2"/>
  <c r="AE250" i="2" s="1"/>
  <c r="AD157" i="2"/>
  <c r="AE157" i="2" s="1"/>
  <c r="AE156" i="2"/>
  <c r="BQ10" i="2"/>
  <c r="AF12" i="2"/>
  <c r="AF10" i="2"/>
  <c r="C52" i="1"/>
  <c r="E52" i="1" s="1"/>
  <c r="E26" i="18"/>
  <c r="F26" i="18" s="1"/>
  <c r="AG14" i="2"/>
  <c r="AH14" i="2" s="1"/>
  <c r="AH10" i="2" s="1"/>
  <c r="AW10" i="2"/>
  <c r="F7" i="12"/>
  <c r="F17" i="18"/>
  <c r="G17" i="18" s="1"/>
  <c r="G18" i="18" s="1"/>
  <c r="E28" i="18" l="1"/>
  <c r="D5" i="11"/>
  <c r="AV10" i="2"/>
  <c r="BO10" i="2" l="1"/>
  <c r="AU10" i="2"/>
  <c r="D11" i="2" l="1"/>
  <c r="C49" i="1" s="1"/>
  <c r="H49" i="1" s="1"/>
  <c r="H52" i="1" l="1"/>
  <c r="J49" i="1"/>
</calcChain>
</file>

<file path=xl/comments1.xml><?xml version="1.0" encoding="utf-8"?>
<comments xmlns="http://schemas.openxmlformats.org/spreadsheetml/2006/main">
  <authors>
    <author>NANS21V</author>
    <author>村松祐</author>
    <author>情報連携統括本部</author>
  </authors>
  <commentList>
    <comment ref="D6" authorId="0">
      <text>
        <r>
          <rPr>
            <b/>
            <sz val="9"/>
            <color indexed="81"/>
            <rFont val="ＭＳ Ｐゴシック"/>
            <family val="3"/>
            <charset val="128"/>
          </rPr>
          <t>大学名を選択後、
自動で入力されます。
まず下のセルで
大学名を選択してください。</t>
        </r>
      </text>
    </comment>
    <comment ref="D8" authorId="1">
      <text>
        <r>
          <rPr>
            <b/>
            <sz val="9"/>
            <color indexed="81"/>
            <rFont val="MS P ゴシック"/>
            <family val="3"/>
            <charset val="128"/>
          </rPr>
          <t>選択してください。</t>
        </r>
      </text>
    </comment>
    <comment ref="D15" authorId="0">
      <text>
        <r>
          <rPr>
            <b/>
            <sz val="9"/>
            <color indexed="81"/>
            <rFont val="ＭＳ Ｐゴシック"/>
            <family val="3"/>
            <charset val="128"/>
          </rPr>
          <t>部長名を入力後、
部長名のﾌﾘｶﾞﾅが
自動で反映されます。
ﾌﾘｶﾞﾅが間違っていた場合のみ、
正しいﾌﾘｶﾞﾅを入力してください。</t>
        </r>
      </text>
    </comment>
    <comment ref="D16" authorId="1">
      <text>
        <r>
          <rPr>
            <sz val="12"/>
            <color indexed="81"/>
            <rFont val="MS P ゴシック"/>
            <family val="3"/>
            <charset val="128"/>
          </rPr>
          <t>部長名を入力してください。
フリガナは自動で作成されます。
監督名・申込責任者氏名も同様です。</t>
        </r>
      </text>
    </comment>
    <comment ref="D18" authorId="2">
      <text>
        <r>
          <rPr>
            <b/>
            <sz val="9"/>
            <color indexed="81"/>
            <rFont val="ＭＳ Ｐゴシック"/>
            <family val="3"/>
            <charset val="128"/>
          </rPr>
          <t>当日連絡できる電話番号を入力してください。
入力後各シートに電話番号が
自動で反映されます。</t>
        </r>
      </text>
    </comment>
    <comment ref="D19" authorId="0">
      <text>
        <r>
          <rPr>
            <b/>
            <sz val="9"/>
            <color indexed="81"/>
            <rFont val="ＭＳ Ｐゴシック"/>
            <family val="3"/>
            <charset val="128"/>
          </rPr>
          <t>監督名を入力後、
監督名のﾌﾘｶﾞﾅが
自動で反映されます。
ﾌﾘｶﾞﾅが間違っていた場合のみ、
正しいﾌﾘｶﾞﾅを入力してください。</t>
        </r>
      </text>
    </comment>
    <comment ref="D20" authorId="1">
      <text>
        <r>
          <rPr>
            <sz val="12"/>
            <color indexed="81"/>
            <rFont val="MS P ゴシック"/>
            <family val="3"/>
            <charset val="128"/>
          </rPr>
          <t xml:space="preserve">監督名を入力してください。
フリガナは自動で作成されます。
</t>
        </r>
      </text>
    </comment>
    <comment ref="D24" authorId="2">
      <text>
        <r>
          <rPr>
            <b/>
            <sz val="9"/>
            <color indexed="81"/>
            <rFont val="ＭＳ Ｐゴシック"/>
            <family val="3"/>
            <charset val="128"/>
          </rPr>
          <t>申込責任者名を入力後、
申込責任者名のﾌﾘｶﾞﾅが
自動で反映されます。
ﾌﾘｶﾞﾅが間違っていた場合のみ、
正しいﾌﾘｶﾞﾅを入力してください。</t>
        </r>
      </text>
    </comment>
    <comment ref="D25" authorId="1">
      <text>
        <r>
          <rPr>
            <sz val="12"/>
            <color indexed="81"/>
            <rFont val="MS P ゴシック"/>
            <family val="3"/>
            <charset val="128"/>
          </rPr>
          <t xml:space="preserve">申込責任者名を入力してください。
フリガナは自動で作成されます。
</t>
        </r>
      </text>
    </comment>
    <comment ref="D27" authorId="2">
      <text>
        <r>
          <rPr>
            <b/>
            <sz val="9"/>
            <color indexed="81"/>
            <rFont val="ＭＳ Ｐゴシック"/>
            <family val="3"/>
            <charset val="128"/>
          </rPr>
          <t>申込責任者の連絡先を入力してください。
入力後各シートに連絡先が
自動で反映されます。</t>
        </r>
      </text>
    </comment>
  </commentList>
</comments>
</file>

<file path=xl/comments10.xml><?xml version="1.0" encoding="utf-8"?>
<comments xmlns="http://schemas.openxmlformats.org/spreadsheetml/2006/main">
  <authors>
    <author>東海学生陸上競技連盟</author>
  </authors>
  <commentList>
    <comment ref="D11" authorId="0">
      <text>
        <r>
          <rPr>
            <b/>
            <sz val="9"/>
            <color indexed="81"/>
            <rFont val="ＭＳ Ｐゴシック"/>
            <family val="3"/>
            <charset val="128"/>
          </rPr>
          <t>コンマを抜いて入力してください。
例）
○1056　10257　
×10.56　1.02.57　</t>
        </r>
      </text>
    </comment>
    <comment ref="D13" authorId="0">
      <text>
        <r>
          <rPr>
            <b/>
            <sz val="9"/>
            <color indexed="81"/>
            <rFont val="ＭＳ Ｐゴシック"/>
            <family val="3"/>
            <charset val="128"/>
          </rPr>
          <t>大会の省略名を入力してください。
例：第84回東海学生陸上競技対校選手権大会
→2018東海IC</t>
        </r>
      </text>
    </comment>
    <comment ref="D15" authorId="0">
      <text>
        <r>
          <rPr>
            <b/>
            <sz val="9"/>
            <color indexed="81"/>
            <rFont val="ＭＳ Ｐゴシック"/>
            <family val="3"/>
            <charset val="128"/>
          </rPr>
          <t>西暦から8桁で
入力してください。
H30年9月３日
→20180903</t>
        </r>
      </text>
    </comment>
    <comment ref="E15" authorId="0">
      <text>
        <r>
          <rPr>
            <b/>
            <sz val="9"/>
            <color indexed="81"/>
            <rFont val="ＭＳ Ｐゴシック"/>
            <family val="3"/>
            <charset val="128"/>
          </rPr>
          <t>西暦から8桁で
入力してください。
H30年9月３日
→20180903</t>
        </r>
      </text>
    </comment>
  </commentList>
</comments>
</file>

<file path=xl/comments11.xml><?xml version="1.0" encoding="utf-8"?>
<comments xmlns="http://schemas.openxmlformats.org/spreadsheetml/2006/main">
  <authors>
    <author>NANS21V</author>
    <author>情報連携統括本部</author>
  </authors>
  <commentList>
    <comment ref="C6" authorId="0">
      <text>
        <r>
          <rPr>
            <b/>
            <sz val="9"/>
            <color indexed="81"/>
            <rFont val="ＭＳ Ｐゴシック"/>
            <family val="3"/>
            <charset val="128"/>
          </rPr>
          <t>基本情報登録シートで入力後、
自動で反映されます。
はじめに基本情報登録シートの入力欄に
必要事項を入力してください。</t>
        </r>
      </text>
    </comment>
    <comment ref="C9" authorId="0">
      <text>
        <r>
          <rPr>
            <b/>
            <sz val="9"/>
            <color indexed="81"/>
            <rFont val="ＭＳ Ｐゴシック"/>
            <family val="3"/>
            <charset val="128"/>
          </rPr>
          <t>基本情報登録シートで入力後、
自動で反映されます。
はじめに基本情報登録シートの入力欄に
必要事項を入力してください。</t>
        </r>
      </text>
    </comment>
    <comment ref="C12" authorId="0">
      <text>
        <r>
          <rPr>
            <b/>
            <sz val="9"/>
            <color indexed="81"/>
            <rFont val="ＭＳ Ｐゴシック"/>
            <family val="3"/>
            <charset val="128"/>
          </rPr>
          <t>基本情報登録シートで入力後、
自動で反映されます。
はじめに基本情報登録シートの入力欄に
必要事項を入力してください。</t>
        </r>
      </text>
    </comment>
    <comment ref="C15" authorId="0">
      <text>
        <r>
          <rPr>
            <b/>
            <sz val="9"/>
            <color indexed="81"/>
            <rFont val="ＭＳ Ｐゴシック"/>
            <family val="3"/>
            <charset val="128"/>
          </rPr>
          <t>基本情報登録シートで入力後、
自動で反映されます。
はじめに基本情報登録シートの入力欄に
必要事項を入力してください。</t>
        </r>
      </text>
    </comment>
    <comment ref="A19" authorId="0">
      <text>
        <r>
          <rPr>
            <b/>
            <sz val="9"/>
            <color indexed="81"/>
            <rFont val="ＭＳ Ｐゴシック"/>
            <family val="3"/>
            <charset val="128"/>
          </rPr>
          <t>自動で入力されません。
マネージャーの連絡先で
必要な部分を
入力してください。</t>
        </r>
      </text>
    </comment>
    <comment ref="B23" authorId="1">
      <text>
        <r>
          <rPr>
            <b/>
            <sz val="9"/>
            <color indexed="81"/>
            <rFont val="ＭＳ Ｐゴシック"/>
            <family val="3"/>
            <charset val="128"/>
          </rPr>
          <t>入力しないでください。</t>
        </r>
      </text>
    </comment>
  </commentList>
</comments>
</file>

<file path=xl/comments12.xml><?xml version="1.0" encoding="utf-8"?>
<comments xmlns="http://schemas.openxmlformats.org/spreadsheetml/2006/main">
  <authors>
    <author>村松祐</author>
  </authors>
  <commentList>
    <comment ref="H1" authorId="0">
      <text>
        <r>
          <rPr>
            <b/>
            <sz val="9"/>
            <color indexed="81"/>
            <rFont val="MS P ゴシック"/>
            <family val="3"/>
            <charset val="128"/>
          </rPr>
          <t>学年は数値で入力させる。</t>
        </r>
      </text>
    </comment>
  </commentList>
</comments>
</file>

<file path=xl/comments2.xml><?xml version="1.0" encoding="utf-8"?>
<comments xmlns="http://schemas.openxmlformats.org/spreadsheetml/2006/main">
  <authors>
    <author>NANS21V</author>
    <author>Tasuku Muramatsu</author>
    <author>現代社会</author>
    <author>東海学生陸上競技連盟</author>
  </authors>
  <commentList>
    <comment ref="R7" authorId="0">
      <text>
        <r>
          <rPr>
            <b/>
            <sz val="9"/>
            <color indexed="81"/>
            <rFont val="ＭＳ Ｐゴシック"/>
            <family val="3"/>
            <charset val="128"/>
          </rPr>
          <t>エントリーした人数が
反映されます。
入力する必要はありません。</t>
        </r>
      </text>
    </comment>
    <comment ref="G12" authorId="1">
      <text>
        <r>
          <rPr>
            <b/>
            <sz val="9"/>
            <color indexed="81"/>
            <rFont val="MS P ゴシック"/>
            <family val="3"/>
            <charset val="128"/>
          </rPr>
          <t>かくす。</t>
        </r>
      </text>
    </comment>
    <comment ref="H12" authorId="1">
      <text>
        <r>
          <rPr>
            <b/>
            <sz val="9"/>
            <color indexed="81"/>
            <rFont val="MS P ゴシック"/>
            <family val="3"/>
            <charset val="128"/>
          </rPr>
          <t>かくす。</t>
        </r>
      </text>
    </comment>
    <comment ref="M14" authorId="2">
      <text>
        <r>
          <rPr>
            <b/>
            <sz val="11"/>
            <color indexed="81"/>
            <rFont val="ＭＳ Ｐゴシック"/>
            <family val="3"/>
            <charset val="128"/>
          </rPr>
          <t>コンマやmを抜いて</t>
        </r>
        <r>
          <rPr>
            <sz val="11"/>
            <color indexed="81"/>
            <rFont val="ＭＳ Ｐゴシック"/>
            <family val="3"/>
            <charset val="128"/>
          </rPr>
          <t>入力してください。
（長距離種目も小数点以下を含める）
例）</t>
        </r>
        <r>
          <rPr>
            <b/>
            <sz val="11"/>
            <color indexed="81"/>
            <rFont val="ＭＳ Ｐゴシック"/>
            <family val="3"/>
            <charset val="128"/>
          </rPr>
          <t xml:space="preserve">
</t>
        </r>
        <r>
          <rPr>
            <b/>
            <u/>
            <sz val="11"/>
            <color indexed="81"/>
            <rFont val="ＭＳ Ｐゴシック"/>
            <family val="3"/>
            <charset val="128"/>
          </rPr>
          <t>○1056　10257　301542 1392</t>
        </r>
        <r>
          <rPr>
            <b/>
            <sz val="11"/>
            <color indexed="81"/>
            <rFont val="ＭＳ Ｐゴシック"/>
            <family val="3"/>
            <charset val="128"/>
          </rPr>
          <t xml:space="preserve">
</t>
        </r>
        <r>
          <rPr>
            <sz val="11"/>
            <color indexed="81"/>
            <rFont val="ＭＳ Ｐゴシック"/>
            <family val="3"/>
            <charset val="128"/>
          </rPr>
          <t>×10.56　1.02.57 30分15秒　13ｍ92</t>
        </r>
      </text>
    </comment>
    <comment ref="O14" authorId="3">
      <text>
        <r>
          <rPr>
            <b/>
            <sz val="9"/>
            <color indexed="81"/>
            <rFont val="ＭＳ Ｐゴシック"/>
            <family val="3"/>
            <charset val="128"/>
          </rPr>
          <t>西暦から年月日を/で
区切って八桁で
入力してください。
（期間：2018/01/01～2019/04/29）
例：2018年8月10日
→2018/08/10</t>
        </r>
      </text>
    </comment>
    <comment ref="P14" authorId="3">
      <text>
        <r>
          <rPr>
            <b/>
            <sz val="9"/>
            <color indexed="81"/>
            <rFont val="ＭＳ Ｐゴシック"/>
            <family val="3"/>
            <charset val="128"/>
          </rPr>
          <t>大会の省略名を
入力してください。
例：秩父宮賜杯第50回全日本大学駅伝予選会
→2018予選会</t>
        </r>
      </text>
    </comment>
  </commentList>
</comments>
</file>

<file path=xl/comments3.xml><?xml version="1.0" encoding="utf-8"?>
<comments xmlns="http://schemas.openxmlformats.org/spreadsheetml/2006/main">
  <authors>
    <author>古賀貴裕</author>
  </authors>
  <commentList>
    <comment ref="E11" authorId="0">
      <text>
        <r>
          <rPr>
            <b/>
            <sz val="9"/>
            <color indexed="81"/>
            <rFont val="ＭＳ Ｐゴシック"/>
            <family val="3"/>
            <charset val="128"/>
          </rPr>
          <t>以下の例のように入力してください。
11秒11→1111
6m86→686
記録なし→0</t>
        </r>
      </text>
    </comment>
    <comment ref="E23" authorId="0">
      <text>
        <r>
          <rPr>
            <b/>
            <sz val="9"/>
            <color indexed="81"/>
            <rFont val="ＭＳ Ｐゴシック"/>
            <family val="3"/>
            <charset val="128"/>
          </rPr>
          <t>以下の例のように入力してください。
11秒11→1111
6m86→686
記録なし→0</t>
        </r>
      </text>
    </comment>
    <comment ref="E35" authorId="0">
      <text>
        <r>
          <rPr>
            <b/>
            <sz val="9"/>
            <color indexed="81"/>
            <rFont val="ＭＳ Ｐゴシック"/>
            <family val="3"/>
            <charset val="128"/>
          </rPr>
          <t>以下の例のように入力してください。
11秒11→1111
6m86→686
記録なし→0</t>
        </r>
      </text>
    </comment>
  </commentList>
</comments>
</file>

<file path=xl/comments4.xml><?xml version="1.0" encoding="utf-8"?>
<comments xmlns="http://schemas.openxmlformats.org/spreadsheetml/2006/main">
  <authors>
    <author>村松祐</author>
    <author>現代社会</author>
    <author>東海学生陸上競技連盟</author>
  </authors>
  <commentList>
    <comment ref="J14" authorId="0">
      <text>
        <r>
          <rPr>
            <b/>
            <u/>
            <sz val="12"/>
            <color indexed="81"/>
            <rFont val="MS P ゴシック"/>
            <family val="3"/>
            <charset val="128"/>
          </rPr>
          <t>リストから</t>
        </r>
        <r>
          <rPr>
            <b/>
            <sz val="12"/>
            <color indexed="81"/>
            <rFont val="MS P ゴシック"/>
            <family val="3"/>
            <charset val="128"/>
          </rPr>
          <t xml:space="preserve">
</t>
        </r>
        <r>
          <rPr>
            <sz val="12"/>
            <color indexed="81"/>
            <rFont val="MS P ゴシック"/>
            <family val="3"/>
            <charset val="128"/>
          </rPr>
          <t>選択してください。</t>
        </r>
      </text>
    </comment>
    <comment ref="M14" authorId="1">
      <text>
        <r>
          <rPr>
            <b/>
            <sz val="11"/>
            <color indexed="81"/>
            <rFont val="ＭＳ Ｐゴシック"/>
            <family val="3"/>
            <charset val="128"/>
          </rPr>
          <t>コンマやmを抜いて</t>
        </r>
        <r>
          <rPr>
            <sz val="11"/>
            <color indexed="81"/>
            <rFont val="ＭＳ Ｐゴシック"/>
            <family val="3"/>
            <charset val="128"/>
          </rPr>
          <t>入力してください。
（長距離種目も小数点以下を含める）
例）</t>
        </r>
        <r>
          <rPr>
            <b/>
            <sz val="11"/>
            <color indexed="81"/>
            <rFont val="ＭＳ Ｐゴシック"/>
            <family val="3"/>
            <charset val="128"/>
          </rPr>
          <t xml:space="preserve">
</t>
        </r>
        <r>
          <rPr>
            <b/>
            <u/>
            <sz val="11"/>
            <color indexed="81"/>
            <rFont val="ＭＳ Ｐゴシック"/>
            <family val="3"/>
            <charset val="128"/>
          </rPr>
          <t>○1056　10257　301542 1392</t>
        </r>
        <r>
          <rPr>
            <b/>
            <sz val="11"/>
            <color indexed="81"/>
            <rFont val="ＭＳ Ｐゴシック"/>
            <family val="3"/>
            <charset val="128"/>
          </rPr>
          <t xml:space="preserve">
</t>
        </r>
        <r>
          <rPr>
            <sz val="11"/>
            <color indexed="81"/>
            <rFont val="ＭＳ Ｐゴシック"/>
            <family val="3"/>
            <charset val="128"/>
          </rPr>
          <t>×10.56　1.02.57 30分15秒　13ｍ92</t>
        </r>
      </text>
    </comment>
    <comment ref="O14" authorId="2">
      <text>
        <r>
          <rPr>
            <b/>
            <sz val="9"/>
            <color indexed="81"/>
            <rFont val="ＭＳ Ｐゴシック"/>
            <family val="3"/>
            <charset val="128"/>
          </rPr>
          <t>西暦から年月日を/で
区切って八桁で
入力してください。
（期間：2018/01/01～2019/04/29）
例：2018年8月10日
→2018/08/10</t>
        </r>
      </text>
    </comment>
    <comment ref="P14" authorId="2">
      <text>
        <r>
          <rPr>
            <b/>
            <sz val="9"/>
            <color indexed="81"/>
            <rFont val="ＭＳ Ｐゴシック"/>
            <family val="3"/>
            <charset val="128"/>
          </rPr>
          <t>大会の省略名を
入力してください。
例：秩父宮賜杯第50回全日本大学駅伝予選会
→2018予選会</t>
        </r>
      </text>
    </comment>
  </commentList>
</comments>
</file>

<file path=xl/comments5.xml><?xml version="1.0" encoding="utf-8"?>
<comments xmlns="http://schemas.openxmlformats.org/spreadsheetml/2006/main">
  <authors>
    <author>古賀貴裕</author>
  </authors>
  <commentList>
    <comment ref="E11" authorId="0">
      <text>
        <r>
          <rPr>
            <b/>
            <sz val="9"/>
            <color indexed="81"/>
            <rFont val="ＭＳ Ｐゴシック"/>
            <family val="3"/>
            <charset val="128"/>
          </rPr>
          <t>以下の例のように入力してください。
11秒11→1111
6m86→686
記録なし→0</t>
        </r>
      </text>
    </comment>
    <comment ref="E23" authorId="0">
      <text>
        <r>
          <rPr>
            <b/>
            <sz val="9"/>
            <color indexed="81"/>
            <rFont val="ＭＳ Ｐゴシック"/>
            <family val="3"/>
            <charset val="128"/>
          </rPr>
          <t>以下の例のように入力してください。
11秒11→1111
6m86→686
記録なし→0</t>
        </r>
      </text>
    </comment>
    <comment ref="E35" authorId="0">
      <text>
        <r>
          <rPr>
            <b/>
            <sz val="9"/>
            <color indexed="81"/>
            <rFont val="ＭＳ Ｐゴシック"/>
            <family val="3"/>
            <charset val="128"/>
          </rPr>
          <t>以下の例のように入力してください。
11秒11→1111
6m86→686
記録なし→0</t>
        </r>
      </text>
    </comment>
  </commentList>
</comments>
</file>

<file path=xl/comments6.xml><?xml version="1.0" encoding="utf-8"?>
<comments xmlns="http://schemas.openxmlformats.org/spreadsheetml/2006/main">
  <authors>
    <author>松田　克洋</author>
  </authors>
  <commentList>
    <comment ref="G11" authorId="0">
      <text>
        <r>
          <rPr>
            <b/>
            <sz val="9"/>
            <color indexed="81"/>
            <rFont val="MS P ゴシック"/>
            <family val="3"/>
            <charset val="128"/>
          </rPr>
          <t xml:space="preserve">コンマを抜き
小数点以下まで
入力してください。
</t>
        </r>
      </text>
    </comment>
    <comment ref="L11" authorId="0">
      <text>
        <r>
          <rPr>
            <b/>
            <sz val="9"/>
            <color indexed="81"/>
            <rFont val="MS P ゴシック"/>
            <family val="3"/>
            <charset val="128"/>
          </rPr>
          <t>・2018/01/01から
　2019/04/29の
　期間内であること
・年月日を/で区切り
  8桁で入力すること</t>
        </r>
      </text>
    </comment>
    <comment ref="G17" authorId="0">
      <text>
        <r>
          <rPr>
            <b/>
            <sz val="9"/>
            <color indexed="81"/>
            <rFont val="MS P ゴシック"/>
            <family val="3"/>
            <charset val="128"/>
          </rPr>
          <t xml:space="preserve">コンマを抜き
小数点以下まで
入力してください。
</t>
        </r>
      </text>
    </comment>
    <comment ref="L17" authorId="0">
      <text>
        <r>
          <rPr>
            <b/>
            <sz val="9"/>
            <color indexed="81"/>
            <rFont val="MS P ゴシック"/>
            <family val="3"/>
            <charset val="128"/>
          </rPr>
          <t>・2018/01/01から
　2019/04/29の
　期間内であること
・年月日を/で区切り
　8桁で入力すること</t>
        </r>
      </text>
    </comment>
    <comment ref="G27" authorId="0">
      <text>
        <r>
          <rPr>
            <b/>
            <sz val="9"/>
            <color indexed="81"/>
            <rFont val="MS P ゴシック"/>
            <family val="3"/>
            <charset val="128"/>
          </rPr>
          <t xml:space="preserve">コンマを抜き
小数点以下まで
入力してください。
</t>
        </r>
      </text>
    </comment>
    <comment ref="L27" authorId="0">
      <text>
        <r>
          <rPr>
            <b/>
            <sz val="9"/>
            <color indexed="81"/>
            <rFont val="MS P ゴシック"/>
            <family val="3"/>
            <charset val="128"/>
          </rPr>
          <t>・2018/01/01から
　2019/04/29の
　期間内であること
・年月日を/で区切り
  8桁で入力すること</t>
        </r>
      </text>
    </comment>
    <comment ref="G33" authorId="0">
      <text>
        <r>
          <rPr>
            <b/>
            <sz val="9"/>
            <color indexed="81"/>
            <rFont val="MS P ゴシック"/>
            <family val="3"/>
            <charset val="128"/>
          </rPr>
          <t xml:space="preserve">コンマを抜き
小数点以下まで
入力してください。
</t>
        </r>
      </text>
    </comment>
    <comment ref="L33" authorId="0">
      <text>
        <r>
          <rPr>
            <b/>
            <sz val="9"/>
            <color indexed="81"/>
            <rFont val="MS P ゴシック"/>
            <family val="3"/>
            <charset val="128"/>
          </rPr>
          <t>・2018/01/01から
　2019/04/29の
　期間内であること
・年月日を/で区切り
  8桁で入力すること</t>
        </r>
      </text>
    </comment>
  </commentList>
</comments>
</file>

<file path=xl/comments7.xml><?xml version="1.0" encoding="utf-8"?>
<comments xmlns="http://schemas.openxmlformats.org/spreadsheetml/2006/main">
  <authors>
    <author>東海学生陸上競技連盟</author>
    <author>松田　克洋</author>
  </authors>
  <commentList>
    <comment ref="D11" authorId="0">
      <text>
        <r>
          <rPr>
            <b/>
            <sz val="9"/>
            <color indexed="81"/>
            <rFont val="ＭＳ Ｐゴシック"/>
            <family val="3"/>
            <charset val="128"/>
          </rPr>
          <t>コンマを抜いて入力してください。
例）
○1056　10257　
×10.56　1.02.57　</t>
        </r>
      </text>
    </comment>
    <comment ref="D13" authorId="0">
      <text>
        <r>
          <rPr>
            <b/>
            <sz val="9"/>
            <color indexed="81"/>
            <rFont val="ＭＳ Ｐゴシック"/>
            <family val="3"/>
            <charset val="128"/>
          </rPr>
          <t>大会の省略名を入力してください。
例：第84回東海学生陸上競技対校選手権大会
→2018東海IC</t>
        </r>
      </text>
    </comment>
    <comment ref="E15" authorId="1">
      <text>
        <r>
          <rPr>
            <b/>
            <sz val="9"/>
            <color indexed="81"/>
            <rFont val="MS P ゴシック"/>
            <family val="3"/>
            <charset val="128"/>
          </rPr>
          <t>・2018/01/01から
　2019/0427の
　期間内であること
・年月日を/で区切り
  8桁で入力すること</t>
        </r>
      </text>
    </comment>
  </commentList>
</comments>
</file>

<file path=xl/comments8.xml><?xml version="1.0" encoding="utf-8"?>
<comments xmlns="http://schemas.openxmlformats.org/spreadsheetml/2006/main">
  <authors>
    <author>東海学生陸上競技連盟</author>
  </authors>
  <commentList>
    <comment ref="D11" authorId="0">
      <text>
        <r>
          <rPr>
            <b/>
            <sz val="9"/>
            <color indexed="81"/>
            <rFont val="ＭＳ Ｐゴシック"/>
            <family val="3"/>
            <charset val="128"/>
          </rPr>
          <t>コンマを抜いて入力してください。
例）
○1056　10257　
×10.56　1.02.57　</t>
        </r>
      </text>
    </comment>
    <comment ref="D13" authorId="0">
      <text>
        <r>
          <rPr>
            <b/>
            <sz val="9"/>
            <color indexed="81"/>
            <rFont val="ＭＳ Ｐゴシック"/>
            <family val="3"/>
            <charset val="128"/>
          </rPr>
          <t xml:space="preserve">大会の省略名を入力してください。
例：第84回東海学生陸上競技対校選手権大会
→2018東海IC
</t>
        </r>
      </text>
    </comment>
    <comment ref="E15" authorId="0">
      <text>
        <r>
          <rPr>
            <b/>
            <sz val="9"/>
            <color indexed="81"/>
            <rFont val="ＭＳ Ｐゴシック"/>
            <family val="3"/>
            <charset val="128"/>
          </rPr>
          <t>西暦から8桁で
入力してください。
H30年9月３日
→20180903</t>
        </r>
      </text>
    </comment>
  </commentList>
</comments>
</file>

<file path=xl/comments9.xml><?xml version="1.0" encoding="utf-8"?>
<comments xmlns="http://schemas.openxmlformats.org/spreadsheetml/2006/main">
  <authors>
    <author>東海学生陸上競技連盟</author>
  </authors>
  <commentList>
    <comment ref="D11" authorId="0">
      <text>
        <r>
          <rPr>
            <b/>
            <sz val="9"/>
            <color indexed="81"/>
            <rFont val="ＭＳ Ｐゴシック"/>
            <family val="3"/>
            <charset val="128"/>
          </rPr>
          <t>コンマを抜いて入力してください。
例）
○1056　10257　
×10.56　1.02.57　</t>
        </r>
      </text>
    </comment>
    <comment ref="D13" authorId="0">
      <text>
        <r>
          <rPr>
            <b/>
            <sz val="9"/>
            <color indexed="81"/>
            <rFont val="ＭＳ Ｐゴシック"/>
            <family val="3"/>
            <charset val="128"/>
          </rPr>
          <t>大会の省略名を入力してください。
例：第84回東海学生陸上競技対校選手権大会
→2018東海IC</t>
        </r>
      </text>
    </comment>
  </commentList>
</comments>
</file>

<file path=xl/sharedStrings.xml><?xml version="1.0" encoding="utf-8"?>
<sst xmlns="http://schemas.openxmlformats.org/spreadsheetml/2006/main" count="15183" uniqueCount="5655">
  <si>
    <t>大学名　ﾌﾘｶﾞﾅ</t>
    <rPh sb="0" eb="3">
      <t>ダイガクメイ</t>
    </rPh>
    <phoneticPr fontId="1"/>
  </si>
  <si>
    <t>大学名</t>
    <rPh sb="0" eb="3">
      <t>ダイガクメイ</t>
    </rPh>
    <phoneticPr fontId="1"/>
  </si>
  <si>
    <t>大学コード</t>
    <rPh sb="0" eb="2">
      <t>ダイガク</t>
    </rPh>
    <phoneticPr fontId="1"/>
  </si>
  <si>
    <t>略称</t>
    <rPh sb="0" eb="2">
      <t>リャクショウ</t>
    </rPh>
    <phoneticPr fontId="1"/>
  </si>
  <si>
    <t>KC</t>
  </si>
  <si>
    <t>印</t>
    <rPh sb="0" eb="1">
      <t>イン</t>
    </rPh>
    <phoneticPr fontId="1"/>
  </si>
  <si>
    <t>監督名</t>
    <rPh sb="0" eb="2">
      <t>カントク</t>
    </rPh>
    <rPh sb="2" eb="3">
      <t>メイ</t>
    </rPh>
    <phoneticPr fontId="1"/>
  </si>
  <si>
    <t>電話番号</t>
    <rPh sb="0" eb="2">
      <t>デンワ</t>
    </rPh>
    <rPh sb="2" eb="4">
      <t>バンゴウ</t>
    </rPh>
    <phoneticPr fontId="1"/>
  </si>
  <si>
    <t>緊急連絡先</t>
    <rPh sb="0" eb="2">
      <t>キンキュウ</t>
    </rPh>
    <rPh sb="2" eb="5">
      <t>レンラクサキ</t>
    </rPh>
    <phoneticPr fontId="1"/>
  </si>
  <si>
    <t>郵便番号</t>
    <rPh sb="0" eb="4">
      <t>ユウビンバンゴウ</t>
    </rPh>
    <phoneticPr fontId="1"/>
  </si>
  <si>
    <t>住所</t>
    <rPh sb="0" eb="2">
      <t>ジュウショ</t>
    </rPh>
    <phoneticPr fontId="1"/>
  </si>
  <si>
    <t>　　印</t>
    <rPh sb="2" eb="3">
      <t>イン</t>
    </rPh>
    <phoneticPr fontId="1"/>
  </si>
  <si>
    <t>個人種目料金</t>
    <rPh sb="0" eb="2">
      <t>コジン</t>
    </rPh>
    <rPh sb="2" eb="4">
      <t>シュモク</t>
    </rPh>
    <rPh sb="4" eb="6">
      <t>リョウキン</t>
    </rPh>
    <phoneticPr fontId="1"/>
  </si>
  <si>
    <t>No.</t>
  </si>
  <si>
    <t>登録番号</t>
    <rPh sb="0" eb="2">
      <t>トウロク</t>
    </rPh>
    <rPh sb="2" eb="4">
      <t>バンゴウ</t>
    </rPh>
    <phoneticPr fontId="1"/>
  </si>
  <si>
    <t>氏名</t>
    <rPh sb="0" eb="2">
      <t>シメイ</t>
    </rPh>
    <phoneticPr fontId="1"/>
  </si>
  <si>
    <t>ﾌﾘｶﾞﾅ</t>
  </si>
  <si>
    <t>学年/登録陸協</t>
    <rPh sb="0" eb="2">
      <t>ガクネン</t>
    </rPh>
    <rPh sb="3" eb="5">
      <t>トウロク</t>
    </rPh>
    <rPh sb="5" eb="6">
      <t>リク</t>
    </rPh>
    <rPh sb="6" eb="7">
      <t>キョウ</t>
    </rPh>
    <phoneticPr fontId="1"/>
  </si>
  <si>
    <t>ＤＢ</t>
  </si>
  <si>
    <t>出場種目</t>
    <rPh sb="0" eb="2">
      <t>シュツジョウ</t>
    </rPh>
    <rPh sb="2" eb="4">
      <t>シュモク</t>
    </rPh>
    <phoneticPr fontId="1"/>
  </si>
  <si>
    <t>S1,S2,S3</t>
  </si>
  <si>
    <t>Mat</t>
  </si>
  <si>
    <t>年月日</t>
    <rPh sb="0" eb="3">
      <t>ネンガッピ</t>
    </rPh>
    <phoneticPr fontId="1"/>
  </si>
  <si>
    <t>大会名</t>
    <rPh sb="0" eb="2">
      <t>タイカイ</t>
    </rPh>
    <rPh sb="2" eb="3">
      <t>メイ</t>
    </rPh>
    <phoneticPr fontId="1"/>
  </si>
  <si>
    <t>4×100mR</t>
  </si>
  <si>
    <t>4×400mR</t>
  </si>
  <si>
    <t>種目①</t>
    <rPh sb="0" eb="2">
      <t>シュモク</t>
    </rPh>
    <phoneticPr fontId="1"/>
  </si>
  <si>
    <t>400m</t>
  </si>
  <si>
    <t>00500</t>
  </si>
  <si>
    <t>①</t>
  </si>
  <si>
    <t>種目②</t>
    <rPh sb="0" eb="2">
      <t>シュモク</t>
    </rPh>
    <phoneticPr fontId="1"/>
  </si>
  <si>
    <t>②</t>
  </si>
  <si>
    <t>※備考欄：</t>
    <rPh sb="1" eb="3">
      <t>ビコウ</t>
    </rPh>
    <rPh sb="3" eb="4">
      <t>ラン</t>
    </rPh>
    <phoneticPr fontId="1"/>
  </si>
  <si>
    <t>種目③</t>
    <rPh sb="0" eb="2">
      <t>シュモク</t>
    </rPh>
    <phoneticPr fontId="1"/>
  </si>
  <si>
    <t>③</t>
  </si>
  <si>
    <t>1500m</t>
  </si>
  <si>
    <t>00800</t>
  </si>
  <si>
    <t>登録番号</t>
    <rPh sb="0" eb="2">
      <t>トウロク</t>
    </rPh>
    <rPh sb="2" eb="4">
      <t>バンゴウ</t>
    </rPh>
    <phoneticPr fontId="2"/>
  </si>
  <si>
    <t>DB</t>
  </si>
  <si>
    <t>氏名</t>
    <rPh sb="0" eb="2">
      <t>シメイ</t>
    </rPh>
    <phoneticPr fontId="2"/>
  </si>
  <si>
    <t>カナ氏名</t>
    <rPh sb="2" eb="4">
      <t>シメイ</t>
    </rPh>
    <phoneticPr fontId="2"/>
  </si>
  <si>
    <t>登録陸協</t>
    <rPh sb="0" eb="2">
      <t>トウロク</t>
    </rPh>
    <rPh sb="2" eb="4">
      <t>リッキョウ</t>
    </rPh>
    <phoneticPr fontId="3"/>
  </si>
  <si>
    <t>県コード</t>
    <rPh sb="0" eb="1">
      <t>ケン</t>
    </rPh>
    <phoneticPr fontId="2"/>
  </si>
  <si>
    <t>団体名</t>
    <rPh sb="0" eb="3">
      <t>ダンタイメイ</t>
    </rPh>
    <phoneticPr fontId="3"/>
  </si>
  <si>
    <t>学年</t>
    <rPh sb="0" eb="2">
      <t>ガクネン</t>
    </rPh>
    <phoneticPr fontId="1"/>
  </si>
  <si>
    <t>100000001</t>
  </si>
  <si>
    <t>福岡県</t>
  </si>
  <si>
    <t>2</t>
  </si>
  <si>
    <t>100000002</t>
  </si>
  <si>
    <t>熊本県</t>
  </si>
  <si>
    <t>3</t>
  </si>
  <si>
    <t>100000003</t>
  </si>
  <si>
    <t>100000004</t>
  </si>
  <si>
    <t>100000005</t>
  </si>
  <si>
    <t>100000006</t>
  </si>
  <si>
    <t>100000007</t>
  </si>
  <si>
    <t>100000008</t>
  </si>
  <si>
    <t>100000009</t>
  </si>
  <si>
    <t>100000010</t>
  </si>
  <si>
    <t>100000011</t>
  </si>
  <si>
    <t>100000012</t>
  </si>
  <si>
    <t>100000013</t>
  </si>
  <si>
    <t>沖縄県</t>
  </si>
  <si>
    <t>4</t>
  </si>
  <si>
    <t>100000014</t>
  </si>
  <si>
    <t>100000015</t>
  </si>
  <si>
    <t>100000016</t>
  </si>
  <si>
    <t>100000017</t>
  </si>
  <si>
    <t>100000018</t>
  </si>
  <si>
    <t>鹿児島県</t>
  </si>
  <si>
    <t>100000019</t>
  </si>
  <si>
    <t>100000020</t>
  </si>
  <si>
    <t>100000021</t>
  </si>
  <si>
    <t>100000022</t>
  </si>
  <si>
    <t>100000023</t>
  </si>
  <si>
    <t>100000024</t>
  </si>
  <si>
    <t>100000025</t>
  </si>
  <si>
    <t>100000026</t>
  </si>
  <si>
    <t>100000027</t>
  </si>
  <si>
    <t>100000028</t>
  </si>
  <si>
    <t>1</t>
  </si>
  <si>
    <t>100000029</t>
  </si>
  <si>
    <t>100000030</t>
  </si>
  <si>
    <t>100000031</t>
  </si>
  <si>
    <t>100000032</t>
  </si>
  <si>
    <t>100000033</t>
  </si>
  <si>
    <t>100000034</t>
  </si>
  <si>
    <t>100000035</t>
  </si>
  <si>
    <t>100000036</t>
  </si>
  <si>
    <t>100000037</t>
  </si>
  <si>
    <t>100000038</t>
  </si>
  <si>
    <t>100000039</t>
  </si>
  <si>
    <t>100000040</t>
  </si>
  <si>
    <t>100000041</t>
  </si>
  <si>
    <t>100000042</t>
  </si>
  <si>
    <t>100000043</t>
  </si>
  <si>
    <t>100000044</t>
  </si>
  <si>
    <t>100000045</t>
  </si>
  <si>
    <t>100000046</t>
  </si>
  <si>
    <t>100000047</t>
  </si>
  <si>
    <t>100000048</t>
  </si>
  <si>
    <t>100000049</t>
  </si>
  <si>
    <t>100000050</t>
  </si>
  <si>
    <t>100000051</t>
  </si>
  <si>
    <t>100000052</t>
  </si>
  <si>
    <t>100000053</t>
  </si>
  <si>
    <t>100000054</t>
  </si>
  <si>
    <t>100000055</t>
  </si>
  <si>
    <t>大分県</t>
  </si>
  <si>
    <t>100000056</t>
  </si>
  <si>
    <t>100000057</t>
  </si>
  <si>
    <t>100000058</t>
  </si>
  <si>
    <t>100000059</t>
  </si>
  <si>
    <t>100000060</t>
  </si>
  <si>
    <t>100000061</t>
  </si>
  <si>
    <t>100000062</t>
  </si>
  <si>
    <t>長崎県</t>
  </si>
  <si>
    <t>100000063</t>
  </si>
  <si>
    <t>佐賀県</t>
  </si>
  <si>
    <t>100000064</t>
  </si>
  <si>
    <t>100000065</t>
  </si>
  <si>
    <t>100000066</t>
  </si>
  <si>
    <t>徳島県</t>
  </si>
  <si>
    <t>100000067</t>
  </si>
  <si>
    <t>100000068</t>
  </si>
  <si>
    <t>広島県</t>
  </si>
  <si>
    <t>100000069</t>
  </si>
  <si>
    <t>100000070</t>
  </si>
  <si>
    <t>100000071</t>
  </si>
  <si>
    <t>100000072</t>
  </si>
  <si>
    <t>大阪府</t>
  </si>
  <si>
    <t>100000073</t>
  </si>
  <si>
    <t>100000074</t>
  </si>
  <si>
    <t>100000075</t>
  </si>
  <si>
    <t>100000076</t>
  </si>
  <si>
    <t>100000077</t>
  </si>
  <si>
    <t>100000078</t>
  </si>
  <si>
    <t>愛媛県</t>
  </si>
  <si>
    <t>100000079</t>
  </si>
  <si>
    <t>宮崎県</t>
  </si>
  <si>
    <t>100000080</t>
  </si>
  <si>
    <t>100000081</t>
  </si>
  <si>
    <t>100000082</t>
  </si>
  <si>
    <t>100000083</t>
  </si>
  <si>
    <t>100000084</t>
  </si>
  <si>
    <t>100000085</t>
  </si>
  <si>
    <t>100000086</t>
  </si>
  <si>
    <t>100000087</t>
  </si>
  <si>
    <t>100000088</t>
  </si>
  <si>
    <t>100000089</t>
  </si>
  <si>
    <t>100000090</t>
  </si>
  <si>
    <t>山口県</t>
  </si>
  <si>
    <t>100000091</t>
  </si>
  <si>
    <t>100000092</t>
  </si>
  <si>
    <t>100000093</t>
  </si>
  <si>
    <t>100000094</t>
  </si>
  <si>
    <t>100000095</t>
  </si>
  <si>
    <t>岡山県</t>
  </si>
  <si>
    <t>100000096</t>
  </si>
  <si>
    <t>滋賀県</t>
  </si>
  <si>
    <t>100000097</t>
  </si>
  <si>
    <t>奈良県</t>
  </si>
  <si>
    <t>100000098</t>
  </si>
  <si>
    <t>100000099</t>
  </si>
  <si>
    <t>100000100</t>
  </si>
  <si>
    <t>100000101</t>
  </si>
  <si>
    <t>100000102</t>
  </si>
  <si>
    <t>100000103</t>
  </si>
  <si>
    <t>100000104</t>
  </si>
  <si>
    <t>100000105</t>
  </si>
  <si>
    <t>100000106</t>
  </si>
  <si>
    <t>100000107</t>
  </si>
  <si>
    <t>茨城県</t>
  </si>
  <si>
    <t>100000108</t>
  </si>
  <si>
    <t>100000109</t>
  </si>
  <si>
    <t>100000110</t>
  </si>
  <si>
    <t>100000111</t>
  </si>
  <si>
    <t>100000112</t>
  </si>
  <si>
    <t>100000113</t>
  </si>
  <si>
    <t>100000114</t>
  </si>
  <si>
    <t>100000115</t>
  </si>
  <si>
    <t>100000116</t>
  </si>
  <si>
    <t>100000117</t>
  </si>
  <si>
    <t>100000118</t>
  </si>
  <si>
    <t>100000119</t>
  </si>
  <si>
    <t>100000120</t>
  </si>
  <si>
    <t>100000121</t>
  </si>
  <si>
    <t>100000122</t>
  </si>
  <si>
    <t>100000123</t>
  </si>
  <si>
    <t>100000124</t>
  </si>
  <si>
    <t>100000125</t>
  </si>
  <si>
    <t>100000126</t>
  </si>
  <si>
    <t>100000127</t>
  </si>
  <si>
    <t>100000128</t>
  </si>
  <si>
    <t>100000129</t>
  </si>
  <si>
    <t>100000130</t>
  </si>
  <si>
    <t>100000131</t>
  </si>
  <si>
    <t>100000132</t>
  </si>
  <si>
    <t>100000133</t>
  </si>
  <si>
    <t>100000134</t>
  </si>
  <si>
    <t>100000135</t>
  </si>
  <si>
    <t>100000136</t>
  </si>
  <si>
    <t>100000137</t>
  </si>
  <si>
    <t>鳥取県</t>
  </si>
  <si>
    <t>100000138</t>
  </si>
  <si>
    <t>100000139</t>
  </si>
  <si>
    <t>100000140</t>
  </si>
  <si>
    <t>100000141</t>
  </si>
  <si>
    <t>100000142</t>
  </si>
  <si>
    <t>100000143</t>
  </si>
  <si>
    <t>100000144</t>
  </si>
  <si>
    <t>100000145</t>
  </si>
  <si>
    <t>100000146</t>
  </si>
  <si>
    <t>100000147</t>
  </si>
  <si>
    <t>100000148</t>
  </si>
  <si>
    <t>100000149</t>
  </si>
  <si>
    <t>100000150</t>
  </si>
  <si>
    <t>100000151</t>
  </si>
  <si>
    <t>100000152</t>
  </si>
  <si>
    <t>100000153</t>
  </si>
  <si>
    <t>6</t>
  </si>
  <si>
    <t>100000154</t>
  </si>
  <si>
    <t>5</t>
  </si>
  <si>
    <t>100000155</t>
  </si>
  <si>
    <t>100000156</t>
  </si>
  <si>
    <t>100000157</t>
  </si>
  <si>
    <t>100000158</t>
  </si>
  <si>
    <t>100000159</t>
  </si>
  <si>
    <t>100000160</t>
  </si>
  <si>
    <t>100000161</t>
  </si>
  <si>
    <t>100000162</t>
  </si>
  <si>
    <t>100000163</t>
  </si>
  <si>
    <t>100000164</t>
  </si>
  <si>
    <t>100000165</t>
  </si>
  <si>
    <t>100000166</t>
  </si>
  <si>
    <t>100000167</t>
  </si>
  <si>
    <t>100000168</t>
  </si>
  <si>
    <t>100000169</t>
  </si>
  <si>
    <t>100000170</t>
  </si>
  <si>
    <t>100000171</t>
  </si>
  <si>
    <t>100000172</t>
  </si>
  <si>
    <t>100000173</t>
  </si>
  <si>
    <t>100000174</t>
  </si>
  <si>
    <t>100000175</t>
  </si>
  <si>
    <t>100000176</t>
  </si>
  <si>
    <t>100000177</t>
  </si>
  <si>
    <t>100000178</t>
  </si>
  <si>
    <t>100000179</t>
  </si>
  <si>
    <t>100000180</t>
  </si>
  <si>
    <t>100000181</t>
  </si>
  <si>
    <t>100000182</t>
  </si>
  <si>
    <t>100000183</t>
  </si>
  <si>
    <t>100000184</t>
  </si>
  <si>
    <t>100000185</t>
  </si>
  <si>
    <t>100000186</t>
  </si>
  <si>
    <t>100000187</t>
  </si>
  <si>
    <t>100000188</t>
  </si>
  <si>
    <t>100000189</t>
  </si>
  <si>
    <t>100000190</t>
  </si>
  <si>
    <t>100000191</t>
  </si>
  <si>
    <t>100000192</t>
  </si>
  <si>
    <t>100000193</t>
  </si>
  <si>
    <t>100000194</t>
  </si>
  <si>
    <t>100000195</t>
  </si>
  <si>
    <t>100000196</t>
  </si>
  <si>
    <t>M2</t>
  </si>
  <si>
    <t>100000197</t>
  </si>
  <si>
    <t>100000198</t>
  </si>
  <si>
    <t>100000199</t>
  </si>
  <si>
    <t>100000200</t>
  </si>
  <si>
    <t>100000201</t>
  </si>
  <si>
    <t>M1</t>
  </si>
  <si>
    <t>100000202</t>
  </si>
  <si>
    <t>100000203</t>
  </si>
  <si>
    <t>100000204</t>
  </si>
  <si>
    <t>100000205</t>
  </si>
  <si>
    <t>100000206</t>
  </si>
  <si>
    <t>100000207</t>
  </si>
  <si>
    <t>100000208</t>
  </si>
  <si>
    <t>100000209</t>
  </si>
  <si>
    <t>100000210</t>
  </si>
  <si>
    <t>100000211</t>
  </si>
  <si>
    <t>100000212</t>
  </si>
  <si>
    <t>100000213</t>
  </si>
  <si>
    <t>100000214</t>
  </si>
  <si>
    <t>100000215</t>
  </si>
  <si>
    <t>100000216</t>
  </si>
  <si>
    <t>100000217</t>
  </si>
  <si>
    <t>100000218</t>
  </si>
  <si>
    <t>100000219</t>
  </si>
  <si>
    <t>100000220</t>
  </si>
  <si>
    <t>100000221</t>
  </si>
  <si>
    <t>100000222</t>
  </si>
  <si>
    <t>100000223</t>
  </si>
  <si>
    <t>100000224</t>
  </si>
  <si>
    <t>100000225</t>
  </si>
  <si>
    <t>100000226</t>
  </si>
  <si>
    <t>100000227</t>
  </si>
  <si>
    <t>100000228</t>
  </si>
  <si>
    <t>100000229</t>
  </si>
  <si>
    <t>100000230</t>
  </si>
  <si>
    <t>100000231</t>
  </si>
  <si>
    <t>100000232</t>
  </si>
  <si>
    <t>100000233</t>
  </si>
  <si>
    <t>100000234</t>
  </si>
  <si>
    <t>100000235</t>
  </si>
  <si>
    <t>100000236</t>
  </si>
  <si>
    <t>100000237</t>
  </si>
  <si>
    <t>100000238</t>
  </si>
  <si>
    <t>北海道</t>
  </si>
  <si>
    <t>100000239</t>
  </si>
  <si>
    <t>100000240</t>
  </si>
  <si>
    <t>100000241</t>
  </si>
  <si>
    <t>100000242</t>
  </si>
  <si>
    <t>100000243</t>
  </si>
  <si>
    <t>100000244</t>
  </si>
  <si>
    <t>100000245</t>
  </si>
  <si>
    <t>100000246</t>
  </si>
  <si>
    <t>100000247</t>
  </si>
  <si>
    <t>100000248</t>
  </si>
  <si>
    <t>100000249</t>
  </si>
  <si>
    <t>100000250</t>
  </si>
  <si>
    <t>100000251</t>
  </si>
  <si>
    <t>100000252</t>
  </si>
  <si>
    <t>100000253</t>
  </si>
  <si>
    <t>100000254</t>
  </si>
  <si>
    <t>100000255</t>
  </si>
  <si>
    <t>100000256</t>
  </si>
  <si>
    <t>100000257</t>
  </si>
  <si>
    <t>100000258</t>
  </si>
  <si>
    <t>100000259</t>
  </si>
  <si>
    <t>100000260</t>
  </si>
  <si>
    <t>100000261</t>
  </si>
  <si>
    <t>100000262</t>
  </si>
  <si>
    <t>100000263</t>
  </si>
  <si>
    <t>100000264</t>
  </si>
  <si>
    <t>100000265</t>
  </si>
  <si>
    <t>100000266</t>
  </si>
  <si>
    <t>100000267</t>
  </si>
  <si>
    <t>100000268</t>
  </si>
  <si>
    <t>100000269</t>
  </si>
  <si>
    <t>100000270</t>
  </si>
  <si>
    <t>100000271</t>
  </si>
  <si>
    <t>100000272</t>
  </si>
  <si>
    <t>100000273</t>
  </si>
  <si>
    <t>100000274</t>
  </si>
  <si>
    <t>100000275</t>
  </si>
  <si>
    <t>100000276</t>
  </si>
  <si>
    <t>100000277</t>
  </si>
  <si>
    <t>100000278</t>
  </si>
  <si>
    <t>100000279</t>
  </si>
  <si>
    <t>100000280</t>
  </si>
  <si>
    <t>100000281</t>
  </si>
  <si>
    <t>100000282</t>
  </si>
  <si>
    <t>100000283</t>
  </si>
  <si>
    <t>100000284</t>
  </si>
  <si>
    <t>100000285</t>
  </si>
  <si>
    <t>100000286</t>
  </si>
  <si>
    <t>100000287</t>
  </si>
  <si>
    <t>100000288</t>
  </si>
  <si>
    <t>100000289</t>
  </si>
  <si>
    <t>100000290</t>
  </si>
  <si>
    <t>100000291</t>
  </si>
  <si>
    <t>100000292</t>
  </si>
  <si>
    <t>100000293</t>
  </si>
  <si>
    <t>100000294</t>
  </si>
  <si>
    <t>100000295</t>
  </si>
  <si>
    <t>100000296</t>
  </si>
  <si>
    <t>100000297</t>
  </si>
  <si>
    <t>100000298</t>
  </si>
  <si>
    <t>100000299</t>
  </si>
  <si>
    <t>100000300</t>
  </si>
  <si>
    <t>100000301</t>
  </si>
  <si>
    <t>100000302</t>
  </si>
  <si>
    <t>高知県</t>
  </si>
  <si>
    <t>100000303</t>
  </si>
  <si>
    <t>100000304</t>
  </si>
  <si>
    <t>100000305</t>
  </si>
  <si>
    <t>100000306</t>
  </si>
  <si>
    <t>100000307</t>
  </si>
  <si>
    <t>100000308</t>
  </si>
  <si>
    <t>100000309</t>
  </si>
  <si>
    <t>100000310</t>
  </si>
  <si>
    <t>100000311</t>
  </si>
  <si>
    <t>100000312</t>
  </si>
  <si>
    <t>兵庫県</t>
  </si>
  <si>
    <t>100000313</t>
  </si>
  <si>
    <t>100000314</t>
  </si>
  <si>
    <t>100000315</t>
  </si>
  <si>
    <t>100000316</t>
  </si>
  <si>
    <t>100000317</t>
  </si>
  <si>
    <t>京都府</t>
  </si>
  <si>
    <t>100000318</t>
  </si>
  <si>
    <t>100000319</t>
  </si>
  <si>
    <t>100000320</t>
  </si>
  <si>
    <t>山本　健太</t>
  </si>
  <si>
    <t>ﾔﾏﾓﾄ ｹﾝﾀ</t>
  </si>
  <si>
    <t>100000321</t>
  </si>
  <si>
    <t>神奈川県</t>
  </si>
  <si>
    <t>100000322</t>
  </si>
  <si>
    <t>愛知県</t>
  </si>
  <si>
    <t>100000323</t>
  </si>
  <si>
    <t>100000324</t>
  </si>
  <si>
    <t>100000325</t>
  </si>
  <si>
    <t>100000326</t>
  </si>
  <si>
    <t>100000327</t>
  </si>
  <si>
    <t>100000328</t>
  </si>
  <si>
    <t>100000329</t>
  </si>
  <si>
    <t>100000330</t>
  </si>
  <si>
    <t>100000331</t>
  </si>
  <si>
    <t>100000332</t>
  </si>
  <si>
    <t>100000333</t>
  </si>
  <si>
    <t>100000334</t>
  </si>
  <si>
    <t>和歌山県</t>
  </si>
  <si>
    <t>100000335</t>
  </si>
  <si>
    <t>100000336</t>
  </si>
  <si>
    <t>100000337</t>
  </si>
  <si>
    <t>100000338</t>
  </si>
  <si>
    <t>100000339</t>
  </si>
  <si>
    <t>100000340</t>
  </si>
  <si>
    <t>100000341</t>
  </si>
  <si>
    <t>100000342</t>
  </si>
  <si>
    <t>100000343</t>
  </si>
  <si>
    <t>100000344</t>
  </si>
  <si>
    <t>100000345</t>
  </si>
  <si>
    <t>100000346</t>
  </si>
  <si>
    <t>100000347</t>
  </si>
  <si>
    <t>100000348</t>
  </si>
  <si>
    <t>100000349</t>
  </si>
  <si>
    <t>100000350</t>
  </si>
  <si>
    <t>100000351</t>
  </si>
  <si>
    <t>100000352</t>
  </si>
  <si>
    <t>100000353</t>
  </si>
  <si>
    <t>100000354</t>
  </si>
  <si>
    <t>100000355</t>
  </si>
  <si>
    <t>100000356</t>
  </si>
  <si>
    <t>100000357</t>
  </si>
  <si>
    <t>100000358</t>
  </si>
  <si>
    <t>100000359</t>
  </si>
  <si>
    <t>100000360</t>
  </si>
  <si>
    <t>100000361</t>
  </si>
  <si>
    <t>100000362</t>
  </si>
  <si>
    <t>100000363</t>
  </si>
  <si>
    <t>100000364</t>
  </si>
  <si>
    <t>100000365</t>
  </si>
  <si>
    <t>100000366</t>
  </si>
  <si>
    <t>100000367</t>
  </si>
  <si>
    <t>100000368</t>
  </si>
  <si>
    <t>100000369</t>
  </si>
  <si>
    <t>100000370</t>
  </si>
  <si>
    <t>100000371</t>
  </si>
  <si>
    <t>100000372</t>
  </si>
  <si>
    <t>100000373</t>
  </si>
  <si>
    <t>100000374</t>
  </si>
  <si>
    <t>100000375</t>
  </si>
  <si>
    <t>100000376</t>
  </si>
  <si>
    <t>100000377</t>
  </si>
  <si>
    <t>100000378</t>
  </si>
  <si>
    <t>100000379</t>
  </si>
  <si>
    <t>100000380</t>
  </si>
  <si>
    <t>100000381</t>
  </si>
  <si>
    <t>100000382</t>
  </si>
  <si>
    <t>100000383</t>
  </si>
  <si>
    <t>100000384</t>
  </si>
  <si>
    <t>100000385</t>
  </si>
  <si>
    <t>100000386</t>
  </si>
  <si>
    <t>100000387</t>
  </si>
  <si>
    <t>100000388</t>
  </si>
  <si>
    <t>100000389</t>
  </si>
  <si>
    <t>100000390</t>
  </si>
  <si>
    <t>100000391</t>
  </si>
  <si>
    <t>100000392</t>
  </si>
  <si>
    <t>100000393</t>
  </si>
  <si>
    <t>100000394</t>
  </si>
  <si>
    <t>100000395</t>
  </si>
  <si>
    <t>100000396</t>
  </si>
  <si>
    <t>100000397</t>
  </si>
  <si>
    <t>100000398</t>
  </si>
  <si>
    <t>100000399</t>
  </si>
  <si>
    <t>100000400</t>
  </si>
  <si>
    <t>100000401</t>
  </si>
  <si>
    <t>100000402</t>
  </si>
  <si>
    <t>100000403</t>
  </si>
  <si>
    <t>100000404</t>
  </si>
  <si>
    <t>100000405</t>
  </si>
  <si>
    <t>100000406</t>
  </si>
  <si>
    <t>100000407</t>
  </si>
  <si>
    <t>100000408</t>
  </si>
  <si>
    <t>100000409</t>
  </si>
  <si>
    <t>100000410</t>
  </si>
  <si>
    <t>100000411</t>
  </si>
  <si>
    <t>100000412</t>
  </si>
  <si>
    <t>100000413</t>
  </si>
  <si>
    <t>100000414</t>
  </si>
  <si>
    <t>100000415</t>
  </si>
  <si>
    <t>100000416</t>
  </si>
  <si>
    <t>100000417</t>
  </si>
  <si>
    <t>100000418</t>
  </si>
  <si>
    <t>100000419</t>
  </si>
  <si>
    <t>100000420</t>
  </si>
  <si>
    <t>100000421</t>
  </si>
  <si>
    <t>100000422</t>
  </si>
  <si>
    <t>100000423</t>
  </si>
  <si>
    <t>100000424</t>
  </si>
  <si>
    <t>100000425</t>
  </si>
  <si>
    <t>100000426</t>
  </si>
  <si>
    <t>100000427</t>
  </si>
  <si>
    <t>100000428</t>
  </si>
  <si>
    <t>100000429</t>
  </si>
  <si>
    <t>100000430</t>
  </si>
  <si>
    <t>100000431</t>
  </si>
  <si>
    <t>100000432</t>
  </si>
  <si>
    <t>100000433</t>
  </si>
  <si>
    <t>100000434</t>
  </si>
  <si>
    <t>100000435</t>
  </si>
  <si>
    <t>100000436</t>
  </si>
  <si>
    <t>100000437</t>
  </si>
  <si>
    <t>100000438</t>
  </si>
  <si>
    <t>100000439</t>
  </si>
  <si>
    <t>100000440</t>
  </si>
  <si>
    <t>100000441</t>
  </si>
  <si>
    <t>100000442</t>
  </si>
  <si>
    <t>100000443</t>
  </si>
  <si>
    <t>100000444</t>
  </si>
  <si>
    <t>100000445</t>
  </si>
  <si>
    <t>100000446</t>
  </si>
  <si>
    <t>100000447</t>
  </si>
  <si>
    <t>100000448</t>
  </si>
  <si>
    <t>100000449</t>
  </si>
  <si>
    <t>100000450</t>
  </si>
  <si>
    <t>100000451</t>
  </si>
  <si>
    <t>100000452</t>
  </si>
  <si>
    <t>100000453</t>
  </si>
  <si>
    <t>100000454</t>
  </si>
  <si>
    <t>100000455</t>
  </si>
  <si>
    <t>100000456</t>
  </si>
  <si>
    <t>100000457</t>
  </si>
  <si>
    <t>100000458</t>
  </si>
  <si>
    <t>100000459</t>
  </si>
  <si>
    <t>100000460</t>
  </si>
  <si>
    <t>100000461</t>
  </si>
  <si>
    <t>100000462</t>
  </si>
  <si>
    <t>100000463</t>
  </si>
  <si>
    <t>100000464</t>
  </si>
  <si>
    <t>100000465</t>
  </si>
  <si>
    <t>100000466</t>
  </si>
  <si>
    <t>100000467</t>
  </si>
  <si>
    <t>100000468</t>
  </si>
  <si>
    <t>100000469</t>
  </si>
  <si>
    <t>100000470</t>
  </si>
  <si>
    <t>100000471</t>
  </si>
  <si>
    <t>100000472</t>
  </si>
  <si>
    <t>100000473</t>
  </si>
  <si>
    <t>100000474</t>
  </si>
  <si>
    <t>100000475</t>
  </si>
  <si>
    <t>100000476</t>
  </si>
  <si>
    <t>100000477</t>
  </si>
  <si>
    <t>100000478</t>
  </si>
  <si>
    <t>100000479</t>
  </si>
  <si>
    <t>100000480</t>
  </si>
  <si>
    <t>100000481</t>
  </si>
  <si>
    <t>100000482</t>
  </si>
  <si>
    <t>100000483</t>
  </si>
  <si>
    <t>100000484</t>
  </si>
  <si>
    <t>100000485</t>
  </si>
  <si>
    <t>100000486</t>
  </si>
  <si>
    <t>100000487</t>
  </si>
  <si>
    <t>100000488</t>
  </si>
  <si>
    <t>100000489</t>
  </si>
  <si>
    <t>100000490</t>
  </si>
  <si>
    <t>100000491</t>
  </si>
  <si>
    <t>100000492</t>
  </si>
  <si>
    <t>100000493</t>
  </si>
  <si>
    <t>100000494</t>
  </si>
  <si>
    <t>100000495</t>
  </si>
  <si>
    <t>100000496</t>
  </si>
  <si>
    <t>100000497</t>
  </si>
  <si>
    <t>100000498</t>
  </si>
  <si>
    <t>100000499</t>
  </si>
  <si>
    <t>100000500</t>
  </si>
  <si>
    <t>100000501</t>
  </si>
  <si>
    <t>100000502</t>
  </si>
  <si>
    <t>100000503</t>
  </si>
  <si>
    <t>100000504</t>
  </si>
  <si>
    <t>100000505</t>
  </si>
  <si>
    <t>100000506</t>
  </si>
  <si>
    <t>100000507</t>
  </si>
  <si>
    <t>100000508</t>
  </si>
  <si>
    <t>100000509</t>
  </si>
  <si>
    <t>100000510</t>
  </si>
  <si>
    <t>100000511</t>
  </si>
  <si>
    <t>100000512</t>
  </si>
  <si>
    <t>100000513</t>
  </si>
  <si>
    <t>100000514</t>
  </si>
  <si>
    <t>100000515</t>
  </si>
  <si>
    <t>100000516</t>
  </si>
  <si>
    <t>100000517</t>
  </si>
  <si>
    <t>100000518</t>
  </si>
  <si>
    <t>100000519</t>
  </si>
  <si>
    <t>100000520</t>
  </si>
  <si>
    <t>100000521</t>
  </si>
  <si>
    <t>100000522</t>
  </si>
  <si>
    <t>100000523</t>
  </si>
  <si>
    <t>100000524</t>
  </si>
  <si>
    <t>100000525</t>
  </si>
  <si>
    <t>100000526</t>
  </si>
  <si>
    <t>100000527</t>
  </si>
  <si>
    <t>100000528</t>
  </si>
  <si>
    <t>100000529</t>
  </si>
  <si>
    <t>100000530</t>
  </si>
  <si>
    <t>100000531</t>
  </si>
  <si>
    <t>100000532</t>
  </si>
  <si>
    <t>100000533</t>
  </si>
  <si>
    <t>100000534</t>
  </si>
  <si>
    <t>100000535</t>
  </si>
  <si>
    <t>100000536</t>
  </si>
  <si>
    <t>100000537</t>
  </si>
  <si>
    <t>100000538</t>
  </si>
  <si>
    <t>100000539</t>
  </si>
  <si>
    <t>100000540</t>
  </si>
  <si>
    <t>100000541</t>
  </si>
  <si>
    <t>100000542</t>
  </si>
  <si>
    <t>100000543</t>
  </si>
  <si>
    <t>100000544</t>
  </si>
  <si>
    <t>100000545</t>
  </si>
  <si>
    <t>100000546</t>
  </si>
  <si>
    <t>100000547</t>
  </si>
  <si>
    <t>100000548</t>
  </si>
  <si>
    <t>100000549</t>
  </si>
  <si>
    <t>100000550</t>
  </si>
  <si>
    <t>100000551</t>
  </si>
  <si>
    <t>100000552</t>
  </si>
  <si>
    <t>100000553</t>
  </si>
  <si>
    <t>100000554</t>
  </si>
  <si>
    <t>100000555</t>
  </si>
  <si>
    <t>100000556</t>
  </si>
  <si>
    <t>100000557</t>
  </si>
  <si>
    <t>100000558</t>
  </si>
  <si>
    <t>100000559</t>
  </si>
  <si>
    <t>100000560</t>
  </si>
  <si>
    <t>100000561</t>
  </si>
  <si>
    <t>100000562</t>
  </si>
  <si>
    <t>100000563</t>
  </si>
  <si>
    <t>100000564</t>
  </si>
  <si>
    <t>100000565</t>
  </si>
  <si>
    <t>100000566</t>
  </si>
  <si>
    <t>100000567</t>
  </si>
  <si>
    <t>100000568</t>
  </si>
  <si>
    <t>100000569</t>
  </si>
  <si>
    <t>100000570</t>
  </si>
  <si>
    <t>100000571</t>
  </si>
  <si>
    <t>100000572</t>
  </si>
  <si>
    <t>100000573</t>
  </si>
  <si>
    <t>100000574</t>
  </si>
  <si>
    <t>100000575</t>
  </si>
  <si>
    <t>100000576</t>
  </si>
  <si>
    <t>100000577</t>
  </si>
  <si>
    <t>100000578</t>
  </si>
  <si>
    <t>100000579</t>
  </si>
  <si>
    <t>100000580</t>
  </si>
  <si>
    <t>100000581</t>
  </si>
  <si>
    <t>100000582</t>
  </si>
  <si>
    <t>100000583</t>
  </si>
  <si>
    <t>100000584</t>
  </si>
  <si>
    <t>100000585</t>
  </si>
  <si>
    <t>100000586</t>
  </si>
  <si>
    <t>100000587</t>
  </si>
  <si>
    <t>100000588</t>
  </si>
  <si>
    <t>100000589</t>
  </si>
  <si>
    <t>100000590</t>
  </si>
  <si>
    <t>100000591</t>
  </si>
  <si>
    <t>100000592</t>
  </si>
  <si>
    <t>100000593</t>
  </si>
  <si>
    <t>100000594</t>
  </si>
  <si>
    <t>100000595</t>
  </si>
  <si>
    <t>100000596</t>
  </si>
  <si>
    <t>100000597</t>
  </si>
  <si>
    <t>100000598</t>
  </si>
  <si>
    <t>100000599</t>
  </si>
  <si>
    <t>100000600</t>
  </si>
  <si>
    <t>100000601</t>
  </si>
  <si>
    <t>100000602</t>
  </si>
  <si>
    <t>100000603</t>
  </si>
  <si>
    <t>100000604</t>
  </si>
  <si>
    <t>100000605</t>
  </si>
  <si>
    <t>100000606</t>
  </si>
  <si>
    <t>100000607</t>
  </si>
  <si>
    <t>100000608</t>
  </si>
  <si>
    <t>新潟県</t>
  </si>
  <si>
    <t>100000609</t>
  </si>
  <si>
    <t>100000610</t>
  </si>
  <si>
    <t>100000611</t>
  </si>
  <si>
    <t>100000612</t>
  </si>
  <si>
    <t>100000613</t>
  </si>
  <si>
    <t>100000614</t>
  </si>
  <si>
    <t>100000615</t>
  </si>
  <si>
    <t>100000616</t>
  </si>
  <si>
    <t>100000617</t>
  </si>
  <si>
    <t>100000618</t>
  </si>
  <si>
    <t>100000619</t>
  </si>
  <si>
    <t>100000620</t>
  </si>
  <si>
    <t>100000621</t>
  </si>
  <si>
    <t>100000622</t>
  </si>
  <si>
    <t>100000623</t>
  </si>
  <si>
    <t>100000624</t>
  </si>
  <si>
    <t>100000625</t>
  </si>
  <si>
    <t>100000626</t>
  </si>
  <si>
    <t>100000627</t>
  </si>
  <si>
    <t>100000628</t>
  </si>
  <si>
    <t>100000629</t>
  </si>
  <si>
    <t>100000630</t>
  </si>
  <si>
    <t>100000631</t>
  </si>
  <si>
    <t>100000632</t>
  </si>
  <si>
    <t>100000633</t>
  </si>
  <si>
    <t>100000634</t>
  </si>
  <si>
    <t>100000635</t>
  </si>
  <si>
    <t>100000636</t>
  </si>
  <si>
    <t>100000637</t>
  </si>
  <si>
    <t>100000638</t>
  </si>
  <si>
    <t>100000639</t>
  </si>
  <si>
    <t>100000640</t>
  </si>
  <si>
    <t>100000641</t>
  </si>
  <si>
    <t>100000642</t>
  </si>
  <si>
    <t>100000643</t>
  </si>
  <si>
    <t>100000644</t>
  </si>
  <si>
    <t>100000645</t>
  </si>
  <si>
    <t>100000646</t>
  </si>
  <si>
    <t>100000647</t>
  </si>
  <si>
    <t>100000648</t>
  </si>
  <si>
    <t>100000649</t>
  </si>
  <si>
    <t>100000650</t>
  </si>
  <si>
    <t>100000651</t>
  </si>
  <si>
    <t>100000652</t>
  </si>
  <si>
    <t>100000653</t>
  </si>
  <si>
    <t>100000654</t>
  </si>
  <si>
    <t>100000655</t>
  </si>
  <si>
    <t>100000656</t>
  </si>
  <si>
    <t>100000657</t>
  </si>
  <si>
    <t>100000658</t>
  </si>
  <si>
    <t>100000659</t>
  </si>
  <si>
    <t>100000660</t>
  </si>
  <si>
    <t>100000661</t>
  </si>
  <si>
    <t>100000662</t>
  </si>
  <si>
    <t>100000663</t>
  </si>
  <si>
    <t>100000664</t>
  </si>
  <si>
    <t>100000665</t>
  </si>
  <si>
    <t>100000666</t>
  </si>
  <si>
    <t>100000667</t>
  </si>
  <si>
    <t>100000668</t>
  </si>
  <si>
    <t>100000669</t>
  </si>
  <si>
    <t>100000670</t>
  </si>
  <si>
    <t>100000671</t>
  </si>
  <si>
    <t>100000672</t>
  </si>
  <si>
    <t>100000673</t>
  </si>
  <si>
    <t>100000674</t>
  </si>
  <si>
    <t>100000675</t>
  </si>
  <si>
    <t>100000676</t>
  </si>
  <si>
    <t>100000677</t>
  </si>
  <si>
    <t>100000678</t>
  </si>
  <si>
    <t>100000679</t>
  </si>
  <si>
    <t>100000680</t>
  </si>
  <si>
    <t>100000681</t>
  </si>
  <si>
    <t>100000682</t>
  </si>
  <si>
    <t>100000683</t>
  </si>
  <si>
    <t>100000684</t>
  </si>
  <si>
    <t>100000685</t>
  </si>
  <si>
    <t>100000686</t>
  </si>
  <si>
    <t>100000687</t>
  </si>
  <si>
    <t>100000688</t>
  </si>
  <si>
    <t>100000689</t>
  </si>
  <si>
    <t>100000690</t>
  </si>
  <si>
    <t>100000691</t>
  </si>
  <si>
    <t>100000692</t>
  </si>
  <si>
    <t>100000693</t>
  </si>
  <si>
    <t>100000694</t>
  </si>
  <si>
    <t>100000695</t>
  </si>
  <si>
    <t>100000696</t>
  </si>
  <si>
    <t>100000697</t>
  </si>
  <si>
    <t>100000698</t>
  </si>
  <si>
    <t>100000699</t>
  </si>
  <si>
    <t>100000700</t>
  </si>
  <si>
    <t>100000701</t>
  </si>
  <si>
    <t>100000702</t>
  </si>
  <si>
    <t>100000703</t>
  </si>
  <si>
    <t>100000704</t>
  </si>
  <si>
    <t>100000705</t>
  </si>
  <si>
    <t>100000706</t>
  </si>
  <si>
    <t>100000707</t>
  </si>
  <si>
    <t>100000708</t>
  </si>
  <si>
    <t>100000709</t>
  </si>
  <si>
    <t>100000710</t>
  </si>
  <si>
    <t>100000711</t>
  </si>
  <si>
    <t>100000712</t>
  </si>
  <si>
    <t>100000713</t>
  </si>
  <si>
    <t>100000714</t>
  </si>
  <si>
    <t>100000715</t>
  </si>
  <si>
    <t>静岡県</t>
  </si>
  <si>
    <t>100000716</t>
  </si>
  <si>
    <t>100000717</t>
  </si>
  <si>
    <t>100000718</t>
  </si>
  <si>
    <t>100000719</t>
  </si>
  <si>
    <t>100000720</t>
  </si>
  <si>
    <t>100000721</t>
  </si>
  <si>
    <t>100000722</t>
  </si>
  <si>
    <t>100000723</t>
  </si>
  <si>
    <t>100000724</t>
  </si>
  <si>
    <t>100000725</t>
  </si>
  <si>
    <t>100000726</t>
  </si>
  <si>
    <t>100000727</t>
  </si>
  <si>
    <t>100000728</t>
  </si>
  <si>
    <t>100000729</t>
  </si>
  <si>
    <t>100000730</t>
  </si>
  <si>
    <t>100000731</t>
  </si>
  <si>
    <t>100000732</t>
  </si>
  <si>
    <t>100000733</t>
  </si>
  <si>
    <t>100000734</t>
  </si>
  <si>
    <t>100000735</t>
  </si>
  <si>
    <t>100000736</t>
  </si>
  <si>
    <t>100000737</t>
  </si>
  <si>
    <t>100000738</t>
  </si>
  <si>
    <t>100000739</t>
  </si>
  <si>
    <t>100000740</t>
  </si>
  <si>
    <t>100000741</t>
  </si>
  <si>
    <t>100000742</t>
  </si>
  <si>
    <t>100000743</t>
  </si>
  <si>
    <t>100000744</t>
  </si>
  <si>
    <t>100000745</t>
  </si>
  <si>
    <t>100000746</t>
  </si>
  <si>
    <t>100000747</t>
  </si>
  <si>
    <t>石川県</t>
  </si>
  <si>
    <t>100000748</t>
  </si>
  <si>
    <t>100000749</t>
  </si>
  <si>
    <t>100000750</t>
  </si>
  <si>
    <t>100000751</t>
  </si>
  <si>
    <t>100000752</t>
  </si>
  <si>
    <t>100000753</t>
  </si>
  <si>
    <t>100000754</t>
  </si>
  <si>
    <t>100000755</t>
  </si>
  <si>
    <t>100000756</t>
  </si>
  <si>
    <t>100000757</t>
  </si>
  <si>
    <t>100000758</t>
  </si>
  <si>
    <t>100000759</t>
  </si>
  <si>
    <t>100000760</t>
  </si>
  <si>
    <t>100000761</t>
  </si>
  <si>
    <t>100000762</t>
  </si>
  <si>
    <t>100000763</t>
  </si>
  <si>
    <t>100000764</t>
  </si>
  <si>
    <t>100000765</t>
  </si>
  <si>
    <t>100000766</t>
  </si>
  <si>
    <t>100000767</t>
  </si>
  <si>
    <t>100000768</t>
  </si>
  <si>
    <t>100000769</t>
  </si>
  <si>
    <t>100000770</t>
  </si>
  <si>
    <t>100000771</t>
  </si>
  <si>
    <t>100000772</t>
  </si>
  <si>
    <t>100000773</t>
  </si>
  <si>
    <t>100000774</t>
  </si>
  <si>
    <t>100000775</t>
  </si>
  <si>
    <t>100000776</t>
  </si>
  <si>
    <t>100000777</t>
  </si>
  <si>
    <t>100000778</t>
  </si>
  <si>
    <t>100000779</t>
  </si>
  <si>
    <t>100000780</t>
  </si>
  <si>
    <t>100000781</t>
  </si>
  <si>
    <t>100000782</t>
  </si>
  <si>
    <t>100000783</t>
  </si>
  <si>
    <t>100000784</t>
  </si>
  <si>
    <t>100000785</t>
  </si>
  <si>
    <t>100000786</t>
  </si>
  <si>
    <t>100000787</t>
  </si>
  <si>
    <t>100000788</t>
  </si>
  <si>
    <t>100000789</t>
  </si>
  <si>
    <t>100000790</t>
  </si>
  <si>
    <t>100000791</t>
  </si>
  <si>
    <t>100000792</t>
  </si>
  <si>
    <t>100000793</t>
  </si>
  <si>
    <t>100000794</t>
  </si>
  <si>
    <t>100000795</t>
  </si>
  <si>
    <t>100000796</t>
  </si>
  <si>
    <t>100000797</t>
  </si>
  <si>
    <t>100000798</t>
  </si>
  <si>
    <t>100000799</t>
  </si>
  <si>
    <t>100000800</t>
  </si>
  <si>
    <t>100000801</t>
  </si>
  <si>
    <t>100000802</t>
  </si>
  <si>
    <t>100000803</t>
  </si>
  <si>
    <t>100000804</t>
  </si>
  <si>
    <t>100000805</t>
  </si>
  <si>
    <t>100000806</t>
  </si>
  <si>
    <t>100000807</t>
  </si>
  <si>
    <t>100000808</t>
  </si>
  <si>
    <t>100000809</t>
  </si>
  <si>
    <t>100000810</t>
  </si>
  <si>
    <t>100000811</t>
  </si>
  <si>
    <t>100000812</t>
  </si>
  <si>
    <t>100000813</t>
  </si>
  <si>
    <t>100000814</t>
  </si>
  <si>
    <t>100000815</t>
  </si>
  <si>
    <t>100000816</t>
  </si>
  <si>
    <t>100000817</t>
  </si>
  <si>
    <t>100000818</t>
  </si>
  <si>
    <t>100000819</t>
  </si>
  <si>
    <t>100000820</t>
  </si>
  <si>
    <t>100000821</t>
  </si>
  <si>
    <t>100000822</t>
  </si>
  <si>
    <t>100000823</t>
  </si>
  <si>
    <t>100000824</t>
  </si>
  <si>
    <t>100000825</t>
  </si>
  <si>
    <t>100000826</t>
  </si>
  <si>
    <t>100000827</t>
  </si>
  <si>
    <t>100000828</t>
  </si>
  <si>
    <t>100000829</t>
  </si>
  <si>
    <t>100000830</t>
  </si>
  <si>
    <t>100m</t>
  </si>
  <si>
    <t>00200</t>
  </si>
  <si>
    <t>200m</t>
  </si>
  <si>
    <t>00300</t>
  </si>
  <si>
    <t>800m</t>
  </si>
  <si>
    <t>00600</t>
  </si>
  <si>
    <t>5000m</t>
  </si>
  <si>
    <t>01100</t>
  </si>
  <si>
    <t>10000m</t>
  </si>
  <si>
    <t>01200</t>
  </si>
  <si>
    <t>110mH</t>
  </si>
  <si>
    <t>03400</t>
  </si>
  <si>
    <t>400mH</t>
  </si>
  <si>
    <t>03700</t>
  </si>
  <si>
    <t>3000mSC</t>
  </si>
  <si>
    <t>05300</t>
  </si>
  <si>
    <t>10000mW</t>
  </si>
  <si>
    <t>06200</t>
  </si>
  <si>
    <t>走高跳</t>
    <rPh sb="0" eb="1">
      <t>ハシ</t>
    </rPh>
    <rPh sb="1" eb="3">
      <t>タカト</t>
    </rPh>
    <phoneticPr fontId="2"/>
  </si>
  <si>
    <t>07100</t>
  </si>
  <si>
    <t>棒高跳</t>
    <rPh sb="0" eb="1">
      <t>ボウ</t>
    </rPh>
    <rPh sb="1" eb="2">
      <t>タカ</t>
    </rPh>
    <rPh sb="2" eb="3">
      <t>ト</t>
    </rPh>
    <phoneticPr fontId="2"/>
  </si>
  <si>
    <t>07200</t>
  </si>
  <si>
    <t>走幅跳</t>
    <rPh sb="0" eb="1">
      <t>ハシ</t>
    </rPh>
    <rPh sb="1" eb="3">
      <t>ハバト</t>
    </rPh>
    <phoneticPr fontId="2"/>
  </si>
  <si>
    <t>07300</t>
  </si>
  <si>
    <t>三段跳</t>
    <rPh sb="0" eb="3">
      <t>サンダントビ</t>
    </rPh>
    <phoneticPr fontId="2"/>
  </si>
  <si>
    <t>07400</t>
  </si>
  <si>
    <t>砲丸投</t>
    <rPh sb="0" eb="2">
      <t>ホウガン</t>
    </rPh>
    <rPh sb="2" eb="3">
      <t>ナ</t>
    </rPh>
    <phoneticPr fontId="2"/>
  </si>
  <si>
    <t>08100</t>
  </si>
  <si>
    <t>円盤投</t>
    <rPh sb="0" eb="2">
      <t>エンバン</t>
    </rPh>
    <rPh sb="2" eb="3">
      <t>ナ</t>
    </rPh>
    <phoneticPr fontId="2"/>
  </si>
  <si>
    <t>08600</t>
  </si>
  <si>
    <t>ハンマー投</t>
    <rPh sb="4" eb="5">
      <t>ナ</t>
    </rPh>
    <phoneticPr fontId="2"/>
  </si>
  <si>
    <t>08900</t>
  </si>
  <si>
    <t>やり投</t>
    <rPh sb="2" eb="3">
      <t>ナ</t>
    </rPh>
    <phoneticPr fontId="2"/>
  </si>
  <si>
    <t>09200</t>
  </si>
  <si>
    <t>○</t>
    <phoneticPr fontId="1"/>
  </si>
  <si>
    <t>沖縄県</t>
    <rPh sb="2" eb="3">
      <t>ケン</t>
    </rPh>
    <phoneticPr fontId="1"/>
  </si>
  <si>
    <t>鹿児島県</t>
    <rPh sb="3" eb="4">
      <t>ケン</t>
    </rPh>
    <phoneticPr fontId="1"/>
  </si>
  <si>
    <t>宮崎県</t>
    <rPh sb="2" eb="3">
      <t>ケン</t>
    </rPh>
    <phoneticPr fontId="1"/>
  </si>
  <si>
    <t>大分県</t>
    <rPh sb="2" eb="3">
      <t>ケン</t>
    </rPh>
    <phoneticPr fontId="1"/>
  </si>
  <si>
    <t>熊本県</t>
    <rPh sb="2" eb="3">
      <t>ケン</t>
    </rPh>
    <phoneticPr fontId="1"/>
  </si>
  <si>
    <t>長崎県</t>
    <rPh sb="2" eb="3">
      <t>ケン</t>
    </rPh>
    <phoneticPr fontId="1"/>
  </si>
  <si>
    <t>佐賀県</t>
    <rPh sb="2" eb="3">
      <t>ケン</t>
    </rPh>
    <phoneticPr fontId="1"/>
  </si>
  <si>
    <t>福岡県</t>
    <rPh sb="2" eb="3">
      <t>ケン</t>
    </rPh>
    <phoneticPr fontId="1"/>
  </si>
  <si>
    <t>高知県</t>
    <rPh sb="2" eb="3">
      <t>ケン</t>
    </rPh>
    <phoneticPr fontId="1"/>
  </si>
  <si>
    <t>愛媛県</t>
    <rPh sb="2" eb="3">
      <t>ケン</t>
    </rPh>
    <phoneticPr fontId="1"/>
  </si>
  <si>
    <t>香川県</t>
    <rPh sb="2" eb="3">
      <t>ケン</t>
    </rPh>
    <phoneticPr fontId="1"/>
  </si>
  <si>
    <t>徳島県</t>
    <rPh sb="2" eb="3">
      <t>ケン</t>
    </rPh>
    <phoneticPr fontId="1"/>
  </si>
  <si>
    <t>山口県</t>
    <rPh sb="2" eb="3">
      <t>ケン</t>
    </rPh>
    <phoneticPr fontId="1"/>
  </si>
  <si>
    <t>広島県</t>
    <rPh sb="2" eb="3">
      <t>ケン</t>
    </rPh>
    <phoneticPr fontId="1"/>
  </si>
  <si>
    <t>岡山県</t>
    <rPh sb="2" eb="3">
      <t>ケン</t>
    </rPh>
    <phoneticPr fontId="1"/>
  </si>
  <si>
    <t>島根県</t>
    <rPh sb="2" eb="3">
      <t>ケン</t>
    </rPh>
    <phoneticPr fontId="1"/>
  </si>
  <si>
    <t>鳥取県</t>
    <rPh sb="2" eb="3">
      <t>ケン</t>
    </rPh>
    <phoneticPr fontId="1"/>
  </si>
  <si>
    <t>和歌山県</t>
    <rPh sb="3" eb="4">
      <t>ケン</t>
    </rPh>
    <phoneticPr fontId="1"/>
  </si>
  <si>
    <t>奈良県</t>
    <rPh sb="2" eb="3">
      <t>ケン</t>
    </rPh>
    <phoneticPr fontId="1"/>
  </si>
  <si>
    <t>兵庫県</t>
    <rPh sb="2" eb="3">
      <t>ケン</t>
    </rPh>
    <phoneticPr fontId="1"/>
  </si>
  <si>
    <t>大阪府</t>
    <rPh sb="2" eb="3">
      <t>フ</t>
    </rPh>
    <phoneticPr fontId="1"/>
  </si>
  <si>
    <t>京都府</t>
    <rPh sb="2" eb="3">
      <t>フ</t>
    </rPh>
    <phoneticPr fontId="1"/>
  </si>
  <si>
    <t>滋賀県</t>
    <rPh sb="2" eb="3">
      <t>ケン</t>
    </rPh>
    <phoneticPr fontId="1"/>
  </si>
  <si>
    <t>三重県</t>
    <rPh sb="2" eb="3">
      <t>ケン</t>
    </rPh>
    <phoneticPr fontId="1"/>
  </si>
  <si>
    <t>愛知県</t>
    <rPh sb="2" eb="3">
      <t>ケン</t>
    </rPh>
    <phoneticPr fontId="1"/>
  </si>
  <si>
    <t>静岡県</t>
    <rPh sb="2" eb="3">
      <t>ケン</t>
    </rPh>
    <phoneticPr fontId="1"/>
  </si>
  <si>
    <t>岐阜県</t>
    <rPh sb="2" eb="3">
      <t>ケン</t>
    </rPh>
    <phoneticPr fontId="1"/>
  </si>
  <si>
    <t>長野県</t>
    <rPh sb="2" eb="3">
      <t>ケン</t>
    </rPh>
    <phoneticPr fontId="1"/>
  </si>
  <si>
    <t>福井県</t>
    <rPh sb="2" eb="3">
      <t>ケン</t>
    </rPh>
    <phoneticPr fontId="1"/>
  </si>
  <si>
    <t>石川県</t>
    <rPh sb="2" eb="3">
      <t>ケン</t>
    </rPh>
    <phoneticPr fontId="1"/>
  </si>
  <si>
    <t>神奈川県</t>
    <rPh sb="3" eb="4">
      <t>ケン</t>
    </rPh>
    <phoneticPr fontId="1"/>
  </si>
  <si>
    <t>東京都</t>
    <rPh sb="2" eb="3">
      <t>ト</t>
    </rPh>
    <phoneticPr fontId="1"/>
  </si>
  <si>
    <t>千葉県</t>
    <rPh sb="2" eb="3">
      <t>ケン</t>
    </rPh>
    <phoneticPr fontId="1"/>
  </si>
  <si>
    <t>埼玉県</t>
    <rPh sb="2" eb="3">
      <t>ケン</t>
    </rPh>
    <phoneticPr fontId="1"/>
  </si>
  <si>
    <t>群馬県</t>
    <rPh sb="2" eb="3">
      <t>ケン</t>
    </rPh>
    <phoneticPr fontId="1"/>
  </si>
  <si>
    <t>栃木県</t>
    <rPh sb="2" eb="3">
      <t>ケン</t>
    </rPh>
    <phoneticPr fontId="1"/>
  </si>
  <si>
    <t>茨城県</t>
    <rPh sb="2" eb="3">
      <t>ケン</t>
    </rPh>
    <phoneticPr fontId="1"/>
  </si>
  <si>
    <t>福島県</t>
    <rPh sb="2" eb="3">
      <t>ケン</t>
    </rPh>
    <phoneticPr fontId="1"/>
  </si>
  <si>
    <t>山形県</t>
    <rPh sb="2" eb="3">
      <t>ケン</t>
    </rPh>
    <phoneticPr fontId="1"/>
  </si>
  <si>
    <t>秋田県</t>
    <rPh sb="2" eb="3">
      <t>ケン</t>
    </rPh>
    <phoneticPr fontId="1"/>
  </si>
  <si>
    <t>宮城県</t>
    <rPh sb="2" eb="3">
      <t>ケン</t>
    </rPh>
    <phoneticPr fontId="1"/>
  </si>
  <si>
    <t>岩手県</t>
    <rPh sb="2" eb="3">
      <t>ケン</t>
    </rPh>
    <phoneticPr fontId="1"/>
  </si>
  <si>
    <t>青森県</t>
    <rPh sb="2" eb="3">
      <t>ケン</t>
    </rPh>
    <phoneticPr fontId="1"/>
  </si>
  <si>
    <t>N1</t>
  </si>
  <si>
    <t>N2</t>
  </si>
  <si>
    <t>SX</t>
  </si>
  <si>
    <t>所属名</t>
    <rPh sb="0" eb="3">
      <t>ショゾクメイ</t>
    </rPh>
    <phoneticPr fontId="1"/>
  </si>
  <si>
    <t xml:space="preserve">MC </t>
  </si>
  <si>
    <t>ZK</t>
  </si>
  <si>
    <t>種目1</t>
    <rPh sb="0" eb="2">
      <t>シュモク</t>
    </rPh>
    <phoneticPr fontId="1"/>
  </si>
  <si>
    <t>S1</t>
  </si>
  <si>
    <t>種目2</t>
    <rPh sb="0" eb="2">
      <t>シュモク</t>
    </rPh>
    <phoneticPr fontId="1"/>
  </si>
  <si>
    <t>S2</t>
  </si>
  <si>
    <t>種目3</t>
    <rPh sb="0" eb="2">
      <t>シュモク</t>
    </rPh>
    <phoneticPr fontId="1"/>
  </si>
  <si>
    <t>天皇賜杯</t>
    <rPh sb="0" eb="2">
      <t>テンノウ</t>
    </rPh>
    <rPh sb="2" eb="4">
      <t>シハイ</t>
    </rPh>
    <phoneticPr fontId="1"/>
  </si>
  <si>
    <t>秩父宮賜杯</t>
    <rPh sb="0" eb="3">
      <t>チチブノミヤ</t>
    </rPh>
    <rPh sb="3" eb="5">
      <t>シハイ</t>
    </rPh>
    <phoneticPr fontId="1"/>
  </si>
  <si>
    <t>第</t>
    <rPh sb="0" eb="1">
      <t>ダイ</t>
    </rPh>
    <phoneticPr fontId="1"/>
  </si>
  <si>
    <t>日本学生陸上競技対校選手権大会</t>
    <rPh sb="0" eb="2">
      <t>ニホン</t>
    </rPh>
    <rPh sb="2" eb="4">
      <t>ガクセイ</t>
    </rPh>
    <rPh sb="4" eb="6">
      <t>リクジョウ</t>
    </rPh>
    <rPh sb="6" eb="8">
      <t>キョウギ</t>
    </rPh>
    <rPh sb="8" eb="10">
      <t>タイコウ</t>
    </rPh>
    <rPh sb="10" eb="13">
      <t>センシュケン</t>
    </rPh>
    <rPh sb="13" eb="15">
      <t>タイカイ</t>
    </rPh>
    <phoneticPr fontId="1"/>
  </si>
  <si>
    <t>平成新山島原学生駅伝</t>
    <rPh sb="0" eb="2">
      <t>ヘイセイ</t>
    </rPh>
    <rPh sb="2" eb="4">
      <t>シンザン</t>
    </rPh>
    <rPh sb="4" eb="6">
      <t>シマバラ</t>
    </rPh>
    <rPh sb="6" eb="8">
      <t>ガクセイ</t>
    </rPh>
    <rPh sb="8" eb="10">
      <t>エキデン</t>
    </rPh>
    <phoneticPr fontId="1"/>
  </si>
  <si>
    <t>回数</t>
    <rPh sb="0" eb="2">
      <t>カイスウ</t>
    </rPh>
    <phoneticPr fontId="1"/>
  </si>
  <si>
    <t>第/年</t>
    <rPh sb="0" eb="1">
      <t>ダイ</t>
    </rPh>
    <rPh sb="2" eb="3">
      <t>ネン</t>
    </rPh>
    <phoneticPr fontId="1"/>
  </si>
  <si>
    <t>名称</t>
    <rPh sb="0" eb="2">
      <t>メイショウ</t>
    </rPh>
    <phoneticPr fontId="1"/>
  </si>
  <si>
    <t>1回</t>
    <rPh sb="1" eb="2">
      <t>カイ</t>
    </rPh>
    <phoneticPr fontId="1"/>
  </si>
  <si>
    <t>2回</t>
    <rPh sb="1" eb="2">
      <t>カイ</t>
    </rPh>
    <phoneticPr fontId="1"/>
  </si>
  <si>
    <t>3回</t>
    <rPh sb="1" eb="2">
      <t>カイ</t>
    </rPh>
    <phoneticPr fontId="1"/>
  </si>
  <si>
    <t>4回</t>
    <rPh sb="1" eb="2">
      <t>カイ</t>
    </rPh>
    <phoneticPr fontId="1"/>
  </si>
  <si>
    <t>5回</t>
    <rPh sb="1" eb="2">
      <t>カイ</t>
    </rPh>
    <phoneticPr fontId="1"/>
  </si>
  <si>
    <t>6回</t>
    <rPh sb="1" eb="2">
      <t>カイ</t>
    </rPh>
    <phoneticPr fontId="1"/>
  </si>
  <si>
    <t>7回</t>
    <rPh sb="1" eb="2">
      <t>カイ</t>
    </rPh>
    <phoneticPr fontId="1"/>
  </si>
  <si>
    <t>8回</t>
    <rPh sb="1" eb="2">
      <t>カイ</t>
    </rPh>
    <phoneticPr fontId="1"/>
  </si>
  <si>
    <t>9回</t>
    <rPh sb="1" eb="2">
      <t>カイ</t>
    </rPh>
    <phoneticPr fontId="1"/>
  </si>
  <si>
    <t>10回</t>
    <rPh sb="2" eb="3">
      <t>カイ</t>
    </rPh>
    <phoneticPr fontId="1"/>
  </si>
  <si>
    <t>11回</t>
    <rPh sb="2" eb="3">
      <t>カイ</t>
    </rPh>
    <phoneticPr fontId="1"/>
  </si>
  <si>
    <t>12回</t>
    <rPh sb="2" eb="3">
      <t>カイ</t>
    </rPh>
    <phoneticPr fontId="1"/>
  </si>
  <si>
    <t>13回</t>
    <rPh sb="2" eb="3">
      <t>カイ</t>
    </rPh>
    <phoneticPr fontId="1"/>
  </si>
  <si>
    <t>14回</t>
    <rPh sb="2" eb="3">
      <t>カイ</t>
    </rPh>
    <phoneticPr fontId="1"/>
  </si>
  <si>
    <t>15回</t>
    <rPh sb="2" eb="3">
      <t>カイ</t>
    </rPh>
    <phoneticPr fontId="1"/>
  </si>
  <si>
    <t>16回</t>
    <rPh sb="2" eb="3">
      <t>カイ</t>
    </rPh>
    <phoneticPr fontId="1"/>
  </si>
  <si>
    <t>17回</t>
    <rPh sb="2" eb="3">
      <t>カイ</t>
    </rPh>
    <phoneticPr fontId="1"/>
  </si>
  <si>
    <t>18回</t>
    <rPh sb="2" eb="3">
      <t>カイ</t>
    </rPh>
    <phoneticPr fontId="1"/>
  </si>
  <si>
    <t>19回</t>
    <rPh sb="2" eb="3">
      <t>カイ</t>
    </rPh>
    <phoneticPr fontId="1"/>
  </si>
  <si>
    <t>20回</t>
    <rPh sb="2" eb="3">
      <t>カイ</t>
    </rPh>
    <phoneticPr fontId="1"/>
  </si>
  <si>
    <t>21回</t>
    <rPh sb="2" eb="3">
      <t>カイ</t>
    </rPh>
    <phoneticPr fontId="1"/>
  </si>
  <si>
    <t>22回</t>
    <rPh sb="2" eb="3">
      <t>カイ</t>
    </rPh>
    <phoneticPr fontId="1"/>
  </si>
  <si>
    <t>23回</t>
    <rPh sb="2" eb="3">
      <t>カイ</t>
    </rPh>
    <phoneticPr fontId="1"/>
  </si>
  <si>
    <t>24回</t>
    <rPh sb="2" eb="3">
      <t>カイ</t>
    </rPh>
    <phoneticPr fontId="1"/>
  </si>
  <si>
    <t>25回</t>
    <rPh sb="2" eb="3">
      <t>カイ</t>
    </rPh>
    <phoneticPr fontId="1"/>
  </si>
  <si>
    <t>26回</t>
    <rPh sb="2" eb="3">
      <t>カイ</t>
    </rPh>
    <phoneticPr fontId="1"/>
  </si>
  <si>
    <t>27回</t>
    <rPh sb="2" eb="3">
      <t>カイ</t>
    </rPh>
    <phoneticPr fontId="1"/>
  </si>
  <si>
    <t>28回</t>
    <rPh sb="2" eb="3">
      <t>カイ</t>
    </rPh>
    <phoneticPr fontId="1"/>
  </si>
  <si>
    <t>29回</t>
    <rPh sb="2" eb="3">
      <t>カイ</t>
    </rPh>
    <phoneticPr fontId="1"/>
  </si>
  <si>
    <t>30回</t>
    <rPh sb="2" eb="3">
      <t>カイ</t>
    </rPh>
    <phoneticPr fontId="1"/>
  </si>
  <si>
    <t>31回</t>
    <rPh sb="2" eb="3">
      <t>カイ</t>
    </rPh>
    <phoneticPr fontId="1"/>
  </si>
  <si>
    <t>32回</t>
    <rPh sb="2" eb="3">
      <t>カイ</t>
    </rPh>
    <phoneticPr fontId="1"/>
  </si>
  <si>
    <t>33回</t>
    <rPh sb="2" eb="3">
      <t>カイ</t>
    </rPh>
    <phoneticPr fontId="1"/>
  </si>
  <si>
    <t>34回</t>
    <rPh sb="2" eb="3">
      <t>カイ</t>
    </rPh>
    <phoneticPr fontId="1"/>
  </si>
  <si>
    <t>35回</t>
    <rPh sb="2" eb="3">
      <t>カイ</t>
    </rPh>
    <phoneticPr fontId="1"/>
  </si>
  <si>
    <t>36回</t>
    <rPh sb="2" eb="3">
      <t>カイ</t>
    </rPh>
    <phoneticPr fontId="1"/>
  </si>
  <si>
    <t>37回</t>
    <rPh sb="2" eb="3">
      <t>カイ</t>
    </rPh>
    <phoneticPr fontId="1"/>
  </si>
  <si>
    <t>38回</t>
    <rPh sb="2" eb="3">
      <t>カイ</t>
    </rPh>
    <phoneticPr fontId="1"/>
  </si>
  <si>
    <t>39回</t>
    <rPh sb="2" eb="3">
      <t>カイ</t>
    </rPh>
    <phoneticPr fontId="1"/>
  </si>
  <si>
    <t>40回</t>
    <rPh sb="2" eb="3">
      <t>カイ</t>
    </rPh>
    <phoneticPr fontId="1"/>
  </si>
  <si>
    <t>41回</t>
    <rPh sb="2" eb="3">
      <t>カイ</t>
    </rPh>
    <phoneticPr fontId="1"/>
  </si>
  <si>
    <t>42回</t>
    <rPh sb="2" eb="3">
      <t>カイ</t>
    </rPh>
    <phoneticPr fontId="1"/>
  </si>
  <si>
    <t>43回</t>
    <rPh sb="2" eb="3">
      <t>カイ</t>
    </rPh>
    <phoneticPr fontId="1"/>
  </si>
  <si>
    <t>44回</t>
    <rPh sb="2" eb="3">
      <t>カイ</t>
    </rPh>
    <phoneticPr fontId="1"/>
  </si>
  <si>
    <t>45回</t>
    <rPh sb="2" eb="3">
      <t>カイ</t>
    </rPh>
    <phoneticPr fontId="1"/>
  </si>
  <si>
    <t>46回</t>
    <rPh sb="2" eb="3">
      <t>カイ</t>
    </rPh>
    <phoneticPr fontId="1"/>
  </si>
  <si>
    <t>47回</t>
    <rPh sb="2" eb="3">
      <t>カイ</t>
    </rPh>
    <phoneticPr fontId="1"/>
  </si>
  <si>
    <t>48回</t>
    <rPh sb="2" eb="3">
      <t>カイ</t>
    </rPh>
    <phoneticPr fontId="1"/>
  </si>
  <si>
    <t>49回</t>
    <rPh sb="2" eb="3">
      <t>カイ</t>
    </rPh>
    <phoneticPr fontId="1"/>
  </si>
  <si>
    <t>50回</t>
    <rPh sb="2" eb="3">
      <t>カイ</t>
    </rPh>
    <phoneticPr fontId="1"/>
  </si>
  <si>
    <t>51回</t>
    <rPh sb="2" eb="3">
      <t>カイ</t>
    </rPh>
    <phoneticPr fontId="1"/>
  </si>
  <si>
    <t>52回</t>
    <rPh sb="2" eb="3">
      <t>カイ</t>
    </rPh>
    <phoneticPr fontId="1"/>
  </si>
  <si>
    <t>53回</t>
    <rPh sb="2" eb="3">
      <t>カイ</t>
    </rPh>
    <phoneticPr fontId="1"/>
  </si>
  <si>
    <t>54回</t>
    <rPh sb="2" eb="3">
      <t>カイ</t>
    </rPh>
    <phoneticPr fontId="1"/>
  </si>
  <si>
    <t>55回</t>
    <rPh sb="2" eb="3">
      <t>カイ</t>
    </rPh>
    <phoneticPr fontId="1"/>
  </si>
  <si>
    <t>56回</t>
    <rPh sb="2" eb="3">
      <t>カイ</t>
    </rPh>
    <phoneticPr fontId="1"/>
  </si>
  <si>
    <t>57回</t>
    <rPh sb="2" eb="3">
      <t>カイ</t>
    </rPh>
    <phoneticPr fontId="1"/>
  </si>
  <si>
    <t>58回</t>
    <rPh sb="2" eb="3">
      <t>カイ</t>
    </rPh>
    <phoneticPr fontId="1"/>
  </si>
  <si>
    <t>59回</t>
    <rPh sb="2" eb="3">
      <t>カイ</t>
    </rPh>
    <phoneticPr fontId="1"/>
  </si>
  <si>
    <t>60回</t>
    <rPh sb="2" eb="3">
      <t>カイ</t>
    </rPh>
    <phoneticPr fontId="1"/>
  </si>
  <si>
    <t>61回</t>
    <rPh sb="2" eb="3">
      <t>カイ</t>
    </rPh>
    <phoneticPr fontId="1"/>
  </si>
  <si>
    <t>62回</t>
    <rPh sb="2" eb="3">
      <t>カイ</t>
    </rPh>
    <phoneticPr fontId="1"/>
  </si>
  <si>
    <t>63回</t>
    <rPh sb="2" eb="3">
      <t>カイ</t>
    </rPh>
    <phoneticPr fontId="1"/>
  </si>
  <si>
    <t>64回</t>
    <rPh sb="2" eb="3">
      <t>カイ</t>
    </rPh>
    <phoneticPr fontId="1"/>
  </si>
  <si>
    <t>65回</t>
    <rPh sb="2" eb="3">
      <t>カイ</t>
    </rPh>
    <phoneticPr fontId="1"/>
  </si>
  <si>
    <t>66回</t>
    <rPh sb="2" eb="3">
      <t>カイ</t>
    </rPh>
    <phoneticPr fontId="1"/>
  </si>
  <si>
    <t>67回</t>
    <rPh sb="2" eb="3">
      <t>カイ</t>
    </rPh>
    <phoneticPr fontId="1"/>
  </si>
  <si>
    <t>68回</t>
    <rPh sb="2" eb="3">
      <t>カイ</t>
    </rPh>
    <phoneticPr fontId="1"/>
  </si>
  <si>
    <t>69回</t>
    <rPh sb="2" eb="3">
      <t>カイ</t>
    </rPh>
    <phoneticPr fontId="1"/>
  </si>
  <si>
    <t>70回</t>
    <rPh sb="2" eb="3">
      <t>カイ</t>
    </rPh>
    <phoneticPr fontId="1"/>
  </si>
  <si>
    <t>71回</t>
    <rPh sb="2" eb="3">
      <t>カイ</t>
    </rPh>
    <phoneticPr fontId="1"/>
  </si>
  <si>
    <t>72回</t>
    <rPh sb="2" eb="3">
      <t>カイ</t>
    </rPh>
    <phoneticPr fontId="1"/>
  </si>
  <si>
    <t>73回</t>
    <rPh sb="2" eb="3">
      <t>カイ</t>
    </rPh>
    <phoneticPr fontId="1"/>
  </si>
  <si>
    <t>74回</t>
    <rPh sb="2" eb="3">
      <t>カイ</t>
    </rPh>
    <phoneticPr fontId="1"/>
  </si>
  <si>
    <t>75回</t>
    <rPh sb="2" eb="3">
      <t>カイ</t>
    </rPh>
    <phoneticPr fontId="1"/>
  </si>
  <si>
    <t>76回</t>
    <rPh sb="2" eb="3">
      <t>カイ</t>
    </rPh>
    <phoneticPr fontId="1"/>
  </si>
  <si>
    <t>77回</t>
    <rPh sb="2" eb="3">
      <t>カイ</t>
    </rPh>
    <phoneticPr fontId="1"/>
  </si>
  <si>
    <t>78回</t>
    <rPh sb="2" eb="3">
      <t>カイ</t>
    </rPh>
    <phoneticPr fontId="1"/>
  </si>
  <si>
    <t>79回</t>
    <rPh sb="2" eb="3">
      <t>カイ</t>
    </rPh>
    <phoneticPr fontId="1"/>
  </si>
  <si>
    <t>80回</t>
    <rPh sb="2" eb="3">
      <t>カイ</t>
    </rPh>
    <phoneticPr fontId="1"/>
  </si>
  <si>
    <t>81回</t>
    <rPh sb="2" eb="3">
      <t>カイ</t>
    </rPh>
    <phoneticPr fontId="1"/>
  </si>
  <si>
    <t>82回</t>
    <rPh sb="2" eb="3">
      <t>カイ</t>
    </rPh>
    <phoneticPr fontId="1"/>
  </si>
  <si>
    <t>83回</t>
    <rPh sb="2" eb="3">
      <t>カイ</t>
    </rPh>
    <phoneticPr fontId="1"/>
  </si>
  <si>
    <t>84回</t>
    <rPh sb="2" eb="3">
      <t>カイ</t>
    </rPh>
    <phoneticPr fontId="1"/>
  </si>
  <si>
    <t>85回</t>
    <rPh sb="2" eb="3">
      <t>カイ</t>
    </rPh>
    <phoneticPr fontId="1"/>
  </si>
  <si>
    <t>86回</t>
    <rPh sb="2" eb="3">
      <t>カイ</t>
    </rPh>
    <phoneticPr fontId="1"/>
  </si>
  <si>
    <t>87回</t>
    <rPh sb="2" eb="3">
      <t>カイ</t>
    </rPh>
    <phoneticPr fontId="1"/>
  </si>
  <si>
    <t>88回</t>
    <rPh sb="2" eb="3">
      <t>カイ</t>
    </rPh>
    <phoneticPr fontId="1"/>
  </si>
  <si>
    <t>89回</t>
    <rPh sb="2" eb="3">
      <t>カイ</t>
    </rPh>
    <phoneticPr fontId="1"/>
  </si>
  <si>
    <t>90回</t>
    <rPh sb="2" eb="3">
      <t>カイ</t>
    </rPh>
    <phoneticPr fontId="1"/>
  </si>
  <si>
    <t>91回</t>
    <rPh sb="2" eb="3">
      <t>カイ</t>
    </rPh>
    <phoneticPr fontId="1"/>
  </si>
  <si>
    <t>92回</t>
    <rPh sb="2" eb="3">
      <t>カイ</t>
    </rPh>
    <phoneticPr fontId="1"/>
  </si>
  <si>
    <t>93回</t>
    <rPh sb="2" eb="3">
      <t>カイ</t>
    </rPh>
    <phoneticPr fontId="1"/>
  </si>
  <si>
    <t>94回</t>
    <rPh sb="2" eb="3">
      <t>カイ</t>
    </rPh>
    <phoneticPr fontId="1"/>
  </si>
  <si>
    <t>95回</t>
    <rPh sb="2" eb="3">
      <t>カイ</t>
    </rPh>
    <phoneticPr fontId="1"/>
  </si>
  <si>
    <t>96回</t>
    <rPh sb="2" eb="3">
      <t>カイ</t>
    </rPh>
    <phoneticPr fontId="1"/>
  </si>
  <si>
    <t>97回</t>
    <rPh sb="2" eb="3">
      <t>カイ</t>
    </rPh>
    <phoneticPr fontId="1"/>
  </si>
  <si>
    <t>98回</t>
    <rPh sb="2" eb="3">
      <t>カイ</t>
    </rPh>
    <phoneticPr fontId="1"/>
  </si>
  <si>
    <t>99回</t>
    <rPh sb="2" eb="3">
      <t>カイ</t>
    </rPh>
    <phoneticPr fontId="1"/>
  </si>
  <si>
    <t>100回</t>
    <rPh sb="3" eb="4">
      <t>カイ</t>
    </rPh>
    <phoneticPr fontId="1"/>
  </si>
  <si>
    <t>101回</t>
    <rPh sb="3" eb="4">
      <t>カイ</t>
    </rPh>
    <phoneticPr fontId="1"/>
  </si>
  <si>
    <t>102回</t>
    <rPh sb="3" eb="4">
      <t>カイ</t>
    </rPh>
    <phoneticPr fontId="1"/>
  </si>
  <si>
    <t>103回</t>
    <rPh sb="3" eb="4">
      <t>カイ</t>
    </rPh>
    <phoneticPr fontId="1"/>
  </si>
  <si>
    <t>104回</t>
    <rPh sb="3" eb="4">
      <t>カイ</t>
    </rPh>
    <phoneticPr fontId="1"/>
  </si>
  <si>
    <t>105回</t>
    <rPh sb="3" eb="4">
      <t>カイ</t>
    </rPh>
    <phoneticPr fontId="1"/>
  </si>
  <si>
    <t>106回</t>
    <rPh sb="3" eb="4">
      <t>カイ</t>
    </rPh>
    <phoneticPr fontId="1"/>
  </si>
  <si>
    <t>107回</t>
    <rPh sb="3" eb="4">
      <t>カイ</t>
    </rPh>
    <phoneticPr fontId="1"/>
  </si>
  <si>
    <t>108回</t>
    <rPh sb="3" eb="4">
      <t>カイ</t>
    </rPh>
    <phoneticPr fontId="1"/>
  </si>
  <si>
    <t>109回</t>
    <rPh sb="3" eb="4">
      <t>カイ</t>
    </rPh>
    <phoneticPr fontId="1"/>
  </si>
  <si>
    <t>110回</t>
    <rPh sb="3" eb="4">
      <t>カイ</t>
    </rPh>
    <phoneticPr fontId="1"/>
  </si>
  <si>
    <t>111回</t>
    <rPh sb="3" eb="4">
      <t>カイ</t>
    </rPh>
    <phoneticPr fontId="1"/>
  </si>
  <si>
    <t>112回</t>
    <rPh sb="3" eb="4">
      <t>カイ</t>
    </rPh>
    <phoneticPr fontId="1"/>
  </si>
  <si>
    <t>113回</t>
    <rPh sb="3" eb="4">
      <t>カイ</t>
    </rPh>
    <phoneticPr fontId="1"/>
  </si>
  <si>
    <t>114回</t>
    <rPh sb="3" eb="4">
      <t>カイ</t>
    </rPh>
    <phoneticPr fontId="1"/>
  </si>
  <si>
    <t>115回</t>
    <rPh sb="3" eb="4">
      <t>カイ</t>
    </rPh>
    <phoneticPr fontId="1"/>
  </si>
  <si>
    <t>116回</t>
    <rPh sb="3" eb="4">
      <t>カイ</t>
    </rPh>
    <phoneticPr fontId="1"/>
  </si>
  <si>
    <t>117回</t>
    <rPh sb="3" eb="4">
      <t>カイ</t>
    </rPh>
    <phoneticPr fontId="1"/>
  </si>
  <si>
    <t>118回</t>
    <rPh sb="3" eb="4">
      <t>カイ</t>
    </rPh>
    <phoneticPr fontId="1"/>
  </si>
  <si>
    <t>119回</t>
    <rPh sb="3" eb="4">
      <t>カイ</t>
    </rPh>
    <phoneticPr fontId="1"/>
  </si>
  <si>
    <t>120回</t>
    <rPh sb="3" eb="4">
      <t>カイ</t>
    </rPh>
    <phoneticPr fontId="1"/>
  </si>
  <si>
    <t>121回</t>
    <rPh sb="3" eb="4">
      <t>カイ</t>
    </rPh>
    <phoneticPr fontId="1"/>
  </si>
  <si>
    <t>122回</t>
    <rPh sb="3" eb="4">
      <t>カイ</t>
    </rPh>
    <phoneticPr fontId="1"/>
  </si>
  <si>
    <t>123回</t>
    <rPh sb="3" eb="4">
      <t>カイ</t>
    </rPh>
    <phoneticPr fontId="1"/>
  </si>
  <si>
    <t>124回</t>
    <rPh sb="3" eb="4">
      <t>カイ</t>
    </rPh>
    <phoneticPr fontId="1"/>
  </si>
  <si>
    <t>125回</t>
    <rPh sb="3" eb="4">
      <t>カイ</t>
    </rPh>
    <phoneticPr fontId="1"/>
  </si>
  <si>
    <t>126回</t>
    <rPh sb="3" eb="4">
      <t>カイ</t>
    </rPh>
    <phoneticPr fontId="1"/>
  </si>
  <si>
    <t>127回</t>
    <rPh sb="3" eb="4">
      <t>カイ</t>
    </rPh>
    <phoneticPr fontId="1"/>
  </si>
  <si>
    <t>128回</t>
    <rPh sb="3" eb="4">
      <t>カイ</t>
    </rPh>
    <phoneticPr fontId="1"/>
  </si>
  <si>
    <t>129回</t>
    <rPh sb="3" eb="4">
      <t>カイ</t>
    </rPh>
    <phoneticPr fontId="1"/>
  </si>
  <si>
    <t>130回</t>
    <rPh sb="3" eb="4">
      <t>カイ</t>
    </rPh>
    <phoneticPr fontId="1"/>
  </si>
  <si>
    <t>131回</t>
    <rPh sb="3" eb="4">
      <t>カイ</t>
    </rPh>
    <phoneticPr fontId="1"/>
  </si>
  <si>
    <t>132回</t>
    <rPh sb="3" eb="4">
      <t>カイ</t>
    </rPh>
    <phoneticPr fontId="1"/>
  </si>
  <si>
    <t>133回</t>
    <rPh sb="3" eb="4">
      <t>カイ</t>
    </rPh>
    <phoneticPr fontId="1"/>
  </si>
  <si>
    <t>134回</t>
    <rPh sb="3" eb="4">
      <t>カイ</t>
    </rPh>
    <phoneticPr fontId="1"/>
  </si>
  <si>
    <t>135回</t>
    <rPh sb="3" eb="4">
      <t>カイ</t>
    </rPh>
    <phoneticPr fontId="1"/>
  </si>
  <si>
    <t>136回</t>
    <rPh sb="3" eb="4">
      <t>カイ</t>
    </rPh>
    <phoneticPr fontId="1"/>
  </si>
  <si>
    <t>137回</t>
    <rPh sb="3" eb="4">
      <t>カイ</t>
    </rPh>
    <phoneticPr fontId="1"/>
  </si>
  <si>
    <t>138回</t>
    <rPh sb="3" eb="4">
      <t>カイ</t>
    </rPh>
    <phoneticPr fontId="1"/>
  </si>
  <si>
    <t>139回</t>
    <rPh sb="3" eb="4">
      <t>カイ</t>
    </rPh>
    <phoneticPr fontId="1"/>
  </si>
  <si>
    <t>140回</t>
    <rPh sb="3" eb="4">
      <t>カイ</t>
    </rPh>
    <phoneticPr fontId="1"/>
  </si>
  <si>
    <t>141回</t>
    <rPh sb="3" eb="4">
      <t>カイ</t>
    </rPh>
    <phoneticPr fontId="1"/>
  </si>
  <si>
    <t>142回</t>
    <rPh sb="3" eb="4">
      <t>カイ</t>
    </rPh>
    <phoneticPr fontId="1"/>
  </si>
  <si>
    <t>143回</t>
    <rPh sb="3" eb="4">
      <t>カイ</t>
    </rPh>
    <phoneticPr fontId="1"/>
  </si>
  <si>
    <t>144回</t>
    <rPh sb="3" eb="4">
      <t>カイ</t>
    </rPh>
    <phoneticPr fontId="1"/>
  </si>
  <si>
    <t>145回</t>
    <rPh sb="3" eb="4">
      <t>カイ</t>
    </rPh>
    <phoneticPr fontId="1"/>
  </si>
  <si>
    <t>146回</t>
    <rPh sb="3" eb="4">
      <t>カイ</t>
    </rPh>
    <phoneticPr fontId="1"/>
  </si>
  <si>
    <t>147回</t>
    <rPh sb="3" eb="4">
      <t>カイ</t>
    </rPh>
    <phoneticPr fontId="1"/>
  </si>
  <si>
    <t>148回</t>
    <rPh sb="3" eb="4">
      <t>カイ</t>
    </rPh>
    <phoneticPr fontId="1"/>
  </si>
  <si>
    <t>149回</t>
    <rPh sb="3" eb="4">
      <t>カイ</t>
    </rPh>
    <phoneticPr fontId="1"/>
  </si>
  <si>
    <t>150回</t>
    <rPh sb="3" eb="4">
      <t>カイ</t>
    </rPh>
    <phoneticPr fontId="1"/>
  </si>
  <si>
    <t>西日本学生陸上競技対校選手権大会</t>
    <rPh sb="0" eb="1">
      <t>ニシ</t>
    </rPh>
    <rPh sb="1" eb="3">
      <t>ニホン</t>
    </rPh>
    <rPh sb="3" eb="5">
      <t>ガクセイ</t>
    </rPh>
    <rPh sb="5" eb="7">
      <t>リクジョウ</t>
    </rPh>
    <rPh sb="7" eb="9">
      <t>キョウギ</t>
    </rPh>
    <rPh sb="9" eb="11">
      <t>タイコウ</t>
    </rPh>
    <rPh sb="11" eb="14">
      <t>センシュケン</t>
    </rPh>
    <rPh sb="14" eb="16">
      <t>タイカイ</t>
    </rPh>
    <phoneticPr fontId="1"/>
  </si>
  <si>
    <t>監督名　ﾌﾘｶﾞﾅ</t>
    <rPh sb="0" eb="2">
      <t>カントク</t>
    </rPh>
    <rPh sb="2" eb="3">
      <t>メイ</t>
    </rPh>
    <phoneticPr fontId="1"/>
  </si>
  <si>
    <t>冠名</t>
    <rPh sb="0" eb="1">
      <t>カンムリ</t>
    </rPh>
    <rPh sb="1" eb="2">
      <t>メイ</t>
    </rPh>
    <phoneticPr fontId="1"/>
  </si>
  <si>
    <t>DB</t>
    <phoneticPr fontId="1"/>
  </si>
  <si>
    <t>OP5000m</t>
    <phoneticPr fontId="1"/>
  </si>
  <si>
    <t>011001</t>
    <phoneticPr fontId="1"/>
  </si>
  <si>
    <t>OP棒高跳</t>
    <rPh sb="2" eb="5">
      <t>ボウタカト</t>
    </rPh>
    <phoneticPr fontId="1"/>
  </si>
  <si>
    <t>072001</t>
    <phoneticPr fontId="1"/>
  </si>
  <si>
    <t>三重県</t>
  </si>
  <si>
    <t>OP砲丸投</t>
    <rPh sb="2" eb="4">
      <t>ホウガン</t>
    </rPh>
    <rPh sb="4" eb="5">
      <t>ナ</t>
    </rPh>
    <phoneticPr fontId="1"/>
  </si>
  <si>
    <t>084001</t>
    <phoneticPr fontId="1"/>
  </si>
  <si>
    <t>OP円盤投</t>
    <rPh sb="2" eb="4">
      <t>エンバン</t>
    </rPh>
    <rPh sb="4" eb="5">
      <t>ナ</t>
    </rPh>
    <phoneticPr fontId="1"/>
  </si>
  <si>
    <t>088001</t>
    <phoneticPr fontId="1"/>
  </si>
  <si>
    <t>OPハンマー投</t>
    <rPh sb="6" eb="7">
      <t>ナ</t>
    </rPh>
    <phoneticPr fontId="1"/>
  </si>
  <si>
    <t>094001</t>
    <phoneticPr fontId="1"/>
  </si>
  <si>
    <t>OPやり投</t>
    <rPh sb="4" eb="5">
      <t>ナ</t>
    </rPh>
    <phoneticPr fontId="1"/>
  </si>
  <si>
    <t>093001</t>
    <phoneticPr fontId="1"/>
  </si>
  <si>
    <t>長野県</t>
  </si>
  <si>
    <t>青森県</t>
  </si>
  <si>
    <t>福井県</t>
  </si>
  <si>
    <t>日本学生陸上競技個人選手権</t>
    <rPh sb="0" eb="2">
      <t>ニホン</t>
    </rPh>
    <rPh sb="2" eb="4">
      <t>ガクセイ</t>
    </rPh>
    <rPh sb="4" eb="6">
      <t>リクジョウ</t>
    </rPh>
    <rPh sb="6" eb="8">
      <t>キョウギ</t>
    </rPh>
    <rPh sb="8" eb="10">
      <t>コジン</t>
    </rPh>
    <rPh sb="10" eb="13">
      <t>センシュケン</t>
    </rPh>
    <phoneticPr fontId="1"/>
  </si>
  <si>
    <t>大会名設定</t>
    <rPh sb="0" eb="2">
      <t>タイカイ</t>
    </rPh>
    <rPh sb="2" eb="3">
      <t>メイ</t>
    </rPh>
    <rPh sb="3" eb="5">
      <t>セッテイ</t>
    </rPh>
    <phoneticPr fontId="1"/>
  </si>
  <si>
    <t>愛知学院大学</t>
  </si>
  <si>
    <t>愛知教育大学</t>
  </si>
  <si>
    <t>愛知県立大学</t>
  </si>
  <si>
    <t>愛知工業大学</t>
  </si>
  <si>
    <t>愛知淑徳大学</t>
  </si>
  <si>
    <t>愛知東邦大学</t>
  </si>
  <si>
    <t>岐阜大学</t>
  </si>
  <si>
    <t>岐阜聖徳学園大学</t>
  </si>
  <si>
    <t>岐阜薬科大学</t>
  </si>
  <si>
    <t>近畿大学工業高等専門学校</t>
  </si>
  <si>
    <t>皇學館大学</t>
  </si>
  <si>
    <t>至学館大学</t>
  </si>
  <si>
    <t>静岡大学</t>
  </si>
  <si>
    <t>静岡産業大学</t>
  </si>
  <si>
    <t>椙山女学園大学</t>
  </si>
  <si>
    <t>鈴鹿工業高等専門学校</t>
  </si>
  <si>
    <t>大同大学</t>
  </si>
  <si>
    <t>中京大学</t>
  </si>
  <si>
    <t>中京学院大学</t>
  </si>
  <si>
    <t>中部大学</t>
  </si>
  <si>
    <t>中部学院大学</t>
  </si>
  <si>
    <t>東海学園大学</t>
  </si>
  <si>
    <t>豊田工業高等専門学校</t>
  </si>
  <si>
    <t>名古屋大学</t>
  </si>
  <si>
    <t>名古屋学院大学</t>
  </si>
  <si>
    <t>名古屋工業大学</t>
  </si>
  <si>
    <t>名古屋市立大学</t>
  </si>
  <si>
    <t>南山大学</t>
  </si>
  <si>
    <t>日本福祉大学</t>
  </si>
  <si>
    <t>浜松医科大学</t>
  </si>
  <si>
    <t>三重大学</t>
  </si>
  <si>
    <t>名城大学</t>
  </si>
  <si>
    <t>愛知大学</t>
  </si>
  <si>
    <t>愛知医科大学</t>
  </si>
  <si>
    <t>金城学院大学</t>
  </si>
  <si>
    <t>静岡県立大学</t>
  </si>
  <si>
    <t>常葉大学</t>
  </si>
  <si>
    <t>大学名</t>
    <rPh sb="0" eb="3">
      <t>ダイガクメイ</t>
    </rPh>
    <phoneticPr fontId="1"/>
  </si>
  <si>
    <t>ｶﾅ</t>
    <phoneticPr fontId="1"/>
  </si>
  <si>
    <t>大学コード</t>
    <rPh sb="0" eb="2">
      <t>ダイガク</t>
    </rPh>
    <phoneticPr fontId="1"/>
  </si>
  <si>
    <t>略称</t>
    <rPh sb="0" eb="2">
      <t>リャクショウ</t>
    </rPh>
    <phoneticPr fontId="1"/>
  </si>
  <si>
    <t>通しNo.</t>
    <rPh sb="0" eb="1">
      <t>トオ</t>
    </rPh>
    <phoneticPr fontId="1"/>
  </si>
  <si>
    <t>5-</t>
  </si>
  <si>
    <t>期日</t>
    <rPh sb="0" eb="2">
      <t>キジツ</t>
    </rPh>
    <phoneticPr fontId="1"/>
  </si>
  <si>
    <t>登録選手</t>
    <rPh sb="0" eb="2">
      <t>トウロク</t>
    </rPh>
    <rPh sb="2" eb="4">
      <t>センシュ</t>
    </rPh>
    <phoneticPr fontId="1"/>
  </si>
  <si>
    <t>名前</t>
    <rPh sb="0" eb="2">
      <t>ナマエ</t>
    </rPh>
    <phoneticPr fontId="1"/>
  </si>
  <si>
    <t>登録陸協</t>
    <rPh sb="0" eb="2">
      <t>トウロク</t>
    </rPh>
    <rPh sb="2" eb="3">
      <t>リク</t>
    </rPh>
    <rPh sb="3" eb="4">
      <t>キョウ</t>
    </rPh>
    <phoneticPr fontId="1"/>
  </si>
  <si>
    <t>※備考：</t>
    <rPh sb="1" eb="3">
      <t>ビコウ</t>
    </rPh>
    <phoneticPr fontId="1"/>
  </si>
  <si>
    <t>No.</t>
    <phoneticPr fontId="1"/>
  </si>
  <si>
    <t>DB</t>
    <phoneticPr fontId="1"/>
  </si>
  <si>
    <t>ﾌﾘｶﾞﾅ</t>
    <phoneticPr fontId="1"/>
  </si>
  <si>
    <t>ﾌﾘｶﾞﾅ</t>
    <phoneticPr fontId="1"/>
  </si>
  <si>
    <t>N1</t>
    <phoneticPr fontId="1"/>
  </si>
  <si>
    <t>N2</t>
    <phoneticPr fontId="1"/>
  </si>
  <si>
    <t>TM</t>
    <phoneticPr fontId="1"/>
  </si>
  <si>
    <t>S1</t>
    <phoneticPr fontId="1"/>
  </si>
  <si>
    <t>S2</t>
    <phoneticPr fontId="1"/>
  </si>
  <si>
    <t>S3</t>
    <phoneticPr fontId="1"/>
  </si>
  <si>
    <t>S4</t>
    <phoneticPr fontId="1"/>
  </si>
  <si>
    <t>S5</t>
    <phoneticPr fontId="1"/>
  </si>
  <si>
    <t>S6</t>
    <phoneticPr fontId="1"/>
  </si>
  <si>
    <t>通し番号</t>
    <rPh sb="0" eb="1">
      <t>トオ</t>
    </rPh>
    <rPh sb="2" eb="4">
      <t>バンゴウ</t>
    </rPh>
    <phoneticPr fontId="1"/>
  </si>
  <si>
    <t>男子4×100mR</t>
    <rPh sb="0" eb="2">
      <t>ダンシ</t>
    </rPh>
    <phoneticPr fontId="1"/>
  </si>
  <si>
    <t>No.1</t>
    <phoneticPr fontId="1"/>
  </si>
  <si>
    <t>No.2</t>
    <phoneticPr fontId="1"/>
  </si>
  <si>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</si>
  <si>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</si>
  <si>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</si>
  <si>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</si>
  <si>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</si>
  <si>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</si>
  <si>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</si>
  <si>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</si>
  <si>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</si>
  <si>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No.12</t>
    <phoneticPr fontId="1"/>
  </si>
  <si>
    <t>No.13</t>
    <phoneticPr fontId="1"/>
  </si>
  <si>
    <t>No.15</t>
    <phoneticPr fontId="1"/>
  </si>
  <si>
    <t>No.16</t>
    <phoneticPr fontId="1"/>
  </si>
  <si>
    <t>No.17</t>
    <phoneticPr fontId="1"/>
  </si>
  <si>
    <t>No.18</t>
    <phoneticPr fontId="1"/>
  </si>
  <si>
    <t>No.19</t>
    <phoneticPr fontId="1"/>
  </si>
  <si>
    <t>No.20</t>
    <phoneticPr fontId="1"/>
  </si>
  <si>
    <t>所属マスター</t>
    <rPh sb="0" eb="2">
      <t>ショゾク</t>
    </rPh>
    <phoneticPr fontId="1"/>
  </si>
  <si>
    <t>N3</t>
    <phoneticPr fontId="1"/>
  </si>
  <si>
    <t>KC</t>
    <phoneticPr fontId="1"/>
  </si>
  <si>
    <t>区分</t>
    <rPh sb="0" eb="2">
      <t>クブン</t>
    </rPh>
    <phoneticPr fontId="1"/>
  </si>
  <si>
    <t>A</t>
    <phoneticPr fontId="1"/>
  </si>
  <si>
    <t>B</t>
    <phoneticPr fontId="1"/>
  </si>
  <si>
    <t>C</t>
    <phoneticPr fontId="1"/>
  </si>
  <si>
    <t>D</t>
    <phoneticPr fontId="1"/>
  </si>
  <si>
    <t>E</t>
    <phoneticPr fontId="1"/>
  </si>
  <si>
    <t>F</t>
    <phoneticPr fontId="1"/>
  </si>
  <si>
    <t>G</t>
    <phoneticPr fontId="1"/>
  </si>
  <si>
    <t>H</t>
    <phoneticPr fontId="1"/>
  </si>
  <si>
    <t>I</t>
    <phoneticPr fontId="1"/>
  </si>
  <si>
    <t>J</t>
    <phoneticPr fontId="1"/>
  </si>
  <si>
    <t>K</t>
    <phoneticPr fontId="1"/>
  </si>
  <si>
    <t>L</t>
    <phoneticPr fontId="1"/>
  </si>
  <si>
    <t>M</t>
    <phoneticPr fontId="1"/>
  </si>
  <si>
    <t>N</t>
    <phoneticPr fontId="1"/>
  </si>
  <si>
    <t>O</t>
    <phoneticPr fontId="1"/>
  </si>
  <si>
    <t>P</t>
    <phoneticPr fontId="1"/>
  </si>
  <si>
    <t>Q</t>
    <phoneticPr fontId="1"/>
  </si>
  <si>
    <t>R</t>
    <phoneticPr fontId="1"/>
  </si>
  <si>
    <t>S</t>
    <phoneticPr fontId="1"/>
  </si>
  <si>
    <t>T</t>
    <phoneticPr fontId="1"/>
  </si>
  <si>
    <t>No.14</t>
    <phoneticPr fontId="1"/>
  </si>
  <si>
    <t>男子4×400mR</t>
    <rPh sb="0" eb="2">
      <t>ダンシ</t>
    </rPh>
    <phoneticPr fontId="1"/>
  </si>
  <si>
    <t>女子4×100mR</t>
    <rPh sb="0" eb="2">
      <t>ジョシ</t>
    </rPh>
    <phoneticPr fontId="1"/>
  </si>
  <si>
    <t>5-</t>
    <phoneticPr fontId="1"/>
  </si>
  <si>
    <t>女子4×400mR</t>
    <phoneticPr fontId="1"/>
  </si>
  <si>
    <t>(明細)</t>
    <rPh sb="1" eb="3">
      <t>メイサイ</t>
    </rPh>
    <phoneticPr fontId="1"/>
  </si>
  <si>
    <t>男子</t>
    <rPh sb="0" eb="2">
      <t>ダンシ</t>
    </rPh>
    <phoneticPr fontId="1"/>
  </si>
  <si>
    <t>×</t>
    <phoneticPr fontId="1"/>
  </si>
  <si>
    <t>リレー</t>
    <phoneticPr fontId="1"/>
  </si>
  <si>
    <t>×</t>
    <phoneticPr fontId="1"/>
  </si>
  <si>
    <t>小計</t>
    <rPh sb="0" eb="2">
      <t>ショウケイ</t>
    </rPh>
    <phoneticPr fontId="1"/>
  </si>
  <si>
    <t>女子</t>
    <rPh sb="0" eb="2">
      <t>ジョシ</t>
    </rPh>
    <phoneticPr fontId="1"/>
  </si>
  <si>
    <t>×</t>
    <phoneticPr fontId="1"/>
  </si>
  <si>
    <t>合計</t>
    <rPh sb="0" eb="2">
      <t>ゴウケイ</t>
    </rPh>
    <phoneticPr fontId="1"/>
  </si>
  <si>
    <t>振込先</t>
    <rPh sb="0" eb="2">
      <t>フリコミ</t>
    </rPh>
    <rPh sb="2" eb="3">
      <t>サキ</t>
    </rPh>
    <phoneticPr fontId="1"/>
  </si>
  <si>
    <t>個人種目</t>
    <rPh sb="0" eb="2">
      <t>コジン</t>
    </rPh>
    <rPh sb="2" eb="4">
      <t>シュモク</t>
    </rPh>
    <phoneticPr fontId="1"/>
  </si>
  <si>
    <t>広告補助金</t>
    <rPh sb="0" eb="2">
      <t>コウコク</t>
    </rPh>
    <rPh sb="2" eb="5">
      <t>ホジョキン</t>
    </rPh>
    <phoneticPr fontId="1"/>
  </si>
  <si>
    <t>三菱UFJ銀行　八事支店　普通口座3351198</t>
    <rPh sb="0" eb="2">
      <t>ミツビシ</t>
    </rPh>
    <rPh sb="5" eb="7">
      <t>ギンコウ</t>
    </rPh>
    <rPh sb="8" eb="9">
      <t>ハチ</t>
    </rPh>
    <rPh sb="9" eb="10">
      <t>コト</t>
    </rPh>
    <rPh sb="10" eb="12">
      <t>シテン</t>
    </rPh>
    <rPh sb="13" eb="15">
      <t>フツウ</t>
    </rPh>
    <rPh sb="15" eb="17">
      <t>コウザ</t>
    </rPh>
    <phoneticPr fontId="1"/>
  </si>
  <si>
    <t>愛知大</t>
  </si>
  <si>
    <t>愛知医科大</t>
  </si>
  <si>
    <t>愛知学院大</t>
  </si>
  <si>
    <t>愛知教育大</t>
  </si>
  <si>
    <t>愛知県立大</t>
  </si>
  <si>
    <t>愛知工業大</t>
  </si>
  <si>
    <t>愛知淑徳大</t>
  </si>
  <si>
    <t>愛知東邦大</t>
  </si>
  <si>
    <t>岐阜大</t>
  </si>
  <si>
    <t>岐阜薬科大</t>
  </si>
  <si>
    <t>皇學館大</t>
  </si>
  <si>
    <t>至学館大</t>
  </si>
  <si>
    <t>静岡大</t>
  </si>
  <si>
    <t>静岡県立大</t>
  </si>
  <si>
    <t>静岡産業大</t>
  </si>
  <si>
    <t>椙山女学園大</t>
  </si>
  <si>
    <t>大同大</t>
  </si>
  <si>
    <t>中京大</t>
  </si>
  <si>
    <t>中京学院大</t>
  </si>
  <si>
    <t>中部大</t>
  </si>
  <si>
    <t>中部学院大</t>
  </si>
  <si>
    <t>常葉大</t>
  </si>
  <si>
    <t>南山大</t>
  </si>
  <si>
    <t>浜松医科大</t>
  </si>
  <si>
    <t>三重大</t>
  </si>
  <si>
    <t>名城大</t>
  </si>
  <si>
    <t>必要</t>
    <rPh sb="0" eb="2">
      <t>ヒツヨウ</t>
    </rPh>
    <phoneticPr fontId="1"/>
  </si>
  <si>
    <t>不必要</t>
    <rPh sb="0" eb="3">
      <t>フヒツヨウ</t>
    </rPh>
    <phoneticPr fontId="1"/>
  </si>
  <si>
    <t>実人数</t>
    <rPh sb="0" eb="1">
      <t>ジツ</t>
    </rPh>
    <rPh sb="1" eb="3">
      <t>ニンズウ</t>
    </rPh>
    <phoneticPr fontId="1"/>
  </si>
  <si>
    <t>岐阜県</t>
  </si>
  <si>
    <t>富山県</t>
  </si>
  <si>
    <t>千葉県</t>
  </si>
  <si>
    <t>加藤　桃佳</t>
  </si>
  <si>
    <t>ｶﾄｳ ﾓﾓｶ</t>
  </si>
  <si>
    <t>北野　有紀</t>
  </si>
  <si>
    <t>ｷﾀﾉ ﾕｳｷ</t>
  </si>
  <si>
    <t>清水　冴枝</t>
  </si>
  <si>
    <t>ｼﾐｽﾞ ｻｴ</t>
  </si>
  <si>
    <t>ｲﾄｳ ﾕｳｷ</t>
  </si>
  <si>
    <t>木村　夏佳</t>
  </si>
  <si>
    <t>ｷﾑﾗ ﾅﾂｶ</t>
  </si>
  <si>
    <t>水島　恵</t>
  </si>
  <si>
    <t>ﾐｽﾞｼﾏ ﾒｸﾞﾐ</t>
  </si>
  <si>
    <t>伊藤　優</t>
  </si>
  <si>
    <t>安藤　佑馬</t>
  </si>
  <si>
    <t>ｱﾝﾄﾞｳ ﾕｳﾏ</t>
  </si>
  <si>
    <t>加藤　駿</t>
  </si>
  <si>
    <t>ｶﾄｳ ｼｭﾝ</t>
  </si>
  <si>
    <t>藤垣　諒</t>
  </si>
  <si>
    <t>ﾌｼﾞｶﾞｷ ﾘｮｳ</t>
  </si>
  <si>
    <t>ﾊﾔｶﾜ ﾄﾓｷ</t>
  </si>
  <si>
    <t>近藤　啓太</t>
  </si>
  <si>
    <t>ｺﾝﾄﾞｳ ｹｲﾀ</t>
  </si>
  <si>
    <t>東　直樹</t>
  </si>
  <si>
    <t>ｱｽﾞﾏ ﾅｵｷ</t>
  </si>
  <si>
    <t>中山　聖</t>
  </si>
  <si>
    <t>ﾅｶﾔﾏ ﾋｼﾞﾘ</t>
  </si>
  <si>
    <t>近藤　雅哉</t>
  </si>
  <si>
    <t>ｺﾝﾄﾞｳ ﾏｻﾔ</t>
  </si>
  <si>
    <t>ｶﾜｸﾞﾁ ﾘｮｳﾀ</t>
  </si>
  <si>
    <t>ﾅｶﾑﾗ ﾌﾐﾔ</t>
  </si>
  <si>
    <t>赤松　諒一</t>
  </si>
  <si>
    <t>ｱｶﾏﾂ ﾘｮｳｲﾁ</t>
  </si>
  <si>
    <t>田中　雄也</t>
  </si>
  <si>
    <t>ﾀﾅｶ ﾕｳﾔ</t>
  </si>
  <si>
    <t>松葉　大和</t>
  </si>
  <si>
    <t>ﾏﾂﾊﾞ ﾔﾏﾄ</t>
  </si>
  <si>
    <t>榎　将太</t>
  </si>
  <si>
    <t>ｴﾉｷ ｼｮｳﾀ</t>
  </si>
  <si>
    <t>ﾐｽﾞﾉ ｼｭﾝｽｹ</t>
  </si>
  <si>
    <t>西田　亮也</t>
  </si>
  <si>
    <t>ﾆｼﾀﾞ ﾘｮｳﾔ</t>
  </si>
  <si>
    <t>國司　寛人</t>
  </si>
  <si>
    <t>ｸﾆｼ ﾋﾛﾄ</t>
  </si>
  <si>
    <t>降籏　賢人</t>
  </si>
  <si>
    <t>ﾌﾙﾊﾀ ｹﾝﾄ</t>
  </si>
  <si>
    <t>小田　将矢</t>
  </si>
  <si>
    <t>ｵﾀﾞ ﾏｻﾔ</t>
  </si>
  <si>
    <t>千葉　俊季</t>
  </si>
  <si>
    <t>ﾁﾊﾞ ﾄｼｷ</t>
  </si>
  <si>
    <t>松永　幸大</t>
  </si>
  <si>
    <t>ﾏﾂﾅｶﾞ ﾕｷﾋﾛ</t>
  </si>
  <si>
    <t>伊藤　裕也</t>
  </si>
  <si>
    <t>ｲﾄｳ ﾕｳﾔ</t>
  </si>
  <si>
    <t>石井　宏和</t>
  </si>
  <si>
    <t>ｲｼｲ ﾋﾛｶｽﾞ</t>
  </si>
  <si>
    <t>高橋　周治</t>
  </si>
  <si>
    <t>ﾀｶﾊｼ ｼｭｳｼﾞ</t>
  </si>
  <si>
    <t>中村　謙斗</t>
  </si>
  <si>
    <t>ﾅｶﾑﾗ ｹﾝﾄ</t>
  </si>
  <si>
    <t>鈴木　良太</t>
  </si>
  <si>
    <t>ｽｽﾞｷ ﾘｮｳﾀ</t>
  </si>
  <si>
    <t>安部　友涼</t>
  </si>
  <si>
    <t>ｱﾍﾞ ﾕｳｽｹ</t>
  </si>
  <si>
    <t>古旗　崇裕</t>
  </si>
  <si>
    <t>ｺﾊﾞﾀ ﾀｶﾋﾛ</t>
  </si>
  <si>
    <t>中山　滉一</t>
  </si>
  <si>
    <t>ﾅｶﾔﾏ ｺｳｲﾁ</t>
  </si>
  <si>
    <t>ﾐｽﾞﾉ ｼｮｳﾀ</t>
  </si>
  <si>
    <t>蛭子屋　雄一</t>
  </si>
  <si>
    <t>ｴﾋﾞｽﾔ ﾕｳｲﾁ</t>
  </si>
  <si>
    <t>ｷﾉｼﾀ ﾋﾛｷ</t>
  </si>
  <si>
    <t>稲垣　慎一</t>
  </si>
  <si>
    <t>ｲﾅｶﾞｷ ｼﾝｲﾁ</t>
  </si>
  <si>
    <t>中村　亮太</t>
  </si>
  <si>
    <t>ﾅｶﾑﾗ ﾘｮｳﾀ</t>
  </si>
  <si>
    <t>日置　佑輔</t>
  </si>
  <si>
    <t>ﾋｵｷ ﾕｳｽｹ</t>
  </si>
  <si>
    <t>朱　佐木</t>
  </si>
  <si>
    <t>ｼｭ ｻｷ</t>
  </si>
  <si>
    <t>花木　建貴</t>
  </si>
  <si>
    <t>ﾊﾅｷ ﾀﾂｷ</t>
  </si>
  <si>
    <t>大脇　将史</t>
  </si>
  <si>
    <t>ｵｵﾜｷ ﾏｻｼ</t>
  </si>
  <si>
    <t>鈴木　健弘</t>
  </si>
  <si>
    <t>ｽｽﾞｷ ﾀｹﾋﾛ</t>
  </si>
  <si>
    <t>真野　悠太郎</t>
  </si>
  <si>
    <t>ﾏﾉ ﾕｳﾀﾛｳ</t>
  </si>
  <si>
    <t>河邊　健人</t>
  </si>
  <si>
    <t>ｶﾜﾍﾞ ｹﾝﾄ</t>
  </si>
  <si>
    <t>木附　大晴</t>
  </si>
  <si>
    <t>ｷﾂｷ ﾀｲｾｲ</t>
  </si>
  <si>
    <t>大石　紘之</t>
  </si>
  <si>
    <t>ｵｵｲｼ ﾋﾛﾕｷ</t>
  </si>
  <si>
    <t>ﾌﾅﾊｼ ﾕｳﾔ</t>
  </si>
  <si>
    <t>木村　颯</t>
  </si>
  <si>
    <t>ｷﾑﾗ ﾊﾔﾃ</t>
  </si>
  <si>
    <t>ﾅｶﾑﾗ ｼｭﾝｽｹ</t>
  </si>
  <si>
    <t>ｶﾄｳ ﾋﾛﾀｶ</t>
  </si>
  <si>
    <t>飯田　康平</t>
  </si>
  <si>
    <t>ｲｲﾀﾞ ｺｳﾍｲ</t>
  </si>
  <si>
    <t>岩井　宏樹</t>
  </si>
  <si>
    <t>ｲﾜｲ ﾋﾛｷ</t>
  </si>
  <si>
    <t>河上　匠</t>
  </si>
  <si>
    <t>ｶﾜｶﾐ ﾀｸﾐ</t>
  </si>
  <si>
    <t>角屋　喜基</t>
  </si>
  <si>
    <t>ｽﾐﾔ ﾖｼｷ</t>
  </si>
  <si>
    <t>竹原　佑亮</t>
  </si>
  <si>
    <t>ﾀｹﾊﾗ ﾕｳｽｹ</t>
  </si>
  <si>
    <t>ﾎｯﾀ ｼｮｳｷ</t>
  </si>
  <si>
    <t>多賀　駿介</t>
  </si>
  <si>
    <t>ﾀｶﾞ ｼｭﾝｽｹ</t>
  </si>
  <si>
    <t>鳥羽商船高等専門学校</t>
  </si>
  <si>
    <t>100000831</t>
  </si>
  <si>
    <t>100000832</t>
  </si>
  <si>
    <t>100000833</t>
  </si>
  <si>
    <t>100000834</t>
  </si>
  <si>
    <t>100000835</t>
  </si>
  <si>
    <t>100000836</t>
  </si>
  <si>
    <t>100000837</t>
  </si>
  <si>
    <t>100000838</t>
  </si>
  <si>
    <t>100000839</t>
  </si>
  <si>
    <t>100000840</t>
  </si>
  <si>
    <t>100000841</t>
  </si>
  <si>
    <t>100000842</t>
  </si>
  <si>
    <t>100000843</t>
  </si>
  <si>
    <t>100000844</t>
  </si>
  <si>
    <t>100000845</t>
  </si>
  <si>
    <t>100000846</t>
  </si>
  <si>
    <t>100000847</t>
  </si>
  <si>
    <t>100000848</t>
  </si>
  <si>
    <t>100000849</t>
  </si>
  <si>
    <t>100000850</t>
  </si>
  <si>
    <t>100000851</t>
  </si>
  <si>
    <t>100000852</t>
  </si>
  <si>
    <t>100000853</t>
  </si>
  <si>
    <t>100000854</t>
  </si>
  <si>
    <t>100000855</t>
  </si>
  <si>
    <t>100000856</t>
  </si>
  <si>
    <t>100000857</t>
  </si>
  <si>
    <t>100000858</t>
  </si>
  <si>
    <t>100000859</t>
  </si>
  <si>
    <t>100000860</t>
  </si>
  <si>
    <t>100000861</t>
  </si>
  <si>
    <t>100000862</t>
  </si>
  <si>
    <t>100000863</t>
  </si>
  <si>
    <t>100000864</t>
  </si>
  <si>
    <t>100000865</t>
  </si>
  <si>
    <t>100000866</t>
  </si>
  <si>
    <t>100000867</t>
  </si>
  <si>
    <t>100000868</t>
  </si>
  <si>
    <t>100000869</t>
  </si>
  <si>
    <t>100000870</t>
  </si>
  <si>
    <t>100000871</t>
  </si>
  <si>
    <t>100000872</t>
  </si>
  <si>
    <t>100000873</t>
  </si>
  <si>
    <t>100000874</t>
  </si>
  <si>
    <t>100000875</t>
  </si>
  <si>
    <t>100000876</t>
  </si>
  <si>
    <t>100000877</t>
  </si>
  <si>
    <t>100000878</t>
  </si>
  <si>
    <t>100000879</t>
  </si>
  <si>
    <t>100000880</t>
  </si>
  <si>
    <t>100000881</t>
  </si>
  <si>
    <t>100000882</t>
  </si>
  <si>
    <t>100000883</t>
  </si>
  <si>
    <t>100000884</t>
  </si>
  <si>
    <t>100000885</t>
  </si>
  <si>
    <t>100000886</t>
  </si>
  <si>
    <t>100000887</t>
  </si>
  <si>
    <t>100000888</t>
  </si>
  <si>
    <t>100000889</t>
  </si>
  <si>
    <t>100000890</t>
  </si>
  <si>
    <t>100000891</t>
  </si>
  <si>
    <t>100000892</t>
  </si>
  <si>
    <t>100000893</t>
  </si>
  <si>
    <t>100000894</t>
  </si>
  <si>
    <t>100000895</t>
  </si>
  <si>
    <t>100000896</t>
  </si>
  <si>
    <t>100000897</t>
  </si>
  <si>
    <t>100000898</t>
  </si>
  <si>
    <t>100000899</t>
  </si>
  <si>
    <t>100000900</t>
  </si>
  <si>
    <t>100000901</t>
  </si>
  <si>
    <t>100000902</t>
  </si>
  <si>
    <t>100000903</t>
  </si>
  <si>
    <t>100000904</t>
  </si>
  <si>
    <t>100000905</t>
  </si>
  <si>
    <t>100000906</t>
  </si>
  <si>
    <t>100000907</t>
  </si>
  <si>
    <t>100000908</t>
  </si>
  <si>
    <t>100000909</t>
  </si>
  <si>
    <t>100000910</t>
  </si>
  <si>
    <t>100000911</t>
  </si>
  <si>
    <t>100000912</t>
  </si>
  <si>
    <t>100000913</t>
  </si>
  <si>
    <t>100000914</t>
  </si>
  <si>
    <t>100000915</t>
  </si>
  <si>
    <t>100000916</t>
  </si>
  <si>
    <t>100000917</t>
  </si>
  <si>
    <t>100000918</t>
  </si>
  <si>
    <t>100000919</t>
  </si>
  <si>
    <t>100000920</t>
  </si>
  <si>
    <t>100000921</t>
  </si>
  <si>
    <t>100000922</t>
  </si>
  <si>
    <t>100000923</t>
  </si>
  <si>
    <t>100000924</t>
  </si>
  <si>
    <t>100000925</t>
  </si>
  <si>
    <t>100000926</t>
  </si>
  <si>
    <t>100000927</t>
  </si>
  <si>
    <t>100000928</t>
  </si>
  <si>
    <t>100000929</t>
  </si>
  <si>
    <t>100000930</t>
  </si>
  <si>
    <t>100000931</t>
  </si>
  <si>
    <t>100000932</t>
  </si>
  <si>
    <t>100000933</t>
  </si>
  <si>
    <t>100000934</t>
  </si>
  <si>
    <t>100000935</t>
  </si>
  <si>
    <t>100000936</t>
  </si>
  <si>
    <t>100000937</t>
  </si>
  <si>
    <t>100000938</t>
  </si>
  <si>
    <t>100000939</t>
  </si>
  <si>
    <t>100000940</t>
  </si>
  <si>
    <t>100000941</t>
  </si>
  <si>
    <t>100000942</t>
  </si>
  <si>
    <t>100000943</t>
  </si>
  <si>
    <t>100000944</t>
  </si>
  <si>
    <t>100000945</t>
  </si>
  <si>
    <t>100000946</t>
  </si>
  <si>
    <t>100000947</t>
  </si>
  <si>
    <t>100000948</t>
  </si>
  <si>
    <t>100000949</t>
  </si>
  <si>
    <t>100000950</t>
  </si>
  <si>
    <t>100000951</t>
  </si>
  <si>
    <t>100000952</t>
  </si>
  <si>
    <t>100000953</t>
  </si>
  <si>
    <t>100000954</t>
  </si>
  <si>
    <t>100000955</t>
  </si>
  <si>
    <t>100000956</t>
  </si>
  <si>
    <t>100000957</t>
  </si>
  <si>
    <t>100000958</t>
  </si>
  <si>
    <t>100000959</t>
  </si>
  <si>
    <t>100000960</t>
  </si>
  <si>
    <t>100000961</t>
  </si>
  <si>
    <t>100000962</t>
  </si>
  <si>
    <t>100000963</t>
  </si>
  <si>
    <t>100000964</t>
  </si>
  <si>
    <t>100000965</t>
  </si>
  <si>
    <t>100000966</t>
  </si>
  <si>
    <t>100000967</t>
  </si>
  <si>
    <t>100000968</t>
  </si>
  <si>
    <t>100000969</t>
  </si>
  <si>
    <t>100000970</t>
  </si>
  <si>
    <t>100000971</t>
  </si>
  <si>
    <t>100000972</t>
  </si>
  <si>
    <t>100000973</t>
  </si>
  <si>
    <t>100000974</t>
  </si>
  <si>
    <t>100000975</t>
  </si>
  <si>
    <t>100000976</t>
  </si>
  <si>
    <t>100000977</t>
  </si>
  <si>
    <t>100000978</t>
  </si>
  <si>
    <t>100000979</t>
  </si>
  <si>
    <t>100000980</t>
  </si>
  <si>
    <t>100000981</t>
  </si>
  <si>
    <t>100000982</t>
  </si>
  <si>
    <t>100000983</t>
  </si>
  <si>
    <t>100000984</t>
  </si>
  <si>
    <t>100000985</t>
  </si>
  <si>
    <t>100000986</t>
  </si>
  <si>
    <t>100000987</t>
  </si>
  <si>
    <t>100000988</t>
  </si>
  <si>
    <t>100000989</t>
  </si>
  <si>
    <t>100000990</t>
  </si>
  <si>
    <t>100000991</t>
  </si>
  <si>
    <t>100000992</t>
  </si>
  <si>
    <t>100000993</t>
  </si>
  <si>
    <t>100000994</t>
  </si>
  <si>
    <t>100000995</t>
  </si>
  <si>
    <t>100000996</t>
  </si>
  <si>
    <t>100000997</t>
  </si>
  <si>
    <t>100000998</t>
  </si>
  <si>
    <t>100000999</t>
  </si>
  <si>
    <t>100001000</t>
  </si>
  <si>
    <t>100001001</t>
  </si>
  <si>
    <t>100001002</t>
  </si>
  <si>
    <t>100001003</t>
  </si>
  <si>
    <t>100001004</t>
  </si>
  <si>
    <t>100001005</t>
  </si>
  <si>
    <t>100001006</t>
  </si>
  <si>
    <t>100001007</t>
  </si>
  <si>
    <t>100001008</t>
  </si>
  <si>
    <t>100001009</t>
  </si>
  <si>
    <t>100001010</t>
  </si>
  <si>
    <t>100001011</t>
  </si>
  <si>
    <t>100001012</t>
  </si>
  <si>
    <t>100001013</t>
  </si>
  <si>
    <t>100001014</t>
  </si>
  <si>
    <t>100001015</t>
  </si>
  <si>
    <t>100001016</t>
  </si>
  <si>
    <t>100001017</t>
  </si>
  <si>
    <t>100001018</t>
  </si>
  <si>
    <t>100001019</t>
  </si>
  <si>
    <t>100001020</t>
  </si>
  <si>
    <t>100001021</t>
  </si>
  <si>
    <t>100001022</t>
  </si>
  <si>
    <t>100001023</t>
  </si>
  <si>
    <t>100001024</t>
  </si>
  <si>
    <t>100001025</t>
  </si>
  <si>
    <t>100001026</t>
  </si>
  <si>
    <t>100001027</t>
  </si>
  <si>
    <t>100001028</t>
  </si>
  <si>
    <t>100001029</t>
  </si>
  <si>
    <t>100001030</t>
  </si>
  <si>
    <t>100001031</t>
  </si>
  <si>
    <t>100001032</t>
  </si>
  <si>
    <t>100001033</t>
  </si>
  <si>
    <t>100001034</t>
  </si>
  <si>
    <t>100001035</t>
  </si>
  <si>
    <t>100001036</t>
  </si>
  <si>
    <t>100001037</t>
  </si>
  <si>
    <t>100001038</t>
  </si>
  <si>
    <t>100001039</t>
  </si>
  <si>
    <t>100001040</t>
  </si>
  <si>
    <t>100001041</t>
  </si>
  <si>
    <t>100001042</t>
  </si>
  <si>
    <t>100001043</t>
  </si>
  <si>
    <t>100001044</t>
  </si>
  <si>
    <t>100001045</t>
  </si>
  <si>
    <t>100001046</t>
  </si>
  <si>
    <t>100001047</t>
  </si>
  <si>
    <t>100001048</t>
  </si>
  <si>
    <t>100001049</t>
  </si>
  <si>
    <t>100001050</t>
  </si>
  <si>
    <t>100001051</t>
  </si>
  <si>
    <t>100001052</t>
  </si>
  <si>
    <t>100001053</t>
  </si>
  <si>
    <t>100001054</t>
  </si>
  <si>
    <t>100001055</t>
  </si>
  <si>
    <t>100001056</t>
  </si>
  <si>
    <t>100001057</t>
  </si>
  <si>
    <t>100001058</t>
  </si>
  <si>
    <t>100001059</t>
  </si>
  <si>
    <t>100001060</t>
  </si>
  <si>
    <t>100001061</t>
  </si>
  <si>
    <t>100001062</t>
  </si>
  <si>
    <t>100001063</t>
  </si>
  <si>
    <t>100001064</t>
  </si>
  <si>
    <t>100001065</t>
  </si>
  <si>
    <t>100001066</t>
  </si>
  <si>
    <t>100001067</t>
  </si>
  <si>
    <t>100001068</t>
  </si>
  <si>
    <t>100001069</t>
  </si>
  <si>
    <t>100001070</t>
  </si>
  <si>
    <t>100001071</t>
  </si>
  <si>
    <t>100001072</t>
  </si>
  <si>
    <t>100001073</t>
  </si>
  <si>
    <t>100001074</t>
  </si>
  <si>
    <t>100001075</t>
  </si>
  <si>
    <t>100001076</t>
  </si>
  <si>
    <t>100001077</t>
  </si>
  <si>
    <t>100001078</t>
  </si>
  <si>
    <t>100001079</t>
  </si>
  <si>
    <t>100001080</t>
  </si>
  <si>
    <t>100001081</t>
  </si>
  <si>
    <t>100001082</t>
  </si>
  <si>
    <t>100001083</t>
  </si>
  <si>
    <t>100001084</t>
  </si>
  <si>
    <t>100001085</t>
  </si>
  <si>
    <t>100001086</t>
  </si>
  <si>
    <t>100001087</t>
  </si>
  <si>
    <t>100001088</t>
  </si>
  <si>
    <t>100001089</t>
  </si>
  <si>
    <t>100001090</t>
  </si>
  <si>
    <t>100001091</t>
  </si>
  <si>
    <t>100001092</t>
  </si>
  <si>
    <t>100001093</t>
  </si>
  <si>
    <t>100001094</t>
  </si>
  <si>
    <t>100001095</t>
  </si>
  <si>
    <t>100001096</t>
  </si>
  <si>
    <t>100001097</t>
  </si>
  <si>
    <t>100001098</t>
  </si>
  <si>
    <t>100001099</t>
  </si>
  <si>
    <t>100001100</t>
  </si>
  <si>
    <t>100001101</t>
  </si>
  <si>
    <t>100001102</t>
  </si>
  <si>
    <t>100001103</t>
  </si>
  <si>
    <t>100001104</t>
  </si>
  <si>
    <t>100001105</t>
  </si>
  <si>
    <t>100001106</t>
  </si>
  <si>
    <t>100001107</t>
  </si>
  <si>
    <t>100001108</t>
  </si>
  <si>
    <t>100001109</t>
  </si>
  <si>
    <t>100001110</t>
  </si>
  <si>
    <t>100001111</t>
  </si>
  <si>
    <t>100001112</t>
  </si>
  <si>
    <t>100001113</t>
  </si>
  <si>
    <t>100001114</t>
  </si>
  <si>
    <t>100001115</t>
  </si>
  <si>
    <t>100001116</t>
  </si>
  <si>
    <t>100001117</t>
  </si>
  <si>
    <t>100001118</t>
  </si>
  <si>
    <t>100001119</t>
  </si>
  <si>
    <t>100001120</t>
  </si>
  <si>
    <t>100001121</t>
  </si>
  <si>
    <t>100001122</t>
  </si>
  <si>
    <t>100001123</t>
  </si>
  <si>
    <t>100001124</t>
  </si>
  <si>
    <t>100001125</t>
  </si>
  <si>
    <t>100001126</t>
  </si>
  <si>
    <t>100001127</t>
  </si>
  <si>
    <t>100001128</t>
  </si>
  <si>
    <t>100001129</t>
  </si>
  <si>
    <t>100001130</t>
  </si>
  <si>
    <t>100001131</t>
  </si>
  <si>
    <t>100001132</t>
  </si>
  <si>
    <t>100001133</t>
  </si>
  <si>
    <t>100001134</t>
  </si>
  <si>
    <t>100001135</t>
  </si>
  <si>
    <t>100001136</t>
  </si>
  <si>
    <t>100001137</t>
  </si>
  <si>
    <t>100001138</t>
  </si>
  <si>
    <t>100001139</t>
  </si>
  <si>
    <t>100001140</t>
  </si>
  <si>
    <t>100001141</t>
  </si>
  <si>
    <t>100001142</t>
  </si>
  <si>
    <t>100001143</t>
  </si>
  <si>
    <t>100001144</t>
  </si>
  <si>
    <t>100001145</t>
  </si>
  <si>
    <t>100001146</t>
  </si>
  <si>
    <t>100001147</t>
  </si>
  <si>
    <t>100001148</t>
  </si>
  <si>
    <t>100001149</t>
  </si>
  <si>
    <t>100001150</t>
  </si>
  <si>
    <t>100001151</t>
  </si>
  <si>
    <t>100001152</t>
  </si>
  <si>
    <t>100001153</t>
  </si>
  <si>
    <t>100001154</t>
  </si>
  <si>
    <t>100001155</t>
  </si>
  <si>
    <t>100001156</t>
  </si>
  <si>
    <t>100001157</t>
  </si>
  <si>
    <t>100001158</t>
  </si>
  <si>
    <t>100001159</t>
  </si>
  <si>
    <t>100001160</t>
  </si>
  <si>
    <t>100001161</t>
  </si>
  <si>
    <t>100001162</t>
  </si>
  <si>
    <t>100001163</t>
  </si>
  <si>
    <t>100001164</t>
  </si>
  <si>
    <t>100001165</t>
  </si>
  <si>
    <t>100001166</t>
  </si>
  <si>
    <t>100001167</t>
  </si>
  <si>
    <t>100001168</t>
  </si>
  <si>
    <t>100001169</t>
  </si>
  <si>
    <t>100001170</t>
  </si>
  <si>
    <t>100001171</t>
  </si>
  <si>
    <t>100001172</t>
  </si>
  <si>
    <t>100001173</t>
  </si>
  <si>
    <t>100001174</t>
  </si>
  <si>
    <t>100001175</t>
  </si>
  <si>
    <t>100001176</t>
  </si>
  <si>
    <t>100001177</t>
  </si>
  <si>
    <t>100001178</t>
  </si>
  <si>
    <t>100001179</t>
  </si>
  <si>
    <t>100001180</t>
  </si>
  <si>
    <t>100001181</t>
  </si>
  <si>
    <t>100001182</t>
  </si>
  <si>
    <t>100001183</t>
  </si>
  <si>
    <t>100001184</t>
  </si>
  <si>
    <t>100001185</t>
  </si>
  <si>
    <t>100001186</t>
  </si>
  <si>
    <t>100001187</t>
  </si>
  <si>
    <t>100001188</t>
  </si>
  <si>
    <t>100001189</t>
  </si>
  <si>
    <t>100001190</t>
  </si>
  <si>
    <t>100001191</t>
  </si>
  <si>
    <t>100001192</t>
  </si>
  <si>
    <t>100001193</t>
  </si>
  <si>
    <t>100001194</t>
  </si>
  <si>
    <t>100001195</t>
  </si>
  <si>
    <t>100001196</t>
  </si>
  <si>
    <t>100001197</t>
  </si>
  <si>
    <t>100001198</t>
  </si>
  <si>
    <t>100001199</t>
  </si>
  <si>
    <t>100001200</t>
  </si>
  <si>
    <t>100001201</t>
  </si>
  <si>
    <t>100001202</t>
  </si>
  <si>
    <t>100001203</t>
  </si>
  <si>
    <t>100001204</t>
  </si>
  <si>
    <t>100001205</t>
  </si>
  <si>
    <t>100001206</t>
  </si>
  <si>
    <t>100001207</t>
  </si>
  <si>
    <t>100001208</t>
  </si>
  <si>
    <t>100001209</t>
  </si>
  <si>
    <t>100001210</t>
  </si>
  <si>
    <t>100001211</t>
  </si>
  <si>
    <t>100001212</t>
  </si>
  <si>
    <t>100001213</t>
  </si>
  <si>
    <t>100001214</t>
  </si>
  <si>
    <t>100001215</t>
  </si>
  <si>
    <t>100001216</t>
  </si>
  <si>
    <t>100001217</t>
  </si>
  <si>
    <t>100001218</t>
  </si>
  <si>
    <t>100001219</t>
  </si>
  <si>
    <t>100001220</t>
  </si>
  <si>
    <t>100001221</t>
  </si>
  <si>
    <t>100001222</t>
  </si>
  <si>
    <t>100001223</t>
  </si>
  <si>
    <t>100001224</t>
  </si>
  <si>
    <t>100001225</t>
  </si>
  <si>
    <t>100001226</t>
  </si>
  <si>
    <t>100001227</t>
  </si>
  <si>
    <t>100001228</t>
  </si>
  <si>
    <t>100001229</t>
  </si>
  <si>
    <t>100001230</t>
  </si>
  <si>
    <t>100001231</t>
  </si>
  <si>
    <t>100001232</t>
  </si>
  <si>
    <t>100001233</t>
  </si>
  <si>
    <t>100001234</t>
  </si>
  <si>
    <t>100001235</t>
  </si>
  <si>
    <t>100001236</t>
  </si>
  <si>
    <t>100001237</t>
  </si>
  <si>
    <t>100001238</t>
  </si>
  <si>
    <t>100001239</t>
  </si>
  <si>
    <t>100001240</t>
  </si>
  <si>
    <t>100001241</t>
  </si>
  <si>
    <t>100001242</t>
  </si>
  <si>
    <t>100001243</t>
  </si>
  <si>
    <t>100001244</t>
  </si>
  <si>
    <t>100001245</t>
  </si>
  <si>
    <t>100001246</t>
  </si>
  <si>
    <t>100001247</t>
  </si>
  <si>
    <t>100001248</t>
  </si>
  <si>
    <t>100001249</t>
  </si>
  <si>
    <t>100001250</t>
  </si>
  <si>
    <t>100001251</t>
  </si>
  <si>
    <t>100001252</t>
  </si>
  <si>
    <t>100001253</t>
  </si>
  <si>
    <t>100001254</t>
  </si>
  <si>
    <t>100001255</t>
  </si>
  <si>
    <t>100001256</t>
  </si>
  <si>
    <t>100001257</t>
  </si>
  <si>
    <t>100001258</t>
  </si>
  <si>
    <t>100001259</t>
  </si>
  <si>
    <t>100001260</t>
  </si>
  <si>
    <t>100001261</t>
  </si>
  <si>
    <t>100001262</t>
  </si>
  <si>
    <t>100001263</t>
  </si>
  <si>
    <t>100001264</t>
  </si>
  <si>
    <t>100001265</t>
  </si>
  <si>
    <t>100001266</t>
  </si>
  <si>
    <t>100001267</t>
  </si>
  <si>
    <t>100001268</t>
  </si>
  <si>
    <t>100001269</t>
  </si>
  <si>
    <t>100001270</t>
  </si>
  <si>
    <t>100001271</t>
  </si>
  <si>
    <t>100001272</t>
  </si>
  <si>
    <t>100001273</t>
  </si>
  <si>
    <t>100001274</t>
  </si>
  <si>
    <t>100001275</t>
  </si>
  <si>
    <t>100001276</t>
  </si>
  <si>
    <t>100001277</t>
  </si>
  <si>
    <t>100001278</t>
  </si>
  <si>
    <t>100001279</t>
  </si>
  <si>
    <t>100001280</t>
  </si>
  <si>
    <t>100001281</t>
  </si>
  <si>
    <t>100001282</t>
  </si>
  <si>
    <t>100001283</t>
  </si>
  <si>
    <t>100001284</t>
  </si>
  <si>
    <t>100001285</t>
  </si>
  <si>
    <t>100001286</t>
  </si>
  <si>
    <t>100001287</t>
  </si>
  <si>
    <t>100001288</t>
  </si>
  <si>
    <t>100001289</t>
  </si>
  <si>
    <t>100001290</t>
  </si>
  <si>
    <t>100001291</t>
  </si>
  <si>
    <t>100001292</t>
  </si>
  <si>
    <t>100001293</t>
  </si>
  <si>
    <t>100001294</t>
  </si>
  <si>
    <t>100001295</t>
  </si>
  <si>
    <t>100001296</t>
  </si>
  <si>
    <t>100001297</t>
  </si>
  <si>
    <t>100001298</t>
  </si>
  <si>
    <t>100001299</t>
  </si>
  <si>
    <t>100001300</t>
  </si>
  <si>
    <t>100001301</t>
  </si>
  <si>
    <t>100001302</t>
  </si>
  <si>
    <t>100001303</t>
  </si>
  <si>
    <t>100001304</t>
  </si>
  <si>
    <t>100001305</t>
  </si>
  <si>
    <t>100001306</t>
  </si>
  <si>
    <t>100001307</t>
  </si>
  <si>
    <t>100001308</t>
  </si>
  <si>
    <t>100001309</t>
  </si>
  <si>
    <t>100001310</t>
  </si>
  <si>
    <t>100001311</t>
  </si>
  <si>
    <t>100001312</t>
  </si>
  <si>
    <t>100001313</t>
  </si>
  <si>
    <t>100001314</t>
  </si>
  <si>
    <t>100001315</t>
  </si>
  <si>
    <t>100001316</t>
  </si>
  <si>
    <t>100001317</t>
  </si>
  <si>
    <t>100001318</t>
  </si>
  <si>
    <t>100001319</t>
  </si>
  <si>
    <t>100001320</t>
  </si>
  <si>
    <t>100001321</t>
  </si>
  <si>
    <t>100001322</t>
  </si>
  <si>
    <t>100001323</t>
  </si>
  <si>
    <t>100001324</t>
  </si>
  <si>
    <t>100001325</t>
  </si>
  <si>
    <t>100001326</t>
  </si>
  <si>
    <t>100001327</t>
  </si>
  <si>
    <t>100001328</t>
  </si>
  <si>
    <t>100001329</t>
  </si>
  <si>
    <t>100001330</t>
  </si>
  <si>
    <t>100001331</t>
  </si>
  <si>
    <t>100001332</t>
  </si>
  <si>
    <t>100001333</t>
  </si>
  <si>
    <t>100001334</t>
  </si>
  <si>
    <t>100001335</t>
  </si>
  <si>
    <t>100001336</t>
  </si>
  <si>
    <t>100001337</t>
  </si>
  <si>
    <t>100001338</t>
  </si>
  <si>
    <t>100001339</t>
  </si>
  <si>
    <t>100001340</t>
  </si>
  <si>
    <t>100001341</t>
  </si>
  <si>
    <t>100001342</t>
  </si>
  <si>
    <t>100001343</t>
  </si>
  <si>
    <t>100001344</t>
  </si>
  <si>
    <t>100001345</t>
  </si>
  <si>
    <t>100001346</t>
  </si>
  <si>
    <t>100001347</t>
  </si>
  <si>
    <t>100001348</t>
  </si>
  <si>
    <t>100001349</t>
  </si>
  <si>
    <t>100001350</t>
  </si>
  <si>
    <t>100001351</t>
  </si>
  <si>
    <t>100001352</t>
  </si>
  <si>
    <t>100001353</t>
  </si>
  <si>
    <t>100001354</t>
  </si>
  <si>
    <t>100001355</t>
  </si>
  <si>
    <t>100001356</t>
  </si>
  <si>
    <t>100001357</t>
  </si>
  <si>
    <t>100001358</t>
  </si>
  <si>
    <t>100001359</t>
  </si>
  <si>
    <t>100001360</t>
  </si>
  <si>
    <t>100001361</t>
  </si>
  <si>
    <t>100001362</t>
  </si>
  <si>
    <t>100001363</t>
  </si>
  <si>
    <t>100001364</t>
  </si>
  <si>
    <t>100001365</t>
  </si>
  <si>
    <t>100001366</t>
  </si>
  <si>
    <t>100001367</t>
  </si>
  <si>
    <t>100001368</t>
  </si>
  <si>
    <t>100001369</t>
  </si>
  <si>
    <t>100001370</t>
  </si>
  <si>
    <t>100001371</t>
  </si>
  <si>
    <t>100001372</t>
  </si>
  <si>
    <t>100001373</t>
  </si>
  <si>
    <t>100001374</t>
  </si>
  <si>
    <t>100001375</t>
  </si>
  <si>
    <t>100001376</t>
  </si>
  <si>
    <t>100001377</t>
  </si>
  <si>
    <t>100001378</t>
  </si>
  <si>
    <t>100001379</t>
  </si>
  <si>
    <t>100001380</t>
  </si>
  <si>
    <t>100001381</t>
  </si>
  <si>
    <t>100001382</t>
  </si>
  <si>
    <t>100001383</t>
  </si>
  <si>
    <t>100001384</t>
  </si>
  <si>
    <t>100001385</t>
  </si>
  <si>
    <t>100001386</t>
  </si>
  <si>
    <t>100001387</t>
  </si>
  <si>
    <t>100001388</t>
  </si>
  <si>
    <t>100001389</t>
  </si>
  <si>
    <t>100001390</t>
  </si>
  <si>
    <t>100001391</t>
  </si>
  <si>
    <t>100001392</t>
  </si>
  <si>
    <t>100001393</t>
  </si>
  <si>
    <t>100001394</t>
  </si>
  <si>
    <t>100001395</t>
  </si>
  <si>
    <t>100001396</t>
  </si>
  <si>
    <t>100001397</t>
  </si>
  <si>
    <t>100001398</t>
  </si>
  <si>
    <t>100001399</t>
  </si>
  <si>
    <t>100001400</t>
  </si>
  <si>
    <t>100001401</t>
  </si>
  <si>
    <t>100001402</t>
  </si>
  <si>
    <t>100001403</t>
  </si>
  <si>
    <t>100001404</t>
  </si>
  <si>
    <t>100001405</t>
  </si>
  <si>
    <t>100001406</t>
  </si>
  <si>
    <t>100001407</t>
  </si>
  <si>
    <t>100001408</t>
  </si>
  <si>
    <t>100001409</t>
  </si>
  <si>
    <t>100001410</t>
  </si>
  <si>
    <t>100001411</t>
  </si>
  <si>
    <t>100001412</t>
  </si>
  <si>
    <t>100001413</t>
  </si>
  <si>
    <t>100001414</t>
  </si>
  <si>
    <t>100001415</t>
  </si>
  <si>
    <t>100001416</t>
  </si>
  <si>
    <t>100001417</t>
  </si>
  <si>
    <t>100001418</t>
  </si>
  <si>
    <t>100001419</t>
  </si>
  <si>
    <t>100001420</t>
  </si>
  <si>
    <t>100001421</t>
  </si>
  <si>
    <t>100001422</t>
  </si>
  <si>
    <t>100001423</t>
  </si>
  <si>
    <t>100001424</t>
  </si>
  <si>
    <t>100001425</t>
  </si>
  <si>
    <t>100001426</t>
  </si>
  <si>
    <t>100001427</t>
  </si>
  <si>
    <t>100001428</t>
  </si>
  <si>
    <t>100001429</t>
  </si>
  <si>
    <t>100001430</t>
  </si>
  <si>
    <t>100001431</t>
  </si>
  <si>
    <t>100001432</t>
  </si>
  <si>
    <t>100001433</t>
  </si>
  <si>
    <t>100001434</t>
  </si>
  <si>
    <t>100001435</t>
  </si>
  <si>
    <t>100001436</t>
  </si>
  <si>
    <t>100001437</t>
  </si>
  <si>
    <t>100001438</t>
  </si>
  <si>
    <t>100001439</t>
  </si>
  <si>
    <t>100001440</t>
  </si>
  <si>
    <t>100001441</t>
  </si>
  <si>
    <t>100001442</t>
  </si>
  <si>
    <t>100001443</t>
  </si>
  <si>
    <t>100001444</t>
  </si>
  <si>
    <t>100001445</t>
  </si>
  <si>
    <t>100001446</t>
  </si>
  <si>
    <t>100001447</t>
  </si>
  <si>
    <t>100001448</t>
  </si>
  <si>
    <t>100001449</t>
  </si>
  <si>
    <t>100001450</t>
  </si>
  <si>
    <t>100001451</t>
  </si>
  <si>
    <t>100001452</t>
  </si>
  <si>
    <t>100001453</t>
  </si>
  <si>
    <t>100001454</t>
  </si>
  <si>
    <t>100001455</t>
  </si>
  <si>
    <t>100001456</t>
  </si>
  <si>
    <t>100001457</t>
  </si>
  <si>
    <t>100001458</t>
  </si>
  <si>
    <t>100001459</t>
  </si>
  <si>
    <t>100001460</t>
  </si>
  <si>
    <t>100001461</t>
  </si>
  <si>
    <t>100001462</t>
  </si>
  <si>
    <t>100001463</t>
  </si>
  <si>
    <t>100001464</t>
  </si>
  <si>
    <t>100001465</t>
  </si>
  <si>
    <t>100001466</t>
  </si>
  <si>
    <t>100001467</t>
  </si>
  <si>
    <t>100001468</t>
  </si>
  <si>
    <t>100001469</t>
  </si>
  <si>
    <t>100001470</t>
  </si>
  <si>
    <t>100001471</t>
  </si>
  <si>
    <t>100001472</t>
  </si>
  <si>
    <t>100001473</t>
  </si>
  <si>
    <t>100001474</t>
  </si>
  <si>
    <t>100001475</t>
  </si>
  <si>
    <t>全日本大学女子駅伝東海地区選考会</t>
    <rPh sb="0" eb="9">
      <t>ゼンニホンダイガクジョシエキデン</t>
    </rPh>
    <rPh sb="9" eb="11">
      <t>トウカイ</t>
    </rPh>
    <rPh sb="11" eb="13">
      <t>チク</t>
    </rPh>
    <rPh sb="13" eb="16">
      <t>センコウカイ</t>
    </rPh>
    <phoneticPr fontId="1"/>
  </si>
  <si>
    <t>領収書（選択してください）</t>
    <rPh sb="0" eb="3">
      <t>リョウシュウショ</t>
    </rPh>
    <rPh sb="4" eb="6">
      <t>センタク</t>
    </rPh>
    <phoneticPr fontId="1"/>
  </si>
  <si>
    <t>大学（正式）名</t>
    <rPh sb="0" eb="2">
      <t>ダイガク</t>
    </rPh>
    <rPh sb="3" eb="5">
      <t>セイシキ</t>
    </rPh>
    <rPh sb="6" eb="7">
      <t>メイ</t>
    </rPh>
    <phoneticPr fontId="2"/>
  </si>
  <si>
    <t>印</t>
    <rPh sb="0" eb="1">
      <t>イン</t>
    </rPh>
    <phoneticPr fontId="2"/>
  </si>
  <si>
    <t>〒</t>
    <phoneticPr fontId="2"/>
  </si>
  <si>
    <t>TEL</t>
    <phoneticPr fontId="2"/>
  </si>
  <si>
    <t>県</t>
    <rPh sb="0" eb="1">
      <t>ケン</t>
    </rPh>
    <phoneticPr fontId="2"/>
  </si>
  <si>
    <t>市・郡</t>
    <rPh sb="0" eb="1">
      <t>シ</t>
    </rPh>
    <rPh sb="2" eb="3">
      <t>グン</t>
    </rPh>
    <phoneticPr fontId="2"/>
  </si>
  <si>
    <t>チーム
ナンバー</t>
    <phoneticPr fontId="2"/>
  </si>
  <si>
    <t>大学
略称名</t>
    <rPh sb="0" eb="2">
      <t>ダイガク</t>
    </rPh>
    <rPh sb="3" eb="5">
      <t>リャクショウ</t>
    </rPh>
    <rPh sb="5" eb="6">
      <t>メイ</t>
    </rPh>
    <phoneticPr fontId="2"/>
  </si>
  <si>
    <r>
      <rPr>
        <sz val="8"/>
        <color indexed="8"/>
        <rFont val="ＭＳ Ｐゴシック"/>
        <family val="3"/>
        <charset val="128"/>
      </rPr>
      <t>フリガナ</t>
    </r>
    <r>
      <rPr>
        <sz val="11"/>
        <color theme="1"/>
        <rFont val="ＭＳ Ｐゴシック"/>
        <family val="2"/>
        <charset val="128"/>
        <scheme val="minor"/>
      </rPr>
      <t xml:space="preserve">
名前</t>
    </r>
    <rPh sb="5" eb="7">
      <t>ナマエ</t>
    </rPh>
    <phoneticPr fontId="2"/>
  </si>
  <si>
    <t>学年</t>
    <rPh sb="0" eb="2">
      <t>ガクネン</t>
    </rPh>
    <phoneticPr fontId="2"/>
  </si>
  <si>
    <t>登録陸協</t>
    <rPh sb="0" eb="2">
      <t>トウロク</t>
    </rPh>
    <rPh sb="2" eb="3">
      <t>リッ</t>
    </rPh>
    <rPh sb="3" eb="4">
      <t>キョウ</t>
    </rPh>
    <phoneticPr fontId="2"/>
  </si>
  <si>
    <t>(注)</t>
    <rPh sb="1" eb="2">
      <t>チュウ</t>
    </rPh>
    <phoneticPr fontId="2"/>
  </si>
  <si>
    <t>※は記入しないこと</t>
    <rPh sb="2" eb="4">
      <t>キニュウ</t>
    </rPh>
    <phoneticPr fontId="2"/>
  </si>
  <si>
    <t>東海学生陸上競技連盟</t>
    <rPh sb="0" eb="2">
      <t>トウカイ</t>
    </rPh>
    <rPh sb="2" eb="4">
      <t>ガクセイ</t>
    </rPh>
    <rPh sb="4" eb="6">
      <t>リクジョウ</t>
    </rPh>
    <rPh sb="6" eb="8">
      <t>キョウギ</t>
    </rPh>
    <rPh sb="8" eb="10">
      <t>レンメイ</t>
    </rPh>
    <phoneticPr fontId="2"/>
  </si>
  <si>
    <t>連　　絡　　先</t>
    <rPh sb="0" eb="1">
      <t>レン</t>
    </rPh>
    <rPh sb="3" eb="4">
      <t>ラク</t>
    </rPh>
    <rPh sb="6" eb="7">
      <t>サキ</t>
    </rPh>
    <phoneticPr fontId="2"/>
  </si>
  <si>
    <t>監　　督　　名</t>
    <rPh sb="0" eb="1">
      <t>カン</t>
    </rPh>
    <rPh sb="3" eb="4">
      <t>トク</t>
    </rPh>
    <rPh sb="6" eb="7">
      <t>メイ</t>
    </rPh>
    <phoneticPr fontId="2"/>
  </si>
  <si>
    <t>東海学生陸上競技連盟　黒須　雅弘</t>
    <rPh sb="0" eb="2">
      <t>トウカイ</t>
    </rPh>
    <rPh sb="2" eb="4">
      <t>ガクセイ</t>
    </rPh>
    <rPh sb="4" eb="6">
      <t>リクジョウ</t>
    </rPh>
    <rPh sb="6" eb="8">
      <t>キョウギ</t>
    </rPh>
    <rPh sb="8" eb="10">
      <t>レンメイ</t>
    </rPh>
    <rPh sb="11" eb="13">
      <t>クロス</t>
    </rPh>
    <rPh sb="14" eb="15">
      <t>マサ</t>
    </rPh>
    <rPh sb="15" eb="16">
      <t>ヒロ</t>
    </rPh>
    <phoneticPr fontId="1"/>
  </si>
  <si>
    <t>東海学生陸上競技秋季選手権大会</t>
    <phoneticPr fontId="1"/>
  </si>
  <si>
    <t>東海学生陸上競技対校選手権大会</t>
    <rPh sb="0" eb="2">
      <t>トウカイ</t>
    </rPh>
    <rPh sb="2" eb="4">
      <t>ガクセイ</t>
    </rPh>
    <rPh sb="4" eb="6">
      <t>リクジョウ</t>
    </rPh>
    <rPh sb="6" eb="8">
      <t>キョウギ</t>
    </rPh>
    <rPh sb="8" eb="10">
      <t>タイコウ</t>
    </rPh>
    <rPh sb="10" eb="13">
      <t>センシュケン</t>
    </rPh>
    <rPh sb="13" eb="15">
      <t>タイカイ</t>
    </rPh>
    <phoneticPr fontId="1"/>
  </si>
  <si>
    <t>領収書発行に関する備考：</t>
    <rPh sb="0" eb="3">
      <t>リョウシュウショ</t>
    </rPh>
    <rPh sb="3" eb="5">
      <t>ハッコウ</t>
    </rPh>
    <rPh sb="6" eb="7">
      <t>カン</t>
    </rPh>
    <rPh sb="9" eb="11">
      <t>ビコウ</t>
    </rPh>
    <phoneticPr fontId="1"/>
  </si>
  <si>
    <t>振込明細書
貼り付け欄</t>
    <rPh sb="0" eb="2">
      <t>フリコ</t>
    </rPh>
    <rPh sb="2" eb="5">
      <t>メイサイショ</t>
    </rPh>
    <rPh sb="6" eb="7">
      <t>ハ</t>
    </rPh>
    <rPh sb="8" eb="9">
      <t>ツ</t>
    </rPh>
    <rPh sb="10" eb="11">
      <t>ラン</t>
    </rPh>
    <phoneticPr fontId="1"/>
  </si>
  <si>
    <t>S3</t>
    <phoneticPr fontId="1"/>
  </si>
  <si>
    <t>十種競技</t>
    <rPh sb="0" eb="2">
      <t>ジュッシュ</t>
    </rPh>
    <rPh sb="2" eb="4">
      <t>キョウギ</t>
    </rPh>
    <phoneticPr fontId="1"/>
  </si>
  <si>
    <t>20100</t>
    <phoneticPr fontId="1"/>
  </si>
  <si>
    <t>都道府県名</t>
    <rPh sb="0" eb="4">
      <t>トドウフケン</t>
    </rPh>
    <rPh sb="4" eb="5">
      <t>メイ</t>
    </rPh>
    <phoneticPr fontId="1"/>
  </si>
  <si>
    <t>県コード(登録のコードと同じ)</t>
    <rPh sb="0" eb="1">
      <t>ケン</t>
    </rPh>
    <rPh sb="5" eb="7">
      <t>トウロク</t>
    </rPh>
    <rPh sb="12" eb="13">
      <t>オナ</t>
    </rPh>
    <phoneticPr fontId="1"/>
  </si>
  <si>
    <t>申込責任者</t>
    <rPh sb="0" eb="5">
      <t>モウシコミセキニンシャ</t>
    </rPh>
    <phoneticPr fontId="1"/>
  </si>
  <si>
    <t>印</t>
    <rPh sb="0" eb="1">
      <t>イン</t>
    </rPh>
    <phoneticPr fontId="1"/>
  </si>
  <si>
    <t>新潟県</t>
    <rPh sb="0" eb="3">
      <t>ニイガタケン</t>
    </rPh>
    <phoneticPr fontId="1"/>
  </si>
  <si>
    <t>富山県</t>
    <rPh sb="0" eb="3">
      <t>トヤマケン</t>
    </rPh>
    <phoneticPr fontId="1"/>
  </si>
  <si>
    <t>山梨県</t>
    <rPh sb="0" eb="3">
      <t>ヤマナシケン</t>
    </rPh>
    <phoneticPr fontId="1"/>
  </si>
  <si>
    <t>3000m</t>
    <phoneticPr fontId="1"/>
  </si>
  <si>
    <t>01000</t>
    <phoneticPr fontId="1"/>
  </si>
  <si>
    <t>東海学生春季（必要に応じて変更すべし）</t>
    <rPh sb="0" eb="2">
      <t>トウカイ</t>
    </rPh>
    <rPh sb="2" eb="4">
      <t>ガクセイ</t>
    </rPh>
    <rPh sb="4" eb="6">
      <t>シュンキ</t>
    </rPh>
    <rPh sb="7" eb="9">
      <t>ヒツヨウ</t>
    </rPh>
    <rPh sb="10" eb="11">
      <t>オウ</t>
    </rPh>
    <rPh sb="13" eb="15">
      <t>ヘンコウ</t>
    </rPh>
    <phoneticPr fontId="1"/>
  </si>
  <si>
    <t>東海インカレOP</t>
    <rPh sb="0" eb="2">
      <t>トウカイ</t>
    </rPh>
    <phoneticPr fontId="1"/>
  </si>
  <si>
    <t>東海学生夏季</t>
    <rPh sb="0" eb="2">
      <t>トウカイ</t>
    </rPh>
    <rPh sb="2" eb="4">
      <t>ガクセイ</t>
    </rPh>
    <rPh sb="4" eb="6">
      <t>カキ</t>
    </rPh>
    <phoneticPr fontId="1"/>
  </si>
  <si>
    <t>100m</t>
    <phoneticPr fontId="1"/>
  </si>
  <si>
    <t>東海インカレ/東海学生秋季（十種抜）</t>
    <rPh sb="0" eb="2">
      <t>トウカイ</t>
    </rPh>
    <rPh sb="7" eb="9">
      <t>トウカイ</t>
    </rPh>
    <rPh sb="9" eb="11">
      <t>ガクセイ</t>
    </rPh>
    <rPh sb="11" eb="13">
      <t>シュウキ</t>
    </rPh>
    <rPh sb="14" eb="16">
      <t>ジュッシュ</t>
    </rPh>
    <rPh sb="16" eb="17">
      <t>ヌ</t>
    </rPh>
    <phoneticPr fontId="1"/>
  </si>
  <si>
    <t>東海学生陸上競技春季大会</t>
    <rPh sb="0" eb="2">
      <t>トウカイ</t>
    </rPh>
    <rPh sb="2" eb="4">
      <t>ガクセイ</t>
    </rPh>
    <rPh sb="4" eb="6">
      <t>リクジョウ</t>
    </rPh>
    <rPh sb="6" eb="8">
      <t>キョウギ</t>
    </rPh>
    <rPh sb="8" eb="10">
      <t>シュンキ</t>
    </rPh>
    <rPh sb="10" eb="12">
      <t>タイカイ</t>
    </rPh>
    <phoneticPr fontId="1"/>
  </si>
  <si>
    <t>東海学生陸上競技対校選手権大会（オープンの部）</t>
    <rPh sb="0" eb="2">
      <t>トウカイ</t>
    </rPh>
    <rPh sb="2" eb="4">
      <t>ガクセイ</t>
    </rPh>
    <rPh sb="4" eb="6">
      <t>リクジョウ</t>
    </rPh>
    <rPh sb="6" eb="8">
      <t>キョウギ</t>
    </rPh>
    <rPh sb="8" eb="10">
      <t>タイコウ</t>
    </rPh>
    <rPh sb="10" eb="13">
      <t>センシュケン</t>
    </rPh>
    <rPh sb="13" eb="15">
      <t>タイカイ</t>
    </rPh>
    <rPh sb="21" eb="22">
      <t>ブ</t>
    </rPh>
    <phoneticPr fontId="1"/>
  </si>
  <si>
    <t>全日本大学駅伝東海地区選考会</t>
    <rPh sb="0" eb="3">
      <t>ゼンニホン</t>
    </rPh>
    <rPh sb="3" eb="5">
      <t>ダイガク</t>
    </rPh>
    <rPh sb="5" eb="7">
      <t>エキデン</t>
    </rPh>
    <rPh sb="7" eb="9">
      <t>トウカイ</t>
    </rPh>
    <rPh sb="9" eb="11">
      <t>チク</t>
    </rPh>
    <rPh sb="11" eb="14">
      <t>センコウカイ</t>
    </rPh>
    <phoneticPr fontId="1"/>
  </si>
  <si>
    <t>東海学生陸上競技夏季大会</t>
    <rPh sb="0" eb="2">
      <t>トウカイ</t>
    </rPh>
    <rPh sb="2" eb="4">
      <t>ガクセイ</t>
    </rPh>
    <rPh sb="4" eb="6">
      <t>リクジョウ</t>
    </rPh>
    <rPh sb="6" eb="8">
      <t>キョウギ</t>
    </rPh>
    <rPh sb="8" eb="10">
      <t>カキ</t>
    </rPh>
    <rPh sb="10" eb="12">
      <t>タイカイ</t>
    </rPh>
    <phoneticPr fontId="1"/>
  </si>
  <si>
    <t>全日本大学駅伝東海学連選抜選考レース</t>
    <rPh sb="0" eb="3">
      <t>ゼンニホン</t>
    </rPh>
    <rPh sb="3" eb="5">
      <t>ダイガク</t>
    </rPh>
    <rPh sb="5" eb="7">
      <t>エキデン</t>
    </rPh>
    <rPh sb="7" eb="9">
      <t>トウカイ</t>
    </rPh>
    <rPh sb="9" eb="11">
      <t>ガクレン</t>
    </rPh>
    <rPh sb="11" eb="13">
      <t>センバツ</t>
    </rPh>
    <rPh sb="13" eb="15">
      <t>センコウ</t>
    </rPh>
    <phoneticPr fontId="1"/>
  </si>
  <si>
    <t>※駅伝は別ファイルを使用すること</t>
    <rPh sb="1" eb="3">
      <t>エキデン</t>
    </rPh>
    <rPh sb="4" eb="5">
      <t>ベツ</t>
    </rPh>
    <rPh sb="10" eb="12">
      <t>シヨウ</t>
    </rPh>
    <phoneticPr fontId="1"/>
  </si>
  <si>
    <t>全日本大学駅伝対校選手権記念大会東海地区選考会</t>
    <rPh sb="0" eb="3">
      <t>ゼンニホン</t>
    </rPh>
    <rPh sb="3" eb="5">
      <t>ダイガク</t>
    </rPh>
    <rPh sb="5" eb="7">
      <t>エキデン</t>
    </rPh>
    <rPh sb="7" eb="9">
      <t>タイコウ</t>
    </rPh>
    <rPh sb="9" eb="12">
      <t>センシュケン</t>
    </rPh>
    <rPh sb="12" eb="14">
      <t>キネン</t>
    </rPh>
    <rPh sb="14" eb="16">
      <t>タイカイ</t>
    </rPh>
    <rPh sb="16" eb="18">
      <t>トウカイ</t>
    </rPh>
    <rPh sb="18" eb="20">
      <t>チク</t>
    </rPh>
    <rPh sb="20" eb="23">
      <t>センコウカイ</t>
    </rPh>
    <phoneticPr fontId="1"/>
  </si>
  <si>
    <t>※</t>
    <phoneticPr fontId="2"/>
  </si>
  <si>
    <t>チームエントリー</t>
    <phoneticPr fontId="2"/>
  </si>
  <si>
    <t>エントリー内容に誤りはございません。</t>
    <rPh sb="5" eb="7">
      <t>ナイヨウ</t>
    </rPh>
    <rPh sb="8" eb="9">
      <t>アヤマ</t>
    </rPh>
    <phoneticPr fontId="1"/>
  </si>
  <si>
    <t>森川　陽之</t>
  </si>
  <si>
    <t>安井　悠人</t>
  </si>
  <si>
    <t>石津　直人</t>
  </si>
  <si>
    <t>三井　玲央</t>
  </si>
  <si>
    <t>竹田　星哉</t>
  </si>
  <si>
    <t>村山　智則</t>
  </si>
  <si>
    <t>細谷　勇太</t>
  </si>
  <si>
    <t>川津　優太</t>
  </si>
  <si>
    <t>横山　竜也</t>
  </si>
  <si>
    <t>田原　弘基</t>
  </si>
  <si>
    <t>田中　嶺</t>
  </si>
  <si>
    <t>橘　享</t>
  </si>
  <si>
    <t>坂田　翔悟</t>
  </si>
  <si>
    <t>小林　和真</t>
  </si>
  <si>
    <t>加藤　皓大</t>
  </si>
  <si>
    <t>太田　将也</t>
  </si>
  <si>
    <t>磯野　有希</t>
  </si>
  <si>
    <t>井口　颯太朗</t>
  </si>
  <si>
    <t>松本　純一</t>
  </si>
  <si>
    <t>溝口　宏直</t>
  </si>
  <si>
    <t>石原　翔</t>
  </si>
  <si>
    <t>車本　遊真</t>
  </si>
  <si>
    <t>小畑　雅輝</t>
  </si>
  <si>
    <t>福田　雄介</t>
  </si>
  <si>
    <t>宮﨑　智矢</t>
  </si>
  <si>
    <t>山田　健太</t>
  </si>
  <si>
    <t>平田　章悟</t>
  </si>
  <si>
    <t>清水　透吾</t>
  </si>
  <si>
    <t>藤井　晃大</t>
  </si>
  <si>
    <t>永柳　慶大</t>
  </si>
  <si>
    <t>石牧　良哉</t>
  </si>
  <si>
    <t>山口　凱生</t>
  </si>
  <si>
    <t>藏辻　賢</t>
  </si>
  <si>
    <t>小笠原　拓真</t>
  </si>
  <si>
    <t>石塚　大輝</t>
  </si>
  <si>
    <t>西本　稜太朗</t>
  </si>
  <si>
    <t>目谷　泰成</t>
  </si>
  <si>
    <t>稲葉　光志</t>
  </si>
  <si>
    <t>木場　彪実</t>
  </si>
  <si>
    <t>鈴木　彩人</t>
  </si>
  <si>
    <t>大長　薫</t>
  </si>
  <si>
    <t>髙木　一真</t>
  </si>
  <si>
    <t>川端　功輝</t>
  </si>
  <si>
    <t>曽根　拓実</t>
  </si>
  <si>
    <t>宮崎　修輔</t>
  </si>
  <si>
    <t>水野　祐亮</t>
  </si>
  <si>
    <t>牧野　倭士</t>
  </si>
  <si>
    <t>竹田　修弥</t>
  </si>
  <si>
    <t>園原　昇汰</t>
  </si>
  <si>
    <t>木下　聖斗</t>
  </si>
  <si>
    <t>氏田　貴之</t>
  </si>
  <si>
    <t>井町　侑久</t>
  </si>
  <si>
    <t>浅井　公康</t>
  </si>
  <si>
    <t>山際　大雅</t>
  </si>
  <si>
    <t>南　諒弥</t>
  </si>
  <si>
    <t>神谷　純輝</t>
  </si>
  <si>
    <t>酒井　颯大</t>
  </si>
  <si>
    <t>松岡　学</t>
  </si>
  <si>
    <t>中村　俊介</t>
  </si>
  <si>
    <t>大村　慎</t>
  </si>
  <si>
    <t>鈴木　寧仁</t>
  </si>
  <si>
    <t>中村　文哉</t>
  </si>
  <si>
    <t>三輪　洋侑</t>
  </si>
  <si>
    <t>三保　崇雅</t>
  </si>
  <si>
    <t>長尾　龍成</t>
  </si>
  <si>
    <t>鈴木　隆太</t>
  </si>
  <si>
    <t>山田　孝太郎</t>
  </si>
  <si>
    <t>近藤　優芽</t>
  </si>
  <si>
    <t>杉浦　史樹</t>
  </si>
  <si>
    <t>野村　信介</t>
  </si>
  <si>
    <t>鈴木　飛鳥</t>
  </si>
  <si>
    <t>青山　晃大</t>
  </si>
  <si>
    <t>堤　昂輝</t>
  </si>
  <si>
    <t>松岡　優輝</t>
  </si>
  <si>
    <t>水野　翔太</t>
  </si>
  <si>
    <t>奈木野　京介</t>
  </si>
  <si>
    <t>安藤　秀行</t>
  </si>
  <si>
    <t>後藤　直哉</t>
  </si>
  <si>
    <t>加藤　大貴</t>
  </si>
  <si>
    <t>水越　朝陽</t>
  </si>
  <si>
    <t>阿部　洋之</t>
  </si>
  <si>
    <t>春名　大地</t>
  </si>
  <si>
    <t>岩崎　将真</t>
  </si>
  <si>
    <t>西　航太郎</t>
  </si>
  <si>
    <t>中村　倖</t>
  </si>
  <si>
    <t>中井　健汰</t>
  </si>
  <si>
    <t>津田　楓</t>
  </si>
  <si>
    <t>服田　昌浩</t>
  </si>
  <si>
    <t>青井　怜央</t>
  </si>
  <si>
    <t>松原　隼斗</t>
  </si>
  <si>
    <t>原田　翼</t>
  </si>
  <si>
    <t>鈴木　翔也</t>
  </si>
  <si>
    <t>齊藤　希龍</t>
  </si>
  <si>
    <t>加藤　元紀</t>
  </si>
  <si>
    <t>市川　駿希</t>
  </si>
  <si>
    <t>河野　真也</t>
  </si>
  <si>
    <t>山田　雄太郎</t>
  </si>
  <si>
    <t>安田　啓人</t>
  </si>
  <si>
    <t>宗宮　大起</t>
  </si>
  <si>
    <t>岡野　宇真</t>
  </si>
  <si>
    <t>出原　圭敏</t>
  </si>
  <si>
    <t>渡辺　歩夢</t>
  </si>
  <si>
    <t>小宮　健太郎</t>
  </si>
  <si>
    <t>和田　雄也</t>
  </si>
  <si>
    <t>出川　正章</t>
  </si>
  <si>
    <t>笠原　大暉</t>
  </si>
  <si>
    <t>早川　隆</t>
  </si>
  <si>
    <t>武田　尚樹</t>
  </si>
  <si>
    <t>渡辺　翔哉</t>
  </si>
  <si>
    <t>西部　剛史</t>
  </si>
  <si>
    <t>西村　崚</t>
  </si>
  <si>
    <t>仲村　啓助</t>
  </si>
  <si>
    <t>土川　未来也</t>
  </si>
  <si>
    <t>榊原　陸</t>
  </si>
  <si>
    <t>上小川　リウキ</t>
  </si>
  <si>
    <t>大橋　光太郎</t>
  </si>
  <si>
    <t>榮野川　晴生</t>
  </si>
  <si>
    <t>井樋　拓哉</t>
  </si>
  <si>
    <t>山城　広大</t>
  </si>
  <si>
    <t>村上　州</t>
  </si>
  <si>
    <t>日谷　優希</t>
  </si>
  <si>
    <t>中村　聡志</t>
  </si>
  <si>
    <t>柏　智裕</t>
  </si>
  <si>
    <t>沖田　龍誠</t>
  </si>
  <si>
    <t>伊藤　聖也</t>
  </si>
  <si>
    <t>淺野　駿介</t>
  </si>
  <si>
    <t>水上　優斗</t>
  </si>
  <si>
    <t>福冨　達也</t>
  </si>
  <si>
    <t>神里　裕司</t>
  </si>
  <si>
    <t>伊藤　雄基</t>
  </si>
  <si>
    <t>安藤　康平</t>
  </si>
  <si>
    <t>村上　霞茉</t>
  </si>
  <si>
    <t>宮島　朱里</t>
  </si>
  <si>
    <t>納土　翔樹</t>
  </si>
  <si>
    <t>奈波　竜聖</t>
  </si>
  <si>
    <t>中井　翔輝</t>
  </si>
  <si>
    <t>知念　冴</t>
  </si>
  <si>
    <t>橘　海</t>
  </si>
  <si>
    <t>竹本　竜也</t>
  </si>
  <si>
    <t>鷲見　泰弘</t>
  </si>
  <si>
    <t>塩見　祐斗</t>
  </si>
  <si>
    <t>岡﨑　大河</t>
  </si>
  <si>
    <t>大島　実</t>
  </si>
  <si>
    <t>臼井　智哉</t>
  </si>
  <si>
    <t>上田　大智</t>
  </si>
  <si>
    <t>井町　文也</t>
  </si>
  <si>
    <t>伊集　盛哉</t>
  </si>
  <si>
    <t>池田　悠人</t>
  </si>
  <si>
    <t>浅川　尚輝</t>
  </si>
  <si>
    <t>山本　兼也</t>
  </si>
  <si>
    <t>山内　佑太</t>
  </si>
  <si>
    <t>望月　陸</t>
  </si>
  <si>
    <t>松本　稜河</t>
  </si>
  <si>
    <t>前粟蔵　孝太</t>
  </si>
  <si>
    <t>堀田　歩夢</t>
  </si>
  <si>
    <t>古川　竜之介</t>
  </si>
  <si>
    <t>藤本　結仁</t>
  </si>
  <si>
    <t>藤澤　陽介</t>
  </si>
  <si>
    <t>日野　蓮</t>
  </si>
  <si>
    <t>原　レノン</t>
  </si>
  <si>
    <t>野原　幹汰</t>
  </si>
  <si>
    <t>鍋島　尚樹</t>
  </si>
  <si>
    <t>鶴　凌輔</t>
  </si>
  <si>
    <t>田原　蓮</t>
  </si>
  <si>
    <t>棚橋　陸</t>
  </si>
  <si>
    <t>田中　亮伍</t>
  </si>
  <si>
    <t>高橋　来唯</t>
  </si>
  <si>
    <t>杉山　諒太郎</t>
  </si>
  <si>
    <t>塩谷　光生</t>
  </si>
  <si>
    <t>小林　ジュンオマードゥ</t>
  </si>
  <si>
    <t>兼山　天志</t>
  </si>
  <si>
    <t>桂田　瑞貴</t>
  </si>
  <si>
    <t>魚浦　勇樹</t>
  </si>
  <si>
    <t>石川　大介</t>
  </si>
  <si>
    <t>石川　舜大</t>
  </si>
  <si>
    <t>渡邉　陸椰</t>
  </si>
  <si>
    <t>矢野　竜佑</t>
  </si>
  <si>
    <t>南方　斗喜</t>
  </si>
  <si>
    <t>松原　修</t>
  </si>
  <si>
    <t>松橋　采音斗</t>
  </si>
  <si>
    <t>松浦　寿樹也</t>
  </si>
  <si>
    <t>細田　良太</t>
  </si>
  <si>
    <t>藤本　峻介</t>
  </si>
  <si>
    <t>早川　智貴</t>
  </si>
  <si>
    <t>野本　祐成</t>
  </si>
  <si>
    <t>西口　翔陽</t>
  </si>
  <si>
    <t>中尾　和貴</t>
  </si>
  <si>
    <t>種村　隼介</t>
  </si>
  <si>
    <t>髙田　裕貴</t>
  </si>
  <si>
    <t>鈴木　力斗</t>
  </si>
  <si>
    <t>島　吉史</t>
  </si>
  <si>
    <t>篠田　拓海</t>
  </si>
  <si>
    <t>塩見　建也</t>
  </si>
  <si>
    <t>佐田　連太郎</t>
  </si>
  <si>
    <t>佐々木　海聖</t>
  </si>
  <si>
    <t>小松　慶士</t>
  </si>
  <si>
    <t>神戸　幹也</t>
  </si>
  <si>
    <t>川田　純平</t>
  </si>
  <si>
    <t>江村　翼</t>
  </si>
  <si>
    <t>江南　良浩</t>
  </si>
  <si>
    <t>岩永　知樹</t>
  </si>
  <si>
    <t>井上　寿</t>
  </si>
  <si>
    <t>諌山　英明</t>
  </si>
  <si>
    <t>池之上　昂希</t>
  </si>
  <si>
    <t>飯島　伸広</t>
  </si>
  <si>
    <t>安次富　貫太</t>
  </si>
  <si>
    <t>宮嵜　侑登</t>
  </si>
  <si>
    <t>高橋　峻也</t>
  </si>
  <si>
    <t>榊原　章人</t>
  </si>
  <si>
    <t>岡安　達也</t>
  </si>
  <si>
    <t>森重　一真</t>
  </si>
  <si>
    <t>中村　郁仁</t>
  </si>
  <si>
    <t>藤谷　雄紀</t>
  </si>
  <si>
    <t>二宮　涼佑</t>
  </si>
  <si>
    <t>田中　翔也</t>
  </si>
  <si>
    <t>曽我　司</t>
  </si>
  <si>
    <t>三摩　恭平</t>
  </si>
  <si>
    <t>阪口　日向</t>
  </si>
  <si>
    <t>北川　翔悟</t>
  </si>
  <si>
    <t>磯部　裕斗</t>
  </si>
  <si>
    <t>森　賢太郎</t>
  </si>
  <si>
    <t>元尾　海渡</t>
  </si>
  <si>
    <t>早川　和輝</t>
  </si>
  <si>
    <t>西田　彪人</t>
  </si>
  <si>
    <t>楠見　和志</t>
  </si>
  <si>
    <t>奥田　周治</t>
  </si>
  <si>
    <t>大市　啓矢</t>
  </si>
  <si>
    <t>冨田　諒</t>
  </si>
  <si>
    <t>鈴木　智大</t>
  </si>
  <si>
    <t>和田　慎太郎</t>
  </si>
  <si>
    <t>山原　光太朗</t>
  </si>
  <si>
    <t>町田　弦</t>
  </si>
  <si>
    <t>長谷川　和紀</t>
  </si>
  <si>
    <t>中村　光志</t>
  </si>
  <si>
    <t>小林　篤生</t>
  </si>
  <si>
    <t>清原　和真</t>
  </si>
  <si>
    <t>河上　知良</t>
  </si>
  <si>
    <t>勝田　哲史</t>
  </si>
  <si>
    <t>沖島　祐輝</t>
  </si>
  <si>
    <t>大江　崇</t>
  </si>
  <si>
    <t>伊ヶ崎　一哉</t>
  </si>
  <si>
    <t>安達　晴哉</t>
  </si>
  <si>
    <t>森　信人</t>
  </si>
  <si>
    <t>茂田　孝弘</t>
  </si>
  <si>
    <t>塚本　亮司</t>
  </si>
  <si>
    <t>新海　涼司</t>
  </si>
  <si>
    <t>清水　貴也</t>
  </si>
  <si>
    <t>齋藤　幹峻</t>
  </si>
  <si>
    <t>齋藤　俊介</t>
  </si>
  <si>
    <t>近藤　利哉</t>
  </si>
  <si>
    <t>小山　航</t>
  </si>
  <si>
    <t>小林　陽介</t>
  </si>
  <si>
    <t>小川　瑞貴</t>
  </si>
  <si>
    <t>大内　慎也</t>
  </si>
  <si>
    <t>幾田　勇希</t>
  </si>
  <si>
    <t>五十嵐　早登</t>
  </si>
  <si>
    <t>昔農　侑大</t>
  </si>
  <si>
    <t>内田　朋秀</t>
  </si>
  <si>
    <t>松田　克洋</t>
  </si>
  <si>
    <t>山田　剛大</t>
  </si>
  <si>
    <t>谷口　唯都</t>
  </si>
  <si>
    <t>佐藤　晃平</t>
  </si>
  <si>
    <t>平井　悠喜</t>
  </si>
  <si>
    <t>藤田　悠真</t>
  </si>
  <si>
    <t>大原　拓人</t>
  </si>
  <si>
    <t>森岡　隆文</t>
  </si>
  <si>
    <t>田中　理人</t>
  </si>
  <si>
    <t>林　裕人</t>
  </si>
  <si>
    <t>武井　悠朔</t>
  </si>
  <si>
    <t>野村　昂生</t>
  </si>
  <si>
    <t>福岡　泰地</t>
  </si>
  <si>
    <t>柴山　昌之</t>
  </si>
  <si>
    <t>入船　僚太</t>
  </si>
  <si>
    <t>新宮　良啓</t>
  </si>
  <si>
    <t>笠井　謙一朗</t>
  </si>
  <si>
    <t>杉山　諒太</t>
  </si>
  <si>
    <t>萩原　誠</t>
  </si>
  <si>
    <t>山本　成輝</t>
  </si>
  <si>
    <t>舟橋　宏祐</t>
  </si>
  <si>
    <t>中山　貴登</t>
  </si>
  <si>
    <t>岩本　恭平</t>
  </si>
  <si>
    <t>谷口　稀依也</t>
  </si>
  <si>
    <t>奥山　大河</t>
  </si>
  <si>
    <t>岡本　宏基</t>
  </si>
  <si>
    <t>鵜飼　孝一</t>
  </si>
  <si>
    <t>稲熊　健太</t>
  </si>
  <si>
    <t>村山　治希</t>
  </si>
  <si>
    <t>磯谷　光</t>
  </si>
  <si>
    <t>小久保　祐哉</t>
  </si>
  <si>
    <t>鈴木　琉世</t>
  </si>
  <si>
    <t>柴田　悟</t>
  </si>
  <si>
    <t>山藤　洋典</t>
  </si>
  <si>
    <t>渡邊　晴貴</t>
  </si>
  <si>
    <t>鳥井　量平</t>
  </si>
  <si>
    <t>山本　晃暉</t>
  </si>
  <si>
    <t>山田　華生</t>
  </si>
  <si>
    <t>田中　樹生</t>
  </si>
  <si>
    <t>大地　陽斗</t>
  </si>
  <si>
    <t>水野　佑亮</t>
  </si>
  <si>
    <t>新美　秀悟</t>
  </si>
  <si>
    <t>山口　輝</t>
  </si>
  <si>
    <t>徳江　航己</t>
  </si>
  <si>
    <t>中島　樹</t>
  </si>
  <si>
    <t>樋口　元汰</t>
  </si>
  <si>
    <t>梶川　凌平</t>
  </si>
  <si>
    <t>稲福　天馬</t>
  </si>
  <si>
    <t>青木　穂高</t>
  </si>
  <si>
    <t>石黒　泰成</t>
  </si>
  <si>
    <t>鈴木　皓翔</t>
  </si>
  <si>
    <t>川口　稜太</t>
  </si>
  <si>
    <t>兵藤　亘</t>
  </si>
  <si>
    <t>葭川　睦望</t>
  </si>
  <si>
    <t>前田　能宜</t>
  </si>
  <si>
    <t>西川　悠斗</t>
  </si>
  <si>
    <t>和仁　滉我</t>
  </si>
  <si>
    <t>山田　佑輔</t>
  </si>
  <si>
    <t>前畑　有輝</t>
  </si>
  <si>
    <t>野田　将弘</t>
  </si>
  <si>
    <t>豊田　将司</t>
  </si>
  <si>
    <t>福岡　崚生</t>
  </si>
  <si>
    <t>福田　敦大</t>
  </si>
  <si>
    <t>天野　智貴</t>
  </si>
  <si>
    <t>村上　裕貴</t>
  </si>
  <si>
    <t>東松　賢也</t>
  </si>
  <si>
    <t>大久保　光祐</t>
  </si>
  <si>
    <t>中村　圭佑</t>
  </si>
  <si>
    <t>川瀨　勝寛</t>
  </si>
  <si>
    <t>佐藤　広幸</t>
  </si>
  <si>
    <t>佐藤　陸人</t>
  </si>
  <si>
    <t>加藤　晶大</t>
  </si>
  <si>
    <t>吉本　優馬</t>
  </si>
  <si>
    <t>水谷　俊貴</t>
  </si>
  <si>
    <t>村松　悠斗</t>
  </si>
  <si>
    <t>真弓　昇也</t>
  </si>
  <si>
    <t>成瀬　太一</t>
  </si>
  <si>
    <t>鵜飼　涼矢</t>
  </si>
  <si>
    <t>松石　直樹</t>
  </si>
  <si>
    <t>玉木　愛稀洋</t>
  </si>
  <si>
    <t>小林　義典</t>
  </si>
  <si>
    <t>岡戸　祐太</t>
  </si>
  <si>
    <t>佐原　五月</t>
  </si>
  <si>
    <t>藤井　ﾙｰｶｽ</t>
  </si>
  <si>
    <t>波多野　晃大</t>
  </si>
  <si>
    <t>佐々木　陸</t>
  </si>
  <si>
    <t>長谷川　傑</t>
  </si>
  <si>
    <t>川内　秀哉</t>
  </si>
  <si>
    <t>鷲尾　優太</t>
  </si>
  <si>
    <t>遠山　亮太</t>
  </si>
  <si>
    <t>中村　美史</t>
  </si>
  <si>
    <t>田村　陸</t>
  </si>
  <si>
    <t>横田　佳介</t>
  </si>
  <si>
    <t>杉野　蒼太</t>
  </si>
  <si>
    <t>日野　龍希</t>
  </si>
  <si>
    <t>髙橋　舞羽</t>
  </si>
  <si>
    <t>宮﨑　達也</t>
  </si>
  <si>
    <t>杉田　光</t>
  </si>
  <si>
    <t>前川　斉幸</t>
  </si>
  <si>
    <t>堀田　侑冶</t>
  </si>
  <si>
    <t>小出　郁弥</t>
  </si>
  <si>
    <t>佐藤　智博</t>
  </si>
  <si>
    <t>岡井　大靖</t>
  </si>
  <si>
    <t>遠藤　慶人</t>
  </si>
  <si>
    <t>大原　康平</t>
  </si>
  <si>
    <t>木下　博貴</t>
  </si>
  <si>
    <t>杉本　大騎</t>
  </si>
  <si>
    <t>金井　駿賢</t>
  </si>
  <si>
    <t>織田　大輝</t>
  </si>
  <si>
    <t>井上　晧太</t>
  </si>
  <si>
    <t>泉　主馬</t>
  </si>
  <si>
    <t>福永　凌太</t>
  </si>
  <si>
    <t>目時　崚</t>
  </si>
  <si>
    <t>服部　優允</t>
  </si>
  <si>
    <t>中井　康二</t>
  </si>
  <si>
    <t>髙田　浩道</t>
  </si>
  <si>
    <t>岩田　朋也</t>
  </si>
  <si>
    <t>相澤　潤一郎</t>
  </si>
  <si>
    <t>吉留　涼太</t>
  </si>
  <si>
    <t>増子　良平</t>
  </si>
  <si>
    <t>福岡　秀太</t>
  </si>
  <si>
    <t>長谷川　遥貴</t>
  </si>
  <si>
    <t>成宮　壮</t>
  </si>
  <si>
    <t>中島　由来</t>
  </si>
  <si>
    <t>津曲　章太</t>
  </si>
  <si>
    <t>久住　恵太</t>
  </si>
  <si>
    <t>川久保　友博</t>
  </si>
  <si>
    <t>西辻　和暉</t>
  </si>
  <si>
    <t>川田　敦斗</t>
  </si>
  <si>
    <t>稲子　光太郎</t>
  </si>
  <si>
    <t>三宅　浩生</t>
  </si>
  <si>
    <t>水野　駿佑</t>
  </si>
  <si>
    <t>藤原　将司</t>
  </si>
  <si>
    <t>彦坂　陽平</t>
  </si>
  <si>
    <t>野村　勇輝</t>
  </si>
  <si>
    <t>西尾　勇佑</t>
  </si>
  <si>
    <t>児玉　粹</t>
  </si>
  <si>
    <t>久次米　悠雅</t>
  </si>
  <si>
    <t>川端　魁人</t>
  </si>
  <si>
    <t>大畑　伸太郎</t>
  </si>
  <si>
    <t>井上　隼</t>
  </si>
  <si>
    <t>伊藤　泰治</t>
  </si>
  <si>
    <t>伊藤　壮太</t>
  </si>
  <si>
    <t>市橋　直也</t>
  </si>
  <si>
    <t>渡邉　嵩貴</t>
  </si>
  <si>
    <t>森田　瑛也</t>
  </si>
  <si>
    <t>清水　翔太</t>
  </si>
  <si>
    <t>黒川　静哉</t>
  </si>
  <si>
    <t>伊藤　大輝</t>
  </si>
  <si>
    <t>福島　龍二</t>
  </si>
  <si>
    <t>西尾　拓巳</t>
  </si>
  <si>
    <t>土屋　真宏</t>
  </si>
  <si>
    <t>荻野　龍斗</t>
  </si>
  <si>
    <t>大浦　優汰</t>
  </si>
  <si>
    <t>戸澤　廣哉</t>
  </si>
  <si>
    <t>杉本　仁</t>
  </si>
  <si>
    <t>浅野　克弥</t>
  </si>
  <si>
    <t>溝上　瑠伊</t>
  </si>
  <si>
    <t>瀬古　優斗</t>
  </si>
  <si>
    <t>小木曽　光</t>
  </si>
  <si>
    <t>井戸田　魁</t>
  </si>
  <si>
    <t>石川　拓磨</t>
  </si>
  <si>
    <t>阿曽　彩登</t>
  </si>
  <si>
    <t>朝居　拓麻</t>
  </si>
  <si>
    <t>武藤　広樹</t>
  </si>
  <si>
    <t>戸村　将</t>
  </si>
  <si>
    <t>寺澤　怜央</t>
  </si>
  <si>
    <t>渡邉　智哉</t>
  </si>
  <si>
    <t>和久井　亮二</t>
  </si>
  <si>
    <t>若杉　俊佑</t>
  </si>
  <si>
    <t>山崎　尚信</t>
  </si>
  <si>
    <t>間宮　大介</t>
  </si>
  <si>
    <t>政岡　薫</t>
  </si>
  <si>
    <t>畑野　佑太</t>
  </si>
  <si>
    <t>西山　大生</t>
  </si>
  <si>
    <t>中嶋　一登</t>
  </si>
  <si>
    <t>田嶋　駿太</t>
  </si>
  <si>
    <t>祖父江　巧</t>
  </si>
  <si>
    <t>佐藤　亘</t>
  </si>
  <si>
    <t>小山　拓也</t>
  </si>
  <si>
    <t>川村　建勝</t>
  </si>
  <si>
    <t>岡本　真太朗</t>
  </si>
  <si>
    <t>大澤　京介</t>
  </si>
  <si>
    <t>井出　拓見</t>
  </si>
  <si>
    <t>五十嵐　雅記</t>
  </si>
  <si>
    <t>天野　広大</t>
  </si>
  <si>
    <t>宇野　智希</t>
  </si>
  <si>
    <t>六鹿　蓮</t>
  </si>
  <si>
    <t>小松　勁太</t>
  </si>
  <si>
    <t>幸塚　一晃</t>
  </si>
  <si>
    <t>伊藤　俊輝</t>
  </si>
  <si>
    <t>村松　諒哉</t>
  </si>
  <si>
    <t>桝田　和哉</t>
  </si>
  <si>
    <t>増田　神斗</t>
  </si>
  <si>
    <t>野田　晴樹</t>
  </si>
  <si>
    <t>津田　大輝</t>
  </si>
  <si>
    <t>菅谷　弥史</t>
  </si>
  <si>
    <t>渡邉　稔元</t>
  </si>
  <si>
    <t>依田　祥吾</t>
  </si>
  <si>
    <t>山﨑　拓武</t>
  </si>
  <si>
    <t>山﨑　和生</t>
  </si>
  <si>
    <t>森澤　航</t>
  </si>
  <si>
    <t>向田　椋哉</t>
  </si>
  <si>
    <t>舟橋　透志</t>
  </si>
  <si>
    <t>中澤　悠哉</t>
  </si>
  <si>
    <t>時光　修平</t>
  </si>
  <si>
    <t>辻村　駿介</t>
  </si>
  <si>
    <t>杉本　康拓</t>
  </si>
  <si>
    <t>佐野　斗和</t>
  </si>
  <si>
    <t>劒物　太一</t>
  </si>
  <si>
    <t>川島　颯太</t>
  </si>
  <si>
    <t>椛澤　俊哉</t>
  </si>
  <si>
    <t>可児　泰新</t>
  </si>
  <si>
    <t>尾関　拓実</t>
  </si>
  <si>
    <t>大参　祐輝</t>
  </si>
  <si>
    <t>榎本　智哉</t>
  </si>
  <si>
    <t>江藤　慎改</t>
  </si>
  <si>
    <t>梅田　孝哉</t>
  </si>
  <si>
    <t>稲生　裕文</t>
  </si>
  <si>
    <t>伊藤　弘大</t>
  </si>
  <si>
    <t>石田　瑞樹</t>
  </si>
  <si>
    <t>石黒　堅大</t>
  </si>
  <si>
    <t>和田　卓也</t>
  </si>
  <si>
    <t>山川　嵐</t>
  </si>
  <si>
    <t>日比　友耶</t>
  </si>
  <si>
    <t>東　直輝</t>
  </si>
  <si>
    <t>西村　望</t>
  </si>
  <si>
    <t>中村　圭志</t>
  </si>
  <si>
    <t>永見　崚一郎</t>
  </si>
  <si>
    <t>長濱　朋哉</t>
  </si>
  <si>
    <t>鈴木　雅貴</t>
  </si>
  <si>
    <t>鈴木　航樹</t>
  </si>
  <si>
    <t>黒田　玲央</t>
  </si>
  <si>
    <t>河合　宏哉</t>
  </si>
  <si>
    <t>柏木　光彦</t>
  </si>
  <si>
    <t>伊藤　海月</t>
  </si>
  <si>
    <t>赤坂　裕二郎</t>
  </si>
  <si>
    <t>由川　琢也</t>
  </si>
  <si>
    <t>竹内　喜紀</t>
  </si>
  <si>
    <t>鈴木　拓郎</t>
  </si>
  <si>
    <t>鈴木　康平</t>
  </si>
  <si>
    <t>小田　千喜</t>
  </si>
  <si>
    <t>岡野　将成</t>
  </si>
  <si>
    <t>平山　貴大</t>
  </si>
  <si>
    <t>永戸　悠太郎</t>
  </si>
  <si>
    <t>出島　典斗</t>
  </si>
  <si>
    <t>竹村　颯真</t>
  </si>
  <si>
    <t>澤村　健斗</t>
  </si>
  <si>
    <t>佐藤　俊介</t>
  </si>
  <si>
    <t>大崎　修汰</t>
  </si>
  <si>
    <t>岩田　京樹</t>
  </si>
  <si>
    <t>宮城　響</t>
  </si>
  <si>
    <t>平山　寛人</t>
  </si>
  <si>
    <t>田邊　隼都</t>
  </si>
  <si>
    <t>桑山　楓矢</t>
  </si>
  <si>
    <t>川瀬　翔矢</t>
  </si>
  <si>
    <t>上村　直也</t>
  </si>
  <si>
    <t>金森　拳之介</t>
  </si>
  <si>
    <t>山下　慧士</t>
  </si>
  <si>
    <t>平野　恵大</t>
  </si>
  <si>
    <t>新美　健</t>
  </si>
  <si>
    <t>金谷　智顕</t>
  </si>
  <si>
    <t>奥野　夏希</t>
  </si>
  <si>
    <t>大河内　雄登</t>
  </si>
  <si>
    <t>矢野　浩丈</t>
  </si>
  <si>
    <t>加藤　謙太</t>
  </si>
  <si>
    <t>山下　遼真</t>
  </si>
  <si>
    <t>池田　周樹</t>
  </si>
  <si>
    <t>水野　将志</t>
  </si>
  <si>
    <t>上田　良樹</t>
  </si>
  <si>
    <t>深松　佳範</t>
  </si>
  <si>
    <t>谷川原　龍之介</t>
  </si>
  <si>
    <t>松井　利晃</t>
  </si>
  <si>
    <t>浅野　智成</t>
  </si>
  <si>
    <t>小川　善也</t>
  </si>
  <si>
    <t>橋本　雄輔</t>
  </si>
  <si>
    <t>古橋　侑季</t>
  </si>
  <si>
    <t>吉本　昇平</t>
  </si>
  <si>
    <t>齋藤　健一</t>
  </si>
  <si>
    <t>赤羽　勇哉</t>
  </si>
  <si>
    <t>山本　幹也</t>
  </si>
  <si>
    <t>笠井　裕司</t>
  </si>
  <si>
    <t>川島　大輝</t>
  </si>
  <si>
    <t>服部　奨世</t>
  </si>
  <si>
    <t>伊藤　慎悟</t>
  </si>
  <si>
    <t>山口　淳</t>
  </si>
  <si>
    <t>谷口　泰史</t>
  </si>
  <si>
    <t>野瀬　優太</t>
  </si>
  <si>
    <t>天野　快聖</t>
  </si>
  <si>
    <t>堀田　翔紀</t>
  </si>
  <si>
    <t>黒野　敬斗</t>
  </si>
  <si>
    <t>三浦　舜</t>
  </si>
  <si>
    <t>服部　大暉</t>
  </si>
  <si>
    <t>中村　正明</t>
  </si>
  <si>
    <t>鈴木　高虎</t>
  </si>
  <si>
    <t>小林　宏輔</t>
  </si>
  <si>
    <t>山中　創介</t>
  </si>
  <si>
    <t>水野　賢作</t>
  </si>
  <si>
    <t>高橋　創太郎</t>
  </si>
  <si>
    <t>児玉　勘太</t>
  </si>
  <si>
    <t>大野　誠士</t>
  </si>
  <si>
    <t>植松　達也</t>
  </si>
  <si>
    <t>石田　駆</t>
  </si>
  <si>
    <t>青木　健史郎</t>
  </si>
  <si>
    <t>山本　渓秋</t>
  </si>
  <si>
    <t>山本　真光人</t>
  </si>
  <si>
    <t>児玉　一</t>
  </si>
  <si>
    <t>岡村　泰青</t>
  </si>
  <si>
    <t>江塚　拓人</t>
  </si>
  <si>
    <t>古田　久尚</t>
  </si>
  <si>
    <t>谷川　友希</t>
  </si>
  <si>
    <t>窪田　雅大</t>
  </si>
  <si>
    <t>後藤　瑞輝</t>
  </si>
  <si>
    <t>林　利紀</t>
  </si>
  <si>
    <t>堀内　裕太</t>
  </si>
  <si>
    <t>西尾　勇祐</t>
  </si>
  <si>
    <t>深谷　隼斗</t>
  </si>
  <si>
    <t>森本　辰徳</t>
  </si>
  <si>
    <t>髙田　滉平</t>
  </si>
  <si>
    <t>岡本　一純</t>
  </si>
  <si>
    <t>長谷川　貴大</t>
  </si>
  <si>
    <t>藤澤　健一</t>
  </si>
  <si>
    <t>岩城　淳之介</t>
  </si>
  <si>
    <t>吉村　仁汰</t>
  </si>
  <si>
    <t>三輪　賢治</t>
  </si>
  <si>
    <t>間瀬　智哉</t>
  </si>
  <si>
    <t>中河　正登</t>
  </si>
  <si>
    <t>三浦　颯士</t>
  </si>
  <si>
    <t>橋本　知弥</t>
  </si>
  <si>
    <t>原塚　錬</t>
  </si>
  <si>
    <t>佐藤　大悟</t>
  </si>
  <si>
    <t>円藤　良樹</t>
  </si>
  <si>
    <t>早川　幸冶</t>
  </si>
  <si>
    <t>石川　陽一</t>
  </si>
  <si>
    <t>廣田　幹大</t>
  </si>
  <si>
    <t>青山　尚生</t>
  </si>
  <si>
    <t>落合　惇寛</t>
  </si>
  <si>
    <t>西山　皓基</t>
  </si>
  <si>
    <t>山田　祐輔</t>
  </si>
  <si>
    <t>山田　祥真</t>
  </si>
  <si>
    <t>松下　陸</t>
  </si>
  <si>
    <t>三栖　勇輝</t>
  </si>
  <si>
    <t>東　大吉</t>
  </si>
  <si>
    <t>澤井　奎志</t>
  </si>
  <si>
    <t>山本　武</t>
  </si>
  <si>
    <t>福西　恵大</t>
  </si>
  <si>
    <t>森下　諒</t>
  </si>
  <si>
    <t>三橋　亮介</t>
  </si>
  <si>
    <t>吉岡　優希</t>
  </si>
  <si>
    <t>堀口　景祐</t>
  </si>
  <si>
    <t>中村　壮志</t>
  </si>
  <si>
    <t>中本　雄大</t>
  </si>
  <si>
    <t>近藤　佑樹</t>
  </si>
  <si>
    <t>野村　隆太郎</t>
  </si>
  <si>
    <t>山田　崇義</t>
  </si>
  <si>
    <t>高須　翔生</t>
  </si>
  <si>
    <t>天野　知哉</t>
  </si>
  <si>
    <t>樋口　智一</t>
  </si>
  <si>
    <t>牧野　圭佑</t>
  </si>
  <si>
    <t>坂入　慶一</t>
  </si>
  <si>
    <t>ｻｶｲﾘ ｹｲｲﾁ</t>
  </si>
  <si>
    <t>ﾏｷﾉ ｹｲｽｹ</t>
  </si>
  <si>
    <t>ﾋｸﾞﾁ ﾄﾓｶｽﾞ</t>
  </si>
  <si>
    <t>ｱﾏﾉ ﾄﾓﾔ</t>
  </si>
  <si>
    <t>ﾀｶｽ ｼｮｳｲ</t>
  </si>
  <si>
    <t>ﾔﾏﾀﾞ ﾀｶﾖｼ</t>
  </si>
  <si>
    <t>ﾉﾑﾗ ﾘｭｳﾀﾛｳ</t>
  </si>
  <si>
    <t>ｺﾝﾄﾞｳ ﾕｳｷ</t>
  </si>
  <si>
    <t>ﾅｶﾓﾄ ﾕｳﾀ</t>
  </si>
  <si>
    <t>ﾅｶﾑﾗ ｿｳｼ</t>
  </si>
  <si>
    <t>ﾎﾘｸﾞﾁ ｹｲｽｹ</t>
  </si>
  <si>
    <t>ﾖｼｵｶ ﾕｳｷ</t>
  </si>
  <si>
    <t>ﾐﾊｼ ﾘｮｳｽｹ</t>
  </si>
  <si>
    <t>ﾓﾘｼﾀ ﾘｮｳ</t>
  </si>
  <si>
    <t>ﾌｸﾆｼ ｹｲﾀ</t>
  </si>
  <si>
    <t>ﾔﾏﾓﾄ ﾀｹｼ</t>
  </si>
  <si>
    <t>ｻﾜｲ ｹｲｼ</t>
  </si>
  <si>
    <t>ｱｽﾞﾏ ﾀﾞｲｷﾁ</t>
  </si>
  <si>
    <t>ﾐｽ ﾕｳｷ</t>
  </si>
  <si>
    <t>ﾏﾂｼﾀ ﾘｸ</t>
  </si>
  <si>
    <t>ﾔﾏﾀﾞ ｼｮｳﾏ</t>
  </si>
  <si>
    <t>ﾔﾏﾀﾞ ﾕｳｽｹ</t>
  </si>
  <si>
    <t>ﾆｼﾔﾏ ｺｳｷ</t>
  </si>
  <si>
    <t>ｵﾁｱｲ ｱﾂﾉﾘ</t>
  </si>
  <si>
    <t>ｱｵﾔﾏ ﾅｵｷ</t>
  </si>
  <si>
    <t>ﾋﾛﾀ ｶﾝﾀﾞｲ</t>
  </si>
  <si>
    <t>ｲｼｶﾜ ﾖｳｲﾁ</t>
  </si>
  <si>
    <t>ﾊﾔｶﾜ ﾕｷﾔ</t>
  </si>
  <si>
    <t>ｴﾝﾄﾞｳ ﾖｼｷ</t>
  </si>
  <si>
    <t>ｻﾄｳ ﾀﾞｲｺﾞ</t>
  </si>
  <si>
    <t>ﾊﾗﾂｶ ﾚﾝ</t>
  </si>
  <si>
    <t>ﾊｼﾓﾄ ﾄﾓﾔ</t>
  </si>
  <si>
    <t>ﾐｳﾗ ｿｳｼ</t>
  </si>
  <si>
    <t>ﾅｶﾈ ﾄﾓﾀｶ</t>
  </si>
  <si>
    <t>ﾅｶｶﾞﾜ ﾏｻﾄ</t>
  </si>
  <si>
    <t>ﾏｾ ﾄﾓﾔ</t>
  </si>
  <si>
    <t>ﾐﾜ ｹﾝｼﾞ</t>
  </si>
  <si>
    <t>ﾖｼﾑﾗ ｼﾞﾝﾀ</t>
  </si>
  <si>
    <t>ｲﾜｷ ｼﾞｭﾝﾉｽｹ</t>
  </si>
  <si>
    <t>ﾌｼﾞｻﾜ ｹﾝｲﾁ</t>
  </si>
  <si>
    <t>ﾊｾｶﾞﾜ ﾀｶﾋﾛ</t>
  </si>
  <si>
    <t>ｵｶﾓﾄ ｲｽﾞﾐ</t>
  </si>
  <si>
    <t>ﾀｶﾀﾞ ｺｳﾍｲ</t>
  </si>
  <si>
    <t>ﾓﾘﾓﾄ ﾀﾂﾉﾘ</t>
  </si>
  <si>
    <t>ﾌｶﾔ ﾊﾔﾄ</t>
  </si>
  <si>
    <t>ﾆｼｵ ﾕｳｽｹ</t>
  </si>
  <si>
    <t>ﾎﾘｳﾁ ﾕｳﾀ</t>
  </si>
  <si>
    <t>ﾊﾔｼ ﾄｼｷ</t>
  </si>
  <si>
    <t>ｺﾞﾄｳ ﾐｽﾞｷ</t>
  </si>
  <si>
    <t>ｸﾎﾞﾀ ﾏｻﾋﾛ</t>
  </si>
  <si>
    <t>ﾀﾆｶﾜ ﾄﾓｷ</t>
  </si>
  <si>
    <t>ｺｼﾞﾏ ｱﾝｼﾞ</t>
  </si>
  <si>
    <t>ｴﾂﾞｶ ﾋﾛﾄ</t>
  </si>
  <si>
    <t>ｵｶﾑﾗ ﾀｲｾｲ</t>
  </si>
  <si>
    <t>ｺﾀﾞﾏ ｶｽﾞ</t>
  </si>
  <si>
    <t>ｲﾄｳ ﾏｻﾙ</t>
  </si>
  <si>
    <t>ﾔﾏﾓﾄ ﾏｺﾄ</t>
  </si>
  <si>
    <t>ﾔﾏﾓﾄ ｹｲｼｭｳ</t>
  </si>
  <si>
    <t>ｱｵｷ ｹﾝｼﾛｳ</t>
  </si>
  <si>
    <t>ﾏｷﾀﾞ ﾕｳﾀﾛｳ</t>
  </si>
  <si>
    <t>ｲｼﾀﾞ ｶｹﾙ</t>
  </si>
  <si>
    <t>ｳｴﾏﾂ ﾀﾂﾔ</t>
  </si>
  <si>
    <t>ｵｵﾉ ｾｲｼﾞ</t>
  </si>
  <si>
    <t>ｺﾀﾞﾏ ｶﾝﾀ</t>
  </si>
  <si>
    <t>ﾀｶﾊｼ ｿｳﾀﾛｳ</t>
  </si>
  <si>
    <t>ﾐｽﾞﾉ ｹﾝｻｸ</t>
  </si>
  <si>
    <t>ﾔﾏﾅｶ ｿｳｽｹ</t>
  </si>
  <si>
    <t>ｺﾊﾞﾔｼ ｺｳｽｹ</t>
  </si>
  <si>
    <t>ｽｽﾞｷ ﾀｶﾄﾗ</t>
  </si>
  <si>
    <t>ﾀｸﾞﾁ ﾕｳｶﾞ</t>
  </si>
  <si>
    <t>ﾅｶﾑﾗ ﾏｻｱｷ</t>
  </si>
  <si>
    <t>ﾊｯﾄﾘ ﾀﾞｲｷ</t>
  </si>
  <si>
    <t>ﾐｳﾗ ｼｭﾝ</t>
  </si>
  <si>
    <t>ｸﾛﾉ ｹｲﾄ</t>
  </si>
  <si>
    <t>ｱﾏﾉ ｶｲｾｲ</t>
  </si>
  <si>
    <t>ﾉｾ ﾕｳﾀ</t>
  </si>
  <si>
    <t>ﾜﾀﾅﾍﾞ ﾓﾄｷ</t>
  </si>
  <si>
    <t>ﾀﾆｸﾞﾁ ﾀｲｼ</t>
  </si>
  <si>
    <t>ﾔﾏｸﾞﾁ ｼﾞｭﾝ</t>
  </si>
  <si>
    <t>ｲﾄｳ ｼﾝｺﾞ</t>
  </si>
  <si>
    <t>ﾊｯﾄﾘ ｼｮｳｾｲ</t>
  </si>
  <si>
    <t>ｶﾜｼﾏ ﾀｲｷ</t>
  </si>
  <si>
    <t>ｲﾅﾌｸ ﾋｶﾙ</t>
  </si>
  <si>
    <t>ｶｻｲ ﾕｳｼﾞ</t>
  </si>
  <si>
    <t>ﾔﾏﾓﾄ ﾐｷﾔ</t>
  </si>
  <si>
    <t>ｱｶﾊﾈ ﾕｳﾔ</t>
  </si>
  <si>
    <t>ｻｲﾄｳ ｹﾝｲﾁ</t>
  </si>
  <si>
    <t>ﾖｼﾓﾄ ｼｮｳﾍｲ</t>
  </si>
  <si>
    <t>ﾌﾙﾊｼ ﾕｳｷ</t>
  </si>
  <si>
    <t>ﾊｼﾓﾄ ﾕｳｽｹ</t>
  </si>
  <si>
    <t>ｵｶﾞﾜ ﾖｼﾅﾘ</t>
  </si>
  <si>
    <t>ｱｻﾉ ﾄﾓﾅﾘ</t>
  </si>
  <si>
    <t>ﾏﾂｲ ﾄｼｱｷ</t>
  </si>
  <si>
    <t>ﾀﾆｶﾞﾜﾗ ﾘｭｳﾉｽｹ</t>
  </si>
  <si>
    <t>ﾌｶﾏﾂ ﾖｼﾉﾘ</t>
  </si>
  <si>
    <t>ｳｴﾀﾞ ﾖｼｷ</t>
  </si>
  <si>
    <t>ﾐｽﾞﾉ ﾏｻｼ</t>
  </si>
  <si>
    <t>ｲｹﾀﾞ ｼｭｳｷ</t>
  </si>
  <si>
    <t>ﾔﾏｼﾀ ﾘｮｳﾏ</t>
  </si>
  <si>
    <t>ｶﾄｳ ｹﾝﾀ</t>
  </si>
  <si>
    <t>ﾊﾔｼ ﾋﾛﾄ</t>
  </si>
  <si>
    <t>ﾔﾉ ﾋﾛﾀｹ</t>
  </si>
  <si>
    <t>ｵｵｺｳﾁ ﾕｳﾄ</t>
  </si>
  <si>
    <t>ｵｸﾉ ﾅﾂｷ</t>
  </si>
  <si>
    <t>ｶﾅﾔ ﾄﾓｱｷ</t>
  </si>
  <si>
    <t>ﾆｲﾐ ｹﾝ</t>
  </si>
  <si>
    <t>ﾋﾗﾉ ｼｹﾞﾋﾛ</t>
  </si>
  <si>
    <t>ﾔﾏｼﾀ ｹｲｼ</t>
  </si>
  <si>
    <t>ｶﾅﾓﾘ ｹﾝﾉｽｹ</t>
  </si>
  <si>
    <t>ｶﾐﾑﾗ ﾅｵﾔ</t>
  </si>
  <si>
    <t>ｶﾜｾ ｼｮｳﾔ</t>
  </si>
  <si>
    <t>ｸﾜﾔﾏ ﾌｳﾔ</t>
  </si>
  <si>
    <t>ﾀﾅﾍﾞ ﾊﾔﾄ</t>
  </si>
  <si>
    <t>ﾋﾗﾔﾏ ﾋﾛﾄ</t>
  </si>
  <si>
    <t>ﾐﾔｷﾞ ﾋﾋﾞｷ</t>
  </si>
  <si>
    <t>ｲﾜﾀ ｹｲｼﾞｭ</t>
  </si>
  <si>
    <t>ｵｵｻｷ ｼｭｳﾀ</t>
  </si>
  <si>
    <t>ｻﾄｳ ｼｭﾝｽｹ</t>
  </si>
  <si>
    <t>ｻﾜﾑﾗ ｹﾝﾄ</t>
  </si>
  <si>
    <t>ﾀｹﾑﾗ ｿｳﾏ</t>
  </si>
  <si>
    <t>ﾃﾞｼﾞﾏ ﾃﾝﾄ</t>
  </si>
  <si>
    <t>ﾅｶﾞﾄ ﾕｳﾀﾛｳ</t>
  </si>
  <si>
    <t>ﾋﾗﾔﾏ ﾀｶｵ</t>
  </si>
  <si>
    <t>ｵｶﾉ ﾏｻﾅﾘ</t>
  </si>
  <si>
    <t>ｵﾀﾞ ｶｽﾞｷ</t>
  </si>
  <si>
    <t>ｽｽﾞｷ ｺｳﾍｲ</t>
  </si>
  <si>
    <t>ｽｽﾞｷ ﾀｸﾛｳ</t>
  </si>
  <si>
    <t>ﾀｹｳﾁ ﾖｼｷ</t>
  </si>
  <si>
    <t>ﾖｼｶﾜ ﾀｸﾔ</t>
  </si>
  <si>
    <t>ｱｶｻｶ ﾕｳｼﾞﾛｳ</t>
  </si>
  <si>
    <t>ｲﾄｳ ﾐﾂﾞｷ</t>
  </si>
  <si>
    <t>ｶｼﾜｷﾞ ﾐﾂﾋｺ</t>
  </si>
  <si>
    <t>ｶﾜｲ ﾋﾛﾔ</t>
  </si>
  <si>
    <t>ｸﾛﾀﾞ ﾚｵ</t>
  </si>
  <si>
    <t>ｽｽﾞｷ ｺｳｷ</t>
  </si>
  <si>
    <t>ｽｽﾞｷ ﾏｻｷ</t>
  </si>
  <si>
    <t>ﾅｶﾞﾊﾏ ﾄﾓﾔ</t>
  </si>
  <si>
    <t>ﾅｶﾞﾐ ﾘｮｳｲﾁﾛｳ</t>
  </si>
  <si>
    <t>ﾅｶﾑﾗ ｹｲｼ</t>
  </si>
  <si>
    <t>ﾆｼﾑﾗ ﾉｿﾞﾐ</t>
  </si>
  <si>
    <t>ﾋｶﾞｼ ﾅｵｷ</t>
  </si>
  <si>
    <t>ﾋﾋﾞ ﾄﾓﾔ</t>
  </si>
  <si>
    <t>ﾔﾏｶﾜ ｱﾗｼ</t>
  </si>
  <si>
    <t>ﾜﾀﾞ ﾀｸﾔ</t>
  </si>
  <si>
    <t>ｲｼｸﾞﾛ ｹﾝﾀ</t>
  </si>
  <si>
    <t>ｲｼﾀﾞ ﾐｽﾞｷ</t>
  </si>
  <si>
    <t>ｲﾄｳ ｺｳﾀ</t>
  </si>
  <si>
    <t>ｲﾉｳ ﾋﾛﾌﾐ</t>
  </si>
  <si>
    <t>ｳﾒﾀﾞ ﾀｶﾔ</t>
  </si>
  <si>
    <t>ｴﾄｳ ｼﾝｶｲ</t>
  </si>
  <si>
    <t>ｴﾉﾓﾄ ﾄﾓﾔ</t>
  </si>
  <si>
    <t>ｵｵﾐ ﾕｳｷ</t>
  </si>
  <si>
    <t>ｵｾﾞｷ ﾀｸﾐ</t>
  </si>
  <si>
    <t>ｶﾆ ﾀｲｼﾝ</t>
  </si>
  <si>
    <t>ｶﾜｼﾏ ｿｳﾀ</t>
  </si>
  <si>
    <t>ｹﾝﾓﾂ ﾀｲﾁ</t>
  </si>
  <si>
    <t>ｻﾉ ﾄﾜ</t>
  </si>
  <si>
    <t>ｽｷﾞﾓﾄ ﾔｽﾋﾛ</t>
  </si>
  <si>
    <t>ﾂｼﾞﾑﾗ ｼｭﾝｽｹ</t>
  </si>
  <si>
    <t>ﾄｷﾐﾂ ｼｭｳﾍｲ</t>
  </si>
  <si>
    <t>ﾅｶｻﾞﾜ ﾕｳﾔ</t>
  </si>
  <si>
    <t>ﾌﾅﾊｼ ﾄｳｼ</t>
  </si>
  <si>
    <t>ﾑｶｲﾀﾞ ﾘｮｳﾔ</t>
  </si>
  <si>
    <t>ﾓﾘｻﾞﾜ ｺｳ</t>
  </si>
  <si>
    <t>ﾔﾏｻｷ ｶｽﾞｷ</t>
  </si>
  <si>
    <t>ﾔﾏｻﾞｷ ﾋﾛﾑ</t>
  </si>
  <si>
    <t>ﾖﾀﾞ ｼｮｳｺﾞ</t>
  </si>
  <si>
    <t>ﾜﾀﾅﾍﾞ ﾄｼﾊﾙ</t>
  </si>
  <si>
    <t>ｽｶﾞﾔ ﾋﾛｼ</t>
  </si>
  <si>
    <t>ﾂﾀﾞ ﾀﾞｲｷ</t>
  </si>
  <si>
    <t>ﾉﾀﾞ ﾊﾙｷ</t>
  </si>
  <si>
    <t>ﾏｽﾀﾞ ｼﾞﾝﾄ</t>
  </si>
  <si>
    <t>ﾏｽﾀﾞ ｶｽﾞﾔ</t>
  </si>
  <si>
    <t>ﾑﾗﾏﾂ ﾘｮｳﾔ</t>
  </si>
  <si>
    <t>ｲﾄｳ ﾄｼｷ</t>
  </si>
  <si>
    <t>ｺｳﾂﾞｶ ｶｽﾞｱｷ</t>
  </si>
  <si>
    <t>ｺﾏﾂ ｹｲﾀ</t>
  </si>
  <si>
    <t>ﾑｼｶ ﾚﾝ</t>
  </si>
  <si>
    <t>ｳﾉ ﾄﾓｷ</t>
  </si>
  <si>
    <t>ｱﾏﾉ ｺｳﾀﾞｲ</t>
  </si>
  <si>
    <t>ｲｶﾞﾗｼ ﾏｻｷ</t>
  </si>
  <si>
    <t>ｲﾃﾞ ﾀｸﾐ</t>
  </si>
  <si>
    <t>ｵｵｻﾜ ｷｮｳｽｹ</t>
  </si>
  <si>
    <t>ｵｶﾓﾄ ｼﾝﾀﾛｳ</t>
  </si>
  <si>
    <t>ｶﾜﾑﾗ ｹﾝｼｮｳ</t>
  </si>
  <si>
    <t>ｺﾔﾏ ﾀｸﾔ</t>
  </si>
  <si>
    <t>ｻﾄｳ ﾜﾀﾙ</t>
  </si>
  <si>
    <t>ｿﾌｴ ﾀｸﾐ</t>
  </si>
  <si>
    <t>ﾀｼﾞﾏ ｼｭﾝﾀ</t>
  </si>
  <si>
    <t>ﾅｶｼﾏ ｶｽﾞﾄ</t>
  </si>
  <si>
    <t>ﾆｼﾔﾏ ﾀｲｾｲ</t>
  </si>
  <si>
    <t>ﾊﾀﾉ ﾕｳﾀ</t>
  </si>
  <si>
    <t>ﾏｻｵｶ ｶｵﾙ</t>
  </si>
  <si>
    <t>ﾏﾐﾔ ﾀﾞｲｽｹ</t>
  </si>
  <si>
    <t>ﾔﾏｻｷ ﾋｻﾉﾌﾞ</t>
  </si>
  <si>
    <t>ﾜｶｽｷﾞ ｼｭﾝｽｹ</t>
  </si>
  <si>
    <t>ﾜｸｲ ﾘｮｳｼﾞ</t>
  </si>
  <si>
    <t>ﾜﾀﾅﾍﾞ ﾄﾓﾔ</t>
  </si>
  <si>
    <t>ﾃﾗｻﾜ ﾚｵ</t>
  </si>
  <si>
    <t>ﾄﾑﾗ ｼｮｳ</t>
  </si>
  <si>
    <t>ﾑﾄｳ ﾋﾛｷ</t>
  </si>
  <si>
    <t>ｱｻｲ ﾀｸﾏ</t>
  </si>
  <si>
    <t>ｱｿ ｱﾔﾄ</t>
  </si>
  <si>
    <t>ｲｼｶﾜ ﾀｸﾏ</t>
  </si>
  <si>
    <t>ｲﾄﾞﾀ ｶｲ</t>
  </si>
  <si>
    <t>ｺｷﾞｿ ｺｳ</t>
  </si>
  <si>
    <t>ｾｺ ﾕｳﾄ</t>
  </si>
  <si>
    <t>ﾐｿﾞｶﾐ ﾙｲ</t>
  </si>
  <si>
    <t>ｱｻﾉ ｶﾂﾔ</t>
  </si>
  <si>
    <t>ｽｷﾞﾓﾄ ｼﾞﾝ</t>
  </si>
  <si>
    <t>ﾄｻﾞﾜ ｺｳﾔ</t>
  </si>
  <si>
    <t>ｵｵｳﾗ ﾕｳﾀ</t>
  </si>
  <si>
    <t>ｵｷﾞﾉ ﾘｭｳﾄ</t>
  </si>
  <si>
    <t>ﾂﾁﾔ ﾏｻﾋﾛ</t>
  </si>
  <si>
    <t>ﾆｼｵ ﾀｸﾐ</t>
  </si>
  <si>
    <t>ﾌｸｼﾏ ﾘｭｳｼﾞ</t>
  </si>
  <si>
    <t>ｲﾄｳ ﾀﾞｲｷ</t>
  </si>
  <si>
    <t>ｸﾛｶﾜ ｼｽﾞﾔ</t>
  </si>
  <si>
    <t>ｼﾐｽﾞ ｼｮｳﾀ</t>
  </si>
  <si>
    <t>ﾓﾘﾀ ｴｲﾔ</t>
  </si>
  <si>
    <t>ﾜﾀﾅﾍﾞ ﾀｶｷ</t>
  </si>
  <si>
    <t>ｲﾁﾊｼ ﾅｵﾔ</t>
  </si>
  <si>
    <t>ｲﾄｳ ｿｳﾀ</t>
  </si>
  <si>
    <t>ｲﾄｳ ﾔｽﾊﾙ</t>
  </si>
  <si>
    <t>ｲﾉｳｴ ﾊﾔ</t>
  </si>
  <si>
    <t>ｵｵﾊﾀ ｼﾝﾀﾛｳ</t>
  </si>
  <si>
    <t>ｶﾜﾊﾞﾀ ｶｲﾄ</t>
  </si>
  <si>
    <t>ｸｼﾞﾒ ﾕｳｶﾞ</t>
  </si>
  <si>
    <t>ｺﾀﾞﾏ ｲｷ</t>
  </si>
  <si>
    <t>ﾉﾑﾗ ﾕｳｷ</t>
  </si>
  <si>
    <t>ﾋｺｻｶ ﾖｳﾍｲ</t>
  </si>
  <si>
    <t>ﾌｼﾞﾜﾗ ﾏｻｼ</t>
  </si>
  <si>
    <t>ﾐﾔｹ ﾋﾛｷ</t>
  </si>
  <si>
    <t>ｲﾅｺ ｺｳﾀﾛｳ</t>
  </si>
  <si>
    <t>ｶﾜﾀ ｱﾂﾄ</t>
  </si>
  <si>
    <t>ﾆｼﾂｼﾞ ｶｽﾞｷ</t>
  </si>
  <si>
    <t>ｶﾜｸﾎﾞ ﾄﾓﾋﾛ</t>
  </si>
  <si>
    <t>ｸｽﾐ ｹｲﾀ</t>
  </si>
  <si>
    <t>ﾂﾏｶﾞﾘ ｼｮｳﾀ</t>
  </si>
  <si>
    <t>ﾅｶｼﾞﾏ ﾕﾗ</t>
  </si>
  <si>
    <t>ﾅﾙﾐﾔ ﾀｹｼ</t>
  </si>
  <si>
    <t>ﾊｾｶﾞﾜ ﾊﾙｷ</t>
  </si>
  <si>
    <t>ﾌｸｵｶ ｼｭｳﾀ</t>
  </si>
  <si>
    <t>ﾏｽｺ ﾘｮｳﾍｲ</t>
  </si>
  <si>
    <t>ﾖｼﾄﾒ ﾘｮｳﾀ</t>
  </si>
  <si>
    <t>ｱｲｻﾞﾜ ｼﾞｭﾝｲﾁﾛｳ</t>
  </si>
  <si>
    <t>ｲﾜﾀ ﾄﾓﾔ</t>
  </si>
  <si>
    <t>ﾀｶﾀﾞ ﾋﾛﾐﾁ</t>
  </si>
  <si>
    <t>ﾅｶｲ ｺｳｼﾞ</t>
  </si>
  <si>
    <t>ﾊｯﾄﾘ ﾏｻﾉﾌﾞ</t>
  </si>
  <si>
    <t>ﾒﾄｷ ﾘｮｳ</t>
  </si>
  <si>
    <t>ﾌｸﾅｶﾞ ﾘｮｳﾀ</t>
  </si>
  <si>
    <t>ｲｽﾞﾐ ｶｽﾞﾏ</t>
  </si>
  <si>
    <t>ｲﾉｳｴ ｺｳﾀ</t>
  </si>
  <si>
    <t>ｵﾀﾞ ﾋﾛｷ</t>
  </si>
  <si>
    <t>ｶﾅｲ ﾄｼﾀｶ</t>
  </si>
  <si>
    <t>ｽｷﾞﾓﾄ ﾀﾞｲｷ</t>
  </si>
  <si>
    <t>ｽｻﾞｷ ﾏｻﾔ</t>
  </si>
  <si>
    <t>ｵｵﾊﾗ ｺｳﾍｲ</t>
  </si>
  <si>
    <t>ﾀｶｷ ｹﾝﾀ</t>
  </si>
  <si>
    <t>ｴﾝﾄﾞｳ ｹｲﾄ</t>
  </si>
  <si>
    <t>ｵｶｲ ﾀｲｾｲ</t>
  </si>
  <si>
    <t>ｻﾄｳ ﾁﾋﾛ</t>
  </si>
  <si>
    <t>ｺｲﾃﾞ ﾌﾐﾔ</t>
  </si>
  <si>
    <t>ﾎｯﾀ ﾕｳﾔ</t>
  </si>
  <si>
    <t>ﾏｴｶﾞﾜ ﾏｻﾕｷ</t>
  </si>
  <si>
    <t>ｽｷﾞﾀ ﾋｶﾙ</t>
  </si>
  <si>
    <t>ﾐﾔｻﾞｷ ﾀﾂﾔ</t>
  </si>
  <si>
    <t>ﾀｶﾊｼ ﾏｲﾔ</t>
  </si>
  <si>
    <t>ﾋﾉ ﾘｭｳｷ</t>
  </si>
  <si>
    <t>ｽｷﾞﾉ ｿｳﾀ</t>
  </si>
  <si>
    <t>ﾖｺﾀ ｹｲｽｹ</t>
  </si>
  <si>
    <t>ﾀﾑﾗ ﾘｸ</t>
  </si>
  <si>
    <t>ﾅｶﾑﾗ ﾖｼﾌﾐ</t>
  </si>
  <si>
    <t>ﾄｵﾔﾏ ﾘｮｳﾀ</t>
  </si>
  <si>
    <t>ﾜｼｵ ﾕｳﾀ</t>
  </si>
  <si>
    <t>ｶﾜﾁ ｼｭｳﾔ</t>
  </si>
  <si>
    <t>ﾊｾｶﾞﾜ ﾀｶｼ</t>
  </si>
  <si>
    <t>ｻｻｷ ﾘｸ</t>
  </si>
  <si>
    <t>ﾊﾀﾉ ｺｳﾀﾞｲ</t>
  </si>
  <si>
    <t>ﾌｼﾞｲ ﾙｰｶｽ</t>
  </si>
  <si>
    <t>ｻﾊﾗ ｻﾂｷ</t>
  </si>
  <si>
    <t>ｵｶﾄﾞ ﾕｳﾀ</t>
  </si>
  <si>
    <t>ｺﾊﾞﾔｼ ﾖｼﾉﾘ</t>
  </si>
  <si>
    <t>ﾀﾏｷ ｱｷﾋﾛ</t>
  </si>
  <si>
    <t>ﾏﾂｲｼ ﾅｵｷ</t>
  </si>
  <si>
    <t>ｳｶｲ ﾘｮｳﾔ</t>
  </si>
  <si>
    <t>ﾅﾙｾ ﾀｲﾁ</t>
  </si>
  <si>
    <t>ﾏﾕﾐ ｼｮｳﾔ</t>
  </si>
  <si>
    <t>ﾑﾗﾏﾂ ﾕｳﾄ</t>
  </si>
  <si>
    <t>ﾐｽﾞﾀﾆ ﾖｼﾀｶ</t>
  </si>
  <si>
    <t>ﾂﾁﾔ ﾄﾓﾋﾄ</t>
  </si>
  <si>
    <t>ﾖｼﾓﾄ ﾕｳﾏ</t>
  </si>
  <si>
    <t>ﾊﾔｼ ﾕｳﾔ</t>
  </si>
  <si>
    <t>ｶﾄｳ ｼｮｳﾀ</t>
  </si>
  <si>
    <t>ｻﾄｳ ﾘｸﾄ</t>
  </si>
  <si>
    <t>ｻﾄｳ ﾋﾛﾕｷ</t>
  </si>
  <si>
    <t>ｶﾜｾ ﾖｼﾑﾈ</t>
  </si>
  <si>
    <t>ﾅｶﾑﾗ ｹｲｽｹ</t>
  </si>
  <si>
    <t>ﾏﾂﾋｻ ﾕｳｷ</t>
  </si>
  <si>
    <t>ｵｵｸﾎﾞ ｺｳｽｹ</t>
  </si>
  <si>
    <t>ﾄｳﾏﾂ ｹﾝﾔ</t>
  </si>
  <si>
    <t>ﾑﾗｶﾐ ﾕﾀｶ</t>
  </si>
  <si>
    <t>ｱﾏﾉ ﾄﾓｷ</t>
  </si>
  <si>
    <t>ﾌｸﾀﾞ ｱﾂﾋﾛ</t>
  </si>
  <si>
    <t>ﾌｸｵｶ ﾘｮｳｾｲ</t>
  </si>
  <si>
    <t>ﾄﾖﾀﾞ ﾏｻｼ</t>
  </si>
  <si>
    <t>ﾉﾀﾞ ﾏｻﾋﾛ</t>
  </si>
  <si>
    <t>ﾏｴﾊﾀ ﾕｳｷ</t>
  </si>
  <si>
    <t>ﾜﾆ ｺｳｶﾞ</t>
  </si>
  <si>
    <t>ﾆｼｶﾜ ﾕｳﾄ</t>
  </si>
  <si>
    <t>ﾏｴﾀﾞ ﾄｳｷ</t>
  </si>
  <si>
    <t>ﾖｼｶﾜ ﾑﾂﾐ</t>
  </si>
  <si>
    <t>ﾋｮｳﾄﾞｳ ﾜﾀﾙ</t>
  </si>
  <si>
    <t>ｽｽﾞｷ ﾋﾛﾄ</t>
  </si>
  <si>
    <t>ｲｼｸﾞﾛ ﾀｲｾｲ</t>
  </si>
  <si>
    <t>ｱｵｷ ﾎﾀﾞｶ</t>
  </si>
  <si>
    <t>ｲﾅﾌｸ ﾃﾝﾏ</t>
  </si>
  <si>
    <t>ｶｼﾞｶﾜ ﾘｮｳﾍｲ</t>
  </si>
  <si>
    <t>ﾋｸﾞﾁ ｹﾞﾝﾀ</t>
  </si>
  <si>
    <t>ﾅｶｼﾏ ｲﾂｷ</t>
  </si>
  <si>
    <t>ﾄｸｴ ｺｳｷ</t>
  </si>
  <si>
    <t>ﾔﾏｸﾞﾁ ｱｷﾗ</t>
  </si>
  <si>
    <t>ﾆｲﾐ ｼｭｳｺﾞ</t>
  </si>
  <si>
    <t>ﾐｽﾞﾉ ﾕｳｽｹ</t>
  </si>
  <si>
    <t>ｵｵｼﾞ ｱｷﾄ</t>
  </si>
  <si>
    <t>ﾀﾅｶ ﾐｷｵ</t>
  </si>
  <si>
    <t>ﾔﾏﾀﾞ ｶｾｲ</t>
  </si>
  <si>
    <t>ﾔﾏﾓﾄ ｺｳｷ</t>
  </si>
  <si>
    <t>ﾄﾘｲ ﾘｮｳﾍｲ</t>
  </si>
  <si>
    <t>ﾜﾀﾅﾍﾞ ﾊﾙｷ</t>
  </si>
  <si>
    <t>ﾔﾏﾄｳ ﾋﾛﾉﾘ</t>
  </si>
  <si>
    <t>ｼﾊﾞﾀ ｻﾄﾙ</t>
  </si>
  <si>
    <t>ｽｽﾞｷ ﾘｭｳｾｲ</t>
  </si>
  <si>
    <t>ｺｸﾎﾞ ﾕｳﾔ</t>
  </si>
  <si>
    <t>ｲｿｶﾞｲ ﾋｶﾙ</t>
  </si>
  <si>
    <t>ﾑﾗﾔﾏ ﾊﾙｷ</t>
  </si>
  <si>
    <t>ｲﾅｸﾞﾏ ｹﾝﾀ</t>
  </si>
  <si>
    <t>ｳｶｲ ｺｳｲﾁ</t>
  </si>
  <si>
    <t>ｵｶﾓﾄ ｺｳｷ</t>
  </si>
  <si>
    <t>ｵｸﾔﾏ ﾀｲｶﾞ</t>
  </si>
  <si>
    <t>ﾀﾆｸﾞﾁ ﾏｲﾔ</t>
  </si>
  <si>
    <t>ｲﾜﾓﾄ ｷｮｳﾍｲ</t>
  </si>
  <si>
    <t>ﾅｶﾔﾏ ﾀｶﾄ</t>
  </si>
  <si>
    <t>ﾌﾅﾊｼ ｺｳｽｹ</t>
  </si>
  <si>
    <t>ﾔﾏﾓﾄ ｾｲｷ</t>
  </si>
  <si>
    <t>ﾊｷﾞﾜﾗ ﾏｺﾄ</t>
  </si>
  <si>
    <t>ｽｷﾞﾔﾏ ﾘｮｳﾀ</t>
  </si>
  <si>
    <t>ｶｻｲ ｹﾝｲﾁﾛｳ</t>
  </si>
  <si>
    <t>ｼﾝｸﾞｳ ﾖｼﾋﾛ</t>
  </si>
  <si>
    <t>ｲﾘﾌﾈ ﾘｮｳﾀ</t>
  </si>
  <si>
    <t>ｼﾊﾞﾔﾏ ﾏｻﾕｷ</t>
  </si>
  <si>
    <t>ﾌｸｵｶ ﾀｲﾁ</t>
  </si>
  <si>
    <t>ﾉﾑﾗ ﾀｶｷ</t>
  </si>
  <si>
    <t>ﾀｹｲ ﾕｳｻｸ</t>
  </si>
  <si>
    <t>ﾀﾅｶ ﾘﾋﾄ</t>
  </si>
  <si>
    <t>ﾓﾘｵｶ ﾀｶﾌﾐ</t>
  </si>
  <si>
    <t>ｵｵﾊﾗ ﾀｸﾄ</t>
  </si>
  <si>
    <t>ﾌｼﾞﾀ ﾕｳﾏ</t>
  </si>
  <si>
    <t>ﾋﾗｲ ﾊﾙｷ</t>
  </si>
  <si>
    <t>ｻﾄｳ ｺｳﾍｲ</t>
  </si>
  <si>
    <t>ﾀﾆｸﾞﾁ ﾕｲﾄ</t>
  </si>
  <si>
    <t>ﾔﾏﾀﾞ ﾀｹﾋﾛ</t>
  </si>
  <si>
    <t>ﾏﾂﾀﾞ ﾖｼﾋﾛ</t>
  </si>
  <si>
    <t>ｳﾁﾀﾞ ﾄﾓﾋﾃﾞ</t>
  </si>
  <si>
    <t>ｾｷﾉｳ ﾕｳﾀﾞｲ</t>
  </si>
  <si>
    <t>ｲｶﾞﾗｼ ﾊﾔﾄ</t>
  </si>
  <si>
    <t>ｲｸﾀ ﾕｳｷ</t>
  </si>
  <si>
    <t>ｵｵｳﾁ ｼﾝﾔ</t>
  </si>
  <si>
    <t>ｵｶﾞﾜ ﾐｽﾞｷ</t>
  </si>
  <si>
    <t>ｺﾊﾞﾔｼ ﾖｳｽｹ</t>
  </si>
  <si>
    <t>ｺﾔﾏ ﾜﾀﾙ</t>
  </si>
  <si>
    <t>ｺﾝﾄﾞｳ ﾄｼﾔ</t>
  </si>
  <si>
    <t>ｻｲﾄｳ ｼｭﾝｽｹ</t>
  </si>
  <si>
    <t>ｻｲﾄｳ ﾐｷﾄｼ</t>
  </si>
  <si>
    <t>ｼﾐｽﾞ ﾀｶﾔ</t>
  </si>
  <si>
    <t>ｼﾝｶｲ ﾘｮｳｼﾞ</t>
  </si>
  <si>
    <t>ﾂｶﾓﾄ ﾘｮｳｼﾞ</t>
  </si>
  <si>
    <t>ﾓﾀﾞ ﾀｶﾋﾛ</t>
  </si>
  <si>
    <t>ﾓﾘ ﾉﾌﾞﾋﾄ</t>
  </si>
  <si>
    <t>ｱﾀﾞﾁ ｾｲﾔ</t>
  </si>
  <si>
    <t>ｲｶﾞｻｷ ｶｽﾞﾔ</t>
  </si>
  <si>
    <t>ｵｵｴ ﾀｶｼ</t>
  </si>
  <si>
    <t>ｵｷｼﾞﾏ ﾕｳｷ</t>
  </si>
  <si>
    <t>ｶｯﾀ ﾃﾂﾌﾐ</t>
  </si>
  <si>
    <t>ｶﾜｶﾐ ﾁｶﾗ</t>
  </si>
  <si>
    <t>ｷﾖﾊﾗ ｶｽﾞﾏ</t>
  </si>
  <si>
    <t>ｺﾊﾞﾔｼ ｱﾂｷ</t>
  </si>
  <si>
    <t>ﾅｶﾑﾗ ｺｳｼ</t>
  </si>
  <si>
    <t>ﾊｾｶﾞﾜ ｶｽﾞｷ</t>
  </si>
  <si>
    <t>ﾏﾁﾀﾞ ｹﾞﾝ</t>
  </si>
  <si>
    <t>ﾔﾏﾊﾗ ｺｳﾀﾛｳ</t>
  </si>
  <si>
    <t>ﾜﾀﾞ ｼﾝﾀﾛｳ</t>
  </si>
  <si>
    <t>ﾄﾐﾀﾞ ﾘｮｳ</t>
  </si>
  <si>
    <t>ｲｼｸﾞﾛ ﾜﾀﾙ</t>
  </si>
  <si>
    <t>ｵｵｲﾁ ｹｲﾔ</t>
  </si>
  <si>
    <t>ｵｸﾀﾞ ｼｭｳｼﾞ</t>
  </si>
  <si>
    <t>ｸｽﾐ ｶｽﾞｼ</t>
  </si>
  <si>
    <t>ﾆｼﾀﾞ ｱﾔﾄ</t>
  </si>
  <si>
    <t>ﾊﾔｶﾜ ｶｽﾞｷ</t>
  </si>
  <si>
    <t>ﾓﾄｵ ｶｲﾄ</t>
  </si>
  <si>
    <t>ﾓﾘ ｹﾝﾀﾛｳ</t>
  </si>
  <si>
    <t>ｲｿﾍﾞ ﾕｳﾄ</t>
  </si>
  <si>
    <t>ｷﾀｶﾞﾜ ｼｮｳｺﾞ</t>
  </si>
  <si>
    <t>ｻｶｸﾞﾁ ﾋﾅﾀ</t>
  </si>
  <si>
    <t>ｻﾝﾏ ｷｮｳﾍｲ</t>
  </si>
  <si>
    <t>ｿｶﾞ ﾂｶｻ</t>
  </si>
  <si>
    <t>ﾀﾅｶ ｼｮｳﾔ</t>
  </si>
  <si>
    <t>ﾆﾉﾐﾔ ﾘｮｳｽｹ</t>
  </si>
  <si>
    <t>ﾌｼﾞﾔ ﾕｳｷ</t>
  </si>
  <si>
    <t>ﾅｶﾑﾗ ｲｸﾄ</t>
  </si>
  <si>
    <t>ﾓﾘｼｹﾞ ｶｽﾞﾏ</t>
  </si>
  <si>
    <t>ｵｶﾔｽ ﾀﾂﾔ</t>
  </si>
  <si>
    <t>ｻｶｷﾊﾞﾗ ｱｷﾋﾄ</t>
  </si>
  <si>
    <t>ﾀｶﾂｼﾞ ﾏｻﾔ</t>
  </si>
  <si>
    <t>ﾀｶﾊｼ ｼｭﾝﾔ</t>
  </si>
  <si>
    <t>ﾐﾔｻﾞｷ ﾕｳﾄ</t>
  </si>
  <si>
    <t>ｱｼﾄﾐ ｶﾝﾀ</t>
  </si>
  <si>
    <t>ｲｲｼﾞﾏ ﾉﾌﾞﾋﾛ</t>
  </si>
  <si>
    <t>ｲｹﾉｳｴ ｺｳｷ</t>
  </si>
  <si>
    <t>ｲｻﾔﾏ ﾋﾃﾞｱｷ</t>
  </si>
  <si>
    <t>ｲﾉｳｴ ﾋｻｼ</t>
  </si>
  <si>
    <t>ｲﾜﾅｶﾞ ﾄﾓｷ</t>
  </si>
  <si>
    <t>ｴﾅﾐ ﾖｼﾋﾛ</t>
  </si>
  <si>
    <t>ｴﾑﾗ ﾂﾊﾞｻ</t>
  </si>
  <si>
    <t>ｶﾜﾀ ｼﾞｭﾝﾍﾟｲ</t>
  </si>
  <si>
    <t>ｶﾝﾍﾞ ﾐｷﾔ</t>
  </si>
  <si>
    <t>ｺﾏﾂ ｹｲﾄ</t>
  </si>
  <si>
    <t>ｻｻｷ ｶｲｾｲ</t>
  </si>
  <si>
    <t>ｻﾀﾞ ﾚﾝﾀﾛｳ</t>
  </si>
  <si>
    <t>ｼｵﾐ ﾀﾂﾔ</t>
  </si>
  <si>
    <t>ｼﾉﾀﾞ ﾀｸﾐ</t>
  </si>
  <si>
    <t>ｼﾏ ﾖｼﾋﾄ</t>
  </si>
  <si>
    <t>ｽｽﾞｷ ﾘｷﾄ</t>
  </si>
  <si>
    <t>ﾀｶﾀﾞ ﾕｳｷ</t>
  </si>
  <si>
    <t>ﾀﾈﾑﾗ ｼｭﾝｽｹ</t>
  </si>
  <si>
    <t>ﾅｶｵ ｶｽﾞｷ</t>
  </si>
  <si>
    <t>ﾆｼｸﾞﾁ ｼｮｳﾖｳ</t>
  </si>
  <si>
    <t>ﾉﾓﾄ ﾕｳｾｲ</t>
  </si>
  <si>
    <t>ﾌｼﾞﾓﾄ ｼｭﾝｽｹ</t>
  </si>
  <si>
    <t>ﾎｿﾀﾞ ﾘｮｳﾀ</t>
  </si>
  <si>
    <t>ﾏﾂｳﾗ ｼﾞｭｷﾔ</t>
  </si>
  <si>
    <t>ﾏﾂﾊｼ ｻﾈﾄ</t>
  </si>
  <si>
    <t>ﾏﾂﾊﾞﾗ ｵｻﾑ</t>
  </si>
  <si>
    <t>ﾐﾅｶﾀ ﾄｷ</t>
  </si>
  <si>
    <t>ﾔﾉ ﾘｭｳｽｹ</t>
  </si>
  <si>
    <t>ﾜﾀﾅﾍﾞ ﾘｸﾔ</t>
  </si>
  <si>
    <t>ｲｼｶﾜ ｼｭﾝﾀ</t>
  </si>
  <si>
    <t>ｲｼｶﾜ ﾀﾞｲｽｹ</t>
  </si>
  <si>
    <t>ｳｵｳﾗ ﾕｳｷ</t>
  </si>
  <si>
    <t>ｶﾂﾗﾀﾞ ﾐｽﾞｷ</t>
  </si>
  <si>
    <t>ｶﾈﾔﾏ ﾀｶﾕｷ</t>
  </si>
  <si>
    <t>ｺﾊﾞﾔｼ ｼﾞｭﾝｵﾏｰﾄﾞｩ</t>
  </si>
  <si>
    <t>ｼｵﾔ ｺﾉﾊ</t>
  </si>
  <si>
    <t>ｽｷﾞﾔﾏ ﾘｮｳﾀﾛｳ</t>
  </si>
  <si>
    <t>ﾀｶﾊｼ ﾗｲ</t>
  </si>
  <si>
    <t>ﾀﾅｶ ﾘｮｳｺﾞ</t>
  </si>
  <si>
    <t>ﾀﾅﾊｼ ﾘｸ</t>
  </si>
  <si>
    <t>ﾀﾊﾗ ﾚﾝ</t>
  </si>
  <si>
    <t>ﾂﾙ ﾘｮｳｽｹ</t>
  </si>
  <si>
    <t>ﾅﾍﾞｼﾏ ﾅｵｷ</t>
  </si>
  <si>
    <t>ﾉﾊﾗ ｶﾝﾀ</t>
  </si>
  <si>
    <t>ﾊﾗ ﾚﾉﾝ</t>
  </si>
  <si>
    <t>ﾋﾉ ﾚﾝ</t>
  </si>
  <si>
    <t>ﾌｼﾞｻﾜ ﾖｳｽｹ</t>
  </si>
  <si>
    <t>ﾌｼﾞﾓﾄ ﾕｳｼﾞﾝ</t>
  </si>
  <si>
    <t>ﾎﾘﾀ ｱﾕﾑ</t>
  </si>
  <si>
    <t>ﾏｴｱﾜｸﾗ ｺｳﾀ</t>
  </si>
  <si>
    <t>ﾏﾂﾓﾄ ﾘｮｳｶﾞ</t>
  </si>
  <si>
    <t>ﾓﾁﾂﾞｷ ﾘｸ</t>
  </si>
  <si>
    <t>ﾔﾏｳﾁ ﾕｳﾀ</t>
  </si>
  <si>
    <t>ﾔﾏﾓﾄ ｹﾝﾔ</t>
  </si>
  <si>
    <t>ｱｻｶﾜ ﾅｵｷ</t>
  </si>
  <si>
    <t>ｲｹﾀﾞ ﾕｳﾄ</t>
  </si>
  <si>
    <t>ｲｼﾞｭｳ ｾｲﾔ</t>
  </si>
  <si>
    <t>ｲﾏﾁ ﾌﾐﾔ</t>
  </si>
  <si>
    <t>ｳｽｲ ﾄﾓﾔ</t>
  </si>
  <si>
    <t>ｵｵｼﾏ ﾐﾉﾙ</t>
  </si>
  <si>
    <t>ｵｶｻﾞｷ ﾀｲｶﾞ</t>
  </si>
  <si>
    <t>ｷﾓﾄ ﾘｮｳｼﾞ</t>
  </si>
  <si>
    <t>ｼｵﾐ ﾕｳﾄ</t>
  </si>
  <si>
    <t>ｽﾐ ﾔｽﾋﾛ</t>
  </si>
  <si>
    <t>ﾀｹﾓﾄ ﾀﾂﾔ</t>
  </si>
  <si>
    <t>ﾀﾁﾊﾞﾅ ｶｲ</t>
  </si>
  <si>
    <t>ﾁﾈﾝ ｻｴﾙ</t>
  </si>
  <si>
    <t>ﾅｶｲ ｼｮｳｷ</t>
  </si>
  <si>
    <t>ﾅﾊ ﾘｭｳｾｲ</t>
  </si>
  <si>
    <t>ﾉｳﾄﾞ ｼｮｳｷ</t>
  </si>
  <si>
    <t>ﾐﾔｼﾞﾏ ｼｭﾘ</t>
  </si>
  <si>
    <t>ﾑﾗｶﾐ ｶｽﾞﾏ</t>
  </si>
  <si>
    <t>ﾖｼﾑﾗ ﾀｸﾔ</t>
  </si>
  <si>
    <t>ｱﾝﾄﾞｳ ｺｳﾍｲ</t>
  </si>
  <si>
    <t>ｶﾐｻﾞﾄ ﾕｳｼﾞ</t>
  </si>
  <si>
    <t>ﾌｸﾄﾐ ﾀﾂﾔ</t>
  </si>
  <si>
    <t>ﾐｽﾞｶﾐ ﾕｳﾄ</t>
  </si>
  <si>
    <t>ｱｻﾉ ｼｭﾝｽｹ</t>
  </si>
  <si>
    <t>ｲﾄｳ ｾｲﾔ</t>
  </si>
  <si>
    <t>ｵｷﾀ ﾘｭｳｾｲ</t>
  </si>
  <si>
    <t>ｶｼﾜ ﾁﾋﾛ</t>
  </si>
  <si>
    <t>ﾅｶﾑﾗ ｻﾄｼ</t>
  </si>
  <si>
    <t>ﾋﾀﾆ ﾕｳｷ</t>
  </si>
  <si>
    <t>ﾏｽﾀﾞ ｹｲﾀ</t>
  </si>
  <si>
    <t>ﾑﾗｶﾐ ｼｭｳ</t>
  </si>
  <si>
    <t>ﾔﾏｼﾛ ｺｳﾀﾞｲ</t>
  </si>
  <si>
    <t>ｲﾋﾞ ﾀｸﾔ</t>
  </si>
  <si>
    <t>ｴﾉｶﾜ ﾊﾙｷ</t>
  </si>
  <si>
    <t>ｵｵﾊｼ ｺｳﾀﾛｳ</t>
  </si>
  <si>
    <t>ｶﾐｺｶﾞﾜ ﾘｳｷ</t>
  </si>
  <si>
    <t>ｻｶｷﾊﾞﾗ ﾘｸ</t>
  </si>
  <si>
    <t>ﾂﾁｶﾜ ﾐｷﾔ</t>
  </si>
  <si>
    <t>ﾆｼﾑﾗ ﾘｮｳ</t>
  </si>
  <si>
    <t>ﾆｼﾌﾞ ﾀｶｼ</t>
  </si>
  <si>
    <t>ﾜﾀﾅﾍﾞ ｼｮｳﾔ</t>
  </si>
  <si>
    <t>ﾀｹﾀﾞ ﾅｵｷ</t>
  </si>
  <si>
    <t>ﾊﾔｶﾜ ﾀｶｼ</t>
  </si>
  <si>
    <t>ｶｻﾊﾗ ﾀﾞｲｷ</t>
  </si>
  <si>
    <t>ﾃﾞｶﾞﾜ ﾏｻｱｷ</t>
  </si>
  <si>
    <t>ﾜﾀﾞ ﾕｳﾔ</t>
  </si>
  <si>
    <t>ｺﾐﾔ ｹﾝﾀﾛｳ</t>
  </si>
  <si>
    <t>ﾜﾀﾅﾍﾞ ｱﾕﾑ</t>
  </si>
  <si>
    <t>ｲｽﾞﾊﾗ ｹﾋﾞﾝ</t>
  </si>
  <si>
    <t>ｵｶﾉ ﾀｶﾏｻ</t>
  </si>
  <si>
    <t>ｿｳﾐﾔ ﾀｲｷ</t>
  </si>
  <si>
    <t>ﾔｽﾀﾞ ﾋﾛﾄ</t>
  </si>
  <si>
    <t>ﾔﾏﾀﾞ ﾕｳﾀﾛｳ</t>
  </si>
  <si>
    <t>ｶﾜﾉ ｼﾝﾔ</t>
  </si>
  <si>
    <t>ｲﾁｶﾜ ｼｭﾝｷ</t>
  </si>
  <si>
    <t>ｶﾄｳ ﾓﾄﾉﾘ</t>
  </si>
  <si>
    <t>ｻｲﾄｳ ｷﾘｭｳ</t>
  </si>
  <si>
    <t>ｽｽﾞｷ ｼｮｳﾔ</t>
  </si>
  <si>
    <t>ﾊﾗﾀﾞ ﾂﾊﾞｻ</t>
  </si>
  <si>
    <t>ﾏﾂﾊﾞﾗ ﾊﾔﾄ</t>
  </si>
  <si>
    <t>ｱｵｲ ﾚｵ</t>
  </si>
  <si>
    <t>ﾊｯﾀ ﾏｻﾋﾛ</t>
  </si>
  <si>
    <t>ﾂﾀﾞ ｶｴﾃﾞ</t>
  </si>
  <si>
    <t>ﾅｶｲ ｹﾝﾀ</t>
  </si>
  <si>
    <t>ﾅｶﾑﾗ ｺｳ</t>
  </si>
  <si>
    <t>ﾆｼ ｺｳﾀﾛｳ</t>
  </si>
  <si>
    <t>ｲﾜｻｷ ｼｮｳﾏ</t>
  </si>
  <si>
    <t>ﾊﾙﾅ ﾀﾞｲﾁ</t>
  </si>
  <si>
    <t>ｶﾄｳ ｺｳﾀ</t>
  </si>
  <si>
    <t>ｱﾍﾞ ﾋﾛﾕｷ</t>
  </si>
  <si>
    <t>ﾌﾅｲ ﾀｶﾅﾘ</t>
  </si>
  <si>
    <t>ﾐｽﾞｺｼ ｱｻﾋ</t>
  </si>
  <si>
    <t>ｺﾞﾄｳ ﾅｵﾔ</t>
  </si>
  <si>
    <t>ｱﾝﾄﾞｳ ﾋﾃﾞﾕｷ</t>
  </si>
  <si>
    <t>ﾅｷﾞﾉ ｷｮｳｽｹ</t>
  </si>
  <si>
    <t>ﾏﾂｵｶ ﾕｳｷ</t>
  </si>
  <si>
    <t>ｻｸﾗｲ ﾅｵｷ</t>
  </si>
  <si>
    <t>ﾂﾂﾐ ｺｳｷ</t>
  </si>
  <si>
    <t>ｱｵﾔﾏ ｺｳﾀ</t>
  </si>
  <si>
    <t>ｽｽﾞｷ ｱｽｶ</t>
  </si>
  <si>
    <t>ﾉﾑﾗ ｼﾝｽｹ</t>
  </si>
  <si>
    <t>ｽｷﾞｳﾗ ﾌﾐｷ</t>
  </si>
  <si>
    <t>ｺﾝﾄﾞｳ ﾕｳｶﾞ</t>
  </si>
  <si>
    <t>ﾔﾏﾀﾞ ｺｳﾀﾛｳ</t>
  </si>
  <si>
    <t>ｽｽﾞｷ ﾘｭｳﾀ</t>
  </si>
  <si>
    <t>ﾅｶﾞｵ ﾘｭｳｾｲ</t>
  </si>
  <si>
    <t>ﾐﾎ ﾀｶﾏｻ</t>
  </si>
  <si>
    <t>ﾐﾜ ﾋﾛﾕｷ</t>
  </si>
  <si>
    <t>ｽｽﾞｷ ﾔｽﾋﾄ</t>
  </si>
  <si>
    <t>ｵｵﾑﾗ ｼﾝ</t>
  </si>
  <si>
    <t>ﾏﾂｵｶ ﾏﾅﾌﾞ</t>
  </si>
  <si>
    <t>ｻｶｲ ﾊﾔﾀ</t>
  </si>
  <si>
    <t>ｶﾐﾔ ｱﾂｷ</t>
  </si>
  <si>
    <t>ﾐﾅﾐ ﾘｮｳﾔ</t>
  </si>
  <si>
    <t>ﾔﾏｷﾞﾜ ﾀｲｶﾞ</t>
  </si>
  <si>
    <t>ｱｻｲ ｷﾐﾔｽ</t>
  </si>
  <si>
    <t>ｲﾏﾁ ﾀｽｸ</t>
  </si>
  <si>
    <t>ｳｼﾞﾀ ﾀｶﾕｷ</t>
  </si>
  <si>
    <t>ｷﾉｼﾀ ｶｲﾄ</t>
  </si>
  <si>
    <t>ｿﾉﾊﾗ ｼｮｳﾀ</t>
  </si>
  <si>
    <t>ﾀｹﾀﾞ ﾅｵﾔ</t>
  </si>
  <si>
    <t>ﾏｷﾉ ﾏｻﾋﾄ</t>
  </si>
  <si>
    <t>ﾐﾔｻﾞｷ ｼｭｳｽｹ</t>
  </si>
  <si>
    <t>ｿﾈ ﾀｸﾐ</t>
  </si>
  <si>
    <t>ｶﾜﾊﾞﾀ ｺｳｷ</t>
  </si>
  <si>
    <t>ﾀｶｷﾞ ｶｽﾞﾏ</t>
  </si>
  <si>
    <t>ﾀﾞｲﾁｮｳ ｶｵﾙ</t>
  </si>
  <si>
    <t>ｽｽﾞｷ ｱﾔﾄ</t>
  </si>
  <si>
    <t>ｺﾊﾞ ﾋｮｳﾏ</t>
  </si>
  <si>
    <t>ｲﾅﾊﾞ ｺｳｼ</t>
  </si>
  <si>
    <t>ﾒﾔ ﾀｲｾｲ</t>
  </si>
  <si>
    <t>ﾆｼﾓﾄ ﾘｮｳﾀﾛｳ</t>
  </si>
  <si>
    <t>ﾊﾞﾊﾞ ﾀｶｵ</t>
  </si>
  <si>
    <t>ｲｼﾂﾞｶ ﾀﾞｲｷ</t>
  </si>
  <si>
    <t>ｵｶﾞｻﾜﾗ ﾀｸﾏ</t>
  </si>
  <si>
    <t>ｸﾗﾂｼﾞ ｹﾝ</t>
  </si>
  <si>
    <t>ﾔﾏｸﾞﾁ ｶｲｷ</t>
  </si>
  <si>
    <t>ｲｼﾏｷ ﾖｼﾔ</t>
  </si>
  <si>
    <t>ﾅｶﾞﾔﾅｷﾞ ｹｲﾀ</t>
  </si>
  <si>
    <t>ﾌｼﾞｲ ｺｳﾀ</t>
  </si>
  <si>
    <t>ｼﾐｽﾞ ﾄｳｺﾞ</t>
  </si>
  <si>
    <t>ﾋﾗﾀ ｼｮｳｺﾞ</t>
  </si>
  <si>
    <t>ﾔﾏﾀﾞ ｹﾝﾀ</t>
  </si>
  <si>
    <t>ﾐﾔｻﾞｷ ﾄﾓﾔ</t>
  </si>
  <si>
    <t>ﾌｸﾀﾞ ﾕｳｽｹ</t>
  </si>
  <si>
    <t>ｵﾊﾞﾀ ﾏｻｷ</t>
  </si>
  <si>
    <t>ｸﾙﾏﾓﾄ ﾕｳﾏ</t>
  </si>
  <si>
    <t>ｲｼﾊﾗ ｼｮｳ</t>
  </si>
  <si>
    <t>ﾐｿﾞｸﾞﾁ ﾋﾛﾅｵ</t>
  </si>
  <si>
    <t>ﾏﾂﾓﾄ ｼﾞｭﾝｲﾁ</t>
  </si>
  <si>
    <t>ｲｸﾞﾁ ｿｳﾀﾛｳ</t>
  </si>
  <si>
    <t>ｲｿﾉ ﾕｳｷ</t>
  </si>
  <si>
    <t>ｵｵﾀ ﾏｻﾔ</t>
  </si>
  <si>
    <t>ｺﾊﾞﾔｼ ｶｽﾞﾏ</t>
  </si>
  <si>
    <t>ｻｶﾀ ｼｮｳｺﾞ</t>
  </si>
  <si>
    <t>ﾀﾁﾊﾞﾅ ﾄｵﾙ</t>
  </si>
  <si>
    <t>ﾀﾅｶ ﾚｲ</t>
  </si>
  <si>
    <t>ﾀﾊﾗ ﾋﾛｷ</t>
  </si>
  <si>
    <t>ﾖｺﾔﾏ ﾘｭｳﾔ</t>
  </si>
  <si>
    <t>ｶﾜﾂ ﾕｳﾀ</t>
  </si>
  <si>
    <t>ﾎｿﾔ ﾕｳﾀ</t>
  </si>
  <si>
    <t>ﾑﾗﾔﾏ ﾄﾓﾉﾘ</t>
  </si>
  <si>
    <t>ﾀｹﾀﾞ ｾｲﾔ</t>
  </si>
  <si>
    <t>ﾐﾂｲ ﾚｵ</t>
  </si>
  <si>
    <t>ｲｼﾂﾞ ﾅｵﾄ</t>
  </si>
  <si>
    <t>ﾔｽｲ ﾕｳﾄ</t>
  </si>
  <si>
    <t>ｳｶﾞ ﾄﾓｷ</t>
  </si>
  <si>
    <t>ｱﾏｲｹ ｼｭﾝｽｹ</t>
  </si>
  <si>
    <t>ｻﾄｳ ｹｲ</t>
  </si>
  <si>
    <t>ﾓﾘｶﾜ ﾊﾙﾕｷ</t>
  </si>
  <si>
    <t>山梨県</t>
  </si>
  <si>
    <t>福島県</t>
  </si>
  <si>
    <t>東京都</t>
  </si>
  <si>
    <t>埼玉県</t>
  </si>
  <si>
    <t>岩手県</t>
  </si>
  <si>
    <t>群馬県</t>
  </si>
  <si>
    <t>秋田県</t>
  </si>
  <si>
    <t>ｱｲﾁｲｶﾀﾞｲｶﾞｸ</t>
  </si>
  <si>
    <t>ｱｲﾁｶﾞｸｲﾝﾀﾞｲｶﾞｸ</t>
  </si>
  <si>
    <t>ｱｲﾁｷｮｳｲｸﾀﾞｲｶﾞｸ</t>
  </si>
  <si>
    <t>ｱｲﾁｹﾝﾘﾂﾀﾞｲｶﾞｸ</t>
  </si>
  <si>
    <t>ｱｲﾁｺｳｷﾞｮｳﾀﾞｲｶﾞｸ</t>
  </si>
  <si>
    <t>ｱｲﾁｼｭｸﾄｸﾀﾞｲｶﾞｸ</t>
  </si>
  <si>
    <t>ｱｲﾁﾀﾞｲｶﾞｸ</t>
  </si>
  <si>
    <t>ｱｲﾁﾄｳﾎｳﾀﾞｲｶﾞｸ</t>
  </si>
  <si>
    <t>ｷﾞﾌｺｳｷﾞｮｳｺｳﾄｳｾﾝﾓﾝｶﾞｯｺｳ</t>
  </si>
  <si>
    <t>ｷﾞﾌｼｮｳﾄｸｶﾞｸｴﾝﾀﾞｲｶﾞｸ</t>
  </si>
  <si>
    <t>ｷﾞﾌﾀﾞｲｶﾞｸ</t>
  </si>
  <si>
    <t>ｷﾞﾌﾔｯｶﾀﾞｲｶﾞｸ</t>
  </si>
  <si>
    <t>ｷﾝｷﾀﾞｲｶﾞｸｺｳｷﾞｮｳｺｳﾄｳｾﾝﾓﾝｶﾞｯｺｳ</t>
  </si>
  <si>
    <t>ｷﾝｼﾞｮｳｶﾞｸｲﾝﾀﾞｲｶﾞｸ</t>
  </si>
  <si>
    <t>ｼｶﾞｯｶﾝﾀﾞｲｶﾞｸ</t>
  </si>
  <si>
    <t>ｼｽﾞｵｶｹﾝﾘﾂﾀﾞｲｶﾞｸ</t>
  </si>
  <si>
    <t>ｼｽﾞｵｶｻﾝｷﾞｮｳﾀﾞｲｶﾞｸ</t>
  </si>
  <si>
    <t>ｼｽﾞｵｶﾀﾞｲｶﾞｸ</t>
  </si>
  <si>
    <t>ｽｷﾞﾔﾏｼﾞｮｶﾞｸｴﾝﾀﾞｲｶﾞｸ</t>
  </si>
  <si>
    <t>ｽｽﾞｶｺｳｷﾞｮｳｺｳﾄｳｾﾝﾓﾝｶﾞｯｺｳ</t>
  </si>
  <si>
    <t>ﾀﾞｲﾄﾞｳﾀﾞｲｶﾞｸ</t>
  </si>
  <si>
    <t>ﾁｭｳｷｮｳｶﾞｸｲﾝﾀﾞｲｶﾞｸ</t>
  </si>
  <si>
    <t>ﾁｭｳｷｮｳﾀﾞｲｶﾞｸ</t>
  </si>
  <si>
    <t>ﾁｭｳﾌﾞｶﾞｸｲﾝﾀﾞｲｶﾞｸ</t>
  </si>
  <si>
    <t>ﾁｭｳﾌﾞﾀﾞｲｶﾞｸ</t>
  </si>
  <si>
    <t>ﾄｳｶｲｶﾞｸｴﾝﾀﾞｲｶﾞｸ</t>
  </si>
  <si>
    <t>ﾄｳｶｲﾀﾞｲｶﾞｸﾄｳｶｲ</t>
  </si>
  <si>
    <t>ﾄｺﾊﾀﾞｲｶﾞｸ</t>
  </si>
  <si>
    <t>ﾄﾊﾞｼｮｳｾﾝｺｳﾄｳｾﾝﾓﾝｶﾞｯｺｳ</t>
  </si>
  <si>
    <t>ﾄﾖﾀｺｳｷﾞｮｳｺｳﾄｳｾﾝﾓﾝｶﾞｯｺｳ</t>
  </si>
  <si>
    <t>ﾄﾖﾊｼｷﾞｼﾞｭﾂｶｶﾞｸﾀﾞｲｶﾞｸ</t>
  </si>
  <si>
    <t>ﾅｺﾞﾔｶﾞｸｲﾝﾀﾞｲｶﾞｸ</t>
  </si>
  <si>
    <t>ﾅｺﾞﾔｺｳｷﾞｮｳﾀﾞｲｶﾞｸ</t>
  </si>
  <si>
    <t>ﾅｺﾞﾔｼﾘﾂﾀﾞｲｶﾞｸ</t>
  </si>
  <si>
    <t>ﾅｺﾞﾔﾀﾞｲｶﾞｸ</t>
  </si>
  <si>
    <t>ﾅﾝｻﾞﾝﾀﾞｲｶﾞｸ</t>
  </si>
  <si>
    <t>ﾆﾎﾝﾌｸｼﾀﾞｲｶﾞｸ</t>
  </si>
  <si>
    <t>ﾇﾏﾂﾞｺｳｷﾞｮｳｺｳﾄｳｾﾝﾓﾝｶﾞｯｺｳ</t>
  </si>
  <si>
    <t>ﾊﾏﾏﾂｲｶﾀﾞｲｶﾞｸ</t>
  </si>
  <si>
    <t>ﾐｴﾀﾞｲｶﾞｸ</t>
  </si>
  <si>
    <t>名古屋女子大学</t>
  </si>
  <si>
    <t>岐阜聖徳大</t>
  </si>
  <si>
    <r>
      <t>10000ｍ（5000m）
自己最高記録</t>
    </r>
    <r>
      <rPr>
        <vertAlign val="superscript"/>
        <sz val="9"/>
        <color theme="1"/>
        <rFont val="ＭＳ Ｐゴシック"/>
        <family val="3"/>
        <charset val="128"/>
        <scheme val="minor"/>
      </rPr>
      <t>※</t>
    </r>
    <rPh sb="14" eb="16">
      <t>ジコ</t>
    </rPh>
    <rPh sb="16" eb="18">
      <t>サイコウ</t>
    </rPh>
    <rPh sb="18" eb="20">
      <t>キロク</t>
    </rPh>
    <phoneticPr fontId="2"/>
  </si>
  <si>
    <t>種田　慎</t>
  </si>
  <si>
    <t>小楠　宇輝</t>
  </si>
  <si>
    <t>林　尚史</t>
  </si>
  <si>
    <t>原　敦也</t>
  </si>
  <si>
    <t>藤本　修平</t>
  </si>
  <si>
    <t>道中　優汰</t>
  </si>
  <si>
    <t>垣本　拓馬</t>
  </si>
  <si>
    <t>幸村　龍磨</t>
  </si>
  <si>
    <t>原田　穣次</t>
  </si>
  <si>
    <t>伊藤　勇力</t>
  </si>
  <si>
    <t>齊藤　千也</t>
  </si>
  <si>
    <t>星野　大輝</t>
  </si>
  <si>
    <t>小池　正峻</t>
  </si>
  <si>
    <t>田中　潤</t>
  </si>
  <si>
    <t>植村　和真</t>
  </si>
  <si>
    <t>櫻井　颯</t>
  </si>
  <si>
    <t>田中　麻詞</t>
  </si>
  <si>
    <t>臼井　優斗</t>
  </si>
  <si>
    <t>長村　圭吾</t>
  </si>
  <si>
    <t>影山　宥</t>
  </si>
  <si>
    <t>黒川　将吾</t>
  </si>
  <si>
    <t>小林　郁斗</t>
  </si>
  <si>
    <t>多治見　尚希</t>
  </si>
  <si>
    <t>出戸　智大</t>
  </si>
  <si>
    <t>立川　直大</t>
  </si>
  <si>
    <t>宇田　宙生</t>
  </si>
  <si>
    <t>姫子松　佑斗</t>
  </si>
  <si>
    <t>冨士本　有希</t>
  </si>
  <si>
    <t>小林　隼</t>
  </si>
  <si>
    <t>小里　渓太</t>
  </si>
  <si>
    <t>角谷　俊弥</t>
  </si>
  <si>
    <t>阪野　功己</t>
  </si>
  <si>
    <t>渡邉　凌太</t>
  </si>
  <si>
    <t>内藤　龍仁</t>
  </si>
  <si>
    <t>菱田　昂太朗</t>
  </si>
  <si>
    <t>鈴木　秀</t>
  </si>
  <si>
    <t>新谷　一樹</t>
  </si>
  <si>
    <t>松本　和幸</t>
  </si>
  <si>
    <t>粟田　洋祐</t>
  </si>
  <si>
    <t>斎藤　雄大</t>
  </si>
  <si>
    <t>原屋　正龍</t>
  </si>
  <si>
    <t>兵藤　賢</t>
  </si>
  <si>
    <t>深津　義士</t>
  </si>
  <si>
    <t>舟底　範行</t>
  </si>
  <si>
    <t>俣野　優介</t>
  </si>
  <si>
    <t>山﨑　渓流</t>
  </si>
  <si>
    <t>ｵｲﾀﾞ ｼﾝ</t>
  </si>
  <si>
    <t>ｵｸﾞｽ ﾀｶｷ</t>
  </si>
  <si>
    <t>ﾊﾔｼ ﾅｵﾌﾐ</t>
  </si>
  <si>
    <t>ﾊﾗ ｱﾂﾔ</t>
  </si>
  <si>
    <t>ﾌｼﾞﾓﾄ ｼｭｳﾍｲ</t>
  </si>
  <si>
    <t>ﾐﾁﾅｶ ﾕｳﾀ</t>
  </si>
  <si>
    <t>ｶｷﾓﾄ ﾀｸﾏ</t>
  </si>
  <si>
    <t>ｺｳﾑﾗ ﾀﾂﾏ</t>
  </si>
  <si>
    <t>ﾊﾗﾀﾞ ｼﾞｮｳｼﾞ</t>
  </si>
  <si>
    <t>ｲﾄｳ ﾕｳﾘ</t>
  </si>
  <si>
    <t>ｻｲﾄｳ ｶｽﾞﾔ</t>
  </si>
  <si>
    <t>ﾎｼﾉ ﾀﾞｲｷ</t>
  </si>
  <si>
    <t>ｺｲｹ ﾏｻﾄｼ</t>
  </si>
  <si>
    <t>ﾀﾅｶ ｼﾞｭﾝ</t>
  </si>
  <si>
    <t>ｳｴﾑﾗ ｶｽﾞﾏ</t>
  </si>
  <si>
    <t>ｻｸﾗｲ ﾊﾔﾃ</t>
  </si>
  <si>
    <t>ﾀﾅｶ ﾏｺﾄ</t>
  </si>
  <si>
    <t>ｲｼﾊﾏ ﾄｵﾙ</t>
  </si>
  <si>
    <t>ｵｻﾑﾗ ｹｲｺﾞ</t>
  </si>
  <si>
    <t>ｶｹﾞﾔﾏ ﾕｳ</t>
  </si>
  <si>
    <t>ｸﾛｶﾜ ｼｮｳｺﾞ</t>
  </si>
  <si>
    <t>ｺﾊﾞﾔｼ ﾌﾐﾄ</t>
  </si>
  <si>
    <t>ﾀｼﾞﾐ ﾅｵｷ</t>
  </si>
  <si>
    <t>ﾃﾞﾄ ﾄﾓﾋﾛ</t>
  </si>
  <si>
    <t>ﾀﾁｶﾜ ﾅｵ</t>
  </si>
  <si>
    <t>ｳﾀﾞ ﾋﾛｷ</t>
  </si>
  <si>
    <t>ﾋﾒｺﾏﾂ ﾕｳﾄ</t>
  </si>
  <si>
    <t>ﾌｼﾞﾓﾄ ﾕｳｷ</t>
  </si>
  <si>
    <t>ｺﾊﾞﾔｼ ﾊﾔﾄ</t>
  </si>
  <si>
    <t>ｶｸﾀﾆ ﾄｼﾔ</t>
  </si>
  <si>
    <t>ﾊﾞﾝﾉ ｺｳｷ</t>
  </si>
  <si>
    <t>ﾜﾀﾅﾍﾞ ﾘｮｳﾀ</t>
  </si>
  <si>
    <t>ﾅｲﾄｳ ﾘｭｳｼﾞﾝ</t>
  </si>
  <si>
    <t>ﾋｼﾀﾞ ｺｳﾀﾛｳ</t>
  </si>
  <si>
    <t>ｽｽﾞｷ ｼｭｳ</t>
  </si>
  <si>
    <t>ｼﾝﾀﾆ ｶｽﾞｷ</t>
  </si>
  <si>
    <t>ﾏﾂﾓﾄ ｶｽﾞﾕｷ</t>
  </si>
  <si>
    <t>ｱﾜﾀ ﾖｳｽｹ</t>
  </si>
  <si>
    <t>ｻｲﾄｳ ﾕｳﾀ</t>
  </si>
  <si>
    <t>ﾊﾗﾔ ｾｲﾘｭｳ</t>
  </si>
  <si>
    <t>ﾋｮｳﾄﾞｳ ｹﾝ</t>
  </si>
  <si>
    <t>ﾌｶﾂ ﾖｼﾋﾄ</t>
  </si>
  <si>
    <t>ﾌﾅｿｺ ﾉﾘﾕｷ</t>
  </si>
  <si>
    <t>ﾏﾀﾉ ﾕｳｽｹ</t>
  </si>
  <si>
    <t>ﾔﾏｻﾞｷ ｹｲﾘｭｳ</t>
  </si>
  <si>
    <t>ｳｽｲ ﾕｳﾄ</t>
  </si>
  <si>
    <t>自己最高記録に関して：10000mの記録を持っていない場合のみ,5000mの記録を使用できる。</t>
    <rPh sb="0" eb="2">
      <t>ジコ</t>
    </rPh>
    <rPh sb="2" eb="4">
      <t>サイコウ</t>
    </rPh>
    <rPh sb="4" eb="6">
      <t>キロク</t>
    </rPh>
    <rPh sb="7" eb="8">
      <t>カン</t>
    </rPh>
    <rPh sb="18" eb="20">
      <t>キロク</t>
    </rPh>
    <rPh sb="21" eb="22">
      <t>モ</t>
    </rPh>
    <rPh sb="27" eb="29">
      <t>バアイ</t>
    </rPh>
    <rPh sb="38" eb="40">
      <t>キロク</t>
    </rPh>
    <rPh sb="41" eb="43">
      <t>シヨウ</t>
    </rPh>
    <phoneticPr fontId="1"/>
  </si>
  <si>
    <t>全日本大学駅伝選考会</t>
    <rPh sb="0" eb="3">
      <t>ゼンニホン</t>
    </rPh>
    <rPh sb="3" eb="5">
      <t>ダイガク</t>
    </rPh>
    <rPh sb="5" eb="7">
      <t>エキデン</t>
    </rPh>
    <rPh sb="7" eb="10">
      <t>センコウカイ</t>
    </rPh>
    <phoneticPr fontId="1"/>
  </si>
  <si>
    <t>申込責任者氏名　ﾌﾘｶﾞﾅ</t>
    <rPh sb="0" eb="2">
      <t>モウシコミ</t>
    </rPh>
    <rPh sb="2" eb="5">
      <t>セキニンシャ</t>
    </rPh>
    <rPh sb="5" eb="7">
      <t>シメイ</t>
    </rPh>
    <phoneticPr fontId="1"/>
  </si>
  <si>
    <t>申込責任者氏名</t>
    <rPh sb="0" eb="2">
      <t>モウシコミ</t>
    </rPh>
    <rPh sb="2" eb="5">
      <t>セキニンシャ</t>
    </rPh>
    <rPh sb="5" eb="7">
      <t>シメイ</t>
    </rPh>
    <phoneticPr fontId="1"/>
  </si>
  <si>
    <t>申込責任者名</t>
    <rPh sb="0" eb="2">
      <t>モウシコミ</t>
    </rPh>
    <rPh sb="2" eb="5">
      <t>セキニンシャ</t>
    </rPh>
    <rPh sb="5" eb="6">
      <t>メイ</t>
    </rPh>
    <phoneticPr fontId="1"/>
  </si>
  <si>
    <t>記録</t>
    <rPh sb="0" eb="2">
      <t>キロク</t>
    </rPh>
    <phoneticPr fontId="1"/>
  </si>
  <si>
    <t>立花　悠馬</t>
  </si>
  <si>
    <t>小倉　航弥</t>
  </si>
  <si>
    <t>五十川　碧</t>
  </si>
  <si>
    <t>梅村　開斗</t>
  </si>
  <si>
    <t>大澤　優</t>
  </si>
  <si>
    <t>鍋島　大騎</t>
  </si>
  <si>
    <t>加藤　誉晴</t>
  </si>
  <si>
    <t>岡野　秀彬</t>
  </si>
  <si>
    <t>小杉　友寛</t>
  </si>
  <si>
    <t>菅沼　秀太郎</t>
  </si>
  <si>
    <t>宇野　理斗</t>
  </si>
  <si>
    <t>浦西　佑輔</t>
  </si>
  <si>
    <t>若浜　大揮</t>
  </si>
  <si>
    <t>佐合　奏音</t>
  </si>
  <si>
    <t>小田切　拓真</t>
  </si>
  <si>
    <t>ﾀﾁﾊﾞﾅ ﾕｳﾏ</t>
  </si>
  <si>
    <t>ｵｸﾞﾗ ｺｳﾔ</t>
  </si>
  <si>
    <t>ｲｿｶﾞﾜ ｱｵ</t>
  </si>
  <si>
    <t>ｳﾒﾑﾗ ｶｲﾄ</t>
  </si>
  <si>
    <t>ｵｵｻﾜ ﾕｳ</t>
  </si>
  <si>
    <t>ﾅﾍﾞｼﾏ ﾀﾞｲｷ</t>
  </si>
  <si>
    <t>ｶﾄｳ ﾀｶﾊﾙ</t>
  </si>
  <si>
    <t>ｵｶﾉ ﾋﾃﾞｱｷ</t>
  </si>
  <si>
    <t>ﾀｶﾊｼ ｺｳｷ</t>
  </si>
  <si>
    <t>ｺｽｷﾞ ﾄﾓﾋﾛ</t>
  </si>
  <si>
    <t>ｽｶﾞﾇﾏ ｼｭｳﾀﾛｳ</t>
  </si>
  <si>
    <t>ｳﾉ ﾏｻﾄ</t>
  </si>
  <si>
    <t>ｳﾗﾆｼ ﾕｳｽｹ</t>
  </si>
  <si>
    <t>ﾜｶﾊﾏ ﾀﾞｲｷ</t>
  </si>
  <si>
    <t>ｻｺﾞｳ ｿｳﾄ</t>
  </si>
  <si>
    <t>ｵﾀﾞｷﾞﾘ ﾀｸﾏ</t>
  </si>
  <si>
    <t>ｸﾗ ｹｲﾀ</t>
  </si>
  <si>
    <t>ｽﾜ ｹﾞﾝｷ</t>
  </si>
  <si>
    <t>ﾐｽﾞﾉ ﾕｳｷ</t>
  </si>
  <si>
    <t>○</t>
  </si>
  <si>
    <t>A</t>
  </si>
  <si>
    <t>2520</t>
  </si>
  <si>
    <t>松本　扶弥</t>
  </si>
  <si>
    <t>ﾏﾂﾓﾄ ﾌﾐ</t>
  </si>
  <si>
    <t>山神　銘鈴</t>
  </si>
  <si>
    <t>ﾔﾏｶﾞﾐ ﾒｲﾘﾝ</t>
  </si>
  <si>
    <t>鋤柄　友香</t>
  </si>
  <si>
    <t>ｽｷｶﾞﾗ ﾕｶ</t>
  </si>
  <si>
    <t>成田　瑠菜</t>
  </si>
  <si>
    <t>ﾅﾘﾀ ﾙﾅ</t>
  </si>
  <si>
    <t>中田　寛乃</t>
  </si>
  <si>
    <t>ﾅｶﾀﾞ ﾋﾛﾉ</t>
  </si>
  <si>
    <t>石川　楓</t>
  </si>
  <si>
    <t>ｲｼｶﾜ ｶｴﾃﾞ</t>
  </si>
  <si>
    <t>高見　香澄</t>
  </si>
  <si>
    <t>ﾀｶﾐ ｶｽﾐ</t>
  </si>
  <si>
    <t>神谷　もも</t>
  </si>
  <si>
    <t>ｶﾐﾔ ﾓﾓ</t>
  </si>
  <si>
    <t>園原　晶</t>
  </si>
  <si>
    <t>ｿﾉﾊﾗ ｱｷﾗ</t>
  </si>
  <si>
    <t>藤井　彩夏</t>
  </si>
  <si>
    <t>ﾌｼﾞｲ ｻｲｶ</t>
  </si>
  <si>
    <t>髙野　愛華</t>
  </si>
  <si>
    <t>ﾀｶﾉ ｱｲｶ</t>
  </si>
  <si>
    <t>清水　雪花</t>
  </si>
  <si>
    <t>ｼﾐｽﾞ ﾕｷｶ</t>
  </si>
  <si>
    <t>宇野　佑紀</t>
  </si>
  <si>
    <t>ｳﾉ ﾕｳｷ</t>
  </si>
  <si>
    <t>稲葉　早恵</t>
  </si>
  <si>
    <t>ｲﾅﾊﾞ ｻｴ</t>
  </si>
  <si>
    <t>ｶｼﾜﾔ ﾐｸ</t>
  </si>
  <si>
    <t>吉村　月乃</t>
  </si>
  <si>
    <t>ﾖｼﾑﾗ ﾂｷﾉ</t>
  </si>
  <si>
    <t>星野　楓香</t>
  </si>
  <si>
    <t>ﾎｼﾉ ﾌｳｶ</t>
  </si>
  <si>
    <t>中川　琴絵</t>
  </si>
  <si>
    <t>ﾅｶｶﾞﾜ ｺﾄｴ</t>
  </si>
  <si>
    <t>水谷　早希</t>
  </si>
  <si>
    <t>ﾐｽﾞﾀﾆ ｻｷ</t>
  </si>
  <si>
    <t>今碇　真未</t>
  </si>
  <si>
    <t>ｲﾏｲｶﾘ ﾏﾐ</t>
  </si>
  <si>
    <t>竹下　悠香</t>
  </si>
  <si>
    <t>ﾀｹｼﾀ ﾊﾙｶ</t>
  </si>
  <si>
    <t>岸野　志歩</t>
  </si>
  <si>
    <t>ｷｼﾉ ｼﾎ</t>
  </si>
  <si>
    <t>掛川　栞</t>
  </si>
  <si>
    <t>ｶｹｶﾞﾜ ｼｵﾘ</t>
  </si>
  <si>
    <t>山下　南帆</t>
  </si>
  <si>
    <t>ﾔﾏｼﾀ ﾅﾎ</t>
  </si>
  <si>
    <t>澤田　萌乃</t>
  </si>
  <si>
    <t>ｻﾜﾀﾞ ﾓｴﾉ</t>
  </si>
  <si>
    <t>桐山　菜奈子</t>
  </si>
  <si>
    <t>ｷﾘﾔﾏ ﾅﾅｺ</t>
  </si>
  <si>
    <t>松浦　藍子</t>
  </si>
  <si>
    <t>ﾏﾂｳﾗ ｱｲｺ</t>
  </si>
  <si>
    <t>山口　葉菜</t>
  </si>
  <si>
    <t>ﾔﾏｸﾞﾁ ﾊﾅ</t>
  </si>
  <si>
    <t>田中　槙</t>
  </si>
  <si>
    <t>ﾀﾅｶ ﾏｷ</t>
  </si>
  <si>
    <t>河合　李胡</t>
  </si>
  <si>
    <t>ｶﾜｲ ﾘｺ</t>
  </si>
  <si>
    <t>山田　明日香</t>
  </si>
  <si>
    <t>ﾔﾏﾀﾞ ｱｽｶ</t>
  </si>
  <si>
    <t>杉山　莉聖</t>
  </si>
  <si>
    <t>ｽｷﾞﾔﾏ ﾘｾ</t>
  </si>
  <si>
    <t>直井　陽奈</t>
  </si>
  <si>
    <t>ﾅｵｲ ﾊﾙﾅ</t>
  </si>
  <si>
    <t>渡部　琴子</t>
  </si>
  <si>
    <t>ﾜﾀﾅﾍﾞ ｺﾄｺ</t>
  </si>
  <si>
    <t>水漉　菜穂子</t>
  </si>
  <si>
    <t>ﾐｽﾞｺｼ ﾅﾎｺ</t>
  </si>
  <si>
    <t>佐伯　穂乃香</t>
  </si>
  <si>
    <t>ｻｴｷ ﾎﾉｶ</t>
  </si>
  <si>
    <t>扇谷　結愛</t>
  </si>
  <si>
    <t>ｵｵｷﾞﾀﾞﾆ ﾕｳｱ</t>
  </si>
  <si>
    <t>平山　未来</t>
  </si>
  <si>
    <t>ﾋﾗﾔﾏ ﾐｸ</t>
  </si>
  <si>
    <t>鈴木　輝</t>
  </si>
  <si>
    <t>ｽｽﾞｷ ｷﾗﾘ</t>
  </si>
  <si>
    <t>出口　瑞歩</t>
  </si>
  <si>
    <t>ﾃﾞｸﾞﾁ ﾐｽﾞﾎ</t>
  </si>
  <si>
    <t>太田　千夏</t>
  </si>
  <si>
    <t>ｵｵﾀ ﾁﾅﾂ</t>
  </si>
  <si>
    <t>木俣　穂香</t>
  </si>
  <si>
    <t>ｷﾏﾀ ﾎﾉｶ</t>
  </si>
  <si>
    <t>九谷　葉月</t>
  </si>
  <si>
    <t>ｸﾀﾆ ﾊﾂﾞｷ</t>
  </si>
  <si>
    <t>中川　晴菜</t>
  </si>
  <si>
    <t>ﾅｶｶﾞﾜ ﾊﾙﾅ</t>
  </si>
  <si>
    <t>磯村　江里</t>
  </si>
  <si>
    <t>ｲｿﾑﾗ ｴﾘ</t>
  </si>
  <si>
    <t>加藤　由樹子</t>
  </si>
  <si>
    <t>ｶﾄｳ ﾕｷｺ</t>
  </si>
  <si>
    <t>原田　あすか</t>
  </si>
  <si>
    <t>ﾊﾗﾀﾞ ｱｽｶ</t>
  </si>
  <si>
    <t>大野　綾音</t>
  </si>
  <si>
    <t>ｵｵﾉ ｱﾔﾈ</t>
  </si>
  <si>
    <t>大町　ゆい</t>
  </si>
  <si>
    <t>ｵｵﾏﾁ ﾕｲ</t>
  </si>
  <si>
    <t>加藤　晶</t>
  </si>
  <si>
    <t>ｶﾄｳ ｱｷﾗ</t>
  </si>
  <si>
    <t>西原　琳</t>
  </si>
  <si>
    <t>ﾆｼﾊﾗ ﾘﾝ</t>
  </si>
  <si>
    <t>丹羽　菜々子</t>
  </si>
  <si>
    <t>ﾆﾜ ﾅﾅｺ</t>
  </si>
  <si>
    <t>平下　美波</t>
  </si>
  <si>
    <t>ﾋﾗｼﾀ ﾐﾅﾐ</t>
  </si>
  <si>
    <t>水野　瑛梨</t>
  </si>
  <si>
    <t>ﾐｽﾞﾉ ｴﾘ</t>
  </si>
  <si>
    <t>ｱｻﾉ ｻｷ</t>
  </si>
  <si>
    <t>伊藤　麻有</t>
  </si>
  <si>
    <t>ｲﾄｳ ﾏﾕ</t>
  </si>
  <si>
    <t>臼田　菜々美</t>
  </si>
  <si>
    <t>ｳｽﾀﾞ ﾅﾅﾐ</t>
  </si>
  <si>
    <t>金田　紗耶乃</t>
  </si>
  <si>
    <t>ｶﾅﾀﾞ ｻﾔﾉ</t>
  </si>
  <si>
    <t>小玉　りえ</t>
  </si>
  <si>
    <t>ｺﾀﾞﾏ ﾘｴ</t>
  </si>
  <si>
    <t>榊原　梨子</t>
  </si>
  <si>
    <t>ｻｶｷﾊﾞﾗ ﾘｺ</t>
  </si>
  <si>
    <t>佐々木　萌</t>
  </si>
  <si>
    <t>ｻｻｷ ﾓｴ</t>
  </si>
  <si>
    <t>中﨑　仁絵</t>
  </si>
  <si>
    <t>ﾅｶｻﾞｷ ﾋﾄｴ</t>
  </si>
  <si>
    <t>原　侑子</t>
  </si>
  <si>
    <t>ﾊﾗ ﾕｳｺ</t>
  </si>
  <si>
    <t>八木　穂乃花</t>
  </si>
  <si>
    <t>ﾔｷﾞ ﾎﾉｶ</t>
  </si>
  <si>
    <t>安田　侑紗</t>
  </si>
  <si>
    <t>ﾔｽﾀﾞ ｱﾘｻ</t>
  </si>
  <si>
    <t>生駒　志穂</t>
  </si>
  <si>
    <t>ｲｺﾏ ｼﾎ</t>
  </si>
  <si>
    <t>太田　実花</t>
  </si>
  <si>
    <t>ｵｵﾀ ﾐｶ</t>
  </si>
  <si>
    <t>大野　百花</t>
  </si>
  <si>
    <t>ｵｵﾉ ﾓﾓｶ</t>
  </si>
  <si>
    <t>大橋　愛実</t>
  </si>
  <si>
    <t>ｵｵﾊｼ ﾏﾅﾐ</t>
  </si>
  <si>
    <t>影山　杏</t>
  </si>
  <si>
    <t>ｶｹﾞﾔﾏ ｱﾝ</t>
  </si>
  <si>
    <t>北川　和</t>
  </si>
  <si>
    <t>ｷﾀｶﾞﾜ ﾉﾄﾞｶ</t>
  </si>
  <si>
    <t>久保田　世菜</t>
  </si>
  <si>
    <t>ｸﾎﾞﾀ ｾﾅ</t>
  </si>
  <si>
    <t>菰田　梨香子</t>
  </si>
  <si>
    <t>ｺﾓﾀﾞ ﾘｶｺ</t>
  </si>
  <si>
    <t>近藤　七海</t>
  </si>
  <si>
    <t>ｺﾝﾄﾞｳ ﾅﾅﾐ</t>
  </si>
  <si>
    <t>清水　美里</t>
  </si>
  <si>
    <t>ｼﾐｽﾞ ﾐｻﾄ</t>
  </si>
  <si>
    <t>玉田　歩未</t>
  </si>
  <si>
    <t>ﾀﾏﾀﾞ ｱﾕﾐ</t>
  </si>
  <si>
    <t>内藤　未彩</t>
  </si>
  <si>
    <t>ﾅｲﾄｳ ﾐｱ</t>
  </si>
  <si>
    <t>本藤　歩</t>
  </si>
  <si>
    <t>ﾎﾝﾄﾞｳ ｱﾕﾑ</t>
  </si>
  <si>
    <t>森田　祐美</t>
  </si>
  <si>
    <t>ﾓﾘﾀ ﾕﾐ</t>
  </si>
  <si>
    <t>横山　綾香</t>
  </si>
  <si>
    <t>ﾖｺﾔﾏ ｱﾔｶ</t>
  </si>
  <si>
    <t>藤井　亜子</t>
  </si>
  <si>
    <t>ﾌｼﾞｲ ｱｺ</t>
  </si>
  <si>
    <t>山中　今日香</t>
  </si>
  <si>
    <t>ﾔﾏﾅｶ ｷｮｳｶ</t>
  </si>
  <si>
    <t>陶山　朋伽</t>
  </si>
  <si>
    <t>ｽﾔﾏ ﾄﾓｶ</t>
  </si>
  <si>
    <t>山佐　氷貴</t>
  </si>
  <si>
    <t>ﾔﾏｻ ﾋﾀﾞｶ</t>
  </si>
  <si>
    <t>手島　萌乃</t>
  </si>
  <si>
    <t>ﾃｼﾏ ﾓｴﾉ</t>
  </si>
  <si>
    <t>多賀　みこと</t>
  </si>
  <si>
    <t>ﾀｶﾞ ﾐｺﾄ</t>
  </si>
  <si>
    <t>小島　一乃</t>
  </si>
  <si>
    <t>ｺｼﾞﾏ ｶｽﾞﾉ</t>
  </si>
  <si>
    <t>髙間　汐美</t>
  </si>
  <si>
    <t>ﾀｶﾏ ｼｵﾐ</t>
  </si>
  <si>
    <t>加藤　綾菜</t>
  </si>
  <si>
    <t>ｶﾄｳ ｱﾔﾅ</t>
  </si>
  <si>
    <t>田口　史佳</t>
  </si>
  <si>
    <t>ﾀｸﾞﾁ ﾌﾐｶ</t>
  </si>
  <si>
    <t>青木　恵理</t>
  </si>
  <si>
    <t>ｱｵｷ ｴﾘ</t>
  </si>
  <si>
    <t>松浦　咲笑</t>
  </si>
  <si>
    <t>ﾏﾂｳﾗ ｻｴ</t>
  </si>
  <si>
    <t>馬込　千帆</t>
  </si>
  <si>
    <t>ﾏｺﾞﾒ ﾁﾎ</t>
  </si>
  <si>
    <t>川口　寿里菜</t>
  </si>
  <si>
    <t>ｶﾜｸﾞﾁ ｼﾞｭﾘﾅ</t>
  </si>
  <si>
    <t>栗崎　涼子</t>
  </si>
  <si>
    <t>ｸﾘｻｷ ﾘｮｳｺ</t>
  </si>
  <si>
    <t>鈴木　映里奈</t>
  </si>
  <si>
    <t>ｽｽﾞｷ ｴﾘﾅ</t>
  </si>
  <si>
    <t>ﾊﾔｼ ﾉﾉｶ</t>
  </si>
  <si>
    <t>辻　有咲</t>
  </si>
  <si>
    <t>ﾂｼﾞ ｱﾘｻ</t>
  </si>
  <si>
    <t>服部　花奈</t>
  </si>
  <si>
    <t>ﾊｯﾄﾘ ﾊﾙﾅ</t>
  </si>
  <si>
    <t>平床　杏実</t>
  </si>
  <si>
    <t>ﾋﾗﾄｺ ｱﾐ</t>
  </si>
  <si>
    <t>青島　祐実</t>
  </si>
  <si>
    <t>ｱｵｼﾏ ﾕﾐ</t>
  </si>
  <si>
    <t>金城　かれん</t>
  </si>
  <si>
    <t>ｷﾝｼﾞｮｳ ｶﾚﾝ</t>
  </si>
  <si>
    <t>安藤　魅羽</t>
  </si>
  <si>
    <t>ｱﾝﾄﾞｳ ﾐｳ</t>
  </si>
  <si>
    <t>下原　渚</t>
  </si>
  <si>
    <t>ｼﾓﾊﾗ ﾅｷﾞｻ</t>
  </si>
  <si>
    <t>加藤　優果</t>
  </si>
  <si>
    <t>ｶﾄｳ ﾕｳｶ</t>
  </si>
  <si>
    <t>山田　愛海郁</t>
  </si>
  <si>
    <t>ﾔﾏﾀﾞ ｴﾐｶ</t>
  </si>
  <si>
    <t>北村　愛</t>
  </si>
  <si>
    <t>ｷﾀﾑﾗ ｱｲ</t>
  </si>
  <si>
    <t>天城　帆乃香</t>
  </si>
  <si>
    <t>ｱﾏｷﾞ ﾎﾉｶ</t>
  </si>
  <si>
    <t>近藤　彩加</t>
  </si>
  <si>
    <t>ｺﾝﾄﾞｳ ｱﾔｶ</t>
  </si>
  <si>
    <t>菅嶋　悠乃</t>
  </si>
  <si>
    <t>高橋　郁乃</t>
  </si>
  <si>
    <t>ﾀｶﾊｼ ｲｸﾉ</t>
  </si>
  <si>
    <t>宮田　伊毬</t>
  </si>
  <si>
    <t>ﾐﾔﾀﾞ ｲﾏﾘ</t>
  </si>
  <si>
    <t>宮本　薫</t>
  </si>
  <si>
    <t>ﾐﾔﾓﾄ ｶｵﾙ</t>
  </si>
  <si>
    <t>光部　凪沙</t>
  </si>
  <si>
    <t>ｺｳﾍﾞ ﾅｷﾞｻ</t>
  </si>
  <si>
    <t>権田　結希</t>
  </si>
  <si>
    <t>ｺﾞﾝﾀﾞ ﾕｳｷ</t>
  </si>
  <si>
    <t>杉浦　穂乃加</t>
  </si>
  <si>
    <t>ｽｷﾞｳﾗ ﾎﾉｶ</t>
  </si>
  <si>
    <t>橋田　梨乃</t>
  </si>
  <si>
    <t>ﾊｼﾀﾞ ﾘﾉ</t>
  </si>
  <si>
    <t>今村　瑞穂</t>
  </si>
  <si>
    <t>ｲﾏﾑﾗ ﾐｽﾞﾎ</t>
  </si>
  <si>
    <t>髙木　優子</t>
  </si>
  <si>
    <t>ﾀｶｷ ﾕｳｺ</t>
  </si>
  <si>
    <t>鶴井　美里</t>
  </si>
  <si>
    <t>ﾂﾙｲ ﾐｻﾄ</t>
  </si>
  <si>
    <t>森川　絵美子</t>
  </si>
  <si>
    <t>ﾓﾘｶﾜ ｴﾐｺ</t>
  </si>
  <si>
    <t>飯嶌　あかり</t>
  </si>
  <si>
    <t>ｲｲｼﾞﾏ ｱｶﾘ</t>
  </si>
  <si>
    <t>佐藤　百花</t>
  </si>
  <si>
    <t>ｻﾄｳ ﾓﾓｶ</t>
  </si>
  <si>
    <t>山本　実友菜</t>
  </si>
  <si>
    <t>ﾔﾏﾓﾄ ﾐﾕﾅ</t>
  </si>
  <si>
    <t>明星　光</t>
  </si>
  <si>
    <t>ｱｹﾎﾞｼ ﾋｶﾙ</t>
  </si>
  <si>
    <t>ｻｲﾄｳ ｱﾔｶ</t>
  </si>
  <si>
    <t>田村　芽生</t>
  </si>
  <si>
    <t>ﾀﾑﾗ ﾒｲ</t>
  </si>
  <si>
    <t>長屋　美月</t>
  </si>
  <si>
    <t>ﾅｶﾞﾔ ﾐﾂｷ</t>
  </si>
  <si>
    <t>牧　すずな</t>
  </si>
  <si>
    <t>ﾏｷ ｽｽﾞﾅ</t>
  </si>
  <si>
    <t>大谷　菜々子</t>
  </si>
  <si>
    <t>ｵｵﾀﾆ ﾅﾅｺ</t>
  </si>
  <si>
    <t>木下　真由香</t>
  </si>
  <si>
    <t>ｷﾉｼﾀ ﾏﾕｶ</t>
  </si>
  <si>
    <t>後藤　梨奈</t>
  </si>
  <si>
    <t>ｺﾞﾄｳ ﾘﾅ</t>
  </si>
  <si>
    <t>豊永　香音</t>
  </si>
  <si>
    <t>ﾄﾖﾅｶﾞ ｶﾉﾝ</t>
  </si>
  <si>
    <t>本間　汐音</t>
  </si>
  <si>
    <t>ﾎﾝﾏ ｼｵﾝ</t>
  </si>
  <si>
    <t>矢来　舞香</t>
  </si>
  <si>
    <t>ﾔｷﾞ ﾏｲｶ</t>
  </si>
  <si>
    <t>矢島　風香</t>
  </si>
  <si>
    <t>ﾔｼﾞﾏ ﾌｳｶ</t>
  </si>
  <si>
    <t>吉村　奈々</t>
  </si>
  <si>
    <t>ﾖｼﾑﾗ ﾅﾅ</t>
  </si>
  <si>
    <t>糟谷　友里</t>
  </si>
  <si>
    <t>ｶｽﾔ ﾕﾘ</t>
  </si>
  <si>
    <t>髙田　彩佳</t>
  </si>
  <si>
    <t>ﾀｶﾀ ｱﾔｶ</t>
  </si>
  <si>
    <t>南部　珠璃</t>
  </si>
  <si>
    <t>ﾅﾝﾌﾞ ｼﾞｭﾘ</t>
  </si>
  <si>
    <t>浦田　晏那</t>
  </si>
  <si>
    <t>ｳﾗﾀ ｱﾝﾅ</t>
  </si>
  <si>
    <t>古藤　寧々</t>
  </si>
  <si>
    <t>ｺﾄｳ ﾈﾈ</t>
  </si>
  <si>
    <t>藤本　咲良</t>
  </si>
  <si>
    <t>ﾌｼﾞﾓﾄ ｻﾗ</t>
  </si>
  <si>
    <t>堀田　葉月</t>
  </si>
  <si>
    <t>ﾎﾘﾀ ﾊﾂｷ</t>
  </si>
  <si>
    <t>増田　奈緒</t>
  </si>
  <si>
    <t>ﾏｽﾀﾞ ﾅｵ</t>
  </si>
  <si>
    <t>清水　はる</t>
  </si>
  <si>
    <t>ｼﾐｽﾞ ﾊﾙ</t>
  </si>
  <si>
    <t>千野　美幸</t>
  </si>
  <si>
    <t>ﾁﾉ ﾐﾕｷ</t>
  </si>
  <si>
    <t>河合　裕野</t>
  </si>
  <si>
    <t>ｶﾜｲ ﾋﾛﾉ</t>
  </si>
  <si>
    <t>立見　真央</t>
  </si>
  <si>
    <t>ﾀﾂﾐ ﾏｵ</t>
  </si>
  <si>
    <t>近藤　沙南</t>
  </si>
  <si>
    <t>ｺﾝﾄﾞｳ ｻﾅ</t>
  </si>
  <si>
    <t>端山　陽向</t>
  </si>
  <si>
    <t>ﾊﾔﾏ ﾋﾅﾀ</t>
  </si>
  <si>
    <t>伊藤　瑠莉彩</t>
  </si>
  <si>
    <t>ｲﾄｳ ﾙﾘｱ</t>
  </si>
  <si>
    <t>猪岡　真帆</t>
  </si>
  <si>
    <t>ｲｵｶ ﾏﾎ</t>
  </si>
  <si>
    <t>平野　栞菜</t>
  </si>
  <si>
    <t>ﾋﾗﾉ ｶﾝﾅ</t>
  </si>
  <si>
    <t>神谷　優希</t>
  </si>
  <si>
    <t>ｶﾐﾔ ﾕｳｷ</t>
  </si>
  <si>
    <t>髙瀬　唯奈</t>
  </si>
  <si>
    <t>ﾀｶｾ ﾕｲﾅ</t>
  </si>
  <si>
    <t>柴﨑　五月</t>
  </si>
  <si>
    <t>ｼﾊﾞｻｷ ﾒｲ</t>
  </si>
  <si>
    <t>鈴木　朱音</t>
  </si>
  <si>
    <t>ｽｽﾞｷ ｱｶﾈ</t>
  </si>
  <si>
    <t>永島　美紀</t>
  </si>
  <si>
    <t>ﾅｶﾞｼﾏ ﾐｷ</t>
  </si>
  <si>
    <t>富岡　実乃梨</t>
  </si>
  <si>
    <t>ﾄﾐｵｶ ﾐﾉﾘ</t>
  </si>
  <si>
    <t>八木　明梨</t>
  </si>
  <si>
    <t>ﾔｷﾞ ｱｶﾘ</t>
  </si>
  <si>
    <t>橋　あぐり</t>
  </si>
  <si>
    <t>ﾊｼ ｱｸﾞﾘ</t>
  </si>
  <si>
    <t>志村　和香奈</t>
  </si>
  <si>
    <t>ｼﾑﾗ ﾜｶﾅ</t>
  </si>
  <si>
    <t>森　野々花</t>
  </si>
  <si>
    <t>ﾓﾘ ﾉﾉｶ</t>
  </si>
  <si>
    <t>吉田　瑠那</t>
  </si>
  <si>
    <t>ﾖｼﾀﾞ ﾙﾅ</t>
  </si>
  <si>
    <t>祖父江　真衣</t>
  </si>
  <si>
    <t>ｿﾌﾞｴ ﾏｲ</t>
  </si>
  <si>
    <t>大坪　恵</t>
  </si>
  <si>
    <t>ｵｵﾂﾎﾞ ﾒｸﾞﾐ</t>
  </si>
  <si>
    <t>浅井　瑞貴</t>
  </si>
  <si>
    <t>ｱｻｲ ﾐｽﾞｷ</t>
  </si>
  <si>
    <t>宮下　優</t>
  </si>
  <si>
    <t>ﾐﾔｼﾀ ﾕｳｶ</t>
  </si>
  <si>
    <t>蜷川　真由</t>
  </si>
  <si>
    <t>ﾆﾅｶﾞﾜ ﾏﾕ</t>
  </si>
  <si>
    <t>安藤　優美子</t>
  </si>
  <si>
    <t>ｱﾝﾄﾞｳ ﾕﾐｺ</t>
  </si>
  <si>
    <t>山本　樹音</t>
  </si>
  <si>
    <t>ﾔﾏﾓﾄ ｼﾞｭﾈ</t>
  </si>
  <si>
    <t>中内　彩虹</t>
  </si>
  <si>
    <t>ﾅｶｳﾁ ｱﾔｺ</t>
  </si>
  <si>
    <t>松尾　有紗</t>
  </si>
  <si>
    <t>ﾏﾂｵ ｱﾘｻ</t>
  </si>
  <si>
    <t>神谷　亜依</t>
  </si>
  <si>
    <t>ｶﾐﾔ ｱｲ</t>
  </si>
  <si>
    <t>久米　陽奏子</t>
  </si>
  <si>
    <t>ｸﾒ ﾋﾅｺ</t>
  </si>
  <si>
    <t>加藤　亜季</t>
  </si>
  <si>
    <t>ｶﾄｳ ｱｷ</t>
  </si>
  <si>
    <t>山田　桃子</t>
  </si>
  <si>
    <t>ﾔﾏﾀﾞ ﾓﾓｺ</t>
  </si>
  <si>
    <t>ﾀｶｲｼ ﾏｵ</t>
  </si>
  <si>
    <t>柴田　寛子</t>
  </si>
  <si>
    <t>ｼﾊﾞﾀ ﾋﾛｺ</t>
  </si>
  <si>
    <t>飯塚　寿音</t>
  </si>
  <si>
    <t>ｲｲﾂﾞｶ ﾋｻﾈ</t>
  </si>
  <si>
    <t>山本　彩加</t>
  </si>
  <si>
    <t>ﾔﾏﾓﾄ ｱﾔｶ</t>
  </si>
  <si>
    <t>鈴木　水悠</t>
  </si>
  <si>
    <t>ｽｽﾞｷ ﾐﾕｳ</t>
  </si>
  <si>
    <t>木邨　天香</t>
  </si>
  <si>
    <t>ｷﾑﾗ ﾃﾝｶ</t>
  </si>
  <si>
    <t>直井　美紗子</t>
  </si>
  <si>
    <t>ﾅｵｲ ﾐｻｺ</t>
  </si>
  <si>
    <t>尾関　祐子</t>
  </si>
  <si>
    <t>ｵｾﾞｷ ﾕｳｺ</t>
  </si>
  <si>
    <t>桜井　菜緒</t>
  </si>
  <si>
    <t>ｻｸﾗｲ ﾅｵ</t>
  </si>
  <si>
    <t>田嶋　詩</t>
  </si>
  <si>
    <t>ﾀｼﾞﾏ ｳﾀ</t>
  </si>
  <si>
    <t>ｺｲｽﾞﾐ ｶｵﾘ</t>
  </si>
  <si>
    <t>清水　夏波</t>
  </si>
  <si>
    <t>ｼﾐｽﾞ ﾅﾅﾐ</t>
  </si>
  <si>
    <t>三浦　紗瑛</t>
  </si>
  <si>
    <t>ﾐｳﾗ ｻｴ</t>
  </si>
  <si>
    <t>藤田　ゆうか</t>
  </si>
  <si>
    <t>ﾌｼﾞﾀ ﾕｳｶ</t>
  </si>
  <si>
    <t>磯貝　萌々子</t>
  </si>
  <si>
    <t>ｲｿｶﾞｲ ﾓﾓｺ</t>
  </si>
  <si>
    <t>吉田　有美香</t>
  </si>
  <si>
    <t>ﾖｼﾀﾞ ﾕﾐｶ</t>
  </si>
  <si>
    <t>中川　晴子</t>
  </si>
  <si>
    <t>ﾅｶｶﾞﾜ ﾊﾙｺ</t>
  </si>
  <si>
    <t>丹羽　遥香</t>
  </si>
  <si>
    <t>ﾆﾜ ﾊﾙｶ</t>
  </si>
  <si>
    <t>長谷川　詩歩</t>
  </si>
  <si>
    <t>ﾊｾｶﾞﾜ ｼﾎ</t>
  </si>
  <si>
    <t>伊藤　夢乃</t>
  </si>
  <si>
    <t>ｲﾄｳ ﾕﾒﾉ</t>
  </si>
  <si>
    <t>川邉　のぞみ</t>
  </si>
  <si>
    <t>ｶﾜﾍﾞ ﾉｿﾞﾐ</t>
  </si>
  <si>
    <t>近藤　由梨</t>
  </si>
  <si>
    <t>ｺﾝﾄﾞｳ ﾕﾘ</t>
  </si>
  <si>
    <t>斉藤　栞</t>
  </si>
  <si>
    <t>ｻｲﾄｳ ｼｵﾘ</t>
  </si>
  <si>
    <t>徳永　菜津美</t>
  </si>
  <si>
    <t>ﾄｸﾅｶﾞ ﾅﾂﾐ</t>
  </si>
  <si>
    <t>黒川　ももか</t>
  </si>
  <si>
    <t>ｸﾛｶﾜ ﾓﾓｶ</t>
  </si>
  <si>
    <t>塩崎　葵</t>
  </si>
  <si>
    <t>ｼｵｻﾞｷ ｱｵｲ</t>
  </si>
  <si>
    <t>志和　真純</t>
  </si>
  <si>
    <t>ｼﾜ ﾏｽﾐ</t>
  </si>
  <si>
    <t>向井　智香</t>
  </si>
  <si>
    <t>ﾑｶｲ ﾁｶ</t>
  </si>
  <si>
    <t>加世田　梨花</t>
  </si>
  <si>
    <t>ｶｾﾀﾞ ﾘｶ</t>
  </si>
  <si>
    <t>加藤　綾華</t>
  </si>
  <si>
    <t>ｶﾄｳ ｱﾔｶ</t>
  </si>
  <si>
    <t>小森　星七</t>
  </si>
  <si>
    <t>ｺﾓﾘ ｾﾅ</t>
  </si>
  <si>
    <t>井上　葉南</t>
  </si>
  <si>
    <t>ｲﾉｳｴ ﾊﾅ</t>
  </si>
  <si>
    <t>鴨志田　海来</t>
  </si>
  <si>
    <t>ｶﾓｼﾀﾞ ﾐﾗｲ</t>
  </si>
  <si>
    <t>ﾀｶﾏﾂ ﾄﾓﾐﾑｾﾝﾋﾞ</t>
  </si>
  <si>
    <t>藤ケ森　美晴</t>
  </si>
  <si>
    <t>ﾌｼﾞｶﾞﾓﾘ ﾐﾊﾙ</t>
  </si>
  <si>
    <t>松澤　綾音</t>
  </si>
  <si>
    <t>ﾏﾂｻﾞﾜ ｱﾔﾈ</t>
  </si>
  <si>
    <t>水澤　唯菜</t>
  </si>
  <si>
    <t>ﾐｽﾞｻﾜ ﾕﾅ</t>
  </si>
  <si>
    <t>和田　有菜</t>
  </si>
  <si>
    <t>ﾜﾀﾞ ﾕﾅ</t>
  </si>
  <si>
    <t>井内　月野</t>
  </si>
  <si>
    <t>ｲｳﾁ ﾂｷﾉ</t>
  </si>
  <si>
    <t>林　夏月</t>
  </si>
  <si>
    <t>ﾊﾔｼ ｶﾂﾞｷ</t>
  </si>
  <si>
    <t>杉山　世梨奈</t>
  </si>
  <si>
    <t>ｽｷﾞﾔﾏ ｾﾘﾅ</t>
  </si>
  <si>
    <t>平良　さき</t>
  </si>
  <si>
    <t>ﾀｲﾗ ｻｷ</t>
  </si>
  <si>
    <t>中井　香那</t>
  </si>
  <si>
    <t>ﾅｶｲ ｶﾅ</t>
  </si>
  <si>
    <t>水野　舞音</t>
  </si>
  <si>
    <t>ﾐｽﾞﾉ ﾏﾉﾝ</t>
  </si>
  <si>
    <t>安達　萌乃</t>
  </si>
  <si>
    <t>ｱﾀﾞﾁ ﾓｴﾉ</t>
  </si>
  <si>
    <t>川野　伶奈</t>
  </si>
  <si>
    <t>ｶﾜﾉ ﾚｲﾅ</t>
  </si>
  <si>
    <t>玉田　唯</t>
  </si>
  <si>
    <t>ﾀﾏﾀﾞ ﾕｲ</t>
  </si>
  <si>
    <t>冨田　瑞海</t>
  </si>
  <si>
    <t>ﾄﾐﾀ ﾀﾏﾐ</t>
  </si>
  <si>
    <t>中村　向日葵</t>
  </si>
  <si>
    <t>ﾅｶﾑﾗ ﾋﾏﾜﾘ</t>
  </si>
  <si>
    <t>平子　侑</t>
  </si>
  <si>
    <t>ﾋﾗｺ ﾕｳ</t>
  </si>
  <si>
    <t>石浦　藍里</t>
  </si>
  <si>
    <t>ｲｼｳﾗ ｱｲﾘ</t>
  </si>
  <si>
    <t>小林　聖</t>
  </si>
  <si>
    <t>ｺﾊﾞﾔｼ ｱｷﾗ</t>
  </si>
  <si>
    <t>今野　絵梨香</t>
  </si>
  <si>
    <t>ｺﾝﾉ ｴﾘｶ</t>
  </si>
  <si>
    <t>白木　七星</t>
  </si>
  <si>
    <t>ｼﾗｷ ﾅﾅｾ</t>
  </si>
  <si>
    <t>岸野　明日香</t>
  </si>
  <si>
    <t>ｷｼﾉ ｱｽｶ</t>
  </si>
  <si>
    <t>奥村　亞弓</t>
  </si>
  <si>
    <t>ｵｸﾑﾗ ｱﾕﾐ</t>
  </si>
  <si>
    <t>西村　歩</t>
  </si>
  <si>
    <t>ﾆｼﾑﾗ ｱﾕﾐ</t>
  </si>
  <si>
    <t>林　優希</t>
  </si>
  <si>
    <t>ﾊﾔｼ ﾕｷ</t>
  </si>
  <si>
    <t>中島　百合菜</t>
  </si>
  <si>
    <t>ﾅｶｼﾞﾏ ﾕﾘﾅ</t>
  </si>
  <si>
    <t>岩橋　咲幸</t>
  </si>
  <si>
    <t>ｲﾜﾊｼ ｻﾕｷ</t>
  </si>
  <si>
    <t>瀬川　真帆</t>
  </si>
  <si>
    <t>ｾｶﾞﾜ ﾏﾎ</t>
  </si>
  <si>
    <t>佐藤　琴美</t>
  </si>
  <si>
    <t>ｻﾄｳ ｺﾄﾐ</t>
  </si>
  <si>
    <t>大坂　美月</t>
  </si>
  <si>
    <t>ｵｵｻｶ ﾐﾂﾞｷ</t>
  </si>
  <si>
    <t>伊与田　絢音</t>
  </si>
  <si>
    <t>ｲﾖﾀﾞ ｱﾔﾈ</t>
  </si>
  <si>
    <t>神谷　優奈</t>
  </si>
  <si>
    <t>ｶﾐﾔ ﾕｳﾅ</t>
  </si>
  <si>
    <t>松井　葉奈</t>
  </si>
  <si>
    <t>ﾏﾂｲ ﾊﾅ</t>
  </si>
  <si>
    <t>岩瀬　映伊美</t>
  </si>
  <si>
    <t>ｲﾜｾ ｴｲﾐ</t>
  </si>
  <si>
    <t>浅野　玲奈</t>
  </si>
  <si>
    <t>ｱｻﾉ ﾚｲﾅ</t>
  </si>
  <si>
    <t>稲岡　菜月</t>
  </si>
  <si>
    <t>ｲﾅｵｶ ﾅﾂｷ</t>
  </si>
  <si>
    <t>榊原　瑠美</t>
  </si>
  <si>
    <t>ｻｶｷﾊﾞﾗ ﾙﾐ</t>
  </si>
  <si>
    <t>鈴木　里音</t>
  </si>
  <si>
    <t>ｽｽﾞｷ ﾘｵﾝ</t>
  </si>
  <si>
    <t>塩内　裕与</t>
  </si>
  <si>
    <t>ｼｵｳﾁ ﾏｻﾖ</t>
  </si>
  <si>
    <t>三矢　ひとみ</t>
  </si>
  <si>
    <t>ﾐﾂﾔ ﾋﾄﾐ</t>
  </si>
  <si>
    <t>伊藤　果生</t>
  </si>
  <si>
    <t>ｲﾄｳ ｶｵ</t>
  </si>
  <si>
    <t>足立　早希</t>
  </si>
  <si>
    <t>ｱﾀﾞﾁ ｻｷ</t>
  </si>
  <si>
    <t>伊豫田　歩</t>
  </si>
  <si>
    <t>ｲﾖﾀﾞ ｱﾕﾐ</t>
  </si>
  <si>
    <t>中村　ななみ</t>
  </si>
  <si>
    <t>ﾅｶﾑﾗ ﾅﾅﾐ</t>
  </si>
  <si>
    <t>中根　瑠香</t>
  </si>
  <si>
    <t>ﾅｶﾈ ﾙｶ</t>
  </si>
  <si>
    <t>棚橋　実加</t>
  </si>
  <si>
    <t>ﾀﾅﾊｼ ﾐｶ</t>
  </si>
  <si>
    <t>淺川　慶乃</t>
  </si>
  <si>
    <t>ｱｻｶﾜ ﾖｼﾉ</t>
  </si>
  <si>
    <t>加藤　友里</t>
  </si>
  <si>
    <t>ｶﾄｳ ﾕﾘ</t>
  </si>
  <si>
    <t>竹林　美佐紀</t>
  </si>
  <si>
    <t>山本　紗也華</t>
  </si>
  <si>
    <t>ﾔﾏﾓﾄ ｻﾔｶ</t>
  </si>
  <si>
    <t>玉城　萌華</t>
  </si>
  <si>
    <t>ﾀﾏｷ ﾓｴｶ</t>
  </si>
  <si>
    <t>原　まひる</t>
  </si>
  <si>
    <t>ﾊﾗ ﾏﾋﾙ</t>
  </si>
  <si>
    <t>山崎　杏実</t>
  </si>
  <si>
    <t>ﾔﾏｻﾞｷ ｱﾐ</t>
  </si>
  <si>
    <t>佐野　文香</t>
  </si>
  <si>
    <t>ｻﾉ ﾌﾐｶ</t>
  </si>
  <si>
    <t>岡田　花</t>
  </si>
  <si>
    <t>ｵｶﾀﾞ ﾊﾅ</t>
  </si>
  <si>
    <t>山田　沙樹</t>
  </si>
  <si>
    <t>ﾔﾏﾀﾞ ｻｷ</t>
  </si>
  <si>
    <t>川合　若奈</t>
  </si>
  <si>
    <t>ｶﾜｲ ﾜｶﾅ</t>
  </si>
  <si>
    <t>名倉　舞子</t>
  </si>
  <si>
    <t>ﾅｸﾞﾗ ﾏｲｺ</t>
  </si>
  <si>
    <t>杉浦　奈央</t>
  </si>
  <si>
    <t>ｽｷﾞｳﾗ ﾅｵ</t>
  </si>
  <si>
    <t>野中　小夏</t>
  </si>
  <si>
    <t>ﾉﾅｶ ｺﾅﾂ</t>
  </si>
  <si>
    <t>川口　紗枝</t>
  </si>
  <si>
    <t>ｶﾜｸﾞﾁ ｻｴ</t>
  </si>
  <si>
    <t>宮崎　葵衣</t>
  </si>
  <si>
    <t>ﾐﾔｻﾞｷ ｱｵｲ</t>
  </si>
  <si>
    <t>木股　摩奈</t>
  </si>
  <si>
    <t>ｷﾏﾀ ﾏﾅ</t>
  </si>
  <si>
    <t>下山田　絢香</t>
  </si>
  <si>
    <t>ｼﾓﾔﾏﾀﾞ ｱﾔｶ</t>
  </si>
  <si>
    <t>鈴木　美帆</t>
  </si>
  <si>
    <t>ｽｽﾞｷ ﾐﾎ</t>
  </si>
  <si>
    <t>中村　絵莉夏</t>
  </si>
  <si>
    <t>ﾅｶﾑﾗ ｴﾘｶ</t>
  </si>
  <si>
    <t>有本　琴里</t>
  </si>
  <si>
    <t>ｱﾘﾓﾄ ｺﾄﾘ</t>
  </si>
  <si>
    <t>鎌田　友美</t>
  </si>
  <si>
    <t>ｶﾏﾀ ﾄﾓﾐ</t>
  </si>
  <si>
    <t>澁谷　美紀</t>
  </si>
  <si>
    <t>ｼﾌﾞﾀﾆ ﾐｷ</t>
  </si>
  <si>
    <t>島崎　温香</t>
  </si>
  <si>
    <t>清水　優香</t>
  </si>
  <si>
    <t>ｼﾐｽﾞ ﾕｳｶ</t>
  </si>
  <si>
    <t>保田　美春</t>
  </si>
  <si>
    <t>赤尾　沙樹</t>
  </si>
  <si>
    <t>ｱｶｵ ｻｷ</t>
  </si>
  <si>
    <t>山肥田　萌</t>
  </si>
  <si>
    <t>ﾔﾏﾋﾀﾞ ﾓｴ</t>
  </si>
  <si>
    <t>宮川　詩央</t>
  </si>
  <si>
    <t>ﾐﾔｶﾞﾜ ｼｵ</t>
  </si>
  <si>
    <t>岩本　千聡</t>
  </si>
  <si>
    <t>ｲﾜﾓﾄ ﾁｻﾄ</t>
  </si>
  <si>
    <t>堀田　明里</t>
  </si>
  <si>
    <t>ﾎﾘﾀ ｱｶﾘ</t>
  </si>
  <si>
    <t>100001476</t>
  </si>
  <si>
    <t>100001477</t>
  </si>
  <si>
    <t>100001478</t>
  </si>
  <si>
    <t>100001479</t>
  </si>
  <si>
    <t>100001480</t>
  </si>
  <si>
    <t>100001481</t>
  </si>
  <si>
    <t>100001482</t>
  </si>
  <si>
    <t>100001483</t>
  </si>
  <si>
    <t>100001484</t>
  </si>
  <si>
    <t>100001485</t>
  </si>
  <si>
    <t>100001486</t>
  </si>
  <si>
    <t>100001487</t>
  </si>
  <si>
    <t>100001488</t>
  </si>
  <si>
    <t>100001489</t>
  </si>
  <si>
    <t>100001490</t>
  </si>
  <si>
    <t>100001491</t>
  </si>
  <si>
    <t>100001492</t>
  </si>
  <si>
    <t>100001493</t>
  </si>
  <si>
    <t>100001494</t>
  </si>
  <si>
    <t>100001495</t>
  </si>
  <si>
    <t>100001496</t>
  </si>
  <si>
    <t>100001497</t>
  </si>
  <si>
    <t>大脇　文宏</t>
  </si>
  <si>
    <t>森　佑太</t>
  </si>
  <si>
    <t>筒井　良一</t>
  </si>
  <si>
    <t>山中　智貴</t>
  </si>
  <si>
    <t>長内　祐樹</t>
  </si>
  <si>
    <t>仲松　正人</t>
  </si>
  <si>
    <t>大島　健吾</t>
  </si>
  <si>
    <t>服部　鷹昌</t>
  </si>
  <si>
    <t>三木　大輔</t>
  </si>
  <si>
    <t>ｵｵﾜｷ ﾌﾐﾋﾛ</t>
  </si>
  <si>
    <t>ﾓﾘ ﾕｳﾀ</t>
  </si>
  <si>
    <t>ﾂﾂｲ ﾘｮｳｲﾁ</t>
  </si>
  <si>
    <t>ﾔﾏﾅｶ ﾄﾓｷ</t>
  </si>
  <si>
    <t>ｵｻﾅｲ ﾕｳｷ</t>
  </si>
  <si>
    <t>ﾅｶﾏﾂ ﾏｻﾋﾄ</t>
  </si>
  <si>
    <t>ｵｵｼﾏ ｹﾝｺﾞ</t>
  </si>
  <si>
    <t>ﾊｯﾄﾘ ﾀｶﾏｻ</t>
  </si>
  <si>
    <t>ﾐﾂｷ ﾀﾞｲｽｹ</t>
  </si>
  <si>
    <t>福澤　二千翔</t>
  </si>
  <si>
    <t>ﾌｸｻﾞﾜ ﾆﾁｶ</t>
  </si>
  <si>
    <t>中溝　莉緒</t>
  </si>
  <si>
    <t>ﾅｶﾐｿﾞ ﾘｵ</t>
  </si>
  <si>
    <t>山城　柚芽</t>
  </si>
  <si>
    <t>ﾔﾏｼﾛ ﾕﾒ</t>
  </si>
  <si>
    <t>岡田　理沙</t>
  </si>
  <si>
    <t>ｵｶﾀﾞ ﾘｻ</t>
  </si>
  <si>
    <t>井上　実咲</t>
  </si>
  <si>
    <t>ｲﾉｳｴ ﾐｻｷ</t>
  </si>
  <si>
    <t>増田　幸奈</t>
  </si>
  <si>
    <t>ﾏｽﾀﾞ ﾕｷﾅ</t>
  </si>
  <si>
    <t>河村　美月</t>
  </si>
  <si>
    <t>ﾀｶﾊｼ ｱｲ</t>
  </si>
  <si>
    <t>古畑　桃子</t>
  </si>
  <si>
    <t>ﾌﾙﾊﾀ ﾓﾓｺ</t>
  </si>
  <si>
    <t>藤井　颯人</t>
  </si>
  <si>
    <t>ﾌｼﾞｲ ﾊﾔﾄ</t>
  </si>
  <si>
    <t>100001498</t>
  </si>
  <si>
    <t>100001499</t>
  </si>
  <si>
    <t>100001500</t>
  </si>
  <si>
    <t>100001501</t>
  </si>
  <si>
    <t>100001502</t>
  </si>
  <si>
    <t>100001503</t>
  </si>
  <si>
    <t>100001504</t>
  </si>
  <si>
    <t>宮川　勇人</t>
  </si>
  <si>
    <t>ﾐﾔｶﾞﾜ ﾕｳﾄ</t>
  </si>
  <si>
    <t>築野　凌</t>
  </si>
  <si>
    <t>ﾂｸﾉ ﾘｮｳ</t>
  </si>
  <si>
    <t>申込責任者氏名</t>
    <rPh sb="0" eb="2">
      <t>モウシコミ</t>
    </rPh>
    <rPh sb="2" eb="5">
      <t>セキニンシャ</t>
    </rPh>
    <rPh sb="5" eb="7">
      <t>シメイ</t>
    </rPh>
    <rPh sb="6" eb="7">
      <t>メイ</t>
    </rPh>
    <phoneticPr fontId="1"/>
  </si>
  <si>
    <t>監督名</t>
  </si>
  <si>
    <t>年</t>
    <rPh sb="0" eb="1">
      <t>ネン</t>
    </rPh>
    <phoneticPr fontId="2"/>
  </si>
  <si>
    <t>月</t>
    <rPh sb="0" eb="1">
      <t>ツキ</t>
    </rPh>
    <phoneticPr fontId="2"/>
  </si>
  <si>
    <t>日</t>
    <rPh sb="0" eb="1">
      <t>ニチ</t>
    </rPh>
    <phoneticPr fontId="2"/>
  </si>
  <si>
    <t>東海学生陸上競技連盟</t>
  </si>
  <si>
    <t>会長</t>
    <rPh sb="0" eb="2">
      <t>カイチョウ</t>
    </rPh>
    <phoneticPr fontId="2"/>
  </si>
  <si>
    <t>安藤　好郎</t>
    <rPh sb="0" eb="2">
      <t>アンドウ</t>
    </rPh>
    <rPh sb="3" eb="5">
      <t>ヨシロウ</t>
    </rPh>
    <phoneticPr fontId="2"/>
  </si>
  <si>
    <t>殿</t>
    <rPh sb="0" eb="1">
      <t>ドノ</t>
    </rPh>
    <phoneticPr fontId="2"/>
  </si>
  <si>
    <t>トレーナー活動誓約書</t>
  </si>
  <si>
    <t>下記大会において、トレーナー活動を行いたいと存じます。</t>
  </si>
  <si>
    <t>つきましては、大会本部が指定する場所において、大会本部の指示に従って活動し、</t>
  </si>
  <si>
    <t>これに反した場合は活動を停止することを誓約いたします。</t>
  </si>
  <si>
    <t xml:space="preserve">大学名 </t>
    <rPh sb="0" eb="3">
      <t>ダイガクメイ</t>
    </rPh>
    <phoneticPr fontId="2"/>
  </si>
  <si>
    <t/>
  </si>
  <si>
    <t>大会名</t>
  </si>
  <si>
    <t>期 日</t>
    <rPh sb="0" eb="1">
      <t>キ</t>
    </rPh>
    <rPh sb="2" eb="3">
      <t>ヒ</t>
    </rPh>
    <phoneticPr fontId="2"/>
  </si>
  <si>
    <t>～</t>
  </si>
  <si>
    <t>活動トレーナー数</t>
  </si>
  <si>
    <t>名</t>
    <rPh sb="0" eb="1">
      <t>メイ</t>
    </rPh>
    <phoneticPr fontId="2"/>
  </si>
  <si>
    <t>㊞</t>
  </si>
  <si>
    <t>住   所　〒</t>
    <rPh sb="0" eb="1">
      <t>ジュウ</t>
    </rPh>
    <rPh sb="4" eb="5">
      <t>トコロ</t>
    </rPh>
    <phoneticPr fontId="2"/>
  </si>
  <si>
    <t>フ　リ　ガ　ナ</t>
  </si>
  <si>
    <t>氏　　　名</t>
  </si>
  <si>
    <t>TEL／FAX</t>
  </si>
  <si>
    <t>第二連絡先</t>
    <rPh sb="1" eb="2">
      <t>ニ</t>
    </rPh>
    <phoneticPr fontId="2"/>
  </si>
  <si>
    <t>連絡先</t>
    <phoneticPr fontId="1"/>
  </si>
  <si>
    <t>東海インカレ/東海学生秋季（七種抜）</t>
    <rPh sb="0" eb="2">
      <t>トウカイ</t>
    </rPh>
    <rPh sb="7" eb="9">
      <t>トウカイ</t>
    </rPh>
    <rPh sb="9" eb="11">
      <t>ガクセイ</t>
    </rPh>
    <rPh sb="11" eb="13">
      <t>シュウキ</t>
    </rPh>
    <rPh sb="14" eb="16">
      <t>ナナシュ</t>
    </rPh>
    <rPh sb="16" eb="17">
      <t>ヌ</t>
    </rPh>
    <phoneticPr fontId="1"/>
  </si>
  <si>
    <t>100m</t>
    <phoneticPr fontId="2"/>
  </si>
  <si>
    <t>00200</t>
    <phoneticPr fontId="2"/>
  </si>
  <si>
    <t>200m</t>
    <phoneticPr fontId="2"/>
  </si>
  <si>
    <t>00300</t>
    <phoneticPr fontId="2"/>
  </si>
  <si>
    <t>400m</t>
    <phoneticPr fontId="2"/>
  </si>
  <si>
    <t>00500</t>
    <phoneticPr fontId="2"/>
  </si>
  <si>
    <t>800m</t>
    <phoneticPr fontId="2"/>
  </si>
  <si>
    <t>00600</t>
    <phoneticPr fontId="2"/>
  </si>
  <si>
    <t>1500m</t>
    <phoneticPr fontId="2"/>
  </si>
  <si>
    <t>00800</t>
    <phoneticPr fontId="2"/>
  </si>
  <si>
    <t>5000m</t>
    <phoneticPr fontId="2"/>
  </si>
  <si>
    <t>01100</t>
    <phoneticPr fontId="2"/>
  </si>
  <si>
    <t>10000m</t>
    <phoneticPr fontId="2"/>
  </si>
  <si>
    <t>01200</t>
    <phoneticPr fontId="2"/>
  </si>
  <si>
    <t>100mH</t>
    <phoneticPr fontId="2"/>
  </si>
  <si>
    <t>04400</t>
    <phoneticPr fontId="2"/>
  </si>
  <si>
    <t>400mH</t>
    <phoneticPr fontId="2"/>
  </si>
  <si>
    <t>03600</t>
    <phoneticPr fontId="2"/>
  </si>
  <si>
    <t>3000mSC</t>
    <phoneticPr fontId="2"/>
  </si>
  <si>
    <t>05400</t>
    <phoneticPr fontId="2"/>
  </si>
  <si>
    <t>10000mW</t>
    <phoneticPr fontId="2"/>
  </si>
  <si>
    <t>06200</t>
    <phoneticPr fontId="2"/>
  </si>
  <si>
    <t>07100</t>
    <phoneticPr fontId="2"/>
  </si>
  <si>
    <t>011001</t>
    <phoneticPr fontId="1"/>
  </si>
  <si>
    <t>07200</t>
    <phoneticPr fontId="2"/>
  </si>
  <si>
    <t>07300</t>
    <phoneticPr fontId="2"/>
  </si>
  <si>
    <t>07400</t>
    <phoneticPr fontId="2"/>
  </si>
  <si>
    <t>08400</t>
    <phoneticPr fontId="2"/>
  </si>
  <si>
    <t>09400</t>
    <phoneticPr fontId="2"/>
  </si>
  <si>
    <t>09300</t>
    <phoneticPr fontId="2"/>
  </si>
  <si>
    <t>七種競技</t>
    <rPh sb="0" eb="2">
      <t>ナナシュ</t>
    </rPh>
    <rPh sb="2" eb="4">
      <t>キョウギ</t>
    </rPh>
    <phoneticPr fontId="2"/>
  </si>
  <si>
    <t>20200</t>
    <phoneticPr fontId="2"/>
  </si>
  <si>
    <t>072001</t>
    <phoneticPr fontId="1"/>
  </si>
  <si>
    <t>084001</t>
    <phoneticPr fontId="1"/>
  </si>
  <si>
    <t>08800</t>
    <phoneticPr fontId="2"/>
  </si>
  <si>
    <t>088001</t>
    <phoneticPr fontId="1"/>
  </si>
  <si>
    <t>094001</t>
    <phoneticPr fontId="1"/>
  </si>
  <si>
    <t>093001</t>
    <phoneticPr fontId="1"/>
  </si>
  <si>
    <t>部長名</t>
    <rPh sb="0" eb="2">
      <t>ブチョウ</t>
    </rPh>
    <rPh sb="2" eb="3">
      <t>メイ</t>
    </rPh>
    <phoneticPr fontId="1"/>
  </si>
  <si>
    <t>部長名　ﾌﾘｶﾞﾅ</t>
    <rPh sb="0" eb="2">
      <t>ブチョウ</t>
    </rPh>
    <rPh sb="2" eb="3">
      <t>メイ</t>
    </rPh>
    <rPh sb="3" eb="4">
      <t>ムメイ</t>
    </rPh>
    <phoneticPr fontId="1"/>
  </si>
  <si>
    <t>部長名</t>
    <rPh sb="0" eb="3">
      <t>ブチョウメイ</t>
    </rPh>
    <phoneticPr fontId="1"/>
  </si>
  <si>
    <t>○</t>
    <phoneticPr fontId="1"/>
  </si>
  <si>
    <t>エラーチェック</t>
    <phoneticPr fontId="1"/>
  </si>
  <si>
    <t>重複</t>
    <rPh sb="0" eb="2">
      <t>チョウフク</t>
    </rPh>
    <phoneticPr fontId="1"/>
  </si>
  <si>
    <t>エントリー人数</t>
    <rPh sb="5" eb="7">
      <t>ニンズウ</t>
    </rPh>
    <phoneticPr fontId="1"/>
  </si>
  <si>
    <t>リレーメンバーが重複しています。登録番号を入力し直してください。</t>
    <rPh sb="8" eb="10">
      <t>チョウフク</t>
    </rPh>
    <rPh sb="16" eb="18">
      <t>トウロク</t>
    </rPh>
    <rPh sb="18" eb="20">
      <t>バンゴウ</t>
    </rPh>
    <rPh sb="21" eb="23">
      <t>ニュウリョク</t>
    </rPh>
    <rPh sb="24" eb="25">
      <t>ナオ</t>
    </rPh>
    <phoneticPr fontId="1"/>
  </si>
  <si>
    <t>リレーメンバーが多い、もしくは少ないです。登録番号を確認してください。</t>
    <rPh sb="8" eb="9">
      <t>オオ</t>
    </rPh>
    <rPh sb="15" eb="16">
      <t>スク</t>
    </rPh>
    <rPh sb="21" eb="23">
      <t>トウロク</t>
    </rPh>
    <rPh sb="23" eb="25">
      <t>バンゴウ</t>
    </rPh>
    <rPh sb="26" eb="28">
      <t>カクニン</t>
    </rPh>
    <phoneticPr fontId="1"/>
  </si>
  <si>
    <t>記録</t>
    <rPh sb="0" eb="2">
      <t>キロク</t>
    </rPh>
    <phoneticPr fontId="1"/>
  </si>
  <si>
    <t>??.??</t>
    <phoneticPr fontId="1"/>
  </si>
  <si>
    <t>??秒??</t>
    <rPh sb="2" eb="3">
      <t>ビョウ</t>
    </rPh>
    <phoneticPr fontId="1"/>
  </si>
  <si>
    <t>コンマ、ピリオド、秒を抜いてください。</t>
    <rPh sb="9" eb="10">
      <t>ビョウ</t>
    </rPh>
    <rPh sb="11" eb="12">
      <t>ヌ</t>
    </rPh>
    <phoneticPr fontId="1"/>
  </si>
  <si>
    <t>??秒?</t>
    <rPh sb="2" eb="3">
      <t>ビョウ</t>
    </rPh>
    <phoneticPr fontId="1"/>
  </si>
  <si>
    <t>??.?</t>
    <phoneticPr fontId="1"/>
  </si>
  <si>
    <t>??,?</t>
    <phoneticPr fontId="1"/>
  </si>
  <si>
    <t>??,??</t>
    <phoneticPr fontId="1"/>
  </si>
  <si>
    <t>参考記録</t>
    <rPh sb="0" eb="2">
      <t>サンコウ</t>
    </rPh>
    <rPh sb="2" eb="4">
      <t>キロク</t>
    </rPh>
    <phoneticPr fontId="1"/>
  </si>
  <si>
    <t>参考記録が出された期間に誤りがあります。20170101～20180916の期間内か確認してください。</t>
    <rPh sb="5" eb="6">
      <t>ダ</t>
    </rPh>
    <rPh sb="9" eb="11">
      <t>キカン</t>
    </rPh>
    <rPh sb="12" eb="13">
      <t>アヤマ</t>
    </rPh>
    <rPh sb="38" eb="40">
      <t>キカン</t>
    </rPh>
    <rPh sb="40" eb="41">
      <t>ナイ</t>
    </rPh>
    <rPh sb="41" eb="42">
      <t>キナイ</t>
    </rPh>
    <rPh sb="42" eb="44">
      <t>カクニン</t>
    </rPh>
    <phoneticPr fontId="1"/>
  </si>
  <si>
    <t>参考記録</t>
    <phoneticPr fontId="1"/>
  </si>
  <si>
    <t>参考記録</t>
    <phoneticPr fontId="1"/>
  </si>
  <si>
    <t>入力方法</t>
    <rPh sb="0" eb="2">
      <t>ニュウリョク</t>
    </rPh>
    <rPh sb="2" eb="4">
      <t>ホウホウ</t>
    </rPh>
    <phoneticPr fontId="1"/>
  </si>
  <si>
    <t>入力方法</t>
    <rPh sb="0" eb="2">
      <t>ニュウリョク</t>
    </rPh>
    <rPh sb="2" eb="4">
      <t>ホウホウ</t>
    </rPh>
    <phoneticPr fontId="1"/>
  </si>
  <si>
    <t>リレー様式Ⅰ</t>
    <rPh sb="3" eb="5">
      <t>ヨウシキ</t>
    </rPh>
    <phoneticPr fontId="1"/>
  </si>
  <si>
    <t>様式Ⅰ（男子）でリレーのみに出場する選手の登録番号を入力してください。</t>
    <rPh sb="0" eb="2">
      <t>ヨウシキ</t>
    </rPh>
    <rPh sb="4" eb="6">
      <t>ダンシ</t>
    </rPh>
    <rPh sb="14" eb="16">
      <t>シュツジョウ</t>
    </rPh>
    <rPh sb="18" eb="20">
      <t>センシュ</t>
    </rPh>
    <rPh sb="21" eb="23">
      <t>トウロク</t>
    </rPh>
    <rPh sb="23" eb="25">
      <t>バンゴウ</t>
    </rPh>
    <rPh sb="26" eb="28">
      <t>ニュウリョク</t>
    </rPh>
    <phoneticPr fontId="1"/>
  </si>
  <si>
    <t>様式Ⅰ（女子）でリレーのみに出場する選手の登録番号を入力してください。</t>
    <rPh sb="0" eb="2">
      <t>ヨウシキ</t>
    </rPh>
    <rPh sb="4" eb="6">
      <t>ジョシ</t>
    </rPh>
    <rPh sb="14" eb="16">
      <t>シュツジョウ</t>
    </rPh>
    <rPh sb="18" eb="20">
      <t>センシュ</t>
    </rPh>
    <rPh sb="21" eb="23">
      <t>トウロク</t>
    </rPh>
    <rPh sb="23" eb="25">
      <t>バンゴウ</t>
    </rPh>
    <rPh sb="26" eb="28">
      <t>ニュウリョク</t>
    </rPh>
    <phoneticPr fontId="1"/>
  </si>
  <si>
    <t>上から順に空欄に入力していくこと。
全員の登録番号入力後、様式Ⅰ（男子）でリレーのみに出場する選手の登録番号を入力すること。</t>
    <rPh sb="0" eb="1">
      <t>ウエ</t>
    </rPh>
    <rPh sb="3" eb="4">
      <t>ジュン</t>
    </rPh>
    <rPh sb="5" eb="7">
      <t>クウラン</t>
    </rPh>
    <rPh sb="8" eb="10">
      <t>ニュウリョク</t>
    </rPh>
    <rPh sb="18" eb="20">
      <t>ゼンイン</t>
    </rPh>
    <rPh sb="21" eb="23">
      <t>トウロク</t>
    </rPh>
    <rPh sb="23" eb="25">
      <t>バンゴウ</t>
    </rPh>
    <rPh sb="25" eb="27">
      <t>ニュウリョク</t>
    </rPh>
    <rPh sb="27" eb="28">
      <t>ゴ</t>
    </rPh>
    <rPh sb="29" eb="31">
      <t>ヨウシキ</t>
    </rPh>
    <rPh sb="33" eb="35">
      <t>ダンシ</t>
    </rPh>
    <rPh sb="43" eb="45">
      <t>シュツジョウ</t>
    </rPh>
    <rPh sb="47" eb="49">
      <t>センシュ</t>
    </rPh>
    <rPh sb="50" eb="52">
      <t>トウロク</t>
    </rPh>
    <rPh sb="52" eb="54">
      <t>バンゴウ</t>
    </rPh>
    <rPh sb="55" eb="57">
      <t>ニュウリョク</t>
    </rPh>
    <phoneticPr fontId="1"/>
  </si>
  <si>
    <t>上から順に空欄に入力していくこと。
全員の登録番号入力後、様式Ⅰ（女子）でリレーのみに出場する選手の登録番号を入力すること。</t>
    <rPh sb="0" eb="1">
      <t>ウエ</t>
    </rPh>
    <rPh sb="3" eb="4">
      <t>ジュン</t>
    </rPh>
    <rPh sb="5" eb="7">
      <t>クウラン</t>
    </rPh>
    <rPh sb="8" eb="10">
      <t>ニュウリョク</t>
    </rPh>
    <rPh sb="18" eb="20">
      <t>ゼンイン</t>
    </rPh>
    <rPh sb="21" eb="23">
      <t>トウロク</t>
    </rPh>
    <rPh sb="23" eb="25">
      <t>バンゴウ</t>
    </rPh>
    <rPh sb="25" eb="27">
      <t>ニュウリョク</t>
    </rPh>
    <rPh sb="27" eb="28">
      <t>ゴ</t>
    </rPh>
    <rPh sb="29" eb="31">
      <t>ヨウシキ</t>
    </rPh>
    <rPh sb="33" eb="35">
      <t>ジョシ</t>
    </rPh>
    <rPh sb="43" eb="45">
      <t>シュツジョウ</t>
    </rPh>
    <rPh sb="47" eb="49">
      <t>センシュ</t>
    </rPh>
    <rPh sb="50" eb="52">
      <t>トウロク</t>
    </rPh>
    <rPh sb="52" eb="54">
      <t>バンゴウ</t>
    </rPh>
    <rPh sb="55" eb="57">
      <t>ニュウリョク</t>
    </rPh>
    <phoneticPr fontId="1"/>
  </si>
  <si>
    <t>2018東海IC</t>
    <rPh sb="4" eb="6">
      <t>トウカイ</t>
    </rPh>
    <phoneticPr fontId="1"/>
  </si>
  <si>
    <t>4817</t>
    <phoneticPr fontId="1"/>
  </si>
  <si>
    <t>35943</t>
    <phoneticPr fontId="1"/>
  </si>
  <si>
    <t>32264</t>
    <phoneticPr fontId="1"/>
  </si>
  <si>
    <t>三重県選手権</t>
    <rPh sb="0" eb="3">
      <t>ミエケン</t>
    </rPh>
    <rPh sb="3" eb="6">
      <t>センシュケン</t>
    </rPh>
    <phoneticPr fontId="1"/>
  </si>
  <si>
    <t>男女</t>
    <rPh sb="0" eb="2">
      <t>ダンジョ</t>
    </rPh>
    <phoneticPr fontId="1"/>
  </si>
  <si>
    <t>女子の選手の登録番号が入力されています。</t>
    <rPh sb="0" eb="2">
      <t>ジョシ</t>
    </rPh>
    <rPh sb="3" eb="5">
      <t>センシュ</t>
    </rPh>
    <rPh sb="6" eb="8">
      <t>トウロク</t>
    </rPh>
    <rPh sb="8" eb="10">
      <t>バンゴウ</t>
    </rPh>
    <rPh sb="11" eb="13">
      <t>ニュウリョク</t>
    </rPh>
    <phoneticPr fontId="2"/>
  </si>
  <si>
    <t>基礎データ判定</t>
    <rPh sb="0" eb="2">
      <t>キソ</t>
    </rPh>
    <rPh sb="5" eb="7">
      <t>ハンテイ</t>
    </rPh>
    <phoneticPr fontId="1"/>
  </si>
  <si>
    <t>登録陸協</t>
    <rPh sb="0" eb="2">
      <t>トウロク</t>
    </rPh>
    <rPh sb="2" eb="4">
      <t>リクキョウ</t>
    </rPh>
    <phoneticPr fontId="1"/>
  </si>
  <si>
    <t>登録番号・氏名・ﾌﾘｶﾞﾅ・学年・登録陸協のいずれかに不備があります</t>
    <rPh sb="0" eb="2">
      <t>トウロク</t>
    </rPh>
    <rPh sb="2" eb="4">
      <t>バンゴウ</t>
    </rPh>
    <rPh sb="5" eb="7">
      <t>シメイ</t>
    </rPh>
    <rPh sb="14" eb="16">
      <t>ガクネン</t>
    </rPh>
    <rPh sb="17" eb="19">
      <t>トウロク</t>
    </rPh>
    <rPh sb="19" eb="21">
      <t>リクキョウ</t>
    </rPh>
    <rPh sb="27" eb="29">
      <t>フビ</t>
    </rPh>
    <phoneticPr fontId="1"/>
  </si>
  <si>
    <t>種目入力判定</t>
    <rPh sb="0" eb="2">
      <t>シュモク</t>
    </rPh>
    <rPh sb="2" eb="4">
      <t>ニュウリョク</t>
    </rPh>
    <rPh sb="4" eb="6">
      <t>ハンテイ</t>
    </rPh>
    <phoneticPr fontId="1"/>
  </si>
  <si>
    <t>種目かぶり</t>
    <rPh sb="0" eb="2">
      <t>シュモク</t>
    </rPh>
    <phoneticPr fontId="1"/>
  </si>
  <si>
    <t>touroku</t>
    <phoneticPr fontId="1"/>
  </si>
  <si>
    <t>種目が重複しています、選び直して下さい。</t>
    <rPh sb="0" eb="2">
      <t>シュモク</t>
    </rPh>
    <rPh sb="3" eb="10">
      <t>チョウフk</t>
    </rPh>
    <rPh sb="11" eb="12">
      <t>エラ</t>
    </rPh>
    <rPh sb="13" eb="14">
      <t>ナオ</t>
    </rPh>
    <rPh sb="16" eb="17">
      <t>クダ</t>
    </rPh>
    <phoneticPr fontId="1"/>
  </si>
  <si>
    <t>記録入力欄に分、秒、コンマ、ピリオド、ｍ、cmは使用せず数字のみを入力してください</t>
    <rPh sb="0" eb="2">
      <t>キロク</t>
    </rPh>
    <rPh sb="2" eb="4">
      <t>ニュウリョク</t>
    </rPh>
    <rPh sb="4" eb="5">
      <t>ラン</t>
    </rPh>
    <rPh sb="6" eb="7">
      <t>フン</t>
    </rPh>
    <rPh sb="8" eb="9">
      <t>ビョウ</t>
    </rPh>
    <rPh sb="24" eb="26">
      <t>シヨウ</t>
    </rPh>
    <rPh sb="28" eb="30">
      <t>スウジ</t>
    </rPh>
    <rPh sb="33" eb="35">
      <t>ニュウリョク</t>
    </rPh>
    <phoneticPr fontId="2"/>
  </si>
  <si>
    <t>余分排除</t>
    <rPh sb="0" eb="2">
      <t>ヨブン</t>
    </rPh>
    <rPh sb="2" eb="4">
      <t>ハイジョ</t>
    </rPh>
    <phoneticPr fontId="1"/>
  </si>
  <si>
    <t>記録変換</t>
  </si>
  <si>
    <t>mat記録</t>
    <rPh sb="3" eb="5">
      <t>キロk</t>
    </rPh>
    <phoneticPr fontId="1"/>
  </si>
  <si>
    <t>トラック</t>
  </si>
  <si>
    <t>分</t>
  </si>
  <si>
    <t>秒</t>
  </si>
  <si>
    <t>以下</t>
  </si>
  <si>
    <t>フィールド</t>
  </si>
  <si>
    <t>混成</t>
  </si>
  <si>
    <t>60秒検査</t>
    <rPh sb="2" eb="3">
      <t>ビョウ</t>
    </rPh>
    <rPh sb="3" eb="5">
      <t>ケンサ</t>
    </rPh>
    <phoneticPr fontId="1"/>
  </si>
  <si>
    <t>きろく</t>
    <phoneticPr fontId="1"/>
  </si>
  <si>
    <t>???</t>
    <phoneticPr fontId="1"/>
  </si>
  <si>
    <t>小数点以下も記入してください。</t>
    <rPh sb="0" eb="3">
      <t>ショウスウテン</t>
    </rPh>
    <rPh sb="3" eb="5">
      <t>イカ</t>
    </rPh>
    <rPh sb="6" eb="8">
      <t>キニュウ</t>
    </rPh>
    <phoneticPr fontId="1"/>
  </si>
  <si>
    <t>X1</t>
    <phoneticPr fontId="1"/>
  </si>
  <si>
    <t>X2</t>
  </si>
  <si>
    <t>X3</t>
  </si>
  <si>
    <t>60秒表記はできません(例:64秒00→10400と入力)</t>
    <rPh sb="2" eb="3">
      <t>ビョ</t>
    </rPh>
    <rPh sb="3" eb="6">
      <t>ヒョウk</t>
    </rPh>
    <rPh sb="26" eb="28">
      <t>ニュウリョク</t>
    </rPh>
    <phoneticPr fontId="1"/>
  </si>
  <si>
    <t>大学名</t>
    <rPh sb="0" eb="2">
      <t>ダイガク</t>
    </rPh>
    <rPh sb="2" eb="3">
      <t>メイ</t>
    </rPh>
    <phoneticPr fontId="1"/>
  </si>
  <si>
    <t>種目</t>
    <rPh sb="0" eb="2">
      <t>sy</t>
    </rPh>
    <phoneticPr fontId="1"/>
  </si>
  <si>
    <t>最高記録入力</t>
    <rPh sb="0" eb="2">
      <t>サイコ</t>
    </rPh>
    <rPh sb="2" eb="6">
      <t>キロk</t>
    </rPh>
    <phoneticPr fontId="2"/>
  </si>
  <si>
    <t>資格記録</t>
    <rPh sb="0" eb="4">
      <t>シカk</t>
    </rPh>
    <phoneticPr fontId="2"/>
  </si>
  <si>
    <t>登録番号</t>
  </si>
  <si>
    <t>走幅跳</t>
    <rPh sb="0" eb="3">
      <t>ハシリハバトビ</t>
    </rPh>
    <phoneticPr fontId="2"/>
  </si>
  <si>
    <t>ﾌﾘｶﾞﾅ</t>
    <phoneticPr fontId="2"/>
  </si>
  <si>
    <t>砲丸投</t>
    <rPh sb="0" eb="3">
      <t>ホウガンナゲ</t>
    </rPh>
    <phoneticPr fontId="2"/>
  </si>
  <si>
    <t>走高跳</t>
    <rPh sb="0" eb="3">
      <t>ハシリタカトビ</t>
    </rPh>
    <phoneticPr fontId="2"/>
  </si>
  <si>
    <t>110mH</t>
    <phoneticPr fontId="2"/>
  </si>
  <si>
    <t>円盤投</t>
    <rPh sb="0" eb="3">
      <t>エンバンナゲ</t>
    </rPh>
    <phoneticPr fontId="2"/>
  </si>
  <si>
    <t>棒高跳</t>
    <rPh sb="0" eb="3">
      <t>ボウタカトビ</t>
    </rPh>
    <phoneticPr fontId="2"/>
  </si>
  <si>
    <t>やり投</t>
    <rPh sb="2" eb="3">
      <t>ナゲ</t>
    </rPh>
    <phoneticPr fontId="2"/>
  </si>
  <si>
    <t>左から①登録番号→②出場種目→③記録欄の順→④リレーの順に入力・選択し、入力を終えたら下の欄へ（4種目目以降も下の欄へ）</t>
    <rPh sb="0" eb="1">
      <t>ヒダリ</t>
    </rPh>
    <rPh sb="4" eb="6">
      <t>トウロク</t>
    </rPh>
    <rPh sb="6" eb="8">
      <t>バンゴウ</t>
    </rPh>
    <rPh sb="10" eb="12">
      <t>シュツジョウ</t>
    </rPh>
    <rPh sb="12" eb="14">
      <t>シュモク</t>
    </rPh>
    <rPh sb="16" eb="18">
      <t>キロク</t>
    </rPh>
    <rPh sb="18" eb="19">
      <t>ラン</t>
    </rPh>
    <rPh sb="20" eb="21">
      <t>ジュン</t>
    </rPh>
    <rPh sb="27" eb="28">
      <t>ジュン</t>
    </rPh>
    <rPh sb="29" eb="31">
      <t>ニュウリョク</t>
    </rPh>
    <rPh sb="32" eb="34">
      <t>センタク</t>
    </rPh>
    <rPh sb="36" eb="38">
      <t>ニュウリョク</t>
    </rPh>
    <rPh sb="39" eb="40">
      <t>オ</t>
    </rPh>
    <rPh sb="43" eb="44">
      <t>シタ</t>
    </rPh>
    <rPh sb="45" eb="46">
      <t>ラン</t>
    </rPh>
    <rPh sb="49" eb="51">
      <t>シュモク</t>
    </rPh>
    <rPh sb="51" eb="52">
      <t>メ</t>
    </rPh>
    <rPh sb="52" eb="54">
      <t>イコウ</t>
    </rPh>
    <rPh sb="55" eb="56">
      <t>シタ</t>
    </rPh>
    <rPh sb="57" eb="58">
      <t>ラン</t>
    </rPh>
    <phoneticPr fontId="1"/>
  </si>
  <si>
    <t>男子の選手の登録番号が入力されています。</t>
    <rPh sb="0" eb="2">
      <t>ダンシ</t>
    </rPh>
    <rPh sb="3" eb="5">
      <t>センシュ</t>
    </rPh>
    <rPh sb="6" eb="8">
      <t>トウロク</t>
    </rPh>
    <rPh sb="8" eb="10">
      <t>バンゴウ</t>
    </rPh>
    <rPh sb="11" eb="13">
      <t>ニュウリョク</t>
    </rPh>
    <phoneticPr fontId="2"/>
  </si>
  <si>
    <t>年月日が期間外です</t>
    <rPh sb="0" eb="2">
      <t>ネン</t>
    </rPh>
    <rPh sb="2" eb="4">
      <t>ヒ</t>
    </rPh>
    <rPh sb="4" eb="9">
      <t>キカン</t>
    </rPh>
    <phoneticPr fontId="1"/>
  </si>
  <si>
    <t>年月日が記入されていません。</t>
    <rPh sb="0" eb="3">
      <t>ネンガッピ</t>
    </rPh>
    <rPh sb="4" eb="6">
      <t>キニュウ</t>
    </rPh>
    <phoneticPr fontId="1"/>
  </si>
  <si>
    <t>大会名が記入されていません。</t>
    <rPh sb="0" eb="2">
      <t>タイカイ</t>
    </rPh>
    <rPh sb="2" eb="3">
      <t>メイ</t>
    </rPh>
    <rPh sb="4" eb="6">
      <t>キニュウ</t>
    </rPh>
    <phoneticPr fontId="1"/>
  </si>
  <si>
    <t>4×100mRの人数が不正です</t>
    <rPh sb="8" eb="11">
      <t>ニン</t>
    </rPh>
    <rPh sb="11" eb="13">
      <t>フs</t>
    </rPh>
    <phoneticPr fontId="1"/>
  </si>
  <si>
    <t>4×400mRの人数が不正です</t>
    <rPh sb="8" eb="11">
      <t>ニン</t>
    </rPh>
    <rPh sb="11" eb="13">
      <t>フs</t>
    </rPh>
    <phoneticPr fontId="1"/>
  </si>
  <si>
    <t>年月日記入</t>
    <rPh sb="0" eb="3">
      <t>ネンガッピ</t>
    </rPh>
    <rPh sb="3" eb="5">
      <t>キニュウ</t>
    </rPh>
    <phoneticPr fontId="1"/>
  </si>
  <si>
    <t>大会名記入</t>
    <rPh sb="0" eb="2">
      <t>タイカイ</t>
    </rPh>
    <rPh sb="2" eb="3">
      <t>メイ</t>
    </rPh>
    <rPh sb="3" eb="5">
      <t>キニュウ</t>
    </rPh>
    <phoneticPr fontId="1"/>
  </si>
  <si>
    <t>４継</t>
    <rPh sb="1" eb="2">
      <t>ケ</t>
    </rPh>
    <phoneticPr fontId="1"/>
  </si>
  <si>
    <t>マイル</t>
    <phoneticPr fontId="1"/>
  </si>
  <si>
    <t>混成点数</t>
    <rPh sb="0" eb="2">
      <t>コンセイ</t>
    </rPh>
    <rPh sb="2" eb="4">
      <t>テンスウ</t>
    </rPh>
    <phoneticPr fontId="1"/>
  </si>
  <si>
    <t>リレー(選択)</t>
    <rPh sb="4" eb="6">
      <t>センタク</t>
    </rPh>
    <phoneticPr fontId="1"/>
  </si>
  <si>
    <t>種目コード</t>
    <rPh sb="0" eb="2">
      <t>シュモク</t>
    </rPh>
    <phoneticPr fontId="1"/>
  </si>
  <si>
    <t>mat記録</t>
    <rPh sb="3" eb="5">
      <t>キロク</t>
    </rPh>
    <phoneticPr fontId="1"/>
  </si>
  <si>
    <t>mat記録入力</t>
    <rPh sb="3" eb="5">
      <t>キロク</t>
    </rPh>
    <rPh sb="5" eb="7">
      <t>ニュウリョク</t>
    </rPh>
    <phoneticPr fontId="1"/>
  </si>
  <si>
    <t>mat点数</t>
    <rPh sb="3" eb="5">
      <t>テンスウ</t>
    </rPh>
    <phoneticPr fontId="1"/>
  </si>
  <si>
    <t>十種競技</t>
  </si>
  <si>
    <t>※様式Ⅰ（男子）に先に登録番号から標準まで入力してください。</t>
    <rPh sb="1" eb="3">
      <t>ヨウシキ</t>
    </rPh>
    <rPh sb="5" eb="7">
      <t>ダンシ</t>
    </rPh>
    <rPh sb="9" eb="10">
      <t>サキ</t>
    </rPh>
    <rPh sb="11" eb="13">
      <t>トウロク</t>
    </rPh>
    <rPh sb="13" eb="15">
      <t>バンゴウ</t>
    </rPh>
    <rPh sb="17" eb="19">
      <t>ヒョウジュン</t>
    </rPh>
    <rPh sb="21" eb="23">
      <t>ニュウリョク</t>
    </rPh>
    <phoneticPr fontId="1"/>
  </si>
  <si>
    <t>七種競技</t>
    <rPh sb="0" eb="1">
      <t>ナナ</t>
    </rPh>
    <rPh sb="1" eb="2">
      <t>シュ</t>
    </rPh>
    <rPh sb="2" eb="4">
      <t>キョウギ</t>
    </rPh>
    <phoneticPr fontId="1"/>
  </si>
  <si>
    <t>走高跳</t>
    <rPh sb="0" eb="3">
      <t>ハシリハバトビ</t>
    </rPh>
    <phoneticPr fontId="2"/>
  </si>
  <si>
    <t>走幅跳</t>
    <rPh sb="0" eb="3">
      <t>ハs</t>
    </rPh>
    <phoneticPr fontId="2"/>
  </si>
  <si>
    <t>七種競技</t>
    <rPh sb="0" eb="1">
      <t>7</t>
    </rPh>
    <phoneticPr fontId="1"/>
  </si>
  <si>
    <t>＜男子リレー＞</t>
    <rPh sb="1" eb="3">
      <t>ダン</t>
    </rPh>
    <phoneticPr fontId="2"/>
  </si>
  <si>
    <t>氏名</t>
    <rPh sb="0" eb="1">
      <t>シメ</t>
    </rPh>
    <rPh sb="1" eb="2">
      <t>ナ</t>
    </rPh>
    <phoneticPr fontId="2"/>
  </si>
  <si>
    <t>記録入力</t>
    <rPh sb="0" eb="2">
      <t>キロク</t>
    </rPh>
    <rPh sb="2" eb="4">
      <t>ニュウ</t>
    </rPh>
    <phoneticPr fontId="2"/>
  </si>
  <si>
    <t>資格記録</t>
    <rPh sb="0" eb="4">
      <t>シカk</t>
    </rPh>
    <phoneticPr fontId="1"/>
  </si>
  <si>
    <t>分</t>
    <rPh sb="0" eb="1">
      <t>フン</t>
    </rPh>
    <phoneticPr fontId="1"/>
  </si>
  <si>
    <t>秒</t>
    <rPh sb="0" eb="1">
      <t>ビョ</t>
    </rPh>
    <phoneticPr fontId="1"/>
  </si>
  <si>
    <t>以下</t>
    <rPh sb="0" eb="2">
      <t>イk</t>
    </rPh>
    <phoneticPr fontId="1"/>
  </si>
  <si>
    <t>競技会名（略称）</t>
    <rPh sb="0" eb="4">
      <t>キョ</t>
    </rPh>
    <rPh sb="5" eb="7">
      <t>リャクショ</t>
    </rPh>
    <phoneticPr fontId="2"/>
  </si>
  <si>
    <t>４×１００mR</t>
    <phoneticPr fontId="1"/>
  </si>
  <si>
    <t>ｶｳﾝﾄ</t>
    <phoneticPr fontId="2"/>
  </si>
  <si>
    <t>４×４００mR</t>
    <phoneticPr fontId="1"/>
  </si>
  <si>
    <t>＜女子リレー＞</t>
    <rPh sb="1" eb="3">
      <t>ジョs</t>
    </rPh>
    <phoneticPr fontId="1"/>
  </si>
  <si>
    <t>期日</t>
    <rPh sb="0" eb="2">
      <t>キジツ</t>
    </rPh>
    <phoneticPr fontId="2"/>
  </si>
  <si>
    <t>〇</t>
    <phoneticPr fontId="1"/>
  </si>
  <si>
    <t>○</t>
    <phoneticPr fontId="1"/>
  </si>
  <si>
    <t>競技会名（略称）</t>
    <phoneticPr fontId="2"/>
  </si>
  <si>
    <t>リレー（男子）</t>
    <rPh sb="4" eb="6">
      <t>ダンシ</t>
    </rPh>
    <phoneticPr fontId="2"/>
  </si>
  <si>
    <t>DB</t>
    <phoneticPr fontId="2"/>
  </si>
  <si>
    <t>N1</t>
    <phoneticPr fontId="2"/>
  </si>
  <si>
    <t>N2</t>
    <phoneticPr fontId="2"/>
  </si>
  <si>
    <t>TM</t>
    <phoneticPr fontId="2"/>
  </si>
  <si>
    <t>S1</t>
    <phoneticPr fontId="2"/>
  </si>
  <si>
    <t>S2</t>
    <phoneticPr fontId="2"/>
  </si>
  <si>
    <t>S3</t>
    <phoneticPr fontId="2"/>
  </si>
  <si>
    <t>S4</t>
    <phoneticPr fontId="2"/>
  </si>
  <si>
    <t>S5</t>
    <phoneticPr fontId="2"/>
  </si>
  <si>
    <t>S6</t>
    <phoneticPr fontId="2"/>
  </si>
  <si>
    <t>男子リレー出場費</t>
    <rPh sb="0" eb="2">
      <t>ダンシ</t>
    </rPh>
    <rPh sb="5" eb="7">
      <t>シュツジョウ</t>
    </rPh>
    <rPh sb="7" eb="8">
      <t>ヒ</t>
    </rPh>
    <phoneticPr fontId="1"/>
  </si>
  <si>
    <t>4×100mR</t>
    <phoneticPr fontId="1"/>
  </si>
  <si>
    <t>4×400mR</t>
    <phoneticPr fontId="1"/>
  </si>
  <si>
    <t>リレー（女子）</t>
    <rPh sb="4" eb="6">
      <t>ジョシ</t>
    </rPh>
    <phoneticPr fontId="1"/>
  </si>
  <si>
    <t>女子リレー出場費</t>
    <rPh sb="0" eb="2">
      <t>ジョシ</t>
    </rPh>
    <rPh sb="5" eb="7">
      <t>シュツジョウ</t>
    </rPh>
    <rPh sb="7" eb="8">
      <t>ヒ</t>
    </rPh>
    <phoneticPr fontId="1"/>
  </si>
  <si>
    <t>ｄｂ</t>
    <phoneticPr fontId="1"/>
  </si>
  <si>
    <t>db</t>
    <phoneticPr fontId="1"/>
  </si>
  <si>
    <t>４ｋ</t>
    <phoneticPr fontId="1"/>
  </si>
  <si>
    <t>SX</t>
    <phoneticPr fontId="1"/>
  </si>
  <si>
    <t>MC</t>
    <phoneticPr fontId="1"/>
  </si>
  <si>
    <t>ZK</t>
    <phoneticPr fontId="1"/>
  </si>
  <si>
    <t>点数</t>
    <rPh sb="0" eb="2">
      <t>テンスウ</t>
    </rPh>
    <phoneticPr fontId="1"/>
  </si>
  <si>
    <t>走幅跳</t>
    <rPh sb="0" eb="1">
      <t>ハシ</t>
    </rPh>
    <rPh sb="1" eb="2">
      <t>ハバ</t>
    </rPh>
    <rPh sb="2" eb="3">
      <t>ト</t>
    </rPh>
    <phoneticPr fontId="1"/>
  </si>
  <si>
    <t>砲丸投</t>
    <rPh sb="0" eb="3">
      <t>ホウガンナゲ</t>
    </rPh>
    <phoneticPr fontId="1"/>
  </si>
  <si>
    <t>走高跳</t>
    <rPh sb="0" eb="1">
      <t>ハシ</t>
    </rPh>
    <rPh sb="1" eb="3">
      <t>タカト</t>
    </rPh>
    <phoneticPr fontId="1"/>
  </si>
  <si>
    <t>400m</t>
    <phoneticPr fontId="1"/>
  </si>
  <si>
    <t>110mH</t>
    <phoneticPr fontId="1"/>
  </si>
  <si>
    <t>円盤投</t>
    <rPh sb="0" eb="3">
      <t>エンバンナゲ</t>
    </rPh>
    <phoneticPr fontId="1"/>
  </si>
  <si>
    <t>棒高跳</t>
    <rPh sb="0" eb="3">
      <t>ボウタカトビ</t>
    </rPh>
    <phoneticPr fontId="1"/>
  </si>
  <si>
    <t>やり投</t>
    <rPh sb="2" eb="3">
      <t>ナ</t>
    </rPh>
    <phoneticPr fontId="1"/>
  </si>
  <si>
    <t>走高跳</t>
    <rPh sb="0" eb="3">
      <t>ハシリタカトビ</t>
    </rPh>
    <phoneticPr fontId="1"/>
  </si>
  <si>
    <t>200m</t>
    <phoneticPr fontId="1"/>
  </si>
  <si>
    <r>
      <rPr>
        <sz val="11"/>
        <color theme="1"/>
        <rFont val="ＭＳ Ｐゴシック"/>
        <family val="2"/>
        <charset val="128"/>
      </rPr>
      <t>七</t>
    </r>
    <r>
      <rPr>
        <sz val="11"/>
        <color theme="1"/>
        <rFont val="ＭＳ Ｐゴシック"/>
        <family val="2"/>
        <charset val="128"/>
        <scheme val="minor"/>
      </rPr>
      <t>種出場費</t>
    </r>
    <rPh sb="0" eb="1">
      <t>ナナ</t>
    </rPh>
    <rPh sb="1" eb="2">
      <t>シュ</t>
    </rPh>
    <rPh sb="2" eb="4">
      <t>シュツジョウ</t>
    </rPh>
    <rPh sb="4" eb="5">
      <t>ヒ</t>
    </rPh>
    <phoneticPr fontId="1"/>
  </si>
  <si>
    <t>七種競技</t>
    <rPh sb="0" eb="1">
      <t>ナナ</t>
    </rPh>
    <rPh sb="1" eb="2">
      <t>シュ</t>
    </rPh>
    <rPh sb="2" eb="4">
      <t>キョウギ</t>
    </rPh>
    <phoneticPr fontId="1"/>
  </si>
  <si>
    <t>②様式Ⅰ（男子）</t>
    <rPh sb="1" eb="3">
      <t>ヨウシキ</t>
    </rPh>
    <rPh sb="5" eb="7">
      <t>ダンシ</t>
    </rPh>
    <phoneticPr fontId="1"/>
  </si>
  <si>
    <t>③十種競技エントリー</t>
    <rPh sb="1" eb="3">
      <t>ジュッシュ</t>
    </rPh>
    <rPh sb="3" eb="5">
      <t>キョウギ</t>
    </rPh>
    <phoneticPr fontId="1"/>
  </si>
  <si>
    <t>④様式Ⅰ（女子）</t>
    <rPh sb="1" eb="3">
      <t>ヨウシキ</t>
    </rPh>
    <rPh sb="5" eb="7">
      <t>ジョシ</t>
    </rPh>
    <phoneticPr fontId="1"/>
  </si>
  <si>
    <t>⑤七種競技エントリー</t>
    <rPh sb="1" eb="2">
      <t>ナナ</t>
    </rPh>
    <rPh sb="2" eb="3">
      <t>シュ</t>
    </rPh>
    <rPh sb="3" eb="5">
      <t>キョウギ</t>
    </rPh>
    <phoneticPr fontId="1"/>
  </si>
  <si>
    <t>⑥リレー確認表（記録入力）</t>
    <phoneticPr fontId="1"/>
  </si>
  <si>
    <t>⑴このシートに必要事項入力</t>
    <rPh sb="7" eb="9">
      <t>ヒツヨウ</t>
    </rPh>
    <rPh sb="9" eb="11">
      <t>ジコウ</t>
    </rPh>
    <rPh sb="11" eb="13">
      <t>ニュウリョク</t>
    </rPh>
    <phoneticPr fontId="1"/>
  </si>
  <si>
    <t>　必要なシートに入力</t>
    <rPh sb="1" eb="3">
      <t>ヒツヨウ</t>
    </rPh>
    <rPh sb="8" eb="10">
      <t>ニュウリョク</t>
    </rPh>
    <phoneticPr fontId="1"/>
  </si>
  <si>
    <t>⑶入力し終えたら保存＆印刷</t>
    <rPh sb="1" eb="3">
      <t>ニュウリョク</t>
    </rPh>
    <rPh sb="4" eb="5">
      <t>オ</t>
    </rPh>
    <rPh sb="8" eb="10">
      <t>ホゾン</t>
    </rPh>
    <rPh sb="11" eb="13">
      <t>インサツ</t>
    </rPh>
    <phoneticPr fontId="1"/>
  </si>
  <si>
    <t>⑵２.②～⑦のシートのうち</t>
    <phoneticPr fontId="1"/>
  </si>
  <si>
    <t>　それぞれ３の送付先に送付</t>
    <rPh sb="7" eb="10">
      <t>ソウフサキ</t>
    </rPh>
    <rPh sb="11" eb="13">
      <t>ソウフ</t>
    </rPh>
    <phoneticPr fontId="1"/>
  </si>
  <si>
    <t>１.入力手順</t>
    <rPh sb="2" eb="4">
      <t>ニュウリョク</t>
    </rPh>
    <rPh sb="4" eb="6">
      <t>テジュン</t>
    </rPh>
    <phoneticPr fontId="1"/>
  </si>
  <si>
    <t>２.郵送物</t>
    <rPh sb="2" eb="4">
      <t>ユウソウ</t>
    </rPh>
    <rPh sb="4" eb="5">
      <t>ブツ</t>
    </rPh>
    <phoneticPr fontId="1"/>
  </si>
  <si>
    <t>⑷データ送付＆印刷物を</t>
    <rPh sb="4" eb="6">
      <t>ソウフ</t>
    </rPh>
    <rPh sb="7" eb="10">
      <t>インサツブツ</t>
    </rPh>
    <phoneticPr fontId="1"/>
  </si>
  <si>
    <t>①基本情報登録(明細書コピー)</t>
    <rPh sb="1" eb="3">
      <t>キホン</t>
    </rPh>
    <rPh sb="3" eb="5">
      <t>ジョウホウ</t>
    </rPh>
    <rPh sb="5" eb="7">
      <t>トウロク</t>
    </rPh>
    <rPh sb="8" eb="11">
      <t>メイサイショ</t>
    </rPh>
    <phoneticPr fontId="1"/>
  </si>
  <si>
    <t>３.郵送物送付先</t>
    <rPh sb="2" eb="5">
      <t>ユウソウブツ</t>
    </rPh>
    <rPh sb="5" eb="8">
      <t>ソウフサキ</t>
    </rPh>
    <phoneticPr fontId="1"/>
  </si>
  <si>
    <t xml:space="preserve"> 〒467-0806</t>
    <phoneticPr fontId="1"/>
  </si>
  <si>
    <t xml:space="preserve"> 愛知県名古屋市瑞穂区</t>
    <rPh sb="1" eb="4">
      <t>アイチケン</t>
    </rPh>
    <phoneticPr fontId="1"/>
  </si>
  <si>
    <t xml:space="preserve"> 瑞穂通4-13-1勝陽ビル301</t>
    <rPh sb="10" eb="12">
      <t>ショウヨウ</t>
    </rPh>
    <phoneticPr fontId="1"/>
  </si>
  <si>
    <t xml:space="preserve"> 東海学生陸上競技連盟 </t>
    <rPh sb="1" eb="11">
      <t>トウカイガクセイリクジョウキョウギレンメイ</t>
    </rPh>
    <phoneticPr fontId="1"/>
  </si>
  <si>
    <t xml:space="preserve"> データ送付先</t>
    <rPh sb="4" eb="7">
      <t>ソウフサキ</t>
    </rPh>
    <phoneticPr fontId="1"/>
  </si>
  <si>
    <t>４.期限</t>
    <rPh sb="2" eb="4">
      <t>キゲン</t>
    </rPh>
    <phoneticPr fontId="1"/>
  </si>
  <si>
    <t>→2019/4/26</t>
    <phoneticPr fontId="1"/>
  </si>
  <si>
    <t>⑵データ送付</t>
    <rPh sb="4" eb="6">
      <t>ソウフ</t>
    </rPh>
    <phoneticPr fontId="1"/>
  </si>
  <si>
    <t>⑶郵送</t>
    <rPh sb="1" eb="3">
      <t>ユウソウ</t>
    </rPh>
    <phoneticPr fontId="1"/>
  </si>
  <si>
    <t>※広告補償料･対校種目･OP種目の</t>
    <rPh sb="1" eb="3">
      <t>コウコク</t>
    </rPh>
    <rPh sb="3" eb="6">
      <t>ホショウリョウ</t>
    </rPh>
    <rPh sb="7" eb="9">
      <t>タイコウ</t>
    </rPh>
    <rPh sb="9" eb="11">
      <t>シュモク</t>
    </rPh>
    <rPh sb="14" eb="16">
      <t>シュモク</t>
    </rPh>
    <phoneticPr fontId="1"/>
  </si>
  <si>
    <t>　振込の期限に注意</t>
    <rPh sb="1" eb="3">
      <t>フリコミ</t>
    </rPh>
    <rPh sb="4" eb="6">
      <t>キゲン</t>
    </rPh>
    <rPh sb="7" eb="9">
      <t>チュウイ</t>
    </rPh>
    <phoneticPr fontId="1"/>
  </si>
  <si>
    <t>男子対校</t>
    <rPh sb="0" eb="2">
      <t>ダンシ</t>
    </rPh>
    <rPh sb="2" eb="4">
      <t>タイコウ</t>
    </rPh>
    <phoneticPr fontId="1"/>
  </si>
  <si>
    <t>男子OP</t>
    <rPh sb="0" eb="2">
      <t>ダンシ</t>
    </rPh>
    <phoneticPr fontId="1"/>
  </si>
  <si>
    <t>男子リレー</t>
    <rPh sb="0" eb="2">
      <t>ダンシ</t>
    </rPh>
    <phoneticPr fontId="1"/>
  </si>
  <si>
    <t>女子対校</t>
    <rPh sb="0" eb="2">
      <t>ジョシ</t>
    </rPh>
    <rPh sb="2" eb="4">
      <t>タイコウ</t>
    </rPh>
    <phoneticPr fontId="1"/>
  </si>
  <si>
    <t>女子リレー</t>
    <rPh sb="0" eb="2">
      <t>ジョシ</t>
    </rPh>
    <phoneticPr fontId="1"/>
  </si>
  <si>
    <t>広告補償料</t>
    <rPh sb="0" eb="2">
      <t>コウコク</t>
    </rPh>
    <rPh sb="2" eb="4">
      <t>ホショウ</t>
    </rPh>
    <rPh sb="4" eb="5">
      <t>リョウ</t>
    </rPh>
    <phoneticPr fontId="1"/>
  </si>
  <si>
    <t>OP</t>
    <phoneticPr fontId="1"/>
  </si>
  <si>
    <t>op以外</t>
    <rPh sb="2" eb="4">
      <t>イガイ</t>
    </rPh>
    <phoneticPr fontId="1"/>
  </si>
  <si>
    <t>女子OP</t>
    <rPh sb="0" eb="2">
      <t>ジョシ</t>
    </rPh>
    <phoneticPr fontId="1"/>
  </si>
  <si>
    <t>対校計</t>
    <rPh sb="0" eb="2">
      <t>タイコウ</t>
    </rPh>
    <rPh sb="2" eb="3">
      <t>ケイ</t>
    </rPh>
    <phoneticPr fontId="1"/>
  </si>
  <si>
    <t>リレー計</t>
    <rPh sb="3" eb="4">
      <t>ケイ</t>
    </rPh>
    <phoneticPr fontId="1"/>
  </si>
  <si>
    <t>OP計</t>
    <rPh sb="2" eb="3">
      <t>ケイ</t>
    </rPh>
    <phoneticPr fontId="1"/>
  </si>
  <si>
    <t>振込明細書
貼り付け欄</t>
    <phoneticPr fontId="1"/>
  </si>
  <si>
    <t>3人制限</t>
    <rPh sb="1" eb="2">
      <t>ニン</t>
    </rPh>
    <rPh sb="2" eb="4">
      <t>セイゲン</t>
    </rPh>
    <phoneticPr fontId="1"/>
  </si>
  <si>
    <t>1種目につき3人までしかエントリーできません</t>
    <rPh sb="1" eb="3">
      <t>シュモク</t>
    </rPh>
    <rPh sb="7" eb="8">
      <t>ニン</t>
    </rPh>
    <phoneticPr fontId="1"/>
  </si>
  <si>
    <t>エントリー</t>
    <phoneticPr fontId="1"/>
  </si>
  <si>
    <t>総計</t>
    <rPh sb="0" eb="1">
      <t>ソウ</t>
    </rPh>
    <rPh sb="1" eb="2">
      <t>ケイ</t>
    </rPh>
    <phoneticPr fontId="1"/>
  </si>
  <si>
    <t>種目数</t>
    <rPh sb="0" eb="2">
      <t>シュモク</t>
    </rPh>
    <rPh sb="2" eb="3">
      <t>スウ</t>
    </rPh>
    <phoneticPr fontId="1"/>
  </si>
  <si>
    <t>※様式Ⅰ（女子）に先に登録番号から得点まで入力してください。</t>
    <rPh sb="1" eb="3">
      <t>ヨウシキ</t>
    </rPh>
    <rPh sb="5" eb="7">
      <t>ジョシ</t>
    </rPh>
    <rPh sb="9" eb="10">
      <t>サキ</t>
    </rPh>
    <rPh sb="11" eb="13">
      <t>トウロク</t>
    </rPh>
    <rPh sb="13" eb="15">
      <t>バンゴウ</t>
    </rPh>
    <rPh sb="17" eb="19">
      <t>トクテン</t>
    </rPh>
    <rPh sb="21" eb="23">
      <t>ニュウリョク</t>
    </rPh>
    <phoneticPr fontId="1"/>
  </si>
  <si>
    <t>岐阜協立大</t>
  </si>
  <si>
    <t>岐阜高専</t>
    <rPh sb="0" eb="1">
      <t>ギフ</t>
    </rPh>
    <rPh sb="1" eb="3">
      <t>コウセン</t>
    </rPh>
    <phoneticPr fontId="22"/>
  </si>
  <si>
    <t>近大高専</t>
    <rPh sb="0" eb="1">
      <t>キン</t>
    </rPh>
    <rPh sb="1" eb="2">
      <t>ダイ</t>
    </rPh>
    <rPh sb="2" eb="4">
      <t>コウセン</t>
    </rPh>
    <phoneticPr fontId="21"/>
  </si>
  <si>
    <t>金城学院大</t>
    <rPh sb="2" eb="3">
      <t>ガク</t>
    </rPh>
    <phoneticPr fontId="21"/>
  </si>
  <si>
    <t>鈴鹿高専</t>
    <rPh sb="0" eb="1">
      <t>スズカ</t>
    </rPh>
    <rPh sb="1" eb="3">
      <t>コウセン</t>
    </rPh>
    <phoneticPr fontId="21"/>
  </si>
  <si>
    <t>東海学園大</t>
  </si>
  <si>
    <t>東海大東海</t>
    <rPh sb="0" eb="1">
      <t>トウカイ</t>
    </rPh>
    <rPh sb="2" eb="4">
      <t>トウカイ</t>
    </rPh>
    <phoneticPr fontId="22"/>
  </si>
  <si>
    <t>鳥羽商船</t>
  </si>
  <si>
    <t>豊田高専</t>
    <rPh sb="0" eb="2">
      <t>トヨタ</t>
    </rPh>
    <rPh sb="2" eb="4">
      <t>コウセン</t>
    </rPh>
    <phoneticPr fontId="21"/>
  </si>
  <si>
    <t>豊橋技科大</t>
    <rPh sb="0" eb="2">
      <t>トヨハシ</t>
    </rPh>
    <rPh sb="2" eb="3">
      <t>ワザ</t>
    </rPh>
    <rPh sb="3" eb="4">
      <t>カ</t>
    </rPh>
    <rPh sb="4" eb="5">
      <t>ダイ</t>
    </rPh>
    <phoneticPr fontId="22"/>
  </si>
  <si>
    <t>名古屋大</t>
    <rPh sb="0" eb="2">
      <t>ナゴヤ</t>
    </rPh>
    <phoneticPr fontId="22"/>
  </si>
  <si>
    <t>名古屋学院大</t>
    <rPh sb="3" eb="5">
      <t>ガクイン</t>
    </rPh>
    <phoneticPr fontId="22"/>
  </si>
  <si>
    <t>名古屋工業大</t>
    <rPh sb="0" eb="3">
      <t>ナゴヤ</t>
    </rPh>
    <rPh sb="3" eb="5">
      <t>コウギョウ</t>
    </rPh>
    <phoneticPr fontId="22"/>
  </si>
  <si>
    <t>名古屋商科大</t>
    <rPh sb="0" eb="3">
      <t>ナゴヤ</t>
    </rPh>
    <rPh sb="3" eb="6">
      <t>ショウカダイ</t>
    </rPh>
    <phoneticPr fontId="21"/>
  </si>
  <si>
    <t>名古屋女子大</t>
    <rPh sb="0" eb="2">
      <t>ジョシ</t>
    </rPh>
    <rPh sb="2" eb="3">
      <t>ダイ</t>
    </rPh>
    <rPh sb="3" eb="4">
      <t>ガク</t>
    </rPh>
    <phoneticPr fontId="22"/>
  </si>
  <si>
    <t>名古屋市立大</t>
    <rPh sb="0" eb="1">
      <t>ナゴヤ</t>
    </rPh>
    <rPh sb="2" eb="4">
      <t>シリツ</t>
    </rPh>
    <phoneticPr fontId="22"/>
  </si>
  <si>
    <t>日本福祉大</t>
    <rPh sb="0" eb="2">
      <t>フクシ</t>
    </rPh>
    <phoneticPr fontId="22"/>
  </si>
  <si>
    <t>沼津高専</t>
    <rPh sb="0" eb="1">
      <t>ヌマヅ</t>
    </rPh>
    <rPh sb="1" eb="3">
      <t>コウセン</t>
    </rPh>
    <phoneticPr fontId="22"/>
  </si>
  <si>
    <t>三重短期大</t>
    <rPh sb="2" eb="4">
      <t>タンキ</t>
    </rPh>
    <rPh sb="4" eb="5">
      <t>ダイ</t>
    </rPh>
    <phoneticPr fontId="21"/>
  </si>
  <si>
    <t>鈴鹿大</t>
    <rPh sb="0" eb="2">
      <t>スズカ</t>
    </rPh>
    <rPh sb="2" eb="3">
      <t>ダイ</t>
    </rPh>
    <phoneticPr fontId="1"/>
  </si>
  <si>
    <t>ｷﾞﾌｷｮｳﾘﾂﾀﾞｲｶﾞｸ</t>
  </si>
  <si>
    <t>ｺｳｶﾞｸｶﾝﾀﾞｲｶﾞｸ</t>
  </si>
  <si>
    <t>ﾅｺﾞﾔｼｮｳｶﾀﾞｲｶﾞｸ</t>
  </si>
  <si>
    <t>ﾐｴﾀﾝｷﾀﾞｲｶﾞｸ</t>
  </si>
  <si>
    <t>ﾒｲｼﾞｮｳﾀﾞｲｶﾞｸ</t>
    <phoneticPr fontId="1"/>
  </si>
  <si>
    <t>ｽｽﾞｶﾀﾞｲｶﾞｸ</t>
    <phoneticPr fontId="1"/>
  </si>
  <si>
    <t>ﾅｺﾞﾔｼﾞｮｼﾀﾞｲｶﾞｸ</t>
    <phoneticPr fontId="1"/>
  </si>
  <si>
    <t>岐阜協立大学</t>
  </si>
  <si>
    <t>岐阜工業高等専門学校</t>
    <rPh sb="0" eb="2">
      <t>ギフ</t>
    </rPh>
    <rPh sb="2" eb="4">
      <t>コウギョウ</t>
    </rPh>
    <rPh sb="4" eb="6">
      <t>コウトウ</t>
    </rPh>
    <rPh sb="6" eb="8">
      <t>センモン</t>
    </rPh>
    <rPh sb="8" eb="10">
      <t>ガッコウ</t>
    </rPh>
    <phoneticPr fontId="22"/>
  </si>
  <si>
    <t>東海大学東海</t>
    <rPh sb="0" eb="2">
      <t>トウカイ</t>
    </rPh>
    <rPh sb="2" eb="4">
      <t>ダイガク</t>
    </rPh>
    <rPh sb="4" eb="6">
      <t>トウカイ</t>
    </rPh>
    <phoneticPr fontId="22"/>
  </si>
  <si>
    <t>豊橋技術科学大学</t>
    <rPh sb="0" eb="2">
      <t>トヨハシ</t>
    </rPh>
    <rPh sb="2" eb="4">
      <t>ギジュツ</t>
    </rPh>
    <rPh sb="4" eb="6">
      <t>カガク</t>
    </rPh>
    <rPh sb="6" eb="8">
      <t>ダイガク</t>
    </rPh>
    <phoneticPr fontId="22"/>
  </si>
  <si>
    <t>名古屋学院大学</t>
    <rPh sb="3" eb="5">
      <t>ガクイン</t>
    </rPh>
    <phoneticPr fontId="22"/>
  </si>
  <si>
    <t>名古屋工業大学</t>
    <rPh sb="0" eb="3">
      <t>ナゴヤ</t>
    </rPh>
    <rPh sb="3" eb="5">
      <t>コウギョウ</t>
    </rPh>
    <rPh sb="5" eb="7">
      <t>ダイガク</t>
    </rPh>
    <phoneticPr fontId="22"/>
  </si>
  <si>
    <t>名古屋商科大学</t>
    <rPh sb="0" eb="3">
      <t>ナゴヤ</t>
    </rPh>
    <rPh sb="3" eb="6">
      <t>ショウカダイ</t>
    </rPh>
    <rPh sb="6" eb="7">
      <t>ガク</t>
    </rPh>
    <phoneticPr fontId="21"/>
  </si>
  <si>
    <t>名古屋市立大学</t>
    <rPh sb="0" eb="2">
      <t>ナゴヤ</t>
    </rPh>
    <rPh sb="2" eb="4">
      <t>シリツ</t>
    </rPh>
    <rPh sb="4" eb="6">
      <t>ダイガク</t>
    </rPh>
    <phoneticPr fontId="22"/>
  </si>
  <si>
    <t>南山大学</t>
    <rPh sb="0" eb="1">
      <t>ナンザン</t>
    </rPh>
    <rPh sb="1" eb="3">
      <t>ダイガク</t>
    </rPh>
    <phoneticPr fontId="22"/>
  </si>
  <si>
    <t>日本福祉大学</t>
    <rPh sb="0" eb="1">
      <t>ニホン</t>
    </rPh>
    <rPh sb="1" eb="3">
      <t>フクシ</t>
    </rPh>
    <rPh sb="3" eb="5">
      <t>ダイガク</t>
    </rPh>
    <phoneticPr fontId="22"/>
  </si>
  <si>
    <t>沼津工業高等専門学校</t>
    <rPh sb="0" eb="2">
      <t>ヌマヅ</t>
    </rPh>
    <rPh sb="3" eb="5">
      <t>コウトウ</t>
    </rPh>
    <rPh sb="5" eb="7">
      <t>センモン</t>
    </rPh>
    <rPh sb="7" eb="9">
      <t>ガッコウ</t>
    </rPh>
    <phoneticPr fontId="22"/>
  </si>
  <si>
    <t>三重短期大学</t>
    <rPh sb="2" eb="4">
      <t>タンキ</t>
    </rPh>
    <phoneticPr fontId="21"/>
  </si>
  <si>
    <t>鈴鹿大学</t>
    <rPh sb="0" eb="2">
      <t>スズカ</t>
    </rPh>
    <rPh sb="2" eb="4">
      <t>ダイガク</t>
    </rPh>
    <phoneticPr fontId="1"/>
  </si>
  <si>
    <t>藤田医科大</t>
    <rPh sb="0" eb="1">
      <t>フジタ</t>
    </rPh>
    <rPh sb="2" eb="4">
      <t>イカ</t>
    </rPh>
    <rPh sb="4" eb="5">
      <t>ダイ</t>
    </rPh>
    <phoneticPr fontId="22"/>
  </si>
  <si>
    <t>ﾌｼﾞﾀｲｶﾀﾞｲｶﾞｸ</t>
    <phoneticPr fontId="1"/>
  </si>
  <si>
    <t>浜松医科大学</t>
    <phoneticPr fontId="1"/>
  </si>
  <si>
    <t>藤田医科大学</t>
    <rPh sb="0" eb="1">
      <t>フジタ</t>
    </rPh>
    <rPh sb="2" eb="4">
      <t>イカ</t>
    </rPh>
    <rPh sb="4" eb="6">
      <t>ダイガク</t>
    </rPh>
    <phoneticPr fontId="22"/>
  </si>
  <si>
    <t>三重短期大学</t>
  </si>
  <si>
    <t>名古屋商科大学</t>
  </si>
  <si>
    <t>栃木県</t>
  </si>
  <si>
    <t>Ｍ2</t>
  </si>
  <si>
    <t>D2</t>
  </si>
  <si>
    <t>舟橋　祐哉</t>
  </si>
  <si>
    <t>小林　貫太</t>
  </si>
  <si>
    <t>ｺﾊﾞﾔｼ ｶﾝﾀ</t>
  </si>
  <si>
    <t>ﾌﾙﾀﾋ ｻﾅｵ</t>
  </si>
  <si>
    <t>小島　安磁</t>
  </si>
  <si>
    <t>新川　将平</t>
  </si>
  <si>
    <t>ﾆｲｶﾞﾜ ｼｮｳﾍｲ</t>
  </si>
  <si>
    <t>牧田　裕太郎</t>
  </si>
  <si>
    <t>桜井　尚樹</t>
  </si>
  <si>
    <t>田口　祐芽</t>
  </si>
  <si>
    <t>榊原　智也</t>
  </si>
  <si>
    <t>ｻｶｷﾊﾞﾗ ﾄﾓﾔ</t>
  </si>
  <si>
    <t>竹中　太一</t>
  </si>
  <si>
    <t>ﾀｹﾅｶ ﾀｲﾁ</t>
  </si>
  <si>
    <t>土屋　慶太</t>
  </si>
  <si>
    <t>ﾂﾁﾔ ｹｲﾀ</t>
  </si>
  <si>
    <t>原田　侑弥</t>
  </si>
  <si>
    <t>ﾊﾗﾀ ﾕｳﾔ</t>
  </si>
  <si>
    <t>深谷　涼太</t>
  </si>
  <si>
    <t>ﾌｶﾔ ﾘｮｳﾀ</t>
  </si>
  <si>
    <t>三浦　真和</t>
  </si>
  <si>
    <t>ﾐｳﾗ ﾏｵ</t>
  </si>
  <si>
    <t>渡邉　大誠</t>
  </si>
  <si>
    <t>ﾜﾀﾅﾍﾞ ﾀｲｾｲ</t>
  </si>
  <si>
    <t>渡辺　基己</t>
  </si>
  <si>
    <t>高橋　公貴</t>
  </si>
  <si>
    <t>山本　春陽</t>
  </si>
  <si>
    <t>ﾔﾏﾓﾄ ﾊﾙﾋ</t>
  </si>
  <si>
    <t>中根　僚考</t>
  </si>
  <si>
    <t>ﾌﾙｶﾜ ﾘｭｳﾉｽｳｹ</t>
  </si>
  <si>
    <t>ｳｴﾀﾞ ﾀﾞｲﾁ</t>
  </si>
  <si>
    <t>河村　晃成</t>
  </si>
  <si>
    <t>ｶﾜﾑﾗ ｺｳｾｲ</t>
  </si>
  <si>
    <t>木許　僚二</t>
  </si>
  <si>
    <t>ﾅｶｼﾏ ｼﾝﾔ</t>
  </si>
  <si>
    <t>𠮷村　拓也</t>
  </si>
  <si>
    <t>尾﨑　空嶺</t>
  </si>
  <si>
    <t>ｵｻﾞｷ ﾀｶﾈ</t>
  </si>
  <si>
    <t>岡田　太陽</t>
  </si>
  <si>
    <t>ｵｶﾀﾞ ﾀｲﾖｳ</t>
  </si>
  <si>
    <t>加藤　烈</t>
  </si>
  <si>
    <t>ｶﾄｳ ﾚﾂ</t>
  </si>
  <si>
    <t>小寺　悠太</t>
  </si>
  <si>
    <t>ｺﾃﾞﾗ ﾕｳﾀ</t>
  </si>
  <si>
    <t>佐々木　秀斗</t>
  </si>
  <si>
    <t>ｻｻｷ ｼｭｳﾄ</t>
  </si>
  <si>
    <t>佐藤　裕汰</t>
  </si>
  <si>
    <t>ｻﾄｳ ﾕｳﾀ</t>
  </si>
  <si>
    <t>柴垣　友紀</t>
  </si>
  <si>
    <t>ｼﾊﾞｶﾞｷ ﾄﾓｷ</t>
  </si>
  <si>
    <t>鈴木　達也</t>
  </si>
  <si>
    <t>ｽｽﾞｷ ﾀﾂﾔ</t>
  </si>
  <si>
    <t>築地　由貴</t>
  </si>
  <si>
    <t>ﾂｷｼﾞ ﾖｼｷ</t>
  </si>
  <si>
    <t>中野　峻作</t>
  </si>
  <si>
    <t>ﾅｶﾉ ｼｭﾝｻｸ</t>
  </si>
  <si>
    <t>信藤　来也</t>
  </si>
  <si>
    <t>ﾉﾌﾞﾄｳ ﾗｲﾔ</t>
  </si>
  <si>
    <t>早川　龍斗</t>
  </si>
  <si>
    <t>ﾊﾔｶﾜ ﾘｭｳﾄ</t>
  </si>
  <si>
    <t>平阪　龍矢</t>
  </si>
  <si>
    <t>ﾋﾗｻｶ ﾀﾂﾔ</t>
  </si>
  <si>
    <t>松川　哲大</t>
  </si>
  <si>
    <t>ﾏﾂｶﾜ ﾃﾂﾋﾛ</t>
  </si>
  <si>
    <t>向山　朋宏</t>
  </si>
  <si>
    <t>ﾑｺｳﾔﾏ ﾄﾓﾋﾛ</t>
  </si>
  <si>
    <t>藤澤　慶己</t>
  </si>
  <si>
    <t>ﾌｼﾞｻﾜ ﾖｼｷ</t>
  </si>
  <si>
    <t>山﨑　慎吾</t>
  </si>
  <si>
    <t>ﾔﾏｻﾞｷ ｼﾝｺﾞ</t>
  </si>
  <si>
    <t>増田　恵太</t>
  </si>
  <si>
    <t>伊藤　光翼</t>
  </si>
  <si>
    <t>ｲﾄｳ ｺｳｽｹ</t>
  </si>
  <si>
    <t>伊藤　輝</t>
  </si>
  <si>
    <t>ｲﾄｳ ﾋｶﾙ</t>
  </si>
  <si>
    <t>加藤　凌平</t>
  </si>
  <si>
    <t>ｶﾄｳ ﾘｮｳﾍｲ</t>
  </si>
  <si>
    <t>木村　海光</t>
  </si>
  <si>
    <t>ｷﾑﾗ ｶｲﾄ</t>
  </si>
  <si>
    <t>北島　昂平</t>
  </si>
  <si>
    <t>ｷﾀｼﾞﾏ ｺｳﾍｲ</t>
  </si>
  <si>
    <t>髙嶋　翔太</t>
  </si>
  <si>
    <t>ﾀｶｼﾏ ｼｮｳﾀ</t>
  </si>
  <si>
    <t>高矢　晴希</t>
  </si>
  <si>
    <t>ﾀｶﾔ ﾊﾙｷ</t>
  </si>
  <si>
    <t>塚腰　祐大</t>
  </si>
  <si>
    <t>ﾂｶｺﾞｼ ﾕｳﾀﾞｲ</t>
  </si>
  <si>
    <t>中尾　啓哉</t>
  </si>
  <si>
    <t>ﾅｶｵ ｹｲﾔ</t>
  </si>
  <si>
    <t>村松　俊哉</t>
  </si>
  <si>
    <t>ﾑﾗﾏﾂ ｼｭﾝﾔ</t>
  </si>
  <si>
    <t>石濱　透</t>
  </si>
  <si>
    <t>岡崎　洋樹</t>
  </si>
  <si>
    <t>ｵｶｻﾞｷ ﾋﾛｷ</t>
  </si>
  <si>
    <t>浅野　佑輔</t>
  </si>
  <si>
    <t>ｱｻﾉ ﾕｳｽｹ</t>
  </si>
  <si>
    <t>大喜多　潤樹</t>
  </si>
  <si>
    <t>ｵｵｷﾀ ﾋﾛｷ</t>
  </si>
  <si>
    <t>荒木　歩夢</t>
  </si>
  <si>
    <t>ｱﾗｷ ｱﾕﾑ</t>
  </si>
  <si>
    <t>石橋　新</t>
  </si>
  <si>
    <t>ｲｼﾊﾞｼ ｱﾗﾀ</t>
  </si>
  <si>
    <t>沖野　秀作</t>
  </si>
  <si>
    <t>ｵｷﾉ ｼｭｳｻｸ</t>
  </si>
  <si>
    <t>森　翔太</t>
  </si>
  <si>
    <t>ﾓﾘ ｼｮｳﾀ</t>
  </si>
  <si>
    <t>田村　友輔</t>
  </si>
  <si>
    <t>ﾀﾑﾗ ﾕｳｽｹ</t>
  </si>
  <si>
    <t>阪口　大河</t>
  </si>
  <si>
    <t>ｻｶｸﾞﾁ ﾀｲｶﾞ</t>
  </si>
  <si>
    <t>伊藤　耕世</t>
  </si>
  <si>
    <t>ｲﾄｳ ｺｳｾｲ</t>
  </si>
  <si>
    <t>ｶﾊﾞｻﾞﾜ ﾄｼﾔ</t>
  </si>
  <si>
    <t>岡本　健太郎</t>
  </si>
  <si>
    <t>ｵｶﾓﾄ ｹﾝﾀﾛｳ</t>
  </si>
  <si>
    <t>黒田　遥太</t>
  </si>
  <si>
    <t>ｸﾛﾀﾞ ﾊﾙﾄ</t>
  </si>
  <si>
    <t>河野　竜也</t>
  </si>
  <si>
    <t>ｺｳﾉ ﾀﾂﾔ</t>
  </si>
  <si>
    <t>深川　蒼太</t>
  </si>
  <si>
    <t>ﾌｶｶﾞﾜ ｿｳﾀ</t>
  </si>
  <si>
    <t>山田　真夢</t>
  </si>
  <si>
    <t>ﾔﾏﾀﾞ ﾏﾅﾑ</t>
  </si>
  <si>
    <t>與五澤　馨吾</t>
  </si>
  <si>
    <t>ﾖｺﾞｻﾜ ｹｲｺﾞ</t>
  </si>
  <si>
    <t>須崎　雅也</t>
  </si>
  <si>
    <t>髙木　健太</t>
  </si>
  <si>
    <t>池田　翔紀</t>
  </si>
  <si>
    <t>ｲｹﾀﾞ ｼｮｳｷ</t>
  </si>
  <si>
    <t>ｲﾅﾌｸ ﾊﾔﾃ</t>
  </si>
  <si>
    <t>梅田　朔也</t>
  </si>
  <si>
    <t>ｳﾒﾀﾞ ｻｸﾔ</t>
  </si>
  <si>
    <t>河合　優作</t>
  </si>
  <si>
    <t>ｶﾜｲ ﾕｳｻｸ</t>
  </si>
  <si>
    <t>澤田　隼</t>
  </si>
  <si>
    <t>ｻﾜﾀﾞ ﾊﾔﾄ</t>
  </si>
  <si>
    <t>鈴木　健太郎</t>
  </si>
  <si>
    <t>ｽｽﾞｷ ｹﾝﾀﾛｳ</t>
  </si>
  <si>
    <t>高橋　隆晟</t>
  </si>
  <si>
    <t>ﾀｶﾊｼ ﾘｭｳｾｲ</t>
  </si>
  <si>
    <t>田中　悠暉</t>
  </si>
  <si>
    <t>ﾀﾅｶ ﾕｳｷ</t>
  </si>
  <si>
    <t>中島　昌宣</t>
  </si>
  <si>
    <t>ﾅｶｼﾞﾏ ｱｷﾉﾘ</t>
  </si>
  <si>
    <t>中嶋　謙</t>
  </si>
  <si>
    <t>ﾅｶｼﾞﾏ ﾕｽﾞﾙ</t>
  </si>
  <si>
    <t>服部　匡恭</t>
  </si>
  <si>
    <t>ﾊｯﾄﾘ ﾏｻﾖｼ</t>
  </si>
  <si>
    <t>服部　有佑</t>
  </si>
  <si>
    <t>ﾊｯﾄﾘ ﾕｳｽｹ</t>
  </si>
  <si>
    <t>平松　昂龍</t>
  </si>
  <si>
    <t>ﾋﾗﾏﾂ ｺｳﾘｭｳ</t>
  </si>
  <si>
    <t>三田　大喜</t>
  </si>
  <si>
    <t>ﾐﾀ ﾋﾛｷ</t>
  </si>
  <si>
    <t>光岡　奨平</t>
  </si>
  <si>
    <t>ﾐﾂｵｶ ｼｮｳﾍｲ</t>
  </si>
  <si>
    <t>宮﨑　武斗</t>
  </si>
  <si>
    <t>ﾐﾔｻﾞｷ ﾀｹﾄ</t>
  </si>
  <si>
    <t>村上　海吏</t>
  </si>
  <si>
    <t>ﾑﾗｶﾐ ｶｲﾘ</t>
  </si>
  <si>
    <t>山本　麟太郎</t>
  </si>
  <si>
    <t>ﾔﾏﾓﾄ ﾘﾝﾀﾛｳ</t>
  </si>
  <si>
    <t>西村　遥生</t>
  </si>
  <si>
    <t>ﾆｼﾑﾗ ﾊﾙｷ</t>
  </si>
  <si>
    <t>馬場　隆夫</t>
  </si>
  <si>
    <t>菅田　流伊</t>
  </si>
  <si>
    <t>ｽｹﾞﾀ ﾙｲ</t>
  </si>
  <si>
    <t>藤谷　峻紀</t>
  </si>
  <si>
    <t>ﾌｼﾞﾔ ｼｭﾝｷ</t>
  </si>
  <si>
    <t>土屋　智仁</t>
  </si>
  <si>
    <t>林 佑哉</t>
  </si>
  <si>
    <t>松久 裕稀</t>
  </si>
  <si>
    <t>祖父江　大尚</t>
  </si>
  <si>
    <t>ｿﾌﾞｴ ﾀﾞｲｼﾞ</t>
  </si>
  <si>
    <t>ｺｻﾞﾄ ｹｲﾀ</t>
  </si>
  <si>
    <t>髙辻　雅也</t>
  </si>
  <si>
    <t>舩井　崇成</t>
  </si>
  <si>
    <t>小関　海都</t>
  </si>
  <si>
    <t>ｵｾﾞｷ ｶｲﾄ</t>
  </si>
  <si>
    <t>横地　裕太</t>
  </si>
  <si>
    <t>ﾖｺﾁ ﾕｳﾀ</t>
  </si>
  <si>
    <t>永田　総一朗</t>
  </si>
  <si>
    <t>ﾅｶﾞﾀ ｿｳｲﾁﾛｳ</t>
  </si>
  <si>
    <t>坂本　寛吾</t>
  </si>
  <si>
    <t>ｻｶﾓﾄ ｶﾝｺﾞ</t>
  </si>
  <si>
    <t>杉本　望拓</t>
  </si>
  <si>
    <t>ｽｷﾞﾓﾄ ﾓﾁﾋﾛ</t>
  </si>
  <si>
    <t>中西　陽</t>
  </si>
  <si>
    <t>ﾅｶﾆｼ ﾋﾅﾀ</t>
  </si>
  <si>
    <t>筒井　智哉</t>
  </si>
  <si>
    <t>ﾂﾂｲ ﾄﾓﾔ</t>
  </si>
  <si>
    <t>酒井　克実</t>
  </si>
  <si>
    <t>ｻｶｲ ｶﾂﾐ</t>
  </si>
  <si>
    <t>宮川　凌太</t>
  </si>
  <si>
    <t>ﾐﾔｶﾞﾜ ﾘｮｳﾀ</t>
  </si>
  <si>
    <t>鷲見　良</t>
  </si>
  <si>
    <t>ｽﾐ ﾘｮｳ</t>
  </si>
  <si>
    <t>松原　慎一郎</t>
  </si>
  <si>
    <t>ﾏﾂﾊﾞﾗ ｼﾝｲﾁﾛｳ</t>
  </si>
  <si>
    <t>福井　創一</t>
  </si>
  <si>
    <t>ﾌｸｲ ｿｳｲﾁ</t>
  </si>
  <si>
    <t>岩田　晴陽</t>
  </si>
  <si>
    <t>ｲﾜﾀ ﾊﾙﾋ</t>
  </si>
  <si>
    <t>諏訪　玄樹</t>
  </si>
  <si>
    <t>佐藤　圭</t>
  </si>
  <si>
    <t>有我　友希</t>
  </si>
  <si>
    <t>ｽｽﾞｷ ﾄﾓﾋﾛ</t>
  </si>
  <si>
    <t>天池　駿介</t>
  </si>
  <si>
    <t>蔵　啓太</t>
  </si>
  <si>
    <t>水野　裕貴</t>
  </si>
  <si>
    <t>石黒 亘</t>
  </si>
  <si>
    <t>二村　崇仁</t>
  </si>
  <si>
    <t>ﾌﾀﾑﾗ ﾀｶﾋﾄ</t>
  </si>
  <si>
    <t>一柳　凜</t>
  </si>
  <si>
    <t>ｲﾁﾘｭｳ ﾘﾝ</t>
  </si>
  <si>
    <t>佐藤　匠</t>
  </si>
  <si>
    <t>ｻﾄｳ ﾀｸﾐ</t>
  </si>
  <si>
    <t>安井　弦</t>
  </si>
  <si>
    <t>ﾔｽｲ ｹﾞﾝ</t>
  </si>
  <si>
    <t>小河　優玖</t>
  </si>
  <si>
    <t>ｵｶﾞﾜ ﾕｳｷ</t>
  </si>
  <si>
    <t>小野　将夢</t>
  </si>
  <si>
    <t>ｵﾉ ﾏｻﾑ</t>
  </si>
  <si>
    <t>稲福　煕</t>
  </si>
  <si>
    <t>松原　昌吾</t>
  </si>
  <si>
    <t>ﾏﾂﾊﾞﾗ ｼｮｳｺﾞ</t>
  </si>
  <si>
    <t>柏屋　美空</t>
  </si>
  <si>
    <t>塩多　未幸</t>
  </si>
  <si>
    <t>ｼｵﾀﾞ ﾐﾕｷ</t>
  </si>
  <si>
    <t>臼井　未涼</t>
  </si>
  <si>
    <t>ｳｽｲ ﾐｽｽﾞ</t>
  </si>
  <si>
    <t>大久保　春香</t>
  </si>
  <si>
    <t>ｵｵｸﾎﾞ ﾊﾙｶ</t>
  </si>
  <si>
    <t>三輪　明日香</t>
  </si>
  <si>
    <t>ﾐﾜ ｱｽｶ</t>
  </si>
  <si>
    <t>淺野　紗希</t>
  </si>
  <si>
    <t>曾我　美結</t>
  </si>
  <si>
    <t>ｿｶﾞ ﾐﾕ</t>
  </si>
  <si>
    <t>石原　李華</t>
  </si>
  <si>
    <t>ｲｼﾊﾗ ﾘｶ</t>
  </si>
  <si>
    <t>笠井　柚花</t>
  </si>
  <si>
    <t>ｶｻｲ ﾕｽﾞｶ</t>
  </si>
  <si>
    <t>坂本　彩音</t>
  </si>
  <si>
    <t>ｻｶﾓﾄ ｱﾔﾈ</t>
  </si>
  <si>
    <t>田中　美海</t>
  </si>
  <si>
    <t>ﾀﾅｶ ﾐｭｳ</t>
  </si>
  <si>
    <t>都築　美音</t>
  </si>
  <si>
    <t>ﾂﾂﾞｷ ﾐｵﾝ</t>
  </si>
  <si>
    <t>遠山　奈月</t>
  </si>
  <si>
    <t>ﾄｵﾔﾏ ﾅﾂｷ</t>
  </si>
  <si>
    <t>中野　藍</t>
  </si>
  <si>
    <t>ﾅｶﾉ ﾗﾝ</t>
  </si>
  <si>
    <t>松嶋　真矢</t>
  </si>
  <si>
    <t>ﾏﾂｼﾏ ﾏﾔ</t>
  </si>
  <si>
    <t>三杉　七美</t>
  </si>
  <si>
    <t>ﾐｽｷﾞ ﾅﾅﾐ</t>
  </si>
  <si>
    <t>林　望乃佳</t>
  </si>
  <si>
    <t>髙畠　聖</t>
  </si>
  <si>
    <t>ﾀｶﾊﾞﾀｹ ﾋｼﾞﾘ</t>
  </si>
  <si>
    <t>長見　京華</t>
  </si>
  <si>
    <t>ｵｻﾐ ｷｮｳｶ</t>
  </si>
  <si>
    <t>渡辺　夕奈</t>
  </si>
  <si>
    <t>ﾜﾀﾅﾍﾞ ﾕｳﾅ</t>
  </si>
  <si>
    <t>松本　七海</t>
  </si>
  <si>
    <t>ﾏﾂﾓﾄ ﾅﾅﾐ</t>
  </si>
  <si>
    <t>仲里　彩</t>
  </si>
  <si>
    <t>ﾅｶｻﾞﾄ ｱﾔ</t>
  </si>
  <si>
    <t>三村　莉央</t>
  </si>
  <si>
    <t>ﾐﾑﾗ ﾘｵ</t>
  </si>
  <si>
    <t>岩室　颯希</t>
  </si>
  <si>
    <t>ｲﾜﾑﾛ ｻｷ</t>
  </si>
  <si>
    <t>ｶﾜﾑﾗ ﾐｽﾞｷ</t>
  </si>
  <si>
    <t>ｽｶﾞｼﾏ ﾊﾙﾉ</t>
  </si>
  <si>
    <t>齋藤　彩佳</t>
  </si>
  <si>
    <t>浅岡　南帆</t>
  </si>
  <si>
    <t>ｱｻｵｶ ﾅﾎ</t>
  </si>
  <si>
    <t>生田　奈緒子</t>
  </si>
  <si>
    <t>ｲｸﾀ ﾅｵｺ</t>
  </si>
  <si>
    <t>落合　早峰</t>
  </si>
  <si>
    <t>ｵﾁｱｲ ﾊﾔﾈ</t>
  </si>
  <si>
    <t>鐘築　静花</t>
  </si>
  <si>
    <t>ｶﾈﾂｷ ｼｽﾞｶ</t>
  </si>
  <si>
    <t>上森　佳代</t>
  </si>
  <si>
    <t>ｶﾝﾓﾘ ｶﾖ</t>
  </si>
  <si>
    <t>黒田　佳代</t>
  </si>
  <si>
    <t>ｸﾛﾀﾞ ｶﾖ</t>
  </si>
  <si>
    <t>白坂　瑞稀</t>
  </si>
  <si>
    <t>ｼﾗｻｶ ﾐｽﾞｷ</t>
  </si>
  <si>
    <t>鈴木　さくら</t>
  </si>
  <si>
    <t>ｽｽﾞｷ ｻｸﾗ</t>
  </si>
  <si>
    <t>永井　楓花</t>
  </si>
  <si>
    <t>ﾅｶﾞｲ ﾌｳｶ</t>
  </si>
  <si>
    <t>水谷　佳歩</t>
  </si>
  <si>
    <t>ﾐｽﾞﾀﾆ ｶﾎ</t>
  </si>
  <si>
    <t>室伏　若菜</t>
  </si>
  <si>
    <t>ﾑﾛﾌｼ ﾜｶﾅ</t>
  </si>
  <si>
    <t>栗本　真実</t>
  </si>
  <si>
    <t>ｸﾘﾓﾄ ﾏﾐ</t>
  </si>
  <si>
    <t>濵口　紗弥佳</t>
  </si>
  <si>
    <t>ﾊﾏｸﾞﾁ ｻﾔｶ</t>
  </si>
  <si>
    <t>高石　真央</t>
  </si>
  <si>
    <t>中根　千歩</t>
  </si>
  <si>
    <t>ﾅｶﾈ ﾁﾎ</t>
  </si>
  <si>
    <t>香野　さちか</t>
  </si>
  <si>
    <t>ｺｳﾉ ｻﾁｶ</t>
  </si>
  <si>
    <t>石野　七羽</t>
  </si>
  <si>
    <t>ｲｼﾉ ﾅﾅﾊ</t>
  </si>
  <si>
    <t>渡瀬　花音</t>
  </si>
  <si>
    <t>ﾜﾀｾ ｶﾉﾝ</t>
  </si>
  <si>
    <t>高橋　愛</t>
  </si>
  <si>
    <t>小泉　加緖莉</t>
  </si>
  <si>
    <t>加藤　まどか</t>
  </si>
  <si>
    <t>ｶﾄｳ ﾏﾄﾞｶ</t>
  </si>
  <si>
    <t>相場　里咲</t>
  </si>
  <si>
    <t>ｱｲﾊﾞ ﾘｻ</t>
  </si>
  <si>
    <t>荒井　優奈</t>
  </si>
  <si>
    <t>ｱﾗｲ ﾕｳﾅ</t>
  </si>
  <si>
    <t>小林　成美</t>
  </si>
  <si>
    <t>ｺﾊﾞﾔｼ ﾅﾙﾐ</t>
  </si>
  <si>
    <t>福嶋　紗楽</t>
  </si>
  <si>
    <t>ﾌｸｼﾏ ｻﾗ</t>
  </si>
  <si>
    <t>藤中　佑美</t>
  </si>
  <si>
    <t>ﾌｼﾞﾅｶ ﾕｳﾐ</t>
  </si>
  <si>
    <t>山本　有真</t>
  </si>
  <si>
    <t>ﾔﾏﾓﾄ ﾕﾏ</t>
  </si>
  <si>
    <t>三田　有紗</t>
  </si>
  <si>
    <t>ﾐﾀ ｱﾘｻ</t>
  </si>
  <si>
    <t>ﾔｽﾀ ﾞﾐﾊﾙ</t>
  </si>
  <si>
    <t>ｲｼｶﾞｷ ｱﾔｶ</t>
  </si>
  <si>
    <t xml:space="preserve">3 </t>
  </si>
  <si>
    <t>２</t>
  </si>
  <si>
    <t>内訳</t>
    <rPh sb="0" eb="2">
      <t>ウチワケ</t>
    </rPh>
    <phoneticPr fontId="1"/>
  </si>
  <si>
    <t xml:space="preserve">  tgrrkiroku@yahoo.co.jp</t>
    <phoneticPr fontId="1"/>
  </si>
  <si>
    <t>登録番号がある人は登録番号を、登録番号がない人は氏名・ﾌﾘｶﾞﾅ・学年・登録陸協を入力してください。</t>
    <rPh sb="0" eb="2">
      <t>トウロク</t>
    </rPh>
    <rPh sb="2" eb="4">
      <t>バンゴウ</t>
    </rPh>
    <rPh sb="7" eb="8">
      <t>ヒト</t>
    </rPh>
    <rPh sb="9" eb="11">
      <t>トウロク</t>
    </rPh>
    <rPh sb="11" eb="13">
      <t>バンゴウ</t>
    </rPh>
    <rPh sb="15" eb="17">
      <t>トウロク</t>
    </rPh>
    <rPh sb="17" eb="19">
      <t>バンゴウ</t>
    </rPh>
    <rPh sb="22" eb="23">
      <t>ヒト</t>
    </rPh>
    <rPh sb="24" eb="26">
      <t>シメイ</t>
    </rPh>
    <rPh sb="33" eb="35">
      <t>ガクネン</t>
    </rPh>
    <rPh sb="36" eb="38">
      <t>トウロク</t>
    </rPh>
    <rPh sb="38" eb="40">
      <t>リッキョウ</t>
    </rPh>
    <rPh sb="41" eb="43">
      <t>ニュウリョク</t>
    </rPh>
    <phoneticPr fontId="1"/>
  </si>
  <si>
    <t>東特関係</t>
    <rPh sb="0" eb="2">
      <t>トウトク</t>
    </rPh>
    <rPh sb="2" eb="4">
      <t>カンケイ</t>
    </rPh>
    <phoneticPr fontId="1"/>
  </si>
  <si>
    <t>ｋｃ</t>
    <phoneticPr fontId="1"/>
  </si>
  <si>
    <t>※枠内の色つき部分のみ入力してください。</t>
    <rPh sb="1" eb="3">
      <t>ワクナイ</t>
    </rPh>
    <rPh sb="4" eb="5">
      <t>イロ</t>
    </rPh>
    <rPh sb="7" eb="9">
      <t>ブブン</t>
    </rPh>
    <rPh sb="11" eb="13">
      <t>ニュウリョク</t>
    </rPh>
    <phoneticPr fontId="1"/>
  </si>
  <si>
    <t>5000m</t>
    <phoneticPr fontId="1"/>
  </si>
  <si>
    <t>5000mの対校・OPは兼ねることができません</t>
    <rPh sb="6" eb="8">
      <t>タイコウ</t>
    </rPh>
    <rPh sb="12" eb="13">
      <t>カ</t>
    </rPh>
    <phoneticPr fontId="1"/>
  </si>
  <si>
    <t>＜入力に関する注意事項＞
①選手のデータを入力してください。データの貼り付けをする場合は、値の貼付をしてください。
②ゼッケンに書かれている「5-○○」の「5-」、記録なしの選手の記録、未登録の選手の登録番号は入力しないでください。
③未登録の選手は選手名（名前の前に全角ｽﾍﾟｰｽ）・ﾌﾘｶﾞﾅ（名前の前に半角ｽﾍﾟｰｽ）・学年・登録陸協（県まで）を入力してください。
④記録は小数点以下２桁まで、数字のみを用いて入力してください。ピリオドやｍは不要です。
⑤必ず、エラーチェックを解消した状態でエントリーを完了するようにして下さい。不備のある選手・種目のエントリーは認めません。
⑥リレー・十種競技に出場する選手はこのシートに加えてリレーと混成競技のシートに必要事項を入力してください。4種目目以降入力時のリレー選択欄は入力不要です。</t>
    <rPh sb="171" eb="172">
      <t>ケン</t>
    </rPh>
    <rPh sb="224" eb="226">
      <t>フヨウ</t>
    </rPh>
    <rPh sb="297" eb="299">
      <t>ジュッシュ</t>
    </rPh>
    <rPh sb="299" eb="301">
      <t>キョウギ</t>
    </rPh>
    <rPh sb="302" eb="304">
      <t>シュツジョウ</t>
    </rPh>
    <rPh sb="306" eb="308">
      <t>センシュ</t>
    </rPh>
    <rPh sb="315" eb="316">
      <t>クワ</t>
    </rPh>
    <rPh sb="322" eb="324">
      <t>コンセイ</t>
    </rPh>
    <rPh sb="324" eb="326">
      <t>キョウギ</t>
    </rPh>
    <rPh sb="331" eb="333">
      <t>ヒツヨウ</t>
    </rPh>
    <rPh sb="333" eb="335">
      <t>ジコウ</t>
    </rPh>
    <rPh sb="336" eb="338">
      <t>ニュウリョク</t>
    </rPh>
    <rPh sb="346" eb="348">
      <t>シュモク</t>
    </rPh>
    <rPh sb="348" eb="349">
      <t>メ</t>
    </rPh>
    <rPh sb="349" eb="351">
      <t>イコウ</t>
    </rPh>
    <rPh sb="351" eb="354">
      <t>ニュウリョクジ</t>
    </rPh>
    <rPh sb="358" eb="360">
      <t>センタク</t>
    </rPh>
    <rPh sb="360" eb="361">
      <t>ラン</t>
    </rPh>
    <rPh sb="362" eb="364">
      <t>ニュウリョク</t>
    </rPh>
    <rPh sb="364" eb="366">
      <t>フヨウ</t>
    </rPh>
    <phoneticPr fontId="1"/>
  </si>
  <si>
    <t>＜入力に関する注意事項＞
①選手のデータを入力してください。データの貼り付けをする場合は、値の貼付をしてください。
②ゼッケンに書かれている「5-○○」の「5-」、記録なしの選手の記録、未登録の選手の登録番号は入力しないでください。
③未登録の選手は選手名（名前の前に全角ｽﾍﾟｰｽ）・ﾌﾘｶﾞﾅ（名前の前に半角ｽﾍﾟｰｽ）・学年・登録陸協（県まで）を入力してください。
④記録は小数点以下２桁まで、数字のみを用いて入力してください。ピリオドやｍは不要です。
⑤必ず、エラーチェックを解消した状態でエントリーを完了するようにして下さい。不備のある選手・種目のエントリーは認めません。
⑥リレー・七種競技に出場する選手はこのシートに加えてリレーと混成競技のシートに必要事項を入力してください。4種目目以降入力時のリレー選択欄は入力不要です。</t>
    <rPh sb="171" eb="172">
      <t>ケン</t>
    </rPh>
    <rPh sb="224" eb="226">
      <t>フヨウ</t>
    </rPh>
    <rPh sb="299" eb="301">
      <t>キョウギ</t>
    </rPh>
    <rPh sb="302" eb="304">
      <t>シュツジョウ</t>
    </rPh>
    <rPh sb="306" eb="308">
      <t>センシュ</t>
    </rPh>
    <rPh sb="315" eb="316">
      <t>クワ</t>
    </rPh>
    <rPh sb="322" eb="324">
      <t>コンセイ</t>
    </rPh>
    <rPh sb="324" eb="326">
      <t>キョウギ</t>
    </rPh>
    <rPh sb="331" eb="333">
      <t>ヒツヨウ</t>
    </rPh>
    <rPh sb="333" eb="335">
      <t>ジコウ</t>
    </rPh>
    <rPh sb="336" eb="338">
      <t>ニュウリョク</t>
    </rPh>
    <phoneticPr fontId="1"/>
  </si>
  <si>
    <t>shumoku</t>
    <phoneticPr fontId="1"/>
  </si>
  <si>
    <t>同一選手が４×１００ｍRを選択しています。</t>
    <rPh sb="0" eb="2">
      <t>ドウイツ</t>
    </rPh>
    <rPh sb="2" eb="4">
      <t>センシュ</t>
    </rPh>
    <rPh sb="13" eb="15">
      <t>センタク</t>
    </rPh>
    <phoneticPr fontId="1"/>
  </si>
  <si>
    <t>同一選手が４×４００ｍRを選択しています。</t>
    <rPh sb="0" eb="2">
      <t>ドウイツ</t>
    </rPh>
    <rPh sb="2" eb="4">
      <t>センシュ</t>
    </rPh>
    <rPh sb="13" eb="15">
      <t>センタク</t>
    </rPh>
    <phoneticPr fontId="1"/>
  </si>
  <si>
    <t>種目かリレーを選択してください。</t>
    <rPh sb="0" eb="2">
      <t>シュモク</t>
    </rPh>
    <rPh sb="7" eb="9">
      <t>センタク</t>
    </rPh>
    <phoneticPr fontId="1"/>
  </si>
  <si>
    <t>⑦トレーナー誓約書（必要時）</t>
    <rPh sb="6" eb="9">
      <t>セイヤクショ</t>
    </rPh>
    <rPh sb="10" eb="13">
      <t>ヒツヨウジ</t>
    </rPh>
    <phoneticPr fontId="1"/>
  </si>
  <si>
    <t xml:space="preserve"> 東海IC係 宛</t>
    <rPh sb="1" eb="3">
      <t>トウカイ</t>
    </rPh>
    <rPh sb="5" eb="6">
      <t>カカリ</t>
    </rPh>
    <rPh sb="7" eb="8">
      <t>アテ</t>
    </rPh>
    <phoneticPr fontId="1"/>
  </si>
  <si>
    <t>→2019/5/3</t>
    <phoneticPr fontId="1"/>
  </si>
  <si>
    <t>→2019/5/1</t>
    <phoneticPr fontId="1"/>
  </si>
  <si>
    <t>⑴広告申込書</t>
    <rPh sb="1" eb="3">
      <t>コウコク</t>
    </rPh>
    <rPh sb="3" eb="5">
      <t>モウシコミ</t>
    </rPh>
    <rPh sb="5" eb="6">
      <t>ショ</t>
    </rPh>
    <phoneticPr fontId="1"/>
  </si>
  <si>
    <t>（様式　Ⅳ）</t>
    <phoneticPr fontId="1"/>
  </si>
  <si>
    <t>中島　慎哉</t>
    <rPh sb="3" eb="4">
      <t>シン</t>
    </rPh>
    <phoneticPr fontId="2"/>
  </si>
  <si>
    <t>稻福　颯</t>
    <rPh sb="1" eb="2">
      <t>フク</t>
    </rPh>
    <phoneticPr fontId="2"/>
  </si>
  <si>
    <t>山田　恭平</t>
  </si>
  <si>
    <t>ﾔﾏﾀﾞ ｷｮｳﾍｲ</t>
  </si>
  <si>
    <t>神林　優太郎</t>
    <rPh sb="4" eb="5">
      <t>タ</t>
    </rPh>
    <rPh sb="5" eb="6">
      <t>ロウ</t>
    </rPh>
    <phoneticPr fontId="2"/>
  </si>
  <si>
    <t>ｶﾝﾊﾞﾔｼ ﾕｳﾀﾛｳ</t>
  </si>
  <si>
    <t>鈴木　健太</t>
  </si>
  <si>
    <t>ｽｽﾞｷ ｹﾝﾀ</t>
  </si>
  <si>
    <t>田中　遼河</t>
  </si>
  <si>
    <t>ﾀﾅｶ ﾊﾙｶ</t>
  </si>
  <si>
    <t>上地　海斗</t>
  </si>
  <si>
    <t>ｳｴｼﾞ ｶｲﾄ</t>
  </si>
  <si>
    <t>梶原　柾希</t>
  </si>
  <si>
    <t>ｶｼﾞﾜﾗ ﾏｻｷ</t>
  </si>
  <si>
    <t>川畑　涼</t>
  </si>
  <si>
    <t>ｶﾜﾊﾀ ﾘｮｳ</t>
  </si>
  <si>
    <t>伊藤　陸</t>
  </si>
  <si>
    <t>ｲﾄｳ ﾘｸ</t>
  </si>
  <si>
    <t>小松　遼矢</t>
  </si>
  <si>
    <t>ｺﾏﾂ ﾘｮｳﾔ</t>
  </si>
  <si>
    <t>常森　駿太</t>
  </si>
  <si>
    <t>ﾂﾈﾓﾘ ｼｭﾝﾀ</t>
  </si>
  <si>
    <t>鳥居　青矢</t>
  </si>
  <si>
    <t>ﾄﾘｲ ｾｲﾔ</t>
  </si>
  <si>
    <t>馬場口　博誉</t>
  </si>
  <si>
    <t>ﾊﾞﾊﾞｸﾞﾁ ﾋﾛﾀｶ</t>
  </si>
  <si>
    <t>丸地　正人</t>
  </si>
  <si>
    <t>ﾏﾙﾁ ﾏｻﾄ</t>
  </si>
  <si>
    <t>梅本　崇弘</t>
  </si>
  <si>
    <t>ｳﾒﾓﾄ ﾀｶﾋﾛ</t>
  </si>
  <si>
    <t>山田　将也</t>
  </si>
  <si>
    <t>ﾔﾏﾀﾞ ﾏｻﾔ</t>
  </si>
  <si>
    <t>伊藤　佑太</t>
  </si>
  <si>
    <t>ｲﾄｳ ﾕｳﾀ</t>
  </si>
  <si>
    <t>神野　悦太郎</t>
  </si>
  <si>
    <t>ｶﾐﾉ ｴﾂﾀﾛｳ</t>
  </si>
  <si>
    <t>稲見　英和</t>
  </si>
  <si>
    <t>ｲﾅﾐ ﾋﾃﾞｶｽﾞ</t>
  </si>
  <si>
    <t>伊藤　駿一郎</t>
  </si>
  <si>
    <t>ｲﾄｳ ｼｭﾝｲﾁﾛｳ</t>
  </si>
  <si>
    <t>手石　雅人</t>
  </si>
  <si>
    <t>ﾃｲｼ ﾏｻﾄ</t>
  </si>
  <si>
    <t>山本　涼太</t>
  </si>
  <si>
    <t>ﾔﾏﾓﾄ ﾘｮｳﾀ</t>
  </si>
  <si>
    <t>鷲野　祐一</t>
  </si>
  <si>
    <t>ﾜｼﾉ ﾕｳｲﾁ</t>
  </si>
  <si>
    <t>箕浦　知宏</t>
  </si>
  <si>
    <t>ﾐﾉｳﾗ ﾄﾓﾋﾛ</t>
  </si>
  <si>
    <t>三田　薫</t>
  </si>
  <si>
    <t>ﾐﾀ ｶｵﾙ</t>
  </si>
  <si>
    <t>伊藤　慧音</t>
  </si>
  <si>
    <t>ｲﾄｳ ｹｲﾄ</t>
  </si>
  <si>
    <t>江崎　信幸</t>
  </si>
  <si>
    <t>ｴｻﾞｷ ﾉﾌﾞﾕｷ</t>
  </si>
  <si>
    <t>岡村　悠太郎</t>
  </si>
  <si>
    <t>ｵｶﾑﾗ ﾕｳﾀﾛｳ</t>
  </si>
  <si>
    <t>諏訪　太陽</t>
  </si>
  <si>
    <t>ｽﾜ ﾀｲﾖｳ</t>
  </si>
  <si>
    <t>橋本　晃希</t>
  </si>
  <si>
    <t>ﾊｼﾓﾄ ｺｳｷ</t>
  </si>
  <si>
    <t>早矢仕　涼太</t>
  </si>
  <si>
    <t>ﾊﾔｼ ﾘｮｳﾀ</t>
  </si>
  <si>
    <t>渡辺　裕太</t>
  </si>
  <si>
    <t>ﾜﾀﾅﾍﾞ ﾕｳﾀ</t>
  </si>
  <si>
    <t>後藤　壮</t>
  </si>
  <si>
    <t>ｺﾞﾄｳ ｿｳ</t>
  </si>
  <si>
    <t>根本　一樹</t>
  </si>
  <si>
    <t>ﾈﾓﾄ ｶｽﾞｷ</t>
  </si>
  <si>
    <t>石田　健</t>
  </si>
  <si>
    <t>ｲｼﾀﾞ ｹﾝ</t>
  </si>
  <si>
    <t>磯部　貴弘</t>
  </si>
  <si>
    <t>ｲｿﾍﾞ ﾀｶﾋﾛ</t>
  </si>
  <si>
    <t>棚橋　大輔</t>
  </si>
  <si>
    <t>ﾀﾅﾊｼ ﾀﾞｲｽｹ</t>
  </si>
  <si>
    <t>林　怜央</t>
  </si>
  <si>
    <t>ﾊﾔｼ ﾚｵ</t>
  </si>
  <si>
    <t>安立　渉吾</t>
  </si>
  <si>
    <t>ｱﾀﾞﾁ ｼｮｳｺﾞ</t>
  </si>
  <si>
    <t>井川　智嗣</t>
  </si>
  <si>
    <t>ｲｶﾜ ｻﾄｼ</t>
  </si>
  <si>
    <t>井豫　規人</t>
  </si>
  <si>
    <t>ｲﾖ ﾉﾘﾄ</t>
  </si>
  <si>
    <t>谷口　史弥</t>
  </si>
  <si>
    <t>ﾀﾆｸﾞﾁ ﾌﾐﾔ</t>
  </si>
  <si>
    <t>濱﨑　優紀</t>
  </si>
  <si>
    <t>ﾊﾏｻﾞｷ ﾕｳｷ</t>
  </si>
  <si>
    <t>藤川　駿</t>
  </si>
  <si>
    <t>ﾌｼﾞｶﾜ ｼｭﾝ</t>
  </si>
  <si>
    <t>中西　壮登</t>
  </si>
  <si>
    <t>ﾅｶﾆｼ ﾏｻﾄ</t>
  </si>
  <si>
    <t>成瀬　雅哉</t>
  </si>
  <si>
    <t>ﾅﾙｾ ﾏｻﾔ</t>
  </si>
  <si>
    <t>三谷　大河</t>
  </si>
  <si>
    <t>ﾐﾀﾆ ﾀｲｶﾞ</t>
  </si>
  <si>
    <t>三村　憲史</t>
  </si>
  <si>
    <t>ﾐﾑﾗ ｹﾝｼ</t>
  </si>
  <si>
    <t>磯田　拓海</t>
  </si>
  <si>
    <t>ｲｿﾀﾞ ﾀｸﾐ</t>
  </si>
  <si>
    <t>大野　航希</t>
  </si>
  <si>
    <t>ｵｵﾉ ｺｳｷ</t>
  </si>
  <si>
    <t>笠原　真綾</t>
  </si>
  <si>
    <t>ｶｻﾊﾗ ﾏｱﾔ</t>
  </si>
  <si>
    <t>元井　光星</t>
  </si>
  <si>
    <t>ﾓﾄｲ ｺｳｾｲ</t>
  </si>
  <si>
    <t>山川　拓海</t>
  </si>
  <si>
    <t>ﾔﾏｶﾜ ﾀｸﾐ</t>
  </si>
  <si>
    <t>神野　航汰</t>
  </si>
  <si>
    <t>ｼﾞﾝﾉ ｺｳﾀ</t>
  </si>
  <si>
    <t>村瀬　巧夕</t>
  </si>
  <si>
    <t>ﾑﾗｾ ｺｳﾕｳ</t>
  </si>
  <si>
    <t>伊佐　拓真</t>
  </si>
  <si>
    <t>ｲｻ ﾀｸﾏ</t>
  </si>
  <si>
    <t>井野　青輝</t>
  </si>
  <si>
    <t>ｲﾉ ﾊﾙｷ</t>
  </si>
  <si>
    <t>小出　光留</t>
  </si>
  <si>
    <t>ｺｲﾃﾞ ﾋｶﾙ</t>
  </si>
  <si>
    <t>安達　太陽</t>
  </si>
  <si>
    <t>ｱﾀﾞﾁ ﾀｲﾖｳ</t>
  </si>
  <si>
    <t>大場　稜斗</t>
  </si>
  <si>
    <t>ｵｵﾊﾞ ﾘｮｳﾄ</t>
  </si>
  <si>
    <t>酒井　涉太</t>
  </si>
  <si>
    <t>ｻｶｲ ｼｮｳﾀ</t>
  </si>
  <si>
    <t>沢山　匠</t>
  </si>
  <si>
    <t>ｻﾜﾔﾏ ﾀｸﾐ</t>
  </si>
  <si>
    <t>長瀬　博哉</t>
  </si>
  <si>
    <t>ﾅｶﾞｾ ﾋﾛﾔ</t>
  </si>
  <si>
    <t>米倉　祐貴</t>
  </si>
  <si>
    <t>ﾖﾈｸﾗ ﾕｳｷ</t>
  </si>
  <si>
    <t>和田　剛輔</t>
  </si>
  <si>
    <t>ﾜﾀﾞ ｺﾞｳｽｹ</t>
  </si>
  <si>
    <t>功刀　啓太郎</t>
  </si>
  <si>
    <t>ｸﾇｷﾞ ｹｲﾀﾛｳ</t>
  </si>
  <si>
    <t>栗田　航希</t>
  </si>
  <si>
    <t>ｸﾘﾀ ｺｳｷ</t>
  </si>
  <si>
    <t>迫　尚登</t>
  </si>
  <si>
    <t>ｻｺ ﾅｵﾄ</t>
  </si>
  <si>
    <t>辻野　到磨</t>
  </si>
  <si>
    <t>ﾂｼﾞﾉ ﾄｳﾏ</t>
  </si>
  <si>
    <t>花輪　駿也</t>
  </si>
  <si>
    <t>ﾊﾅﾜ ｼｭﾝﾔ</t>
  </si>
  <si>
    <t>朝日　善紀</t>
  </si>
  <si>
    <t>ｱｻﾋ ﾖｼｷ</t>
  </si>
  <si>
    <t>安藤　駿太</t>
  </si>
  <si>
    <t>ｱﾝﾄﾞｳ ｼｭﾝﾀ</t>
  </si>
  <si>
    <t>桜木　隆伍</t>
  </si>
  <si>
    <t>ｻｸﾗｷﾞ ﾘｭｳｺﾞ</t>
  </si>
  <si>
    <t>鈴木　拓朗</t>
  </si>
  <si>
    <t>平山　悠太</t>
  </si>
  <si>
    <t>ﾋﾗﾔﾏ ﾕｳﾀ</t>
  </si>
  <si>
    <t>安田　壮太</t>
  </si>
  <si>
    <t>ﾔｽﾀﾞ ｿｳﾀ</t>
  </si>
  <si>
    <t>上野　想</t>
  </si>
  <si>
    <t>ｳｴﾉ ｿｳ</t>
  </si>
  <si>
    <t>石井　嵐</t>
  </si>
  <si>
    <t>ｲｼｲ ｱﾗｼ</t>
  </si>
  <si>
    <t>中嶋　陸</t>
  </si>
  <si>
    <t>ﾅｶｼﾞﾏ ﾘｸ</t>
  </si>
  <si>
    <t>木下　涼雅</t>
  </si>
  <si>
    <t>ｷﾉｼﾀ ﾘｮｳｶﾞ</t>
  </si>
  <si>
    <t>佐藤　祐杜</t>
  </si>
  <si>
    <t>ｻﾄｳ ﾕｳﾄ</t>
  </si>
  <si>
    <t>袴田　侑希</t>
  </si>
  <si>
    <t>ﾊｶﾏﾀ ﾕｳｷ</t>
  </si>
  <si>
    <t>福井　達也</t>
  </si>
  <si>
    <t>ﾌｸｲ ﾀﾂﾔ</t>
  </si>
  <si>
    <t>増田　裕太</t>
  </si>
  <si>
    <t>ﾏｽﾀﾞ ﾕｳﾀ</t>
  </si>
  <si>
    <t>中村　卓真</t>
  </si>
  <si>
    <t>ﾅｶﾑﾗ ﾀｸﾏ</t>
  </si>
  <si>
    <t>村松　祐志</t>
  </si>
  <si>
    <t>ﾑﾗﾏﾂ ﾕｳｼ</t>
  </si>
  <si>
    <t>吉川　千尋</t>
  </si>
  <si>
    <t>ﾖｼｶﾜ ﾁﾋﾛ</t>
  </si>
  <si>
    <t>金井　瑛志</t>
  </si>
  <si>
    <t>ｶﾅｲ ｴｲｼ</t>
  </si>
  <si>
    <t>居森　圭哉</t>
  </si>
  <si>
    <t>ｲﾓﾘ ｹｲﾔ</t>
  </si>
  <si>
    <t>河田　友峻</t>
  </si>
  <si>
    <t>ｶﾜﾀﾞ ﾄﾓﾀｶ</t>
  </si>
  <si>
    <t>篠原　理玖</t>
  </si>
  <si>
    <t>ｼﾉﾊﾗ ﾘｸ</t>
  </si>
  <si>
    <t>辻川　侑馬</t>
  </si>
  <si>
    <t>ﾂｼﾞｶﾜ ﾕｳﾏ</t>
  </si>
  <si>
    <t>牧野　泰河</t>
  </si>
  <si>
    <t>ﾏｷﾉ ﾀｲｶﾞ</t>
  </si>
  <si>
    <t>望月　滉洋</t>
  </si>
  <si>
    <t>ﾓﾁﾂﾞｷ ｺｳﾖｳ</t>
  </si>
  <si>
    <t>吉川　尚典</t>
  </si>
  <si>
    <t>ﾖｼｶﾜ ﾅｵﾉﾘ</t>
  </si>
  <si>
    <t>小川　真誉</t>
  </si>
  <si>
    <t>ｵｶﾞﾜ ﾏﾖ</t>
  </si>
  <si>
    <t>杉山　善紀</t>
  </si>
  <si>
    <t>ｽｷﾞﾔﾏ ﾖｼｷ</t>
  </si>
  <si>
    <t>田畑　論太郎</t>
  </si>
  <si>
    <t>ﾀﾊﾞﾀ ﾛﾝﾀﾛｳ</t>
  </si>
  <si>
    <t>千野　雅人</t>
  </si>
  <si>
    <t>ﾁﾉ ﾏｻﾄ</t>
  </si>
  <si>
    <t>長屋　暁大</t>
  </si>
  <si>
    <t>ﾅｶﾞﾔ ｱｷﾋﾛ</t>
  </si>
  <si>
    <t>平野　和弥</t>
  </si>
  <si>
    <t>ﾋﾗﾉ ｶｽﾞﾔ</t>
  </si>
  <si>
    <t>嶋崎　利紀</t>
  </si>
  <si>
    <t>ｼﾏｻﾞｷ ﾄｼﾉﾘ</t>
  </si>
  <si>
    <t>中山　俊弥</t>
  </si>
  <si>
    <t>ﾅｶﾔﾏ ｼｭﾝﾔ</t>
  </si>
  <si>
    <t>村田　貴紀</t>
  </si>
  <si>
    <t>ﾑﾗﾀ ﾀｶﾉﾘ</t>
  </si>
  <si>
    <t>和田　友祐</t>
  </si>
  <si>
    <t>ﾜﾀﾞ ﾕｳｽｹ</t>
  </si>
  <si>
    <t>金子　雅也</t>
  </si>
  <si>
    <t>ｶﾈｺ ﾏｻﾔ</t>
  </si>
  <si>
    <t>露口　陽平</t>
  </si>
  <si>
    <t>ﾂﾕｸﾞﾁ ﾖｳﾍｲ</t>
  </si>
  <si>
    <t>原　秀輔</t>
  </si>
  <si>
    <t>ﾊﾗ ｼｭｳｽｹ</t>
  </si>
  <si>
    <t>割田　圭祐</t>
  </si>
  <si>
    <t>ﾜﾘﾀ ｹｲｽｹ</t>
  </si>
  <si>
    <t>渡邉　直希</t>
  </si>
  <si>
    <t>ﾜﾀﾅﾍﾞ ﾅｵｷ</t>
  </si>
  <si>
    <t>菊池　昌太郎</t>
  </si>
  <si>
    <t>ｷｸﾁ ｼｮｳﾀﾛｳ</t>
  </si>
  <si>
    <t>増田　智也</t>
  </si>
  <si>
    <t>ﾏｽﾀﾞ ﾄﾓﾔ</t>
  </si>
  <si>
    <t>榊原　圭悟</t>
  </si>
  <si>
    <t>ｻｶｷﾊﾞﾗ ｹｲｺﾞ</t>
  </si>
  <si>
    <t>熊谷　康成</t>
  </si>
  <si>
    <t>ｸﾏｶﾞｲ ｺｳｾｲ</t>
  </si>
  <si>
    <t>米谷　悠希</t>
  </si>
  <si>
    <t>ﾖﾈﾀﾆ ﾊﾙｷ</t>
  </si>
  <si>
    <t>鈴木　雄登</t>
  </si>
  <si>
    <t>ｽｽﾞｷ ﾕｳﾄ</t>
  </si>
  <si>
    <t>堀江　暁</t>
  </si>
  <si>
    <t>ﾎﾘｴ ｱｷ</t>
  </si>
  <si>
    <t>平野　成</t>
  </si>
  <si>
    <t>ﾋﾗﾉ ﾅﾙ</t>
  </si>
  <si>
    <t>山下　徹</t>
  </si>
  <si>
    <t>ﾔﾏｼﾀ ﾄｵﾙ</t>
  </si>
  <si>
    <t>林　誉大</t>
  </si>
  <si>
    <t>ﾊﾔｼ ﾀｶﾋﾛ</t>
  </si>
  <si>
    <t>木下　雅大</t>
  </si>
  <si>
    <t>ｷﾉｼﾀ ﾏｻﾋﾛ</t>
  </si>
  <si>
    <t>平　元貴</t>
  </si>
  <si>
    <t>ﾀｲﾗ ｹﾞﾝｷ</t>
  </si>
  <si>
    <t>八木　大輝</t>
  </si>
  <si>
    <t>ﾔｷﾞ ﾀﾞｲｷ</t>
  </si>
  <si>
    <t>伊藤　史苑</t>
  </si>
  <si>
    <t>ｲﾄｳ ｼｵﾝ</t>
  </si>
  <si>
    <t>横川　葵</t>
  </si>
  <si>
    <t>ﾖｺｶﾜ ｱｵｲ</t>
  </si>
  <si>
    <t>両角　裕哉</t>
  </si>
  <si>
    <t>ﾓﾛｽﾞﾐ ﾕｳﾔ</t>
  </si>
  <si>
    <t>小泉　登</t>
  </si>
  <si>
    <t>ｺｲｽﾞﾐ ﾉﾎﾞﾙ</t>
  </si>
  <si>
    <t>山守　拓巳</t>
  </si>
  <si>
    <t>ﾔﾏﾓﾘ ﾀｸﾐ</t>
  </si>
  <si>
    <t>三重県</t>
    <rPh sb="0" eb="2">
      <t>ミエ</t>
    </rPh>
    <phoneticPr fontId="2"/>
  </si>
  <si>
    <t>岐阜工業高等専門学校</t>
  </si>
  <si>
    <t>東海大学東海</t>
  </si>
  <si>
    <t>D1</t>
  </si>
  <si>
    <t>ｓ2</t>
  </si>
  <si>
    <t>鈴鹿大学</t>
  </si>
  <si>
    <t>髙松　智美ムセンビ</t>
    <rPh sb="0" eb="1">
      <t>タカ</t>
    </rPh>
    <phoneticPr fontId="2"/>
  </si>
  <si>
    <t>石垣　綾香</t>
  </si>
  <si>
    <t>小林　はづき</t>
  </si>
  <si>
    <t>ｺﾊﾞﾔｼ ﾊﾂﾞｷ</t>
  </si>
  <si>
    <t>江嵜　陽香</t>
  </si>
  <si>
    <t>ｴｻｷ ﾊﾙｶ</t>
  </si>
  <si>
    <t>高木　瑞花</t>
  </si>
  <si>
    <t>ﾀｶｷﾞ ﾐｽﾞｶ</t>
  </si>
  <si>
    <t>古川　芽依</t>
  </si>
  <si>
    <t>ﾌﾙｶﾜ ﾒｲ</t>
  </si>
  <si>
    <t>堺　晴香</t>
  </si>
  <si>
    <t>ｻｶｲ ﾊﾙｶ</t>
  </si>
  <si>
    <t>佐藤　夕貴</t>
  </si>
  <si>
    <t>ｻﾄｳ ﾕｳｷ</t>
  </si>
  <si>
    <t>長尾　里奈</t>
  </si>
  <si>
    <t>ﾅｶﾞｵ ﾘﾅ</t>
  </si>
  <si>
    <t>夏目　妃那子</t>
  </si>
  <si>
    <t>ﾅﾂﾒ ﾋﾅｺ</t>
  </si>
  <si>
    <t>山崎　真梨</t>
  </si>
  <si>
    <t>ﾔﾏｻﾞｷ ﾏﾘ</t>
  </si>
  <si>
    <t>伊藤　美穂</t>
  </si>
  <si>
    <t>ｲﾄｳ ﾐﾎ</t>
  </si>
  <si>
    <t>新貝　桃子</t>
  </si>
  <si>
    <t>ｼﾝｶｲ ﾓﾓｺ</t>
  </si>
  <si>
    <t>中世古　祥惠</t>
  </si>
  <si>
    <t>ﾅｶｾｺ ｻﾁｴ</t>
  </si>
  <si>
    <t>野崎　まりん</t>
  </si>
  <si>
    <t>ﾉｻﾞｷ ﾏﾘﾝ</t>
  </si>
  <si>
    <t>松葉　みなみ</t>
  </si>
  <si>
    <t>ﾏﾂﾊﾞ ﾐﾅﾐ</t>
  </si>
  <si>
    <t>栢　愛莉</t>
  </si>
  <si>
    <t>ｶﾔ ｱｲﾘ</t>
  </si>
  <si>
    <t>服部　愛美</t>
  </si>
  <si>
    <t>ﾊｯﾄﾘ ﾏﾅﾐ</t>
  </si>
  <si>
    <t>伊藤　彩夏</t>
  </si>
  <si>
    <t>ｲﾄｳ ｱﾔｶ</t>
  </si>
  <si>
    <t>前村　絢音</t>
  </si>
  <si>
    <t>ﾏｴﾑﾗ ｱﾔﾈ</t>
  </si>
  <si>
    <t>松坂　果歩</t>
  </si>
  <si>
    <t>ﾏﾂｻｶ ｶﾎ</t>
  </si>
  <si>
    <t>渡邉　明花</t>
  </si>
  <si>
    <t>ﾜﾀﾅﾍﾞ ﾊﾙｶ</t>
  </si>
  <si>
    <t>淺野　紗綺</t>
  </si>
  <si>
    <t>金子　麻衣</t>
  </si>
  <si>
    <t>ｶﾈｺ ﾏｲ</t>
  </si>
  <si>
    <t>駒木　遥</t>
  </si>
  <si>
    <t>ｺﾏｷ ﾊﾙｶ</t>
  </si>
  <si>
    <t>近澤　奈々</t>
  </si>
  <si>
    <t>ﾁｶｻﾞﾜ ﾅﾅ</t>
  </si>
  <si>
    <t>有ヶ谷　真由</t>
  </si>
  <si>
    <t>ｱﾘｶﾞﾔ ﾏﾕ</t>
  </si>
  <si>
    <t>佐野　紗智子</t>
  </si>
  <si>
    <t>ｻﾉ ｻﾁｺ</t>
  </si>
  <si>
    <t>田中　優帆</t>
  </si>
  <si>
    <t>ﾀﾅｶ ﾕｳﾎ</t>
  </si>
  <si>
    <t>畑　祐希</t>
  </si>
  <si>
    <t>ﾊﾀ ﾕｳｷ</t>
  </si>
  <si>
    <t>松浦　すみれ</t>
  </si>
  <si>
    <t>ﾏﾂｳﾗ ｽﾐﾚ</t>
  </si>
  <si>
    <t>森野　舞花</t>
  </si>
  <si>
    <t>ﾓﾘﾉ ﾏｲｶ</t>
  </si>
  <si>
    <t>天羽　桜子</t>
  </si>
  <si>
    <t>ｱﾓｳ ｻｸﾗｺ</t>
  </si>
  <si>
    <t>池谷　菜摘</t>
  </si>
  <si>
    <t>ｲｹﾔ ﾅﾂﾐ</t>
  </si>
  <si>
    <t>市川　くるみ</t>
  </si>
  <si>
    <t>ｲﾁｶﾜ ｸﾙﾐ</t>
  </si>
  <si>
    <t>坂本　唯</t>
  </si>
  <si>
    <t>ｻｶﾓﾄ ﾕｲ</t>
  </si>
  <si>
    <t>芝田　凪紗</t>
  </si>
  <si>
    <t>ｼﾊﾞﾀ ﾅｷﾞｻ</t>
  </si>
  <si>
    <t>萩原　那緒</t>
  </si>
  <si>
    <t>ﾊｷﾞﾜﾗ ﾅｵ</t>
  </si>
  <si>
    <t>加藤　楓</t>
  </si>
  <si>
    <t>ｶﾄｳ ｶｴﾃﾞ</t>
  </si>
  <si>
    <t>金森　彩葉</t>
  </si>
  <si>
    <t>ｶﾅﾓﾘ ｱﾔﾊ</t>
  </si>
  <si>
    <t>鈴木　結花</t>
  </si>
  <si>
    <t>ｽｽﾞｷ ﾕｳｶ</t>
  </si>
  <si>
    <t>藤浪　茉央</t>
  </si>
  <si>
    <t>ﾌｼﾞﾅﾐ ﾏｵ</t>
  </si>
  <si>
    <t>矢崎　晴子</t>
  </si>
  <si>
    <t>ﾔｻﾞｷ ﾊﾙｺ</t>
  </si>
  <si>
    <t>米澤　詩織</t>
  </si>
  <si>
    <t>ﾖﾈｻﾞﾜ ｼｵﾘ</t>
  </si>
  <si>
    <t>伊藤　優衣</t>
  </si>
  <si>
    <t>ｲﾄｳ ﾕｲ</t>
  </si>
  <si>
    <t>高橋　未奈</t>
  </si>
  <si>
    <t>ﾀｶﾊｼ ﾐﾅ</t>
  </si>
  <si>
    <t>前田　乙乃</t>
  </si>
  <si>
    <t>ﾏｴﾀﾞ ｵﾄﾉ</t>
  </si>
  <si>
    <t>曽場尾　菜摘</t>
  </si>
  <si>
    <t>ｿﾊﾞｵ ﾅﾂﾐ</t>
  </si>
  <si>
    <t>太田　成美</t>
  </si>
  <si>
    <t>ｵｵﾀ ﾅﾙﾐ</t>
  </si>
  <si>
    <t>遠藤　みなみ</t>
  </si>
  <si>
    <t>ｴﾝﾄﾞｳ ﾐﾅﾐ</t>
  </si>
  <si>
    <t>ムネネ　メリー</t>
  </si>
  <si>
    <t>ﾑﾈﾈ ﾒﾘｰ</t>
  </si>
  <si>
    <t>加藤　遥</t>
  </si>
  <si>
    <t>ｶﾄｳ ﾊﾙｶ</t>
  </si>
  <si>
    <t>ﾀｹﾊﾞﾔｼ ﾐｻｷ</t>
  </si>
  <si>
    <t>ｼﾏｻｷ ﾉﾄﾞｶ</t>
  </si>
  <si>
    <t>山本　雄大</t>
  </si>
  <si>
    <t>山代　大海</t>
  </si>
  <si>
    <t>北村　祐人</t>
  </si>
  <si>
    <t>中山　凌</t>
  </si>
  <si>
    <t>宮田　優多</t>
  </si>
  <si>
    <t>滝川　修平</t>
  </si>
  <si>
    <t>原林　諒</t>
  </si>
  <si>
    <t>葛城　広登</t>
  </si>
  <si>
    <t>木村　将成</t>
  </si>
  <si>
    <t>小島　悠平</t>
  </si>
  <si>
    <t>前田　和軌</t>
  </si>
  <si>
    <t>伊東　和輝</t>
  </si>
  <si>
    <t>柴田　峻佑</t>
  </si>
  <si>
    <t>宮前　稜平</t>
  </si>
  <si>
    <t>倉渕　吉崇</t>
  </si>
  <si>
    <t>中島　寛康</t>
  </si>
  <si>
    <t>山田　航</t>
  </si>
  <si>
    <t>江崎　翔</t>
  </si>
  <si>
    <t>奥田　晃基</t>
  </si>
  <si>
    <t>尾﨑　康佑</t>
  </si>
  <si>
    <t>堂東　敬吾</t>
  </si>
  <si>
    <t>藤井　裕士</t>
  </si>
  <si>
    <t>村松　幸耶</t>
  </si>
  <si>
    <t>川原　生寛</t>
  </si>
  <si>
    <t>伊藤　大晟</t>
  </si>
  <si>
    <t>笹竹　陽希</t>
  </si>
  <si>
    <t>柴田　龍一</t>
  </si>
  <si>
    <t>下村　悠斗</t>
  </si>
  <si>
    <t>竹内　啓一郎</t>
  </si>
  <si>
    <t>土肥　紘大</t>
  </si>
  <si>
    <t>花井　秀輔</t>
  </si>
  <si>
    <t>宮野　蓮弥</t>
  </si>
  <si>
    <t>宮本　康希</t>
  </si>
  <si>
    <t>村井　洸陽</t>
  </si>
  <si>
    <t>奥野　芳希</t>
  </si>
  <si>
    <t>清田　尚弥</t>
  </si>
  <si>
    <t>五島　快晴</t>
  </si>
  <si>
    <t>小見山　泰周</t>
  </si>
  <si>
    <t>田中　悠貴</t>
  </si>
  <si>
    <t>谷口　大魁</t>
  </si>
  <si>
    <t>服部　佑哉</t>
  </si>
  <si>
    <t>濱口　祐誠</t>
  </si>
  <si>
    <t>松月　柊来</t>
  </si>
  <si>
    <t>牧　亮</t>
  </si>
  <si>
    <t>米川　幸来</t>
  </si>
  <si>
    <t>宮口　航太</t>
  </si>
  <si>
    <t>宮﨑　翔</t>
    <rPh sb="1" eb="2">
      <t>サキ</t>
    </rPh>
    <phoneticPr fontId="2"/>
  </si>
  <si>
    <t>片山　雄登</t>
  </si>
  <si>
    <t>小川　翔矢</t>
  </si>
  <si>
    <t>浦野　健次</t>
  </si>
  <si>
    <t>山羽　雄斗</t>
  </si>
  <si>
    <t>山田　健太郎</t>
  </si>
  <si>
    <t>石松　凜平</t>
    <rPh sb="3" eb="4">
      <t>リン</t>
    </rPh>
    <rPh sb="4" eb="5">
      <t>ヘイ</t>
    </rPh>
    <phoneticPr fontId="2"/>
  </si>
  <si>
    <t>久野　岳土</t>
  </si>
  <si>
    <t>中山　雄大</t>
  </si>
  <si>
    <t>荒木　誉天</t>
  </si>
  <si>
    <t>江口　元大</t>
  </si>
  <si>
    <t>大庫　遼也</t>
  </si>
  <si>
    <t>奥村　公哉</t>
  </si>
  <si>
    <t>河野　文哉</t>
  </si>
  <si>
    <t>田村　峻</t>
  </si>
  <si>
    <t>増田　伊吹</t>
  </si>
  <si>
    <t>田中　健太</t>
  </si>
  <si>
    <t>土屋　美童</t>
  </si>
  <si>
    <t>吉田　健太</t>
  </si>
  <si>
    <t>瀧口　周</t>
  </si>
  <si>
    <t>田中　健人</t>
  </si>
  <si>
    <t>森田　陸</t>
  </si>
  <si>
    <t>鈴木　祥高</t>
  </si>
  <si>
    <t>岩附　龍生</t>
  </si>
  <si>
    <t>斉藤　ブルーノ</t>
  </si>
  <si>
    <t>鈴木　太修</t>
  </si>
  <si>
    <t>諏訪　成貴</t>
  </si>
  <si>
    <t>西島　亮哉</t>
  </si>
  <si>
    <t>西埜　拓海</t>
  </si>
  <si>
    <t>牧田　崚矢</t>
  </si>
  <si>
    <t>南園　航</t>
  </si>
  <si>
    <t>峯邑　淳生</t>
  </si>
  <si>
    <t>山本　康平</t>
  </si>
  <si>
    <t>井桜　佑斗</t>
  </si>
  <si>
    <t>落合　壱星</t>
  </si>
  <si>
    <t>門谷　颯星</t>
  </si>
  <si>
    <t>河島　慧佑</t>
  </si>
  <si>
    <t>鈴木　拓斗</t>
  </si>
  <si>
    <t>野田　卓広</t>
  </si>
  <si>
    <t>藤井　悠貴</t>
  </si>
  <si>
    <t>飯田　大晟</t>
  </si>
  <si>
    <t>伊藤　翼</t>
  </si>
  <si>
    <t>海野　嘉偉</t>
  </si>
  <si>
    <t>小野　和希</t>
  </si>
  <si>
    <t>加藤　和樹</t>
  </si>
  <si>
    <t>清水　湧大</t>
  </si>
  <si>
    <t>鈴木　健祐</t>
  </si>
  <si>
    <t>中畑　魁斗</t>
  </si>
  <si>
    <t>疋田　佳祐</t>
  </si>
  <si>
    <t>松井　秀太</t>
  </si>
  <si>
    <t>井之谷　岳斗</t>
  </si>
  <si>
    <t>岡田　陸</t>
  </si>
  <si>
    <t>栗川　克章</t>
  </si>
  <si>
    <t>新海　悠河</t>
  </si>
  <si>
    <t>西野　将太朗</t>
    <rPh sb="5" eb="6">
      <t>ロウ</t>
    </rPh>
    <phoneticPr fontId="2"/>
  </si>
  <si>
    <t>門脇　航</t>
  </si>
  <si>
    <t>塚本　文汰</t>
  </si>
  <si>
    <t>都築　卓馬</t>
  </si>
  <si>
    <t>橋本　隆一</t>
  </si>
  <si>
    <t>鈴木　遥也</t>
  </si>
  <si>
    <t>前田　章吾</t>
  </si>
  <si>
    <t>鈴木　賢太</t>
  </si>
  <si>
    <t>青木　皓平</t>
  </si>
  <si>
    <t>磯部　太一</t>
  </si>
  <si>
    <t>伊藤 和磨</t>
  </si>
  <si>
    <t>岩瀬　圭佑</t>
  </si>
  <si>
    <t>奥野　薫</t>
  </si>
  <si>
    <t>折原　慶将</t>
  </si>
  <si>
    <t>定盛　匡哉</t>
  </si>
  <si>
    <t>嶋野　一輝</t>
  </si>
  <si>
    <t>茶木　康輔</t>
  </si>
  <si>
    <t>南部　圭輝</t>
  </si>
  <si>
    <t>畑　雄心</t>
  </si>
  <si>
    <t>松屋　颯汰</t>
  </si>
  <si>
    <t>御園　竜也</t>
  </si>
  <si>
    <t>校條　祐介</t>
  </si>
  <si>
    <t>加藤　和磨</t>
  </si>
  <si>
    <t>佐藤　良樹</t>
  </si>
  <si>
    <t>草崎　総一朗</t>
    <rPh sb="5" eb="6">
      <t>ロウ</t>
    </rPh>
    <phoneticPr fontId="2"/>
  </si>
  <si>
    <t>林　拓実</t>
  </si>
  <si>
    <t>亀井　温斗</t>
  </si>
  <si>
    <t>一木　遥</t>
  </si>
  <si>
    <t>岡村　麟太郎</t>
  </si>
  <si>
    <t>小林　岳斗</t>
  </si>
  <si>
    <t>堀内　智隆</t>
  </si>
  <si>
    <t>松田　俊祐</t>
  </si>
  <si>
    <t>天川　剛志</t>
  </si>
  <si>
    <t>根本　峻佑</t>
  </si>
  <si>
    <t>片山　絢斗</t>
  </si>
  <si>
    <t>重田　直賢</t>
  </si>
  <si>
    <t>安井　遥祐</t>
  </si>
  <si>
    <t>毛利　健太郎</t>
  </si>
  <si>
    <t>遠藤　乃碧</t>
  </si>
  <si>
    <t>山本　悠生</t>
  </si>
  <si>
    <t>宮木　裕崇</t>
  </si>
  <si>
    <t>山中　大起</t>
  </si>
  <si>
    <t>小西　伴弥</t>
  </si>
  <si>
    <t>中川　空知</t>
  </si>
  <si>
    <t>石垣　喜人</t>
  </si>
  <si>
    <t>濵口　椋</t>
  </si>
  <si>
    <t>清家　一真</t>
  </si>
  <si>
    <t>末元　昂成</t>
  </si>
  <si>
    <t>深谷　剛生</t>
  </si>
  <si>
    <t>松岡　翼</t>
  </si>
  <si>
    <t>丸山　雄太</t>
  </si>
  <si>
    <t>山﨑　開人</t>
  </si>
  <si>
    <t>小林　俊貴</t>
  </si>
  <si>
    <t>川口　耕平</t>
  </si>
  <si>
    <t>松枝　久史</t>
  </si>
  <si>
    <t>佐藤　貴裕</t>
  </si>
  <si>
    <t>岸　大樹</t>
  </si>
  <si>
    <t>倉地　貴也</t>
    <rPh sb="1" eb="2">
      <t>チ</t>
    </rPh>
    <phoneticPr fontId="2"/>
  </si>
  <si>
    <t>ﾔﾏﾓﾄ ﾕｳﾀ</t>
  </si>
  <si>
    <t>ﾔﾏｼﾛ ﾋﾛﾐ</t>
  </si>
  <si>
    <t>ｷﾀﾑﾗ ﾕｳﾄ</t>
  </si>
  <si>
    <t>ﾅｶﾔﾏ ﾘｮｳ</t>
  </si>
  <si>
    <t>ﾐﾔﾀ ﾕｳﾀ</t>
  </si>
  <si>
    <t>ﾀｷｶﾜ ｼｭｳﾍｲ</t>
  </si>
  <si>
    <t>ﾊﾗﾊﾞﾔｼ ﾘｮｳ</t>
  </si>
  <si>
    <t>ｶﾂﾗｷﾞ ﾋﾛﾄ</t>
  </si>
  <si>
    <t>ｷﾑﾗ ﾏｻﾅﾘ</t>
  </si>
  <si>
    <t>ｺｼﾞﾏ ﾕｳﾍｲ</t>
  </si>
  <si>
    <t>ﾏｴﾀﾞ ｶｽﾞｷ</t>
  </si>
  <si>
    <t>ｲﾄｳ ｶｽﾞｷ</t>
  </si>
  <si>
    <t>ｼﾊﾞﾀ ｼｭﾝｽｹ</t>
  </si>
  <si>
    <t>ﾐﾔﾏｴ ﾘｮｳﾍｲ</t>
  </si>
  <si>
    <t>ｸﾗﾌﾞﾁ ﾖｼﾀｶ</t>
  </si>
  <si>
    <t>ﾅｶｼﾏ ﾋﾛﾔｽ</t>
  </si>
  <si>
    <t>ﾔﾏﾀﾞ ﾜﾀﾙ</t>
  </si>
  <si>
    <t>ｴｻｷ ｼｮｳ</t>
  </si>
  <si>
    <t>ｵｸﾀﾞ ｺｳｷ</t>
  </si>
  <si>
    <t>ｵｻﾞｷ ｺｳｽｹ</t>
  </si>
  <si>
    <t>ﾄﾞｳﾄｳ ｹｲｺﾞ</t>
  </si>
  <si>
    <t>ﾌｼﾞｲ ﾕｳｼﾞ</t>
  </si>
  <si>
    <t>ﾑﾗﾏﾂ ｺｳﾔ</t>
  </si>
  <si>
    <t>ｶﾜﾊﾗ ﾌﾁｶ</t>
  </si>
  <si>
    <t>ｲﾄｳ ﾀｲｾｲ</t>
  </si>
  <si>
    <t>ｻｻﾀｹ ﾊﾙｷ</t>
  </si>
  <si>
    <t>ｼﾊﾞﾀ ﾘｭｳｲﾁ</t>
  </si>
  <si>
    <t>ｼﾓﾑﾗ ﾕｳﾄ</t>
  </si>
  <si>
    <t>ﾀｹｳﾁ ｹｲｲﾁﾛｳ</t>
  </si>
  <si>
    <t>ﾄﾞﾋ ｺｳﾀ</t>
  </si>
  <si>
    <t>ﾊﾅｲ ｼｭｳｽｹ</t>
  </si>
  <si>
    <t>ﾐﾔﾉ ﾚﾝﾔ</t>
  </si>
  <si>
    <t>ﾐﾔﾓﾄ ｺｳｷ</t>
  </si>
  <si>
    <t>ﾑﾗｲ ｺｳﾖｳ</t>
  </si>
  <si>
    <t>ｵｸﾉ ﾖｼｷ</t>
  </si>
  <si>
    <t>ｷﾖﾀ ﾅｵﾔ</t>
  </si>
  <si>
    <t>ｺﾞｼﾏ ｶｲｾｲ</t>
  </si>
  <si>
    <t>ｺﾐﾔﾏ ﾀｲｼｭｳ</t>
  </si>
  <si>
    <t>ﾀﾆｸﾞﾁ ﾀｲｶﾞ</t>
  </si>
  <si>
    <t>ﾊｯﾄﾘ ﾕｳﾔ</t>
  </si>
  <si>
    <t>ﾊﾏｸﾞﾁ ﾕｳｾｲ</t>
  </si>
  <si>
    <t>ﾏﾂﾂﾞｷ ｼｭｳｷ</t>
  </si>
  <si>
    <t>ﾏｷ ﾘｮｳ</t>
  </si>
  <si>
    <t>ﾖﾈｶﾜ ｺｳｷ</t>
  </si>
  <si>
    <t>ﾐﾔｸﾞﾁ ｺｳﾀ</t>
  </si>
  <si>
    <t>ﾐﾔｻﾞｷ ｶｹﾙ</t>
  </si>
  <si>
    <t>ｶﾀﾔﾏ ﾕｳﾄ</t>
  </si>
  <si>
    <t>ｵｶﾞﾜ ｼｮｳﾔ</t>
  </si>
  <si>
    <t>ｳﾗﾉ ｹﾝｼﾞ</t>
  </si>
  <si>
    <t>ﾔﾏﾊ ﾕｳﾄ</t>
  </si>
  <si>
    <t>ﾔﾏﾀﾞ ｹﾝﾀﾛｳ</t>
  </si>
  <si>
    <t>ｲｼﾏﾂ ﾘﾝﾍﾟｲ</t>
  </si>
  <si>
    <t>ｸﾉ ｶﾞｸﾄ</t>
  </si>
  <si>
    <t>ﾅｶﾔﾏ ﾕｳﾀ</t>
  </si>
  <si>
    <t>ｱﾗｷ ｼｹﾞﾀｶ</t>
  </si>
  <si>
    <t>ｴｸﾞﾁ ﾓﾄﾋﾛ</t>
  </si>
  <si>
    <t>ｵｵｺﾞ ﾘｮｳﾔ</t>
  </si>
  <si>
    <t>ｵｸﾑﾗ ｷﾐﾔ</t>
  </si>
  <si>
    <t>ｶﾜﾉ ﾌﾐﾔ</t>
  </si>
  <si>
    <t>ﾀﾑﾗ ｼｭﾝ</t>
  </si>
  <si>
    <t>ﾏｽﾀﾞ ｲﾌﾞｷ</t>
  </si>
  <si>
    <t>ﾀﾅｶ ｹﾝﾀ</t>
  </si>
  <si>
    <t>ﾂﾁﾔ ﾋﾞﾄﾞｳ</t>
  </si>
  <si>
    <t>ﾖｼﾀﾞ ｹﾝﾀ</t>
  </si>
  <si>
    <t>ﾀｷｸﾞﾁ ｱﾏﾈ</t>
  </si>
  <si>
    <t>ﾀﾅｶ ｹﾝﾄ</t>
  </si>
  <si>
    <t>ﾓﾘﾀ ﾘｸ</t>
  </si>
  <si>
    <t>ｽｽﾞｷ ﾖｼﾀｶ</t>
  </si>
  <si>
    <t>ｲﾄｳ ｼｮｳﾍｲ</t>
  </si>
  <si>
    <t>ｲﾜﾂｷ ﾘｭｳｾｲ</t>
  </si>
  <si>
    <t>ｻｲﾄｳ ﾌﾞﾙｰﾉ</t>
  </si>
  <si>
    <t>ｽｽﾞｷ ﾀｲｼｭｳ</t>
  </si>
  <si>
    <t>ｽﾜ ｼｹﾞｷ</t>
  </si>
  <si>
    <t>ﾆｼｼﾞﾏ ﾘｮｳﾔ</t>
  </si>
  <si>
    <t>ﾆｼﾉ ﾀｸﾐ</t>
  </si>
  <si>
    <t>ﾏｷﾀ ﾘｮｳﾔ</t>
  </si>
  <si>
    <t>ﾐﾅﾐｿﾞﾉ ﾜﾀﾙ</t>
  </si>
  <si>
    <t>ﾐﾈﾑﾗ ｱﾂｷ</t>
  </si>
  <si>
    <t>ﾔﾏﾓﾄ ｺｳﾍｲ</t>
  </si>
  <si>
    <t>ｲｻﾞｸﾗ ﾕｳﾄ</t>
  </si>
  <si>
    <t>ｵﾁｱｲ ｲｯｾｲ</t>
  </si>
  <si>
    <t>ｶﾄﾞﾀﾞﾆ ﾊﾔｾ</t>
  </si>
  <si>
    <t>ｶﾜｼﾏ ｹｲｽｹ</t>
  </si>
  <si>
    <t>ｽｽﾞｷ ﾀｸﾄ</t>
  </si>
  <si>
    <t>ﾉﾀﾞ ﾀｶﾋﾛ</t>
  </si>
  <si>
    <t>ﾌｼﾞｲ ﾕｳｷ</t>
  </si>
  <si>
    <t>ｲｲﾀﾞ ﾀｲｾｲ</t>
  </si>
  <si>
    <t>ｲﾄｳ ﾂﾊﾞｻ</t>
  </si>
  <si>
    <t>ｳﾝﾉ ｶｲ</t>
  </si>
  <si>
    <t>ｵﾉ ｶｽﾞｷ</t>
  </si>
  <si>
    <t>ｶﾄｳ ｶｽﾞｷ</t>
  </si>
  <si>
    <t>ｼﾐｽﾞ ﾕｳﾀ</t>
  </si>
  <si>
    <t>ｽｽﾞｷ ｹﾝｽｹ</t>
  </si>
  <si>
    <t>ﾅｶﾊﾀ ｶｲﾄ</t>
  </si>
  <si>
    <t>ﾋｷﾀﾞ ｹｲｽｹ</t>
  </si>
  <si>
    <t>ﾏﾂｲ ｼｭｳﾀ</t>
  </si>
  <si>
    <t>ｲﾉﾔ ｶﾞｸﾄ</t>
  </si>
  <si>
    <t>ｵｶﾀﾞ ﾘｸ</t>
  </si>
  <si>
    <t>ｸﾘｶﾜ ﾖｼｱｷ</t>
  </si>
  <si>
    <t>ｼﾝｶｲ ﾕｳｶﾞ</t>
  </si>
  <si>
    <t>ﾆｼﾉ ｼｮｳﾀﾛｳ</t>
  </si>
  <si>
    <t>ｶﾄﾞﾜｷ ﾜﾀﾙ</t>
  </si>
  <si>
    <t>ﾂｶﾓﾄ ﾌﾞﾝﾀ</t>
  </si>
  <si>
    <t>ﾂﾂﾞｷ ﾀｸﾏ</t>
  </si>
  <si>
    <t>ﾊｼﾓﾄ ﾘｭｳｲﾁ</t>
  </si>
  <si>
    <t>ﾖｼｶﾜ ｱｷﾉﾘ</t>
  </si>
  <si>
    <t>ｽｽﾞｷ ﾊﾙﾔ</t>
  </si>
  <si>
    <t>ﾏｴﾀﾞ ｼｮｳｺﾞ</t>
  </si>
  <si>
    <t>ｱｵｷ ｺｳﾍｲ</t>
  </si>
  <si>
    <t>ｲｿﾍﾞ ﾀｲﾁ</t>
  </si>
  <si>
    <t>ｲﾄｳ ｶｽﾞﾏ</t>
  </si>
  <si>
    <t>ｲﾜｾ ｹｲｽｹ</t>
  </si>
  <si>
    <t>ｵｸﾉ ｶｵﾙ</t>
  </si>
  <si>
    <t>ｵﾘﾊﾗ ｹｲｽｹ</t>
  </si>
  <si>
    <t>ｻﾀﾞﾓﾘ ﾏｻﾔ</t>
  </si>
  <si>
    <t>ｼﾏﾉ ｶｽﾞｷ</t>
  </si>
  <si>
    <t>ﾁｬｷ ｺｳｽｹ</t>
  </si>
  <si>
    <t>ﾅﾝﾌﾞ ﾖｼｷ</t>
  </si>
  <si>
    <t>ﾊﾀ ﾕｳｼﾝ</t>
  </si>
  <si>
    <t>ﾏﾂﾔ ﾊﾔﾀ</t>
  </si>
  <si>
    <t>ﾐｿﾉ ﾀﾂﾔ</t>
  </si>
  <si>
    <t>ﾒﾝｼﾞｮｳ ﾕｳｽｹ</t>
  </si>
  <si>
    <t>ｶﾄｳ ｶｽﾞﾏ</t>
  </si>
  <si>
    <t>ｻﾄｳ ﾖｼｷ</t>
  </si>
  <si>
    <t>ﾊﾔｼ ﾀｸﾐ</t>
  </si>
  <si>
    <t>ｶﾒｲ ｱﾂﾄ</t>
  </si>
  <si>
    <t>ｲｯｷ ﾊﾙｶ</t>
  </si>
  <si>
    <t>ｵｶﾑﾗ ﾘﾝﾀﾛｳ</t>
  </si>
  <si>
    <t>ｺﾊﾞﾔｼ ｶﾞｸﾄ</t>
  </si>
  <si>
    <t>ﾎﾘｳﾁ ﾄﾓﾀｶ</t>
  </si>
  <si>
    <t>ﾏﾂﾀﾞ ｼｭﾝｽｹ</t>
  </si>
  <si>
    <t>ｱﾏｶﾜ ﾂﾖｼ</t>
  </si>
  <si>
    <t>ﾈﾓﾄ ｼｭﾝｽｹ</t>
  </si>
  <si>
    <t>ｶﾀﾔﾏ ｹﾝﾄ</t>
  </si>
  <si>
    <t>ｼｹﾞﾀ ﾅｵﾀｶ</t>
  </si>
  <si>
    <t>ﾔｽｲ ﾖｳｽｹ</t>
  </si>
  <si>
    <t>ﾓｳﾘ ｹﾝﾀﾛｳ</t>
  </si>
  <si>
    <t>ｴﾝﾄﾞｳ ﾉｱ</t>
  </si>
  <si>
    <t>ﾔﾏﾓﾄ ﾕｳｾｲ</t>
  </si>
  <si>
    <t>ﾐﾔｷﾞ ﾕﾀｶ</t>
  </si>
  <si>
    <t>ﾔﾏﾅｶ ﾀﾞｲｷ</t>
  </si>
  <si>
    <t>ｺﾆｼ ﾄﾓﾔ</t>
  </si>
  <si>
    <t>ﾅｶｶﾞﾜ ｿﾗﾁ</t>
  </si>
  <si>
    <t>ｲｼｶﾞｷ ﾖｼﾄ</t>
  </si>
  <si>
    <t>ﾊﾏｸﾞﾁ ﾘｮｳ</t>
  </si>
  <si>
    <t>ｾｲｹ ｶｽﾞﾏ</t>
  </si>
  <si>
    <t>ｽｴﾓﾄ ｺｳｾｲ</t>
  </si>
  <si>
    <t>ﾌｶﾔ ﾖｼｷ</t>
  </si>
  <si>
    <t>ﾏﾂｵｶ ﾂﾊﾞｻ</t>
  </si>
  <si>
    <t>ﾏﾙﾔﾏ ﾕｳﾀ</t>
  </si>
  <si>
    <t>ﾔﾏｻﾞｷ ｶｲﾄ</t>
  </si>
  <si>
    <t>ｺﾊﾞﾔｼ ﾄｼｷ</t>
  </si>
  <si>
    <t>ｶﾜｸﾞﾁ ｺｳﾍｲ</t>
  </si>
  <si>
    <t>ﾏﾂｴﾀﾞ ﾋｻｼ</t>
  </si>
  <si>
    <t>ｻﾄｳ ﾀｶﾋﾛ</t>
  </si>
  <si>
    <t>ｷｼ ﾀﾞｲｷ</t>
  </si>
  <si>
    <t>ｸﾗﾁ ﾀｶﾔ</t>
  </si>
  <si>
    <t>伊藤　匠平</t>
  </si>
  <si>
    <t>𠮷川　輝宜</t>
  </si>
  <si>
    <t>ｸｻｻﾞｷ ｿｳｲﾁﾛｳ</t>
  </si>
  <si>
    <t>沼津工業高等専門学校</t>
  </si>
  <si>
    <t>山形県</t>
  </si>
  <si>
    <t>安藤　朱里</t>
  </si>
  <si>
    <t>ｱﾝﾄﾞｳ ｱｶﾘ</t>
  </si>
  <si>
    <t>加藤　麻由</t>
  </si>
  <si>
    <t>ｶﾄｳ ﾏﾕ</t>
  </si>
  <si>
    <t>渡辺　彩奈</t>
  </si>
  <si>
    <t>ﾜﾀﾅﾍﾞ ｱﾔﾅ</t>
  </si>
  <si>
    <t>椙山　薫</t>
  </si>
  <si>
    <t>ｽｷﾞﾔﾏ ｶｵﾙ</t>
  </si>
  <si>
    <t>小泉　満菜</t>
  </si>
  <si>
    <t>ｺｲｽﾞﾐ ﾏﾅ</t>
  </si>
  <si>
    <t>内藤　希美</t>
  </si>
  <si>
    <t>ﾅｲﾄｳ ﾉｿﾞﾐ</t>
  </si>
  <si>
    <t>清水　咲穂</t>
  </si>
  <si>
    <t>ｼﾐｽﾞ ｻｷﾎ</t>
  </si>
  <si>
    <t>大西　加那子</t>
  </si>
  <si>
    <t>ｵｵﾆｼ ｶﾅｺ</t>
  </si>
  <si>
    <t>山村　桂子</t>
  </si>
  <si>
    <t>ﾔﾏﾑﾗ ｹｲｺ</t>
  </si>
  <si>
    <t>安藤　茜</t>
  </si>
  <si>
    <t>ｱﾝﾄﾞｳ ｱｶﾈ</t>
  </si>
  <si>
    <t>神山　千鶴</t>
  </si>
  <si>
    <t>大森　万祐加</t>
  </si>
  <si>
    <t>ｵｵﾓﾘ ﾏﾕｶ</t>
  </si>
  <si>
    <t>不破　綾華</t>
  </si>
  <si>
    <t>ﾌﾜ ｱﾔｶ</t>
  </si>
  <si>
    <t>岡本　凪布</t>
  </si>
  <si>
    <t>ｵｶﾓﾄ ﾅｷﾞﾎ</t>
  </si>
  <si>
    <t>辰巳　奈那</t>
  </si>
  <si>
    <t>ﾀﾂﾐ ﾅﾅ</t>
  </si>
  <si>
    <t>中西　奈々子</t>
  </si>
  <si>
    <t>ﾅｶﾆｼ ﾅﾅｺ</t>
  </si>
  <si>
    <t>山野　綾香</t>
  </si>
  <si>
    <t>ﾔﾏﾉ ｱﾔｶ</t>
  </si>
  <si>
    <t>山本　希羽</t>
  </si>
  <si>
    <t>ﾔﾏﾓﾄ ｷﾜ</t>
  </si>
  <si>
    <t>丹羽　智未</t>
  </si>
  <si>
    <t>ﾆﾜ ﾄﾓﾐ</t>
  </si>
  <si>
    <t>西田　圭那</t>
  </si>
  <si>
    <t>ﾆｼﾀﾞ ｶﾅ</t>
  </si>
  <si>
    <t>柴田　葵</t>
  </si>
  <si>
    <t>ｼﾊﾞﾀ ｱｵｲ</t>
  </si>
  <si>
    <t>杉浦　愛梨</t>
  </si>
  <si>
    <t>ｽｷﾞｳﾗ ｱｲﾘ</t>
  </si>
  <si>
    <t>杉浦　李菜</t>
  </si>
  <si>
    <t>ｽｷﾞｳﾗ ﾘﾅ</t>
  </si>
  <si>
    <t>伊藤　百花</t>
  </si>
  <si>
    <t>ｲﾄｳ ﾓﾓｶ</t>
  </si>
  <si>
    <t>須田　遥日</t>
  </si>
  <si>
    <t>ｽﾀﾞ ﾊﾙｶ</t>
  </si>
  <si>
    <t>大場　瑞生</t>
  </si>
  <si>
    <t>ｵｵﾊﾞ ﾐｽﾞｷ</t>
  </si>
  <si>
    <t>黒川　紗椰</t>
  </si>
  <si>
    <t>ｸﾛｶﾜ ｻﾔ</t>
  </si>
  <si>
    <t>鈴木　唯菜</t>
  </si>
  <si>
    <t>ｽｽﾞｷ ﾕｲﾅ</t>
  </si>
  <si>
    <t>八木田　沙椰</t>
  </si>
  <si>
    <t>ﾔｷﾞﾀ ｻﾔ</t>
  </si>
  <si>
    <t>山本　菜緒</t>
  </si>
  <si>
    <t>ﾔﾏﾓﾄ ﾅｵ</t>
  </si>
  <si>
    <t>里見　莉世</t>
  </si>
  <si>
    <t>ｻﾄﾐ ﾘｾ</t>
  </si>
  <si>
    <t>仲井　瑞紀</t>
  </si>
  <si>
    <t>ﾅｶｲ ﾐｽﾞｷ</t>
  </si>
  <si>
    <t>宮㟢　紗苗</t>
  </si>
  <si>
    <t>ﾐﾔｻﾞｷ ｻﾅｴ</t>
  </si>
  <si>
    <t>饗庭　奈々美</t>
  </si>
  <si>
    <t>ｱｲﾊﾞ ﾅﾅﾐ</t>
  </si>
  <si>
    <t>池田　佳菜子</t>
  </si>
  <si>
    <t>ｲｹﾀﾞ ｶﾅｺ</t>
  </si>
  <si>
    <t>稲吉　椿</t>
  </si>
  <si>
    <t>ｲﾅﾖｼ ﾂﾊﾞｷ</t>
  </si>
  <si>
    <t>杉山　そら</t>
  </si>
  <si>
    <t>ｽｷﾞﾔﾏ ｿﾗ</t>
  </si>
  <si>
    <t>都築　陽奈</t>
  </si>
  <si>
    <t>ﾂﾂﾞｷ ﾋﾅ</t>
  </si>
  <si>
    <t>中山　実優</t>
  </si>
  <si>
    <t>ﾅｶﾔﾏ ﾐﾕ</t>
  </si>
  <si>
    <t>高橋　奈々</t>
  </si>
  <si>
    <t>ﾀｶﾊｼ ﾅﾅ</t>
  </si>
  <si>
    <t>尾関　菜柚</t>
  </si>
  <si>
    <t>ｵｾﾞｷ ﾅﾕ</t>
  </si>
  <si>
    <t>板倉　左奈</t>
  </si>
  <si>
    <t>ｲﾀｸﾗ ｻﾅ</t>
  </si>
  <si>
    <t>外山　明日夏</t>
  </si>
  <si>
    <t>ﾄﾔﾏ ｱｽｶ</t>
  </si>
  <si>
    <t>中野　華映</t>
  </si>
  <si>
    <t>ﾅｶﾉ ﾊﾅｴ</t>
  </si>
  <si>
    <t>ｳｻﾐ ﾏﾅｶ</t>
  </si>
  <si>
    <t>葛西　真由</t>
  </si>
  <si>
    <t>ｶｻｲ ﾏﾕ</t>
  </si>
  <si>
    <t>茶井　優里</t>
  </si>
  <si>
    <t>ﾁｬｲ ﾕﾘ</t>
  </si>
  <si>
    <t>小林　もえか</t>
  </si>
  <si>
    <t>ｺﾊﾞﾔｼ ﾓｴｶ</t>
  </si>
  <si>
    <t>永墓　ゆめ果</t>
  </si>
  <si>
    <t>ﾅｶﾞﾊｶ ﾕﾒｶ</t>
  </si>
  <si>
    <t>宍戸　萌百伽</t>
  </si>
  <si>
    <t>林　玲奈</t>
  </si>
  <si>
    <t>ﾊﾔｼ ﾚｲﾅ</t>
  </si>
  <si>
    <t>畔柳　幸奈</t>
  </si>
  <si>
    <t>ｸﾛﾔﾅｷﾞ ﾕｷﾅ</t>
  </si>
  <si>
    <t>森山　歩果</t>
  </si>
  <si>
    <t>ﾓﾘﾔﾏ ｱﾕｶ</t>
  </si>
  <si>
    <t>勝　成望</t>
  </si>
  <si>
    <t>ｶﾂ ﾅﾙﾐ</t>
  </si>
  <si>
    <t>榊　菜月</t>
  </si>
  <si>
    <t>ｻｶｷ ﾅﾂｷ</t>
  </si>
  <si>
    <t>ｺｳﾔﾏ ﾁｽﾞﾙ</t>
  </si>
  <si>
    <t>ｼｼﾄﾞ ﾓﾓｶ</t>
  </si>
  <si>
    <t>宇佐見　真加</t>
    <rPh sb="2" eb="3">
      <t>ミ</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</si>
</sst>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0;&quot;¥&quot;\-#,##0"/>
    <numFmt numFmtId="6" formatCode="&quot;¥&quot;#,##0;[Red]&quot;¥&quot;\-#,##0"/>
    <numFmt numFmtId="42" formatCode="_ &quot;¥&quot;* #,##0_ ;_ &quot;¥&quot;* \-#,##0_ ;_ &quot;¥&quot;* &quot;-&quot;_ ;_ @_ "/>
    <numFmt numFmtId="176" formatCode="0&quot;人&quot;"/>
    <numFmt numFmtId="177" formatCode="0&quot;チーム&quot;"/>
    <numFmt numFmtId="178" formatCode="&quot;¥&quot;#,##0_);[Red]\(&quot;¥&quot;#,##0\)"/>
    <numFmt numFmtId="179" formatCode="#,###"/>
    <numFmt numFmtId="180" formatCode="0_);[Red]\(0\)"/>
    <numFmt numFmtId="181" formatCode="####"/>
    <numFmt numFmtId="182" formatCode="000\-0000\-0000"/>
  </numFmts>
  <fonts count="88">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明朝"/>
      <family val="1"/>
      <charset val="128"/>
    </font>
    <font>
      <sz val="11"/>
      <color theme="1"/>
      <name val="ＭＳ ゴシック"/>
      <family val="3"/>
      <charset val="128"/>
    </font>
    <font>
      <sz val="11"/>
      <color theme="1"/>
      <name val="メイリオ"/>
      <family val="3"/>
      <charset val="128"/>
    </font>
    <font>
      <sz val="14"/>
      <color theme="1"/>
      <name val="メイリオ"/>
      <family val="3"/>
      <charset val="128"/>
    </font>
    <font>
      <sz val="10"/>
      <color theme="1"/>
      <name val="メイリオ"/>
      <family val="3"/>
      <charset val="128"/>
    </font>
    <font>
      <b/>
      <sz val="10"/>
      <color theme="1"/>
      <name val="メイリオ"/>
      <family val="3"/>
      <charset val="128"/>
    </font>
    <font>
      <sz val="10"/>
      <color theme="1"/>
      <name val="ＭＳ ゴシック"/>
      <family val="3"/>
      <charset val="128"/>
    </font>
    <font>
      <sz val="11"/>
      <name val="ＭＳ Ｐゴシック"/>
      <family val="3"/>
      <charset val="128"/>
    </font>
    <font>
      <sz val="22"/>
      <color theme="1"/>
      <name val="メイリオ"/>
      <family val="3"/>
      <charset val="128"/>
    </font>
    <font>
      <b/>
      <sz val="16"/>
      <color theme="0"/>
      <name val="メイリオ"/>
      <family val="3"/>
      <charset val="128"/>
    </font>
    <font>
      <sz val="11"/>
      <name val="ＭＳ Ｐゴシック"/>
      <family val="2"/>
      <charset val="128"/>
      <scheme val="minor"/>
    </font>
    <font>
      <sz val="11"/>
      <name val="ＭＳ ゴシック"/>
      <family val="3"/>
      <charset val="128"/>
    </font>
    <font>
      <b/>
      <i/>
      <sz val="11"/>
      <color theme="1"/>
      <name val="メイリオ"/>
      <family val="3"/>
      <charset val="128"/>
    </font>
    <font>
      <b/>
      <sz val="11"/>
      <color theme="1"/>
      <name val="メイリオ"/>
      <family val="3"/>
      <charset val="128"/>
    </font>
    <font>
      <b/>
      <sz val="16"/>
      <color theme="1"/>
      <name val="メイリオ"/>
      <family val="3"/>
      <charset val="128"/>
    </font>
    <font>
      <sz val="26"/>
      <color theme="1"/>
      <name val="メイリオ"/>
      <family val="3"/>
      <charset val="128"/>
    </font>
    <font>
      <sz val="11"/>
      <color theme="1"/>
      <name val="ＭＳ Ｐゴシック"/>
      <family val="2"/>
      <charset val="128"/>
      <scheme val="minor"/>
    </font>
    <font>
      <sz val="10"/>
      <color rgb="FFFF0000"/>
      <name val="メイリオ"/>
      <family val="3"/>
      <charset val="128"/>
    </font>
    <font>
      <sz val="11"/>
      <color theme="1"/>
      <name val="ＭＳ Ｐゴシック"/>
      <family val="3"/>
      <charset val="128"/>
      <scheme val="minor"/>
    </font>
    <font>
      <sz val="18"/>
      <color theme="1"/>
      <name val="ＭＳ ゴシック"/>
      <family val="3"/>
      <charset val="128"/>
    </font>
    <font>
      <sz val="16"/>
      <color theme="1"/>
      <name val="ＭＳ Ｐゴシック"/>
      <family val="3"/>
      <charset val="128"/>
      <scheme val="minor"/>
    </font>
    <font>
      <sz val="13.5"/>
      <color theme="1"/>
      <name val="ＭＳ Ｐゴシック"/>
      <family val="3"/>
      <charset val="128"/>
      <scheme val="minor"/>
    </font>
    <font>
      <sz val="8"/>
      <color indexed="8"/>
      <name val="ＭＳ Ｐゴシック"/>
      <family val="3"/>
      <charset val="128"/>
    </font>
    <font>
      <sz val="10"/>
      <color theme="1"/>
      <name val="ＭＳ Ｐゴシック"/>
      <family val="3"/>
      <charset val="128"/>
      <scheme val="minor"/>
    </font>
    <font>
      <sz val="10.5"/>
      <color theme="1"/>
      <name val="ＭＳ Ｐゴシック"/>
      <family val="3"/>
      <charset val="128"/>
      <scheme val="minor"/>
    </font>
    <font>
      <sz val="13"/>
      <color theme="1"/>
      <name val="ＭＳ Ｐゴシック"/>
      <family val="3"/>
      <charset val="128"/>
      <scheme val="minor"/>
    </font>
    <font>
      <b/>
      <sz val="11"/>
      <color indexed="81"/>
      <name val="ＭＳ Ｐゴシック"/>
      <family val="3"/>
      <charset val="128"/>
    </font>
    <font>
      <sz val="11"/>
      <color indexed="81"/>
      <name val="ＭＳ Ｐゴシック"/>
      <family val="3"/>
      <charset val="128"/>
    </font>
    <font>
      <b/>
      <u/>
      <sz val="11"/>
      <color indexed="81"/>
      <name val="ＭＳ Ｐゴシック"/>
      <family val="3"/>
      <charset val="128"/>
    </font>
    <font>
      <sz val="14"/>
      <color theme="1"/>
      <name val="ＭＳ ゴシック"/>
      <family val="3"/>
      <charset val="128"/>
    </font>
    <font>
      <sz val="12"/>
      <color theme="1"/>
      <name val="ＭＳ ゴシック"/>
      <family val="3"/>
      <charset val="128"/>
    </font>
    <font>
      <u/>
      <sz val="11"/>
      <color theme="10"/>
      <name val="ＭＳ Ｐゴシック"/>
      <family val="2"/>
      <charset val="128"/>
      <scheme val="minor"/>
    </font>
    <font>
      <b/>
      <sz val="9"/>
      <color indexed="81"/>
      <name val="MS P ゴシック"/>
      <family val="3"/>
      <charset val="128"/>
    </font>
    <font>
      <b/>
      <sz val="12"/>
      <color indexed="81"/>
      <name val="MS P ゴシック"/>
      <family val="3"/>
      <charset val="128"/>
    </font>
    <font>
      <sz val="12"/>
      <color indexed="81"/>
      <name val="MS P ゴシック"/>
      <family val="3"/>
      <charset val="128"/>
    </font>
    <font>
      <b/>
      <u/>
      <sz val="12"/>
      <color indexed="81"/>
      <name val="MS P ゴシック"/>
      <family val="3"/>
      <charset val="128"/>
    </font>
    <font>
      <sz val="10"/>
      <name val="ＭＳ ゴシック"/>
      <family val="3"/>
      <charset val="128"/>
    </font>
    <font>
      <sz val="16"/>
      <color theme="1"/>
      <name val="メイリオ"/>
      <family val="3"/>
      <charset val="128"/>
    </font>
    <font>
      <b/>
      <sz val="9"/>
      <color indexed="81"/>
      <name val="ＭＳ Ｐゴシック"/>
      <family val="3"/>
      <charset val="128"/>
    </font>
    <font>
      <vertAlign val="superscript"/>
      <sz val="9"/>
      <color theme="1"/>
      <name val="ＭＳ Ｐゴシック"/>
      <family val="3"/>
      <charset val="128"/>
      <scheme val="minor"/>
    </font>
    <font>
      <b/>
      <sz val="12"/>
      <color theme="1"/>
      <name val="メイリオ"/>
      <family val="3"/>
      <charset val="128"/>
    </font>
    <font>
      <sz val="12"/>
      <name val="ＭＳ 明朝"/>
      <family val="1"/>
      <charset val="128"/>
    </font>
    <font>
      <sz val="11"/>
      <color indexed="8"/>
      <name val="ＭＳ Ｐゴシック"/>
      <family val="3"/>
      <charset val="128"/>
    </font>
    <font>
      <u/>
      <sz val="11"/>
      <color theme="10"/>
      <name val="ＭＳ Ｐゴシック"/>
      <family val="3"/>
      <charset val="128"/>
    </font>
    <font>
      <sz val="15"/>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1.5"/>
      <color theme="1"/>
      <name val="ＭＳ Ｐゴシック"/>
      <family val="3"/>
      <charset val="128"/>
      <scheme val="minor"/>
    </font>
    <font>
      <sz val="17"/>
      <color theme="1"/>
      <name val="ＭＳ Ｐゴシック"/>
      <family val="3"/>
      <charset val="128"/>
      <scheme val="minor"/>
    </font>
    <font>
      <sz val="11"/>
      <color rgb="FFFF0000"/>
      <name val="ＭＳ Ｐゴシック"/>
      <family val="2"/>
      <charset val="128"/>
      <scheme val="minor"/>
    </font>
    <font>
      <b/>
      <sz val="10"/>
      <color theme="0"/>
      <name val="メイリオ"/>
      <family val="3"/>
      <charset val="128"/>
    </font>
    <font>
      <b/>
      <sz val="12"/>
      <name val="メイリオ"/>
      <family val="3"/>
      <charset val="128"/>
    </font>
    <font>
      <b/>
      <sz val="10"/>
      <name val="メイリオ"/>
      <family val="3"/>
      <charset val="128"/>
    </font>
    <font>
      <b/>
      <sz val="12"/>
      <name val="ＭＳ Ｐゴシック"/>
      <family val="2"/>
      <charset val="128"/>
      <scheme val="minor"/>
    </font>
    <font>
      <sz val="11"/>
      <color theme="1"/>
      <name val="ＭＳ Ｐゴシック"/>
      <family val="2"/>
      <charset val="128"/>
    </font>
    <font>
      <sz val="11"/>
      <color indexed="8"/>
      <name val="ＭＳ ゴシック"/>
      <family val="3"/>
      <charset val="128"/>
    </font>
    <font>
      <sz val="12"/>
      <color indexed="8"/>
      <name val="ＭＳ ゴシック"/>
      <family val="3"/>
      <charset val="128"/>
    </font>
    <font>
      <sz val="10"/>
      <name val="メイリオ"/>
      <family val="3"/>
      <charset val="128"/>
    </font>
    <font>
      <sz val="11"/>
      <color rgb="FF000000"/>
      <name val="メイリオ"/>
      <family val="3"/>
      <charset val="128"/>
    </font>
    <font>
      <sz val="18"/>
      <color theme="1"/>
      <name val="ＭＳ Ｐゴシック"/>
      <family val="3"/>
      <charset val="128"/>
      <scheme val="minor"/>
    </font>
    <font>
      <b/>
      <sz val="12"/>
      <color rgb="FFFF0000"/>
      <name val="ＭＳ Ｐゴシック"/>
      <family val="3"/>
      <charset val="128"/>
      <scheme val="minor"/>
    </font>
    <font>
      <sz val="14"/>
      <name val="メイリオ"/>
      <family val="3"/>
      <charset val="128"/>
    </font>
    <font>
      <sz val="11"/>
      <name val="メイリオ"/>
      <family val="3"/>
      <charset val="128"/>
    </font>
    <font>
      <sz val="12"/>
      <name val="メイリオ"/>
      <family val="3"/>
      <charset val="128"/>
    </font>
    <font>
      <sz val="12"/>
      <color theme="1"/>
      <name val="メイリオ"/>
      <family val="3"/>
      <charset val="128"/>
    </font>
    <font>
      <sz val="36"/>
      <color theme="1"/>
      <name val="メイリオ"/>
      <family val="3"/>
      <charset val="128"/>
    </font>
    <font>
      <sz val="12"/>
      <name val="HGｺﾞｼｯｸM"/>
      <family val="3"/>
      <charset val="128"/>
    </font>
    <font>
      <b/>
      <sz val="14"/>
      <name val="メイリオ"/>
      <family val="3"/>
      <charset val="128"/>
    </font>
    <font>
      <sz val="12"/>
      <color rgb="FFFF0000"/>
      <name val="メイリオ"/>
      <family val="3"/>
      <charset val="128"/>
    </font>
    <font>
      <sz val="12"/>
      <name val="ＭＳ Ｐゴシック"/>
      <family val="3"/>
      <charset val="128"/>
    </font>
    <font>
      <b/>
      <sz val="12"/>
      <name val="ＭＳ Ｐゴシック"/>
      <family val="3"/>
      <charset val="128"/>
    </font>
    <font>
      <b/>
      <sz val="14"/>
      <name val="ＭＳ Ｐゴシック"/>
      <family val="3"/>
      <charset val="128"/>
    </font>
    <font>
      <sz val="14"/>
      <name val="ＭＳ Ｐゴシック"/>
      <family val="3"/>
      <charset val="128"/>
    </font>
    <font>
      <b/>
      <sz val="10"/>
      <color rgb="FFFF0000"/>
      <name val="HGｺﾞｼｯｸM"/>
      <family val="3"/>
      <charset val="128"/>
    </font>
    <font>
      <b/>
      <sz val="12"/>
      <color theme="1"/>
      <name val="ＭＳ ゴシック"/>
      <family val="3"/>
      <charset val="128"/>
    </font>
    <font>
      <sz val="14"/>
      <color theme="1"/>
      <name val="ＭＳ Ｐゴシック"/>
      <family val="2"/>
      <charset val="128"/>
      <scheme val="minor"/>
    </font>
    <font>
      <b/>
      <sz val="11"/>
      <name val="メイリオ"/>
      <family val="3"/>
      <charset val="128"/>
    </font>
    <font>
      <b/>
      <sz val="26"/>
      <color theme="1"/>
      <name val="メイリオ"/>
      <family val="3"/>
      <charset val="128"/>
    </font>
    <font>
      <sz val="8"/>
      <color theme="0"/>
      <name val="ＭＳ ゴシック"/>
      <family val="3"/>
      <charset val="128"/>
    </font>
    <font>
      <b/>
      <sz val="11"/>
      <color theme="1"/>
      <name val="ＭＳ Ｐゴシック"/>
      <family val="3"/>
      <charset val="128"/>
      <scheme val="minor"/>
    </font>
    <font>
      <sz val="14"/>
      <name val="ＭＳ Ｐゴシック"/>
      <family val="3"/>
      <charset val="128"/>
      <scheme val="minor"/>
    </font>
    <font>
      <sz val="8"/>
      <color theme="1"/>
      <name val="ＭＳ ゴシック"/>
      <family val="3"/>
      <charset val="128"/>
    </font>
    <font>
      <sz val="9"/>
      <color theme="1"/>
      <name val="ＭＳ ゴシック"/>
      <family val="3"/>
      <charset val="128"/>
    </font>
    <font>
      <sz val="9"/>
      <name val="ＭＳ Ｐゴシック"/>
      <family val="2"/>
      <charset val="128"/>
      <scheme val="minor"/>
    </font>
    <font>
      <sz val="22"/>
      <name val="メイリオ"/>
      <family val="3"/>
      <charset val="128"/>
    </font>
  </fonts>
  <fills count="23">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FF33CC"/>
        <bgColor indexed="64"/>
      </patternFill>
    </fill>
    <fill>
      <patternFill patternType="solid">
        <fgColor rgb="FFFFFF00"/>
        <bgColor indexed="64"/>
      </patternFill>
    </fill>
    <fill>
      <patternFill patternType="solid">
        <fgColor rgb="FFFFC000"/>
        <bgColor indexed="64"/>
      </patternFill>
    </fill>
    <fill>
      <patternFill patternType="solid">
        <fgColor theme="3" tint="0.59999389629810485"/>
        <bgColor indexed="64"/>
      </patternFill>
    </fill>
    <fill>
      <patternFill patternType="solid">
        <fgColor theme="9"/>
        <bgColor indexed="64"/>
      </patternFill>
    </fill>
    <fill>
      <patternFill patternType="solid">
        <fgColor theme="0" tint="-0.249977111117893"/>
        <bgColor indexed="64"/>
      </patternFill>
    </fill>
    <fill>
      <patternFill patternType="solid">
        <fgColor rgb="FFFF0000"/>
        <bgColor indexed="64"/>
      </patternFill>
    </fill>
    <fill>
      <patternFill patternType="solid">
        <fgColor rgb="FFFF6699"/>
        <bgColor indexed="64"/>
      </patternFill>
    </fill>
    <fill>
      <patternFill patternType="solid">
        <fgColor rgb="FFCCFFFF"/>
        <bgColor indexed="64"/>
      </patternFill>
    </fill>
    <fill>
      <patternFill patternType="solid">
        <fgColor theme="0" tint="-4.9989318521683403E-2"/>
        <bgColor indexed="64"/>
      </patternFill>
    </fill>
    <fill>
      <patternFill patternType="solid">
        <fgColor rgb="FFCCFF00"/>
        <bgColor indexed="64"/>
      </patternFill>
    </fill>
    <fill>
      <patternFill patternType="solid">
        <fgColor rgb="FF84D1FF"/>
        <bgColor indexed="64"/>
      </patternFill>
    </fill>
    <fill>
      <patternFill patternType="solid">
        <fgColor theme="1" tint="0.499984740745262"/>
        <bgColor indexed="64"/>
      </patternFill>
    </fill>
    <fill>
      <patternFill patternType="solid">
        <fgColor indexed="55"/>
        <bgColor indexed="64"/>
      </patternFill>
    </fill>
    <fill>
      <patternFill patternType="solid">
        <fgColor rgb="FFFF0099"/>
        <bgColor indexed="64"/>
      </patternFill>
    </fill>
    <fill>
      <patternFill patternType="solid">
        <fgColor rgb="FF92D050"/>
        <bgColor indexed="64"/>
      </patternFill>
    </fill>
    <fill>
      <patternFill patternType="solid">
        <fgColor rgb="FFFF9999"/>
        <bgColor indexed="64"/>
      </patternFill>
    </fill>
    <fill>
      <patternFill patternType="solid">
        <fgColor theme="3" tint="0.79998168889431442"/>
        <bgColor indexed="64"/>
      </patternFill>
    </fill>
    <fill>
      <patternFill patternType="solid">
        <fgColor theme="5" tint="0.59999389629810485"/>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style="double">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style="thin">
        <color indexed="64"/>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double">
        <color indexed="64"/>
      </top>
      <bottom/>
      <diagonal/>
    </border>
    <border>
      <left/>
      <right style="thin">
        <color indexed="64"/>
      </right>
      <top/>
      <bottom/>
      <diagonal/>
    </border>
    <border>
      <left/>
      <right/>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top/>
      <bottom style="dash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double">
        <color indexed="64"/>
      </top>
      <bottom/>
      <diagonal/>
    </border>
    <border>
      <left style="thin">
        <color indexed="64"/>
      </left>
      <right/>
      <top style="double">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double">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indexed="64"/>
      </left>
      <right style="thin">
        <color indexed="64"/>
      </right>
      <top style="double">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medium">
        <color indexed="64"/>
      </right>
      <top style="medium">
        <color indexed="64"/>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medium">
        <color indexed="64"/>
      </bottom>
      <diagonal/>
    </border>
  </borders>
  <cellStyleXfs count="15">
    <xf numFmtId="0" fontId="0" fillId="0" borderId="0">
      <alignment vertical="center"/>
    </xf>
    <xf numFmtId="6" fontId="19" fillId="0" borderId="0" applyFont="0" applyFill="0" applyBorder="0" applyAlignment="0" applyProtection="0">
      <alignment vertical="center"/>
    </xf>
    <xf numFmtId="0" fontId="21" fillId="0" borderId="0">
      <alignment vertical="center"/>
    </xf>
    <xf numFmtId="0" fontId="34" fillId="0" borderId="0" applyNumberFormat="0" applyFill="0" applyBorder="0" applyAlignment="0" applyProtection="0">
      <alignment vertical="center"/>
    </xf>
    <xf numFmtId="0" fontId="10" fillId="0" borderId="0"/>
    <xf numFmtId="0" fontId="44" fillId="0" borderId="0"/>
    <xf numFmtId="0" fontId="46" fillId="0" borderId="0" applyNumberFormat="0" applyFill="0" applyBorder="0" applyAlignment="0" applyProtection="0">
      <alignment vertical="top"/>
      <protection locked="0"/>
    </xf>
    <xf numFmtId="38" fontId="45" fillId="0" borderId="0" applyFont="0" applyFill="0" applyBorder="0" applyAlignment="0" applyProtection="0">
      <alignment vertical="center"/>
    </xf>
    <xf numFmtId="38" fontId="45" fillId="0" borderId="0" applyFont="0" applyFill="0" applyBorder="0" applyAlignment="0" applyProtection="0">
      <alignment vertical="center"/>
    </xf>
    <xf numFmtId="0" fontId="44" fillId="0" borderId="0"/>
    <xf numFmtId="0" fontId="44" fillId="0" borderId="0"/>
    <xf numFmtId="0" fontId="44" fillId="0" borderId="0"/>
    <xf numFmtId="0" fontId="44" fillId="0" borderId="0"/>
    <xf numFmtId="0" fontId="21" fillId="0" borderId="0">
      <alignment vertical="center"/>
    </xf>
    <xf numFmtId="0" fontId="21" fillId="0" borderId="0">
      <alignment vertical="center"/>
    </xf>
  </cellStyleXfs>
  <cellXfs count="830">
    <xf numFmtId="0" fontId="0" fillId="0" borderId="0" xfId="0">
      <alignment vertical="center"/>
    </xf>
    <xf numFmtId="0" fontId="0" fillId="3" borderId="0" xfId="0" applyFill="1">
      <alignment vertical="center"/>
    </xf>
    <xf numFmtId="0" fontId="4" fillId="3" borderId="0" xfId="0" applyFont="1" applyFill="1">
      <alignment vertical="center"/>
    </xf>
    <xf numFmtId="0" fontId="5" fillId="3" borderId="0" xfId="0" applyFont="1" applyFill="1" applyAlignment="1">
      <alignment horizontal="center" vertical="center"/>
    </xf>
    <xf numFmtId="0" fontId="5" fillId="3" borderId="0" xfId="0" applyFont="1" applyFill="1">
      <alignment vertical="center"/>
    </xf>
    <xf numFmtId="0" fontId="7" fillId="3" borderId="10" xfId="0" applyFont="1" applyFill="1" applyBorder="1" applyAlignment="1" applyProtection="1">
      <alignment horizontal="center" vertical="center"/>
      <protection hidden="1"/>
    </xf>
    <xf numFmtId="0" fontId="7" fillId="3" borderId="10" xfId="0" applyFont="1" applyFill="1" applyBorder="1">
      <alignment vertical="center"/>
    </xf>
    <xf numFmtId="0" fontId="7" fillId="3" borderId="19" xfId="0" applyFont="1" applyFill="1" applyBorder="1" applyProtection="1">
      <alignment vertical="center"/>
      <protection locked="0"/>
    </xf>
    <xf numFmtId="0" fontId="7" fillId="3" borderId="5" xfId="0" applyFont="1" applyFill="1" applyBorder="1" applyAlignment="1" applyProtection="1">
      <alignment horizontal="center" vertical="center"/>
      <protection hidden="1"/>
    </xf>
    <xf numFmtId="0" fontId="7" fillId="3" borderId="6" xfId="0" applyFont="1" applyFill="1" applyBorder="1" applyAlignment="1" applyProtection="1">
      <alignment horizontal="center" vertical="center"/>
      <protection hidden="1"/>
    </xf>
    <xf numFmtId="0" fontId="7" fillId="3" borderId="63" xfId="0" applyFont="1" applyFill="1" applyBorder="1" applyAlignment="1" applyProtection="1">
      <alignment horizontal="center" vertical="center"/>
      <protection hidden="1"/>
    </xf>
    <xf numFmtId="0" fontId="4" fillId="0" borderId="0" xfId="0" applyFont="1">
      <alignment vertical="center"/>
    </xf>
    <xf numFmtId="49" fontId="4" fillId="0" borderId="0" xfId="0" applyNumberFormat="1" applyFont="1">
      <alignment vertical="center"/>
    </xf>
    <xf numFmtId="49" fontId="4" fillId="0" borderId="0" xfId="0" applyNumberFormat="1" applyFont="1" applyAlignment="1">
      <alignment horizontal="left"/>
    </xf>
    <xf numFmtId="0" fontId="9" fillId="0" borderId="0" xfId="0" applyFont="1">
      <alignment vertical="center"/>
    </xf>
    <xf numFmtId="0" fontId="4" fillId="0" borderId="0" xfId="0" applyFont="1" applyAlignment="1"/>
    <xf numFmtId="0" fontId="4" fillId="5" borderId="15"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4" xfId="0" applyFont="1" applyFill="1" applyBorder="1" applyAlignment="1">
      <alignment horizontal="center" vertical="center"/>
    </xf>
    <xf numFmtId="0" fontId="4" fillId="0" borderId="72" xfId="0" applyFont="1" applyBorder="1" applyAlignment="1">
      <alignment horizontal="center" vertical="center"/>
    </xf>
    <xf numFmtId="0" fontId="4" fillId="0" borderId="10" xfId="0" applyFont="1" applyBorder="1" applyAlignment="1">
      <alignment horizontal="center" vertical="center"/>
    </xf>
    <xf numFmtId="0" fontId="4" fillId="0" borderId="73" xfId="0" applyFont="1" applyBorder="1" applyAlignment="1">
      <alignment horizontal="center" vertical="center"/>
    </xf>
    <xf numFmtId="49" fontId="10" fillId="0" borderId="0" xfId="0" applyNumberFormat="1" applyFont="1" applyAlignment="1">
      <alignment horizontal="left"/>
    </xf>
    <xf numFmtId="49" fontId="13" fillId="0" borderId="0" xfId="0" applyNumberFormat="1" applyFont="1" applyAlignment="1">
      <alignment horizontal="left"/>
    </xf>
    <xf numFmtId="0" fontId="13" fillId="0" borderId="0" xfId="0" applyFont="1">
      <alignment vertical="center"/>
    </xf>
    <xf numFmtId="0" fontId="14" fillId="0" borderId="0" xfId="0" applyFont="1">
      <alignment vertical="center"/>
    </xf>
    <xf numFmtId="49" fontId="14" fillId="0" borderId="0" xfId="0" applyNumberFormat="1" applyFont="1">
      <alignment vertical="center"/>
    </xf>
    <xf numFmtId="49" fontId="14" fillId="0" borderId="0" xfId="0" applyNumberFormat="1" applyFont="1" applyAlignment="1">
      <alignment horizontal="left"/>
    </xf>
    <xf numFmtId="49" fontId="14" fillId="0" borderId="0" xfId="0" applyNumberFormat="1" applyFont="1" applyAlignment="1"/>
    <xf numFmtId="0" fontId="4" fillId="7" borderId="0" xfId="0" applyFont="1" applyFill="1">
      <alignment vertical="center"/>
    </xf>
    <xf numFmtId="0" fontId="7" fillId="3" borderId="3"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locked="0"/>
    </xf>
    <xf numFmtId="0" fontId="7" fillId="3" borderId="12" xfId="0" applyFont="1" applyFill="1" applyBorder="1" applyAlignment="1" applyProtection="1">
      <alignment horizontal="left" vertical="center"/>
      <protection locked="0"/>
    </xf>
    <xf numFmtId="0" fontId="7" fillId="3" borderId="9" xfId="0" applyFont="1" applyFill="1" applyBorder="1" applyAlignment="1" applyProtection="1">
      <alignment horizontal="left" vertical="center"/>
      <protection locked="0"/>
    </xf>
    <xf numFmtId="0" fontId="7" fillId="3" borderId="76" xfId="0" applyFont="1" applyFill="1" applyBorder="1" applyAlignment="1" applyProtection="1">
      <alignment horizontal="left" vertical="center"/>
      <protection locked="0"/>
    </xf>
    <xf numFmtId="0" fontId="5" fillId="3" borderId="55" xfId="0" applyFont="1" applyFill="1" applyBorder="1" applyAlignment="1">
      <alignment horizontal="center" vertical="center"/>
    </xf>
    <xf numFmtId="0" fontId="5" fillId="3" borderId="75" xfId="0" applyFont="1" applyFill="1" applyBorder="1" applyAlignment="1">
      <alignment horizontal="center" vertical="center"/>
    </xf>
    <xf numFmtId="49" fontId="5" fillId="3" borderId="28" xfId="0" applyNumberFormat="1" applyFont="1" applyFill="1" applyBorder="1" applyAlignment="1" applyProtection="1">
      <alignment horizontal="center" vertical="center"/>
      <protection locked="0"/>
    </xf>
    <xf numFmtId="0" fontId="16" fillId="3" borderId="15"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34" xfId="0" applyFont="1" applyFill="1" applyBorder="1" applyAlignment="1">
      <alignment horizontal="center" vertical="center"/>
    </xf>
    <xf numFmtId="0" fontId="5" fillId="3" borderId="77" xfId="0" applyFont="1" applyFill="1" applyBorder="1" applyAlignment="1">
      <alignment horizontal="center" vertical="center"/>
    </xf>
    <xf numFmtId="0" fontId="5" fillId="3" borderId="49" xfId="0" applyFont="1" applyFill="1" applyBorder="1" applyAlignment="1">
      <alignment horizontal="center" vertical="center"/>
    </xf>
    <xf numFmtId="0" fontId="5" fillId="3" borderId="84" xfId="0" applyFont="1" applyFill="1" applyBorder="1" applyAlignment="1">
      <alignment horizontal="center" vertical="center"/>
    </xf>
    <xf numFmtId="0" fontId="0" fillId="3" borderId="0" xfId="0" applyFill="1" applyAlignment="1">
      <alignment horizontal="center" vertical="center"/>
    </xf>
    <xf numFmtId="0" fontId="5" fillId="3" borderId="88" xfId="0" applyFont="1" applyFill="1" applyBorder="1">
      <alignment vertical="center"/>
    </xf>
    <xf numFmtId="0" fontId="15" fillId="3" borderId="0" xfId="0" applyFont="1" applyFill="1" applyAlignment="1">
      <alignment horizontal="center" vertical="center"/>
    </xf>
    <xf numFmtId="0" fontId="5" fillId="3" borderId="30" xfId="0" applyFont="1" applyFill="1" applyBorder="1" applyAlignment="1">
      <alignment horizontal="center" vertical="center"/>
    </xf>
    <xf numFmtId="0" fontId="0" fillId="3" borderId="88" xfId="0" applyFill="1" applyBorder="1" applyAlignment="1">
      <alignment horizontal="center" vertical="center"/>
    </xf>
    <xf numFmtId="0" fontId="8" fillId="3" borderId="51"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20" xfId="0" applyFont="1" applyFill="1" applyBorder="1" applyAlignment="1">
      <alignment horizontal="center" vertical="center"/>
    </xf>
    <xf numFmtId="0" fontId="8" fillId="3" borderId="0" xfId="0" applyFont="1" applyFill="1">
      <alignment vertical="center"/>
    </xf>
    <xf numFmtId="0" fontId="8" fillId="3" borderId="0" xfId="0" applyFont="1" applyFill="1" applyAlignment="1">
      <alignment horizontal="center" vertical="center"/>
    </xf>
    <xf numFmtId="0" fontId="8" fillId="3" borderId="0" xfId="0" applyFont="1" applyFill="1" applyAlignment="1">
      <alignment horizontal="left"/>
    </xf>
    <xf numFmtId="0" fontId="8" fillId="3" borderId="0" xfId="0" applyFont="1" applyFill="1" applyAlignment="1"/>
    <xf numFmtId="42" fontId="5" fillId="3" borderId="29" xfId="0" applyNumberFormat="1" applyFont="1" applyFill="1" applyBorder="1">
      <alignment vertical="center"/>
    </xf>
    <xf numFmtId="0" fontId="5" fillId="3" borderId="29" xfId="0" applyFont="1" applyFill="1" applyBorder="1" applyAlignment="1">
      <alignment horizontal="center" vertical="center"/>
    </xf>
    <xf numFmtId="176" fontId="5" fillId="3" borderId="29" xfId="0" applyNumberFormat="1" applyFont="1" applyFill="1" applyBorder="1" applyAlignment="1">
      <alignment horizontal="center" vertical="center"/>
    </xf>
    <xf numFmtId="0" fontId="5" fillId="3" borderId="97" xfId="0" applyFont="1" applyFill="1" applyBorder="1" applyAlignment="1">
      <alignment horizontal="center" vertical="center"/>
    </xf>
    <xf numFmtId="42" fontId="5" fillId="3" borderId="12" xfId="0" applyNumberFormat="1" applyFont="1" applyFill="1" applyBorder="1">
      <alignment vertical="center"/>
    </xf>
    <xf numFmtId="0" fontId="5" fillId="3" borderId="12" xfId="0" applyFont="1" applyFill="1" applyBorder="1" applyAlignment="1">
      <alignment horizontal="center" vertical="center"/>
    </xf>
    <xf numFmtId="177" fontId="5" fillId="3" borderId="12" xfId="0" applyNumberFormat="1" applyFont="1" applyFill="1" applyBorder="1" applyAlignment="1">
      <alignment horizontal="center" vertical="center"/>
    </xf>
    <xf numFmtId="42" fontId="5" fillId="3" borderId="35" xfId="0" applyNumberFormat="1" applyFont="1" applyFill="1" applyBorder="1" applyAlignment="1">
      <alignment horizontal="center" vertical="center"/>
    </xf>
    <xf numFmtId="0" fontId="5" fillId="3" borderId="56" xfId="0" applyFont="1" applyFill="1" applyBorder="1">
      <alignment vertical="center"/>
    </xf>
    <xf numFmtId="0" fontId="5" fillId="3" borderId="26" xfId="0" applyFont="1" applyFill="1" applyBorder="1">
      <alignment vertical="center"/>
    </xf>
    <xf numFmtId="0" fontId="5" fillId="3" borderId="26" xfId="0" applyFont="1" applyFill="1" applyBorder="1" applyAlignment="1">
      <alignment horizontal="center" vertical="center"/>
    </xf>
    <xf numFmtId="42" fontId="5" fillId="3" borderId="27" xfId="0" applyNumberFormat="1" applyFont="1" applyFill="1" applyBorder="1" applyAlignment="1">
      <alignment horizontal="center" vertical="center"/>
    </xf>
    <xf numFmtId="42" fontId="5" fillId="3" borderId="0" xfId="0" applyNumberFormat="1" applyFont="1" applyFill="1" applyAlignment="1">
      <alignment horizontal="center" vertical="center"/>
    </xf>
    <xf numFmtId="42" fontId="5" fillId="3" borderId="57" xfId="0" applyNumberFormat="1" applyFont="1" applyFill="1" applyBorder="1">
      <alignment vertical="center"/>
    </xf>
    <xf numFmtId="0" fontId="5" fillId="3" borderId="57" xfId="0" applyFont="1" applyFill="1" applyBorder="1" applyAlignment="1">
      <alignment horizontal="center" vertical="center"/>
    </xf>
    <xf numFmtId="176" fontId="5" fillId="3" borderId="57" xfId="0" applyNumberFormat="1" applyFont="1" applyFill="1" applyBorder="1" applyAlignment="1">
      <alignment horizontal="center" vertical="center"/>
    </xf>
    <xf numFmtId="42" fontId="5" fillId="3" borderId="49" xfId="0" applyNumberFormat="1" applyFont="1" applyFill="1" applyBorder="1" applyAlignment="1">
      <alignment horizontal="center" vertical="center"/>
    </xf>
    <xf numFmtId="0" fontId="5" fillId="3" borderId="0" xfId="0" applyFont="1" applyFill="1" applyAlignment="1">
      <alignment horizontal="left" vertical="center"/>
    </xf>
    <xf numFmtId="176" fontId="5" fillId="3" borderId="38" xfId="0" applyNumberFormat="1" applyFont="1" applyFill="1" applyBorder="1">
      <alignment vertical="center"/>
    </xf>
    <xf numFmtId="49" fontId="14" fillId="10" borderId="0" xfId="0" applyNumberFormat="1" applyFont="1" applyFill="1" applyAlignment="1"/>
    <xf numFmtId="0" fontId="20" fillId="3" borderId="19" xfId="0" applyFont="1" applyFill="1" applyBorder="1" applyProtection="1">
      <alignment vertical="center"/>
      <protection locked="0"/>
    </xf>
    <xf numFmtId="0" fontId="14" fillId="0" borderId="0" xfId="0" applyFont="1" applyAlignment="1">
      <alignment horizontal="left"/>
    </xf>
    <xf numFmtId="0" fontId="4" fillId="4" borderId="0" xfId="0" applyFont="1" applyFill="1">
      <alignment vertical="center"/>
    </xf>
    <xf numFmtId="0" fontId="21" fillId="0" borderId="0" xfId="2">
      <alignment vertical="center"/>
    </xf>
    <xf numFmtId="0" fontId="23" fillId="0" borderId="0" xfId="2" applyFont="1" applyAlignment="1"/>
    <xf numFmtId="0" fontId="24" fillId="0" borderId="29" xfId="2" applyFont="1" applyBorder="1" applyAlignment="1">
      <alignment horizontal="center"/>
    </xf>
    <xf numFmtId="0" fontId="21" fillId="0" borderId="0" xfId="2" applyAlignment="1">
      <alignment horizontal="right" vertical="center"/>
    </xf>
    <xf numFmtId="0" fontId="21" fillId="0" borderId="0" xfId="2" applyProtection="1">
      <alignment vertical="center"/>
      <protection locked="0" hidden="1"/>
    </xf>
    <xf numFmtId="0" fontId="21" fillId="0" borderId="0" xfId="2" applyAlignment="1" applyProtection="1">
      <alignment horizontal="right" vertical="center"/>
      <protection locked="0" hidden="1"/>
    </xf>
    <xf numFmtId="0" fontId="21" fillId="0" borderId="29" xfId="2" applyBorder="1" applyProtection="1">
      <alignment vertical="center"/>
      <protection locked="0" hidden="1"/>
    </xf>
    <xf numFmtId="0" fontId="21" fillId="0" borderId="0" xfId="2" applyAlignment="1">
      <alignment horizontal="center" vertical="center"/>
    </xf>
    <xf numFmtId="0" fontId="27" fillId="0" borderId="0" xfId="2" applyFont="1" applyAlignment="1">
      <alignment horizontal="right" vertical="center"/>
    </xf>
    <xf numFmtId="0" fontId="27" fillId="0" borderId="0" xfId="2" applyFont="1" applyAlignment="1"/>
    <xf numFmtId="0" fontId="27" fillId="0" borderId="0" xfId="2" applyFont="1">
      <alignment vertical="center"/>
    </xf>
    <xf numFmtId="0" fontId="5" fillId="3" borderId="0" xfId="0" applyFont="1" applyFill="1" applyAlignment="1" applyProtection="1">
      <alignment horizontal="left" vertical="top" wrapText="1"/>
      <protection locked="0"/>
    </xf>
    <xf numFmtId="0" fontId="32" fillId="3" borderId="0" xfId="0" applyFont="1" applyFill="1">
      <alignment vertical="center"/>
    </xf>
    <xf numFmtId="0" fontId="0" fillId="0" borderId="0" xfId="0" applyAlignment="1">
      <alignment horizontal="left" vertical="center"/>
    </xf>
    <xf numFmtId="0" fontId="5" fillId="3" borderId="0" xfId="0" applyFont="1" applyFill="1" applyAlignment="1" applyProtection="1">
      <alignment horizontal="center" vertical="top" wrapText="1"/>
      <protection locked="0"/>
    </xf>
    <xf numFmtId="0" fontId="39" fillId="0" borderId="0" xfId="0" applyFont="1">
      <alignment vertical="center"/>
    </xf>
    <xf numFmtId="0" fontId="7" fillId="3" borderId="7" xfId="0" applyFont="1" applyFill="1" applyBorder="1" applyAlignment="1" applyProtection="1">
      <alignment horizontal="center" vertical="center"/>
      <protection hidden="1"/>
    </xf>
    <xf numFmtId="0" fontId="7" fillId="3" borderId="26" xfId="0" applyFont="1" applyFill="1" applyBorder="1" applyAlignment="1" applyProtection="1">
      <alignment horizontal="left" vertical="center"/>
      <protection locked="0"/>
    </xf>
    <xf numFmtId="0" fontId="7" fillId="3" borderId="79" xfId="0" applyFont="1" applyFill="1" applyBorder="1" applyAlignment="1" applyProtection="1">
      <alignment horizontal="left" vertical="center"/>
      <protection locked="0"/>
    </xf>
    <xf numFmtId="0" fontId="7" fillId="3" borderId="58" xfId="0" applyFont="1" applyFill="1" applyBorder="1" applyProtection="1">
      <alignment vertical="center"/>
      <protection locked="0"/>
    </xf>
    <xf numFmtId="0" fontId="0" fillId="3" borderId="29" xfId="0" applyFill="1" applyBorder="1">
      <alignment vertical="center"/>
    </xf>
    <xf numFmtId="0" fontId="7" fillId="3" borderId="45" xfId="0" applyFont="1" applyFill="1" applyBorder="1" applyAlignment="1" applyProtection="1">
      <alignment horizontal="left" vertical="center"/>
      <protection locked="0"/>
    </xf>
    <xf numFmtId="0" fontId="7" fillId="3" borderId="83" xfId="0" applyFont="1" applyFill="1" applyBorder="1" applyAlignment="1" applyProtection="1">
      <alignment horizontal="left" vertical="center"/>
      <protection locked="0"/>
    </xf>
    <xf numFmtId="0" fontId="7" fillId="3" borderId="51" xfId="0" applyFont="1" applyFill="1" applyBorder="1" applyAlignment="1" applyProtection="1">
      <alignment horizontal="center" vertical="center"/>
      <protection hidden="1"/>
    </xf>
    <xf numFmtId="0" fontId="7" fillId="3" borderId="28" xfId="0" applyFont="1" applyFill="1" applyBorder="1" applyProtection="1">
      <alignment vertical="center"/>
      <protection locked="0"/>
    </xf>
    <xf numFmtId="0" fontId="0" fillId="0" borderId="45" xfId="0" applyBorder="1">
      <alignment vertical="center"/>
    </xf>
    <xf numFmtId="180" fontId="8" fillId="3" borderId="0" xfId="0" applyNumberFormat="1" applyFont="1" applyFill="1" applyAlignment="1">
      <alignment horizontal="center" vertical="center"/>
    </xf>
    <xf numFmtId="181" fontId="23" fillId="0" borderId="0" xfId="2" applyNumberFormat="1" applyFont="1" applyAlignment="1" applyProtection="1">
      <protection hidden="1"/>
    </xf>
    <xf numFmtId="49" fontId="14" fillId="0" borderId="0" xfId="4" applyNumberFormat="1" applyFont="1" applyAlignment="1">
      <alignment horizontal="left"/>
    </xf>
    <xf numFmtId="49" fontId="14" fillId="0" borderId="0" xfId="5" applyNumberFormat="1" applyFont="1" applyAlignment="1">
      <alignment horizontal="left"/>
    </xf>
    <xf numFmtId="49" fontId="14" fillId="0" borderId="0" xfId="4" applyNumberFormat="1" applyFont="1"/>
    <xf numFmtId="0" fontId="5" fillId="3" borderId="55" xfId="0" applyFont="1" applyFill="1" applyBorder="1">
      <alignment vertical="center"/>
    </xf>
    <xf numFmtId="0" fontId="7" fillId="3" borderId="10" xfId="0" applyFont="1" applyFill="1" applyBorder="1" applyAlignment="1" applyProtection="1">
      <alignment horizontal="center" vertical="center"/>
      <protection locked="0"/>
    </xf>
    <xf numFmtId="49" fontId="7" fillId="3" borderId="62" xfId="0" applyNumberFormat="1" applyFont="1" applyFill="1" applyBorder="1" applyAlignment="1" applyProtection="1">
      <alignment horizontal="center" vertical="center"/>
      <protection locked="0"/>
    </xf>
    <xf numFmtId="49" fontId="7" fillId="3" borderId="48" xfId="0" applyNumberFormat="1" applyFont="1" applyFill="1" applyBorder="1" applyAlignment="1" applyProtection="1">
      <alignment horizontal="center" vertical="center"/>
      <protection locked="0"/>
    </xf>
    <xf numFmtId="49" fontId="7" fillId="3" borderId="38" xfId="0" applyNumberFormat="1" applyFont="1" applyFill="1" applyBorder="1" applyAlignment="1" applyProtection="1">
      <alignment horizontal="center" vertical="center"/>
      <protection locked="0"/>
    </xf>
    <xf numFmtId="49" fontId="7" fillId="3" borderId="68" xfId="0" applyNumberFormat="1" applyFont="1" applyFill="1" applyBorder="1" applyAlignment="1" applyProtection="1">
      <alignment horizontal="center" vertical="center"/>
      <protection locked="0"/>
    </xf>
    <xf numFmtId="49" fontId="7" fillId="3" borderId="69" xfId="0" applyNumberFormat="1" applyFont="1" applyFill="1" applyBorder="1" applyAlignment="1" applyProtection="1">
      <alignment horizontal="center" vertical="center"/>
      <protection locked="0"/>
    </xf>
    <xf numFmtId="49" fontId="7" fillId="3" borderId="70" xfId="0" applyNumberFormat="1" applyFont="1" applyFill="1" applyBorder="1" applyAlignment="1" applyProtection="1">
      <alignment horizontal="center" vertical="center"/>
      <protection locked="0"/>
    </xf>
    <xf numFmtId="49" fontId="7" fillId="3" borderId="19" xfId="0" applyNumberFormat="1" applyFont="1" applyFill="1" applyBorder="1" applyAlignment="1" applyProtection="1">
      <alignment horizontal="center" vertical="center"/>
      <protection locked="0"/>
    </xf>
    <xf numFmtId="49" fontId="7" fillId="3" borderId="26" xfId="0" applyNumberFormat="1" applyFont="1" applyFill="1" applyBorder="1" applyAlignment="1" applyProtection="1">
      <alignment horizontal="center" vertical="center"/>
      <protection locked="0"/>
    </xf>
    <xf numFmtId="49" fontId="7" fillId="3" borderId="27" xfId="0" applyNumberFormat="1" applyFont="1" applyFill="1" applyBorder="1" applyAlignment="1" applyProtection="1">
      <alignment horizontal="center" vertical="center"/>
      <protection locked="0"/>
    </xf>
    <xf numFmtId="0" fontId="21" fillId="0" borderId="0" xfId="2" applyProtection="1">
      <alignment vertical="center"/>
      <protection locked="0"/>
    </xf>
    <xf numFmtId="0" fontId="28" fillId="0" borderId="0" xfId="2" applyFont="1">
      <alignment vertical="center"/>
    </xf>
    <xf numFmtId="0" fontId="47" fillId="0" borderId="0" xfId="2" applyFont="1">
      <alignment vertical="center"/>
    </xf>
    <xf numFmtId="0" fontId="28" fillId="0" borderId="29" xfId="2" applyFont="1" applyBorder="1" applyAlignment="1">
      <alignment horizontal="center" vertical="center"/>
    </xf>
    <xf numFmtId="0" fontId="28" fillId="0" borderId="29" xfId="2" applyFont="1" applyBorder="1" applyAlignment="1">
      <alignment horizontal="right" vertical="center"/>
    </xf>
    <xf numFmtId="0" fontId="28" fillId="0" borderId="29" xfId="2" applyFont="1" applyBorder="1" applyAlignment="1" applyProtection="1">
      <alignment horizontal="right" vertical="center"/>
      <protection locked="0"/>
    </xf>
    <xf numFmtId="0" fontId="28" fillId="0" borderId="29" xfId="2" applyFont="1" applyBorder="1">
      <alignment vertical="center"/>
    </xf>
    <xf numFmtId="0" fontId="28" fillId="0" borderId="29" xfId="2" applyFont="1" applyBorder="1" applyProtection="1">
      <alignment vertical="center"/>
      <protection locked="0"/>
    </xf>
    <xf numFmtId="0" fontId="48" fillId="0" borderId="0" xfId="2" applyFont="1" applyAlignment="1">
      <alignment horizontal="center" vertical="center"/>
    </xf>
    <xf numFmtId="0" fontId="48" fillId="0" borderId="0" xfId="2" applyFont="1" applyAlignment="1">
      <alignment horizontal="right" vertical="center"/>
    </xf>
    <xf numFmtId="0" fontId="48" fillId="0" borderId="0" xfId="2" applyFont="1">
      <alignment vertical="center"/>
    </xf>
    <xf numFmtId="0" fontId="21" fillId="0" borderId="29" xfId="2" applyBorder="1" applyAlignment="1">
      <alignment horizontal="center" vertical="center"/>
    </xf>
    <xf numFmtId="0" fontId="28" fillId="0" borderId="0" xfId="2" applyFont="1" applyAlignment="1">
      <alignment horizontal="center" vertical="center"/>
    </xf>
    <xf numFmtId="0" fontId="26" fillId="0" borderId="0" xfId="2" applyFont="1">
      <alignment vertical="center"/>
    </xf>
    <xf numFmtId="0" fontId="49" fillId="0" borderId="0" xfId="2" applyFont="1">
      <alignment vertical="center"/>
    </xf>
    <xf numFmtId="0" fontId="49" fillId="0" borderId="0" xfId="2" applyFont="1" applyAlignment="1">
      <alignment horizontal="right" vertical="center"/>
    </xf>
    <xf numFmtId="0" fontId="50" fillId="0" borderId="0" xfId="2" applyFont="1">
      <alignment vertical="center"/>
    </xf>
    <xf numFmtId="0" fontId="48" fillId="0" borderId="29" xfId="2" applyFont="1" applyBorder="1" applyAlignment="1">
      <alignment horizontal="center" vertical="center"/>
    </xf>
    <xf numFmtId="0" fontId="28" fillId="0" borderId="0" xfId="2" applyFont="1" applyAlignment="1" applyProtection="1">
      <alignment horizontal="center" vertical="center"/>
      <protection locked="0"/>
    </xf>
    <xf numFmtId="181" fontId="28" fillId="0" borderId="0" xfId="2" applyNumberFormat="1" applyFont="1" applyAlignment="1" applyProtection="1">
      <alignment horizontal="center" vertical="center"/>
      <protection locked="0"/>
    </xf>
    <xf numFmtId="0" fontId="28" fillId="0" borderId="0" xfId="2" applyFont="1" applyProtection="1">
      <alignment vertical="center"/>
      <protection locked="0"/>
    </xf>
    <xf numFmtId="0" fontId="52" fillId="3" borderId="0" xfId="0" applyFont="1" applyFill="1">
      <alignment vertical="center"/>
    </xf>
    <xf numFmtId="0" fontId="52" fillId="3" borderId="1" xfId="0" applyFont="1" applyFill="1" applyBorder="1">
      <alignment vertical="center"/>
    </xf>
    <xf numFmtId="0" fontId="0" fillId="3" borderId="1" xfId="0" applyFill="1" applyBorder="1">
      <alignment vertical="center"/>
    </xf>
    <xf numFmtId="0" fontId="52" fillId="3" borderId="102" xfId="0" applyFont="1" applyFill="1" applyBorder="1">
      <alignment vertical="center"/>
    </xf>
    <xf numFmtId="49" fontId="8" fillId="3" borderId="0" xfId="0" applyNumberFormat="1" applyFont="1" applyFill="1">
      <alignment vertical="center"/>
    </xf>
    <xf numFmtId="49" fontId="7" fillId="3" borderId="5" xfId="0" applyNumberFormat="1" applyFont="1" applyFill="1" applyBorder="1" applyProtection="1">
      <alignment vertical="center"/>
      <protection locked="0"/>
    </xf>
    <xf numFmtId="49" fontId="7" fillId="3" borderId="10" xfId="0" applyNumberFormat="1" applyFont="1" applyFill="1" applyBorder="1" applyProtection="1">
      <alignment vertical="center"/>
      <protection locked="0"/>
    </xf>
    <xf numFmtId="49" fontId="7" fillId="3" borderId="60" xfId="0" applyNumberFormat="1" applyFont="1" applyFill="1" applyBorder="1" applyProtection="1">
      <alignment vertical="center"/>
      <protection locked="0"/>
    </xf>
    <xf numFmtId="49" fontId="7" fillId="3" borderId="7" xfId="0" applyNumberFormat="1" applyFont="1" applyFill="1" applyBorder="1" applyProtection="1">
      <alignment vertical="center"/>
      <protection locked="0"/>
    </xf>
    <xf numFmtId="49" fontId="0" fillId="0" borderId="45" xfId="0" applyNumberFormat="1" applyBorder="1">
      <alignment vertical="center"/>
    </xf>
    <xf numFmtId="49" fontId="0" fillId="0" borderId="0" xfId="0" applyNumberFormat="1">
      <alignment vertical="center"/>
    </xf>
    <xf numFmtId="0" fontId="53" fillId="3" borderId="0" xfId="0" applyFont="1" applyFill="1">
      <alignment vertical="center"/>
    </xf>
    <xf numFmtId="0" fontId="5" fillId="3" borderId="53" xfId="0" applyFont="1" applyFill="1" applyBorder="1">
      <alignment vertical="center"/>
    </xf>
    <xf numFmtId="0" fontId="55" fillId="3" borderId="0" xfId="0" applyFont="1" applyFill="1">
      <alignment vertical="center"/>
    </xf>
    <xf numFmtId="0" fontId="13" fillId="3" borderId="0" xfId="0" applyFont="1" applyFill="1">
      <alignment vertical="center"/>
    </xf>
    <xf numFmtId="180" fontId="5" fillId="3" borderId="89" xfId="0" applyNumberFormat="1" applyFont="1" applyFill="1" applyBorder="1" applyProtection="1">
      <alignment vertical="center"/>
      <protection locked="0"/>
    </xf>
    <xf numFmtId="0" fontId="5" fillId="3" borderId="89" xfId="0" applyFont="1" applyFill="1" applyBorder="1" applyProtection="1">
      <alignment vertical="center"/>
      <protection locked="0"/>
    </xf>
    <xf numFmtId="0" fontId="56" fillId="3" borderId="0" xfId="0" applyFont="1" applyFill="1">
      <alignment vertical="center"/>
    </xf>
    <xf numFmtId="0" fontId="54" fillId="3" borderId="0" xfId="0" applyFont="1" applyFill="1">
      <alignment vertical="center"/>
    </xf>
    <xf numFmtId="0" fontId="5" fillId="9" borderId="0" xfId="0" applyFont="1" applyFill="1" applyAlignment="1">
      <alignment horizontal="center" vertical="center"/>
    </xf>
    <xf numFmtId="0" fontId="5" fillId="9" borderId="0" xfId="0" applyFont="1" applyFill="1" applyAlignment="1">
      <alignment horizontal="left" vertical="center"/>
    </xf>
    <xf numFmtId="0" fontId="5" fillId="0" borderId="1" xfId="0" applyFont="1" applyBorder="1" applyAlignment="1" applyProtection="1">
      <alignment horizontal="center" vertical="center"/>
      <protection hidden="1"/>
    </xf>
    <xf numFmtId="0" fontId="58" fillId="3" borderId="1" xfId="0" applyFont="1" applyFill="1" applyBorder="1">
      <alignment vertical="center"/>
    </xf>
    <xf numFmtId="180" fontId="5" fillId="0" borderId="1" xfId="0" applyNumberFormat="1" applyFont="1" applyBorder="1" applyAlignment="1" applyProtection="1">
      <alignment horizontal="left" vertical="center"/>
      <protection hidden="1"/>
    </xf>
    <xf numFmtId="0" fontId="58" fillId="0" borderId="0" xfId="0" applyFont="1">
      <alignment vertical="center"/>
    </xf>
    <xf numFmtId="0" fontId="58" fillId="0" borderId="1" xfId="0" applyFont="1" applyBorder="1">
      <alignment vertical="center"/>
    </xf>
    <xf numFmtId="0" fontId="7" fillId="3" borderId="8" xfId="0" applyFont="1" applyFill="1" applyBorder="1" applyProtection="1">
      <alignment vertical="center"/>
      <protection locked="0"/>
    </xf>
    <xf numFmtId="0" fontId="7" fillId="3" borderId="12" xfId="0" applyFont="1" applyFill="1" applyBorder="1" applyProtection="1">
      <alignment vertical="center"/>
      <protection locked="0"/>
    </xf>
    <xf numFmtId="0" fontId="7" fillId="3" borderId="4" xfId="0" applyFont="1" applyFill="1" applyBorder="1" applyProtection="1">
      <alignment vertical="center"/>
      <protection locked="0"/>
    </xf>
    <xf numFmtId="0" fontId="7" fillId="3" borderId="76" xfId="0" applyFont="1" applyFill="1" applyBorder="1" applyProtection="1">
      <alignment vertical="center"/>
      <protection locked="0"/>
    </xf>
    <xf numFmtId="0" fontId="7" fillId="3" borderId="26" xfId="0" applyFont="1" applyFill="1" applyBorder="1" applyProtection="1">
      <alignment vertical="center"/>
      <protection locked="0"/>
    </xf>
    <xf numFmtId="0" fontId="7" fillId="3" borderId="44" xfId="0" applyFont="1" applyFill="1" applyBorder="1" applyProtection="1">
      <alignment vertical="center"/>
      <protection locked="0"/>
    </xf>
    <xf numFmtId="0" fontId="7" fillId="3" borderId="45" xfId="0" applyFont="1" applyFill="1" applyBorder="1" applyProtection="1">
      <alignment vertical="center"/>
      <protection locked="0"/>
    </xf>
    <xf numFmtId="0" fontId="5" fillId="0" borderId="102" xfId="0" applyFont="1" applyBorder="1" applyAlignment="1" applyProtection="1">
      <alignment horizontal="center" vertical="center"/>
      <protection hidden="1"/>
    </xf>
    <xf numFmtId="0" fontId="5" fillId="0" borderId="80" xfId="0" applyFont="1" applyBorder="1" applyAlignment="1" applyProtection="1">
      <alignment horizontal="center" vertical="center"/>
      <protection hidden="1"/>
    </xf>
    <xf numFmtId="0" fontId="59" fillId="0" borderId="1" xfId="0" applyFont="1" applyBorder="1">
      <alignment vertical="center"/>
    </xf>
    <xf numFmtId="0" fontId="5" fillId="0" borderId="102" xfId="0" applyFont="1" applyBorder="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Protection="1">
      <alignment vertical="center"/>
      <protection hidden="1"/>
    </xf>
    <xf numFmtId="0" fontId="59" fillId="0" borderId="102" xfId="0" applyFont="1" applyBorder="1">
      <alignment vertical="center"/>
    </xf>
    <xf numFmtId="0" fontId="5" fillId="0" borderId="1" xfId="0" applyFont="1" applyBorder="1" applyAlignment="1" applyProtection="1">
      <alignment horizontal="left" vertical="center"/>
      <protection hidden="1"/>
    </xf>
    <xf numFmtId="0" fontId="5" fillId="5" borderId="102" xfId="0" applyFont="1" applyFill="1" applyBorder="1" applyAlignment="1" applyProtection="1">
      <alignment horizontal="center" vertical="center"/>
      <protection hidden="1"/>
    </xf>
    <xf numFmtId="49" fontId="60" fillId="3" borderId="60" xfId="0" applyNumberFormat="1" applyFont="1" applyFill="1" applyBorder="1" applyProtection="1">
      <alignment vertical="center"/>
      <protection locked="0"/>
    </xf>
    <xf numFmtId="0" fontId="61" fillId="0" borderId="1" xfId="0" applyFont="1" applyBorder="1" applyAlignment="1" applyProtection="1">
      <alignment horizontal="center" vertical="center"/>
      <protection hidden="1"/>
    </xf>
    <xf numFmtId="0" fontId="61" fillId="0" borderId="101" xfId="0" applyFont="1" applyBorder="1" applyAlignment="1" applyProtection="1">
      <alignment horizontal="center" vertical="center"/>
      <protection hidden="1"/>
    </xf>
    <xf numFmtId="0" fontId="61" fillId="0" borderId="3" xfId="0" applyFont="1" applyBorder="1" applyAlignment="1" applyProtection="1">
      <alignment horizontal="center" vertical="center"/>
      <protection hidden="1"/>
    </xf>
    <xf numFmtId="0" fontId="61" fillId="0" borderId="85" xfId="0" applyFont="1" applyBorder="1" applyAlignment="1" applyProtection="1">
      <alignment horizontal="center" vertical="center"/>
      <protection hidden="1"/>
    </xf>
    <xf numFmtId="0" fontId="0" fillId="0" borderId="0" xfId="0" applyProtection="1">
      <alignment vertical="center"/>
      <protection hidden="1"/>
    </xf>
    <xf numFmtId="0" fontId="8" fillId="0" borderId="0" xfId="0" applyFont="1" applyAlignment="1" applyProtection="1">
      <alignment horizontal="center" vertical="center"/>
      <protection hidden="1"/>
    </xf>
    <xf numFmtId="0" fontId="16" fillId="0" borderId="0" xfId="0" applyFont="1" applyAlignment="1" applyProtection="1">
      <alignment horizontal="center" vertical="center"/>
      <protection hidden="1"/>
    </xf>
    <xf numFmtId="0" fontId="63" fillId="0" borderId="0" xfId="0" applyFont="1" applyProtection="1">
      <alignment vertical="center"/>
      <protection hidden="1"/>
    </xf>
    <xf numFmtId="0" fontId="65" fillId="12" borderId="103" xfId="0" applyFont="1" applyFill="1" applyBorder="1" applyAlignment="1" applyProtection="1">
      <alignment horizontal="center" vertical="center" wrapText="1"/>
      <protection hidden="1"/>
    </xf>
    <xf numFmtId="0" fontId="65" fillId="13" borderId="104" xfId="0" applyFont="1" applyFill="1" applyBorder="1" applyAlignment="1" applyProtection="1">
      <alignment horizontal="center" vertical="center"/>
      <protection hidden="1"/>
    </xf>
    <xf numFmtId="0" fontId="66" fillId="0" borderId="31" xfId="0" applyFont="1" applyBorder="1" applyAlignment="1" applyProtection="1">
      <alignment horizontal="center" vertical="center"/>
      <protection hidden="1"/>
    </xf>
    <xf numFmtId="0" fontId="66" fillId="0" borderId="30" xfId="0" applyFont="1" applyBorder="1" applyAlignment="1" applyProtection="1">
      <alignment horizontal="center" vertical="center"/>
      <protection hidden="1"/>
    </xf>
    <xf numFmtId="0" fontId="66" fillId="0" borderId="33" xfId="0" applyFont="1" applyBorder="1" applyAlignment="1" applyProtection="1">
      <alignment horizontal="center" vertical="center"/>
      <protection hidden="1"/>
    </xf>
    <xf numFmtId="0" fontId="66" fillId="0" borderId="0" xfId="0" applyFont="1" applyAlignment="1" applyProtection="1">
      <alignment horizontal="center" vertical="center"/>
      <protection hidden="1"/>
    </xf>
    <xf numFmtId="0" fontId="66" fillId="0" borderId="32" xfId="0" applyFont="1" applyBorder="1" applyAlignment="1" applyProtection="1">
      <alignment horizontal="center" vertical="center"/>
      <protection hidden="1"/>
    </xf>
    <xf numFmtId="0" fontId="0" fillId="0" borderId="1" xfId="0" applyBorder="1" applyProtection="1">
      <alignment vertical="center"/>
      <protection hidden="1"/>
    </xf>
    <xf numFmtId="14" fontId="5" fillId="0" borderId="1" xfId="0" applyNumberFormat="1" applyFont="1" applyBorder="1" applyAlignment="1" applyProtection="1">
      <alignment horizontal="center" vertical="center"/>
      <protection hidden="1"/>
    </xf>
    <xf numFmtId="0" fontId="5" fillId="0" borderId="87" xfId="0" applyFont="1" applyBorder="1" applyProtection="1">
      <alignment vertical="center"/>
      <protection hidden="1"/>
    </xf>
    <xf numFmtId="49" fontId="13" fillId="0" borderId="0" xfId="0" applyNumberFormat="1" applyFont="1">
      <alignment vertical="center"/>
    </xf>
    <xf numFmtId="0" fontId="66" fillId="0" borderId="25" xfId="0" applyFont="1" applyBorder="1" applyAlignment="1" applyProtection="1">
      <alignment horizontal="center" vertical="center"/>
      <protection hidden="1"/>
    </xf>
    <xf numFmtId="0" fontId="65" fillId="0" borderId="0" xfId="0" applyFont="1" applyAlignment="1" applyProtection="1">
      <alignment horizontal="center" vertical="center"/>
      <protection hidden="1"/>
    </xf>
    <xf numFmtId="0" fontId="67" fillId="0" borderId="0" xfId="0" applyFont="1" applyProtection="1">
      <alignment vertical="center"/>
      <protection hidden="1"/>
    </xf>
    <xf numFmtId="0" fontId="66" fillId="0" borderId="0" xfId="0" applyFont="1" applyAlignment="1" applyProtection="1">
      <alignment horizontal="center" vertical="center"/>
      <protection locked="0" hidden="1"/>
    </xf>
    <xf numFmtId="0" fontId="0" fillId="0" borderId="0" xfId="0" applyAlignment="1" applyProtection="1">
      <protection hidden="1"/>
    </xf>
    <xf numFmtId="0" fontId="7" fillId="0" borderId="0" xfId="0" applyFont="1" applyProtection="1">
      <alignment vertical="center"/>
      <protection hidden="1"/>
    </xf>
    <xf numFmtId="0" fontId="7" fillId="0" borderId="0" xfId="0" applyFont="1" applyAlignment="1" applyProtection="1">
      <alignment horizontal="center" vertical="center"/>
      <protection hidden="1"/>
    </xf>
    <xf numFmtId="0" fontId="66" fillId="0" borderId="0" xfId="0" applyFont="1" applyProtection="1">
      <alignment vertical="center"/>
      <protection hidden="1"/>
    </xf>
    <xf numFmtId="0" fontId="69" fillId="0" borderId="0" xfId="0" applyFont="1" applyProtection="1">
      <alignment vertical="center"/>
      <protection hidden="1"/>
    </xf>
    <xf numFmtId="0" fontId="69" fillId="0" borderId="0" xfId="0" applyFont="1" applyAlignment="1" applyProtection="1">
      <alignment horizontal="center" vertical="center"/>
      <protection hidden="1"/>
    </xf>
    <xf numFmtId="0" fontId="66" fillId="15" borderId="1" xfId="0" applyFont="1" applyFill="1" applyBorder="1" applyAlignment="1" applyProtection="1">
      <alignment horizontal="center" vertical="center"/>
      <protection hidden="1"/>
    </xf>
    <xf numFmtId="0" fontId="67" fillId="15" borderId="1" xfId="0" applyFont="1" applyFill="1" applyBorder="1" applyAlignment="1" applyProtection="1">
      <alignment horizontal="center" vertical="center" wrapText="1"/>
      <protection hidden="1"/>
    </xf>
    <xf numFmtId="0" fontId="67" fillId="16" borderId="1" xfId="0" applyFont="1" applyFill="1" applyBorder="1" applyAlignment="1" applyProtection="1">
      <alignment horizontal="center" vertical="center" wrapText="1"/>
      <protection hidden="1"/>
    </xf>
    <xf numFmtId="0" fontId="67" fillId="0" borderId="87" xfId="0" applyFont="1" applyBorder="1" applyAlignment="1" applyProtection="1">
      <alignment horizontal="center" vertical="center"/>
      <protection hidden="1"/>
    </xf>
    <xf numFmtId="0" fontId="67" fillId="0" borderId="1" xfId="0" applyFont="1" applyBorder="1" applyAlignment="1" applyProtection="1">
      <alignment horizontal="center" vertical="center"/>
      <protection hidden="1"/>
    </xf>
    <xf numFmtId="0" fontId="67" fillId="17" borderId="1" xfId="0" applyFont="1" applyFill="1" applyBorder="1" applyAlignment="1" applyProtection="1">
      <alignment horizontal="center" vertical="center"/>
      <protection hidden="1"/>
    </xf>
    <xf numFmtId="0" fontId="67" fillId="0" borderId="7" xfId="0" applyFont="1" applyBorder="1" applyAlignment="1" applyProtection="1">
      <alignment horizontal="center" vertical="center"/>
      <protection hidden="1"/>
    </xf>
    <xf numFmtId="0" fontId="67" fillId="0" borderId="0" xfId="0" applyFont="1" applyAlignment="1" applyProtection="1">
      <protection hidden="1"/>
    </xf>
    <xf numFmtId="0" fontId="65" fillId="15" borderId="1" xfId="0" applyFont="1" applyFill="1" applyBorder="1" applyAlignment="1" applyProtection="1">
      <alignment horizontal="center" vertical="center"/>
      <protection hidden="1"/>
    </xf>
    <xf numFmtId="0" fontId="67" fillId="0" borderId="6" xfId="0" applyFont="1" applyBorder="1" applyAlignment="1" applyProtection="1">
      <alignment horizontal="center" vertical="center"/>
      <protection hidden="1"/>
    </xf>
    <xf numFmtId="0" fontId="67" fillId="0" borderId="2" xfId="0" applyFont="1" applyBorder="1" applyAlignment="1" applyProtection="1">
      <alignment horizontal="center" vertical="center"/>
      <protection hidden="1"/>
    </xf>
    <xf numFmtId="0" fontId="67" fillId="0" borderId="76" xfId="0" applyFont="1" applyBorder="1" applyAlignment="1" applyProtection="1">
      <protection hidden="1"/>
    </xf>
    <xf numFmtId="0" fontId="67" fillId="0" borderId="3" xfId="0" applyFont="1" applyBorder="1" applyAlignment="1" applyProtection="1">
      <alignment horizontal="center" vertical="center"/>
      <protection hidden="1"/>
    </xf>
    <xf numFmtId="0" fontId="67" fillId="17" borderId="3" xfId="0" applyFont="1" applyFill="1" applyBorder="1" applyAlignment="1" applyProtection="1">
      <alignment horizontal="center" vertical="center"/>
      <protection hidden="1"/>
    </xf>
    <xf numFmtId="0" fontId="71" fillId="0" borderId="0" xfId="0" applyFont="1" applyProtection="1">
      <alignment vertical="center"/>
      <protection hidden="1"/>
    </xf>
    <xf numFmtId="0" fontId="71" fillId="0" borderId="0" xfId="0" applyFont="1" applyAlignment="1" applyProtection="1">
      <alignment horizontal="center" vertical="center"/>
      <protection hidden="1"/>
    </xf>
    <xf numFmtId="0" fontId="66" fillId="18" borderId="1" xfId="0" applyFont="1" applyFill="1" applyBorder="1" applyAlignment="1" applyProtection="1">
      <alignment horizontal="center" vertical="center"/>
      <protection hidden="1"/>
    </xf>
    <xf numFmtId="0" fontId="67" fillId="18" borderId="1" xfId="0" applyFont="1" applyFill="1" applyBorder="1" applyAlignment="1" applyProtection="1">
      <alignment horizontal="center" vertical="center" wrapText="1"/>
      <protection hidden="1"/>
    </xf>
    <xf numFmtId="0" fontId="72" fillId="0" borderId="0" xfId="0" applyFont="1" applyAlignment="1" applyProtection="1">
      <protection hidden="1"/>
    </xf>
    <xf numFmtId="0" fontId="72" fillId="0" borderId="45" xfId="0" applyFont="1" applyBorder="1" applyProtection="1">
      <alignment vertical="center"/>
      <protection hidden="1"/>
    </xf>
    <xf numFmtId="0" fontId="0" fillId="0" borderId="45" xfId="0" applyBorder="1" applyAlignment="1" applyProtection="1">
      <alignment horizontal="center" vertical="center"/>
      <protection hidden="1"/>
    </xf>
    <xf numFmtId="0" fontId="73" fillId="0" borderId="45" xfId="0" applyFont="1" applyBorder="1" applyAlignment="1" applyProtection="1">
      <alignment horizontal="center" vertical="center"/>
      <protection hidden="1"/>
    </xf>
    <xf numFmtId="0" fontId="74" fillId="0" borderId="45" xfId="0" applyFont="1" applyBorder="1" applyProtection="1">
      <alignment vertical="center"/>
      <protection hidden="1"/>
    </xf>
    <xf numFmtId="0" fontId="75" fillId="0" borderId="0" xfId="0" applyFont="1" applyProtection="1">
      <alignment vertical="center"/>
      <protection hidden="1"/>
    </xf>
    <xf numFmtId="0" fontId="76" fillId="0" borderId="0" xfId="0" applyFont="1" applyProtection="1">
      <alignment vertical="center"/>
      <protection hidden="1"/>
    </xf>
    <xf numFmtId="0" fontId="52" fillId="0" borderId="0" xfId="0" applyFont="1" applyProtection="1">
      <alignment vertical="center"/>
      <protection hidden="1"/>
    </xf>
    <xf numFmtId="0" fontId="57" fillId="0" borderId="0" xfId="0" applyFont="1">
      <alignment vertical="center"/>
    </xf>
    <xf numFmtId="0" fontId="0" fillId="0" borderId="0" xfId="0" applyAlignment="1"/>
    <xf numFmtId="0" fontId="57" fillId="19" borderId="0" xfId="0" applyFont="1" applyFill="1">
      <alignment vertical="center"/>
    </xf>
    <xf numFmtId="0" fontId="67" fillId="16" borderId="7" xfId="0" applyFont="1" applyFill="1" applyBorder="1" applyAlignment="1" applyProtection="1">
      <alignment horizontal="center" vertical="center" wrapText="1"/>
      <protection hidden="1"/>
    </xf>
    <xf numFmtId="0" fontId="0" fillId="0" borderId="1" xfId="0" applyBorder="1" applyAlignment="1"/>
    <xf numFmtId="0" fontId="57" fillId="0" borderId="1" xfId="0" applyFont="1" applyBorder="1">
      <alignment vertical="center"/>
    </xf>
    <xf numFmtId="0" fontId="0" fillId="10" borderId="0" xfId="0" applyFill="1" applyAlignment="1"/>
    <xf numFmtId="0" fontId="0" fillId="19" borderId="0" xfId="0" applyFill="1" applyAlignment="1"/>
    <xf numFmtId="0" fontId="67" fillId="0" borderId="25" xfId="0" applyFont="1" applyBorder="1" applyProtection="1">
      <alignment vertical="center"/>
      <protection hidden="1"/>
    </xf>
    <xf numFmtId="0" fontId="0" fillId="0" borderId="0" xfId="0" applyAlignment="1">
      <alignment horizontal="left"/>
    </xf>
    <xf numFmtId="0" fontId="78" fillId="3" borderId="0" xfId="0" applyFont="1" applyFill="1">
      <alignment vertical="center"/>
    </xf>
    <xf numFmtId="0" fontId="32" fillId="20" borderId="1" xfId="0" applyFont="1" applyFill="1" applyBorder="1">
      <alignment vertical="center"/>
    </xf>
    <xf numFmtId="0" fontId="32" fillId="7" borderId="13" xfId="0" applyFont="1" applyFill="1" applyBorder="1">
      <alignment vertical="center"/>
    </xf>
    <xf numFmtId="0" fontId="32" fillId="20" borderId="14" xfId="0" applyFont="1" applyFill="1" applyBorder="1">
      <alignment vertical="center"/>
    </xf>
    <xf numFmtId="0" fontId="32" fillId="7" borderId="17" xfId="0" applyFont="1" applyFill="1" applyBorder="1">
      <alignment vertical="center"/>
    </xf>
    <xf numFmtId="0" fontId="32" fillId="3" borderId="14" xfId="0" applyFont="1" applyFill="1" applyBorder="1" applyAlignment="1">
      <alignment horizontal="center" vertical="center"/>
    </xf>
    <xf numFmtId="0" fontId="32" fillId="3" borderId="1" xfId="0" applyFont="1" applyFill="1" applyBorder="1" applyAlignment="1">
      <alignment horizontal="center" vertical="center"/>
    </xf>
    <xf numFmtId="0" fontId="32" fillId="3" borderId="24" xfId="0" applyFont="1" applyFill="1" applyBorder="1" applyAlignment="1">
      <alignment horizontal="center" vertical="center"/>
    </xf>
    <xf numFmtId="0" fontId="18" fillId="3" borderId="0" xfId="0" applyFont="1" applyFill="1" applyAlignment="1">
      <alignment horizontal="center" vertical="center" wrapText="1"/>
    </xf>
    <xf numFmtId="0" fontId="32" fillId="7" borderId="22" xfId="0" applyFont="1" applyFill="1" applyBorder="1">
      <alignment vertical="center"/>
    </xf>
    <xf numFmtId="0" fontId="32" fillId="20" borderId="51" xfId="0" applyFont="1" applyFill="1" applyBorder="1">
      <alignment vertical="center"/>
    </xf>
    <xf numFmtId="0" fontId="32" fillId="3" borderId="51" xfId="0" applyFont="1" applyFill="1" applyBorder="1" applyAlignment="1">
      <alignment horizontal="center" vertical="center"/>
    </xf>
    <xf numFmtId="0" fontId="32" fillId="0" borderId="93" xfId="0" applyFont="1" applyBorder="1">
      <alignment vertical="center"/>
    </xf>
    <xf numFmtId="6" fontId="32" fillId="3" borderId="87" xfId="1" applyFont="1" applyFill="1" applyBorder="1" applyAlignment="1">
      <alignment horizontal="center" vertical="center"/>
    </xf>
    <xf numFmtId="178" fontId="81" fillId="0" borderId="0" xfId="0" applyNumberFormat="1" applyFont="1">
      <alignment vertical="center"/>
    </xf>
    <xf numFmtId="14" fontId="0" fillId="0" borderId="0" xfId="0" applyNumberFormat="1">
      <alignment vertical="center"/>
    </xf>
    <xf numFmtId="14" fontId="8" fillId="3" borderId="0" xfId="0" applyNumberFormat="1" applyFont="1" applyFill="1">
      <alignment vertical="center"/>
    </xf>
    <xf numFmtId="14" fontId="8" fillId="3" borderId="8" xfId="0" applyNumberFormat="1" applyFont="1" applyFill="1" applyBorder="1" applyAlignment="1">
      <alignment horizontal="center" vertical="center"/>
    </xf>
    <xf numFmtId="14" fontId="54" fillId="3" borderId="0" xfId="0" applyNumberFormat="1" applyFont="1" applyFill="1">
      <alignment vertical="center"/>
    </xf>
    <xf numFmtId="14" fontId="8" fillId="3" borderId="2" xfId="0" applyNumberFormat="1" applyFont="1" applyFill="1" applyBorder="1" applyAlignment="1">
      <alignment horizontal="center" vertical="center"/>
    </xf>
    <xf numFmtId="14" fontId="61" fillId="0" borderId="119" xfId="0" applyNumberFormat="1" applyFont="1" applyBorder="1" applyAlignment="1" applyProtection="1">
      <alignment horizontal="center" vertical="center"/>
      <protection hidden="1"/>
    </xf>
    <xf numFmtId="14" fontId="0" fillId="0" borderId="45" xfId="0" applyNumberFormat="1" applyBorder="1">
      <alignment vertical="center"/>
    </xf>
    <xf numFmtId="49" fontId="8" fillId="0" borderId="29" xfId="0" applyNumberFormat="1" applyFont="1" applyBorder="1" applyAlignment="1" applyProtection="1">
      <alignment horizontal="center" vertical="center"/>
      <protection hidden="1"/>
    </xf>
    <xf numFmtId="0" fontId="82" fillId="0" borderId="29" xfId="0" applyFont="1" applyBorder="1" applyAlignment="1" applyProtection="1">
      <alignment horizontal="center" vertical="center"/>
      <protection hidden="1"/>
    </xf>
    <xf numFmtId="6" fontId="32" fillId="3" borderId="51" xfId="1" applyFont="1" applyFill="1" applyBorder="1" applyAlignment="1">
      <alignment horizontal="center" vertical="center"/>
    </xf>
    <xf numFmtId="6" fontId="32" fillId="3" borderId="14" xfId="1" applyFont="1" applyFill="1" applyBorder="1" applyAlignment="1">
      <alignment horizontal="center" vertical="center"/>
    </xf>
    <xf numFmtId="49" fontId="14" fillId="3" borderId="0" xfId="0" applyNumberFormat="1" applyFont="1" applyFill="1" applyAlignment="1">
      <alignment horizontal="left"/>
    </xf>
    <xf numFmtId="0" fontId="84" fillId="0" borderId="0" xfId="0" applyFont="1">
      <alignment vertical="center"/>
    </xf>
    <xf numFmtId="0" fontId="85" fillId="0" borderId="0" xfId="0" applyFont="1">
      <alignment vertical="center"/>
    </xf>
    <xf numFmtId="0" fontId="84" fillId="5" borderId="0" xfId="0" applyFont="1" applyFill="1">
      <alignment vertical="center"/>
    </xf>
    <xf numFmtId="0" fontId="33" fillId="5" borderId="0" xfId="0" applyFont="1" applyFill="1">
      <alignment vertical="center"/>
    </xf>
    <xf numFmtId="0" fontId="85" fillId="3" borderId="0" xfId="0" applyFont="1" applyFill="1">
      <alignment vertical="center"/>
    </xf>
    <xf numFmtId="0" fontId="0" fillId="3" borderId="0" xfId="0" applyFont="1" applyFill="1">
      <alignment vertical="center"/>
    </xf>
    <xf numFmtId="0" fontId="84" fillId="2" borderId="0" xfId="0" applyFont="1" applyFill="1">
      <alignment vertical="center"/>
    </xf>
    <xf numFmtId="0" fontId="33" fillId="2" borderId="0" xfId="0" applyFont="1" applyFill="1">
      <alignment vertical="center"/>
    </xf>
    <xf numFmtId="56" fontId="85" fillId="3" borderId="0" xfId="0" applyNumberFormat="1" applyFont="1" applyFill="1">
      <alignment vertical="center"/>
    </xf>
    <xf numFmtId="0" fontId="84" fillId="11" borderId="0" xfId="0" applyFont="1" applyFill="1">
      <alignment vertical="center"/>
    </xf>
    <xf numFmtId="0" fontId="33" fillId="11" borderId="0" xfId="0" applyFont="1" applyFill="1">
      <alignment vertical="center"/>
    </xf>
    <xf numFmtId="0" fontId="84" fillId="19" borderId="0" xfId="0" applyFont="1" applyFill="1">
      <alignment vertical="center"/>
    </xf>
    <xf numFmtId="0" fontId="33" fillId="19" borderId="0" xfId="0" applyFont="1" applyFill="1">
      <alignment vertical="center"/>
    </xf>
    <xf numFmtId="0" fontId="84" fillId="6" borderId="0" xfId="0" applyFont="1" applyFill="1">
      <alignment vertical="center"/>
    </xf>
    <xf numFmtId="0" fontId="33" fillId="6" borderId="0" xfId="0" applyFont="1" applyFill="1">
      <alignment vertical="center"/>
    </xf>
    <xf numFmtId="0" fontId="86" fillId="3" borderId="0" xfId="3" applyFont="1" applyFill="1">
      <alignment vertical="center"/>
    </xf>
    <xf numFmtId="0" fontId="33" fillId="0" borderId="23" xfId="0" applyFont="1" applyBorder="1">
      <alignment vertical="center"/>
    </xf>
    <xf numFmtId="0" fontId="7" fillId="3" borderId="3" xfId="0" applyFont="1" applyFill="1" applyBorder="1" applyAlignment="1" applyProtection="1">
      <alignment horizontal="center" vertical="center"/>
      <protection locked="0"/>
    </xf>
    <xf numFmtId="0" fontId="67" fillId="0" borderId="3" xfId="0" applyFont="1" applyBorder="1" applyAlignment="1" applyProtection="1">
      <alignment horizontal="center" vertical="center"/>
      <protection hidden="1"/>
    </xf>
    <xf numFmtId="0" fontId="65" fillId="0" borderId="0" xfId="0" applyFont="1" applyFill="1" applyAlignment="1" applyProtection="1">
      <alignment horizontal="center" vertical="center"/>
      <protection hidden="1"/>
    </xf>
    <xf numFmtId="0" fontId="66" fillId="0" borderId="25" xfId="0" applyFont="1" applyFill="1" applyBorder="1" applyAlignment="1" applyProtection="1">
      <alignment horizontal="center" vertical="center"/>
      <protection hidden="1"/>
    </xf>
    <xf numFmtId="0" fontId="65" fillId="0" borderId="17" xfId="0" applyFont="1" applyFill="1" applyBorder="1" applyAlignment="1" applyProtection="1">
      <alignment horizontal="center" vertical="center"/>
      <protection hidden="1"/>
    </xf>
    <xf numFmtId="0" fontId="66" fillId="0" borderId="31" xfId="0" applyFont="1" applyFill="1" applyBorder="1" applyAlignment="1" applyProtection="1">
      <alignment horizontal="center" vertical="center"/>
      <protection hidden="1"/>
    </xf>
    <xf numFmtId="0" fontId="67" fillId="0" borderId="0" xfId="0" applyFont="1" applyFill="1" applyProtection="1">
      <alignment vertical="center"/>
      <protection hidden="1"/>
    </xf>
    <xf numFmtId="0" fontId="67" fillId="0" borderId="25" xfId="0" applyFont="1" applyFill="1" applyBorder="1" applyProtection="1">
      <alignment vertical="center"/>
      <protection hidden="1"/>
    </xf>
    <xf numFmtId="0" fontId="0" fillId="0" borderId="0" xfId="0" applyFill="1" applyProtection="1">
      <alignment vertical="center"/>
      <protection hidden="1"/>
    </xf>
    <xf numFmtId="0" fontId="65" fillId="0" borderId="53" xfId="0" applyFont="1" applyFill="1" applyBorder="1" applyAlignment="1" applyProtection="1">
      <alignment horizontal="center" vertical="center"/>
      <protection hidden="1"/>
    </xf>
    <xf numFmtId="0" fontId="66" fillId="0" borderId="54" xfId="0" applyFont="1" applyFill="1" applyBorder="1" applyAlignment="1" applyProtection="1">
      <alignment horizontal="center" vertical="center"/>
      <protection hidden="1"/>
    </xf>
    <xf numFmtId="0" fontId="65" fillId="0" borderId="96" xfId="0" applyFont="1" applyFill="1" applyBorder="1" applyAlignment="1" applyProtection="1">
      <alignment horizontal="center" vertical="center"/>
      <protection hidden="1"/>
    </xf>
    <xf numFmtId="0" fontId="59" fillId="0" borderId="87" xfId="0" applyFont="1" applyBorder="1" applyAlignment="1">
      <alignment vertical="center"/>
    </xf>
    <xf numFmtId="0" fontId="59" fillId="0" borderId="7" xfId="0" applyFont="1" applyBorder="1" applyAlignment="1">
      <alignment vertical="center"/>
    </xf>
    <xf numFmtId="0" fontId="59" fillId="0" borderId="3" xfId="0" applyFont="1" applyBorder="1" applyAlignment="1">
      <alignment vertical="center"/>
    </xf>
    <xf numFmtId="0" fontId="60" fillId="0" borderId="31" xfId="0" applyFont="1" applyFill="1" applyBorder="1" applyAlignment="1" applyProtection="1">
      <alignment horizontal="center" vertical="center"/>
      <protection hidden="1"/>
    </xf>
    <xf numFmtId="0" fontId="60" fillId="0" borderId="86" xfId="0" applyFont="1" applyFill="1" applyBorder="1" applyAlignment="1" applyProtection="1">
      <alignment horizontal="center" vertical="center"/>
      <protection hidden="1"/>
    </xf>
    <xf numFmtId="0" fontId="65" fillId="0" borderId="104" xfId="0" applyFont="1" applyFill="1" applyBorder="1" applyAlignment="1" applyProtection="1">
      <alignment horizontal="center" vertical="center"/>
      <protection hidden="1"/>
    </xf>
    <xf numFmtId="0" fontId="66" fillId="0" borderId="30" xfId="0" applyFont="1" applyFill="1" applyBorder="1" applyAlignment="1" applyProtection="1">
      <alignment horizontal="center" vertical="center"/>
      <protection hidden="1"/>
    </xf>
    <xf numFmtId="0" fontId="66" fillId="0" borderId="33" xfId="0" applyFont="1" applyFill="1" applyBorder="1" applyAlignment="1" applyProtection="1">
      <alignment horizontal="center" vertical="center"/>
      <protection hidden="1"/>
    </xf>
    <xf numFmtId="0" fontId="66" fillId="0" borderId="32" xfId="0" applyFont="1" applyFill="1" applyBorder="1" applyAlignment="1" applyProtection="1">
      <alignment horizontal="center" vertical="center"/>
      <protection hidden="1"/>
    </xf>
    <xf numFmtId="0" fontId="66" fillId="21" borderId="22" xfId="0" applyFont="1" applyFill="1" applyBorder="1" applyAlignment="1" applyProtection="1">
      <alignment horizontal="center" vertical="center"/>
      <protection locked="0" hidden="1"/>
    </xf>
    <xf numFmtId="0" fontId="66" fillId="21" borderId="17" xfId="0" applyFont="1" applyFill="1" applyBorder="1" applyAlignment="1" applyProtection="1">
      <alignment horizontal="center" vertical="center"/>
      <protection locked="0" hidden="1"/>
    </xf>
    <xf numFmtId="0" fontId="66" fillId="21" borderId="16" xfId="0" applyFont="1" applyFill="1" applyBorder="1" applyAlignment="1" applyProtection="1">
      <alignment horizontal="center" vertical="center"/>
      <protection locked="0" hidden="1"/>
    </xf>
    <xf numFmtId="0" fontId="66" fillId="21" borderId="23" xfId="0" applyFont="1" applyFill="1" applyBorder="1" applyAlignment="1" applyProtection="1">
      <alignment horizontal="center" vertical="center"/>
      <protection locked="0" hidden="1"/>
    </xf>
    <xf numFmtId="0" fontId="65" fillId="0" borderId="0" xfId="0" applyFont="1" applyFill="1" applyBorder="1" applyAlignment="1" applyProtection="1">
      <alignment horizontal="center" vertical="center"/>
      <protection hidden="1"/>
    </xf>
    <xf numFmtId="0" fontId="65" fillId="0" borderId="23" xfId="0" applyFont="1" applyFill="1" applyBorder="1" applyAlignment="1" applyProtection="1">
      <alignment horizontal="center" vertical="center"/>
      <protection hidden="1"/>
    </xf>
    <xf numFmtId="0" fontId="60" fillId="0" borderId="32" xfId="0" applyFont="1" applyFill="1" applyBorder="1" applyAlignment="1" applyProtection="1">
      <alignment horizontal="center" vertical="center"/>
      <protection hidden="1"/>
    </xf>
    <xf numFmtId="0" fontId="65" fillId="0" borderId="59" xfId="0" applyFont="1" applyFill="1" applyBorder="1" applyAlignment="1" applyProtection="1">
      <alignment horizontal="center" vertical="center"/>
      <protection hidden="1"/>
    </xf>
    <xf numFmtId="0" fontId="65" fillId="0" borderId="105" xfId="0" applyFont="1" applyFill="1" applyBorder="1" applyAlignment="1" applyProtection="1">
      <alignment horizontal="center" vertical="center"/>
      <protection hidden="1"/>
    </xf>
    <xf numFmtId="0" fontId="65" fillId="0" borderId="106" xfId="0" applyFont="1" applyFill="1" applyBorder="1" applyAlignment="1" applyProtection="1">
      <alignment horizontal="center" vertical="center"/>
      <protection hidden="1"/>
    </xf>
    <xf numFmtId="0" fontId="65" fillId="0" borderId="107" xfId="0" applyFont="1" applyFill="1" applyBorder="1" applyAlignment="1" applyProtection="1">
      <alignment horizontal="center" vertical="center"/>
      <protection hidden="1"/>
    </xf>
    <xf numFmtId="0" fontId="65" fillId="0" borderId="91" xfId="0" applyFont="1" applyFill="1" applyBorder="1" applyAlignment="1" applyProtection="1">
      <alignment horizontal="center" vertical="center"/>
      <protection hidden="1"/>
    </xf>
    <xf numFmtId="0" fontId="66" fillId="0" borderId="0" xfId="0" applyFont="1" applyFill="1" applyAlignment="1" applyProtection="1">
      <alignment horizontal="center" vertical="center"/>
      <protection hidden="1"/>
    </xf>
    <xf numFmtId="0" fontId="0" fillId="0" borderId="0" xfId="0" applyFill="1">
      <alignment vertical="center"/>
    </xf>
    <xf numFmtId="0" fontId="65" fillId="0" borderId="103" xfId="0" applyFont="1" applyFill="1" applyBorder="1" applyAlignment="1" applyProtection="1">
      <alignment horizontal="center" vertical="center" wrapText="1"/>
      <protection hidden="1"/>
    </xf>
    <xf numFmtId="0" fontId="66" fillId="0" borderId="0" xfId="0" applyFont="1" applyFill="1" applyAlignment="1" applyProtection="1">
      <alignment horizontal="center" vertical="center"/>
      <protection locked="0" hidden="1"/>
    </xf>
    <xf numFmtId="0" fontId="65" fillId="0" borderId="0" xfId="0" applyFont="1" applyBorder="1" applyAlignment="1" applyProtection="1">
      <alignment horizontal="center" vertical="center"/>
      <protection hidden="1"/>
    </xf>
    <xf numFmtId="0" fontId="66" fillId="22" borderId="22" xfId="0" applyFont="1" applyFill="1" applyBorder="1" applyAlignment="1" applyProtection="1">
      <alignment horizontal="center" vertical="center"/>
      <protection locked="0" hidden="1"/>
    </xf>
    <xf numFmtId="0" fontId="66" fillId="22" borderId="17" xfId="0" applyFont="1" applyFill="1" applyBorder="1" applyAlignment="1" applyProtection="1">
      <alignment horizontal="center" vertical="center"/>
      <protection locked="0" hidden="1"/>
    </xf>
    <xf numFmtId="0" fontId="66" fillId="22" borderId="16" xfId="0" applyFont="1" applyFill="1" applyBorder="1" applyAlignment="1" applyProtection="1">
      <alignment horizontal="center" vertical="center"/>
      <protection locked="0" hidden="1"/>
    </xf>
    <xf numFmtId="0" fontId="66" fillId="22" borderId="23" xfId="0" applyFont="1" applyFill="1" applyBorder="1" applyAlignment="1" applyProtection="1">
      <alignment horizontal="center" vertical="center"/>
      <protection locked="0" hidden="1"/>
    </xf>
    <xf numFmtId="0" fontId="60" fillId="3" borderId="3" xfId="0" applyFont="1" applyFill="1" applyBorder="1" applyAlignment="1" applyProtection="1">
      <alignment horizontal="center" vertical="center"/>
      <protection locked="0"/>
    </xf>
    <xf numFmtId="0" fontId="60" fillId="3" borderId="10" xfId="0" applyFont="1" applyFill="1" applyBorder="1" applyAlignment="1" applyProtection="1">
      <alignment horizontal="center" vertical="center"/>
      <protection hidden="1"/>
    </xf>
    <xf numFmtId="0" fontId="60" fillId="3" borderId="10" xfId="0" applyFont="1" applyFill="1" applyBorder="1" applyAlignment="1" applyProtection="1">
      <alignment horizontal="center" vertical="center"/>
      <protection locked="0"/>
    </xf>
    <xf numFmtId="0" fontId="60" fillId="3" borderId="10" xfId="0" applyFont="1" applyFill="1" applyBorder="1">
      <alignment vertical="center"/>
    </xf>
    <xf numFmtId="0" fontId="60" fillId="3" borderId="19" xfId="0" applyFont="1" applyFill="1" applyBorder="1" applyProtection="1">
      <alignment vertical="center"/>
      <protection locked="0"/>
    </xf>
    <xf numFmtId="14" fontId="60" fillId="3" borderId="19" xfId="0" applyNumberFormat="1" applyFont="1" applyFill="1" applyBorder="1" applyAlignment="1" applyProtection="1">
      <alignment horizontal="center" vertical="center"/>
      <protection locked="0"/>
    </xf>
    <xf numFmtId="0" fontId="60" fillId="3" borderId="1" xfId="0" applyFont="1" applyFill="1" applyBorder="1" applyAlignment="1" applyProtection="1">
      <alignment horizontal="center" vertical="center"/>
      <protection locked="0"/>
    </xf>
    <xf numFmtId="0" fontId="60" fillId="3" borderId="5" xfId="0" applyFont="1" applyFill="1" applyBorder="1" applyAlignment="1" applyProtection="1">
      <alignment horizontal="center" vertical="center"/>
      <protection hidden="1"/>
    </xf>
    <xf numFmtId="49" fontId="60" fillId="3" borderId="5" xfId="0" applyNumberFormat="1" applyFont="1" applyFill="1" applyBorder="1" applyProtection="1">
      <alignment vertical="center"/>
      <protection locked="0"/>
    </xf>
    <xf numFmtId="0" fontId="60" fillId="3" borderId="8" xfId="0" applyFont="1" applyFill="1" applyBorder="1" applyProtection="1">
      <alignment vertical="center"/>
      <protection locked="0"/>
    </xf>
    <xf numFmtId="0" fontId="60" fillId="3" borderId="12" xfId="0" applyFont="1" applyFill="1" applyBorder="1" applyProtection="1">
      <alignment vertical="center"/>
      <protection locked="0"/>
    </xf>
    <xf numFmtId="0" fontId="60" fillId="3" borderId="6" xfId="0" applyFont="1" applyFill="1" applyBorder="1" applyAlignment="1" applyProtection="1">
      <alignment horizontal="center" vertical="center"/>
      <protection hidden="1"/>
    </xf>
    <xf numFmtId="0" fontId="60" fillId="3" borderId="6" xfId="0" applyFont="1" applyFill="1" applyBorder="1" applyAlignment="1" applyProtection="1">
      <alignment horizontal="center" vertical="center"/>
      <protection locked="0"/>
    </xf>
    <xf numFmtId="0" fontId="60" fillId="3" borderId="63" xfId="0" applyFont="1" applyFill="1" applyBorder="1" applyAlignment="1" applyProtection="1">
      <alignment horizontal="center" vertical="center"/>
      <protection hidden="1"/>
    </xf>
    <xf numFmtId="49" fontId="60" fillId="3" borderId="10" xfId="0" applyNumberFormat="1" applyFont="1" applyFill="1" applyBorder="1" applyProtection="1">
      <alignment vertical="center"/>
      <protection locked="0"/>
    </xf>
    <xf numFmtId="14" fontId="60" fillId="3" borderId="4" xfId="0" applyNumberFormat="1" applyFont="1" applyFill="1" applyBorder="1" applyAlignment="1" applyProtection="1">
      <alignment horizontal="center" vertical="center"/>
      <protection locked="0"/>
    </xf>
    <xf numFmtId="0" fontId="60" fillId="3" borderId="4" xfId="0" applyFont="1" applyFill="1" applyBorder="1" applyProtection="1">
      <alignment vertical="center"/>
      <protection locked="0"/>
    </xf>
    <xf numFmtId="0" fontId="60" fillId="3" borderId="76" xfId="0" applyFont="1" applyFill="1" applyBorder="1" applyProtection="1">
      <alignment vertical="center"/>
      <protection locked="0"/>
    </xf>
    <xf numFmtId="0" fontId="60" fillId="3" borderId="12" xfId="0" applyFont="1" applyFill="1" applyBorder="1" applyAlignment="1" applyProtection="1">
      <alignment horizontal="left" vertical="center"/>
      <protection locked="0"/>
    </xf>
    <xf numFmtId="0" fontId="60" fillId="3" borderId="9" xfId="0" applyFont="1" applyFill="1" applyBorder="1" applyAlignment="1" applyProtection="1">
      <alignment horizontal="left" vertical="center"/>
      <protection locked="0"/>
    </xf>
    <xf numFmtId="0" fontId="60" fillId="3" borderId="76" xfId="0" applyFont="1" applyFill="1" applyBorder="1" applyAlignment="1" applyProtection="1">
      <alignment horizontal="left" vertical="center"/>
      <protection locked="0"/>
    </xf>
    <xf numFmtId="0" fontId="55" fillId="3" borderId="11" xfId="0" applyFont="1" applyFill="1" applyBorder="1" applyProtection="1">
      <alignment vertical="center"/>
      <protection locked="0"/>
    </xf>
    <xf numFmtId="0" fontId="55" fillId="3" borderId="3" xfId="0" applyFont="1" applyFill="1" applyBorder="1" applyProtection="1">
      <alignment vertical="center"/>
      <protection locked="0"/>
    </xf>
    <xf numFmtId="0" fontId="7" fillId="3" borderId="3" xfId="0" applyFont="1" applyFill="1" applyBorder="1" applyAlignment="1" applyProtection="1">
      <alignment horizontal="center" vertical="center"/>
      <protection locked="0"/>
    </xf>
    <xf numFmtId="0" fontId="67" fillId="0" borderId="3" xfId="0" applyFont="1" applyBorder="1" applyAlignment="1" applyProtection="1">
      <alignment horizontal="center" vertical="center"/>
      <protection hidden="1"/>
    </xf>
    <xf numFmtId="49" fontId="14" fillId="0" borderId="0" xfId="0" applyNumberFormat="1" applyFont="1" applyFill="1" applyAlignment="1">
      <alignment horizontal="left"/>
    </xf>
    <xf numFmtId="49" fontId="14" fillId="0" borderId="0" xfId="0" applyNumberFormat="1" applyFont="1" applyFill="1" applyAlignment="1"/>
    <xf numFmtId="0" fontId="60" fillId="3" borderId="3" xfId="0" applyFont="1" applyFill="1" applyBorder="1" applyAlignment="1" applyProtection="1">
      <alignment horizontal="center" vertical="center"/>
      <protection locked="0"/>
    </xf>
    <xf numFmtId="176" fontId="33" fillId="3" borderId="24" xfId="0" applyNumberFormat="1" applyFont="1" applyFill="1" applyBorder="1" applyAlignment="1">
      <alignment horizontal="center" vertical="center"/>
    </xf>
    <xf numFmtId="0" fontId="80" fillId="3" borderId="109" xfId="0" applyFont="1" applyFill="1" applyBorder="1" applyAlignment="1">
      <alignment horizontal="center" vertical="center" wrapText="1"/>
    </xf>
    <xf numFmtId="0" fontId="80" fillId="3" borderId="110" xfId="0" applyFont="1" applyFill="1" applyBorder="1" applyAlignment="1">
      <alignment horizontal="center" vertical="center" wrapText="1"/>
    </xf>
    <xf numFmtId="0" fontId="80" fillId="3" borderId="111" xfId="0" applyFont="1" applyFill="1" applyBorder="1" applyAlignment="1">
      <alignment horizontal="center" vertical="center" wrapText="1"/>
    </xf>
    <xf numFmtId="0" fontId="80" fillId="3" borderId="112" xfId="0" applyFont="1" applyFill="1" applyBorder="1" applyAlignment="1">
      <alignment horizontal="center" vertical="center" wrapText="1"/>
    </xf>
    <xf numFmtId="0" fontId="80" fillId="3" borderId="0" xfId="0" applyFont="1" applyFill="1" applyAlignment="1">
      <alignment horizontal="center" vertical="center" wrapText="1"/>
    </xf>
    <xf numFmtId="0" fontId="80" fillId="3" borderId="113" xfId="0" applyFont="1" applyFill="1" applyBorder="1" applyAlignment="1">
      <alignment horizontal="center" vertical="center" wrapText="1"/>
    </xf>
    <xf numFmtId="0" fontId="80" fillId="3" borderId="114" xfId="0" applyFont="1" applyFill="1" applyBorder="1" applyAlignment="1">
      <alignment horizontal="center" vertical="center" wrapText="1"/>
    </xf>
    <xf numFmtId="0" fontId="80" fillId="3" borderId="115" xfId="0" applyFont="1" applyFill="1" applyBorder="1" applyAlignment="1">
      <alignment horizontal="center" vertical="center" wrapText="1"/>
    </xf>
    <xf numFmtId="0" fontId="80" fillId="3" borderId="116" xfId="0" applyFont="1" applyFill="1" applyBorder="1" applyAlignment="1">
      <alignment horizontal="center" vertical="center" wrapText="1"/>
    </xf>
    <xf numFmtId="6" fontId="32" fillId="3" borderId="24" xfId="1" applyFont="1" applyFill="1" applyBorder="1" applyAlignment="1">
      <alignment horizontal="center" vertical="center"/>
    </xf>
    <xf numFmtId="178" fontId="78" fillId="3" borderId="24" xfId="0" applyNumberFormat="1" applyFont="1" applyFill="1" applyBorder="1" applyAlignment="1">
      <alignment horizontal="center" vertical="center"/>
    </xf>
    <xf numFmtId="178" fontId="78" fillId="3" borderId="32" xfId="0" applyNumberFormat="1" applyFont="1" applyFill="1" applyBorder="1" applyAlignment="1">
      <alignment horizontal="center" vertical="center"/>
    </xf>
    <xf numFmtId="178" fontId="78" fillId="3" borderId="51" xfId="0" applyNumberFormat="1" applyFont="1" applyFill="1" applyBorder="1" applyAlignment="1">
      <alignment horizontal="center" vertical="center"/>
    </xf>
    <xf numFmtId="178" fontId="78" fillId="3" borderId="117" xfId="0" applyNumberFormat="1" applyFont="1" applyFill="1" applyBorder="1" applyAlignment="1">
      <alignment horizontal="center" vertical="center"/>
    </xf>
    <xf numFmtId="178" fontId="78" fillId="3" borderId="14" xfId="0" applyNumberFormat="1" applyFont="1" applyFill="1" applyBorder="1" applyAlignment="1">
      <alignment horizontal="center" vertical="center"/>
    </xf>
    <xf numFmtId="178" fontId="78" fillId="3" borderId="30" xfId="0" applyNumberFormat="1" applyFont="1" applyFill="1" applyBorder="1" applyAlignment="1">
      <alignment horizontal="center" vertical="center"/>
    </xf>
    <xf numFmtId="178" fontId="78" fillId="3" borderId="1" xfId="0" applyNumberFormat="1" applyFont="1" applyFill="1" applyBorder="1" applyAlignment="1">
      <alignment horizontal="center" vertical="center"/>
    </xf>
    <xf numFmtId="178" fontId="78" fillId="3" borderId="31" xfId="0" applyNumberFormat="1" applyFont="1" applyFill="1" applyBorder="1" applyAlignment="1">
      <alignment horizontal="center" vertical="center"/>
    </xf>
    <xf numFmtId="6" fontId="32" fillId="3" borderId="51" xfId="1" applyFont="1" applyFill="1" applyBorder="1" applyAlignment="1">
      <alignment horizontal="center" vertical="center"/>
    </xf>
    <xf numFmtId="6" fontId="32" fillId="3" borderId="14" xfId="1" applyFont="1" applyFill="1" applyBorder="1" applyAlignment="1">
      <alignment horizontal="center" vertical="center"/>
    </xf>
    <xf numFmtId="6" fontId="32" fillId="3" borderId="118" xfId="1" applyFont="1" applyFill="1" applyBorder="1" applyAlignment="1">
      <alignment horizontal="center" vertical="center"/>
    </xf>
    <xf numFmtId="0" fontId="5" fillId="3" borderId="1"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protection locked="0"/>
    </xf>
    <xf numFmtId="0" fontId="5" fillId="3" borderId="44" xfId="0" applyFont="1" applyFill="1" applyBorder="1" applyAlignment="1" applyProtection="1">
      <alignment horizontal="left" vertical="top" wrapText="1"/>
      <protection locked="0"/>
    </xf>
    <xf numFmtId="0" fontId="5" fillId="3" borderId="45" xfId="0" applyFont="1" applyFill="1" applyBorder="1" applyAlignment="1" applyProtection="1">
      <alignment horizontal="left" vertical="top" wrapText="1"/>
      <protection locked="0"/>
    </xf>
    <xf numFmtId="0" fontId="5" fillId="3" borderId="46" xfId="0" applyFont="1" applyFill="1" applyBorder="1" applyAlignment="1" applyProtection="1">
      <alignment horizontal="left" vertical="top" wrapText="1"/>
      <protection locked="0"/>
    </xf>
    <xf numFmtId="0" fontId="5" fillId="3" borderId="28" xfId="0" applyFont="1" applyFill="1" applyBorder="1" applyAlignment="1" applyProtection="1">
      <alignment horizontal="left" vertical="top" wrapText="1"/>
      <protection locked="0"/>
    </xf>
    <xf numFmtId="0" fontId="5" fillId="3" borderId="0" xfId="0" applyFont="1" applyFill="1" applyAlignment="1" applyProtection="1">
      <alignment horizontal="left" vertical="top" wrapText="1"/>
      <protection locked="0"/>
    </xf>
    <xf numFmtId="0" fontId="5" fillId="3" borderId="25" xfId="0" applyFont="1" applyFill="1" applyBorder="1" applyAlignment="1" applyProtection="1">
      <alignment horizontal="left" vertical="top" wrapText="1"/>
      <protection locked="0"/>
    </xf>
    <xf numFmtId="0" fontId="5" fillId="3" borderId="19" xfId="0" applyFont="1" applyFill="1" applyBorder="1" applyAlignment="1" applyProtection="1">
      <alignment horizontal="left" vertical="top" wrapText="1"/>
      <protection locked="0"/>
    </xf>
    <xf numFmtId="0" fontId="5" fillId="3" borderId="26" xfId="0" applyFont="1" applyFill="1" applyBorder="1" applyAlignment="1" applyProtection="1">
      <alignment horizontal="left" vertical="top" wrapText="1"/>
      <protection locked="0"/>
    </xf>
    <xf numFmtId="0" fontId="5" fillId="3" borderId="27" xfId="0" applyFont="1" applyFill="1" applyBorder="1" applyAlignment="1" applyProtection="1">
      <alignment horizontal="left" vertical="top" wrapText="1"/>
      <protection locked="0"/>
    </xf>
    <xf numFmtId="0" fontId="5" fillId="3" borderId="17"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23" xfId="0" applyFont="1" applyFill="1" applyBorder="1" applyAlignment="1">
      <alignment horizontal="center" vertical="center"/>
    </xf>
    <xf numFmtId="0" fontId="5" fillId="3" borderId="24" xfId="0" applyFont="1" applyFill="1" applyBorder="1" applyAlignment="1">
      <alignment horizontal="center" vertical="center"/>
    </xf>
    <xf numFmtId="0" fontId="33" fillId="3" borderId="0" xfId="0" applyFont="1" applyFill="1" applyAlignment="1">
      <alignment horizontal="center" vertical="center"/>
    </xf>
    <xf numFmtId="0" fontId="4" fillId="3" borderId="0" xfId="0" applyFont="1" applyFill="1" applyAlignment="1">
      <alignment horizontal="center" vertical="center"/>
    </xf>
    <xf numFmtId="0" fontId="5" fillId="3" borderId="29" xfId="0" applyFont="1" applyFill="1" applyBorder="1" applyAlignment="1" applyProtection="1">
      <alignment horizontal="center" vertical="top"/>
      <protection locked="0"/>
    </xf>
    <xf numFmtId="0" fontId="4" fillId="3" borderId="0" xfId="0" applyFont="1" applyFill="1" applyAlignment="1" applyProtection="1">
      <alignment horizontal="center"/>
      <protection locked="0"/>
    </xf>
    <xf numFmtId="0" fontId="84" fillId="0" borderId="0" xfId="0" applyFont="1">
      <alignment vertical="center"/>
    </xf>
    <xf numFmtId="0" fontId="5" fillId="3" borderId="30" xfId="0" applyFont="1" applyFill="1" applyBorder="1" applyAlignment="1">
      <alignment horizontal="center" vertical="center"/>
    </xf>
    <xf numFmtId="0" fontId="5" fillId="3" borderId="31" xfId="0" applyFont="1" applyFill="1" applyBorder="1" applyAlignment="1">
      <alignment horizontal="center" vertical="center"/>
    </xf>
    <xf numFmtId="0" fontId="77" fillId="3" borderId="59" xfId="0" applyFont="1" applyFill="1" applyBorder="1" applyAlignment="1">
      <alignment horizontal="center" vertical="center"/>
    </xf>
    <xf numFmtId="0" fontId="77" fillId="3" borderId="48" xfId="0" applyFont="1" applyFill="1" applyBorder="1" applyAlignment="1">
      <alignment horizontal="center" vertical="center"/>
    </xf>
    <xf numFmtId="0" fontId="77" fillId="3" borderId="38" xfId="0" applyFont="1" applyFill="1" applyBorder="1" applyAlignment="1">
      <alignment horizontal="center" vertical="center"/>
    </xf>
    <xf numFmtId="0" fontId="5" fillId="3" borderId="100" xfId="0" applyFont="1" applyFill="1" applyBorder="1" applyAlignment="1">
      <alignment horizontal="center" vertical="center"/>
    </xf>
    <xf numFmtId="0" fontId="5" fillId="3" borderId="101" xfId="0" applyFont="1" applyFill="1" applyBorder="1" applyAlignment="1">
      <alignment horizontal="center" vertical="center"/>
    </xf>
    <xf numFmtId="49" fontId="5" fillId="3" borderId="1" xfId="0" applyNumberFormat="1" applyFont="1" applyFill="1" applyBorder="1" applyAlignment="1" applyProtection="1">
      <alignment horizontal="center" vertical="center"/>
      <protection locked="0"/>
    </xf>
    <xf numFmtId="49" fontId="5" fillId="3" borderId="31" xfId="0" applyNumberFormat="1" applyFont="1" applyFill="1" applyBorder="1" applyAlignment="1" applyProtection="1">
      <alignment horizontal="center" vertical="center"/>
      <protection locked="0"/>
    </xf>
    <xf numFmtId="0" fontId="5" fillId="3" borderId="13"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14" xfId="0" applyFont="1" applyFill="1" applyBorder="1" applyAlignment="1" applyProtection="1">
      <alignment horizontal="center" vertical="center"/>
      <protection locked="0"/>
    </xf>
    <xf numFmtId="0" fontId="5" fillId="3" borderId="24" xfId="0" applyFont="1" applyFill="1" applyBorder="1" applyAlignment="1" applyProtection="1">
      <alignment horizontal="center" vertical="center"/>
      <protection locked="0"/>
    </xf>
    <xf numFmtId="0" fontId="5" fillId="3" borderId="32" xfId="0" applyFont="1" applyFill="1" applyBorder="1" applyAlignment="1">
      <alignment horizontal="center" vertical="center"/>
    </xf>
    <xf numFmtId="0" fontId="5" fillId="3" borderId="30" xfId="0" applyFont="1" applyFill="1" applyBorder="1" applyAlignment="1" applyProtection="1">
      <alignment horizontal="center" vertical="center"/>
      <protection locked="0"/>
    </xf>
    <xf numFmtId="0" fontId="5" fillId="3" borderId="31" xfId="0" applyFont="1" applyFill="1" applyBorder="1" applyAlignment="1" applyProtection="1">
      <alignment horizontal="center" vertical="center"/>
      <protection locked="0"/>
    </xf>
    <xf numFmtId="0" fontId="40" fillId="3" borderId="0" xfId="0" applyFont="1" applyFill="1" applyAlignment="1">
      <alignment horizontal="center" vertical="center"/>
    </xf>
    <xf numFmtId="0" fontId="4" fillId="3" borderId="59"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59" xfId="0" applyFont="1" applyFill="1" applyBorder="1" applyAlignment="1" applyProtection="1">
      <alignment horizontal="center" vertical="center"/>
      <protection locked="0"/>
    </xf>
    <xf numFmtId="0" fontId="4" fillId="3" borderId="48" xfId="0" applyFont="1" applyFill="1" applyBorder="1" applyAlignment="1" applyProtection="1">
      <alignment horizontal="center" vertical="center"/>
      <protection locked="0"/>
    </xf>
    <xf numFmtId="0" fontId="4" fillId="3" borderId="38" xfId="0" applyFont="1" applyFill="1" applyBorder="1" applyAlignment="1" applyProtection="1">
      <alignment horizontal="center" vertical="center"/>
      <protection locked="0"/>
    </xf>
    <xf numFmtId="0" fontId="5" fillId="6" borderId="17" xfId="0" applyFont="1" applyFill="1" applyBorder="1" applyAlignment="1">
      <alignment horizontal="center" vertical="center"/>
    </xf>
    <xf numFmtId="0" fontId="5" fillId="6" borderId="1" xfId="0" applyFont="1" applyFill="1" applyBorder="1" applyAlignment="1">
      <alignment horizontal="center" vertical="center"/>
    </xf>
    <xf numFmtId="0" fontId="5" fillId="6" borderId="23" xfId="0" applyFont="1" applyFill="1" applyBorder="1" applyAlignment="1">
      <alignment horizontal="center" vertical="center"/>
    </xf>
    <xf numFmtId="0" fontId="5" fillId="6" borderId="24" xfId="0" applyFont="1" applyFill="1" applyBorder="1" applyAlignment="1">
      <alignment horizontal="center" vertical="center"/>
    </xf>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6" fillId="6" borderId="44" xfId="0" applyFont="1" applyFill="1" applyBorder="1" applyAlignment="1" applyProtection="1">
      <alignment horizontal="center" vertical="center"/>
      <protection locked="0"/>
    </xf>
    <xf numFmtId="0" fontId="6" fillId="6" borderId="45" xfId="0" applyFont="1" applyFill="1" applyBorder="1" applyAlignment="1" applyProtection="1">
      <alignment horizontal="center" vertical="center"/>
      <protection locked="0"/>
    </xf>
    <xf numFmtId="0" fontId="6" fillId="6" borderId="46" xfId="0" applyFont="1" applyFill="1" applyBorder="1" applyAlignment="1" applyProtection="1">
      <alignment horizontal="center" vertical="center"/>
      <protection locked="0"/>
    </xf>
    <xf numFmtId="0" fontId="6" fillId="6" borderId="19" xfId="0" applyFont="1" applyFill="1" applyBorder="1" applyAlignment="1" applyProtection="1">
      <alignment horizontal="center" vertical="center"/>
      <protection locked="0"/>
    </xf>
    <xf numFmtId="0" fontId="6" fillId="6" borderId="26" xfId="0" applyFont="1" applyFill="1" applyBorder="1" applyAlignment="1" applyProtection="1">
      <alignment horizontal="center" vertical="center"/>
      <protection locked="0"/>
    </xf>
    <xf numFmtId="0" fontId="6" fillId="6" borderId="27" xfId="0" applyFont="1" applyFill="1" applyBorder="1" applyAlignment="1" applyProtection="1">
      <alignment horizontal="center" vertical="center"/>
      <protection locked="0"/>
    </xf>
    <xf numFmtId="0" fontId="6" fillId="6" borderId="61" xfId="0" applyFont="1" applyFill="1" applyBorder="1" applyAlignment="1">
      <alignment horizontal="center" vertical="center"/>
    </xf>
    <xf numFmtId="0" fontId="6" fillId="6" borderId="53" xfId="0" applyFont="1" applyFill="1" applyBorder="1" applyAlignment="1">
      <alignment horizontal="center" vertical="center"/>
    </xf>
    <xf numFmtId="0" fontId="6" fillId="6" borderId="54" xfId="0" applyFont="1" applyFill="1" applyBorder="1" applyAlignment="1">
      <alignment horizontal="center" vertical="center"/>
    </xf>
    <xf numFmtId="0" fontId="6" fillId="6" borderId="58" xfId="0" applyFont="1" applyFill="1" applyBorder="1" applyAlignment="1">
      <alignment horizontal="center" vertical="center"/>
    </xf>
    <xf numFmtId="0" fontId="6" fillId="6" borderId="29" xfId="0" applyFont="1" applyFill="1" applyBorder="1" applyAlignment="1">
      <alignment horizontal="center" vertical="center"/>
    </xf>
    <xf numFmtId="0" fontId="6" fillId="6" borderId="50" xfId="0" applyFont="1" applyFill="1" applyBorder="1" applyAlignment="1">
      <alignment horizontal="center" vertical="center"/>
    </xf>
    <xf numFmtId="0" fontId="0" fillId="3" borderId="1" xfId="0" applyFill="1" applyBorder="1" applyAlignment="1">
      <alignment horizontal="center" vertical="center"/>
    </xf>
    <xf numFmtId="0" fontId="0" fillId="3" borderId="87" xfId="0" applyFill="1" applyBorder="1" applyAlignment="1">
      <alignment horizontal="center" vertical="center"/>
    </xf>
    <xf numFmtId="0" fontId="0" fillId="3" borderId="7" xfId="0" applyFill="1" applyBorder="1" applyAlignment="1">
      <alignment horizontal="center" vertical="center"/>
    </xf>
    <xf numFmtId="0" fontId="0" fillId="3" borderId="3" xfId="0" applyFill="1" applyBorder="1" applyAlignment="1">
      <alignment horizontal="center" vertical="center"/>
    </xf>
    <xf numFmtId="0" fontId="0" fillId="0" borderId="44" xfId="0" applyBorder="1" applyAlignment="1" applyProtection="1">
      <alignment horizontal="center" vertical="center"/>
      <protection hidden="1"/>
    </xf>
    <xf numFmtId="0" fontId="0" fillId="0" borderId="28" xfId="0" applyBorder="1" applyAlignment="1" applyProtection="1">
      <alignment horizontal="center" vertical="center"/>
      <protection hidden="1"/>
    </xf>
    <xf numFmtId="0" fontId="0" fillId="0" borderId="58" xfId="0" applyBorder="1" applyAlignment="1" applyProtection="1">
      <alignment horizontal="center" vertical="center"/>
      <protection hidden="1"/>
    </xf>
    <xf numFmtId="0" fontId="0" fillId="0" borderId="87" xfId="0"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5" fillId="0" borderId="87" xfId="0" applyFont="1" applyBorder="1" applyAlignment="1" applyProtection="1">
      <alignment horizontal="center" vertical="center"/>
      <protection hidden="1"/>
    </xf>
    <xf numFmtId="0" fontId="5" fillId="0" borderId="7"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5" fillId="0" borderId="102" xfId="0" applyFont="1" applyBorder="1" applyAlignment="1" applyProtection="1">
      <alignment horizontal="center" vertical="center"/>
      <protection hidden="1"/>
    </xf>
    <xf numFmtId="0" fontId="5" fillId="0" borderId="80" xfId="0" applyFont="1" applyBorder="1" applyAlignment="1" applyProtection="1">
      <alignment horizontal="center" vertical="center"/>
      <protection hidden="1"/>
    </xf>
    <xf numFmtId="0" fontId="61" fillId="0" borderId="102" xfId="0" applyFont="1" applyBorder="1" applyAlignment="1" applyProtection="1">
      <alignment horizontal="center" vertical="center"/>
      <protection hidden="1"/>
    </xf>
    <xf numFmtId="0" fontId="61" fillId="0" borderId="80" xfId="0" applyFont="1" applyBorder="1" applyAlignment="1" applyProtection="1">
      <alignment horizontal="center" vertical="center"/>
      <protection hidden="1"/>
    </xf>
    <xf numFmtId="0" fontId="61" fillId="0" borderId="101" xfId="0" applyFont="1" applyBorder="1" applyAlignment="1" applyProtection="1">
      <alignment horizontal="center" vertical="center"/>
      <protection hidden="1"/>
    </xf>
    <xf numFmtId="0" fontId="8" fillId="3" borderId="26" xfId="0" applyFont="1" applyFill="1" applyBorder="1" applyAlignment="1">
      <alignment horizontal="left" vertical="top" wrapText="1"/>
    </xf>
    <xf numFmtId="0" fontId="8" fillId="3" borderId="26" xfId="0" applyFont="1" applyFill="1" applyBorder="1" applyAlignment="1">
      <alignment horizontal="left" vertical="top"/>
    </xf>
    <xf numFmtId="0" fontId="56" fillId="3" borderId="59" xfId="0" applyFont="1" applyFill="1" applyBorder="1" applyAlignment="1">
      <alignment horizontal="center" vertical="center"/>
    </xf>
    <xf numFmtId="0" fontId="56" fillId="3" borderId="48" xfId="0" applyFont="1" applyFill="1" applyBorder="1" applyAlignment="1">
      <alignment horizontal="center" vertical="center"/>
    </xf>
    <xf numFmtId="0" fontId="56" fillId="3" borderId="38" xfId="0" applyFont="1" applyFill="1" applyBorder="1" applyAlignment="1">
      <alignment horizontal="center" vertical="center"/>
    </xf>
    <xf numFmtId="0" fontId="79" fillId="3" borderId="59" xfId="0" applyFont="1" applyFill="1" applyBorder="1" applyAlignment="1">
      <alignment horizontal="center" vertical="center"/>
    </xf>
    <xf numFmtId="0" fontId="79" fillId="3" borderId="48" xfId="0" applyFont="1" applyFill="1" applyBorder="1" applyAlignment="1">
      <alignment horizontal="center" vertical="center"/>
    </xf>
    <xf numFmtId="0" fontId="79" fillId="3" borderId="38" xfId="0" applyFont="1" applyFill="1" applyBorder="1" applyAlignment="1">
      <alignment horizontal="center" vertical="center"/>
    </xf>
    <xf numFmtId="0" fontId="43" fillId="3" borderId="56" xfId="0" applyFont="1" applyFill="1" applyBorder="1" applyAlignment="1">
      <alignment horizontal="center" vertical="center" wrapText="1"/>
    </xf>
    <xf numFmtId="0" fontId="43" fillId="3" borderId="26" xfId="0" applyFont="1" applyFill="1" applyBorder="1" applyAlignment="1">
      <alignment horizontal="center" vertical="center" wrapText="1"/>
    </xf>
    <xf numFmtId="0" fontId="43" fillId="3" borderId="27" xfId="0" applyFont="1" applyFill="1" applyBorder="1" applyAlignment="1">
      <alignment horizontal="center" vertical="center" wrapText="1"/>
    </xf>
    <xf numFmtId="0" fontId="43" fillId="3" borderId="56" xfId="0" applyFont="1" applyFill="1" applyBorder="1" applyAlignment="1">
      <alignment horizontal="center" vertical="center"/>
    </xf>
    <xf numFmtId="0" fontId="43" fillId="3" borderId="26" xfId="0" applyFont="1" applyFill="1" applyBorder="1" applyAlignment="1">
      <alignment horizontal="center" vertical="center"/>
    </xf>
    <xf numFmtId="0" fontId="43" fillId="3" borderId="27" xfId="0" applyFont="1" applyFill="1" applyBorder="1" applyAlignment="1">
      <alignment horizontal="center" vertical="center"/>
    </xf>
    <xf numFmtId="49" fontId="7" fillId="3" borderId="62" xfId="0" applyNumberFormat="1" applyFont="1" applyFill="1" applyBorder="1" applyAlignment="1" applyProtection="1">
      <alignment horizontal="center" vertical="center"/>
      <protection locked="0"/>
    </xf>
    <xf numFmtId="49" fontId="7" fillId="3" borderId="48" xfId="0" applyNumberFormat="1" applyFont="1" applyFill="1" applyBorder="1" applyAlignment="1" applyProtection="1">
      <alignment horizontal="center" vertical="center"/>
      <protection locked="0"/>
    </xf>
    <xf numFmtId="49" fontId="7" fillId="3" borderId="38" xfId="0" applyNumberFormat="1" applyFont="1" applyFill="1" applyBorder="1" applyAlignment="1" applyProtection="1">
      <alignment horizontal="center" vertical="center"/>
      <protection locked="0"/>
    </xf>
    <xf numFmtId="49" fontId="7" fillId="3" borderId="68" xfId="0" applyNumberFormat="1" applyFont="1" applyFill="1" applyBorder="1" applyAlignment="1" applyProtection="1">
      <alignment horizontal="center" vertical="center"/>
      <protection locked="0"/>
    </xf>
    <xf numFmtId="49" fontId="7" fillId="3" borderId="69" xfId="0" applyNumberFormat="1" applyFont="1" applyFill="1" applyBorder="1" applyAlignment="1" applyProtection="1">
      <alignment horizontal="center" vertical="center"/>
      <protection locked="0"/>
    </xf>
    <xf numFmtId="49" fontId="7" fillId="3" borderId="70" xfId="0" applyNumberFormat="1" applyFont="1" applyFill="1" applyBorder="1" applyAlignment="1" applyProtection="1">
      <alignment horizontal="center" vertical="center"/>
      <protection locked="0"/>
    </xf>
    <xf numFmtId="49" fontId="7" fillId="3" borderId="19" xfId="0" applyNumberFormat="1" applyFont="1" applyFill="1" applyBorder="1" applyAlignment="1" applyProtection="1">
      <alignment horizontal="center" vertical="center"/>
      <protection locked="0"/>
    </xf>
    <xf numFmtId="49" fontId="7" fillId="3" borderId="26" xfId="0" applyNumberFormat="1" applyFont="1" applyFill="1" applyBorder="1" applyAlignment="1" applyProtection="1">
      <alignment horizontal="center" vertical="center"/>
      <protection locked="0"/>
    </xf>
    <xf numFmtId="49" fontId="7" fillId="3" borderId="27" xfId="0" applyNumberFormat="1" applyFont="1" applyFill="1" applyBorder="1" applyAlignment="1" applyProtection="1">
      <alignment horizontal="center" vertical="center"/>
      <protection locked="0"/>
    </xf>
    <xf numFmtId="0" fontId="8" fillId="3" borderId="18" xfId="0" applyFont="1" applyFill="1" applyBorder="1" applyAlignment="1">
      <alignment horizontal="center" vertical="center"/>
    </xf>
    <xf numFmtId="0" fontId="8" fillId="3" borderId="57" xfId="0" applyFont="1" applyFill="1" applyBorder="1" applyAlignment="1">
      <alignment horizontal="center" vertical="center"/>
    </xf>
    <xf numFmtId="0" fontId="8" fillId="3" borderId="49"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12"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8" fillId="3" borderId="61" xfId="0" applyFont="1" applyFill="1" applyBorder="1" applyAlignment="1">
      <alignment horizontal="center" vertical="center"/>
    </xf>
    <xf numFmtId="0" fontId="8" fillId="3" borderId="67"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6" xfId="0" applyFont="1" applyFill="1" applyBorder="1" applyAlignment="1">
      <alignment horizontal="center" vertical="center"/>
    </xf>
    <xf numFmtId="0" fontId="8" fillId="3" borderId="11" xfId="0" applyFont="1" applyFill="1" applyBorder="1" applyAlignment="1" applyProtection="1">
      <alignment horizontal="center" vertical="center"/>
      <protection locked="0"/>
    </xf>
    <xf numFmtId="0" fontId="8" fillId="3" borderId="3"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8" fillId="3" borderId="52" xfId="0" applyFont="1" applyFill="1" applyBorder="1" applyAlignment="1">
      <alignment horizontal="center" vertical="center"/>
    </xf>
    <xf numFmtId="0" fontId="8" fillId="3" borderId="54" xfId="0" applyFont="1" applyFill="1" applyBorder="1" applyAlignment="1">
      <alignment horizontal="center" vertical="center"/>
    </xf>
    <xf numFmtId="0" fontId="8" fillId="3" borderId="71" xfId="0" applyFont="1" applyFill="1" applyBorder="1" applyAlignment="1">
      <alignment horizontal="center" vertical="center"/>
    </xf>
    <xf numFmtId="0" fontId="8" fillId="3" borderId="64" xfId="0" applyFont="1" applyFill="1" applyBorder="1" applyAlignment="1">
      <alignment horizontal="center" vertical="center"/>
    </xf>
    <xf numFmtId="5" fontId="8" fillId="3" borderId="55" xfId="0" applyNumberFormat="1" applyFont="1" applyFill="1" applyBorder="1" applyAlignment="1">
      <alignment horizontal="center" vertical="center"/>
    </xf>
    <xf numFmtId="5" fontId="8" fillId="3" borderId="25" xfId="0" applyNumberFormat="1" applyFont="1" applyFill="1" applyBorder="1" applyAlignment="1">
      <alignment horizontal="center" vertical="center"/>
    </xf>
    <xf numFmtId="5" fontId="8" fillId="3" borderId="56" xfId="0" applyNumberFormat="1" applyFont="1" applyFill="1" applyBorder="1" applyAlignment="1">
      <alignment horizontal="center" vertical="center"/>
    </xf>
    <xf numFmtId="5" fontId="8" fillId="3" borderId="27" xfId="0" applyNumberFormat="1" applyFont="1" applyFill="1" applyBorder="1" applyAlignment="1">
      <alignment horizontal="center" vertical="center"/>
    </xf>
    <xf numFmtId="49" fontId="7" fillId="3" borderId="36" xfId="0" applyNumberFormat="1" applyFont="1" applyFill="1" applyBorder="1" applyAlignment="1" applyProtection="1">
      <alignment horizontal="center" vertical="center"/>
      <protection locked="0"/>
    </xf>
    <xf numFmtId="49" fontId="7" fillId="3" borderId="47" xfId="0" applyNumberFormat="1" applyFont="1" applyFill="1" applyBorder="1" applyAlignment="1" applyProtection="1">
      <alignment horizontal="center" vertical="center"/>
      <protection locked="0"/>
    </xf>
    <xf numFmtId="49" fontId="7" fillId="3" borderId="37" xfId="0" applyNumberFormat="1" applyFont="1" applyFill="1" applyBorder="1" applyAlignment="1" applyProtection="1">
      <alignment horizontal="center" vertical="center"/>
      <protection locked="0"/>
    </xf>
    <xf numFmtId="0" fontId="8" fillId="3" borderId="43" xfId="0" applyFont="1" applyFill="1" applyBorder="1" applyAlignment="1">
      <alignment horizontal="center" vertical="center"/>
    </xf>
    <xf numFmtId="0" fontId="8" fillId="3" borderId="65" xfId="0" applyFont="1" applyFill="1" applyBorder="1" applyAlignment="1">
      <alignment horizontal="center" vertical="center"/>
    </xf>
    <xf numFmtId="0" fontId="8" fillId="3" borderId="21" xfId="0" applyNumberFormat="1" applyFont="1" applyFill="1" applyBorder="1" applyAlignment="1">
      <alignment horizontal="center" vertical="center"/>
    </xf>
    <xf numFmtId="0" fontId="8" fillId="3" borderId="65" xfId="0" applyNumberFormat="1" applyFont="1" applyFill="1" applyBorder="1" applyAlignment="1">
      <alignment horizontal="center" vertical="center"/>
    </xf>
    <xf numFmtId="0" fontId="8" fillId="3" borderId="29"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39" xfId="0" applyFont="1" applyFill="1" applyBorder="1" applyAlignment="1">
      <alignment horizontal="center" vertical="center"/>
    </xf>
    <xf numFmtId="0" fontId="8" fillId="3" borderId="40" xfId="0" applyFont="1" applyFill="1" applyBorder="1" applyAlignment="1">
      <alignment horizontal="center" vertical="center"/>
    </xf>
    <xf numFmtId="0" fontId="8" fillId="3" borderId="41" xfId="0" applyFont="1" applyFill="1" applyBorder="1" applyAlignment="1">
      <alignment horizontal="center" vertical="center"/>
    </xf>
    <xf numFmtId="0" fontId="8" fillId="3" borderId="51"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7" xfId="0" applyFont="1" applyFill="1" applyBorder="1" applyAlignment="1" applyProtection="1">
      <alignment horizontal="center" vertical="center"/>
      <protection locked="0"/>
    </xf>
    <xf numFmtId="0" fontId="8" fillId="3" borderId="22" xfId="0" applyFont="1" applyFill="1" applyBorder="1" applyAlignment="1">
      <alignment horizontal="center" vertical="center"/>
    </xf>
    <xf numFmtId="0" fontId="8" fillId="3" borderId="72" xfId="0" applyFont="1" applyFill="1" applyBorder="1" applyAlignment="1">
      <alignment horizontal="center" vertical="center"/>
    </xf>
    <xf numFmtId="0" fontId="12" fillId="2" borderId="0" xfId="0" applyFont="1" applyFill="1" applyAlignment="1">
      <alignment horizontal="center" vertical="center"/>
    </xf>
    <xf numFmtId="0" fontId="8" fillId="3" borderId="12" xfId="0" applyFont="1" applyFill="1" applyBorder="1" applyAlignment="1">
      <alignment horizontal="center" vertical="center"/>
    </xf>
    <xf numFmtId="0" fontId="8" fillId="3" borderId="35" xfId="0" applyFont="1" applyFill="1" applyBorder="1" applyAlignment="1">
      <alignment horizontal="center" vertical="center"/>
    </xf>
    <xf numFmtId="0" fontId="7" fillId="3" borderId="7" xfId="0" applyFont="1" applyFill="1" applyBorder="1" applyAlignment="1" applyProtection="1">
      <alignment horizontal="center" vertical="center"/>
      <protection locked="0"/>
    </xf>
    <xf numFmtId="49" fontId="7" fillId="3" borderId="61" xfId="0" applyNumberFormat="1" applyFont="1" applyFill="1" applyBorder="1" applyAlignment="1" applyProtection="1">
      <alignment horizontal="center" vertical="center"/>
      <protection locked="0"/>
    </xf>
    <xf numFmtId="49" fontId="7" fillId="3" borderId="53" xfId="0" applyNumberFormat="1" applyFont="1" applyFill="1" applyBorder="1" applyAlignment="1" applyProtection="1">
      <alignment horizontal="center" vertical="center"/>
      <protection locked="0"/>
    </xf>
    <xf numFmtId="49" fontId="7" fillId="3" borderId="54" xfId="0" applyNumberFormat="1" applyFont="1" applyFill="1" applyBorder="1" applyAlignment="1" applyProtection="1">
      <alignment horizontal="center" vertical="center"/>
      <protection locked="0"/>
    </xf>
    <xf numFmtId="0" fontId="7" fillId="3" borderId="10" xfId="0" applyFont="1" applyFill="1" applyBorder="1" applyAlignment="1">
      <alignment horizontal="center" vertical="center"/>
    </xf>
    <xf numFmtId="0" fontId="8" fillId="3" borderId="59" xfId="0" applyFont="1" applyFill="1" applyBorder="1" applyAlignment="1">
      <alignment horizontal="center" vertical="center"/>
    </xf>
    <xf numFmtId="0" fontId="8" fillId="3" borderId="38" xfId="0" applyFont="1" applyFill="1" applyBorder="1" applyAlignment="1">
      <alignment horizontal="center" vertical="center"/>
    </xf>
    <xf numFmtId="49" fontId="60" fillId="3" borderId="36" xfId="0" applyNumberFormat="1" applyFont="1" applyFill="1" applyBorder="1" applyAlignment="1" applyProtection="1">
      <alignment horizontal="center" vertical="center"/>
      <protection locked="0"/>
    </xf>
    <xf numFmtId="49" fontId="60" fillId="3" borderId="47" xfId="0" applyNumberFormat="1" applyFont="1" applyFill="1" applyBorder="1" applyAlignment="1" applyProtection="1">
      <alignment horizontal="center" vertical="center"/>
      <protection locked="0"/>
    </xf>
    <xf numFmtId="49" fontId="60" fillId="3" borderId="37" xfId="0" applyNumberFormat="1" applyFont="1" applyFill="1" applyBorder="1" applyAlignment="1" applyProtection="1">
      <alignment horizontal="center" vertical="center"/>
      <protection locked="0"/>
    </xf>
    <xf numFmtId="0" fontId="64" fillId="0" borderId="59" xfId="0" applyFont="1" applyFill="1" applyBorder="1" applyAlignment="1" applyProtection="1">
      <alignment horizontal="center" vertical="center"/>
      <protection hidden="1"/>
    </xf>
    <xf numFmtId="0" fontId="64" fillId="0" borderId="38" xfId="0" applyFont="1" applyFill="1" applyBorder="1" applyAlignment="1" applyProtection="1">
      <alignment horizontal="center" vertical="center"/>
      <protection hidden="1"/>
    </xf>
    <xf numFmtId="0" fontId="48" fillId="2" borderId="0" xfId="0" applyFont="1" applyFill="1" applyAlignment="1" applyProtection="1">
      <alignment horizontal="center" vertical="center"/>
      <protection hidden="1"/>
    </xf>
    <xf numFmtId="0" fontId="5" fillId="0" borderId="29" xfId="0" applyFont="1" applyBorder="1" applyAlignment="1" applyProtection="1">
      <alignment horizontal="center" vertical="center"/>
      <protection hidden="1"/>
    </xf>
    <xf numFmtId="0" fontId="7" fillId="0" borderId="29" xfId="0" applyFont="1" applyBorder="1" applyAlignment="1" applyProtection="1">
      <alignment horizontal="center" vertical="center"/>
      <protection hidden="1"/>
    </xf>
    <xf numFmtId="0" fontId="0" fillId="0" borderId="29" xfId="0" applyBorder="1" applyAlignment="1" applyProtection="1">
      <alignment horizontal="center" vertical="center"/>
      <protection hidden="1"/>
    </xf>
    <xf numFmtId="49" fontId="7" fillId="0" borderId="29" xfId="0" applyNumberFormat="1" applyFont="1" applyBorder="1" applyAlignment="1" applyProtection="1">
      <alignment horizontal="center" vertical="center"/>
      <protection hidden="1"/>
    </xf>
    <xf numFmtId="0" fontId="64" fillId="0" borderId="59" xfId="0" applyFont="1" applyBorder="1" applyAlignment="1" applyProtection="1">
      <alignment horizontal="center" vertical="center"/>
      <protection hidden="1"/>
    </xf>
    <xf numFmtId="0" fontId="64" fillId="0" borderId="38"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60" fillId="3" borderId="11" xfId="0" applyFont="1" applyFill="1" applyBorder="1" applyAlignment="1">
      <alignment horizontal="center" vertical="center"/>
    </xf>
    <xf numFmtId="0" fontId="60" fillId="3" borderId="7" xfId="0" applyFont="1" applyFill="1" applyBorder="1" applyAlignment="1">
      <alignment horizontal="center" vertical="center"/>
    </xf>
    <xf numFmtId="0" fontId="60" fillId="3" borderId="6" xfId="0" applyFont="1" applyFill="1" applyBorder="1" applyAlignment="1">
      <alignment horizontal="center" vertical="center"/>
    </xf>
    <xf numFmtId="0" fontId="87" fillId="3" borderId="43" xfId="0" applyFont="1" applyFill="1" applyBorder="1" applyAlignment="1" applyProtection="1">
      <alignment horizontal="center" vertical="center"/>
      <protection locked="0"/>
    </xf>
    <xf numFmtId="0" fontId="87" fillId="3" borderId="21" xfId="0" applyFont="1" applyFill="1" applyBorder="1" applyAlignment="1" applyProtection="1">
      <alignment horizontal="center" vertical="center"/>
      <protection locked="0"/>
    </xf>
    <xf numFmtId="0" fontId="87" fillId="3" borderId="42" xfId="0" applyFont="1" applyFill="1" applyBorder="1" applyAlignment="1" applyProtection="1">
      <alignment horizontal="center" vertical="center"/>
      <protection locked="0"/>
    </xf>
    <xf numFmtId="0" fontId="11" fillId="3" borderId="43" xfId="0" applyFont="1" applyFill="1" applyBorder="1" applyAlignment="1" applyProtection="1">
      <alignment horizontal="center" vertical="center"/>
      <protection locked="0"/>
    </xf>
    <xf numFmtId="0" fontId="11" fillId="3" borderId="21" xfId="0" applyFont="1" applyFill="1" applyBorder="1" applyAlignment="1" applyProtection="1">
      <alignment horizontal="center" vertical="center"/>
      <protection locked="0"/>
    </xf>
    <xf numFmtId="0" fontId="11" fillId="3" borderId="42" xfId="0" applyFont="1" applyFill="1" applyBorder="1" applyAlignment="1" applyProtection="1">
      <alignment horizontal="center" vertical="center"/>
      <protection locked="0"/>
    </xf>
    <xf numFmtId="49" fontId="60" fillId="3" borderId="62" xfId="0" applyNumberFormat="1" applyFont="1" applyFill="1" applyBorder="1" applyAlignment="1" applyProtection="1">
      <alignment horizontal="center" vertical="center"/>
      <protection locked="0"/>
    </xf>
    <xf numFmtId="49" fontId="60" fillId="3" borderId="48" xfId="0" applyNumberFormat="1" applyFont="1" applyFill="1" applyBorder="1" applyAlignment="1" applyProtection="1">
      <alignment horizontal="center" vertical="center"/>
      <protection locked="0"/>
    </xf>
    <xf numFmtId="49" fontId="60" fillId="3" borderId="38" xfId="0" applyNumberFormat="1" applyFont="1" applyFill="1" applyBorder="1" applyAlignment="1" applyProtection="1">
      <alignment horizontal="center" vertical="center"/>
      <protection locked="0"/>
    </xf>
    <xf numFmtId="0" fontId="60" fillId="3" borderId="12" xfId="0" applyFont="1" applyFill="1" applyBorder="1" applyAlignment="1" applyProtection="1">
      <alignment horizontal="center" vertical="center"/>
      <protection locked="0"/>
    </xf>
    <xf numFmtId="0" fontId="60" fillId="3" borderId="9" xfId="0" applyFont="1" applyFill="1" applyBorder="1" applyAlignment="1" applyProtection="1">
      <alignment horizontal="center" vertical="center"/>
      <protection locked="0"/>
    </xf>
    <xf numFmtId="49" fontId="60" fillId="3" borderId="68" xfId="0" applyNumberFormat="1" applyFont="1" applyFill="1" applyBorder="1" applyAlignment="1" applyProtection="1">
      <alignment horizontal="center" vertical="center"/>
      <protection locked="0"/>
    </xf>
    <xf numFmtId="49" fontId="60" fillId="3" borderId="69" xfId="0" applyNumberFormat="1" applyFont="1" applyFill="1" applyBorder="1" applyAlignment="1" applyProtection="1">
      <alignment horizontal="center" vertical="center"/>
      <protection locked="0"/>
    </xf>
    <xf numFmtId="49" fontId="60" fillId="3" borderId="70" xfId="0" applyNumberFormat="1" applyFont="1" applyFill="1" applyBorder="1" applyAlignment="1" applyProtection="1">
      <alignment horizontal="center" vertical="center"/>
      <protection locked="0"/>
    </xf>
    <xf numFmtId="0" fontId="55" fillId="3" borderId="11" xfId="0" applyFont="1" applyFill="1" applyBorder="1" applyAlignment="1" applyProtection="1">
      <alignment horizontal="center" vertical="center"/>
      <protection locked="0"/>
    </xf>
    <xf numFmtId="0" fontId="55" fillId="3" borderId="3" xfId="0" applyFont="1" applyFill="1" applyBorder="1" applyAlignment="1" applyProtection="1">
      <alignment horizontal="center" vertical="center"/>
      <protection locked="0"/>
    </xf>
    <xf numFmtId="0" fontId="60" fillId="3" borderId="11" xfId="0" applyFont="1" applyFill="1" applyBorder="1" applyAlignment="1" applyProtection="1">
      <alignment horizontal="center" vertical="center"/>
      <protection locked="0"/>
    </xf>
    <xf numFmtId="0" fontId="60" fillId="3" borderId="3" xfId="0" applyFont="1" applyFill="1" applyBorder="1" applyAlignment="1" applyProtection="1">
      <alignment horizontal="center" vertical="center"/>
      <protection locked="0"/>
    </xf>
    <xf numFmtId="0" fontId="0" fillId="0" borderId="87"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56" fillId="3" borderId="0" xfId="0" applyFont="1" applyFill="1" applyAlignment="1">
      <alignment horizontal="center" vertical="center"/>
    </xf>
    <xf numFmtId="0" fontId="54" fillId="3" borderId="0" xfId="0" applyFont="1" applyFill="1" applyAlignment="1">
      <alignment horizontal="center" vertical="center"/>
    </xf>
    <xf numFmtId="0" fontId="12" fillId="4" borderId="0" xfId="0" applyFont="1" applyFill="1" applyAlignment="1">
      <alignment horizontal="center" vertical="center"/>
    </xf>
    <xf numFmtId="0" fontId="55" fillId="3" borderId="43" xfId="0" applyFont="1" applyFill="1" applyBorder="1" applyAlignment="1">
      <alignment horizontal="center" vertical="center"/>
    </xf>
    <xf numFmtId="0" fontId="55" fillId="3" borderId="65" xfId="0" applyFont="1" applyFill="1" applyBorder="1" applyAlignment="1">
      <alignment horizontal="center" vertical="center"/>
    </xf>
    <xf numFmtId="0" fontId="8" fillId="3" borderId="55" xfId="0" applyFont="1" applyFill="1" applyBorder="1" applyAlignment="1">
      <alignment horizontal="center" vertical="center"/>
    </xf>
    <xf numFmtId="0" fontId="8" fillId="3" borderId="0" xfId="0" applyFont="1" applyFill="1" applyAlignment="1">
      <alignment horizontal="center" vertical="center"/>
    </xf>
    <xf numFmtId="0" fontId="8" fillId="3" borderId="56" xfId="0" applyFont="1" applyFill="1" applyBorder="1" applyAlignment="1">
      <alignment horizontal="center" vertical="center"/>
    </xf>
    <xf numFmtId="0" fontId="8" fillId="3" borderId="26" xfId="0" applyFont="1" applyFill="1" applyBorder="1" applyAlignment="1">
      <alignment horizontal="center" vertical="center"/>
    </xf>
    <xf numFmtId="0" fontId="83" fillId="4" borderId="0" xfId="0" applyFont="1" applyFill="1" applyAlignment="1" applyProtection="1">
      <alignment horizontal="center" vertical="center"/>
      <protection hidden="1"/>
    </xf>
    <xf numFmtId="0" fontId="67" fillId="0" borderId="87" xfId="0" applyFont="1" applyBorder="1" applyAlignment="1" applyProtection="1">
      <alignment horizontal="center" vertical="center"/>
      <protection hidden="1"/>
    </xf>
    <xf numFmtId="0" fontId="67" fillId="0" borderId="7" xfId="0" applyFont="1" applyBorder="1" applyAlignment="1" applyProtection="1">
      <alignment horizontal="center" vertical="center"/>
      <protection hidden="1"/>
    </xf>
    <xf numFmtId="0" fontId="67" fillId="0" borderId="6" xfId="0" applyFont="1" applyBorder="1" applyAlignment="1" applyProtection="1">
      <alignment horizontal="center" vertical="center"/>
      <protection hidden="1"/>
    </xf>
    <xf numFmtId="0" fontId="70" fillId="0" borderId="87" xfId="0" applyFont="1" applyBorder="1" applyAlignment="1" applyProtection="1">
      <alignment horizontal="center" vertical="center"/>
      <protection locked="0" hidden="1"/>
    </xf>
    <xf numFmtId="0" fontId="70" fillId="0" borderId="7" xfId="0" applyFont="1" applyBorder="1" applyAlignment="1" applyProtection="1">
      <alignment horizontal="center" vertical="center"/>
      <protection locked="0" hidden="1"/>
    </xf>
    <xf numFmtId="0" fontId="70" fillId="0" borderId="6" xfId="0" applyFont="1" applyBorder="1" applyAlignment="1" applyProtection="1">
      <alignment horizontal="center" vertical="center"/>
      <protection locked="0" hidden="1"/>
    </xf>
    <xf numFmtId="0" fontId="6" fillId="0" borderId="87" xfId="0" applyFont="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66" fillId="0" borderId="11" xfId="0" applyFont="1" applyBorder="1" applyAlignment="1" applyProtection="1">
      <alignment horizontal="center" vertical="center"/>
      <protection locked="0" hidden="1"/>
    </xf>
    <xf numFmtId="0" fontId="66" fillId="0" borderId="7" xfId="0" applyFont="1" applyBorder="1" applyAlignment="1" applyProtection="1">
      <alignment horizontal="center" vertical="center"/>
      <protection locked="0" hidden="1"/>
    </xf>
    <xf numFmtId="0" fontId="66" fillId="0" borderId="3" xfId="0" applyFont="1" applyBorder="1" applyAlignment="1" applyProtection="1">
      <alignment horizontal="center" vertical="center"/>
      <protection locked="0" hidden="1"/>
    </xf>
    <xf numFmtId="0" fontId="70" fillId="0" borderId="3" xfId="0" applyFont="1" applyBorder="1" applyAlignment="1" applyProtection="1">
      <alignment horizontal="center" vertical="center"/>
      <protection locked="0" hidden="1"/>
    </xf>
    <xf numFmtId="0" fontId="6" fillId="0" borderId="11"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14" fontId="66" fillId="0" borderId="11" xfId="0" applyNumberFormat="1" applyFont="1" applyBorder="1" applyAlignment="1" applyProtection="1">
      <alignment horizontal="center" vertical="center"/>
      <protection locked="0" hidden="1"/>
    </xf>
    <xf numFmtId="14" fontId="66" fillId="0" borderId="87" xfId="0" applyNumberFormat="1" applyFont="1" applyBorder="1" applyAlignment="1" applyProtection="1">
      <alignment horizontal="center" vertical="center"/>
      <protection locked="0" hidden="1"/>
    </xf>
    <xf numFmtId="0" fontId="66" fillId="0" borderId="6" xfId="0" applyFont="1" applyBorder="1" applyAlignment="1" applyProtection="1">
      <alignment horizontal="center" vertical="center"/>
      <protection locked="0" hidden="1"/>
    </xf>
    <xf numFmtId="0" fontId="66" fillId="0" borderId="87" xfId="0" applyFont="1" applyBorder="1" applyAlignment="1" applyProtection="1">
      <alignment horizontal="center" vertical="center"/>
      <protection locked="0" hidden="1"/>
    </xf>
    <xf numFmtId="0" fontId="62" fillId="14" borderId="0" xfId="0" applyFont="1" applyFill="1" applyAlignment="1" applyProtection="1">
      <alignment horizontal="center" vertical="center"/>
      <protection hidden="1"/>
    </xf>
    <xf numFmtId="0" fontId="16" fillId="0" borderId="29" xfId="0" applyFont="1" applyBorder="1" applyAlignment="1" applyProtection="1">
      <alignment horizontal="center" vertical="center"/>
      <protection hidden="1"/>
    </xf>
    <xf numFmtId="0" fontId="82" fillId="0" borderId="29" xfId="0" applyNumberFormat="1" applyFont="1" applyBorder="1" applyAlignment="1" applyProtection="1">
      <alignment horizontal="center" vertical="center"/>
      <protection hidden="1"/>
    </xf>
    <xf numFmtId="0" fontId="67" fillId="0" borderId="3" xfId="0" applyFont="1" applyBorder="1" applyAlignment="1" applyProtection="1">
      <alignment horizontal="center" vertical="center"/>
      <protection hidden="1"/>
    </xf>
    <xf numFmtId="182" fontId="28" fillId="0" borderId="0" xfId="2" applyNumberFormat="1" applyFont="1" applyAlignment="1" applyProtection="1">
      <alignment horizontal="center" vertical="center"/>
      <protection locked="0"/>
    </xf>
    <xf numFmtId="0" fontId="26" fillId="0" borderId="0" xfId="2" applyFont="1" applyAlignment="1">
      <alignment horizontal="center" vertical="center"/>
    </xf>
    <xf numFmtId="0" fontId="26" fillId="0" borderId="0" xfId="2" applyFont="1" applyAlignment="1" applyProtection="1">
      <alignment horizontal="center" vertical="center"/>
      <protection locked="0"/>
    </xf>
    <xf numFmtId="0" fontId="28" fillId="0" borderId="0" xfId="2" applyFont="1" applyAlignment="1">
      <alignment horizontal="center" vertical="center"/>
    </xf>
    <xf numFmtId="181" fontId="28" fillId="0" borderId="0" xfId="2" applyNumberFormat="1" applyFont="1" applyAlignment="1" applyProtection="1">
      <alignment horizontal="center" vertical="center"/>
      <protection locked="0"/>
    </xf>
    <xf numFmtId="0" fontId="28" fillId="0" borderId="0" xfId="2" applyFont="1" applyAlignment="1" applyProtection="1">
      <alignment horizontal="center" vertical="center"/>
      <protection locked="0"/>
    </xf>
    <xf numFmtId="0" fontId="49" fillId="0" borderId="0" xfId="2" applyFont="1" applyAlignment="1" applyProtection="1">
      <alignment horizontal="right" vertical="center"/>
      <protection locked="0"/>
    </xf>
    <xf numFmtId="0" fontId="49" fillId="0" borderId="0" xfId="2" applyFont="1" applyAlignment="1" applyProtection="1">
      <alignment horizontal="center" vertical="center"/>
      <protection locked="0"/>
    </xf>
    <xf numFmtId="0" fontId="48" fillId="0" borderId="29" xfId="2" applyFont="1" applyBorder="1" applyAlignment="1">
      <alignment horizontal="center" vertical="center"/>
    </xf>
    <xf numFmtId="0" fontId="48" fillId="0" borderId="29" xfId="2" applyFont="1" applyBorder="1" applyAlignment="1">
      <alignment horizontal="left" vertical="center"/>
    </xf>
    <xf numFmtId="0" fontId="21" fillId="0" borderId="29" xfId="2" applyBorder="1" applyAlignment="1" applyProtection="1">
      <alignment horizontal="center" vertical="center"/>
      <protection locked="0"/>
    </xf>
    <xf numFmtId="181" fontId="21" fillId="0" borderId="29" xfId="2" applyNumberFormat="1" applyBorder="1" applyAlignment="1" applyProtection="1">
      <alignment horizontal="center" vertical="center"/>
      <protection locked="0"/>
    </xf>
    <xf numFmtId="0" fontId="47" fillId="0" borderId="29" xfId="2" applyFont="1" applyBorder="1" applyAlignment="1">
      <alignment horizontal="center" vertical="center"/>
    </xf>
    <xf numFmtId="0" fontId="48" fillId="0" borderId="29" xfId="2" applyFont="1" applyBorder="1" applyAlignment="1" applyProtection="1">
      <alignment horizontal="center" vertical="center"/>
      <protection locked="0"/>
    </xf>
    <xf numFmtId="0" fontId="21" fillId="0" borderId="0" xfId="2" applyAlignment="1">
      <alignment horizontal="center" vertical="center"/>
    </xf>
    <xf numFmtId="0" fontId="49" fillId="0" borderId="0" xfId="2" applyFont="1" applyAlignment="1">
      <alignment horizontal="center" vertical="center"/>
    </xf>
    <xf numFmtId="0" fontId="51" fillId="0" borderId="0" xfId="2" applyFont="1" applyAlignment="1">
      <alignment horizontal="center" vertical="center"/>
    </xf>
    <xf numFmtId="0" fontId="5" fillId="3" borderId="59" xfId="0" applyFont="1" applyFill="1" applyBorder="1" applyAlignment="1">
      <alignment horizontal="center" vertical="center"/>
    </xf>
    <xf numFmtId="0" fontId="5" fillId="3" borderId="48" xfId="0" applyFont="1" applyFill="1" applyBorder="1" applyAlignment="1">
      <alignment horizontal="center" vertical="center"/>
    </xf>
    <xf numFmtId="0" fontId="5" fillId="3" borderId="38" xfId="0" applyFont="1" applyFill="1" applyBorder="1" applyAlignment="1">
      <alignment horizontal="center" vertical="center"/>
    </xf>
    <xf numFmtId="0" fontId="5" fillId="3" borderId="52" xfId="0" applyFont="1" applyFill="1" applyBorder="1" applyAlignment="1">
      <alignment horizontal="center" vertical="center"/>
    </xf>
    <xf numFmtId="0" fontId="5" fillId="3" borderId="54" xfId="0" applyFont="1" applyFill="1" applyBorder="1" applyAlignment="1">
      <alignment horizontal="center" vertical="center"/>
    </xf>
    <xf numFmtId="0" fontId="0" fillId="3" borderId="0" xfId="0" applyFill="1" applyAlignment="1">
      <alignment horizontal="center" vertical="center"/>
    </xf>
    <xf numFmtId="14" fontId="5" fillId="3" borderId="90" xfId="0" applyNumberFormat="1" applyFont="1" applyFill="1" applyBorder="1" applyAlignment="1" applyProtection="1">
      <alignment horizontal="center" vertical="center"/>
      <protection locked="0"/>
    </xf>
    <xf numFmtId="0" fontId="5" fillId="3" borderId="90" xfId="0" applyFont="1" applyFill="1" applyBorder="1" applyAlignment="1" applyProtection="1">
      <alignment horizontal="center" vertical="center"/>
      <protection locked="0"/>
    </xf>
    <xf numFmtId="0" fontId="5" fillId="3" borderId="91" xfId="0" applyFont="1" applyFill="1" applyBorder="1" applyAlignment="1" applyProtection="1">
      <alignment horizontal="center" vertical="center"/>
      <protection locked="0"/>
    </xf>
    <xf numFmtId="0" fontId="5" fillId="3" borderId="77"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18" xfId="0" applyNumberFormat="1" applyFont="1" applyFill="1" applyBorder="1" applyAlignment="1" applyProtection="1">
      <alignment horizontal="center" vertical="center"/>
      <protection locked="0"/>
    </xf>
    <xf numFmtId="0" fontId="5" fillId="3" borderId="57" xfId="0" applyNumberFormat="1" applyFont="1" applyFill="1" applyBorder="1" applyAlignment="1" applyProtection="1">
      <alignment horizontal="center" vertical="center"/>
      <protection locked="0"/>
    </xf>
    <xf numFmtId="0" fontId="5" fillId="3" borderId="49" xfId="0" applyNumberFormat="1" applyFont="1" applyFill="1" applyBorder="1" applyAlignment="1" applyProtection="1">
      <alignment horizontal="center" vertical="center"/>
      <protection locked="0"/>
    </xf>
    <xf numFmtId="0" fontId="5" fillId="3" borderId="80" xfId="0" applyFont="1" applyFill="1" applyBorder="1" applyAlignment="1" applyProtection="1">
      <alignment horizontal="center" vertical="center"/>
      <protection locked="0"/>
    </xf>
    <xf numFmtId="0" fontId="5" fillId="3" borderId="81" xfId="0" applyFont="1" applyFill="1" applyBorder="1" applyAlignment="1" applyProtection="1">
      <alignment horizontal="center" vertical="center"/>
      <protection locked="0"/>
    </xf>
    <xf numFmtId="0" fontId="5" fillId="3" borderId="82" xfId="0" applyFont="1" applyFill="1" applyBorder="1" applyAlignment="1">
      <alignment horizontal="center" vertical="center"/>
    </xf>
    <xf numFmtId="0" fontId="5" fillId="3" borderId="83" xfId="0" applyFont="1" applyFill="1" applyBorder="1" applyAlignment="1">
      <alignment horizontal="center" vertical="center"/>
    </xf>
    <xf numFmtId="0" fontId="5" fillId="3" borderId="84" xfId="0" applyFont="1" applyFill="1" applyBorder="1" applyAlignment="1">
      <alignment horizontal="center" vertical="center"/>
    </xf>
    <xf numFmtId="0" fontId="5" fillId="3" borderId="85" xfId="0" applyFont="1" applyFill="1" applyBorder="1" applyAlignment="1">
      <alignment horizontal="center" vertical="center"/>
    </xf>
    <xf numFmtId="0" fontId="5" fillId="3" borderId="44" xfId="0" applyFont="1" applyFill="1" applyBorder="1" applyAlignment="1" applyProtection="1">
      <alignment horizontal="center" vertical="center"/>
      <protection locked="0"/>
    </xf>
    <xf numFmtId="0" fontId="5" fillId="3" borderId="45" xfId="0" applyFont="1" applyFill="1" applyBorder="1" applyAlignment="1" applyProtection="1">
      <alignment horizontal="center" vertical="center"/>
      <protection locked="0"/>
    </xf>
    <xf numFmtId="0" fontId="5" fillId="3" borderId="46" xfId="0" applyFont="1" applyFill="1" applyBorder="1" applyAlignment="1" applyProtection="1">
      <alignment horizontal="center" vertical="center"/>
      <protection locked="0"/>
    </xf>
    <xf numFmtId="0" fontId="5" fillId="3" borderId="58" xfId="0" applyFont="1" applyFill="1" applyBorder="1" applyAlignment="1" applyProtection="1">
      <alignment horizontal="center" vertical="center"/>
      <protection locked="0"/>
    </xf>
    <xf numFmtId="0" fontId="5" fillId="3" borderId="29" xfId="0" applyFont="1" applyFill="1" applyBorder="1" applyAlignment="1" applyProtection="1">
      <alignment horizontal="center" vertical="center"/>
      <protection locked="0"/>
    </xf>
    <xf numFmtId="0" fontId="5" fillId="3" borderId="50" xfId="0" applyFont="1" applyFill="1" applyBorder="1" applyAlignment="1" applyProtection="1">
      <alignment horizontal="center" vertical="center"/>
      <protection locked="0"/>
    </xf>
    <xf numFmtId="0" fontId="5" fillId="3" borderId="56" xfId="0" applyFont="1" applyFill="1" applyBorder="1" applyAlignment="1">
      <alignment horizontal="center" vertical="center"/>
    </xf>
    <xf numFmtId="0" fontId="5" fillId="3" borderId="79" xfId="0" applyFont="1" applyFill="1" applyBorder="1" applyAlignment="1">
      <alignment horizontal="center" vertical="center"/>
    </xf>
    <xf numFmtId="0" fontId="5" fillId="3" borderId="33" xfId="0" applyFont="1" applyFill="1" applyBorder="1" applyAlignment="1" applyProtection="1">
      <alignment horizontal="center" vertical="center"/>
      <protection locked="0"/>
    </xf>
    <xf numFmtId="0" fontId="17" fillId="2" borderId="0" xfId="0" applyFont="1" applyFill="1" applyAlignment="1">
      <alignment horizontal="center" vertical="center"/>
    </xf>
    <xf numFmtId="0" fontId="16" fillId="2" borderId="52" xfId="0" applyFont="1" applyFill="1" applyBorder="1" applyAlignment="1">
      <alignment horizontal="center" vertical="center"/>
    </xf>
    <xf numFmtId="0" fontId="16" fillId="2" borderId="53" xfId="0" applyFont="1" applyFill="1" applyBorder="1" applyAlignment="1">
      <alignment horizontal="center" vertical="center"/>
    </xf>
    <xf numFmtId="0" fontId="16" fillId="2" borderId="54" xfId="0" applyFont="1" applyFill="1" applyBorder="1" applyAlignment="1">
      <alignment horizontal="center" vertical="center"/>
    </xf>
    <xf numFmtId="0" fontId="16" fillId="2" borderId="56" xfId="0" applyFont="1" applyFill="1" applyBorder="1" applyAlignment="1">
      <alignment horizontal="center" vertical="center"/>
    </xf>
    <xf numFmtId="0" fontId="16" fillId="2" borderId="26" xfId="0" applyFont="1" applyFill="1" applyBorder="1" applyAlignment="1">
      <alignment horizontal="center" vertical="center"/>
    </xf>
    <xf numFmtId="0" fontId="16" fillId="2" borderId="27" xfId="0" applyFont="1" applyFill="1" applyBorder="1" applyAlignment="1">
      <alignment horizontal="center" vertical="center"/>
    </xf>
    <xf numFmtId="0" fontId="5" fillId="3" borderId="55" xfId="0" applyFont="1" applyFill="1" applyBorder="1" applyAlignment="1">
      <alignment horizontal="center" vertical="center"/>
    </xf>
    <xf numFmtId="0" fontId="5" fillId="3" borderId="75" xfId="0" applyFont="1" applyFill="1" applyBorder="1" applyAlignment="1">
      <alignment horizontal="center" vertical="center"/>
    </xf>
    <xf numFmtId="0" fontId="16" fillId="3" borderId="17" xfId="0" applyFont="1" applyFill="1" applyBorder="1" applyAlignment="1">
      <alignment horizontal="center" vertical="center"/>
    </xf>
    <xf numFmtId="0" fontId="5" fillId="3" borderId="3" xfId="0" applyFont="1" applyFill="1" applyBorder="1" applyAlignment="1" applyProtection="1">
      <alignment horizontal="center" vertical="center"/>
      <protection locked="0"/>
    </xf>
    <xf numFmtId="0" fontId="15" fillId="3" borderId="52" xfId="0" applyFont="1" applyFill="1" applyBorder="1" applyAlignment="1">
      <alignment horizontal="center" vertical="center"/>
    </xf>
    <xf numFmtId="0" fontId="15" fillId="3" borderId="53" xfId="0" applyFont="1" applyFill="1" applyBorder="1" applyAlignment="1">
      <alignment horizontal="center" vertical="center"/>
    </xf>
    <xf numFmtId="0" fontId="15" fillId="3" borderId="54"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16" xfId="0" applyFont="1" applyFill="1" applyBorder="1" applyAlignment="1">
      <alignment horizontal="center" vertical="center"/>
    </xf>
    <xf numFmtId="0" fontId="5" fillId="3" borderId="87" xfId="0" applyFont="1" applyFill="1" applyBorder="1" applyAlignment="1" applyProtection="1">
      <alignment horizontal="center" vertical="center"/>
      <protection locked="0"/>
    </xf>
    <xf numFmtId="0" fontId="5" fillId="3" borderId="18" xfId="0" applyFont="1" applyFill="1" applyBorder="1" applyAlignment="1">
      <alignment horizontal="center" vertical="center"/>
    </xf>
    <xf numFmtId="0" fontId="5" fillId="3" borderId="57" xfId="0" applyFont="1" applyFill="1" applyBorder="1" applyAlignment="1">
      <alignment horizontal="center" vertical="center"/>
    </xf>
    <xf numFmtId="0" fontId="5" fillId="3" borderId="86" xfId="0" applyFont="1" applyFill="1" applyBorder="1" applyAlignment="1" applyProtection="1">
      <alignment horizontal="center" vertical="center"/>
      <protection locked="0"/>
    </xf>
    <xf numFmtId="0" fontId="5" fillId="3" borderId="73" xfId="0" applyFont="1" applyFill="1" applyBorder="1" applyAlignment="1" applyProtection="1">
      <alignment horizontal="center" vertical="center"/>
      <protection locked="0"/>
    </xf>
    <xf numFmtId="0" fontId="5" fillId="3" borderId="44" xfId="0" applyFont="1" applyFill="1" applyBorder="1" applyAlignment="1">
      <alignment horizontal="center" vertical="center"/>
    </xf>
    <xf numFmtId="0" fontId="5" fillId="3" borderId="45" xfId="0" applyFont="1" applyFill="1" applyBorder="1" applyAlignment="1">
      <alignment horizontal="center" vertical="center"/>
    </xf>
    <xf numFmtId="0" fontId="5" fillId="3" borderId="19" xfId="0" applyFont="1" applyFill="1" applyBorder="1" applyAlignment="1">
      <alignment horizontal="center" vertical="center"/>
    </xf>
    <xf numFmtId="0" fontId="5" fillId="3" borderId="26" xfId="0" applyFont="1" applyFill="1" applyBorder="1" applyAlignment="1">
      <alignment horizontal="center" vertical="center"/>
    </xf>
    <xf numFmtId="0" fontId="7" fillId="3" borderId="59" xfId="0" applyFont="1" applyFill="1" applyBorder="1" applyAlignment="1">
      <alignment horizontal="center" vertical="center" wrapText="1"/>
    </xf>
    <xf numFmtId="0" fontId="7" fillId="3" borderId="48" xfId="0" applyFont="1" applyFill="1" applyBorder="1" applyAlignment="1">
      <alignment horizontal="center" vertical="center" wrapText="1"/>
    </xf>
    <xf numFmtId="0" fontId="7" fillId="3" borderId="38" xfId="0" applyFont="1" applyFill="1" applyBorder="1" applyAlignment="1">
      <alignment horizontal="center" vertical="center" wrapText="1"/>
    </xf>
    <xf numFmtId="0" fontId="5" fillId="3" borderId="52" xfId="0" applyFont="1" applyFill="1" applyBorder="1" applyAlignment="1" applyProtection="1">
      <alignment horizontal="left" vertical="top"/>
      <protection locked="0"/>
    </xf>
    <xf numFmtId="0" fontId="5" fillId="3" borderId="53" xfId="0" applyFont="1" applyFill="1" applyBorder="1" applyAlignment="1" applyProtection="1">
      <alignment horizontal="left" vertical="top"/>
      <protection locked="0"/>
    </xf>
    <xf numFmtId="0" fontId="5" fillId="3" borderId="0" xfId="0" applyFont="1" applyFill="1" applyAlignment="1" applyProtection="1">
      <alignment horizontal="left" vertical="top"/>
      <protection locked="0"/>
    </xf>
    <xf numFmtId="0" fontId="5" fillId="3" borderId="54" xfId="0" applyFont="1" applyFill="1" applyBorder="1" applyAlignment="1" applyProtection="1">
      <alignment horizontal="left" vertical="top"/>
      <protection locked="0"/>
    </xf>
    <xf numFmtId="0" fontId="5" fillId="3" borderId="55" xfId="0" applyFont="1" applyFill="1" applyBorder="1" applyAlignment="1" applyProtection="1">
      <alignment horizontal="left" vertical="top"/>
      <protection locked="0"/>
    </xf>
    <xf numFmtId="0" fontId="5" fillId="3" borderId="25" xfId="0" applyFont="1" applyFill="1" applyBorder="1" applyAlignment="1" applyProtection="1">
      <alignment horizontal="left" vertical="top"/>
      <protection locked="0"/>
    </xf>
    <xf numFmtId="0" fontId="5" fillId="3" borderId="56" xfId="0" applyFont="1" applyFill="1" applyBorder="1" applyAlignment="1" applyProtection="1">
      <alignment horizontal="left" vertical="top"/>
      <protection locked="0"/>
    </xf>
    <xf numFmtId="0" fontId="5" fillId="3" borderId="26" xfId="0" applyFont="1" applyFill="1" applyBorder="1" applyAlignment="1" applyProtection="1">
      <alignment horizontal="left" vertical="top"/>
      <protection locked="0"/>
    </xf>
    <xf numFmtId="0" fontId="5" fillId="3" borderId="27" xfId="0" applyFont="1" applyFill="1" applyBorder="1" applyAlignment="1" applyProtection="1">
      <alignment horizontal="left" vertical="top"/>
      <protection locked="0"/>
    </xf>
    <xf numFmtId="0" fontId="16" fillId="3" borderId="23" xfId="0" applyFont="1" applyFill="1" applyBorder="1" applyAlignment="1">
      <alignment horizontal="center" vertical="center"/>
    </xf>
    <xf numFmtId="0" fontId="15" fillId="3" borderId="77" xfId="0" applyFont="1" applyFill="1" applyBorder="1" applyAlignment="1">
      <alignment horizontal="center" vertical="center"/>
    </xf>
    <xf numFmtId="0" fontId="15" fillId="3" borderId="57" xfId="0" applyFont="1" applyFill="1" applyBorder="1" applyAlignment="1">
      <alignment horizontal="center" vertical="center"/>
    </xf>
    <xf numFmtId="0" fontId="15" fillId="3" borderId="49" xfId="0" applyFont="1" applyFill="1" applyBorder="1" applyAlignment="1">
      <alignment horizontal="center" vertical="center"/>
    </xf>
    <xf numFmtId="0" fontId="16" fillId="3" borderId="8" xfId="0" applyFont="1" applyFill="1" applyBorder="1" applyAlignment="1">
      <alignment horizontal="center" vertical="center"/>
    </xf>
    <xf numFmtId="0" fontId="16" fillId="3" borderId="9" xfId="0" applyFont="1" applyFill="1" applyBorder="1" applyAlignment="1">
      <alignment horizontal="center" vertical="center"/>
    </xf>
    <xf numFmtId="0" fontId="16" fillId="3" borderId="39" xfId="0" applyFont="1" applyFill="1" applyBorder="1" applyAlignment="1">
      <alignment horizontal="center" vertical="center"/>
    </xf>
    <xf numFmtId="0" fontId="5" fillId="3" borderId="11" xfId="0" applyFont="1" applyFill="1" applyBorder="1" applyAlignment="1" applyProtection="1">
      <alignment horizontal="center" vertical="center"/>
      <protection locked="0"/>
    </xf>
    <xf numFmtId="0" fontId="5" fillId="3" borderId="95" xfId="0" applyFont="1" applyFill="1" applyBorder="1" applyAlignment="1" applyProtection="1">
      <alignment horizontal="center" vertical="center"/>
      <protection locked="0"/>
    </xf>
    <xf numFmtId="0" fontId="5" fillId="3" borderId="74" xfId="0" applyFont="1" applyFill="1" applyBorder="1" applyAlignment="1" applyProtection="1">
      <alignment horizontal="center" vertical="center"/>
      <protection locked="0"/>
    </xf>
    <xf numFmtId="0" fontId="5" fillId="3" borderId="85" xfId="0" applyFont="1" applyFill="1" applyBorder="1" applyAlignment="1" applyProtection="1">
      <alignment horizontal="center" vertical="center"/>
      <protection locked="0"/>
    </xf>
    <xf numFmtId="0" fontId="5" fillId="3" borderId="94" xfId="0" applyFont="1" applyFill="1" applyBorder="1" applyAlignment="1" applyProtection="1">
      <alignment horizontal="center" vertical="center"/>
      <protection locked="0"/>
    </xf>
    <xf numFmtId="49" fontId="5" fillId="3" borderId="18" xfId="0" applyNumberFormat="1" applyFont="1" applyFill="1" applyBorder="1" applyAlignment="1" applyProtection="1">
      <alignment horizontal="center" vertical="center"/>
      <protection locked="0"/>
    </xf>
    <xf numFmtId="49" fontId="5" fillId="3" borderId="57" xfId="0" applyNumberFormat="1" applyFont="1" applyFill="1" applyBorder="1" applyAlignment="1" applyProtection="1">
      <alignment horizontal="center" vertical="center"/>
      <protection locked="0"/>
    </xf>
    <xf numFmtId="49" fontId="5" fillId="3" borderId="49" xfId="0" applyNumberFormat="1" applyFont="1" applyFill="1" applyBorder="1" applyAlignment="1" applyProtection="1">
      <alignment horizontal="center" vertical="center"/>
      <protection locked="0"/>
    </xf>
    <xf numFmtId="0" fontId="5" fillId="3" borderId="92" xfId="0" applyFont="1" applyFill="1" applyBorder="1" applyAlignment="1">
      <alignment horizontal="center" vertical="center"/>
    </xf>
    <xf numFmtId="0" fontId="5" fillId="3" borderId="93" xfId="0" applyFont="1" applyFill="1" applyBorder="1" applyAlignment="1">
      <alignment horizontal="center" vertical="center"/>
    </xf>
    <xf numFmtId="0" fontId="5" fillId="3" borderId="89" xfId="0" applyFont="1" applyFill="1" applyBorder="1" applyAlignment="1" applyProtection="1">
      <alignment horizontal="center" vertical="center"/>
      <protection locked="0"/>
    </xf>
    <xf numFmtId="0" fontId="16" fillId="3" borderId="96" xfId="0" applyFont="1" applyFill="1" applyBorder="1" applyAlignment="1">
      <alignment horizontal="center" vertical="center"/>
    </xf>
    <xf numFmtId="0" fontId="5" fillId="3" borderId="83" xfId="0" applyFont="1" applyFill="1" applyBorder="1" applyAlignment="1" applyProtection="1">
      <alignment horizontal="center" vertical="center"/>
      <protection locked="0"/>
    </xf>
    <xf numFmtId="0" fontId="16" fillId="3" borderId="72" xfId="0" applyFont="1" applyFill="1" applyBorder="1" applyAlignment="1">
      <alignment horizontal="center" vertical="center"/>
    </xf>
    <xf numFmtId="0" fontId="5" fillId="3" borderId="10" xfId="0" applyFont="1" applyFill="1" applyBorder="1" applyAlignment="1" applyProtection="1">
      <alignment horizontal="center" vertical="center"/>
      <protection locked="0"/>
    </xf>
    <xf numFmtId="0" fontId="5" fillId="3" borderId="19" xfId="0" applyFont="1" applyFill="1" applyBorder="1" applyAlignment="1" applyProtection="1">
      <alignment horizontal="center" vertical="center"/>
      <protection locked="0"/>
    </xf>
    <xf numFmtId="0" fontId="5" fillId="3" borderId="79" xfId="0" applyFont="1" applyFill="1" applyBorder="1" applyAlignment="1" applyProtection="1">
      <alignment horizontal="center" vertical="center"/>
      <protection locked="0"/>
    </xf>
    <xf numFmtId="0" fontId="5" fillId="3" borderId="26" xfId="0" applyFont="1" applyFill="1" applyBorder="1" applyAlignment="1" applyProtection="1">
      <alignment horizontal="center" vertical="center"/>
      <protection locked="0"/>
    </xf>
    <xf numFmtId="0" fontId="5" fillId="3" borderId="108" xfId="0" applyFont="1" applyFill="1" applyBorder="1" applyAlignment="1" applyProtection="1">
      <alignment horizontal="center" vertical="center"/>
      <protection locked="0"/>
    </xf>
    <xf numFmtId="0" fontId="5" fillId="3" borderId="48" xfId="0" applyFont="1" applyFill="1" applyBorder="1" applyAlignment="1">
      <alignment horizontal="center" vertical="center" wrapText="1"/>
    </xf>
    <xf numFmtId="0" fontId="5" fillId="3" borderId="53" xfId="0" applyFont="1" applyFill="1" applyBorder="1" applyAlignment="1">
      <alignment horizontal="center" vertical="center"/>
    </xf>
    <xf numFmtId="0" fontId="5" fillId="3" borderId="7" xfId="0" applyFont="1" applyFill="1" applyBorder="1" applyAlignment="1" applyProtection="1">
      <alignment horizontal="center" vertical="center"/>
      <protection locked="0"/>
    </xf>
    <xf numFmtId="0" fontId="17" fillId="4" borderId="0" xfId="0" applyFont="1" applyFill="1" applyAlignment="1">
      <alignment horizontal="center" vertical="center"/>
    </xf>
    <xf numFmtId="0" fontId="16" fillId="4" borderId="52" xfId="0" applyFont="1" applyFill="1" applyBorder="1" applyAlignment="1">
      <alignment horizontal="center" vertical="center"/>
    </xf>
    <xf numFmtId="0" fontId="16" fillId="4" borderId="53" xfId="0" applyFont="1" applyFill="1" applyBorder="1" applyAlignment="1">
      <alignment horizontal="center" vertical="center"/>
    </xf>
    <xf numFmtId="0" fontId="16" fillId="4" borderId="54" xfId="0" applyFont="1" applyFill="1" applyBorder="1" applyAlignment="1">
      <alignment horizontal="center" vertical="center"/>
    </xf>
    <xf numFmtId="0" fontId="16" fillId="4" borderId="56" xfId="0" applyFont="1" applyFill="1" applyBorder="1" applyAlignment="1">
      <alignment horizontal="center" vertical="center"/>
    </xf>
    <xf numFmtId="0" fontId="16" fillId="4" borderId="26" xfId="0" applyFont="1" applyFill="1" applyBorder="1" applyAlignment="1">
      <alignment horizontal="center" vertical="center"/>
    </xf>
    <xf numFmtId="0" fontId="16" fillId="4" borderId="27" xfId="0" applyFont="1" applyFill="1" applyBorder="1" applyAlignment="1">
      <alignment horizontal="center" vertical="center"/>
    </xf>
    <xf numFmtId="180" fontId="5" fillId="3" borderId="89" xfId="0" applyNumberFormat="1" applyFont="1" applyFill="1" applyBorder="1" applyAlignment="1" applyProtection="1">
      <alignment horizontal="center" vertical="center"/>
      <protection locked="0"/>
    </xf>
    <xf numFmtId="180" fontId="5" fillId="3" borderId="90" xfId="0" applyNumberFormat="1" applyFont="1" applyFill="1" applyBorder="1" applyAlignment="1" applyProtection="1">
      <alignment horizontal="center" vertical="center"/>
      <protection locked="0"/>
    </xf>
    <xf numFmtId="180" fontId="5" fillId="3" borderId="91" xfId="0" applyNumberFormat="1" applyFont="1" applyFill="1" applyBorder="1" applyAlignment="1" applyProtection="1">
      <alignment horizontal="center" vertical="center"/>
      <protection locked="0"/>
    </xf>
    <xf numFmtId="180" fontId="21" fillId="0" borderId="58" xfId="2" applyNumberFormat="1" applyBorder="1" applyAlignment="1">
      <alignment horizontal="center" vertical="center"/>
    </xf>
    <xf numFmtId="180" fontId="21" fillId="0" borderId="29" xfId="2" applyNumberFormat="1" applyBorder="1" applyAlignment="1">
      <alignment horizontal="center" vertical="center"/>
    </xf>
    <xf numFmtId="180" fontId="21" fillId="0" borderId="85" xfId="2" applyNumberFormat="1" applyBorder="1" applyAlignment="1">
      <alignment horizontal="center" vertical="center"/>
    </xf>
    <xf numFmtId="0" fontId="21" fillId="0" borderId="44" xfId="2" applyBorder="1" applyAlignment="1" applyProtection="1">
      <alignment horizontal="center"/>
      <protection locked="0" hidden="1"/>
    </xf>
    <xf numFmtId="0" fontId="21" fillId="0" borderId="83" xfId="2" applyBorder="1" applyAlignment="1" applyProtection="1">
      <alignment horizontal="center"/>
      <protection locked="0" hidden="1"/>
    </xf>
    <xf numFmtId="0" fontId="21" fillId="0" borderId="58" xfId="2" applyBorder="1" applyAlignment="1" applyProtection="1">
      <alignment horizontal="center"/>
      <protection locked="0" hidden="1"/>
    </xf>
    <xf numFmtId="0" fontId="21" fillId="0" borderId="85" xfId="2" applyBorder="1" applyAlignment="1" applyProtection="1">
      <alignment horizontal="center"/>
      <protection locked="0" hidden="1"/>
    </xf>
    <xf numFmtId="0" fontId="26" fillId="0" borderId="44" xfId="2" applyFont="1" applyBorder="1" applyAlignment="1">
      <alignment horizontal="center" vertical="center" wrapText="1"/>
    </xf>
    <xf numFmtId="0" fontId="26" fillId="0" borderId="83" xfId="2" applyFont="1" applyBorder="1" applyAlignment="1">
      <alignment horizontal="center" vertical="center"/>
    </xf>
    <xf numFmtId="0" fontId="26" fillId="0" borderId="58" xfId="2" applyFont="1" applyBorder="1" applyAlignment="1">
      <alignment horizontal="center" vertical="center"/>
    </xf>
    <xf numFmtId="0" fontId="26" fillId="0" borderId="85" xfId="2" applyFont="1" applyBorder="1" applyAlignment="1">
      <alignment horizontal="center" vertical="center"/>
    </xf>
    <xf numFmtId="0" fontId="21" fillId="0" borderId="44" xfId="2" applyBorder="1" applyAlignment="1" applyProtection="1">
      <alignment horizontal="center" vertical="center"/>
      <protection hidden="1"/>
    </xf>
    <xf numFmtId="0" fontId="21" fillId="0" borderId="45" xfId="2" applyBorder="1" applyAlignment="1" applyProtection="1">
      <alignment horizontal="center" vertical="center"/>
      <protection hidden="1"/>
    </xf>
    <xf numFmtId="0" fontId="21" fillId="0" borderId="83" xfId="2" applyBorder="1" applyAlignment="1" applyProtection="1">
      <alignment horizontal="center" vertical="center"/>
      <protection hidden="1"/>
    </xf>
    <xf numFmtId="0" fontId="21" fillId="0" borderId="58" xfId="2" applyBorder="1" applyAlignment="1" applyProtection="1">
      <alignment horizontal="center" vertical="center"/>
      <protection hidden="1"/>
    </xf>
    <xf numFmtId="0" fontId="21" fillId="0" borderId="29" xfId="2" applyBorder="1" applyAlignment="1" applyProtection="1">
      <alignment horizontal="center" vertical="center"/>
      <protection hidden="1"/>
    </xf>
    <xf numFmtId="0" fontId="21" fillId="0" borderId="85" xfId="2" applyBorder="1" applyAlignment="1" applyProtection="1">
      <alignment horizontal="center" vertical="center"/>
      <protection hidden="1"/>
    </xf>
    <xf numFmtId="0" fontId="21" fillId="0" borderId="87" xfId="2" applyBorder="1" applyAlignment="1">
      <alignment horizontal="center"/>
    </xf>
    <xf numFmtId="0" fontId="21" fillId="0" borderId="3" xfId="2" applyBorder="1" applyAlignment="1">
      <alignment horizontal="center"/>
    </xf>
    <xf numFmtId="0" fontId="21" fillId="0" borderId="87" xfId="2" applyBorder="1" applyAlignment="1">
      <alignment horizontal="center" vertical="center"/>
    </xf>
    <xf numFmtId="0" fontId="21" fillId="0" borderId="3" xfId="2" applyBorder="1" applyAlignment="1">
      <alignment horizontal="center" vertical="center"/>
    </xf>
    <xf numFmtId="0" fontId="21" fillId="0" borderId="44" xfId="2" applyBorder="1" applyAlignment="1">
      <alignment horizontal="center" vertical="center"/>
    </xf>
    <xf numFmtId="0" fontId="21" fillId="0" borderId="45" xfId="2" applyBorder="1" applyAlignment="1">
      <alignment horizontal="center" vertical="center"/>
    </xf>
    <xf numFmtId="0" fontId="21" fillId="0" borderId="83" xfId="2" applyBorder="1" applyAlignment="1">
      <alignment horizontal="center" vertical="center"/>
    </xf>
    <xf numFmtId="181" fontId="21" fillId="0" borderId="83" xfId="2" applyNumberFormat="1" applyBorder="1" applyAlignment="1">
      <alignment horizontal="center"/>
    </xf>
    <xf numFmtId="181" fontId="21" fillId="0" borderId="3" xfId="2" applyNumberFormat="1" applyBorder="1" applyAlignment="1">
      <alignment horizontal="center"/>
    </xf>
    <xf numFmtId="0" fontId="21" fillId="0" borderId="58" xfId="2" applyBorder="1" applyAlignment="1">
      <alignment horizontal="center" vertical="center"/>
    </xf>
    <xf numFmtId="0" fontId="21" fillId="0" borderId="29" xfId="2" applyBorder="1" applyAlignment="1">
      <alignment horizontal="center" vertical="center"/>
    </xf>
    <xf numFmtId="0" fontId="21" fillId="0" borderId="85" xfId="2" applyBorder="1" applyAlignment="1">
      <alignment horizontal="center" vertical="center"/>
    </xf>
    <xf numFmtId="0" fontId="27" fillId="0" borderId="0" xfId="2" applyFont="1" applyAlignment="1">
      <alignment horizontal="left" vertical="center"/>
    </xf>
    <xf numFmtId="0" fontId="28" fillId="0" borderId="0" xfId="2" applyFont="1" applyAlignment="1">
      <alignment horizontal="right"/>
    </xf>
    <xf numFmtId="0" fontId="21" fillId="0" borderId="28" xfId="2" applyBorder="1" applyAlignment="1">
      <alignment horizontal="center" vertical="center"/>
    </xf>
    <xf numFmtId="0" fontId="21" fillId="0" borderId="75" xfId="2" applyBorder="1" applyAlignment="1">
      <alignment horizontal="center" vertical="center"/>
    </xf>
    <xf numFmtId="0" fontId="21" fillId="0" borderId="44" xfId="2" applyBorder="1" applyAlignment="1">
      <alignment horizontal="left" vertical="center"/>
    </xf>
    <xf numFmtId="0" fontId="21" fillId="0" borderId="45" xfId="2" applyBorder="1" applyAlignment="1">
      <alignment horizontal="left" vertical="center"/>
    </xf>
    <xf numFmtId="0" fontId="21" fillId="0" borderId="83" xfId="2" applyBorder="1" applyAlignment="1">
      <alignment horizontal="left" vertical="center"/>
    </xf>
    <xf numFmtId="0" fontId="21" fillId="0" borderId="58" xfId="2" applyBorder="1" applyAlignment="1">
      <alignment horizontal="left" vertical="center"/>
    </xf>
    <xf numFmtId="0" fontId="21" fillId="0" borderId="29" xfId="2" applyBorder="1" applyAlignment="1">
      <alignment horizontal="left" vertical="center"/>
    </xf>
    <xf numFmtId="0" fontId="21" fillId="0" borderId="85" xfId="2" applyBorder="1" applyAlignment="1">
      <alignment horizontal="left" vertical="center"/>
    </xf>
    <xf numFmtId="0" fontId="21" fillId="0" borderId="98" xfId="2" applyBorder="1" applyAlignment="1">
      <alignment horizontal="center" vertical="center"/>
    </xf>
    <xf numFmtId="0" fontId="21" fillId="0" borderId="99" xfId="2" applyBorder="1" applyAlignment="1">
      <alignment horizontal="center" vertical="center"/>
    </xf>
    <xf numFmtId="0" fontId="22" fillId="0" borderId="0" xfId="2" applyFont="1" applyAlignment="1">
      <alignment horizontal="center" vertical="center"/>
    </xf>
    <xf numFmtId="0" fontId="21" fillId="0" borderId="0" xfId="2" applyAlignment="1">
      <alignment horizontal="center"/>
    </xf>
    <xf numFmtId="0" fontId="21" fillId="0" borderId="29" xfId="2" applyBorder="1" applyAlignment="1">
      <alignment horizontal="center"/>
    </xf>
    <xf numFmtId="179" fontId="23" fillId="0" borderId="0" xfId="2" applyNumberFormat="1" applyFont="1" applyAlignment="1">
      <alignment horizontal="center"/>
    </xf>
    <xf numFmtId="179" fontId="23" fillId="0" borderId="29" xfId="2" applyNumberFormat="1" applyFont="1" applyBorder="1" applyAlignment="1">
      <alignment horizontal="center"/>
    </xf>
    <xf numFmtId="181" fontId="23" fillId="0" borderId="0" xfId="2" applyNumberFormat="1" applyFont="1" applyAlignment="1" applyProtection="1">
      <alignment horizontal="center"/>
      <protection hidden="1"/>
    </xf>
    <xf numFmtId="181" fontId="23" fillId="0" borderId="29" xfId="2" applyNumberFormat="1" applyFont="1" applyBorder="1" applyAlignment="1" applyProtection="1">
      <alignment horizontal="center"/>
      <protection hidden="1"/>
    </xf>
    <xf numFmtId="0" fontId="21" fillId="0" borderId="87" xfId="2" applyBorder="1" applyAlignment="1">
      <alignment horizontal="center" vertical="center" wrapText="1"/>
    </xf>
    <xf numFmtId="0" fontId="21" fillId="0" borderId="3" xfId="2" applyBorder="1" applyAlignment="1">
      <alignment horizontal="center" vertical="center" wrapText="1"/>
    </xf>
    <xf numFmtId="0" fontId="21" fillId="0" borderId="44" xfId="2" applyBorder="1" applyAlignment="1">
      <alignment horizontal="center" vertical="center" wrapText="1"/>
    </xf>
    <xf numFmtId="49" fontId="21" fillId="0" borderId="0" xfId="2" applyNumberFormat="1" applyAlignment="1" applyProtection="1">
      <alignment horizontal="left" vertical="center"/>
      <protection locked="0" hidden="1"/>
    </xf>
    <xf numFmtId="0" fontId="21" fillId="0" borderId="0" xfId="2" applyAlignment="1" applyProtection="1">
      <alignment horizontal="left" vertical="center"/>
      <protection locked="0" hidden="1"/>
    </xf>
    <xf numFmtId="0" fontId="21" fillId="0" borderId="0" xfId="2" applyAlignment="1" applyProtection="1">
      <alignment horizontal="left" vertical="center"/>
      <protection hidden="1"/>
    </xf>
    <xf numFmtId="0" fontId="21" fillId="0" borderId="29" xfId="2" applyBorder="1" applyAlignment="1" applyProtection="1">
      <alignment horizontal="center" vertical="center"/>
      <protection locked="0" hidden="1"/>
    </xf>
    <xf numFmtId="0" fontId="21" fillId="0" borderId="1" xfId="2" applyBorder="1" applyAlignment="1">
      <alignment horizontal="center" vertical="center" wrapText="1"/>
    </xf>
    <xf numFmtId="0" fontId="4" fillId="5" borderId="13" xfId="0" applyFont="1" applyFill="1" applyBorder="1" applyAlignment="1">
      <alignment horizontal="center" vertical="center"/>
    </xf>
    <xf numFmtId="0" fontId="4" fillId="5" borderId="14" xfId="0" applyFont="1" applyFill="1" applyBorder="1" applyAlignment="1">
      <alignment horizontal="center" vertical="center"/>
    </xf>
    <xf numFmtId="0" fontId="4" fillId="5" borderId="30" xfId="0" applyFont="1" applyFill="1" applyBorder="1" applyAlignment="1">
      <alignment horizontal="center" vertical="center"/>
    </xf>
    <xf numFmtId="0" fontId="5" fillId="3" borderId="0" xfId="0" applyFont="1" applyFill="1" applyAlignment="1">
      <alignment horizontal="center" vertical="center"/>
    </xf>
    <xf numFmtId="0" fontId="6" fillId="8" borderId="0" xfId="0" applyFont="1" applyFill="1" applyAlignment="1">
      <alignment horizontal="center" vertical="center"/>
    </xf>
    <xf numFmtId="0" fontId="5" fillId="3" borderId="29" xfId="0" applyFont="1" applyFill="1" applyBorder="1" applyAlignment="1">
      <alignment horizontal="center" vertical="center"/>
    </xf>
    <xf numFmtId="0" fontId="5" fillId="3" borderId="59" xfId="0" applyFont="1" applyFill="1" applyBorder="1" applyAlignment="1" applyProtection="1">
      <alignment horizontal="center" vertical="center"/>
      <protection locked="0"/>
    </xf>
    <xf numFmtId="0" fontId="5" fillId="3" borderId="38" xfId="0" applyFont="1" applyFill="1" applyBorder="1" applyAlignment="1" applyProtection="1">
      <alignment horizontal="center" vertical="center"/>
      <protection locked="0"/>
    </xf>
    <xf numFmtId="0" fontId="18" fillId="3" borderId="52" xfId="0" applyFont="1" applyFill="1" applyBorder="1" applyAlignment="1">
      <alignment horizontal="center" vertical="center" wrapText="1"/>
    </xf>
    <xf numFmtId="0" fontId="18" fillId="3" borderId="53" xfId="0" applyFont="1" applyFill="1" applyBorder="1" applyAlignment="1">
      <alignment horizontal="center" vertical="center"/>
    </xf>
    <xf numFmtId="0" fontId="18" fillId="3" borderId="0" xfId="0" applyFont="1" applyFill="1" applyAlignment="1">
      <alignment horizontal="center" vertical="center"/>
    </xf>
    <xf numFmtId="0" fontId="18" fillId="3" borderId="25" xfId="0" applyFont="1" applyFill="1" applyBorder="1" applyAlignment="1">
      <alignment horizontal="center" vertical="center"/>
    </xf>
    <xf numFmtId="0" fontId="18" fillId="3" borderId="55" xfId="0" applyFont="1" applyFill="1" applyBorder="1" applyAlignment="1">
      <alignment horizontal="center" vertical="center"/>
    </xf>
    <xf numFmtId="0" fontId="18" fillId="3" borderId="56" xfId="0" applyFont="1" applyFill="1" applyBorder="1" applyAlignment="1">
      <alignment horizontal="center" vertical="center"/>
    </xf>
    <xf numFmtId="0" fontId="18" fillId="3" borderId="26" xfId="0" applyFont="1" applyFill="1" applyBorder="1" applyAlignment="1">
      <alignment horizontal="center" vertical="center"/>
    </xf>
    <xf numFmtId="0" fontId="18" fillId="3" borderId="27" xfId="0" applyFont="1" applyFill="1" applyBorder="1" applyAlignment="1">
      <alignment horizontal="center" vertical="center"/>
    </xf>
    <xf numFmtId="0" fontId="5" fillId="2" borderId="59" xfId="0" applyFont="1" applyFill="1" applyBorder="1" applyAlignment="1">
      <alignment horizontal="center" vertical="center"/>
    </xf>
    <xf numFmtId="0" fontId="5" fillId="2" borderId="48" xfId="0" applyFont="1" applyFill="1" applyBorder="1" applyAlignment="1">
      <alignment horizontal="center" vertical="center"/>
    </xf>
    <xf numFmtId="0" fontId="5" fillId="2" borderId="38" xfId="0" applyFont="1" applyFill="1" applyBorder="1" applyAlignment="1">
      <alignment horizontal="center" vertical="center"/>
    </xf>
    <xf numFmtId="0" fontId="5" fillId="4" borderId="59" xfId="0" applyFont="1" applyFill="1" applyBorder="1" applyAlignment="1">
      <alignment horizontal="center" vertical="center"/>
    </xf>
    <xf numFmtId="0" fontId="5" fillId="4" borderId="48" xfId="0" applyFont="1" applyFill="1" applyBorder="1" applyAlignment="1">
      <alignment horizontal="center" vertical="center"/>
    </xf>
    <xf numFmtId="0" fontId="5" fillId="4" borderId="38" xfId="0" applyFont="1" applyFill="1" applyBorder="1" applyAlignment="1">
      <alignment horizontal="center" vertical="center"/>
    </xf>
    <xf numFmtId="6" fontId="5" fillId="3" borderId="59" xfId="1" applyFont="1" applyFill="1" applyBorder="1" applyAlignment="1">
      <alignment horizontal="right" vertical="center"/>
    </xf>
    <xf numFmtId="6" fontId="5" fillId="3" borderId="48" xfId="1" applyFont="1" applyFill="1" applyBorder="1" applyAlignment="1">
      <alignment horizontal="right" vertical="center"/>
    </xf>
    <xf numFmtId="6" fontId="5" fillId="3" borderId="38" xfId="1" applyFont="1" applyFill="1" applyBorder="1" applyAlignment="1">
      <alignment horizontal="right" vertical="center"/>
    </xf>
    <xf numFmtId="0" fontId="5" fillId="9" borderId="43" xfId="0" applyFont="1" applyFill="1" applyBorder="1" applyAlignment="1">
      <alignment horizontal="center" vertical="center"/>
    </xf>
    <xf numFmtId="0" fontId="5" fillId="9" borderId="65" xfId="0" applyFont="1" applyFill="1" applyBorder="1" applyAlignment="1">
      <alignment horizontal="center" vertical="center"/>
    </xf>
    <xf numFmtId="0" fontId="5" fillId="9" borderId="53" xfId="0" applyFont="1" applyFill="1" applyBorder="1" applyAlignment="1">
      <alignment horizontal="left" vertical="center"/>
    </xf>
    <xf numFmtId="0" fontId="5" fillId="9" borderId="54" xfId="0" applyFont="1" applyFill="1" applyBorder="1" applyAlignment="1">
      <alignment horizontal="left" vertical="center"/>
    </xf>
    <xf numFmtId="0" fontId="5" fillId="9" borderId="26" xfId="0" applyFont="1" applyFill="1" applyBorder="1" applyAlignment="1">
      <alignment horizontal="left" vertical="center"/>
    </xf>
    <xf numFmtId="0" fontId="5" fillId="9" borderId="27" xfId="0" applyFont="1" applyFill="1" applyBorder="1" applyAlignment="1">
      <alignment horizontal="left" vertical="center"/>
    </xf>
    <xf numFmtId="0" fontId="5" fillId="5" borderId="59" xfId="0" applyFont="1" applyFill="1" applyBorder="1" applyAlignment="1">
      <alignment horizontal="center" vertical="center"/>
    </xf>
    <xf numFmtId="0" fontId="5" fillId="5" borderId="48" xfId="0" applyFont="1" applyFill="1" applyBorder="1" applyAlignment="1">
      <alignment horizontal="center" vertical="center"/>
    </xf>
    <xf numFmtId="0" fontId="5" fillId="5" borderId="38" xfId="0" applyFont="1" applyFill="1" applyBorder="1" applyAlignment="1">
      <alignment horizontal="center" vertical="center"/>
    </xf>
    <xf numFmtId="178" fontId="5" fillId="3" borderId="59" xfId="0" applyNumberFormat="1" applyFont="1" applyFill="1" applyBorder="1" applyAlignment="1">
      <alignment horizontal="right" vertical="center"/>
    </xf>
    <xf numFmtId="178" fontId="5" fillId="3" borderId="38" xfId="0" applyNumberFormat="1" applyFont="1" applyFill="1" applyBorder="1" applyAlignment="1">
      <alignment horizontal="right" vertical="center"/>
    </xf>
    <xf numFmtId="0" fontId="5" fillId="3" borderId="0" xfId="0" applyFont="1" applyFill="1" applyAlignment="1" applyProtection="1">
      <alignment horizontal="center" vertical="center"/>
      <protection locked="0"/>
    </xf>
    <xf numFmtId="0" fontId="4" fillId="2" borderId="0" xfId="0" applyFont="1" applyFill="1" applyAlignment="1">
      <alignment horizontal="center" vertical="center"/>
    </xf>
    <xf numFmtId="0" fontId="4" fillId="4" borderId="0" xfId="0" applyFont="1" applyFill="1" applyAlignment="1">
      <alignment horizontal="center" vertical="center"/>
    </xf>
    <xf numFmtId="0" fontId="68" fillId="0" borderId="43" xfId="0" applyFont="1" applyBorder="1" applyAlignment="1" applyProtection="1">
      <alignment horizontal="center" vertical="center"/>
      <protection locked="0" hidden="1"/>
    </xf>
    <xf numFmtId="0" fontId="68" fillId="0" borderId="21" xfId="0" applyFont="1" applyBorder="1" applyAlignment="1" applyProtection="1">
      <alignment horizontal="center" vertical="center"/>
      <protection locked="0" hidden="1"/>
    </xf>
    <xf numFmtId="0" fontId="68" fillId="0" borderId="42" xfId="0" applyFont="1" applyBorder="1" applyAlignment="1" applyProtection="1">
      <alignment horizontal="center" vertical="center"/>
      <protection locked="0" hidden="1"/>
    </xf>
  </cellXfs>
  <cellStyles count="15">
    <cellStyle name="ハイパーリンク" xfId="3" builtinId="8"/>
    <cellStyle name="ハイパーリンク 2" xfId="6"/>
    <cellStyle name="桁区切り 2" xfId="8"/>
    <cellStyle name="桁区切り 3" xfId="7"/>
    <cellStyle name="通貨" xfId="1" builtinId="7"/>
    <cellStyle name="標準" xfId="0" builtinId="0"/>
    <cellStyle name="標準 2" xfId="2"/>
    <cellStyle name="標準 2 2" xfId="9"/>
    <cellStyle name="標準 3" xfId="5"/>
    <cellStyle name="標準 4" xfId="10"/>
    <cellStyle name="標準 5" xfId="11"/>
    <cellStyle name="標準 6" xfId="12"/>
    <cellStyle name="標準 7" xfId="13"/>
    <cellStyle name="標準 8" xfId="14"/>
    <cellStyle name="標準 9" xfId="4"/>
  </cellStyles>
  <dxfs count="40">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ndense val="0"/>
        <extend val="0"/>
        <color auto="1"/>
      </font>
      <fill>
        <patternFill>
          <bgColor indexed="43"/>
        </patternFill>
      </fill>
    </dxf>
    <dxf>
      <fill>
        <patternFill patternType="none">
          <bgColor indexed="65"/>
        </patternFill>
      </fill>
    </dxf>
    <dxf>
      <font>
        <condense val="0"/>
        <extend val="0"/>
        <color auto="1"/>
      </font>
      <fill>
        <patternFill>
          <bgColor indexed="43"/>
        </patternFill>
      </fill>
    </dxf>
    <dxf>
      <fill>
        <patternFill patternType="none">
          <bgColor indexed="65"/>
        </patternFill>
      </fill>
    </dxf>
    <dxf>
      <fill>
        <patternFill patternType="none">
          <bgColor indexed="65"/>
        </patternFill>
      </fill>
    </dxf>
    <dxf>
      <fill>
        <patternFill patternType="none">
          <bgColor indexed="65"/>
        </patternFill>
      </fill>
    </dxf>
    <dxf>
      <font>
        <condense val="0"/>
        <extend val="0"/>
        <color auto="1"/>
      </font>
      <fill>
        <patternFill>
          <bgColor indexed="43"/>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ndense val="0"/>
        <extend val="0"/>
        <color auto="1"/>
      </font>
      <fill>
        <patternFill>
          <bgColor indexed="43"/>
        </patternFill>
      </fill>
    </dxf>
    <dxf>
      <fill>
        <patternFill patternType="none">
          <bgColor indexed="65"/>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ill>
        <patternFill patternType="none">
          <bgColor indexed="65"/>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ill>
        <patternFill patternType="none">
          <bgColor indexed="65"/>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ill>
        <patternFill patternType="none">
          <bgColor indexed="65"/>
        </patternFill>
      </fill>
    </dxf>
    <dxf>
      <fill>
        <patternFill patternType="none">
          <bgColor indexed="65"/>
        </patternFill>
      </fill>
    </dxf>
    <dxf>
      <fill>
        <patternFill patternType="none">
          <bgColor indexed="65"/>
        </patternFill>
      </fill>
    </dxf>
    <dxf>
      <font>
        <condense val="0"/>
        <extend val="0"/>
        <color auto="1"/>
      </font>
      <fill>
        <patternFill>
          <bgColor indexed="43"/>
        </patternFill>
      </fill>
    </dxf>
    <dxf>
      <font>
        <color auto="1"/>
      </font>
      <fill>
        <patternFill patternType="solid">
          <fgColor indexed="64"/>
          <bgColor rgb="FFCCFFFF"/>
        </patternFill>
      </fill>
    </dxf>
  </dxfs>
  <tableStyles count="0" defaultTableStyle="TableStyleMedium2" defaultPivotStyle="PivotStyleLight16"/>
  <colors>
    <mruColors>
      <color rgb="FFFF33CC"/>
      <color rgb="FFFF9999"/>
      <color rgb="FFFF7C80"/>
      <color rgb="FFFF6699"/>
      <color rgb="FFFFFF99"/>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29694;&#20195;&#31038;&#20250;/Downloads/entry-fi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総括申込書"/>
      <sheetName val="男子名簿"/>
      <sheetName val="女子名簿"/>
      <sheetName val="学校名"/>
      <sheetName val="(後から入力)チームエントリー"/>
      <sheetName val="入力見本"/>
      <sheetName val="学校コード"/>
      <sheetName val="種目名"/>
      <sheetName val="管理者入力"/>
      <sheetName val="Sheet1"/>
      <sheetName val="Sheet2"/>
      <sheetName val="Sheet3"/>
      <sheetName val="県名"/>
      <sheetName val="学連登録"/>
    </sheetNames>
    <sheetDataSet>
      <sheetData sheetId="0"/>
      <sheetData sheetId="1"/>
      <sheetData sheetId="2"/>
      <sheetData sheetId="3"/>
      <sheetData sheetId="4">
        <row r="8">
          <cell r="C8" t="str">
            <v>愛知大学</v>
          </cell>
        </row>
        <row r="9">
          <cell r="C9" t="str">
            <v>愛知医科大学</v>
          </cell>
        </row>
        <row r="10">
          <cell r="C10" t="str">
            <v>愛知学院大学</v>
          </cell>
        </row>
        <row r="11">
          <cell r="C11" t="str">
            <v>愛知教育大学</v>
          </cell>
        </row>
        <row r="12">
          <cell r="C12" t="str">
            <v>愛知県立大学</v>
          </cell>
        </row>
        <row r="13">
          <cell r="C13" t="str">
            <v>愛知工業大学</v>
          </cell>
        </row>
        <row r="14">
          <cell r="C14" t="str">
            <v>愛知淑徳大学</v>
          </cell>
        </row>
        <row r="15">
          <cell r="C15" t="str">
            <v>愛知東邦大学</v>
          </cell>
        </row>
        <row r="16">
          <cell r="C16" t="str">
            <v>岐阜大学</v>
          </cell>
        </row>
        <row r="17">
          <cell r="C17" t="str">
            <v>岐阜経済大学</v>
          </cell>
        </row>
        <row r="18">
          <cell r="C18" t="str">
            <v>岐阜工業高等専門学校</v>
          </cell>
        </row>
        <row r="19">
          <cell r="C19" t="str">
            <v>岐阜聖徳学園大学</v>
          </cell>
        </row>
        <row r="20">
          <cell r="C20" t="str">
            <v>岐阜薬科大学</v>
          </cell>
        </row>
        <row r="21">
          <cell r="C21" t="str">
            <v>近畿大学工業高等専門学校</v>
          </cell>
        </row>
        <row r="22">
          <cell r="C22" t="str">
            <v>金城学院大学</v>
          </cell>
        </row>
        <row r="23">
          <cell r="C23" t="str">
            <v>皇學館大学</v>
          </cell>
        </row>
        <row r="24">
          <cell r="C24" t="str">
            <v>至学館大学</v>
          </cell>
        </row>
        <row r="25">
          <cell r="C25" t="str">
            <v>静岡大学</v>
          </cell>
        </row>
        <row r="26">
          <cell r="C26" t="str">
            <v>静岡県立大学</v>
          </cell>
        </row>
        <row r="27">
          <cell r="C27" t="str">
            <v>静岡産業大学</v>
          </cell>
        </row>
        <row r="28">
          <cell r="C28" t="str">
            <v>椙山女学園大学</v>
          </cell>
        </row>
        <row r="29">
          <cell r="C29" t="str">
            <v>鈴鹿工業高等専門学校</v>
          </cell>
        </row>
        <row r="30">
          <cell r="C30" t="str">
            <v>大同大学</v>
          </cell>
        </row>
        <row r="31">
          <cell r="C31" t="str">
            <v>中京大学</v>
          </cell>
        </row>
        <row r="32">
          <cell r="C32" t="str">
            <v>中京学院大学</v>
          </cell>
        </row>
        <row r="33">
          <cell r="C33" t="str">
            <v>中部大学</v>
          </cell>
        </row>
        <row r="34">
          <cell r="C34" t="str">
            <v>中部学院大学</v>
          </cell>
        </row>
        <row r="35">
          <cell r="C35" t="str">
            <v>東海学園大学</v>
          </cell>
        </row>
        <row r="36">
          <cell r="C36" t="str">
            <v>常葉大学</v>
          </cell>
        </row>
        <row r="37">
          <cell r="C37" t="str">
            <v>鳥羽商船高等専門学校</v>
          </cell>
        </row>
        <row r="38">
          <cell r="C38" t="str">
            <v>豊田工業高等専門学校</v>
          </cell>
        </row>
        <row r="39">
          <cell r="C39" t="str">
            <v>豊橋技術科学大学</v>
          </cell>
        </row>
        <row r="40">
          <cell r="C40" t="str">
            <v>名古屋大学</v>
          </cell>
        </row>
        <row r="41">
          <cell r="C41" t="str">
            <v>名古屋学院大学</v>
          </cell>
        </row>
        <row r="42">
          <cell r="C42" t="str">
            <v>名古屋工業大学</v>
          </cell>
        </row>
        <row r="43">
          <cell r="C43" t="str">
            <v>名古屋市立大学</v>
          </cell>
        </row>
        <row r="44">
          <cell r="C44" t="str">
            <v>南山大学</v>
          </cell>
        </row>
        <row r="45">
          <cell r="C45" t="str">
            <v>日本福祉大学</v>
          </cell>
        </row>
        <row r="46">
          <cell r="C46" t="str">
            <v>沼津工業高等専門学校</v>
          </cell>
        </row>
        <row r="47">
          <cell r="C47" t="str">
            <v>浜松医科大学</v>
          </cell>
        </row>
        <row r="48">
          <cell r="C48" t="str">
            <v>藤田保健衛生大学</v>
          </cell>
        </row>
        <row r="49">
          <cell r="C49" t="str">
            <v>三重大学</v>
          </cell>
        </row>
        <row r="50">
          <cell r="C50" t="str">
            <v>名城大学</v>
          </cell>
        </row>
        <row r="51">
          <cell r="C51" t="str">
            <v>東海大学東海</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pageSetUpPr fitToPage="1"/>
  </sheetPr>
  <dimension ref="A1:BE401"/>
  <sheetViews>
    <sheetView showGridLines="0" tabSelected="1" view="pageBreakPreview" zoomScale="96" zoomScaleNormal="100" zoomScaleSheetLayoutView="96" workbookViewId="0">
      <selection activeCell="D19" sqref="D19:H19"/>
    </sheetView>
  </sheetViews>
  <sheetFormatPr defaultRowHeight="13.5"/>
  <cols>
    <col min="1" max="1" width="9" style="1"/>
    <col min="2" max="2" width="13.25" style="1" customWidth="1"/>
    <col min="3" max="3" width="11.125" style="1" customWidth="1"/>
    <col min="4" max="4" width="13.75" style="1" customWidth="1"/>
    <col min="5" max="5" width="10.25" style="1" customWidth="1"/>
    <col min="6" max="6" width="4.5" style="1" customWidth="1"/>
    <col min="7" max="7" width="15.125" style="1" customWidth="1"/>
    <col min="8" max="8" width="3.5" style="1" customWidth="1"/>
    <col min="9" max="9" width="10.5" style="1" bestFit="1" customWidth="1"/>
    <col min="10" max="10" width="8.125" style="1" customWidth="1"/>
    <col min="11" max="12" width="9" style="1"/>
    <col min="13" max="14" width="9.125" style="1" hidden="1" customWidth="1"/>
    <col min="15" max="57" width="9" style="1"/>
  </cols>
  <sheetData>
    <row r="1" spans="1:14" s="1" customFormat="1">
      <c r="A1" s="423" t="str">
        <f>CONCATENATE('加盟校情報&amp;大会設定'!G5,'加盟校情報&amp;大会設定'!H5,'加盟校情報&amp;大会設定'!I5,'加盟校情報&amp;大会設定'!J5)&amp;"　申込"</f>
        <v>第85回東海学生陸上競技対校選手権大会　申込</v>
      </c>
      <c r="B1" s="423"/>
      <c r="C1" s="423"/>
      <c r="D1" s="423"/>
      <c r="E1" s="423"/>
      <c r="F1" s="423"/>
      <c r="G1" s="423"/>
      <c r="H1" s="423"/>
      <c r="I1" s="423"/>
      <c r="J1" s="423"/>
      <c r="M1" s="1">
        <v>0</v>
      </c>
      <c r="N1" s="1">
        <v>0</v>
      </c>
    </row>
    <row r="2" spans="1:14" s="1" customFormat="1" ht="14.25" thickBot="1">
      <c r="A2" s="423"/>
      <c r="B2" s="423"/>
      <c r="C2" s="423"/>
      <c r="D2" s="423"/>
      <c r="E2" s="423"/>
      <c r="F2" s="423"/>
      <c r="G2" s="423"/>
      <c r="H2" s="423"/>
      <c r="I2" s="423"/>
      <c r="J2" s="423"/>
      <c r="M2" s="1">
        <v>1</v>
      </c>
      <c r="N2" s="1">
        <v>5000</v>
      </c>
    </row>
    <row r="3" spans="1:14" s="1" customFormat="1" ht="14.25" hidden="1" thickBot="1">
      <c r="A3" s="423"/>
      <c r="B3" s="423"/>
      <c r="C3" s="423"/>
      <c r="D3" s="423"/>
      <c r="E3" s="423"/>
      <c r="F3" s="423"/>
      <c r="G3" s="423"/>
      <c r="H3" s="423"/>
      <c r="I3" s="423"/>
      <c r="J3" s="423"/>
      <c r="M3" s="1">
        <v>2</v>
      </c>
      <c r="N3" s="1">
        <v>5000</v>
      </c>
    </row>
    <row r="4" spans="1:14" s="1" customFormat="1" ht="14.25" hidden="1" thickBot="1">
      <c r="A4" s="423"/>
      <c r="B4" s="423"/>
      <c r="C4" s="423"/>
      <c r="D4" s="423"/>
      <c r="E4" s="423"/>
      <c r="F4" s="423"/>
      <c r="G4" s="423"/>
      <c r="H4" s="423"/>
      <c r="I4" s="423"/>
      <c r="J4" s="423"/>
      <c r="M4" s="1">
        <v>3</v>
      </c>
      <c r="N4" s="1">
        <v>5000</v>
      </c>
    </row>
    <row r="5" spans="1:14" s="1" customFormat="1" ht="14.25" hidden="1" thickBot="1">
      <c r="A5" s="2"/>
      <c r="B5" s="2"/>
      <c r="C5" s="2"/>
      <c r="D5" s="2"/>
      <c r="E5" s="2"/>
      <c r="F5" s="2"/>
      <c r="G5" s="2"/>
      <c r="H5" s="2"/>
      <c r="I5" s="2"/>
      <c r="J5" s="2"/>
      <c r="M5" s="1">
        <v>4</v>
      </c>
      <c r="N5" s="1">
        <v>5000</v>
      </c>
    </row>
    <row r="6" spans="1:14" s="1" customFormat="1" ht="16.5" customHeight="1">
      <c r="A6" s="2"/>
      <c r="B6" s="433" t="s">
        <v>0</v>
      </c>
      <c r="C6" s="434"/>
      <c r="D6" s="441" t="str">
        <f>IF(D8&gt;0,VLOOKUP(D8,'加盟校情報&amp;大会設定'!$A$3:$B$50,2,0),"")</f>
        <v/>
      </c>
      <c r="E6" s="442"/>
      <c r="F6" s="442"/>
      <c r="G6" s="442"/>
      <c r="H6" s="442"/>
      <c r="I6" s="443"/>
      <c r="J6" s="2"/>
      <c r="M6" s="1">
        <v>5</v>
      </c>
      <c r="N6" s="1">
        <v>5000</v>
      </c>
    </row>
    <row r="7" spans="1:14" s="1" customFormat="1" ht="6.4" customHeight="1">
      <c r="A7" s="2"/>
      <c r="B7" s="429"/>
      <c r="C7" s="430"/>
      <c r="D7" s="444"/>
      <c r="E7" s="445"/>
      <c r="F7" s="445"/>
      <c r="G7" s="445"/>
      <c r="H7" s="445"/>
      <c r="I7" s="446"/>
      <c r="J7" s="2"/>
      <c r="M7" s="1">
        <v>6</v>
      </c>
      <c r="N7" s="1">
        <v>10000</v>
      </c>
    </row>
    <row r="8" spans="1:14" s="1" customFormat="1" ht="28.35" customHeight="1" thickBot="1">
      <c r="A8" s="2"/>
      <c r="B8" s="429" t="s">
        <v>1</v>
      </c>
      <c r="C8" s="430"/>
      <c r="D8" s="435"/>
      <c r="E8" s="436"/>
      <c r="F8" s="436"/>
      <c r="G8" s="436"/>
      <c r="H8" s="436"/>
      <c r="I8" s="437"/>
      <c r="J8" s="2"/>
      <c r="M8" s="1">
        <v>7</v>
      </c>
      <c r="N8" s="1">
        <v>10000</v>
      </c>
    </row>
    <row r="9" spans="1:14" s="1" customFormat="1" ht="24.95" hidden="1" customHeight="1" thickBot="1">
      <c r="A9" s="2"/>
      <c r="B9" s="431"/>
      <c r="C9" s="432"/>
      <c r="D9" s="438"/>
      <c r="E9" s="439"/>
      <c r="F9" s="439"/>
      <c r="G9" s="439"/>
      <c r="H9" s="439"/>
      <c r="I9" s="440"/>
      <c r="J9" s="2"/>
      <c r="M9" s="1">
        <v>8</v>
      </c>
      <c r="N9" s="1">
        <v>10000</v>
      </c>
    </row>
    <row r="10" spans="1:14" s="1" customFormat="1" ht="14.25" hidden="1" thickBot="1">
      <c r="A10" s="2"/>
      <c r="B10" s="424" t="s">
        <v>2</v>
      </c>
      <c r="C10" s="425"/>
      <c r="D10" s="426" t="str">
        <f>IF(D8&gt;0,VLOOKUP(D8,'加盟校情報&amp;大会設定'!A2:D94,3,0),"")</f>
        <v/>
      </c>
      <c r="E10" s="427"/>
      <c r="F10" s="427"/>
      <c r="G10" s="427"/>
      <c r="H10" s="427"/>
      <c r="I10" s="428"/>
      <c r="J10" s="2"/>
      <c r="M10" s="1">
        <v>9</v>
      </c>
      <c r="N10" s="1">
        <v>10000</v>
      </c>
    </row>
    <row r="11" spans="1:14" s="1" customFormat="1" ht="14.25" hidden="1" thickBot="1">
      <c r="A11" s="2"/>
      <c r="B11" s="424" t="s">
        <v>3</v>
      </c>
      <c r="C11" s="425"/>
      <c r="D11" s="426" t="str">
        <f>IF(D8&gt;0,VLOOKUP(D8,'加盟校情報&amp;大会設定'!A2:D94,4,0),"")</f>
        <v/>
      </c>
      <c r="E11" s="427"/>
      <c r="F11" s="427"/>
      <c r="G11" s="427"/>
      <c r="H11" s="427"/>
      <c r="I11" s="428"/>
      <c r="J11" s="2"/>
      <c r="M11" s="1">
        <v>10</v>
      </c>
      <c r="N11" s="1">
        <v>10000</v>
      </c>
    </row>
    <row r="12" spans="1:14" s="1" customFormat="1" ht="14.25" hidden="1" thickBot="1">
      <c r="A12" s="2"/>
      <c r="B12" s="424" t="s">
        <v>4</v>
      </c>
      <c r="C12" s="425"/>
      <c r="D12" s="426">
        <v>49</v>
      </c>
      <c r="E12" s="427"/>
      <c r="F12" s="427"/>
      <c r="G12" s="427"/>
      <c r="H12" s="427"/>
      <c r="I12" s="428"/>
      <c r="J12" s="2"/>
      <c r="M12" s="1">
        <v>11</v>
      </c>
      <c r="N12" s="1">
        <v>10000</v>
      </c>
    </row>
    <row r="13" spans="1:14" s="1" customFormat="1" hidden="1">
      <c r="A13" s="2"/>
      <c r="B13" s="2"/>
      <c r="C13" s="2"/>
      <c r="D13" s="2"/>
      <c r="E13" s="2"/>
      <c r="F13" s="2"/>
      <c r="G13" s="2"/>
      <c r="H13" s="2"/>
      <c r="I13" s="2"/>
      <c r="J13" s="2"/>
      <c r="M13" s="1">
        <v>12</v>
      </c>
      <c r="N13" s="1">
        <v>10000</v>
      </c>
    </row>
    <row r="14" spans="1:14" s="1" customFormat="1" ht="14.25" hidden="1" thickBot="1">
      <c r="A14" s="2"/>
      <c r="B14" s="2"/>
      <c r="C14" s="2"/>
      <c r="D14" s="2"/>
      <c r="E14" s="2"/>
      <c r="F14" s="2"/>
      <c r="G14" s="2"/>
      <c r="H14" s="2"/>
      <c r="I14" s="2"/>
      <c r="J14" s="2"/>
      <c r="M14" s="1">
        <v>13</v>
      </c>
      <c r="N14" s="1">
        <v>10000</v>
      </c>
    </row>
    <row r="15" spans="1:14" s="1" customFormat="1" ht="20.100000000000001" customHeight="1">
      <c r="A15" s="2"/>
      <c r="B15" s="416" t="s">
        <v>4270</v>
      </c>
      <c r="C15" s="417"/>
      <c r="D15" s="418" t="str">
        <f>ASC(PHONETIC(D16))</f>
        <v/>
      </c>
      <c r="E15" s="418"/>
      <c r="F15" s="418"/>
      <c r="G15" s="418"/>
      <c r="H15" s="418"/>
      <c r="I15" s="407" t="s">
        <v>5</v>
      </c>
      <c r="J15" s="2"/>
      <c r="M15" s="1">
        <v>14</v>
      </c>
      <c r="N15" s="1">
        <v>10000</v>
      </c>
    </row>
    <row r="16" spans="1:14" s="1" customFormat="1" ht="20.100000000000001" customHeight="1">
      <c r="A16" s="2"/>
      <c r="B16" s="398" t="s">
        <v>4269</v>
      </c>
      <c r="C16" s="399"/>
      <c r="D16" s="387"/>
      <c r="E16" s="387"/>
      <c r="F16" s="387"/>
      <c r="G16" s="387"/>
      <c r="H16" s="387"/>
      <c r="I16" s="408"/>
      <c r="J16" s="2"/>
      <c r="M16" s="1">
        <v>15</v>
      </c>
      <c r="N16" s="1">
        <v>10000</v>
      </c>
    </row>
    <row r="17" spans="1:14" s="1" customFormat="1" ht="20.100000000000001" hidden="1" customHeight="1">
      <c r="A17" s="2"/>
      <c r="B17" s="398"/>
      <c r="C17" s="399"/>
      <c r="D17" s="387"/>
      <c r="E17" s="387"/>
      <c r="F17" s="387"/>
      <c r="G17" s="387"/>
      <c r="H17" s="387"/>
      <c r="I17" s="408"/>
      <c r="J17" s="2"/>
      <c r="M17" s="1">
        <v>16</v>
      </c>
      <c r="N17" s="1">
        <v>15000</v>
      </c>
    </row>
    <row r="18" spans="1:14" s="1" customFormat="1" ht="20.100000000000001" customHeight="1">
      <c r="A18" s="2"/>
      <c r="B18" s="412" t="s">
        <v>8</v>
      </c>
      <c r="C18" s="413"/>
      <c r="D18" s="414"/>
      <c r="E18" s="414"/>
      <c r="F18" s="414"/>
      <c r="G18" s="414"/>
      <c r="H18" s="414"/>
      <c r="I18" s="415"/>
      <c r="J18" s="2"/>
      <c r="M18" s="1">
        <v>17</v>
      </c>
      <c r="N18" s="1">
        <v>15000</v>
      </c>
    </row>
    <row r="19" spans="1:14" s="1" customFormat="1" ht="20.100000000000001" customHeight="1">
      <c r="A19" s="2"/>
      <c r="B19" s="398" t="s">
        <v>1161</v>
      </c>
      <c r="C19" s="399"/>
      <c r="D19" s="387" t="str">
        <f>ASC(PHONETIC(D20))</f>
        <v/>
      </c>
      <c r="E19" s="387"/>
      <c r="F19" s="387"/>
      <c r="G19" s="387"/>
      <c r="H19" s="387"/>
      <c r="I19" s="408" t="s">
        <v>5</v>
      </c>
      <c r="J19" s="2"/>
      <c r="M19" s="1">
        <v>18</v>
      </c>
      <c r="N19" s="1">
        <v>15000</v>
      </c>
    </row>
    <row r="20" spans="1:14" s="1" customFormat="1" ht="20.100000000000001" hidden="1" customHeight="1">
      <c r="A20" s="2"/>
      <c r="B20" s="398" t="s">
        <v>6</v>
      </c>
      <c r="C20" s="399"/>
      <c r="D20" s="387"/>
      <c r="E20" s="387"/>
      <c r="F20" s="387"/>
      <c r="G20" s="387"/>
      <c r="H20" s="387"/>
      <c r="I20" s="408"/>
      <c r="J20" s="2"/>
      <c r="M20" s="1">
        <v>19</v>
      </c>
      <c r="N20" s="1">
        <v>15000</v>
      </c>
    </row>
    <row r="21" spans="1:14" s="1" customFormat="1" ht="20.100000000000001" customHeight="1" thickBot="1">
      <c r="A21" s="2"/>
      <c r="B21" s="400"/>
      <c r="C21" s="401"/>
      <c r="D21" s="419"/>
      <c r="E21" s="419"/>
      <c r="F21" s="419"/>
      <c r="G21" s="419"/>
      <c r="H21" s="419"/>
      <c r="I21" s="420"/>
      <c r="J21" s="2"/>
      <c r="M21" s="1">
        <v>20</v>
      </c>
      <c r="N21" s="1">
        <v>15000</v>
      </c>
    </row>
    <row r="22" spans="1:14" s="1" customFormat="1" ht="19.5" hidden="1" thickBot="1">
      <c r="A22" s="2"/>
      <c r="B22" s="3"/>
      <c r="C22" s="3"/>
      <c r="D22" s="3"/>
      <c r="E22" s="3"/>
      <c r="F22" s="3"/>
      <c r="G22" s="3"/>
      <c r="H22" s="3"/>
      <c r="I22" s="3"/>
      <c r="J22" s="2"/>
      <c r="M22" s="1">
        <v>21</v>
      </c>
      <c r="N22" s="1">
        <v>15000</v>
      </c>
    </row>
    <row r="23" spans="1:14" s="1" customFormat="1" ht="19.5" hidden="1" thickBot="1">
      <c r="A23" s="2"/>
      <c r="B23" s="4"/>
      <c r="C23" s="4"/>
      <c r="D23" s="4"/>
      <c r="E23" s="4"/>
      <c r="F23" s="4"/>
      <c r="G23" s="4"/>
      <c r="H23" s="4"/>
      <c r="I23" s="4"/>
      <c r="J23" s="2"/>
      <c r="M23" s="1">
        <v>22</v>
      </c>
      <c r="N23" s="1">
        <v>15000</v>
      </c>
    </row>
    <row r="24" spans="1:14" s="1" customFormat="1" ht="20.100000000000001" customHeight="1">
      <c r="A24" s="2"/>
      <c r="B24" s="416" t="s">
        <v>3528</v>
      </c>
      <c r="C24" s="417"/>
      <c r="D24" s="418" t="str">
        <f>ASC(PHONETIC(D25))</f>
        <v/>
      </c>
      <c r="E24" s="418"/>
      <c r="F24" s="418"/>
      <c r="G24" s="418"/>
      <c r="H24" s="418"/>
      <c r="I24" s="421" t="s">
        <v>5</v>
      </c>
      <c r="J24" s="2"/>
      <c r="M24" s="1">
        <v>23</v>
      </c>
      <c r="N24" s="1">
        <v>15000</v>
      </c>
    </row>
    <row r="25" spans="1:14" s="1" customFormat="1" ht="20.100000000000001" customHeight="1">
      <c r="A25" s="2"/>
      <c r="B25" s="398" t="s">
        <v>3529</v>
      </c>
      <c r="C25" s="399"/>
      <c r="D25" s="387"/>
      <c r="E25" s="387"/>
      <c r="F25" s="387"/>
      <c r="G25" s="387"/>
      <c r="H25" s="387"/>
      <c r="I25" s="422"/>
      <c r="J25" s="2"/>
      <c r="M25" s="1">
        <v>24</v>
      </c>
      <c r="N25" s="1">
        <v>15000</v>
      </c>
    </row>
    <row r="26" spans="1:14" s="1" customFormat="1" ht="20.100000000000001" hidden="1" customHeight="1" thickBot="1">
      <c r="A26" s="2"/>
      <c r="B26" s="398"/>
      <c r="C26" s="399"/>
      <c r="D26" s="388"/>
      <c r="E26" s="388"/>
      <c r="F26" s="388"/>
      <c r="G26" s="388"/>
      <c r="H26" s="388"/>
      <c r="I26" s="422"/>
      <c r="J26" s="2"/>
      <c r="M26" s="1">
        <v>25</v>
      </c>
      <c r="N26" s="1">
        <v>15000</v>
      </c>
    </row>
    <row r="27" spans="1:14" s="1" customFormat="1" ht="20.100000000000001" customHeight="1">
      <c r="A27" s="2"/>
      <c r="B27" s="412" t="s">
        <v>7</v>
      </c>
      <c r="C27" s="413"/>
      <c r="D27" s="414"/>
      <c r="E27" s="414"/>
      <c r="F27" s="414"/>
      <c r="G27" s="414"/>
      <c r="H27" s="414"/>
      <c r="I27" s="415"/>
      <c r="J27" s="2"/>
      <c r="M27" s="1">
        <v>26</v>
      </c>
      <c r="N27" s="1">
        <v>15000</v>
      </c>
    </row>
    <row r="28" spans="1:14" s="1" customFormat="1" ht="20.100000000000001" customHeight="1">
      <c r="A28" s="2"/>
      <c r="B28" s="398" t="s">
        <v>9</v>
      </c>
      <c r="C28" s="399"/>
      <c r="D28" s="414"/>
      <c r="E28" s="414"/>
      <c r="F28" s="414"/>
      <c r="G28" s="414"/>
      <c r="H28" s="414"/>
      <c r="I28" s="415"/>
      <c r="J28" s="2"/>
      <c r="M28" s="1">
        <v>27</v>
      </c>
      <c r="N28" s="1">
        <v>15000</v>
      </c>
    </row>
    <row r="29" spans="1:14" s="1" customFormat="1" ht="20.100000000000001" hidden="1" customHeight="1">
      <c r="A29" s="2"/>
      <c r="B29" s="398" t="s">
        <v>10</v>
      </c>
      <c r="C29" s="399"/>
      <c r="D29" s="389"/>
      <c r="E29" s="390"/>
      <c r="F29" s="390"/>
      <c r="G29" s="390"/>
      <c r="H29" s="390"/>
      <c r="I29" s="391"/>
      <c r="J29" s="2"/>
      <c r="M29" s="1">
        <v>28</v>
      </c>
      <c r="N29" s="1">
        <v>15000</v>
      </c>
    </row>
    <row r="30" spans="1:14" s="1" customFormat="1" ht="20.100000000000001" hidden="1" customHeight="1">
      <c r="A30" s="2"/>
      <c r="B30" s="398"/>
      <c r="C30" s="399"/>
      <c r="D30" s="392"/>
      <c r="E30" s="393"/>
      <c r="F30" s="393"/>
      <c r="G30" s="393"/>
      <c r="H30" s="393"/>
      <c r="I30" s="394"/>
      <c r="J30" s="2"/>
      <c r="M30" s="1">
        <v>29</v>
      </c>
      <c r="N30" s="1">
        <v>15000</v>
      </c>
    </row>
    <row r="31" spans="1:14" s="1" customFormat="1" ht="20.100000000000001" hidden="1" customHeight="1">
      <c r="A31" s="2"/>
      <c r="B31" s="398"/>
      <c r="C31" s="399"/>
      <c r="D31" s="392"/>
      <c r="E31" s="393"/>
      <c r="F31" s="393"/>
      <c r="G31" s="393"/>
      <c r="H31" s="393"/>
      <c r="I31" s="394"/>
      <c r="J31" s="2"/>
      <c r="M31" s="1">
        <v>30</v>
      </c>
      <c r="N31" s="1">
        <v>15000</v>
      </c>
    </row>
    <row r="32" spans="1:14" s="1" customFormat="1" ht="20.100000000000001" hidden="1" customHeight="1">
      <c r="A32" s="2"/>
      <c r="B32" s="398"/>
      <c r="C32" s="399"/>
      <c r="D32" s="392"/>
      <c r="E32" s="393"/>
      <c r="F32" s="393"/>
      <c r="G32" s="393"/>
      <c r="H32" s="393"/>
      <c r="I32" s="394"/>
      <c r="J32" s="2"/>
      <c r="M32" s="1">
        <v>31</v>
      </c>
      <c r="N32" s="1">
        <v>25000</v>
      </c>
    </row>
    <row r="33" spans="1:14" s="1" customFormat="1" ht="20.100000000000001" customHeight="1" thickBot="1">
      <c r="A33" s="2"/>
      <c r="B33" s="400"/>
      <c r="C33" s="401"/>
      <c r="D33" s="395"/>
      <c r="E33" s="396"/>
      <c r="F33" s="396"/>
      <c r="G33" s="396"/>
      <c r="H33" s="396"/>
      <c r="I33" s="397"/>
      <c r="J33" s="2"/>
      <c r="M33" s="1">
        <v>32</v>
      </c>
      <c r="N33" s="1">
        <v>25000</v>
      </c>
    </row>
    <row r="34" spans="1:14" s="1" customFormat="1" ht="20.100000000000001" hidden="1" customHeight="1">
      <c r="A34" s="2"/>
      <c r="B34" s="3"/>
      <c r="C34" s="3"/>
      <c r="D34" s="91"/>
      <c r="E34" s="91"/>
      <c r="F34" s="91"/>
      <c r="G34" s="91"/>
      <c r="H34" s="91"/>
      <c r="I34" s="91"/>
      <c r="J34" s="2"/>
      <c r="M34" s="1">
        <v>33</v>
      </c>
      <c r="N34" s="1">
        <v>25000</v>
      </c>
    </row>
    <row r="35" spans="1:14" s="1" customFormat="1" ht="20.100000000000001" hidden="1" customHeight="1">
      <c r="A35" s="2"/>
      <c r="B35" s="403" t="s">
        <v>2143</v>
      </c>
      <c r="C35" s="403"/>
      <c r="D35" s="403"/>
      <c r="E35" s="403"/>
      <c r="F35" s="403"/>
      <c r="G35" s="403"/>
      <c r="H35" s="403"/>
      <c r="I35" s="403"/>
      <c r="J35" s="2"/>
      <c r="M35" s="1">
        <v>34</v>
      </c>
      <c r="N35" s="1">
        <v>25000</v>
      </c>
    </row>
    <row r="36" spans="1:14" s="1" customFormat="1" ht="20.100000000000001" hidden="1" customHeight="1">
      <c r="A36" s="2"/>
      <c r="B36" s="3"/>
      <c r="C36" s="3"/>
      <c r="D36" s="405" t="s">
        <v>2122</v>
      </c>
      <c r="E36" s="405"/>
      <c r="F36" s="404" t="str">
        <f>IF(D25&gt;0,D25,"")</f>
        <v/>
      </c>
      <c r="G36" s="404"/>
      <c r="H36" s="404"/>
      <c r="I36" s="94" t="s">
        <v>2123</v>
      </c>
      <c r="J36" s="2"/>
      <c r="M36" s="1">
        <v>35</v>
      </c>
      <c r="N36" s="1">
        <v>25000</v>
      </c>
    </row>
    <row r="37" spans="1:14" s="1" customFormat="1" ht="20.100000000000001" customHeight="1">
      <c r="A37" s="2"/>
      <c r="B37" s="2" t="s">
        <v>4426</v>
      </c>
      <c r="D37" s="2" t="s">
        <v>4427</v>
      </c>
      <c r="E37" s="2"/>
      <c r="F37" s="2" t="s">
        <v>4430</v>
      </c>
      <c r="G37" s="91"/>
      <c r="H37" s="91"/>
      <c r="I37" s="2" t="s">
        <v>4436</v>
      </c>
      <c r="J37" s="2"/>
      <c r="M37" s="1">
        <v>36</v>
      </c>
      <c r="N37" s="1">
        <v>25000</v>
      </c>
    </row>
    <row r="38" spans="1:14" s="1" customFormat="1" ht="14.25">
      <c r="A38" s="2"/>
      <c r="B38" s="278" t="s">
        <v>4421</v>
      </c>
      <c r="C38" s="279"/>
      <c r="D38" s="280" t="s">
        <v>4429</v>
      </c>
      <c r="E38" s="281"/>
      <c r="F38" s="282" t="s">
        <v>4431</v>
      </c>
      <c r="G38" s="2"/>
      <c r="H38" s="2"/>
      <c r="I38" s="282" t="s">
        <v>4859</v>
      </c>
      <c r="J38" s="282"/>
      <c r="M38" s="1">
        <v>37</v>
      </c>
      <c r="N38" s="1">
        <v>25000</v>
      </c>
    </row>
    <row r="39" spans="1:14" s="1" customFormat="1" ht="14.25">
      <c r="A39" s="2"/>
      <c r="B39" s="278" t="s">
        <v>4424</v>
      </c>
      <c r="C39" s="283"/>
      <c r="D39" s="284" t="s">
        <v>4416</v>
      </c>
      <c r="E39" s="285"/>
      <c r="F39" s="282" t="s">
        <v>4432</v>
      </c>
      <c r="G39" s="283"/>
      <c r="H39" s="2"/>
      <c r="I39" s="286" t="s">
        <v>4437</v>
      </c>
      <c r="J39" s="282"/>
      <c r="M39" s="1">
        <v>38</v>
      </c>
      <c r="N39" s="1">
        <v>25000</v>
      </c>
    </row>
    <row r="40" spans="1:14" s="1" customFormat="1" ht="14.25">
      <c r="A40" s="2"/>
      <c r="B40" s="278" t="s">
        <v>4422</v>
      </c>
      <c r="C40" s="283"/>
      <c r="D40" s="284" t="s">
        <v>4417</v>
      </c>
      <c r="E40" s="285"/>
      <c r="F40" s="282" t="s">
        <v>4433</v>
      </c>
      <c r="G40" s="283"/>
      <c r="H40" s="2"/>
      <c r="I40" s="282" t="s">
        <v>4438</v>
      </c>
      <c r="J40" s="282"/>
      <c r="M40" s="1">
        <v>39</v>
      </c>
      <c r="N40" s="1">
        <v>25000</v>
      </c>
    </row>
    <row r="41" spans="1:14" s="1" customFormat="1" ht="14.25">
      <c r="A41" s="2"/>
      <c r="B41" s="278" t="s">
        <v>4423</v>
      </c>
      <c r="C41" s="283"/>
      <c r="D41" s="287" t="s">
        <v>4418</v>
      </c>
      <c r="E41" s="288"/>
      <c r="F41" s="282" t="s">
        <v>4434</v>
      </c>
      <c r="G41" s="283"/>
      <c r="H41" s="2"/>
      <c r="I41" s="286" t="s">
        <v>4858</v>
      </c>
      <c r="J41" s="282"/>
      <c r="M41" s="1">
        <v>40</v>
      </c>
      <c r="N41" s="1">
        <v>25000</v>
      </c>
    </row>
    <row r="42" spans="1:14" s="1" customFormat="1" ht="14.25">
      <c r="A42" s="2"/>
      <c r="B42" s="278" t="s">
        <v>4428</v>
      </c>
      <c r="C42" s="283"/>
      <c r="D42" s="287" t="s">
        <v>4419</v>
      </c>
      <c r="E42" s="288"/>
      <c r="F42" s="282" t="s">
        <v>4856</v>
      </c>
      <c r="G42" s="283"/>
      <c r="H42" s="2"/>
      <c r="I42" s="282" t="s">
        <v>4439</v>
      </c>
      <c r="J42" s="282"/>
      <c r="M42" s="1">
        <v>41</v>
      </c>
      <c r="N42" s="1">
        <v>25000</v>
      </c>
    </row>
    <row r="43" spans="1:14" s="1" customFormat="1" ht="14.25">
      <c r="A43" s="2"/>
      <c r="B43" s="278" t="s">
        <v>4425</v>
      </c>
      <c r="C43" s="283"/>
      <c r="D43" s="289" t="s">
        <v>4420</v>
      </c>
      <c r="E43" s="290"/>
      <c r="F43" s="282" t="s">
        <v>4435</v>
      </c>
      <c r="G43" s="283"/>
      <c r="H43" s="2"/>
      <c r="I43" s="286" t="s">
        <v>4857</v>
      </c>
      <c r="J43" s="282"/>
      <c r="M43" s="1">
        <v>42</v>
      </c>
      <c r="N43" s="1">
        <v>25000</v>
      </c>
    </row>
    <row r="44" spans="1:14" s="1" customFormat="1" ht="14.25">
      <c r="A44" s="2"/>
      <c r="B44" s="278" t="s">
        <v>4440</v>
      </c>
      <c r="C44" s="283"/>
      <c r="D44" s="291" t="s">
        <v>4855</v>
      </c>
      <c r="E44" s="292"/>
      <c r="F44" s="293" t="s">
        <v>4842</v>
      </c>
      <c r="G44" s="283"/>
      <c r="H44" s="283"/>
      <c r="I44" s="282"/>
      <c r="J44" s="282"/>
      <c r="M44" s="1">
        <v>43</v>
      </c>
      <c r="N44" s="1">
        <v>25000</v>
      </c>
    </row>
    <row r="45" spans="1:14" s="1" customFormat="1">
      <c r="A45" s="2"/>
      <c r="B45" s="406" t="s">
        <v>4441</v>
      </c>
      <c r="C45" s="406"/>
      <c r="D45" s="283"/>
      <c r="E45" s="283"/>
      <c r="F45" s="283"/>
      <c r="G45" s="283"/>
      <c r="H45" s="2"/>
      <c r="I45" s="282"/>
      <c r="J45" s="282"/>
      <c r="M45" s="1">
        <v>44</v>
      </c>
      <c r="N45" s="1">
        <v>25000</v>
      </c>
    </row>
    <row r="46" spans="1:14" s="1" customFormat="1" ht="14.25" thickBot="1">
      <c r="A46" s="2"/>
      <c r="D46" s="2"/>
      <c r="E46" s="2"/>
      <c r="H46" s="2"/>
      <c r="I46" s="2"/>
      <c r="J46" s="2"/>
      <c r="M46" s="1">
        <v>45</v>
      </c>
      <c r="N46" s="1">
        <v>25000</v>
      </c>
    </row>
    <row r="47" spans="1:14" s="1" customFormat="1" ht="15" hidden="1" thickBot="1">
      <c r="A47" s="2"/>
      <c r="B47" s="402"/>
      <c r="C47" s="402"/>
      <c r="D47" s="2"/>
      <c r="E47" s="2"/>
      <c r="H47" s="2"/>
      <c r="I47" s="2"/>
      <c r="J47" s="2"/>
      <c r="M47" s="1">
        <v>46</v>
      </c>
      <c r="N47" s="1">
        <v>25000</v>
      </c>
    </row>
    <row r="48" spans="1:14" s="1" customFormat="1" ht="15" thickBot="1">
      <c r="A48" s="2"/>
      <c r="B48" s="409" t="s">
        <v>4841</v>
      </c>
      <c r="C48" s="410"/>
      <c r="D48" s="410"/>
      <c r="E48" s="410"/>
      <c r="F48" s="410"/>
      <c r="G48" s="410"/>
      <c r="H48" s="410"/>
      <c r="I48" s="411"/>
      <c r="J48" s="2"/>
      <c r="M48" s="1">
        <v>47</v>
      </c>
      <c r="N48" s="1">
        <v>25000</v>
      </c>
    </row>
    <row r="49" spans="1:14" s="251" customFormat="1" ht="26.85" customHeight="1" thickBot="1">
      <c r="A49" s="92"/>
      <c r="B49" s="260" t="s">
        <v>4442</v>
      </c>
      <c r="C49" s="275">
        <f>IF('様式Ⅰ(男子)'!D11="",'様式Ⅰ(男子)'!$BB12*1500,"様式Ⅰミス")</f>
        <v>0</v>
      </c>
      <c r="D49" s="261" t="s">
        <v>4445</v>
      </c>
      <c r="E49" s="384">
        <f>IF('様式Ⅰ(女子)'!D11="",'様式Ⅰ(女子)'!$BB12*1500,"様式Ⅰミス")</f>
        <v>0</v>
      </c>
      <c r="F49" s="384"/>
      <c r="G49" s="262" t="s">
        <v>4451</v>
      </c>
      <c r="H49" s="378">
        <f>C49+E49</f>
        <v>0</v>
      </c>
      <c r="I49" s="379"/>
      <c r="J49" s="265">
        <f>SUM(H49:I50)</f>
        <v>0</v>
      </c>
      <c r="M49" s="1">
        <v>48</v>
      </c>
      <c r="N49" s="1">
        <v>25000</v>
      </c>
    </row>
    <row r="50" spans="1:14" s="251" customFormat="1" ht="26.85" customHeight="1">
      <c r="A50" s="92"/>
      <c r="B50" s="253" t="s">
        <v>4444</v>
      </c>
      <c r="C50" s="276">
        <f>'mat(リレー)'!M3</f>
        <v>0</v>
      </c>
      <c r="D50" s="254" t="s">
        <v>4446</v>
      </c>
      <c r="E50" s="385">
        <f>'mat(リレー)'!M10</f>
        <v>0</v>
      </c>
      <c r="F50" s="385"/>
      <c r="G50" s="256" t="s">
        <v>4452</v>
      </c>
      <c r="H50" s="380">
        <f t="shared" ref="H50:H51" si="0">C50+E50</f>
        <v>0</v>
      </c>
      <c r="I50" s="381"/>
      <c r="J50" s="92"/>
      <c r="M50" s="1">
        <v>49</v>
      </c>
      <c r="N50" s="1">
        <v>25000</v>
      </c>
    </row>
    <row r="51" spans="1:14" s="251" customFormat="1" ht="26.85" customHeight="1">
      <c r="A51" s="92"/>
      <c r="B51" s="255" t="s">
        <v>4443</v>
      </c>
      <c r="C51" s="264">
        <f>'様式Ⅰ(男子)'!$BA12*1500</f>
        <v>0</v>
      </c>
      <c r="D51" s="252" t="s">
        <v>4450</v>
      </c>
      <c r="E51" s="386"/>
      <c r="F51" s="386"/>
      <c r="G51" s="257" t="s">
        <v>4453</v>
      </c>
      <c r="H51" s="382">
        <f t="shared" si="0"/>
        <v>0</v>
      </c>
      <c r="I51" s="383"/>
      <c r="J51" s="92"/>
      <c r="M51" s="1">
        <v>50</v>
      </c>
      <c r="N51" s="1">
        <v>25000</v>
      </c>
    </row>
    <row r="52" spans="1:14" s="251" customFormat="1" ht="26.85" customHeight="1" thickBot="1">
      <c r="A52" s="92"/>
      <c r="B52" s="294" t="s">
        <v>4457</v>
      </c>
      <c r="C52" s="365">
        <f>'様式Ⅰ(男子)'!V12+'様式Ⅰ(女子)'!V12</f>
        <v>0</v>
      </c>
      <c r="D52" s="263" t="s">
        <v>4447</v>
      </c>
      <c r="E52" s="375">
        <f>VLOOKUP(C52,M1:N401,2,FALSE)</f>
        <v>0</v>
      </c>
      <c r="F52" s="375"/>
      <c r="G52" s="258" t="s">
        <v>4458</v>
      </c>
      <c r="H52" s="376">
        <f>SUM(H49:I51,E52)</f>
        <v>0</v>
      </c>
      <c r="I52" s="377"/>
      <c r="J52" s="92"/>
      <c r="M52" s="1">
        <v>51</v>
      </c>
      <c r="N52" s="1">
        <v>40000</v>
      </c>
    </row>
    <row r="53" spans="1:14" s="1" customFormat="1" ht="18" thickBot="1">
      <c r="A53" s="2"/>
      <c r="B53" s="2"/>
      <c r="C53" s="2"/>
      <c r="D53" s="2"/>
      <c r="E53" s="2"/>
      <c r="F53" s="2"/>
      <c r="G53" s="92"/>
      <c r="H53" s="2"/>
      <c r="I53" s="2"/>
      <c r="J53" s="2"/>
      <c r="M53" s="1">
        <v>52</v>
      </c>
      <c r="N53" s="1">
        <v>40000</v>
      </c>
    </row>
    <row r="54" spans="1:14" s="1" customFormat="1" ht="18" hidden="1" thickBot="1">
      <c r="A54" s="2"/>
      <c r="B54" s="2"/>
      <c r="C54" s="2"/>
      <c r="D54" s="2"/>
      <c r="E54" s="2"/>
      <c r="F54" s="2"/>
      <c r="G54" s="92"/>
      <c r="H54" s="2"/>
      <c r="I54" s="2"/>
      <c r="J54" s="2"/>
      <c r="M54" s="1">
        <v>53</v>
      </c>
      <c r="N54" s="1">
        <v>40000</v>
      </c>
    </row>
    <row r="55" spans="1:14" s="1" customFormat="1" ht="12.75" customHeight="1" thickTop="1">
      <c r="A55" s="2"/>
      <c r="B55" s="366" t="s">
        <v>4454</v>
      </c>
      <c r="C55" s="367"/>
      <c r="D55" s="367"/>
      <c r="E55" s="367"/>
      <c r="F55" s="367"/>
      <c r="G55" s="367"/>
      <c r="H55" s="367"/>
      <c r="I55" s="368"/>
      <c r="J55" s="2"/>
      <c r="M55" s="1">
        <v>54</v>
      </c>
      <c r="N55" s="1">
        <v>40000</v>
      </c>
    </row>
    <row r="56" spans="1:14" s="1" customFormat="1" ht="12.75" customHeight="1">
      <c r="A56" s="2"/>
      <c r="B56" s="369"/>
      <c r="C56" s="370"/>
      <c r="D56" s="370"/>
      <c r="E56" s="370"/>
      <c r="F56" s="370"/>
      <c r="G56" s="370"/>
      <c r="H56" s="370"/>
      <c r="I56" s="371"/>
      <c r="J56" s="2"/>
      <c r="M56" s="1">
        <v>55</v>
      </c>
      <c r="N56" s="1">
        <v>40000</v>
      </c>
    </row>
    <row r="57" spans="1:14" s="1" customFormat="1" ht="12.75" customHeight="1">
      <c r="A57" s="2"/>
      <c r="B57" s="369"/>
      <c r="C57" s="370"/>
      <c r="D57" s="370"/>
      <c r="E57" s="370"/>
      <c r="F57" s="370"/>
      <c r="G57" s="370"/>
      <c r="H57" s="370"/>
      <c r="I57" s="371"/>
      <c r="J57" s="2"/>
      <c r="M57" s="1">
        <v>56</v>
      </c>
      <c r="N57" s="1">
        <v>40000</v>
      </c>
    </row>
    <row r="58" spans="1:14" s="1" customFormat="1" ht="12.75" customHeight="1">
      <c r="A58" s="2"/>
      <c r="B58" s="369"/>
      <c r="C58" s="370"/>
      <c r="D58" s="370"/>
      <c r="E58" s="370"/>
      <c r="F58" s="370"/>
      <c r="G58" s="370"/>
      <c r="H58" s="370"/>
      <c r="I58" s="371"/>
      <c r="J58" s="2"/>
      <c r="M58" s="1">
        <v>57</v>
      </c>
      <c r="N58" s="1">
        <v>40000</v>
      </c>
    </row>
    <row r="59" spans="1:14" s="1" customFormat="1" ht="12.75" customHeight="1">
      <c r="A59" s="2"/>
      <c r="B59" s="369"/>
      <c r="C59" s="370"/>
      <c r="D59" s="370"/>
      <c r="E59" s="370"/>
      <c r="F59" s="370"/>
      <c r="G59" s="370"/>
      <c r="H59" s="370"/>
      <c r="I59" s="371"/>
      <c r="J59" s="2"/>
      <c r="M59" s="1">
        <v>58</v>
      </c>
      <c r="N59" s="1">
        <v>40000</v>
      </c>
    </row>
    <row r="60" spans="1:14" s="1" customFormat="1" ht="12.75" customHeight="1">
      <c r="B60" s="369"/>
      <c r="C60" s="370"/>
      <c r="D60" s="370"/>
      <c r="E60" s="370"/>
      <c r="F60" s="370"/>
      <c r="G60" s="370"/>
      <c r="H60" s="370"/>
      <c r="I60" s="371"/>
      <c r="M60" s="1">
        <v>59</v>
      </c>
      <c r="N60" s="1">
        <v>40000</v>
      </c>
    </row>
    <row r="61" spans="1:14" s="1" customFormat="1" ht="12.75" customHeight="1">
      <c r="B61" s="369"/>
      <c r="C61" s="370"/>
      <c r="D61" s="370"/>
      <c r="E61" s="370"/>
      <c r="F61" s="370"/>
      <c r="G61" s="370"/>
      <c r="H61" s="370"/>
      <c r="I61" s="371"/>
      <c r="M61" s="1">
        <v>60</v>
      </c>
      <c r="N61" s="1">
        <v>40000</v>
      </c>
    </row>
    <row r="62" spans="1:14" s="1" customFormat="1" ht="12.75" customHeight="1">
      <c r="B62" s="369"/>
      <c r="C62" s="370"/>
      <c r="D62" s="370"/>
      <c r="E62" s="370"/>
      <c r="F62" s="370"/>
      <c r="G62" s="370"/>
      <c r="H62" s="370"/>
      <c r="I62" s="371"/>
      <c r="M62" s="1">
        <v>61</v>
      </c>
      <c r="N62" s="1">
        <v>40000</v>
      </c>
    </row>
    <row r="63" spans="1:14" s="1" customFormat="1" ht="12.75" customHeight="1">
      <c r="B63" s="369"/>
      <c r="C63" s="370"/>
      <c r="D63" s="370"/>
      <c r="E63" s="370"/>
      <c r="F63" s="370"/>
      <c r="G63" s="370"/>
      <c r="H63" s="370"/>
      <c r="I63" s="371"/>
      <c r="M63" s="1">
        <v>62</v>
      </c>
      <c r="N63" s="1">
        <v>40000</v>
      </c>
    </row>
    <row r="64" spans="1:14" s="1" customFormat="1" ht="12.75" customHeight="1">
      <c r="B64" s="369"/>
      <c r="C64" s="370"/>
      <c r="D64" s="370"/>
      <c r="E64" s="370"/>
      <c r="F64" s="370"/>
      <c r="G64" s="370"/>
      <c r="H64" s="370"/>
      <c r="I64" s="371"/>
      <c r="M64" s="1">
        <v>63</v>
      </c>
      <c r="N64" s="1">
        <v>40000</v>
      </c>
    </row>
    <row r="65" spans="2:14" s="1" customFormat="1" ht="12.75" customHeight="1">
      <c r="B65" s="369"/>
      <c r="C65" s="370"/>
      <c r="D65" s="370"/>
      <c r="E65" s="370"/>
      <c r="F65" s="370"/>
      <c r="G65" s="370"/>
      <c r="H65" s="370"/>
      <c r="I65" s="371"/>
      <c r="M65" s="1">
        <v>64</v>
      </c>
      <c r="N65" s="1">
        <v>40000</v>
      </c>
    </row>
    <row r="66" spans="2:14" s="1" customFormat="1" ht="12.75" customHeight="1">
      <c r="B66" s="369"/>
      <c r="C66" s="370"/>
      <c r="D66" s="370"/>
      <c r="E66" s="370"/>
      <c r="F66" s="370"/>
      <c r="G66" s="370"/>
      <c r="H66" s="370"/>
      <c r="I66" s="371"/>
      <c r="M66" s="1">
        <v>65</v>
      </c>
      <c r="N66" s="1">
        <v>40000</v>
      </c>
    </row>
    <row r="67" spans="2:14" s="1" customFormat="1" ht="12.75" customHeight="1">
      <c r="B67" s="369"/>
      <c r="C67" s="370"/>
      <c r="D67" s="370"/>
      <c r="E67" s="370"/>
      <c r="F67" s="370"/>
      <c r="G67" s="370"/>
      <c r="H67" s="370"/>
      <c r="I67" s="371"/>
      <c r="M67" s="1">
        <v>66</v>
      </c>
      <c r="N67" s="1">
        <v>40000</v>
      </c>
    </row>
    <row r="68" spans="2:14" s="1" customFormat="1" ht="12.75" customHeight="1">
      <c r="B68" s="369"/>
      <c r="C68" s="370"/>
      <c r="D68" s="370"/>
      <c r="E68" s="370"/>
      <c r="F68" s="370"/>
      <c r="G68" s="370"/>
      <c r="H68" s="370"/>
      <c r="I68" s="371"/>
      <c r="M68" s="1">
        <v>67</v>
      </c>
      <c r="N68" s="1">
        <v>40000</v>
      </c>
    </row>
    <row r="69" spans="2:14" s="1" customFormat="1" ht="12.75" customHeight="1">
      <c r="B69" s="369"/>
      <c r="C69" s="370"/>
      <c r="D69" s="370"/>
      <c r="E69" s="370"/>
      <c r="F69" s="370"/>
      <c r="G69" s="370"/>
      <c r="H69" s="370"/>
      <c r="I69" s="371"/>
      <c r="M69" s="1">
        <v>68</v>
      </c>
      <c r="N69" s="1">
        <v>40000</v>
      </c>
    </row>
    <row r="70" spans="2:14" s="1" customFormat="1" ht="12.75" customHeight="1">
      <c r="B70" s="369"/>
      <c r="C70" s="370"/>
      <c r="D70" s="370"/>
      <c r="E70" s="370"/>
      <c r="F70" s="370"/>
      <c r="G70" s="370"/>
      <c r="H70" s="370"/>
      <c r="I70" s="371"/>
      <c r="M70" s="1">
        <v>69</v>
      </c>
      <c r="N70" s="1">
        <v>40000</v>
      </c>
    </row>
    <row r="71" spans="2:14" s="1" customFormat="1" ht="13.15" customHeight="1">
      <c r="B71" s="369"/>
      <c r="C71" s="370"/>
      <c r="D71" s="370"/>
      <c r="E71" s="370"/>
      <c r="F71" s="370"/>
      <c r="G71" s="370"/>
      <c r="H71" s="370"/>
      <c r="I71" s="371"/>
      <c r="M71" s="1">
        <v>70</v>
      </c>
      <c r="N71" s="1">
        <v>40000</v>
      </c>
    </row>
    <row r="72" spans="2:14" s="1" customFormat="1">
      <c r="B72" s="369"/>
      <c r="C72" s="370"/>
      <c r="D72" s="370"/>
      <c r="E72" s="370"/>
      <c r="F72" s="370"/>
      <c r="G72" s="370"/>
      <c r="H72" s="370"/>
      <c r="I72" s="371"/>
      <c r="M72" s="1">
        <v>71</v>
      </c>
      <c r="N72" s="1">
        <v>40000</v>
      </c>
    </row>
    <row r="73" spans="2:14" s="1" customFormat="1">
      <c r="B73" s="369"/>
      <c r="C73" s="370"/>
      <c r="D73" s="370"/>
      <c r="E73" s="370"/>
      <c r="F73" s="370"/>
      <c r="G73" s="370"/>
      <c r="H73" s="370"/>
      <c r="I73" s="371"/>
      <c r="M73" s="1">
        <v>72</v>
      </c>
      <c r="N73" s="1">
        <v>40000</v>
      </c>
    </row>
    <row r="74" spans="2:14" s="1" customFormat="1">
      <c r="B74" s="369"/>
      <c r="C74" s="370"/>
      <c r="D74" s="370"/>
      <c r="E74" s="370"/>
      <c r="F74" s="370"/>
      <c r="G74" s="370"/>
      <c r="H74" s="370"/>
      <c r="I74" s="371"/>
      <c r="M74" s="1">
        <v>73</v>
      </c>
      <c r="N74" s="1">
        <v>40000</v>
      </c>
    </row>
    <row r="75" spans="2:14" s="1" customFormat="1" ht="14.25" thickBot="1">
      <c r="B75" s="372"/>
      <c r="C75" s="373"/>
      <c r="D75" s="373"/>
      <c r="E75" s="373"/>
      <c r="F75" s="373"/>
      <c r="G75" s="373"/>
      <c r="H75" s="373"/>
      <c r="I75" s="374"/>
      <c r="M75" s="1">
        <v>74</v>
      </c>
      <c r="N75" s="1">
        <v>40000</v>
      </c>
    </row>
    <row r="76" spans="2:14" s="1" customFormat="1" ht="9.4" customHeight="1" thickTop="1">
      <c r="B76" s="259"/>
      <c r="C76" s="259"/>
      <c r="D76" s="259"/>
      <c r="E76" s="259"/>
      <c r="F76" s="259"/>
      <c r="G76" s="259"/>
      <c r="H76" s="259"/>
      <c r="I76" s="259"/>
      <c r="M76" s="1">
        <v>75</v>
      </c>
      <c r="N76" s="1">
        <v>40000</v>
      </c>
    </row>
    <row r="77" spans="2:14" s="1" customFormat="1">
      <c r="M77" s="1">
        <v>76</v>
      </c>
      <c r="N77" s="1">
        <v>40000</v>
      </c>
    </row>
    <row r="78" spans="2:14" s="1" customFormat="1">
      <c r="M78" s="1">
        <v>77</v>
      </c>
      <c r="N78" s="1">
        <v>40000</v>
      </c>
    </row>
    <row r="79" spans="2:14" s="1" customFormat="1">
      <c r="M79" s="1">
        <v>78</v>
      </c>
      <c r="N79" s="1">
        <v>40000</v>
      </c>
    </row>
    <row r="80" spans="2:14" s="1" customFormat="1">
      <c r="M80" s="1">
        <v>79</v>
      </c>
      <c r="N80" s="1">
        <v>40000</v>
      </c>
    </row>
    <row r="81" spans="13:14" s="1" customFormat="1">
      <c r="M81" s="1">
        <v>80</v>
      </c>
      <c r="N81" s="1">
        <v>40000</v>
      </c>
    </row>
    <row r="82" spans="13:14" s="1" customFormat="1">
      <c r="M82" s="1">
        <v>81</v>
      </c>
      <c r="N82" s="1">
        <v>40000</v>
      </c>
    </row>
    <row r="83" spans="13:14" s="1" customFormat="1">
      <c r="M83" s="1">
        <v>82</v>
      </c>
      <c r="N83" s="1">
        <v>40000</v>
      </c>
    </row>
    <row r="84" spans="13:14">
      <c r="M84" s="1">
        <v>83</v>
      </c>
      <c r="N84" s="1">
        <v>40000</v>
      </c>
    </row>
    <row r="85" spans="13:14">
      <c r="M85" s="1">
        <v>84</v>
      </c>
      <c r="N85" s="1">
        <v>40000</v>
      </c>
    </row>
    <row r="86" spans="13:14">
      <c r="M86" s="1">
        <v>85</v>
      </c>
      <c r="N86" s="1">
        <v>40000</v>
      </c>
    </row>
    <row r="87" spans="13:14">
      <c r="M87" s="1">
        <v>86</v>
      </c>
      <c r="N87" s="1">
        <v>40000</v>
      </c>
    </row>
    <row r="88" spans="13:14">
      <c r="M88" s="1">
        <v>87</v>
      </c>
      <c r="N88" s="1">
        <v>40000</v>
      </c>
    </row>
    <row r="89" spans="13:14">
      <c r="M89" s="1">
        <v>88</v>
      </c>
      <c r="N89" s="1">
        <v>40000</v>
      </c>
    </row>
    <row r="90" spans="13:14">
      <c r="M90" s="1">
        <v>89</v>
      </c>
      <c r="N90" s="1">
        <v>40000</v>
      </c>
    </row>
    <row r="91" spans="13:14">
      <c r="M91" s="1">
        <v>90</v>
      </c>
      <c r="N91" s="1">
        <v>40000</v>
      </c>
    </row>
    <row r="92" spans="13:14">
      <c r="M92" s="1">
        <v>91</v>
      </c>
      <c r="N92" s="1">
        <v>40000</v>
      </c>
    </row>
    <row r="93" spans="13:14">
      <c r="M93" s="1">
        <v>92</v>
      </c>
      <c r="N93" s="1">
        <v>40000</v>
      </c>
    </row>
    <row r="94" spans="13:14">
      <c r="M94" s="1">
        <v>93</v>
      </c>
      <c r="N94" s="1">
        <v>40000</v>
      </c>
    </row>
    <row r="95" spans="13:14">
      <c r="M95" s="1">
        <v>94</v>
      </c>
      <c r="N95" s="1">
        <v>40000</v>
      </c>
    </row>
    <row r="96" spans="13:14">
      <c r="M96" s="1">
        <v>95</v>
      </c>
      <c r="N96" s="1">
        <v>40000</v>
      </c>
    </row>
    <row r="97" spans="13:14">
      <c r="M97" s="1">
        <v>96</v>
      </c>
      <c r="N97" s="1">
        <v>40000</v>
      </c>
    </row>
    <row r="98" spans="13:14">
      <c r="M98" s="1">
        <v>97</v>
      </c>
      <c r="N98" s="1">
        <v>40000</v>
      </c>
    </row>
    <row r="99" spans="13:14">
      <c r="M99" s="1">
        <v>98</v>
      </c>
      <c r="N99" s="1">
        <v>40000</v>
      </c>
    </row>
    <row r="100" spans="13:14">
      <c r="M100" s="1">
        <v>99</v>
      </c>
      <c r="N100" s="1">
        <v>40000</v>
      </c>
    </row>
    <row r="101" spans="13:14">
      <c r="M101" s="1">
        <v>100</v>
      </c>
      <c r="N101" s="1">
        <v>40000</v>
      </c>
    </row>
    <row r="102" spans="13:14">
      <c r="M102" s="1">
        <v>101</v>
      </c>
      <c r="N102" s="1">
        <v>40000</v>
      </c>
    </row>
    <row r="103" spans="13:14">
      <c r="M103" s="1">
        <v>102</v>
      </c>
      <c r="N103" s="1">
        <v>40000</v>
      </c>
    </row>
    <row r="104" spans="13:14">
      <c r="M104" s="1">
        <v>103</v>
      </c>
      <c r="N104" s="1">
        <v>40000</v>
      </c>
    </row>
    <row r="105" spans="13:14">
      <c r="M105" s="1">
        <v>104</v>
      </c>
      <c r="N105" s="1">
        <v>40000</v>
      </c>
    </row>
    <row r="106" spans="13:14">
      <c r="M106" s="1">
        <v>105</v>
      </c>
      <c r="N106" s="1">
        <v>40000</v>
      </c>
    </row>
    <row r="107" spans="13:14">
      <c r="M107" s="1">
        <v>106</v>
      </c>
      <c r="N107" s="1">
        <v>40000</v>
      </c>
    </row>
    <row r="108" spans="13:14">
      <c r="M108" s="1">
        <v>107</v>
      </c>
      <c r="N108" s="1">
        <v>40000</v>
      </c>
    </row>
    <row r="109" spans="13:14">
      <c r="M109" s="1">
        <v>108</v>
      </c>
      <c r="N109" s="1">
        <v>40000</v>
      </c>
    </row>
    <row r="110" spans="13:14">
      <c r="M110" s="1">
        <v>109</v>
      </c>
      <c r="N110" s="1">
        <v>40000</v>
      </c>
    </row>
    <row r="111" spans="13:14">
      <c r="M111" s="1">
        <v>110</v>
      </c>
      <c r="N111" s="1">
        <v>40000</v>
      </c>
    </row>
    <row r="112" spans="13:14">
      <c r="M112" s="1">
        <v>111</v>
      </c>
      <c r="N112" s="1">
        <v>40000</v>
      </c>
    </row>
    <row r="113" spans="13:14">
      <c r="M113" s="1">
        <v>112</v>
      </c>
      <c r="N113" s="1">
        <v>40000</v>
      </c>
    </row>
    <row r="114" spans="13:14">
      <c r="M114" s="1">
        <v>113</v>
      </c>
      <c r="N114" s="1">
        <v>40000</v>
      </c>
    </row>
    <row r="115" spans="13:14">
      <c r="M115" s="1">
        <v>114</v>
      </c>
      <c r="N115" s="1">
        <v>40000</v>
      </c>
    </row>
    <row r="116" spans="13:14">
      <c r="M116" s="1">
        <v>115</v>
      </c>
      <c r="N116" s="1">
        <v>40000</v>
      </c>
    </row>
    <row r="117" spans="13:14">
      <c r="M117" s="1">
        <v>116</v>
      </c>
      <c r="N117" s="1">
        <v>40000</v>
      </c>
    </row>
    <row r="118" spans="13:14">
      <c r="M118" s="1">
        <v>117</v>
      </c>
      <c r="N118" s="1">
        <v>40000</v>
      </c>
    </row>
    <row r="119" spans="13:14">
      <c r="M119" s="1">
        <v>118</v>
      </c>
      <c r="N119" s="1">
        <v>40000</v>
      </c>
    </row>
    <row r="120" spans="13:14">
      <c r="M120" s="1">
        <v>119</v>
      </c>
      <c r="N120" s="1">
        <v>40000</v>
      </c>
    </row>
    <row r="121" spans="13:14">
      <c r="M121" s="1">
        <v>120</v>
      </c>
      <c r="N121" s="1">
        <v>40000</v>
      </c>
    </row>
    <row r="122" spans="13:14">
      <c r="M122" s="1">
        <v>121</v>
      </c>
      <c r="N122" s="1">
        <v>40000</v>
      </c>
    </row>
    <row r="123" spans="13:14">
      <c r="M123" s="1">
        <v>122</v>
      </c>
      <c r="N123" s="1">
        <v>40000</v>
      </c>
    </row>
    <row r="124" spans="13:14">
      <c r="M124" s="1">
        <v>123</v>
      </c>
      <c r="N124" s="1">
        <v>40000</v>
      </c>
    </row>
    <row r="125" spans="13:14">
      <c r="M125" s="1">
        <v>124</v>
      </c>
      <c r="N125" s="1">
        <v>40000</v>
      </c>
    </row>
    <row r="126" spans="13:14">
      <c r="M126" s="1">
        <v>125</v>
      </c>
      <c r="N126" s="1">
        <v>40000</v>
      </c>
    </row>
    <row r="127" spans="13:14">
      <c r="M127" s="1">
        <v>126</v>
      </c>
      <c r="N127" s="1">
        <v>40000</v>
      </c>
    </row>
    <row r="128" spans="13:14">
      <c r="M128" s="1">
        <v>127</v>
      </c>
      <c r="N128" s="1">
        <v>40000</v>
      </c>
    </row>
    <row r="129" spans="13:14">
      <c r="M129" s="1">
        <v>128</v>
      </c>
      <c r="N129" s="1">
        <v>40000</v>
      </c>
    </row>
    <row r="130" spans="13:14">
      <c r="M130" s="1">
        <v>129</v>
      </c>
      <c r="N130" s="1">
        <v>40000</v>
      </c>
    </row>
    <row r="131" spans="13:14">
      <c r="M131" s="1">
        <v>130</v>
      </c>
      <c r="N131" s="1">
        <v>40000</v>
      </c>
    </row>
    <row r="132" spans="13:14">
      <c r="M132" s="1">
        <v>131</v>
      </c>
      <c r="N132" s="1">
        <v>40000</v>
      </c>
    </row>
    <row r="133" spans="13:14">
      <c r="M133" s="1">
        <v>132</v>
      </c>
      <c r="N133" s="1">
        <v>40000</v>
      </c>
    </row>
    <row r="134" spans="13:14">
      <c r="M134" s="1">
        <v>133</v>
      </c>
      <c r="N134" s="1">
        <v>40000</v>
      </c>
    </row>
    <row r="135" spans="13:14">
      <c r="M135" s="1">
        <v>134</v>
      </c>
      <c r="N135" s="1">
        <v>40000</v>
      </c>
    </row>
    <row r="136" spans="13:14">
      <c r="M136" s="1">
        <v>135</v>
      </c>
      <c r="N136" s="1">
        <v>40000</v>
      </c>
    </row>
    <row r="137" spans="13:14">
      <c r="M137" s="1">
        <v>136</v>
      </c>
      <c r="N137" s="1">
        <v>40000</v>
      </c>
    </row>
    <row r="138" spans="13:14">
      <c r="M138" s="1">
        <v>137</v>
      </c>
      <c r="N138" s="1">
        <v>40000</v>
      </c>
    </row>
    <row r="139" spans="13:14">
      <c r="M139" s="1">
        <v>138</v>
      </c>
      <c r="N139" s="1">
        <v>40000</v>
      </c>
    </row>
    <row r="140" spans="13:14">
      <c r="M140" s="1">
        <v>139</v>
      </c>
      <c r="N140" s="1">
        <v>40000</v>
      </c>
    </row>
    <row r="141" spans="13:14">
      <c r="M141" s="1">
        <v>140</v>
      </c>
      <c r="N141" s="1">
        <v>40000</v>
      </c>
    </row>
    <row r="142" spans="13:14">
      <c r="M142" s="1">
        <v>141</v>
      </c>
      <c r="N142" s="1">
        <v>40000</v>
      </c>
    </row>
    <row r="143" spans="13:14">
      <c r="M143" s="1">
        <v>142</v>
      </c>
      <c r="N143" s="1">
        <v>40000</v>
      </c>
    </row>
    <row r="144" spans="13:14">
      <c r="M144" s="1">
        <v>143</v>
      </c>
      <c r="N144" s="1">
        <v>40000</v>
      </c>
    </row>
    <row r="145" spans="13:14">
      <c r="M145" s="1">
        <v>144</v>
      </c>
      <c r="N145" s="1">
        <v>40000</v>
      </c>
    </row>
    <row r="146" spans="13:14">
      <c r="M146" s="1">
        <v>145</v>
      </c>
      <c r="N146" s="1">
        <v>40000</v>
      </c>
    </row>
    <row r="147" spans="13:14">
      <c r="M147" s="1">
        <v>146</v>
      </c>
      <c r="N147" s="1">
        <v>40000</v>
      </c>
    </row>
    <row r="148" spans="13:14">
      <c r="M148" s="1">
        <v>147</v>
      </c>
      <c r="N148" s="1">
        <v>40000</v>
      </c>
    </row>
    <row r="149" spans="13:14">
      <c r="M149" s="1">
        <v>148</v>
      </c>
      <c r="N149" s="1">
        <v>40000</v>
      </c>
    </row>
    <row r="150" spans="13:14">
      <c r="M150" s="1">
        <v>149</v>
      </c>
      <c r="N150" s="1">
        <v>40000</v>
      </c>
    </row>
    <row r="151" spans="13:14">
      <c r="M151" s="1">
        <v>150</v>
      </c>
      <c r="N151" s="1">
        <v>40000</v>
      </c>
    </row>
    <row r="152" spans="13:14">
      <c r="M152" s="1">
        <v>151</v>
      </c>
      <c r="N152" s="1">
        <v>40000</v>
      </c>
    </row>
    <row r="153" spans="13:14">
      <c r="M153" s="1">
        <v>152</v>
      </c>
      <c r="N153" s="1">
        <v>40000</v>
      </c>
    </row>
    <row r="154" spans="13:14">
      <c r="M154" s="1">
        <v>153</v>
      </c>
      <c r="N154" s="1">
        <v>40000</v>
      </c>
    </row>
    <row r="155" spans="13:14">
      <c r="M155" s="1">
        <v>154</v>
      </c>
      <c r="N155" s="1">
        <v>40000</v>
      </c>
    </row>
    <row r="156" spans="13:14">
      <c r="M156" s="1">
        <v>155</v>
      </c>
      <c r="N156" s="1">
        <v>40000</v>
      </c>
    </row>
    <row r="157" spans="13:14">
      <c r="M157" s="1">
        <v>156</v>
      </c>
      <c r="N157" s="1">
        <v>40000</v>
      </c>
    </row>
    <row r="158" spans="13:14">
      <c r="M158" s="1">
        <v>157</v>
      </c>
      <c r="N158" s="1">
        <v>40000</v>
      </c>
    </row>
    <row r="159" spans="13:14">
      <c r="M159" s="1">
        <v>158</v>
      </c>
      <c r="N159" s="1">
        <v>40000</v>
      </c>
    </row>
    <row r="160" spans="13:14">
      <c r="M160" s="1">
        <v>159</v>
      </c>
      <c r="N160" s="1">
        <v>40000</v>
      </c>
    </row>
    <row r="161" spans="13:14">
      <c r="M161" s="1">
        <v>160</v>
      </c>
      <c r="N161" s="1">
        <v>40000</v>
      </c>
    </row>
    <row r="162" spans="13:14">
      <c r="M162" s="1">
        <v>161</v>
      </c>
      <c r="N162" s="1">
        <v>40000</v>
      </c>
    </row>
    <row r="163" spans="13:14">
      <c r="M163" s="1">
        <v>162</v>
      </c>
      <c r="N163" s="1">
        <v>40000</v>
      </c>
    </row>
    <row r="164" spans="13:14">
      <c r="M164" s="1">
        <v>163</v>
      </c>
      <c r="N164" s="1">
        <v>40000</v>
      </c>
    </row>
    <row r="165" spans="13:14">
      <c r="M165" s="1">
        <v>164</v>
      </c>
      <c r="N165" s="1">
        <v>40000</v>
      </c>
    </row>
    <row r="166" spans="13:14">
      <c r="M166" s="1">
        <v>165</v>
      </c>
      <c r="N166" s="1">
        <v>40000</v>
      </c>
    </row>
    <row r="167" spans="13:14">
      <c r="M167" s="1">
        <v>166</v>
      </c>
      <c r="N167" s="1">
        <v>40000</v>
      </c>
    </row>
    <row r="168" spans="13:14">
      <c r="M168" s="1">
        <v>167</v>
      </c>
      <c r="N168" s="1">
        <v>40000</v>
      </c>
    </row>
    <row r="169" spans="13:14">
      <c r="M169" s="1">
        <v>168</v>
      </c>
      <c r="N169" s="1">
        <v>40000</v>
      </c>
    </row>
    <row r="170" spans="13:14">
      <c r="M170" s="1">
        <v>169</v>
      </c>
      <c r="N170" s="1">
        <v>40000</v>
      </c>
    </row>
    <row r="171" spans="13:14">
      <c r="M171" s="1">
        <v>170</v>
      </c>
      <c r="N171" s="1">
        <v>40000</v>
      </c>
    </row>
    <row r="172" spans="13:14">
      <c r="M172" s="1">
        <v>171</v>
      </c>
      <c r="N172" s="1">
        <v>40000</v>
      </c>
    </row>
    <row r="173" spans="13:14">
      <c r="M173" s="1">
        <v>172</v>
      </c>
      <c r="N173" s="1">
        <v>40000</v>
      </c>
    </row>
    <row r="174" spans="13:14">
      <c r="M174" s="1">
        <v>173</v>
      </c>
      <c r="N174" s="1">
        <v>40000</v>
      </c>
    </row>
    <row r="175" spans="13:14">
      <c r="M175" s="1">
        <v>174</v>
      </c>
      <c r="N175" s="1">
        <v>40000</v>
      </c>
    </row>
    <row r="176" spans="13:14">
      <c r="M176" s="1">
        <v>175</v>
      </c>
      <c r="N176" s="1">
        <v>40000</v>
      </c>
    </row>
    <row r="177" spans="13:14">
      <c r="M177" s="1">
        <v>176</v>
      </c>
      <c r="N177" s="1">
        <v>40000</v>
      </c>
    </row>
    <row r="178" spans="13:14">
      <c r="M178" s="1">
        <v>177</v>
      </c>
      <c r="N178" s="1">
        <v>40000</v>
      </c>
    </row>
    <row r="179" spans="13:14">
      <c r="M179" s="1">
        <v>178</v>
      </c>
      <c r="N179" s="1">
        <v>40000</v>
      </c>
    </row>
    <row r="180" spans="13:14">
      <c r="M180" s="1">
        <v>179</v>
      </c>
      <c r="N180" s="1">
        <v>40000</v>
      </c>
    </row>
    <row r="181" spans="13:14">
      <c r="M181" s="1">
        <v>180</v>
      </c>
      <c r="N181" s="1">
        <v>40000</v>
      </c>
    </row>
    <row r="182" spans="13:14">
      <c r="M182" s="1">
        <v>181</v>
      </c>
      <c r="N182" s="1">
        <v>40000</v>
      </c>
    </row>
    <row r="183" spans="13:14">
      <c r="M183" s="1">
        <v>182</v>
      </c>
      <c r="N183" s="1">
        <v>40000</v>
      </c>
    </row>
    <row r="184" spans="13:14">
      <c r="M184" s="1">
        <v>183</v>
      </c>
      <c r="N184" s="1">
        <v>40000</v>
      </c>
    </row>
    <row r="185" spans="13:14">
      <c r="M185" s="1">
        <v>184</v>
      </c>
      <c r="N185" s="1">
        <v>40000</v>
      </c>
    </row>
    <row r="186" spans="13:14">
      <c r="M186" s="1">
        <v>185</v>
      </c>
      <c r="N186" s="1">
        <v>40000</v>
      </c>
    </row>
    <row r="187" spans="13:14">
      <c r="M187" s="1">
        <v>186</v>
      </c>
      <c r="N187" s="1">
        <v>40000</v>
      </c>
    </row>
    <row r="188" spans="13:14">
      <c r="M188" s="1">
        <v>187</v>
      </c>
      <c r="N188" s="1">
        <v>40000</v>
      </c>
    </row>
    <row r="189" spans="13:14">
      <c r="M189" s="1">
        <v>188</v>
      </c>
      <c r="N189" s="1">
        <v>40000</v>
      </c>
    </row>
    <row r="190" spans="13:14">
      <c r="M190" s="1">
        <v>189</v>
      </c>
      <c r="N190" s="1">
        <v>40000</v>
      </c>
    </row>
    <row r="191" spans="13:14">
      <c r="M191" s="1">
        <v>190</v>
      </c>
      <c r="N191" s="1">
        <v>40000</v>
      </c>
    </row>
    <row r="192" spans="13:14">
      <c r="M192" s="1">
        <v>191</v>
      </c>
      <c r="N192" s="1">
        <v>40000</v>
      </c>
    </row>
    <row r="193" spans="13:14">
      <c r="M193" s="1">
        <v>192</v>
      </c>
      <c r="N193" s="1">
        <v>40000</v>
      </c>
    </row>
    <row r="194" spans="13:14">
      <c r="M194" s="1">
        <v>193</v>
      </c>
      <c r="N194" s="1">
        <v>40000</v>
      </c>
    </row>
    <row r="195" spans="13:14">
      <c r="M195" s="1">
        <v>194</v>
      </c>
      <c r="N195" s="1">
        <v>40000</v>
      </c>
    </row>
    <row r="196" spans="13:14">
      <c r="M196" s="1">
        <v>195</v>
      </c>
      <c r="N196" s="1">
        <v>40000</v>
      </c>
    </row>
    <row r="197" spans="13:14">
      <c r="M197" s="1">
        <v>196</v>
      </c>
      <c r="N197" s="1">
        <v>40000</v>
      </c>
    </row>
    <row r="198" spans="13:14">
      <c r="M198" s="1">
        <v>197</v>
      </c>
      <c r="N198" s="1">
        <v>40000</v>
      </c>
    </row>
    <row r="199" spans="13:14">
      <c r="M199" s="1">
        <v>198</v>
      </c>
      <c r="N199" s="1">
        <v>40000</v>
      </c>
    </row>
    <row r="200" spans="13:14">
      <c r="M200" s="1">
        <v>199</v>
      </c>
      <c r="N200" s="1">
        <v>40000</v>
      </c>
    </row>
    <row r="201" spans="13:14">
      <c r="M201" s="1">
        <v>200</v>
      </c>
      <c r="N201" s="1">
        <v>40000</v>
      </c>
    </row>
    <row r="202" spans="13:14">
      <c r="M202" s="1">
        <v>201</v>
      </c>
      <c r="N202" s="1">
        <v>40000</v>
      </c>
    </row>
    <row r="203" spans="13:14">
      <c r="M203" s="1">
        <v>202</v>
      </c>
      <c r="N203" s="1">
        <v>40000</v>
      </c>
    </row>
    <row r="204" spans="13:14">
      <c r="M204" s="1">
        <v>203</v>
      </c>
      <c r="N204" s="1">
        <v>40000</v>
      </c>
    </row>
    <row r="205" spans="13:14">
      <c r="M205" s="1">
        <v>204</v>
      </c>
      <c r="N205" s="1">
        <v>40000</v>
      </c>
    </row>
    <row r="206" spans="13:14">
      <c r="M206" s="1">
        <v>205</v>
      </c>
      <c r="N206" s="1">
        <v>40000</v>
      </c>
    </row>
    <row r="207" spans="13:14">
      <c r="M207" s="1">
        <v>206</v>
      </c>
      <c r="N207" s="1">
        <v>40000</v>
      </c>
    </row>
    <row r="208" spans="13:14">
      <c r="M208" s="1">
        <v>207</v>
      </c>
      <c r="N208" s="1">
        <v>40000</v>
      </c>
    </row>
    <row r="209" spans="13:14">
      <c r="M209" s="1">
        <v>208</v>
      </c>
      <c r="N209" s="1">
        <v>40000</v>
      </c>
    </row>
    <row r="210" spans="13:14">
      <c r="M210" s="1">
        <v>209</v>
      </c>
      <c r="N210" s="1">
        <v>40000</v>
      </c>
    </row>
    <row r="211" spans="13:14">
      <c r="M211" s="1">
        <v>210</v>
      </c>
      <c r="N211" s="1">
        <v>40000</v>
      </c>
    </row>
    <row r="212" spans="13:14">
      <c r="M212" s="1">
        <v>211</v>
      </c>
      <c r="N212" s="1">
        <v>40000</v>
      </c>
    </row>
    <row r="213" spans="13:14">
      <c r="M213" s="1">
        <v>212</v>
      </c>
      <c r="N213" s="1">
        <v>40000</v>
      </c>
    </row>
    <row r="214" spans="13:14">
      <c r="M214" s="1">
        <v>213</v>
      </c>
      <c r="N214" s="1">
        <v>40000</v>
      </c>
    </row>
    <row r="215" spans="13:14">
      <c r="M215" s="1">
        <v>214</v>
      </c>
      <c r="N215" s="1">
        <v>40000</v>
      </c>
    </row>
    <row r="216" spans="13:14">
      <c r="M216" s="1">
        <v>215</v>
      </c>
      <c r="N216" s="1">
        <v>40000</v>
      </c>
    </row>
    <row r="217" spans="13:14">
      <c r="M217" s="1">
        <v>216</v>
      </c>
      <c r="N217" s="1">
        <v>40000</v>
      </c>
    </row>
    <row r="218" spans="13:14">
      <c r="M218" s="1">
        <v>217</v>
      </c>
      <c r="N218" s="1">
        <v>40000</v>
      </c>
    </row>
    <row r="219" spans="13:14">
      <c r="M219" s="1">
        <v>218</v>
      </c>
      <c r="N219" s="1">
        <v>40000</v>
      </c>
    </row>
    <row r="220" spans="13:14">
      <c r="M220" s="1">
        <v>219</v>
      </c>
      <c r="N220" s="1">
        <v>40000</v>
      </c>
    </row>
    <row r="221" spans="13:14">
      <c r="M221" s="1">
        <v>220</v>
      </c>
      <c r="N221" s="1">
        <v>40000</v>
      </c>
    </row>
    <row r="222" spans="13:14">
      <c r="M222" s="1">
        <v>221</v>
      </c>
      <c r="N222" s="1">
        <v>40000</v>
      </c>
    </row>
    <row r="223" spans="13:14">
      <c r="M223" s="1">
        <v>222</v>
      </c>
      <c r="N223" s="1">
        <v>40000</v>
      </c>
    </row>
    <row r="224" spans="13:14">
      <c r="M224" s="1">
        <v>223</v>
      </c>
      <c r="N224" s="1">
        <v>40000</v>
      </c>
    </row>
    <row r="225" spans="13:14">
      <c r="M225" s="1">
        <v>224</v>
      </c>
      <c r="N225" s="1">
        <v>40000</v>
      </c>
    </row>
    <row r="226" spans="13:14">
      <c r="M226" s="1">
        <v>225</v>
      </c>
      <c r="N226" s="1">
        <v>40000</v>
      </c>
    </row>
    <row r="227" spans="13:14">
      <c r="M227" s="1">
        <v>226</v>
      </c>
      <c r="N227" s="1">
        <v>40000</v>
      </c>
    </row>
    <row r="228" spans="13:14">
      <c r="M228" s="1">
        <v>227</v>
      </c>
      <c r="N228" s="1">
        <v>40000</v>
      </c>
    </row>
    <row r="229" spans="13:14">
      <c r="M229" s="1">
        <v>228</v>
      </c>
      <c r="N229" s="1">
        <v>40000</v>
      </c>
    </row>
    <row r="230" spans="13:14">
      <c r="M230" s="1">
        <v>229</v>
      </c>
      <c r="N230" s="1">
        <v>40000</v>
      </c>
    </row>
    <row r="231" spans="13:14">
      <c r="M231" s="1">
        <v>230</v>
      </c>
      <c r="N231" s="1">
        <v>40000</v>
      </c>
    </row>
    <row r="232" spans="13:14">
      <c r="M232" s="1">
        <v>231</v>
      </c>
      <c r="N232" s="1">
        <v>40000</v>
      </c>
    </row>
    <row r="233" spans="13:14">
      <c r="M233" s="1">
        <v>232</v>
      </c>
      <c r="N233" s="1">
        <v>40000</v>
      </c>
    </row>
    <row r="234" spans="13:14">
      <c r="M234" s="1">
        <v>233</v>
      </c>
      <c r="N234" s="1">
        <v>40000</v>
      </c>
    </row>
    <row r="235" spans="13:14">
      <c r="M235" s="1">
        <v>234</v>
      </c>
      <c r="N235" s="1">
        <v>40000</v>
      </c>
    </row>
    <row r="236" spans="13:14">
      <c r="M236" s="1">
        <v>235</v>
      </c>
      <c r="N236" s="1">
        <v>40000</v>
      </c>
    </row>
    <row r="237" spans="13:14">
      <c r="M237" s="1">
        <v>236</v>
      </c>
      <c r="N237" s="1">
        <v>40000</v>
      </c>
    </row>
    <row r="238" spans="13:14">
      <c r="M238" s="1">
        <v>237</v>
      </c>
      <c r="N238" s="1">
        <v>40000</v>
      </c>
    </row>
    <row r="239" spans="13:14">
      <c r="M239" s="1">
        <v>238</v>
      </c>
      <c r="N239" s="1">
        <v>40000</v>
      </c>
    </row>
    <row r="240" spans="13:14">
      <c r="M240" s="1">
        <v>239</v>
      </c>
      <c r="N240" s="1">
        <v>40000</v>
      </c>
    </row>
    <row r="241" spans="13:14">
      <c r="M241" s="1">
        <v>240</v>
      </c>
      <c r="N241" s="1">
        <v>40000</v>
      </c>
    </row>
    <row r="242" spans="13:14">
      <c r="M242" s="1">
        <v>241</v>
      </c>
      <c r="N242" s="1">
        <v>40000</v>
      </c>
    </row>
    <row r="243" spans="13:14">
      <c r="M243" s="1">
        <v>242</v>
      </c>
      <c r="N243" s="1">
        <v>40000</v>
      </c>
    </row>
    <row r="244" spans="13:14">
      <c r="M244" s="1">
        <v>243</v>
      </c>
      <c r="N244" s="1">
        <v>40000</v>
      </c>
    </row>
    <row r="245" spans="13:14">
      <c r="M245" s="1">
        <v>244</v>
      </c>
      <c r="N245" s="1">
        <v>40000</v>
      </c>
    </row>
    <row r="246" spans="13:14">
      <c r="M246" s="1">
        <v>245</v>
      </c>
      <c r="N246" s="1">
        <v>40000</v>
      </c>
    </row>
    <row r="247" spans="13:14">
      <c r="M247" s="1">
        <v>246</v>
      </c>
      <c r="N247" s="1">
        <v>40000</v>
      </c>
    </row>
    <row r="248" spans="13:14">
      <c r="M248" s="1">
        <v>247</v>
      </c>
      <c r="N248" s="1">
        <v>40000</v>
      </c>
    </row>
    <row r="249" spans="13:14">
      <c r="M249" s="1">
        <v>248</v>
      </c>
      <c r="N249" s="1">
        <v>40000</v>
      </c>
    </row>
    <row r="250" spans="13:14">
      <c r="M250" s="1">
        <v>249</v>
      </c>
      <c r="N250" s="1">
        <v>40000</v>
      </c>
    </row>
    <row r="251" spans="13:14">
      <c r="M251" s="1">
        <v>250</v>
      </c>
      <c r="N251" s="1">
        <v>40000</v>
      </c>
    </row>
    <row r="252" spans="13:14">
      <c r="M252" s="1">
        <v>251</v>
      </c>
      <c r="N252" s="1">
        <v>40000</v>
      </c>
    </row>
    <row r="253" spans="13:14">
      <c r="M253" s="1">
        <v>252</v>
      </c>
      <c r="N253" s="1">
        <v>40000</v>
      </c>
    </row>
    <row r="254" spans="13:14">
      <c r="M254" s="1">
        <v>253</v>
      </c>
      <c r="N254" s="1">
        <v>40000</v>
      </c>
    </row>
    <row r="255" spans="13:14">
      <c r="M255" s="1">
        <v>254</v>
      </c>
      <c r="N255" s="1">
        <v>40000</v>
      </c>
    </row>
    <row r="256" spans="13:14">
      <c r="M256" s="1">
        <v>255</v>
      </c>
      <c r="N256" s="1">
        <v>40000</v>
      </c>
    </row>
    <row r="257" spans="13:14">
      <c r="M257" s="1">
        <v>256</v>
      </c>
      <c r="N257" s="1">
        <v>40000</v>
      </c>
    </row>
    <row r="258" spans="13:14">
      <c r="M258" s="1">
        <v>257</v>
      </c>
      <c r="N258" s="1">
        <v>40000</v>
      </c>
    </row>
    <row r="259" spans="13:14">
      <c r="M259" s="1">
        <v>258</v>
      </c>
      <c r="N259" s="1">
        <v>40000</v>
      </c>
    </row>
    <row r="260" spans="13:14">
      <c r="M260" s="1">
        <v>259</v>
      </c>
      <c r="N260" s="1">
        <v>40000</v>
      </c>
    </row>
    <row r="261" spans="13:14">
      <c r="M261" s="1">
        <v>260</v>
      </c>
      <c r="N261" s="1">
        <v>40000</v>
      </c>
    </row>
    <row r="262" spans="13:14">
      <c r="M262" s="1">
        <v>261</v>
      </c>
      <c r="N262" s="1">
        <v>40000</v>
      </c>
    </row>
    <row r="263" spans="13:14">
      <c r="M263" s="1">
        <v>262</v>
      </c>
      <c r="N263" s="1">
        <v>40000</v>
      </c>
    </row>
    <row r="264" spans="13:14">
      <c r="M264" s="1">
        <v>263</v>
      </c>
      <c r="N264" s="1">
        <v>40000</v>
      </c>
    </row>
    <row r="265" spans="13:14">
      <c r="M265" s="1">
        <v>264</v>
      </c>
      <c r="N265" s="1">
        <v>40000</v>
      </c>
    </row>
    <row r="266" spans="13:14">
      <c r="M266" s="1">
        <v>265</v>
      </c>
      <c r="N266" s="1">
        <v>40000</v>
      </c>
    </row>
    <row r="267" spans="13:14">
      <c r="M267" s="1">
        <v>266</v>
      </c>
      <c r="N267" s="1">
        <v>40000</v>
      </c>
    </row>
    <row r="268" spans="13:14">
      <c r="M268" s="1">
        <v>267</v>
      </c>
      <c r="N268" s="1">
        <v>40000</v>
      </c>
    </row>
    <row r="269" spans="13:14">
      <c r="M269" s="1">
        <v>268</v>
      </c>
      <c r="N269" s="1">
        <v>40000</v>
      </c>
    </row>
    <row r="270" spans="13:14">
      <c r="M270" s="1">
        <v>269</v>
      </c>
      <c r="N270" s="1">
        <v>40000</v>
      </c>
    </row>
    <row r="271" spans="13:14">
      <c r="M271" s="1">
        <v>270</v>
      </c>
      <c r="N271" s="1">
        <v>40000</v>
      </c>
    </row>
    <row r="272" spans="13:14">
      <c r="M272" s="1">
        <v>271</v>
      </c>
      <c r="N272" s="1">
        <v>40000</v>
      </c>
    </row>
    <row r="273" spans="13:14">
      <c r="M273" s="1">
        <v>272</v>
      </c>
      <c r="N273" s="1">
        <v>40000</v>
      </c>
    </row>
    <row r="274" spans="13:14">
      <c r="M274" s="1">
        <v>273</v>
      </c>
      <c r="N274" s="1">
        <v>40000</v>
      </c>
    </row>
    <row r="275" spans="13:14">
      <c r="M275" s="1">
        <v>274</v>
      </c>
      <c r="N275" s="1">
        <v>40000</v>
      </c>
    </row>
    <row r="276" spans="13:14">
      <c r="M276" s="1">
        <v>275</v>
      </c>
      <c r="N276" s="1">
        <v>40000</v>
      </c>
    </row>
    <row r="277" spans="13:14">
      <c r="M277" s="1">
        <v>276</v>
      </c>
      <c r="N277" s="1">
        <v>40000</v>
      </c>
    </row>
    <row r="278" spans="13:14">
      <c r="M278" s="1">
        <v>277</v>
      </c>
      <c r="N278" s="1">
        <v>40000</v>
      </c>
    </row>
    <row r="279" spans="13:14">
      <c r="M279" s="1">
        <v>278</v>
      </c>
      <c r="N279" s="1">
        <v>40000</v>
      </c>
    </row>
    <row r="280" spans="13:14">
      <c r="M280" s="1">
        <v>279</v>
      </c>
      <c r="N280" s="1">
        <v>40000</v>
      </c>
    </row>
    <row r="281" spans="13:14">
      <c r="M281" s="1">
        <v>280</v>
      </c>
      <c r="N281" s="1">
        <v>40000</v>
      </c>
    </row>
    <row r="282" spans="13:14">
      <c r="M282" s="1">
        <v>281</v>
      </c>
      <c r="N282" s="1">
        <v>40000</v>
      </c>
    </row>
    <row r="283" spans="13:14">
      <c r="M283" s="1">
        <v>282</v>
      </c>
      <c r="N283" s="1">
        <v>40000</v>
      </c>
    </row>
    <row r="284" spans="13:14">
      <c r="M284" s="1">
        <v>283</v>
      </c>
      <c r="N284" s="1">
        <v>40000</v>
      </c>
    </row>
    <row r="285" spans="13:14">
      <c r="M285" s="1">
        <v>284</v>
      </c>
      <c r="N285" s="1">
        <v>40000</v>
      </c>
    </row>
    <row r="286" spans="13:14">
      <c r="M286" s="1">
        <v>285</v>
      </c>
      <c r="N286" s="1">
        <v>40000</v>
      </c>
    </row>
    <row r="287" spans="13:14">
      <c r="M287" s="1">
        <v>286</v>
      </c>
      <c r="N287" s="1">
        <v>40000</v>
      </c>
    </row>
    <row r="288" spans="13:14">
      <c r="M288" s="1">
        <v>287</v>
      </c>
      <c r="N288" s="1">
        <v>40000</v>
      </c>
    </row>
    <row r="289" spans="13:14">
      <c r="M289" s="1">
        <v>288</v>
      </c>
      <c r="N289" s="1">
        <v>40000</v>
      </c>
    </row>
    <row r="290" spans="13:14">
      <c r="M290" s="1">
        <v>289</v>
      </c>
      <c r="N290" s="1">
        <v>40000</v>
      </c>
    </row>
    <row r="291" spans="13:14">
      <c r="M291" s="1">
        <v>290</v>
      </c>
      <c r="N291" s="1">
        <v>40000</v>
      </c>
    </row>
    <row r="292" spans="13:14">
      <c r="M292" s="1">
        <v>291</v>
      </c>
      <c r="N292" s="1">
        <v>40000</v>
      </c>
    </row>
    <row r="293" spans="13:14">
      <c r="M293" s="1">
        <v>292</v>
      </c>
      <c r="N293" s="1">
        <v>40000</v>
      </c>
    </row>
    <row r="294" spans="13:14">
      <c r="M294" s="1">
        <v>293</v>
      </c>
      <c r="N294" s="1">
        <v>40000</v>
      </c>
    </row>
    <row r="295" spans="13:14">
      <c r="M295" s="1">
        <v>294</v>
      </c>
      <c r="N295" s="1">
        <v>40000</v>
      </c>
    </row>
    <row r="296" spans="13:14">
      <c r="M296" s="1">
        <v>295</v>
      </c>
      <c r="N296" s="1">
        <v>40000</v>
      </c>
    </row>
    <row r="297" spans="13:14">
      <c r="M297" s="1">
        <v>296</v>
      </c>
      <c r="N297" s="1">
        <v>40000</v>
      </c>
    </row>
    <row r="298" spans="13:14">
      <c r="M298" s="1">
        <v>297</v>
      </c>
      <c r="N298" s="1">
        <v>40000</v>
      </c>
    </row>
    <row r="299" spans="13:14">
      <c r="M299" s="1">
        <v>298</v>
      </c>
      <c r="N299" s="1">
        <v>40000</v>
      </c>
    </row>
    <row r="300" spans="13:14">
      <c r="M300" s="1">
        <v>299</v>
      </c>
      <c r="N300" s="1">
        <v>40000</v>
      </c>
    </row>
    <row r="301" spans="13:14">
      <c r="M301" s="1">
        <v>300</v>
      </c>
      <c r="N301" s="1">
        <v>40000</v>
      </c>
    </row>
    <row r="302" spans="13:14">
      <c r="M302" s="1">
        <v>301</v>
      </c>
      <c r="N302" s="1">
        <v>40000</v>
      </c>
    </row>
    <row r="303" spans="13:14">
      <c r="M303" s="1">
        <v>302</v>
      </c>
      <c r="N303" s="1">
        <v>40000</v>
      </c>
    </row>
    <row r="304" spans="13:14">
      <c r="M304" s="1">
        <v>303</v>
      </c>
      <c r="N304" s="1">
        <v>40000</v>
      </c>
    </row>
    <row r="305" spans="13:14">
      <c r="M305" s="1">
        <v>304</v>
      </c>
      <c r="N305" s="1">
        <v>40000</v>
      </c>
    </row>
    <row r="306" spans="13:14">
      <c r="M306" s="1">
        <v>305</v>
      </c>
      <c r="N306" s="1">
        <v>40000</v>
      </c>
    </row>
    <row r="307" spans="13:14">
      <c r="M307" s="1">
        <v>306</v>
      </c>
      <c r="N307" s="1">
        <v>40000</v>
      </c>
    </row>
    <row r="308" spans="13:14">
      <c r="M308" s="1">
        <v>307</v>
      </c>
      <c r="N308" s="1">
        <v>40000</v>
      </c>
    </row>
    <row r="309" spans="13:14">
      <c r="M309" s="1">
        <v>308</v>
      </c>
      <c r="N309" s="1">
        <v>40000</v>
      </c>
    </row>
    <row r="310" spans="13:14">
      <c r="M310" s="1">
        <v>309</v>
      </c>
      <c r="N310" s="1">
        <v>40000</v>
      </c>
    </row>
    <row r="311" spans="13:14">
      <c r="M311" s="1">
        <v>310</v>
      </c>
      <c r="N311" s="1">
        <v>40000</v>
      </c>
    </row>
    <row r="312" spans="13:14">
      <c r="M312" s="1">
        <v>311</v>
      </c>
      <c r="N312" s="1">
        <v>40000</v>
      </c>
    </row>
    <row r="313" spans="13:14">
      <c r="M313" s="1">
        <v>312</v>
      </c>
      <c r="N313" s="1">
        <v>40000</v>
      </c>
    </row>
    <row r="314" spans="13:14">
      <c r="M314" s="1">
        <v>313</v>
      </c>
      <c r="N314" s="1">
        <v>40000</v>
      </c>
    </row>
    <row r="315" spans="13:14">
      <c r="M315" s="1">
        <v>314</v>
      </c>
      <c r="N315" s="1">
        <v>40000</v>
      </c>
    </row>
    <row r="316" spans="13:14">
      <c r="M316" s="1">
        <v>315</v>
      </c>
      <c r="N316" s="1">
        <v>40000</v>
      </c>
    </row>
    <row r="317" spans="13:14">
      <c r="M317" s="1">
        <v>316</v>
      </c>
      <c r="N317" s="1">
        <v>40000</v>
      </c>
    </row>
    <row r="318" spans="13:14">
      <c r="M318" s="1">
        <v>317</v>
      </c>
      <c r="N318" s="1">
        <v>40000</v>
      </c>
    </row>
    <row r="319" spans="13:14">
      <c r="M319" s="1">
        <v>318</v>
      </c>
      <c r="N319" s="1">
        <v>40000</v>
      </c>
    </row>
    <row r="320" spans="13:14">
      <c r="M320" s="1">
        <v>319</v>
      </c>
      <c r="N320" s="1">
        <v>40000</v>
      </c>
    </row>
    <row r="321" spans="13:14">
      <c r="M321" s="1">
        <v>320</v>
      </c>
      <c r="N321" s="1">
        <v>40000</v>
      </c>
    </row>
    <row r="322" spans="13:14">
      <c r="M322" s="1">
        <v>321</v>
      </c>
      <c r="N322" s="1">
        <v>40000</v>
      </c>
    </row>
    <row r="323" spans="13:14">
      <c r="M323" s="1">
        <v>322</v>
      </c>
      <c r="N323" s="1">
        <v>40000</v>
      </c>
    </row>
    <row r="324" spans="13:14">
      <c r="M324" s="1">
        <v>323</v>
      </c>
      <c r="N324" s="1">
        <v>40000</v>
      </c>
    </row>
    <row r="325" spans="13:14">
      <c r="M325" s="1">
        <v>324</v>
      </c>
      <c r="N325" s="1">
        <v>40000</v>
      </c>
    </row>
    <row r="326" spans="13:14">
      <c r="M326" s="1">
        <v>325</v>
      </c>
      <c r="N326" s="1">
        <v>40000</v>
      </c>
    </row>
    <row r="327" spans="13:14">
      <c r="M327" s="1">
        <v>326</v>
      </c>
      <c r="N327" s="1">
        <v>40000</v>
      </c>
    </row>
    <row r="328" spans="13:14">
      <c r="M328" s="1">
        <v>327</v>
      </c>
      <c r="N328" s="1">
        <v>40000</v>
      </c>
    </row>
    <row r="329" spans="13:14">
      <c r="M329" s="1">
        <v>328</v>
      </c>
      <c r="N329" s="1">
        <v>40000</v>
      </c>
    </row>
    <row r="330" spans="13:14">
      <c r="M330" s="1">
        <v>329</v>
      </c>
      <c r="N330" s="1">
        <v>40000</v>
      </c>
    </row>
    <row r="331" spans="13:14">
      <c r="M331" s="1">
        <v>330</v>
      </c>
      <c r="N331" s="1">
        <v>40000</v>
      </c>
    </row>
    <row r="332" spans="13:14">
      <c r="M332" s="1">
        <v>331</v>
      </c>
      <c r="N332" s="1">
        <v>40000</v>
      </c>
    </row>
    <row r="333" spans="13:14">
      <c r="M333" s="1">
        <v>332</v>
      </c>
      <c r="N333" s="1">
        <v>40000</v>
      </c>
    </row>
    <row r="334" spans="13:14">
      <c r="M334" s="1">
        <v>333</v>
      </c>
      <c r="N334" s="1">
        <v>40000</v>
      </c>
    </row>
    <row r="335" spans="13:14">
      <c r="M335" s="1">
        <v>334</v>
      </c>
      <c r="N335" s="1">
        <v>40000</v>
      </c>
    </row>
    <row r="336" spans="13:14">
      <c r="M336" s="1">
        <v>335</v>
      </c>
      <c r="N336" s="1">
        <v>40000</v>
      </c>
    </row>
    <row r="337" spans="13:14">
      <c r="M337" s="1">
        <v>336</v>
      </c>
      <c r="N337" s="1">
        <v>40000</v>
      </c>
    </row>
    <row r="338" spans="13:14">
      <c r="M338" s="1">
        <v>337</v>
      </c>
      <c r="N338" s="1">
        <v>40000</v>
      </c>
    </row>
    <row r="339" spans="13:14">
      <c r="M339" s="1">
        <v>338</v>
      </c>
      <c r="N339" s="1">
        <v>40000</v>
      </c>
    </row>
    <row r="340" spans="13:14">
      <c r="M340" s="1">
        <v>339</v>
      </c>
      <c r="N340" s="1">
        <v>40000</v>
      </c>
    </row>
    <row r="341" spans="13:14">
      <c r="M341" s="1">
        <v>340</v>
      </c>
      <c r="N341" s="1">
        <v>40000</v>
      </c>
    </row>
    <row r="342" spans="13:14">
      <c r="M342" s="1">
        <v>341</v>
      </c>
      <c r="N342" s="1">
        <v>40000</v>
      </c>
    </row>
    <row r="343" spans="13:14">
      <c r="M343" s="1">
        <v>342</v>
      </c>
      <c r="N343" s="1">
        <v>40000</v>
      </c>
    </row>
    <row r="344" spans="13:14">
      <c r="M344" s="1">
        <v>343</v>
      </c>
      <c r="N344" s="1">
        <v>40000</v>
      </c>
    </row>
    <row r="345" spans="13:14">
      <c r="M345" s="1">
        <v>344</v>
      </c>
      <c r="N345" s="1">
        <v>40000</v>
      </c>
    </row>
    <row r="346" spans="13:14">
      <c r="M346" s="1">
        <v>345</v>
      </c>
      <c r="N346" s="1">
        <v>40000</v>
      </c>
    </row>
    <row r="347" spans="13:14">
      <c r="M347" s="1">
        <v>346</v>
      </c>
      <c r="N347" s="1">
        <v>40000</v>
      </c>
    </row>
    <row r="348" spans="13:14">
      <c r="M348" s="1">
        <v>347</v>
      </c>
      <c r="N348" s="1">
        <v>40000</v>
      </c>
    </row>
    <row r="349" spans="13:14">
      <c r="M349" s="1">
        <v>348</v>
      </c>
      <c r="N349" s="1">
        <v>40000</v>
      </c>
    </row>
    <row r="350" spans="13:14">
      <c r="M350" s="1">
        <v>349</v>
      </c>
      <c r="N350" s="1">
        <v>40000</v>
      </c>
    </row>
    <row r="351" spans="13:14">
      <c r="M351" s="1">
        <v>350</v>
      </c>
      <c r="N351" s="1">
        <v>40000</v>
      </c>
    </row>
    <row r="352" spans="13:14">
      <c r="M352" s="1">
        <v>351</v>
      </c>
      <c r="N352" s="1">
        <v>40000</v>
      </c>
    </row>
    <row r="353" spans="13:14">
      <c r="M353" s="1">
        <v>352</v>
      </c>
      <c r="N353" s="1">
        <v>40000</v>
      </c>
    </row>
    <row r="354" spans="13:14">
      <c r="M354" s="1">
        <v>353</v>
      </c>
      <c r="N354" s="1">
        <v>40000</v>
      </c>
    </row>
    <row r="355" spans="13:14">
      <c r="M355" s="1">
        <v>354</v>
      </c>
      <c r="N355" s="1">
        <v>40000</v>
      </c>
    </row>
    <row r="356" spans="13:14">
      <c r="M356" s="1">
        <v>355</v>
      </c>
      <c r="N356" s="1">
        <v>40000</v>
      </c>
    </row>
    <row r="357" spans="13:14">
      <c r="M357" s="1">
        <v>356</v>
      </c>
      <c r="N357" s="1">
        <v>40000</v>
      </c>
    </row>
    <row r="358" spans="13:14">
      <c r="M358" s="1">
        <v>357</v>
      </c>
      <c r="N358" s="1">
        <v>40000</v>
      </c>
    </row>
    <row r="359" spans="13:14">
      <c r="M359" s="1">
        <v>358</v>
      </c>
      <c r="N359" s="1">
        <v>40000</v>
      </c>
    </row>
    <row r="360" spans="13:14">
      <c r="M360" s="1">
        <v>359</v>
      </c>
      <c r="N360" s="1">
        <v>40000</v>
      </c>
    </row>
    <row r="361" spans="13:14">
      <c r="M361" s="1">
        <v>360</v>
      </c>
      <c r="N361" s="1">
        <v>40000</v>
      </c>
    </row>
    <row r="362" spans="13:14">
      <c r="M362" s="1">
        <v>361</v>
      </c>
      <c r="N362" s="1">
        <v>40000</v>
      </c>
    </row>
    <row r="363" spans="13:14">
      <c r="M363" s="1">
        <v>362</v>
      </c>
      <c r="N363" s="1">
        <v>40000</v>
      </c>
    </row>
    <row r="364" spans="13:14">
      <c r="M364" s="1">
        <v>363</v>
      </c>
      <c r="N364" s="1">
        <v>40000</v>
      </c>
    </row>
    <row r="365" spans="13:14">
      <c r="M365" s="1">
        <v>364</v>
      </c>
      <c r="N365" s="1">
        <v>40000</v>
      </c>
    </row>
    <row r="366" spans="13:14">
      <c r="M366" s="1">
        <v>365</v>
      </c>
      <c r="N366" s="1">
        <v>40000</v>
      </c>
    </row>
    <row r="367" spans="13:14">
      <c r="M367" s="1">
        <v>366</v>
      </c>
      <c r="N367" s="1">
        <v>40000</v>
      </c>
    </row>
    <row r="368" spans="13:14">
      <c r="M368" s="1">
        <v>367</v>
      </c>
      <c r="N368" s="1">
        <v>40000</v>
      </c>
    </row>
    <row r="369" spans="13:14">
      <c r="M369" s="1">
        <v>368</v>
      </c>
      <c r="N369" s="1">
        <v>40000</v>
      </c>
    </row>
    <row r="370" spans="13:14">
      <c r="M370" s="1">
        <v>369</v>
      </c>
      <c r="N370" s="1">
        <v>40000</v>
      </c>
    </row>
    <row r="371" spans="13:14">
      <c r="M371" s="1">
        <v>370</v>
      </c>
      <c r="N371" s="1">
        <v>40000</v>
      </c>
    </row>
    <row r="372" spans="13:14">
      <c r="M372" s="1">
        <v>371</v>
      </c>
      <c r="N372" s="1">
        <v>40000</v>
      </c>
    </row>
    <row r="373" spans="13:14">
      <c r="M373" s="1">
        <v>372</v>
      </c>
      <c r="N373" s="1">
        <v>40000</v>
      </c>
    </row>
    <row r="374" spans="13:14">
      <c r="M374" s="1">
        <v>373</v>
      </c>
      <c r="N374" s="1">
        <v>40000</v>
      </c>
    </row>
    <row r="375" spans="13:14">
      <c r="M375" s="1">
        <v>374</v>
      </c>
      <c r="N375" s="1">
        <v>40000</v>
      </c>
    </row>
    <row r="376" spans="13:14">
      <c r="M376" s="1">
        <v>375</v>
      </c>
      <c r="N376" s="1">
        <v>40000</v>
      </c>
    </row>
    <row r="377" spans="13:14">
      <c r="M377" s="1">
        <v>376</v>
      </c>
      <c r="N377" s="1">
        <v>40000</v>
      </c>
    </row>
    <row r="378" spans="13:14">
      <c r="M378" s="1">
        <v>377</v>
      </c>
      <c r="N378" s="1">
        <v>40000</v>
      </c>
    </row>
    <row r="379" spans="13:14">
      <c r="M379" s="1">
        <v>378</v>
      </c>
      <c r="N379" s="1">
        <v>40000</v>
      </c>
    </row>
    <row r="380" spans="13:14">
      <c r="M380" s="1">
        <v>379</v>
      </c>
      <c r="N380" s="1">
        <v>40000</v>
      </c>
    </row>
    <row r="381" spans="13:14">
      <c r="M381" s="1">
        <v>380</v>
      </c>
      <c r="N381" s="1">
        <v>40000</v>
      </c>
    </row>
    <row r="382" spans="13:14">
      <c r="M382" s="1">
        <v>381</v>
      </c>
      <c r="N382" s="1">
        <v>40000</v>
      </c>
    </row>
    <row r="383" spans="13:14">
      <c r="M383" s="1">
        <v>382</v>
      </c>
      <c r="N383" s="1">
        <v>40000</v>
      </c>
    </row>
    <row r="384" spans="13:14">
      <c r="M384" s="1">
        <v>383</v>
      </c>
      <c r="N384" s="1">
        <v>40000</v>
      </c>
    </row>
    <row r="385" spans="13:14">
      <c r="M385" s="1">
        <v>384</v>
      </c>
      <c r="N385" s="1">
        <v>40000</v>
      </c>
    </row>
    <row r="386" spans="13:14">
      <c r="M386" s="1">
        <v>385</v>
      </c>
      <c r="N386" s="1">
        <v>40000</v>
      </c>
    </row>
    <row r="387" spans="13:14">
      <c r="M387" s="1">
        <v>386</v>
      </c>
      <c r="N387" s="1">
        <v>40000</v>
      </c>
    </row>
    <row r="388" spans="13:14">
      <c r="M388" s="1">
        <v>387</v>
      </c>
      <c r="N388" s="1">
        <v>40000</v>
      </c>
    </row>
    <row r="389" spans="13:14">
      <c r="M389" s="1">
        <v>388</v>
      </c>
      <c r="N389" s="1">
        <v>40000</v>
      </c>
    </row>
    <row r="390" spans="13:14">
      <c r="M390" s="1">
        <v>389</v>
      </c>
      <c r="N390" s="1">
        <v>40000</v>
      </c>
    </row>
    <row r="391" spans="13:14">
      <c r="M391" s="1">
        <v>390</v>
      </c>
      <c r="N391" s="1">
        <v>40000</v>
      </c>
    </row>
    <row r="392" spans="13:14">
      <c r="M392" s="1">
        <v>391</v>
      </c>
      <c r="N392" s="1">
        <v>40000</v>
      </c>
    </row>
    <row r="393" spans="13:14">
      <c r="M393" s="1">
        <v>392</v>
      </c>
      <c r="N393" s="1">
        <v>40000</v>
      </c>
    </row>
    <row r="394" spans="13:14">
      <c r="M394" s="1">
        <v>393</v>
      </c>
      <c r="N394" s="1">
        <v>40000</v>
      </c>
    </row>
    <row r="395" spans="13:14">
      <c r="M395" s="1">
        <v>394</v>
      </c>
      <c r="N395" s="1">
        <v>40000</v>
      </c>
    </row>
    <row r="396" spans="13:14">
      <c r="M396" s="1">
        <v>395</v>
      </c>
      <c r="N396" s="1">
        <v>40000</v>
      </c>
    </row>
    <row r="397" spans="13:14">
      <c r="M397" s="1">
        <v>396</v>
      </c>
      <c r="N397" s="1">
        <v>40000</v>
      </c>
    </row>
    <row r="398" spans="13:14">
      <c r="M398" s="1">
        <v>397</v>
      </c>
      <c r="N398" s="1">
        <v>40000</v>
      </c>
    </row>
    <row r="399" spans="13:14">
      <c r="M399" s="1">
        <v>398</v>
      </c>
      <c r="N399" s="1">
        <v>40000</v>
      </c>
    </row>
    <row r="400" spans="13:14">
      <c r="M400" s="1">
        <v>399</v>
      </c>
      <c r="N400" s="1">
        <v>40000</v>
      </c>
    </row>
    <row r="401" spans="13:14">
      <c r="M401" s="1">
        <v>400</v>
      </c>
      <c r="N401" s="1">
        <v>40000</v>
      </c>
    </row>
  </sheetData>
  <sheetProtection password="E027" sheet="1" objects="1" scenarios="1"/>
  <mergeCells count="49">
    <mergeCell ref="B15:C15"/>
    <mergeCell ref="I24:I26"/>
    <mergeCell ref="A1:J4"/>
    <mergeCell ref="B10:C10"/>
    <mergeCell ref="D10:I10"/>
    <mergeCell ref="B11:C11"/>
    <mergeCell ref="D11:I11"/>
    <mergeCell ref="B8:C9"/>
    <mergeCell ref="B6:C7"/>
    <mergeCell ref="D8:I9"/>
    <mergeCell ref="D6:I7"/>
    <mergeCell ref="B12:C12"/>
    <mergeCell ref="D12:I12"/>
    <mergeCell ref="D15:H15"/>
    <mergeCell ref="B16:C17"/>
    <mergeCell ref="D16:H17"/>
    <mergeCell ref="I15:I17"/>
    <mergeCell ref="B48:I48"/>
    <mergeCell ref="B18:C18"/>
    <mergeCell ref="B27:C27"/>
    <mergeCell ref="D18:I18"/>
    <mergeCell ref="D27:I27"/>
    <mergeCell ref="B28:C28"/>
    <mergeCell ref="D28:I28"/>
    <mergeCell ref="B24:C24"/>
    <mergeCell ref="B25:C26"/>
    <mergeCell ref="D24:H24"/>
    <mergeCell ref="D20:H21"/>
    <mergeCell ref="I19:I21"/>
    <mergeCell ref="B19:C19"/>
    <mergeCell ref="D19:H19"/>
    <mergeCell ref="B20:C21"/>
    <mergeCell ref="D25:H26"/>
    <mergeCell ref="D29:I33"/>
    <mergeCell ref="B29:C33"/>
    <mergeCell ref="B47:C47"/>
    <mergeCell ref="B35:I35"/>
    <mergeCell ref="F36:H36"/>
    <mergeCell ref="D36:E36"/>
    <mergeCell ref="B45:C45"/>
    <mergeCell ref="B55:I75"/>
    <mergeCell ref="E52:F52"/>
    <mergeCell ref="H52:I52"/>
    <mergeCell ref="H49:I49"/>
    <mergeCell ref="H50:I50"/>
    <mergeCell ref="H51:I51"/>
    <mergeCell ref="E49:F49"/>
    <mergeCell ref="E50:F50"/>
    <mergeCell ref="E51:F51"/>
  </mergeCells>
  <phoneticPr fontId="1"/>
  <dataValidations count="2">
    <dataValidation imeMode="halfKatakana" allowBlank="1" showInputMessage="1" showErrorMessage="1" sqref="D15:H15 D19:H19 D24:H24"/>
    <dataValidation imeMode="halfAlpha" allowBlank="1" showInputMessage="1" showErrorMessage="1" sqref="D27:I27 D18:I18"/>
  </dataValidations>
  <pageMargins left="0.7" right="0.7" top="0.75" bottom="0.75" header="0.3" footer="0.3"/>
  <pageSetup paperSize="9" scale="90" fitToHeight="0" orientation="portrait" horizontalDpi="4294967293" verticalDpi="12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'加盟校情報&amp;大会設定'!$A$3:$A$50</xm:f>
          </x14:formula1>
          <xm:sqref>D8:I9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
  <sheetViews>
    <sheetView workbookViewId="0">
      <selection activeCell="F2" sqref="F2:F4"/>
    </sheetView>
  </sheetViews>
  <sheetFormatPr defaultRowHeight="13.5"/>
  <cols>
    <col min="1" max="1" width="10.125" bestFit="1" customWidth="1"/>
    <col min="2" max="2" width="13.25" customWidth="1"/>
  </cols>
  <sheetData>
    <row r="1" spans="1:19">
      <c r="A1" s="247" t="s">
        <v>1163</v>
      </c>
      <c r="B1" s="247" t="s">
        <v>1234</v>
      </c>
      <c r="C1" s="247" t="s">
        <v>1235</v>
      </c>
      <c r="D1" s="247" t="s">
        <v>4400</v>
      </c>
      <c r="E1" s="247" t="s">
        <v>4401</v>
      </c>
      <c r="F1" s="247" t="s">
        <v>1266</v>
      </c>
      <c r="G1" s="247" t="s">
        <v>4402</v>
      </c>
      <c r="H1" s="247" t="s">
        <v>4403</v>
      </c>
      <c r="I1" s="247" t="s">
        <v>2132</v>
      </c>
      <c r="J1" s="247" t="s">
        <v>4404</v>
      </c>
      <c r="K1" s="247" t="s">
        <v>4405</v>
      </c>
      <c r="L1" s="247" t="s">
        <v>4406</v>
      </c>
      <c r="M1" s="247" t="s">
        <v>4407</v>
      </c>
      <c r="N1" s="247" t="s">
        <v>4408</v>
      </c>
      <c r="O1" s="247" t="s">
        <v>4409</v>
      </c>
      <c r="P1" s="247" t="s">
        <v>4410</v>
      </c>
      <c r="Q1" s="247" t="s">
        <v>4411</v>
      </c>
      <c r="R1" s="248"/>
      <c r="S1" s="248"/>
    </row>
    <row r="2" spans="1:19">
      <c r="A2" s="242" t="str">
        <f>十種競技エントリー!$G$11</f>
        <v/>
      </c>
      <c r="B2" s="242" t="str">
        <f>CONCATENATE(十種競技エントリー!$C$12,"(",十種競技エントリー!$C$14,")")</f>
        <v>()</v>
      </c>
      <c r="C2" s="242" t="str">
        <f>IF(B2="","",十種競技エントリー!$C$13)</f>
        <v/>
      </c>
      <c r="D2" s="242">
        <f>IF(B2="","",1)</f>
        <v>1</v>
      </c>
      <c r="E2" s="242" t="e">
        <f>VLOOKUP(基本情報登録!$D$8,'加盟校情報&amp;大会設定'!$A$3:$D$53,3,FALSE)</f>
        <v>#N/A</v>
      </c>
      <c r="F2" s="242" t="str">
        <f>十種競技エントリー!$H$11</f>
        <v/>
      </c>
      <c r="G2" s="242" t="str">
        <f>IF(B2="","",十種競技エントリー!C11)</f>
        <v/>
      </c>
      <c r="H2" s="242" t="str">
        <f>IF($B2="","",十種競技エントリー!$Q11)</f>
        <v/>
      </c>
      <c r="I2" s="242" t="str">
        <f>IF($B2="","",十種競技エントリー!$P11)</f>
        <v>00200 0000000</v>
      </c>
      <c r="J2" s="242" t="str">
        <f>IF($B2="","",十種競技エントリー!$P12)</f>
        <v>07300 00000</v>
      </c>
      <c r="K2" s="242" t="str">
        <f>IF($B2="","",十種競技エントリー!$P13)</f>
        <v>08100 00000</v>
      </c>
      <c r="L2" s="242" t="str">
        <f>IF($B2="","",十種競技エントリー!$P14)</f>
        <v>07100 00000</v>
      </c>
      <c r="M2" s="242" t="str">
        <f>IF($B2="","",十種競技エントリー!$P15)</f>
        <v>00500 0000000</v>
      </c>
      <c r="N2" s="242" t="str">
        <f>IF($B2="","",十種競技エントリー!$P16)</f>
        <v>03400 0000000</v>
      </c>
      <c r="O2" s="242" t="str">
        <f>IF($B2="","",十種競技エントリー!$P17)</f>
        <v>08600 00000</v>
      </c>
      <c r="P2" s="242" t="str">
        <f>IF($B2="","",十種競技エントリー!$P18)</f>
        <v>07200 00000</v>
      </c>
      <c r="Q2" s="242" t="str">
        <f>IF($B2="","",十種競技エントリー!$P19)</f>
        <v>09200 00000</v>
      </c>
      <c r="R2" s="242"/>
      <c r="S2" s="242"/>
    </row>
    <row r="3" spans="1:19">
      <c r="A3" s="242" t="str">
        <f>十種競技エントリー!$G$23</f>
        <v/>
      </c>
      <c r="B3" s="242" t="str">
        <f>CONCATENATE(十種競技エントリー!$C$24,"(",十種競技エントリー!$C$26,")")</f>
        <v>()</v>
      </c>
      <c r="C3" s="242" t="str">
        <f>IF(B3="","",十種競技エントリー!$C$25)</f>
        <v/>
      </c>
      <c r="D3" s="242" t="str">
        <f t="shared" ref="D3:D4" si="0">IF(A3="","",1)</f>
        <v/>
      </c>
      <c r="E3" s="242" t="e">
        <f>VLOOKUP(基本情報登録!$D$8,'加盟校情報&amp;大会設定'!$A$3:$D$53,3,FALSE)</f>
        <v>#N/A</v>
      </c>
      <c r="F3" s="242" t="str">
        <f>十種競技エントリー!$H$23</f>
        <v/>
      </c>
      <c r="G3" s="242" t="str">
        <f>IF(B3="","",十種競技エントリー!C23)</f>
        <v/>
      </c>
      <c r="H3" s="242" t="str">
        <f>IF($B3="","",十種競技エントリー!$Q12)</f>
        <v/>
      </c>
      <c r="I3" s="242" t="str">
        <f>IF($B3="","",十種競技エントリー!$P23)</f>
        <v>00200 0000000</v>
      </c>
      <c r="J3" s="242" t="str">
        <f>IF($B3="","",十種競技エントリー!$P24)</f>
        <v>07300 00000</v>
      </c>
      <c r="K3" s="242" t="str">
        <f>IF($B3="","",十種競技エントリー!$P25)</f>
        <v>08100 00000</v>
      </c>
      <c r="L3" s="242" t="str">
        <f>IF($B3="","",十種競技エントリー!$P26)</f>
        <v>07100 00000</v>
      </c>
      <c r="M3" s="242" t="str">
        <f>IF($B3="","",十種競技エントリー!$P27)</f>
        <v>00500 0000000</v>
      </c>
      <c r="N3" s="242" t="str">
        <f>IF($B3="","",十種競技エントリー!$P28)</f>
        <v>03400 0000000</v>
      </c>
      <c r="O3" s="242" t="str">
        <f>IF($B3="","",十種競技エントリー!$P29)</f>
        <v>08600 00000</v>
      </c>
      <c r="P3" s="242" t="str">
        <f>IF($B3="","",十種競技エントリー!$P30)</f>
        <v>07200 00000</v>
      </c>
      <c r="Q3" s="242" t="str">
        <f>IF($B3="","",十種競技エントリー!$P31)</f>
        <v>09200 00000</v>
      </c>
      <c r="R3" s="242"/>
      <c r="S3" s="242"/>
    </row>
    <row r="4" spans="1:19">
      <c r="A4" s="242" t="str">
        <f>十種競技エントリー!$G$35</f>
        <v/>
      </c>
      <c r="B4" s="242" t="str">
        <f>CONCATENATE(十種競技エントリー!$C$36,"(",十種競技エントリー!$C$38,")")</f>
        <v>()</v>
      </c>
      <c r="C4" s="242" t="str">
        <f>IF(B4="","",十種競技エントリー!$C$37)</f>
        <v/>
      </c>
      <c r="D4" s="242" t="str">
        <f t="shared" si="0"/>
        <v/>
      </c>
      <c r="E4" s="242" t="e">
        <f>VLOOKUP(基本情報登録!$D$8,'加盟校情報&amp;大会設定'!$A$3:$D$53,3,FALSE)</f>
        <v>#N/A</v>
      </c>
      <c r="F4" s="242" t="str">
        <f>十種競技エントリー!$H$35</f>
        <v/>
      </c>
      <c r="G4" s="242" t="str">
        <f>IF(B4="","",十種競技エントリー!C35)</f>
        <v/>
      </c>
      <c r="H4" s="242" t="str">
        <f>IF($B4="","",十種競技エントリー!$Q13)</f>
        <v/>
      </c>
      <c r="I4" s="242" t="str">
        <f>IF($B4="","",十種競技エントリー!$P35)</f>
        <v>00200 0000000</v>
      </c>
      <c r="J4" s="242" t="str">
        <f>IF($B4="","",十種競技エントリー!$P36)</f>
        <v>07300 00000</v>
      </c>
      <c r="K4" s="242" t="str">
        <f>IF($B4="","",十種競技エントリー!$P37)</f>
        <v>08100 00000</v>
      </c>
      <c r="L4" s="242" t="str">
        <f>IF($B4="","",十種競技エントリー!$P38)</f>
        <v>07100 00000</v>
      </c>
      <c r="M4" s="242" t="str">
        <f>IF($B4="","",十種競技エントリー!$P39)</f>
        <v>00500 0000000</v>
      </c>
      <c r="N4" s="242" t="str">
        <f>IF($B4="","",十種競技エントリー!$P40)</f>
        <v>03400 0000000</v>
      </c>
      <c r="O4" s="242" t="str">
        <f>IF($B4="","",十種競技エントリー!$P41)</f>
        <v>08600 00000</v>
      </c>
      <c r="P4" s="242" t="str">
        <f>IF($B4="","",十種競技エントリー!$P42)</f>
        <v>07200 00000</v>
      </c>
      <c r="Q4" s="242" t="str">
        <f>IF($B4="","",十種競技エントリー!$P43)</f>
        <v>09200 00000</v>
      </c>
      <c r="R4" s="242"/>
      <c r="S4" s="242"/>
    </row>
  </sheetData>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
  <sheetViews>
    <sheetView workbookViewId="0">
      <selection activeCell="A2" sqref="A2"/>
    </sheetView>
  </sheetViews>
  <sheetFormatPr defaultRowHeight="13.5"/>
  <cols>
    <col min="1" max="1" width="10.125" bestFit="1" customWidth="1"/>
    <col min="2" max="2" width="13.25" customWidth="1"/>
  </cols>
  <sheetData>
    <row r="1" spans="1:17">
      <c r="A1" s="247" t="s">
        <v>1163</v>
      </c>
      <c r="B1" s="247" t="s">
        <v>1234</v>
      </c>
      <c r="C1" s="247" t="s">
        <v>1235</v>
      </c>
      <c r="D1" s="247" t="s">
        <v>4400</v>
      </c>
      <c r="E1" s="247" t="s">
        <v>4401</v>
      </c>
      <c r="F1" s="247" t="s">
        <v>1266</v>
      </c>
      <c r="G1" s="247" t="s">
        <v>4402</v>
      </c>
      <c r="H1" s="247" t="s">
        <v>4403</v>
      </c>
      <c r="I1" s="247" t="s">
        <v>4408</v>
      </c>
      <c r="J1" s="247" t="s">
        <v>4412</v>
      </c>
      <c r="K1" s="247" t="s">
        <v>4405</v>
      </c>
      <c r="L1" s="247" t="s">
        <v>4413</v>
      </c>
      <c r="M1" s="247" t="s">
        <v>4404</v>
      </c>
      <c r="N1" s="247" t="s">
        <v>4411</v>
      </c>
      <c r="O1" s="248" t="s">
        <v>4329</v>
      </c>
      <c r="P1" s="248" t="s">
        <v>4414</v>
      </c>
    </row>
    <row r="2" spans="1:17">
      <c r="A2" s="250" t="str">
        <f>'七種競技エントリー '!$G$11</f>
        <v/>
      </c>
      <c r="B2" s="242" t="str">
        <f>CONCATENATE('七種競技エントリー '!$C$12,"(",'七種競技エントリー '!$C$14,")")</f>
        <v>()</v>
      </c>
      <c r="C2" s="242" t="str">
        <f>IF($B$2="","",'七種競技エントリー '!$C$13)</f>
        <v/>
      </c>
      <c r="D2" s="242">
        <f>IF(B2="","",2)</f>
        <v>2</v>
      </c>
      <c r="E2" s="242" t="e">
        <f>IF(B2="","",VLOOKUP(基本情報登録!$D$8,'加盟校情報&amp;大会設定'!$A$3:$D$53,3,FALSE))</f>
        <v>#N/A</v>
      </c>
      <c r="F2" s="242" t="str">
        <f>'七種競技エントリー '!H11</f>
        <v/>
      </c>
      <c r="G2" s="242" t="str">
        <f>'七種競技エントリー '!C11</f>
        <v/>
      </c>
      <c r="H2" s="242" t="str">
        <f>IF(B2="","",'七種競技エントリー '!$Q$11)</f>
        <v/>
      </c>
      <c r="I2" s="242" t="str">
        <f>IF(B2="","",'七種競技エントリー '!$P$11)</f>
        <v>04400 0000000</v>
      </c>
      <c r="J2" s="242" t="str">
        <f>IF(B2="","",'七種競技エントリー '!$P$12)</f>
        <v>07100 00000</v>
      </c>
      <c r="K2" s="242" t="str">
        <f>IF(B2="","",'七種競技エントリー '!$P$13)</f>
        <v>08400 00000</v>
      </c>
      <c r="L2" s="242" t="str">
        <f>IF(B2="","",'七種競技エントリー '!$P$14)</f>
        <v>00300 0000000</v>
      </c>
      <c r="M2" s="242" t="str">
        <f>IF(B2="","",'七種競技エントリー '!$P$15)</f>
        <v>07300 00000</v>
      </c>
      <c r="N2" s="242" t="str">
        <f>IF(B2="","",'七種競技エントリー '!$P$16)</f>
        <v>09300 00000</v>
      </c>
      <c r="O2" s="242">
        <f>基本情報登録!D8</f>
        <v>0</v>
      </c>
      <c r="P2" s="242"/>
      <c r="Q2" s="242"/>
    </row>
    <row r="3" spans="1:17">
      <c r="A3" s="250" t="str">
        <f>'七種競技エントリー '!$G$23</f>
        <v/>
      </c>
      <c r="B3" s="242" t="str">
        <f>CONCATENATE('七種競技エントリー '!$C$24,"(",'七種競技エントリー '!$C$26,")")</f>
        <v>()</v>
      </c>
      <c r="C3" s="242" t="str">
        <f>IF($B$3="","",'七種競技エントリー '!$C$25)</f>
        <v/>
      </c>
      <c r="D3" s="242">
        <f>IF(B3="","",2)</f>
        <v>2</v>
      </c>
      <c r="E3" s="242" t="e">
        <f>IF(B3="","",VLOOKUP(基本情報登録!$D$8,'加盟校情報&amp;大会設定'!$A$3:$D$53,3,FALSE))</f>
        <v>#N/A</v>
      </c>
      <c r="F3" s="242" t="str">
        <f>'七種競技エントリー '!H23</f>
        <v/>
      </c>
      <c r="G3" s="242" t="str">
        <f>'七種競技エントリー '!C23</f>
        <v/>
      </c>
      <c r="H3" s="242" t="str">
        <f>IF(B3="","",'七種競技エントリー '!$Q$12)</f>
        <v/>
      </c>
      <c r="I3" s="242" t="str">
        <f>IF($B3="","",'七種競技エントリー '!$P$23)</f>
        <v>04400 0000000</v>
      </c>
      <c r="J3" s="242" t="str">
        <f>IF($B3="","",'七種競技エントリー '!$P$24)</f>
        <v>07100 00000</v>
      </c>
      <c r="K3" s="242" t="str">
        <f>IF($B3="","",'七種競技エントリー '!$P$25)</f>
        <v>08400 00000</v>
      </c>
      <c r="L3" s="242" t="str">
        <f>IF($B3="","",'七種競技エントリー '!$P$26)</f>
        <v>00300 0000000</v>
      </c>
      <c r="M3" s="242" t="str">
        <f>IF($B3="","",'七種競技エントリー '!$P$27)</f>
        <v>07300 00000</v>
      </c>
      <c r="N3" s="242" t="str">
        <f>IF($B3="","",'七種競技エントリー '!$P$28)</f>
        <v>09300 00000</v>
      </c>
      <c r="O3" s="242"/>
      <c r="P3" s="242"/>
      <c r="Q3" s="242"/>
    </row>
    <row r="4" spans="1:17">
      <c r="A4" s="250" t="str">
        <f>'七種競技エントリー '!$G$35</f>
        <v/>
      </c>
      <c r="B4" s="242" t="str">
        <f>CONCATENATE('七種競技エントリー '!$C$36,"(",'七種競技エントリー '!$C$38,")")</f>
        <v>()</v>
      </c>
      <c r="C4" s="242" t="str">
        <f>IF($B$4="","",'七種競技エントリー '!$C$37)</f>
        <v/>
      </c>
      <c r="D4" s="242">
        <f>IF(B4="","",2)</f>
        <v>2</v>
      </c>
      <c r="E4" s="242" t="e">
        <f>IF(B4="","",VLOOKUP(基本情報登録!$D$8,'加盟校情報&amp;大会設定'!$A$3:$D$53,3,FALSE))</f>
        <v>#N/A</v>
      </c>
      <c r="F4" s="242" t="str">
        <f>'七種競技エントリー '!H35</f>
        <v/>
      </c>
      <c r="G4" s="242" t="str">
        <f>'七種競技エントリー '!C35</f>
        <v/>
      </c>
      <c r="H4" s="242" t="str">
        <f>IF(B4="","",'七種競技エントリー '!$Q$13)</f>
        <v/>
      </c>
      <c r="I4" s="242" t="str">
        <f>IF($B4="","",'七種競技エントリー '!$P$35)</f>
        <v>04400 0000000</v>
      </c>
      <c r="J4" s="242" t="str">
        <f>IF($B4="","",'七種競技エントリー '!$P$36)</f>
        <v>07100 00000</v>
      </c>
      <c r="K4" s="242" t="str">
        <f>IF($B4="","",'七種競技エントリー '!$P$37)</f>
        <v>08400 00000</v>
      </c>
      <c r="L4" s="242" t="str">
        <f>IF($B4="","",'七種競技エントリー '!$P$38)</f>
        <v>00300 0000000</v>
      </c>
      <c r="M4" s="242" t="str">
        <f>IF($B4="","",'七種競技エントリー '!$P$39)</f>
        <v>07300 00000</v>
      </c>
      <c r="N4" s="242" t="str">
        <f>IF($B4="","",'七種競技エントリー '!$P$40)</f>
        <v>09300 00000</v>
      </c>
      <c r="O4" s="242"/>
      <c r="P4" s="242"/>
      <c r="Q4" s="242"/>
    </row>
  </sheetData>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F0"/>
  </sheetPr>
  <dimension ref="A1:Y585"/>
  <sheetViews>
    <sheetView zoomScale="45" zoomScaleNormal="100" workbookViewId="0">
      <selection activeCell="W9" sqref="W9"/>
    </sheetView>
  </sheetViews>
  <sheetFormatPr defaultRowHeight="13.5"/>
  <cols>
    <col min="1" max="1" width="10.625" style="1" customWidth="1"/>
    <col min="2" max="2" width="5.125" style="1" bestFit="1" customWidth="1"/>
    <col min="3" max="3" width="11" style="1" customWidth="1"/>
    <col min="4" max="4" width="6.125" style="1" hidden="1" customWidth="1"/>
    <col min="5" max="6" width="15.625" style="1" customWidth="1"/>
    <col min="7" max="7" width="32.375" style="1" customWidth="1"/>
    <col min="8" max="8" width="9" style="1"/>
    <col min="9" max="9" width="12.125" style="1" customWidth="1"/>
    <col min="10" max="10" width="10.625" style="44" customWidth="1"/>
    <col min="11" max="20" width="9" style="1" customWidth="1"/>
    <col min="21" max="21" width="17" style="1" customWidth="1"/>
    <col min="22" max="25" width="9" style="1"/>
  </cols>
  <sheetData>
    <row r="1" spans="1:23" s="1" customFormat="1" ht="13.5" customHeight="1">
      <c r="A1" s="656" t="str">
        <f>CONCATENATE('加盟校情報&amp;大会設定'!G5,'加盟校情報&amp;大会設定'!H5,'加盟校情報&amp;大会設定'!I5,'加盟校情報&amp;大会設定'!J5)&amp;"　様式Ⅱ(男子4×100mR)個票"</f>
        <v>第85回東海学生陸上競技対校選手権大会　様式Ⅱ(男子4×100mR)個票</v>
      </c>
      <c r="B1" s="656"/>
      <c r="C1" s="656"/>
      <c r="D1" s="656"/>
      <c r="E1" s="656"/>
      <c r="F1" s="656"/>
      <c r="G1" s="656"/>
      <c r="H1" s="656"/>
      <c r="I1" s="656"/>
      <c r="J1" s="656"/>
    </row>
    <row r="2" spans="1:23" s="1" customFormat="1" ht="13.5" customHeight="1">
      <c r="A2" s="656"/>
      <c r="B2" s="656"/>
      <c r="C2" s="656"/>
      <c r="D2" s="656"/>
      <c r="E2" s="656"/>
      <c r="F2" s="656"/>
      <c r="G2" s="656"/>
      <c r="H2" s="656"/>
      <c r="I2" s="656"/>
      <c r="J2" s="656"/>
    </row>
    <row r="3" spans="1:23" s="1" customFormat="1" ht="13.5" customHeight="1" thickBot="1">
      <c r="A3" s="656"/>
      <c r="B3" s="656"/>
      <c r="C3" s="656"/>
      <c r="D3" s="656"/>
      <c r="E3" s="656"/>
      <c r="F3" s="656"/>
      <c r="G3" s="656"/>
      <c r="H3" s="656"/>
      <c r="I3" s="656"/>
      <c r="J3" s="656"/>
    </row>
    <row r="4" spans="1:23" s="1" customFormat="1" ht="46.5" customHeight="1" thickBot="1">
      <c r="A4" s="4"/>
      <c r="B4" s="630" t="s">
        <v>4291</v>
      </c>
      <c r="C4" s="631"/>
      <c r="D4" s="681" t="s">
        <v>4295</v>
      </c>
      <c r="E4" s="682"/>
      <c r="F4" s="682"/>
      <c r="G4" s="682"/>
      <c r="H4" s="682"/>
      <c r="I4" s="683"/>
      <c r="J4" s="44"/>
    </row>
    <row r="5" spans="1:23" s="1" customFormat="1" ht="36.75" customHeight="1" thickBot="1">
      <c r="A5" s="4"/>
      <c r="B5" s="630" t="s">
        <v>4273</v>
      </c>
      <c r="C5" s="631"/>
      <c r="D5" s="627" t="str">
        <f>IF(COUNTIF($M$5:$CA$5,1)&gt;0,HLOOKUP(1,$M$5:$CA$6,2,FALSE),"")</f>
        <v/>
      </c>
      <c r="E5" s="628"/>
      <c r="F5" s="628"/>
      <c r="G5" s="628"/>
      <c r="H5" s="628"/>
      <c r="I5" s="629"/>
      <c r="J5" s="46" t="s">
        <v>1245</v>
      </c>
      <c r="M5" s="164">
        <f>IF(SUM(M9)&lt;&gt;0,1,0)</f>
        <v>0</v>
      </c>
      <c r="N5" s="164">
        <f>IF(SUM(N9:N458)&lt;&gt;0,1,0)</f>
        <v>0</v>
      </c>
      <c r="O5" s="164"/>
      <c r="P5" s="186"/>
      <c r="Q5" s="187"/>
      <c r="R5" s="187"/>
      <c r="S5" s="187"/>
      <c r="T5" s="143"/>
      <c r="U5" s="164">
        <f>IF(SUM(U9:U458)=0,0,1)</f>
        <v>0</v>
      </c>
      <c r="V5" s="164">
        <f>IF(SUM(V9:V458)=0,0,1)</f>
        <v>0</v>
      </c>
      <c r="W5" s="164">
        <f>IF(SUM(W9:W458)=0,0,1)</f>
        <v>0</v>
      </c>
    </row>
    <row r="6" spans="1:23" s="1" customFormat="1" ht="18.75" customHeight="1">
      <c r="A6" s="4"/>
      <c r="B6" s="657" t="str">
        <f>CONCATENATE('加盟校情報&amp;大会設定'!$G$5,'加盟校情報&amp;大会設定'!$H$5,'加盟校情報&amp;大会設定'!$I$5,'加盟校情報&amp;大会設定'!$J$5,)&amp;"　男子4×100mR"</f>
        <v>第85回東海学生陸上競技対校選手権大会　男子4×100mR</v>
      </c>
      <c r="C6" s="658"/>
      <c r="D6" s="658"/>
      <c r="E6" s="658"/>
      <c r="F6" s="658"/>
      <c r="G6" s="658"/>
      <c r="H6" s="658"/>
      <c r="I6" s="659"/>
      <c r="J6" s="3"/>
      <c r="M6" s="183" t="s">
        <v>4311</v>
      </c>
      <c r="N6" s="164" t="s">
        <v>4328</v>
      </c>
      <c r="O6" s="164"/>
      <c r="P6" s="188"/>
      <c r="Q6" s="189"/>
      <c r="R6" s="189"/>
      <c r="S6" s="189"/>
      <c r="U6" s="164" t="s">
        <v>4344</v>
      </c>
      <c r="V6" s="164" t="s">
        <v>4345</v>
      </c>
      <c r="W6" s="164" t="s">
        <v>4346</v>
      </c>
    </row>
    <row r="7" spans="1:23" s="1" customFormat="1" ht="19.5" customHeight="1" thickBot="1">
      <c r="A7" s="4"/>
      <c r="B7" s="660"/>
      <c r="C7" s="661"/>
      <c r="D7" s="661"/>
      <c r="E7" s="661"/>
      <c r="F7" s="661"/>
      <c r="G7" s="661"/>
      <c r="H7" s="661"/>
      <c r="I7" s="662"/>
      <c r="J7" s="3"/>
      <c r="L7" s="1">
        <f>COUNTA('リレー確認表（記録入力）'!G11:G16)</f>
        <v>0</v>
      </c>
      <c r="M7" s="183" t="s">
        <v>4312</v>
      </c>
      <c r="N7" s="164"/>
      <c r="O7" s="462" t="s">
        <v>4313</v>
      </c>
      <c r="P7" s="463"/>
      <c r="Q7" s="463"/>
      <c r="R7" s="463"/>
      <c r="S7" s="463"/>
      <c r="T7" s="143"/>
      <c r="U7" s="202">
        <f>DATE(2018,1,1)</f>
        <v>43101</v>
      </c>
      <c r="V7" s="177" t="s">
        <v>4349</v>
      </c>
      <c r="W7" s="177" t="s">
        <v>4350</v>
      </c>
    </row>
    <row r="8" spans="1:23" s="1" customFormat="1" ht="18.75">
      <c r="A8" s="4"/>
      <c r="B8" s="636" t="s">
        <v>1233</v>
      </c>
      <c r="C8" s="637"/>
      <c r="D8" s="673" t="str">
        <f>IF(基本情報登録!$D$6&gt;0,基本情報登録!$D$6,"")</f>
        <v/>
      </c>
      <c r="E8" s="674"/>
      <c r="F8" s="674"/>
      <c r="G8" s="674"/>
      <c r="H8" s="637"/>
      <c r="I8" s="42" t="s">
        <v>1267</v>
      </c>
      <c r="J8" s="3"/>
      <c r="M8" s="164"/>
      <c r="N8" s="164" t="s">
        <v>4321</v>
      </c>
      <c r="O8" s="164" t="s">
        <v>4314</v>
      </c>
      <c r="P8" s="188" t="s">
        <v>4315</v>
      </c>
      <c r="Q8" s="189" t="s">
        <v>4316</v>
      </c>
      <c r="R8" s="189" t="s">
        <v>4317</v>
      </c>
      <c r="S8" s="189" t="s">
        <v>4318</v>
      </c>
      <c r="T8" s="1" t="s">
        <v>4322</v>
      </c>
      <c r="U8" s="202">
        <f>DATE(2019,4,29)</f>
        <v>43584</v>
      </c>
      <c r="V8" s="202"/>
      <c r="W8" s="202"/>
    </row>
    <row r="9" spans="1:23" s="1" customFormat="1" ht="18.75" customHeight="1">
      <c r="A9" s="4"/>
      <c r="B9" s="663" t="s">
        <v>1</v>
      </c>
      <c r="C9" s="664"/>
      <c r="D9" s="677" t="str">
        <f>IF(基本情報登録!$D$8&gt;0,基本情報登録!$D$8,"")</f>
        <v/>
      </c>
      <c r="E9" s="678"/>
      <c r="F9" s="678"/>
      <c r="G9" s="678"/>
      <c r="H9" s="644"/>
      <c r="I9" s="675" t="s">
        <v>3567</v>
      </c>
      <c r="J9" s="3"/>
      <c r="M9" s="176" t="str">
        <f>IF(COUNTIF($D$11,"*,*")&gt;0,1,IF(COUNTIF($D$11,"*分*")&gt;0,1,IF(COUNTIF($D$11,"*秒*")&gt;0,1,IF(COUNTIF($D$11,"*cm*")&gt;0,1,IF(COUNTIF($D$11,"*m*")&gt;0,1,IF(COUNTIF($D$11,"*.*")&gt;0,1,""))))))</f>
        <v/>
      </c>
      <c r="N9" s="164">
        <f>IF(COUNTIF(B6,"*m*")&gt;0,IF(VALUE(R9)&gt;59,1,0),0)</f>
        <v>0</v>
      </c>
      <c r="O9" s="164" t="str">
        <f>IF(COUNTIF(B6,"*m*")&gt;0,RIGHT(10000000+T9,7),RIGHT(100000+T9,5))</f>
        <v>0000000</v>
      </c>
      <c r="P9" s="188" t="str">
        <f>IF(Q9=0,R9&amp;"秒"&amp;S9,Q9&amp;"分"&amp;R9&amp;"秒"&amp;S9)</f>
        <v>0秒0</v>
      </c>
      <c r="Q9" s="189">
        <f>INT(D11/10000)</f>
        <v>0</v>
      </c>
      <c r="R9" s="189" t="str">
        <f>RIGHT(INT(D11/100),2)</f>
        <v>0</v>
      </c>
      <c r="S9" s="189" t="str">
        <f>RIGHT(INT(D11/1),2)</f>
        <v>0</v>
      </c>
      <c r="T9" s="164">
        <f>VALUE(D11)</f>
        <v>0</v>
      </c>
      <c r="U9" s="164">
        <f>IF(E15="",0,IF(OR(E15&lt;$U$7,E15&gt;$U$8),1,0))</f>
        <v>0</v>
      </c>
      <c r="V9" s="164">
        <f>IF(D11=0,0,IF(E15="",1,0))</f>
        <v>0</v>
      </c>
      <c r="W9" s="164">
        <f>IF(D11=0,0,IF(D13="",1,0))</f>
        <v>0</v>
      </c>
    </row>
    <row r="10" spans="1:23" s="1" customFormat="1" ht="19.5" customHeight="1" thickBot="1">
      <c r="A10" s="4"/>
      <c r="B10" s="653"/>
      <c r="C10" s="654"/>
      <c r="D10" s="679"/>
      <c r="E10" s="680"/>
      <c r="F10" s="680"/>
      <c r="G10" s="680"/>
      <c r="H10" s="654"/>
      <c r="I10" s="676"/>
      <c r="J10" s="3"/>
      <c r="M10" s="143"/>
    </row>
    <row r="11" spans="1:23" s="1" customFormat="1" ht="18.75">
      <c r="A11" s="4"/>
      <c r="B11" s="636" t="s">
        <v>4286</v>
      </c>
      <c r="C11" s="637"/>
      <c r="D11" s="638">
        <f>'リレー確認表（記録入力）'!G11:G16</f>
        <v>0</v>
      </c>
      <c r="E11" s="639"/>
      <c r="F11" s="639"/>
      <c r="G11" s="639"/>
      <c r="H11" s="639"/>
      <c r="I11" s="640"/>
      <c r="J11" s="3"/>
      <c r="M11" s="143"/>
    </row>
    <row r="12" spans="1:23" s="1" customFormat="1" ht="18.75" hidden="1">
      <c r="A12" s="4"/>
      <c r="B12" s="35"/>
      <c r="C12" s="36"/>
      <c r="D12" s="37"/>
      <c r="E12" s="641" t="str">
        <f>TEXT(D11,"00000")</f>
        <v>00000</v>
      </c>
      <c r="F12" s="641"/>
      <c r="G12" s="641"/>
      <c r="H12" s="641"/>
      <c r="I12" s="642"/>
      <c r="J12" s="3"/>
      <c r="M12" s="143"/>
    </row>
    <row r="13" spans="1:23" s="1" customFormat="1" ht="18.75" customHeight="1">
      <c r="A13" s="4"/>
      <c r="B13" s="643" t="s">
        <v>23</v>
      </c>
      <c r="C13" s="644"/>
      <c r="D13" s="647">
        <f>'リレー確認表（記録入力）'!M11</f>
        <v>0</v>
      </c>
      <c r="E13" s="648"/>
      <c r="F13" s="648"/>
      <c r="G13" s="648"/>
      <c r="H13" s="648"/>
      <c r="I13" s="649"/>
      <c r="J13" s="3"/>
      <c r="M13" s="143"/>
    </row>
    <row r="14" spans="1:23" s="1" customFormat="1" ht="18.75" customHeight="1">
      <c r="A14" s="4"/>
      <c r="B14" s="645"/>
      <c r="C14" s="646"/>
      <c r="D14" s="650"/>
      <c r="E14" s="651"/>
      <c r="F14" s="651"/>
      <c r="G14" s="651"/>
      <c r="H14" s="651"/>
      <c r="I14" s="652"/>
      <c r="J14" s="3"/>
    </row>
    <row r="15" spans="1:23" s="1" customFormat="1" ht="19.5" thickBot="1">
      <c r="A15" s="4"/>
      <c r="B15" s="653" t="s">
        <v>22</v>
      </c>
      <c r="C15" s="654"/>
      <c r="D15" s="158"/>
      <c r="E15" s="633" t="str">
        <f>IF('リレー確認表（記録入力）'!G11="","",'リレー確認表（記録入力）'!L11)</f>
        <v/>
      </c>
      <c r="F15" s="634"/>
      <c r="G15" s="634"/>
      <c r="H15" s="634"/>
      <c r="I15" s="635"/>
      <c r="J15" s="3"/>
    </row>
    <row r="16" spans="1:23" s="1" customFormat="1" ht="18.75">
      <c r="A16" s="4"/>
      <c r="B16" s="667" t="s">
        <v>1226</v>
      </c>
      <c r="C16" s="668"/>
      <c r="D16" s="668"/>
      <c r="E16" s="668"/>
      <c r="F16" s="668"/>
      <c r="G16" s="668"/>
      <c r="H16" s="668"/>
      <c r="I16" s="669"/>
      <c r="J16" s="3"/>
    </row>
    <row r="17" spans="1:20" s="1" customFormat="1" ht="19.5" thickBot="1">
      <c r="A17" s="4"/>
      <c r="B17" s="38" t="s">
        <v>1230</v>
      </c>
      <c r="C17" s="39" t="s">
        <v>14</v>
      </c>
      <c r="D17" s="39" t="s">
        <v>1231</v>
      </c>
      <c r="E17" s="670" t="s">
        <v>1227</v>
      </c>
      <c r="F17" s="670"/>
      <c r="G17" s="39" t="s">
        <v>1232</v>
      </c>
      <c r="H17" s="39" t="s">
        <v>44</v>
      </c>
      <c r="I17" s="40" t="s">
        <v>1228</v>
      </c>
      <c r="J17" s="3"/>
    </row>
    <row r="18" spans="1:20" s="1" customFormat="1" ht="19.5" customHeight="1" thickTop="1">
      <c r="A18" s="4"/>
      <c r="B18" s="671">
        <v>1</v>
      </c>
      <c r="C18" s="666" t="str">
        <f>IF(B18&gt;MAX('様式Ⅰ(男子)'!$AW$14:$AW$463),"",INDEX('様式Ⅰ(男子)'!$C$14:$C$463,MATCH(B18,'様式Ⅰ(男子)'!$AW$14:$AW$463,0),1))</f>
        <v/>
      </c>
      <c r="D18" s="666" t="str">
        <f>IFERROR(IF(C18&gt;0,VLOOKUP(C18,男子登録情報!$A$2:$H$1688,2,0),""),"")</f>
        <v/>
      </c>
      <c r="E18" s="666" t="str">
        <f>IFERROR(IF(C18&gt;0,VLOOKUP(C18,男子登録情報!$A$2:$H$1688,3,0),""),"")</f>
        <v/>
      </c>
      <c r="F18" s="666"/>
      <c r="G18" s="666" t="str">
        <f>IFERROR(IF(C18&gt;0,VLOOKUP(C18,男子登録情報!$A$2:$H$1688,4,0),""),"")</f>
        <v/>
      </c>
      <c r="H18" s="666" t="str">
        <f>IFERROR(IF(C18&gt;0,VLOOKUP(C18,男子登録情報!$A$2:$H$1688,8,0),""),"")</f>
        <v/>
      </c>
      <c r="I18" s="655" t="str">
        <f>IFERROR(IF(C18&gt;0,VLOOKUP(C18,男子登録情報!$A$2:$H$1688,5,0),""),"")</f>
        <v/>
      </c>
      <c r="J18" s="3"/>
      <c r="N18" s="632"/>
      <c r="T18" s="632"/>
    </row>
    <row r="19" spans="1:20" s="1" customFormat="1" ht="18.75" customHeight="1">
      <c r="A19" s="4"/>
      <c r="B19" s="665"/>
      <c r="C19" s="387">
        <v>1087</v>
      </c>
      <c r="D19" s="387"/>
      <c r="E19" s="387"/>
      <c r="F19" s="387"/>
      <c r="G19" s="672"/>
      <c r="H19" s="387"/>
      <c r="I19" s="422"/>
      <c r="J19" s="3"/>
      <c r="N19" s="632"/>
      <c r="T19" s="632"/>
    </row>
    <row r="20" spans="1:20" s="1" customFormat="1" ht="18.75" customHeight="1">
      <c r="A20" s="4"/>
      <c r="B20" s="665">
        <v>2</v>
      </c>
      <c r="C20" s="666" t="str">
        <f>IF(B20&gt;MAX('様式Ⅰ(男子)'!$AW$14:$AW$463),"",INDEX('様式Ⅰ(男子)'!$C$14:$C$463,MATCH(B20,'様式Ⅰ(男子)'!$AW$14:$AW$463,0),1))</f>
        <v/>
      </c>
      <c r="D20" s="666" t="str">
        <f>IFERROR(IF(C20&gt;0,VLOOKUP(C20,男子登録情報!$A$2:$H$1688,2,0),""),"")</f>
        <v/>
      </c>
      <c r="E20" s="666" t="str">
        <f>IFERROR(IF(C20&gt;0,VLOOKUP(C20,男子登録情報!$A$2:$H$1688,3,0),""),"")</f>
        <v/>
      </c>
      <c r="F20" s="666"/>
      <c r="G20" s="387" t="str">
        <f>IFERROR(IF(C20&gt;0,VLOOKUP(C20,男子登録情報!$A$2:$H$1688,4,0),""),"")</f>
        <v/>
      </c>
      <c r="H20" s="666" t="str">
        <f>IFERROR(IF(C20&gt;0,VLOOKUP(C20,男子登録情報!$A$2:$H$1688,8,0),""),"")</f>
        <v/>
      </c>
      <c r="I20" s="655" t="str">
        <f>IFERROR(IF(C20&gt;0,VLOOKUP(C20,男子登録情報!$A$2:$H$1688,5,0),""),"")</f>
        <v/>
      </c>
      <c r="J20" s="3"/>
      <c r="N20" s="632"/>
      <c r="T20" s="632"/>
    </row>
    <row r="21" spans="1:20" s="1" customFormat="1" ht="18.75" customHeight="1">
      <c r="A21" s="4"/>
      <c r="B21" s="665"/>
      <c r="C21" s="387">
        <v>1087</v>
      </c>
      <c r="D21" s="387"/>
      <c r="E21" s="387"/>
      <c r="F21" s="387"/>
      <c r="G21" s="387"/>
      <c r="H21" s="387"/>
      <c r="I21" s="422"/>
      <c r="J21" s="3"/>
      <c r="N21" s="632"/>
      <c r="T21" s="632"/>
    </row>
    <row r="22" spans="1:20" s="1" customFormat="1" ht="18.75" customHeight="1">
      <c r="A22" s="4"/>
      <c r="B22" s="665">
        <v>3</v>
      </c>
      <c r="C22" s="666" t="str">
        <f>IF(B22&gt;MAX('様式Ⅰ(男子)'!$AW$14:$AW$463),"",INDEX('様式Ⅰ(男子)'!$C$14:$C$463,MATCH(B22,'様式Ⅰ(男子)'!$AW$14:$AW$463,0),1))</f>
        <v/>
      </c>
      <c r="D22" s="666" t="str">
        <f>IFERROR(IF(C22&gt;0,VLOOKUP(C22,男子登録情報!$A$2:$H$1688,2,0),""),"")</f>
        <v/>
      </c>
      <c r="E22" s="666" t="str">
        <f>IFERROR(IF(C22&gt;0,VLOOKUP(C22,男子登録情報!$A$2:$H$1688,3,0),""),"")</f>
        <v/>
      </c>
      <c r="F22" s="666"/>
      <c r="G22" s="387" t="str">
        <f>IFERROR(IF(C22&gt;0,VLOOKUP(C22,男子登録情報!$A$2:$H$1688,4,0),""),"")</f>
        <v/>
      </c>
      <c r="H22" s="666" t="str">
        <f>IFERROR(IF(C22&gt;0,VLOOKUP(C22,男子登録情報!$A$2:$H$1688,8,0),""),"")</f>
        <v/>
      </c>
      <c r="I22" s="655" t="str">
        <f>IFERROR(IF(C22&gt;0,VLOOKUP(C22,男子登録情報!$A$2:$H$1688,5,0),""),"")</f>
        <v/>
      </c>
      <c r="J22" s="3"/>
      <c r="N22" s="632"/>
      <c r="T22" s="632"/>
    </row>
    <row r="23" spans="1:20" s="1" customFormat="1" ht="18.75" customHeight="1">
      <c r="A23" s="4"/>
      <c r="B23" s="665"/>
      <c r="C23" s="387">
        <v>1087</v>
      </c>
      <c r="D23" s="387"/>
      <c r="E23" s="387"/>
      <c r="F23" s="387"/>
      <c r="G23" s="387"/>
      <c r="H23" s="387"/>
      <c r="I23" s="422"/>
      <c r="J23" s="3"/>
      <c r="N23" s="632"/>
      <c r="T23" s="632"/>
    </row>
    <row r="24" spans="1:20" s="1" customFormat="1" ht="18.75" customHeight="1">
      <c r="A24" s="4"/>
      <c r="B24" s="665">
        <v>4</v>
      </c>
      <c r="C24" s="666" t="str">
        <f>IF(B24&gt;MAX('様式Ⅰ(男子)'!$AW$14:$AW$463),"",INDEX('様式Ⅰ(男子)'!$C$14:$C$463,MATCH(B24,'様式Ⅰ(男子)'!$AW$14:$AW$463,0),1))</f>
        <v/>
      </c>
      <c r="D24" s="666" t="str">
        <f>IFERROR(IF(C24&gt;0,VLOOKUP(C24,男子登録情報!$A$2:$H$1688,2,0),""),"")</f>
        <v/>
      </c>
      <c r="E24" s="666" t="str">
        <f>IFERROR(IF(C24&gt;0,VLOOKUP(C24,男子登録情報!$A$2:$H$1688,3,0),""),"")</f>
        <v/>
      </c>
      <c r="F24" s="666"/>
      <c r="G24" s="387" t="str">
        <f>IFERROR(IF(C24&gt;0,VLOOKUP(C24,男子登録情報!$A$2:$H$1688,4,0),""),"")</f>
        <v/>
      </c>
      <c r="H24" s="666" t="str">
        <f>IFERROR(IF(C24&gt;0,VLOOKUP(C24,男子登録情報!$A$2:$H$1688,8,0),""),"")</f>
        <v/>
      </c>
      <c r="I24" s="655" t="str">
        <f>IFERROR(IF(C24&gt;0,VLOOKUP(C24,男子登録情報!$A$2:$H$1688,5,0),""),"")</f>
        <v/>
      </c>
      <c r="J24" s="3"/>
      <c r="N24" s="632"/>
      <c r="T24" s="632"/>
    </row>
    <row r="25" spans="1:20" s="1" customFormat="1" ht="18.75" customHeight="1">
      <c r="A25" s="4"/>
      <c r="B25" s="665"/>
      <c r="C25" s="387">
        <v>1087</v>
      </c>
      <c r="D25" s="387"/>
      <c r="E25" s="387"/>
      <c r="F25" s="387"/>
      <c r="G25" s="387"/>
      <c r="H25" s="387"/>
      <c r="I25" s="422"/>
      <c r="J25" s="3"/>
      <c r="N25" s="632"/>
      <c r="T25" s="632"/>
    </row>
    <row r="26" spans="1:20" s="1" customFormat="1" ht="18.75" customHeight="1">
      <c r="A26" s="4"/>
      <c r="B26" s="665">
        <v>5</v>
      </c>
      <c r="C26" s="666" t="str">
        <f>IF(B26&gt;MAX('様式Ⅰ(男子)'!$AW$14:$AW$463),"",INDEX('様式Ⅰ(男子)'!$C$14:$C$463,MATCH(B26,'様式Ⅰ(男子)'!$AW$14:$AW$463,0),1))</f>
        <v/>
      </c>
      <c r="D26" s="666" t="str">
        <f>IFERROR(IF(C26&gt;0,VLOOKUP(C26,男子登録情報!$A$2:$H$1688,2,0),""),"")</f>
        <v/>
      </c>
      <c r="E26" s="666" t="str">
        <f>IFERROR(IF(C26&gt;0,VLOOKUP(C26,男子登録情報!$A$2:$H$1688,3,0),""),"")</f>
        <v/>
      </c>
      <c r="F26" s="666"/>
      <c r="G26" s="387" t="str">
        <f>IFERROR(IF(C26&gt;0,VLOOKUP(C26,男子登録情報!$A$2:$H$1688,4,0),""),"")</f>
        <v/>
      </c>
      <c r="H26" s="666" t="str">
        <f>IFERROR(IF(C26&gt;0,VLOOKUP(C26,男子登録情報!$A$2:$H$1688,8,0),""),"")</f>
        <v/>
      </c>
      <c r="I26" s="655" t="str">
        <f>IFERROR(IF(C26&gt;0,VLOOKUP(C26,男子登録情報!$A$2:$H$1688,5,0),""),"")</f>
        <v/>
      </c>
      <c r="J26" s="3"/>
      <c r="N26" s="632"/>
      <c r="T26" s="632"/>
    </row>
    <row r="27" spans="1:20" s="1" customFormat="1" ht="18.75" customHeight="1">
      <c r="A27" s="4"/>
      <c r="B27" s="665"/>
      <c r="C27" s="387">
        <v>1087</v>
      </c>
      <c r="D27" s="387"/>
      <c r="E27" s="387"/>
      <c r="F27" s="387"/>
      <c r="G27" s="387"/>
      <c r="H27" s="387"/>
      <c r="I27" s="422"/>
      <c r="J27" s="3"/>
      <c r="N27" s="632"/>
      <c r="T27" s="632"/>
    </row>
    <row r="28" spans="1:20" s="1" customFormat="1" ht="18.75" customHeight="1">
      <c r="A28" s="4"/>
      <c r="B28" s="665">
        <v>6</v>
      </c>
      <c r="C28" s="666" t="str">
        <f>IF(B28&gt;MAX('様式Ⅰ(男子)'!$AW$14:$AW$463),"",INDEX('様式Ⅰ(男子)'!$C$14:$C$463,MATCH(B28,'様式Ⅰ(男子)'!$AW$14:$AW$463,0),1))</f>
        <v/>
      </c>
      <c r="D28" s="666" t="str">
        <f>IFERROR(IF(C28&gt;0,VLOOKUP(C28,男子登録情報!$A$2:$H$1688,2,0),""),"")</f>
        <v/>
      </c>
      <c r="E28" s="666" t="str">
        <f>IFERROR(IF(C28&gt;0,VLOOKUP(C28,男子登録情報!$A$2:$H$1688,3,0),""),"")</f>
        <v/>
      </c>
      <c r="F28" s="666"/>
      <c r="G28" s="387" t="str">
        <f>IFERROR(IF(C28&gt;0,VLOOKUP(C28,男子登録情報!$A$2:$H$1688,4,0),""),"")</f>
        <v/>
      </c>
      <c r="H28" s="666" t="str">
        <f>IFERROR(IF(C28&gt;0,VLOOKUP(C28,男子登録情報!$A$2:$H$1688,8,0),""),"")</f>
        <v/>
      </c>
      <c r="I28" s="655" t="str">
        <f>IFERROR(IF(C28&gt;0,VLOOKUP(C28,男子登録情報!$A$2:$H$1688,5,0),""),"")</f>
        <v/>
      </c>
      <c r="J28" s="3"/>
      <c r="N28" s="632"/>
      <c r="T28" s="632"/>
    </row>
    <row r="29" spans="1:20" s="1" customFormat="1" ht="19.5" customHeight="1" thickBot="1">
      <c r="A29" s="4"/>
      <c r="B29" s="693"/>
      <c r="C29" s="387">
        <v>1087</v>
      </c>
      <c r="D29" s="387"/>
      <c r="E29" s="387"/>
      <c r="F29" s="387"/>
      <c r="G29" s="419"/>
      <c r="H29" s="387"/>
      <c r="I29" s="422"/>
      <c r="J29" s="3"/>
      <c r="N29" s="632"/>
      <c r="T29" s="632"/>
    </row>
    <row r="30" spans="1:20" s="1" customFormat="1" ht="18.75">
      <c r="A30" s="4"/>
      <c r="B30" s="684" t="s">
        <v>1229</v>
      </c>
      <c r="C30" s="685"/>
      <c r="D30" s="685"/>
      <c r="E30" s="685"/>
      <c r="F30" s="685"/>
      <c r="G30" s="686"/>
      <c r="H30" s="685"/>
      <c r="I30" s="687"/>
      <c r="J30" s="3"/>
    </row>
    <row r="31" spans="1:20" s="1" customFormat="1" ht="18.75">
      <c r="A31" s="4"/>
      <c r="B31" s="688"/>
      <c r="C31" s="686"/>
      <c r="D31" s="686"/>
      <c r="E31" s="686"/>
      <c r="F31" s="686"/>
      <c r="G31" s="686"/>
      <c r="H31" s="686"/>
      <c r="I31" s="689"/>
      <c r="J31" s="3"/>
    </row>
    <row r="32" spans="1:20" s="1" customFormat="1" ht="19.5" thickBot="1">
      <c r="A32" s="4"/>
      <c r="B32" s="690"/>
      <c r="C32" s="691"/>
      <c r="D32" s="691"/>
      <c r="E32" s="691"/>
      <c r="F32" s="691"/>
      <c r="G32" s="691"/>
      <c r="H32" s="691"/>
      <c r="I32" s="692"/>
      <c r="J32" s="3"/>
    </row>
    <row r="33" spans="1:10" s="1" customFormat="1" ht="18.75">
      <c r="A33" s="45"/>
      <c r="B33" s="45"/>
      <c r="C33" s="45"/>
      <c r="D33" s="45"/>
      <c r="E33" s="45"/>
      <c r="F33" s="45"/>
      <c r="G33" s="45"/>
      <c r="H33" s="45"/>
      <c r="I33" s="45"/>
      <c r="J33" s="48"/>
    </row>
    <row r="34" spans="1:10" s="1" customFormat="1" ht="18.75" hidden="1">
      <c r="A34" s="4"/>
      <c r="B34" s="4"/>
      <c r="C34" s="4"/>
      <c r="D34" s="4"/>
      <c r="E34" s="4"/>
      <c r="F34" s="4"/>
      <c r="G34" s="4"/>
      <c r="H34" s="4"/>
      <c r="I34" s="4"/>
      <c r="J34" s="46" t="s">
        <v>1246</v>
      </c>
    </row>
    <row r="35" spans="1:10" s="1" customFormat="1" ht="18.75" hidden="1" customHeight="1">
      <c r="A35" s="4"/>
      <c r="B35" s="657" t="str">
        <f>CONCATENATE('加盟校情報&amp;大会設定'!$G$5,'加盟校情報&amp;大会設定'!$H$5,'加盟校情報&amp;大会設定'!$I$5,'加盟校情報&amp;大会設定'!$J$5,)&amp;"　男子4×100mR"</f>
        <v>第85回東海学生陸上競技対校選手権大会　男子4×100mR</v>
      </c>
      <c r="C35" s="658"/>
      <c r="D35" s="658"/>
      <c r="E35" s="658"/>
      <c r="F35" s="658"/>
      <c r="G35" s="658"/>
      <c r="H35" s="658"/>
      <c r="I35" s="659"/>
      <c r="J35" s="3"/>
    </row>
    <row r="36" spans="1:10" s="1" customFormat="1" ht="19.5" hidden="1" customHeight="1" thickBot="1">
      <c r="A36" s="4"/>
      <c r="B36" s="660"/>
      <c r="C36" s="661"/>
      <c r="D36" s="661"/>
      <c r="E36" s="661"/>
      <c r="F36" s="661"/>
      <c r="G36" s="661"/>
      <c r="H36" s="661"/>
      <c r="I36" s="662"/>
      <c r="J36" s="3"/>
    </row>
    <row r="37" spans="1:10" s="1" customFormat="1" ht="18.75" hidden="1">
      <c r="A37" s="4"/>
      <c r="B37" s="636" t="s">
        <v>1233</v>
      </c>
      <c r="C37" s="637"/>
      <c r="D37" s="673" t="str">
        <f>IF(基本情報登録!$D$6&gt;0,基本情報登録!$D$6,"")</f>
        <v/>
      </c>
      <c r="E37" s="674"/>
      <c r="F37" s="674"/>
      <c r="G37" s="674"/>
      <c r="H37" s="637"/>
      <c r="I37" s="47" t="s">
        <v>1267</v>
      </c>
      <c r="J37" s="3"/>
    </row>
    <row r="38" spans="1:10" s="1" customFormat="1" ht="18.75" hidden="1" customHeight="1">
      <c r="A38" s="4"/>
      <c r="B38" s="643" t="s">
        <v>1</v>
      </c>
      <c r="C38" s="644"/>
      <c r="D38" s="677" t="str">
        <f>IF(基本情報登録!$D$8&gt;0,基本情報登録!$D$8,"")</f>
        <v/>
      </c>
      <c r="E38" s="678"/>
      <c r="F38" s="678"/>
      <c r="G38" s="678"/>
      <c r="H38" s="644"/>
      <c r="I38" s="675"/>
      <c r="J38" s="3"/>
    </row>
    <row r="39" spans="1:10" s="1" customFormat="1" ht="19.5" hidden="1" customHeight="1" thickBot="1">
      <c r="A39" s="4"/>
      <c r="B39" s="653"/>
      <c r="C39" s="654"/>
      <c r="D39" s="679"/>
      <c r="E39" s="680"/>
      <c r="F39" s="680"/>
      <c r="G39" s="680"/>
      <c r="H39" s="654"/>
      <c r="I39" s="676"/>
      <c r="J39" s="3"/>
    </row>
    <row r="40" spans="1:10" s="1" customFormat="1" ht="18.75" hidden="1">
      <c r="A40" s="4"/>
      <c r="B40" s="636" t="s">
        <v>4288</v>
      </c>
      <c r="C40" s="637"/>
      <c r="D40" s="705"/>
      <c r="E40" s="706"/>
      <c r="F40" s="706"/>
      <c r="G40" s="706"/>
      <c r="H40" s="706"/>
      <c r="I40" s="707"/>
      <c r="J40" s="3"/>
    </row>
    <row r="41" spans="1:10" s="1" customFormat="1" ht="18.75" hidden="1" customHeight="1">
      <c r="A41" s="4"/>
      <c r="B41" s="35"/>
      <c r="C41" s="36"/>
      <c r="D41" s="37"/>
      <c r="E41" s="641" t="str">
        <f>TEXT(D40,"00000")</f>
        <v>00000</v>
      </c>
      <c r="F41" s="641"/>
      <c r="G41" s="641"/>
      <c r="H41" s="641"/>
      <c r="I41" s="642"/>
      <c r="J41" s="3"/>
    </row>
    <row r="42" spans="1:10" s="1" customFormat="1" ht="18.75" hidden="1" customHeight="1">
      <c r="A42" s="4"/>
      <c r="B42" s="643" t="s">
        <v>23</v>
      </c>
      <c r="C42" s="644"/>
      <c r="D42" s="647"/>
      <c r="E42" s="648"/>
      <c r="F42" s="648"/>
      <c r="G42" s="648"/>
      <c r="H42" s="648"/>
      <c r="I42" s="649"/>
      <c r="J42" s="3"/>
    </row>
    <row r="43" spans="1:10" s="1" customFormat="1" ht="18.75" hidden="1" customHeight="1">
      <c r="A43" s="4"/>
      <c r="B43" s="645"/>
      <c r="C43" s="646"/>
      <c r="D43" s="650"/>
      <c r="E43" s="651"/>
      <c r="F43" s="651"/>
      <c r="G43" s="651"/>
      <c r="H43" s="651"/>
      <c r="I43" s="652"/>
      <c r="J43" s="3"/>
    </row>
    <row r="44" spans="1:10" s="1" customFormat="1" ht="19.5" hidden="1" thickBot="1">
      <c r="A44" s="4"/>
      <c r="B44" s="708" t="s">
        <v>1225</v>
      </c>
      <c r="C44" s="709"/>
      <c r="D44" s="710"/>
      <c r="E44" s="634"/>
      <c r="F44" s="634"/>
      <c r="G44" s="634"/>
      <c r="H44" s="634"/>
      <c r="I44" s="635"/>
      <c r="J44" s="3"/>
    </row>
    <row r="45" spans="1:10" s="1" customFormat="1" ht="18.75" hidden="1">
      <c r="A45" s="4"/>
      <c r="B45" s="694" t="s">
        <v>1226</v>
      </c>
      <c r="C45" s="695"/>
      <c r="D45" s="695"/>
      <c r="E45" s="695"/>
      <c r="F45" s="695"/>
      <c r="G45" s="695"/>
      <c r="H45" s="695"/>
      <c r="I45" s="696"/>
      <c r="J45" s="3"/>
    </row>
    <row r="46" spans="1:10" s="1" customFormat="1" ht="19.5" hidden="1" thickBot="1">
      <c r="A46" s="4"/>
      <c r="B46" s="38" t="s">
        <v>1230</v>
      </c>
      <c r="C46" s="39" t="s">
        <v>14</v>
      </c>
      <c r="D46" s="39" t="s">
        <v>1231</v>
      </c>
      <c r="E46" s="697" t="s">
        <v>1227</v>
      </c>
      <c r="F46" s="698"/>
      <c r="G46" s="39" t="s">
        <v>1232</v>
      </c>
      <c r="H46" s="39" t="s">
        <v>44</v>
      </c>
      <c r="I46" s="40" t="s">
        <v>1228</v>
      </c>
      <c r="J46" s="3"/>
    </row>
    <row r="47" spans="1:10" s="1" customFormat="1" ht="19.5" hidden="1" customHeight="1" thickTop="1">
      <c r="A47" s="4"/>
      <c r="B47" s="699">
        <v>1</v>
      </c>
      <c r="C47" s="700"/>
      <c r="D47" s="700" t="str">
        <f>IF(C47&gt;0,VLOOKUP(C47,男子登録情報!$A$2:$H$1688,2,0),"")</f>
        <v/>
      </c>
      <c r="E47" s="701" t="str">
        <f>IF(C47&gt;0,VLOOKUP(C47,男子登録情報!$A$2:$H$1688,3,0),"")</f>
        <v/>
      </c>
      <c r="F47" s="702"/>
      <c r="G47" s="700" t="str">
        <f>IF(C47&gt;0,VLOOKUP(C47,男子登録情報!$A$2:$H$1688,4,0),"")</f>
        <v/>
      </c>
      <c r="H47" s="700" t="str">
        <f>IF(C47&gt;0,VLOOKUP(C47,男子登録情報!$A$2:$H$1688,8,0),"")</f>
        <v/>
      </c>
      <c r="I47" s="704" t="str">
        <f>IF(C47&gt;0,VLOOKUP(C47,男子登録情報!$A$2:$H$1688,5,0),"")</f>
        <v/>
      </c>
      <c r="J47" s="3"/>
    </row>
    <row r="48" spans="1:10" s="1" customFormat="1" ht="18.75" hidden="1" customHeight="1">
      <c r="A48" s="4"/>
      <c r="B48" s="671"/>
      <c r="C48" s="666"/>
      <c r="D48" s="666"/>
      <c r="E48" s="650"/>
      <c r="F48" s="703"/>
      <c r="G48" s="666"/>
      <c r="H48" s="666"/>
      <c r="I48" s="655"/>
      <c r="J48" s="3"/>
    </row>
    <row r="49" spans="1:10" s="1" customFormat="1" ht="18.75" hidden="1" customHeight="1">
      <c r="A49" s="4"/>
      <c r="B49" s="711">
        <v>2</v>
      </c>
      <c r="C49" s="672"/>
      <c r="D49" s="672" t="str">
        <f>IF(C49,VLOOKUP(C49,男子登録情報!$A$2:$H$1688,2,0),"")</f>
        <v/>
      </c>
      <c r="E49" s="647" t="str">
        <f>IF(C49&gt;0,VLOOKUP(C49,男子登録情報!$A$2:$H$1688,3,0),"")</f>
        <v/>
      </c>
      <c r="F49" s="712"/>
      <c r="G49" s="672" t="str">
        <f>IF(C49&gt;0,VLOOKUP(C49,男子登録情報!$A$2:$H$1688,4,0),"")</f>
        <v/>
      </c>
      <c r="H49" s="672" t="str">
        <f>IF(C49&gt;0,VLOOKUP(C49,男子登録情報!$A$2:$H$1688,8,0),"")</f>
        <v/>
      </c>
      <c r="I49" s="675" t="str">
        <f>IF(C49&gt;0,VLOOKUP(C49,男子登録情報!$A$2:$H$1688,5,0),"")</f>
        <v/>
      </c>
      <c r="J49" s="3"/>
    </row>
    <row r="50" spans="1:10" s="1" customFormat="1" ht="18.75" hidden="1" customHeight="1">
      <c r="A50" s="4"/>
      <c r="B50" s="671"/>
      <c r="C50" s="666"/>
      <c r="D50" s="666"/>
      <c r="E50" s="650"/>
      <c r="F50" s="703"/>
      <c r="G50" s="666"/>
      <c r="H50" s="666"/>
      <c r="I50" s="655"/>
      <c r="J50" s="3"/>
    </row>
    <row r="51" spans="1:10" s="1" customFormat="1" ht="18.75" hidden="1" customHeight="1">
      <c r="A51" s="4"/>
      <c r="B51" s="711">
        <v>3</v>
      </c>
      <c r="C51" s="672"/>
      <c r="D51" s="672" t="str">
        <f>IF(C51,VLOOKUP(C51,男子登録情報!$A$2:$H$1688,2,0),"")</f>
        <v/>
      </c>
      <c r="E51" s="647" t="str">
        <f>IF(C51&gt;0,VLOOKUP(C51,男子登録情報!$A$2:$H$1688,3,0),"")</f>
        <v/>
      </c>
      <c r="F51" s="712"/>
      <c r="G51" s="672" t="str">
        <f>IF(C51&gt;0,VLOOKUP(C51,男子登録情報!$A$2:$H$1688,4,0),"")</f>
        <v/>
      </c>
      <c r="H51" s="672" t="str">
        <f>IF(C51&gt;0,VLOOKUP(C51,男子登録情報!$A$2:$H$1688,8,0),"")</f>
        <v/>
      </c>
      <c r="I51" s="675" t="str">
        <f>IF(C51&gt;0,VLOOKUP(C51,男子登録情報!$A$2:$H$1688,5,0),"")</f>
        <v/>
      </c>
      <c r="J51" s="3"/>
    </row>
    <row r="52" spans="1:10" s="1" customFormat="1" ht="18.75" hidden="1" customHeight="1">
      <c r="A52" s="4"/>
      <c r="B52" s="671"/>
      <c r="C52" s="666"/>
      <c r="D52" s="666"/>
      <c r="E52" s="650"/>
      <c r="F52" s="703"/>
      <c r="G52" s="666"/>
      <c r="H52" s="666"/>
      <c r="I52" s="655"/>
      <c r="J52" s="3"/>
    </row>
    <row r="53" spans="1:10" s="1" customFormat="1" ht="18.75" hidden="1" customHeight="1">
      <c r="A53" s="4"/>
      <c r="B53" s="711">
        <v>4</v>
      </c>
      <c r="C53" s="672"/>
      <c r="D53" s="672" t="str">
        <f>IF(C53,VLOOKUP(C53,男子登録情報!$A$2:$H$1688,2,0),"")</f>
        <v/>
      </c>
      <c r="E53" s="647" t="str">
        <f>IF(C53&gt;0,VLOOKUP(C53,男子登録情報!$A$2:$H$1688,3,0),"")</f>
        <v/>
      </c>
      <c r="F53" s="712"/>
      <c r="G53" s="672" t="str">
        <f>IF(C53&gt;0,VLOOKUP(C53,男子登録情報!$A$2:$H$1688,4,0),"")</f>
        <v/>
      </c>
      <c r="H53" s="672" t="str">
        <f>IF(C53&gt;0,VLOOKUP(C53,男子登録情報!$A$2:$H$1688,8,0),"")</f>
        <v/>
      </c>
      <c r="I53" s="675" t="str">
        <f>IF(C53&gt;0,VLOOKUP(C53,男子登録情報!$A$2:$H$1688,5,0),"")</f>
        <v/>
      </c>
      <c r="J53" s="3"/>
    </row>
    <row r="54" spans="1:10" s="1" customFormat="1" ht="18.75" hidden="1" customHeight="1">
      <c r="A54" s="4"/>
      <c r="B54" s="671"/>
      <c r="C54" s="666"/>
      <c r="D54" s="666"/>
      <c r="E54" s="650"/>
      <c r="F54" s="703"/>
      <c r="G54" s="666"/>
      <c r="H54" s="666"/>
      <c r="I54" s="655"/>
      <c r="J54" s="3"/>
    </row>
    <row r="55" spans="1:10" s="1" customFormat="1" ht="18.75" hidden="1" customHeight="1">
      <c r="A55" s="4"/>
      <c r="B55" s="711">
        <v>5</v>
      </c>
      <c r="C55" s="672"/>
      <c r="D55" s="672" t="str">
        <f>IF(C55,VLOOKUP(C55,男子登録情報!$A$2:$H$1688,2,0),"")</f>
        <v/>
      </c>
      <c r="E55" s="647" t="str">
        <f>IF(C55&gt;0,VLOOKUP(C55,男子登録情報!$A$2:$H$1688,3,0),"")</f>
        <v/>
      </c>
      <c r="F55" s="712"/>
      <c r="G55" s="672" t="str">
        <f>IF(C55&gt;0,VLOOKUP(C55,男子登録情報!$A$2:$H$1688,4,0),"")</f>
        <v/>
      </c>
      <c r="H55" s="672" t="str">
        <f>IF(C55&gt;0,VLOOKUP(C55,男子登録情報!$A$2:$H$1688,8,0),"")</f>
        <v/>
      </c>
      <c r="I55" s="675" t="str">
        <f>IF(C55&gt;0,VLOOKUP(C55,男子登録情報!$A$2:$H$1688,5,0),"")</f>
        <v/>
      </c>
      <c r="J55" s="3"/>
    </row>
    <row r="56" spans="1:10" s="1" customFormat="1" ht="18.75" hidden="1" customHeight="1">
      <c r="A56" s="4"/>
      <c r="B56" s="671"/>
      <c r="C56" s="666"/>
      <c r="D56" s="666"/>
      <c r="E56" s="650"/>
      <c r="F56" s="703"/>
      <c r="G56" s="666"/>
      <c r="H56" s="666"/>
      <c r="I56" s="655"/>
      <c r="J56" s="3"/>
    </row>
    <row r="57" spans="1:10" s="1" customFormat="1" ht="18.75" hidden="1" customHeight="1">
      <c r="A57" s="4"/>
      <c r="B57" s="711">
        <v>6</v>
      </c>
      <c r="C57" s="672"/>
      <c r="D57" s="672" t="str">
        <f>IF(C57,VLOOKUP(C57,男子登録情報!$A$2:$H$1688,2,0),"")</f>
        <v/>
      </c>
      <c r="E57" s="647" t="str">
        <f>IF(C57&gt;0,VLOOKUP(C57,男子登録情報!$A$2:$H$1688,3,0),"")</f>
        <v/>
      </c>
      <c r="F57" s="712"/>
      <c r="G57" s="672" t="str">
        <f>IF(C57&gt;0,VLOOKUP(C57,男子登録情報!$A$2:$H$1688,4,0),"")</f>
        <v/>
      </c>
      <c r="H57" s="672" t="str">
        <f>IF(C57&gt;0,VLOOKUP(C57,男子登録情報!$A$2:$H$1688,8,0),"")</f>
        <v/>
      </c>
      <c r="I57" s="675" t="str">
        <f>IF(C57&gt;0,VLOOKUP(C57,男子登録情報!$A$2:$H$1688,5,0),"")</f>
        <v/>
      </c>
      <c r="J57" s="3"/>
    </row>
    <row r="58" spans="1:10" s="1" customFormat="1" ht="19.5" hidden="1" customHeight="1" thickBot="1">
      <c r="A58" s="4"/>
      <c r="B58" s="713"/>
      <c r="C58" s="714"/>
      <c r="D58" s="714"/>
      <c r="E58" s="715"/>
      <c r="F58" s="716"/>
      <c r="G58" s="714"/>
      <c r="H58" s="714"/>
      <c r="I58" s="676"/>
      <c r="J58" s="3"/>
    </row>
    <row r="59" spans="1:10" s="1" customFormat="1" ht="18.75" hidden="1">
      <c r="A59" s="4"/>
      <c r="B59" s="684" t="s">
        <v>1229</v>
      </c>
      <c r="C59" s="685"/>
      <c r="D59" s="685"/>
      <c r="E59" s="685"/>
      <c r="F59" s="685"/>
      <c r="G59" s="685"/>
      <c r="H59" s="685"/>
      <c r="I59" s="687"/>
      <c r="J59" s="3"/>
    </row>
    <row r="60" spans="1:10" s="1" customFormat="1" ht="18.75" hidden="1">
      <c r="A60" s="4"/>
      <c r="B60" s="688"/>
      <c r="C60" s="686"/>
      <c r="D60" s="686"/>
      <c r="E60" s="686"/>
      <c r="F60" s="686"/>
      <c r="G60" s="686"/>
      <c r="H60" s="686"/>
      <c r="I60" s="689"/>
      <c r="J60" s="3"/>
    </row>
    <row r="61" spans="1:10" s="1" customFormat="1" ht="19.5" hidden="1" thickBot="1">
      <c r="A61" s="4"/>
      <c r="B61" s="690"/>
      <c r="C61" s="691"/>
      <c r="D61" s="691"/>
      <c r="E61" s="691"/>
      <c r="F61" s="691"/>
      <c r="G61" s="691"/>
      <c r="H61" s="691"/>
      <c r="I61" s="692"/>
      <c r="J61" s="3"/>
    </row>
    <row r="62" spans="1:10" s="1" customFormat="1" ht="18.75" hidden="1">
      <c r="A62" s="45"/>
      <c r="B62" s="45"/>
      <c r="C62" s="45"/>
      <c r="D62" s="45"/>
      <c r="E62" s="45"/>
      <c r="F62" s="45"/>
      <c r="G62" s="45"/>
      <c r="H62" s="45"/>
      <c r="I62" s="45"/>
      <c r="J62" s="48"/>
    </row>
    <row r="63" spans="1:10" s="1" customFormat="1" ht="18.75" hidden="1">
      <c r="A63" s="4"/>
      <c r="B63" s="4"/>
      <c r="C63" s="4"/>
      <c r="D63" s="4"/>
      <c r="E63" s="4"/>
      <c r="F63" s="4"/>
      <c r="G63" s="4"/>
      <c r="H63" s="4"/>
      <c r="I63" s="4"/>
      <c r="J63" s="46" t="s">
        <v>1247</v>
      </c>
    </row>
    <row r="64" spans="1:10" s="1" customFormat="1" ht="18.75" hidden="1" customHeight="1">
      <c r="A64" s="4"/>
      <c r="B64" s="657" t="str">
        <f>CONCATENATE('加盟校情報&amp;大会設定'!$G$5,'加盟校情報&amp;大会設定'!$H$5,'加盟校情報&amp;大会設定'!$I$5,'加盟校情報&amp;大会設定'!$J$5,)&amp;"　男子4×100mR"</f>
        <v>第85回東海学生陸上競技対校選手権大会　男子4×100mR</v>
      </c>
      <c r="C64" s="658"/>
      <c r="D64" s="658"/>
      <c r="E64" s="658"/>
      <c r="F64" s="658"/>
      <c r="G64" s="658"/>
      <c r="H64" s="658"/>
      <c r="I64" s="659"/>
      <c r="J64" s="3"/>
    </row>
    <row r="65" spans="1:10" s="1" customFormat="1" ht="19.5" hidden="1" customHeight="1" thickBot="1">
      <c r="A65" s="4"/>
      <c r="B65" s="660"/>
      <c r="C65" s="661"/>
      <c r="D65" s="661"/>
      <c r="E65" s="661"/>
      <c r="F65" s="661"/>
      <c r="G65" s="661"/>
      <c r="H65" s="661"/>
      <c r="I65" s="662"/>
      <c r="J65" s="3"/>
    </row>
    <row r="66" spans="1:10" s="1" customFormat="1" ht="18.75" hidden="1">
      <c r="A66" s="4"/>
      <c r="B66" s="636" t="s">
        <v>1233</v>
      </c>
      <c r="C66" s="637"/>
      <c r="D66" s="673" t="str">
        <f>IF(基本情報登録!$D$6&gt;0,基本情報登録!$D$6,"")</f>
        <v/>
      </c>
      <c r="E66" s="674"/>
      <c r="F66" s="674"/>
      <c r="G66" s="674"/>
      <c r="H66" s="637"/>
      <c r="I66" s="47" t="s">
        <v>1267</v>
      </c>
      <c r="J66" s="3"/>
    </row>
    <row r="67" spans="1:10" s="1" customFormat="1" ht="18.75" hidden="1" customHeight="1">
      <c r="A67" s="4"/>
      <c r="B67" s="643" t="s">
        <v>1</v>
      </c>
      <c r="C67" s="644"/>
      <c r="D67" s="677" t="str">
        <f>IF(基本情報登録!$D$8&gt;0,基本情報登録!$D$8,"")</f>
        <v/>
      </c>
      <c r="E67" s="678"/>
      <c r="F67" s="678"/>
      <c r="G67" s="678"/>
      <c r="H67" s="644"/>
      <c r="I67" s="675"/>
      <c r="J67" s="3"/>
    </row>
    <row r="68" spans="1:10" s="1" customFormat="1" ht="19.5" hidden="1" customHeight="1" thickBot="1">
      <c r="A68" s="4"/>
      <c r="B68" s="653"/>
      <c r="C68" s="654"/>
      <c r="D68" s="679"/>
      <c r="E68" s="680"/>
      <c r="F68" s="680"/>
      <c r="G68" s="680"/>
      <c r="H68" s="654"/>
      <c r="I68" s="676"/>
      <c r="J68" s="3"/>
    </row>
    <row r="69" spans="1:10" s="1" customFormat="1" ht="18.75" hidden="1">
      <c r="A69" s="4"/>
      <c r="B69" s="636" t="s">
        <v>4288</v>
      </c>
      <c r="C69" s="637"/>
      <c r="D69" s="705"/>
      <c r="E69" s="706"/>
      <c r="F69" s="706"/>
      <c r="G69" s="706"/>
      <c r="H69" s="706"/>
      <c r="I69" s="707"/>
      <c r="J69" s="3"/>
    </row>
    <row r="70" spans="1:10" s="1" customFormat="1" ht="18.75" hidden="1">
      <c r="A70" s="4"/>
      <c r="B70" s="35"/>
      <c r="C70" s="36"/>
      <c r="D70" s="37"/>
      <c r="E70" s="641" t="str">
        <f>TEXT(D69,"00000")</f>
        <v>00000</v>
      </c>
      <c r="F70" s="641"/>
      <c r="G70" s="641"/>
      <c r="H70" s="641"/>
      <c r="I70" s="642"/>
      <c r="J70" s="3"/>
    </row>
    <row r="71" spans="1:10" s="1" customFormat="1" ht="18.75" hidden="1" customHeight="1">
      <c r="A71" s="4"/>
      <c r="B71" s="643" t="s">
        <v>23</v>
      </c>
      <c r="C71" s="644"/>
      <c r="D71" s="647"/>
      <c r="E71" s="648"/>
      <c r="F71" s="648"/>
      <c r="G71" s="648"/>
      <c r="H71" s="648"/>
      <c r="I71" s="649"/>
      <c r="J71" s="3"/>
    </row>
    <row r="72" spans="1:10" s="1" customFormat="1" ht="18.75" hidden="1" customHeight="1">
      <c r="A72" s="4"/>
      <c r="B72" s="645"/>
      <c r="C72" s="646"/>
      <c r="D72" s="650"/>
      <c r="E72" s="651"/>
      <c r="F72" s="651"/>
      <c r="G72" s="651"/>
      <c r="H72" s="651"/>
      <c r="I72" s="652"/>
      <c r="J72" s="3"/>
    </row>
    <row r="73" spans="1:10" s="1" customFormat="1" ht="19.5" hidden="1" thickBot="1">
      <c r="A73" s="4"/>
      <c r="B73" s="708" t="s">
        <v>1225</v>
      </c>
      <c r="C73" s="709"/>
      <c r="D73" s="710"/>
      <c r="E73" s="634"/>
      <c r="F73" s="634"/>
      <c r="G73" s="634"/>
      <c r="H73" s="634"/>
      <c r="I73" s="635"/>
      <c r="J73" s="3"/>
    </row>
    <row r="74" spans="1:10" s="1" customFormat="1" ht="18.75" hidden="1">
      <c r="A74" s="4"/>
      <c r="B74" s="694" t="s">
        <v>1226</v>
      </c>
      <c r="C74" s="695"/>
      <c r="D74" s="695"/>
      <c r="E74" s="695"/>
      <c r="F74" s="695"/>
      <c r="G74" s="695"/>
      <c r="H74" s="695"/>
      <c r="I74" s="696"/>
      <c r="J74" s="3"/>
    </row>
    <row r="75" spans="1:10" s="1" customFormat="1" ht="19.5" hidden="1" thickBot="1">
      <c r="A75" s="4"/>
      <c r="B75" s="38" t="s">
        <v>1230</v>
      </c>
      <c r="C75" s="39" t="s">
        <v>14</v>
      </c>
      <c r="D75" s="39" t="s">
        <v>1231</v>
      </c>
      <c r="E75" s="697" t="s">
        <v>1227</v>
      </c>
      <c r="F75" s="698"/>
      <c r="G75" s="39" t="s">
        <v>1232</v>
      </c>
      <c r="H75" s="39" t="s">
        <v>44</v>
      </c>
      <c r="I75" s="40" t="s">
        <v>1228</v>
      </c>
      <c r="J75" s="3"/>
    </row>
    <row r="76" spans="1:10" s="1" customFormat="1" ht="19.5" hidden="1" customHeight="1" thickTop="1">
      <c r="A76" s="4"/>
      <c r="B76" s="699">
        <v>1</v>
      </c>
      <c r="C76" s="700"/>
      <c r="D76" s="700" t="str">
        <f>IF(C76&gt;0,VLOOKUP(C76,男子登録情報!$A$2:$H$1688,2,0),"")</f>
        <v/>
      </c>
      <c r="E76" s="701" t="str">
        <f>IF(C76&gt;0,VLOOKUP(C76,男子登録情報!$A$2:$H$1688,3,0),"")</f>
        <v/>
      </c>
      <c r="F76" s="702"/>
      <c r="G76" s="700" t="str">
        <f>IF(C76&gt;0,VLOOKUP(C76,男子登録情報!$A$2:$H$1688,4,0),"")</f>
        <v/>
      </c>
      <c r="H76" s="700" t="str">
        <f>IF(C76&gt;0,VLOOKUP(C76,男子登録情報!$A$2:$H$1688,8,0),"")</f>
        <v/>
      </c>
      <c r="I76" s="704" t="str">
        <f>IF(C76&gt;0,VLOOKUP(C76,男子登録情報!$A$2:$H$1688,5,0),"")</f>
        <v/>
      </c>
      <c r="J76" s="3"/>
    </row>
    <row r="77" spans="1:10" s="1" customFormat="1" ht="18.75" hidden="1" customHeight="1">
      <c r="A77" s="4"/>
      <c r="B77" s="671"/>
      <c r="C77" s="666"/>
      <c r="D77" s="666"/>
      <c r="E77" s="650"/>
      <c r="F77" s="703"/>
      <c r="G77" s="666"/>
      <c r="H77" s="666"/>
      <c r="I77" s="655"/>
      <c r="J77" s="3"/>
    </row>
    <row r="78" spans="1:10" s="1" customFormat="1" ht="18.75" hidden="1" customHeight="1">
      <c r="A78" s="4"/>
      <c r="B78" s="711">
        <v>2</v>
      </c>
      <c r="C78" s="672"/>
      <c r="D78" s="672" t="str">
        <f>IF(C78,VLOOKUP(C78,男子登録情報!$A$2:$H$1688,2,0),"")</f>
        <v/>
      </c>
      <c r="E78" s="647" t="str">
        <f>IF(C78&gt;0,VLOOKUP(C78,男子登録情報!$A$2:$H$1688,3,0),"")</f>
        <v/>
      </c>
      <c r="F78" s="712"/>
      <c r="G78" s="672" t="str">
        <f>IF(C78&gt;0,VLOOKUP(C78,男子登録情報!$A$2:$H$1688,4,0),"")</f>
        <v/>
      </c>
      <c r="H78" s="672" t="str">
        <f>IF(C78&gt;0,VLOOKUP(C78,男子登録情報!$A$2:$H$1688,8,0),"")</f>
        <v/>
      </c>
      <c r="I78" s="675" t="str">
        <f>IF(C78&gt;0,VLOOKUP(C78,男子登録情報!$A$2:$H$1688,5,0),"")</f>
        <v/>
      </c>
      <c r="J78" s="3"/>
    </row>
    <row r="79" spans="1:10" s="1" customFormat="1" ht="18.75" hidden="1" customHeight="1">
      <c r="A79" s="4"/>
      <c r="B79" s="671"/>
      <c r="C79" s="666"/>
      <c r="D79" s="666"/>
      <c r="E79" s="650"/>
      <c r="F79" s="703"/>
      <c r="G79" s="666"/>
      <c r="H79" s="666"/>
      <c r="I79" s="655"/>
      <c r="J79" s="3"/>
    </row>
    <row r="80" spans="1:10" s="1" customFormat="1" ht="18.75" hidden="1" customHeight="1">
      <c r="A80" s="4"/>
      <c r="B80" s="711">
        <v>3</v>
      </c>
      <c r="C80" s="672"/>
      <c r="D80" s="672" t="str">
        <f>IF(C80,VLOOKUP(C80,男子登録情報!$A$2:$H$1688,2,0),"")</f>
        <v/>
      </c>
      <c r="E80" s="647" t="str">
        <f>IF(C80&gt;0,VLOOKUP(C80,男子登録情報!$A$2:$H$1688,3,0),"")</f>
        <v/>
      </c>
      <c r="F80" s="712"/>
      <c r="G80" s="672" t="str">
        <f>IF(C80&gt;0,VLOOKUP(C80,男子登録情報!$A$2:$H$1688,4,0),"")</f>
        <v/>
      </c>
      <c r="H80" s="672" t="str">
        <f>IF(C80&gt;0,VLOOKUP(C80,男子登録情報!$A$2:$H$1688,8,0),"")</f>
        <v/>
      </c>
      <c r="I80" s="675" t="str">
        <f>IF(C80&gt;0,VLOOKUP(C80,男子登録情報!$A$2:$H$1688,5,0),"")</f>
        <v/>
      </c>
      <c r="J80" s="3"/>
    </row>
    <row r="81" spans="1:10" s="1" customFormat="1" ht="18.75" hidden="1" customHeight="1">
      <c r="A81" s="4"/>
      <c r="B81" s="671"/>
      <c r="C81" s="666"/>
      <c r="D81" s="666"/>
      <c r="E81" s="650"/>
      <c r="F81" s="703"/>
      <c r="G81" s="666"/>
      <c r="H81" s="666"/>
      <c r="I81" s="655"/>
      <c r="J81" s="3"/>
    </row>
    <row r="82" spans="1:10" s="1" customFormat="1" ht="18.75" hidden="1" customHeight="1">
      <c r="A82" s="4"/>
      <c r="B82" s="711">
        <v>4</v>
      </c>
      <c r="C82" s="672"/>
      <c r="D82" s="672" t="str">
        <f>IF(C82,VLOOKUP(C82,男子登録情報!$A$2:$H$1688,2,0),"")</f>
        <v/>
      </c>
      <c r="E82" s="647" t="str">
        <f>IF(C82&gt;0,VLOOKUP(C82,男子登録情報!$A$2:$H$1688,3,0),"")</f>
        <v/>
      </c>
      <c r="F82" s="712"/>
      <c r="G82" s="672" t="str">
        <f>IF(C82&gt;0,VLOOKUP(C82,男子登録情報!$A$2:$H$1688,4,0),"")</f>
        <v/>
      </c>
      <c r="H82" s="672" t="str">
        <f>IF(C82&gt;0,VLOOKUP(C82,男子登録情報!$A$2:$H$1688,8,0),"")</f>
        <v/>
      </c>
      <c r="I82" s="675" t="str">
        <f>IF(C82&gt;0,VLOOKUP(C82,男子登録情報!$A$2:$H$1688,5,0),"")</f>
        <v/>
      </c>
      <c r="J82" s="3"/>
    </row>
    <row r="83" spans="1:10" s="1" customFormat="1" ht="18.75" hidden="1" customHeight="1">
      <c r="A83" s="4"/>
      <c r="B83" s="671"/>
      <c r="C83" s="666"/>
      <c r="D83" s="666"/>
      <c r="E83" s="650"/>
      <c r="F83" s="703"/>
      <c r="G83" s="666"/>
      <c r="H83" s="666"/>
      <c r="I83" s="655"/>
      <c r="J83" s="3"/>
    </row>
    <row r="84" spans="1:10" s="1" customFormat="1" ht="18.75" hidden="1" customHeight="1">
      <c r="A84" s="4"/>
      <c r="B84" s="711">
        <v>5</v>
      </c>
      <c r="C84" s="672"/>
      <c r="D84" s="672" t="str">
        <f>IF(C84,VLOOKUP(C84,男子登録情報!$A$2:$H$1688,2,0),"")</f>
        <v/>
      </c>
      <c r="E84" s="647" t="str">
        <f>IF(C84&gt;0,VLOOKUP(C84,男子登録情報!$A$2:$H$1688,3,0),"")</f>
        <v/>
      </c>
      <c r="F84" s="712"/>
      <c r="G84" s="672" t="str">
        <f>IF(C84&gt;0,VLOOKUP(C84,男子登録情報!$A$2:$H$1688,4,0),"")</f>
        <v/>
      </c>
      <c r="H84" s="672" t="str">
        <f>IF(C84&gt;0,VLOOKUP(C84,男子登録情報!$A$2:$H$1688,8,0),"")</f>
        <v/>
      </c>
      <c r="I84" s="675" t="str">
        <f>IF(C84&gt;0,VLOOKUP(C84,男子登録情報!$A$2:$H$1688,5,0),"")</f>
        <v/>
      </c>
      <c r="J84" s="3"/>
    </row>
    <row r="85" spans="1:10" s="1" customFormat="1" ht="18.75" hidden="1" customHeight="1">
      <c r="A85" s="4"/>
      <c r="B85" s="671"/>
      <c r="C85" s="666"/>
      <c r="D85" s="666"/>
      <c r="E85" s="650"/>
      <c r="F85" s="703"/>
      <c r="G85" s="666"/>
      <c r="H85" s="666"/>
      <c r="I85" s="655"/>
      <c r="J85" s="3"/>
    </row>
    <row r="86" spans="1:10" s="1" customFormat="1" ht="18.75" hidden="1" customHeight="1">
      <c r="A86" s="4"/>
      <c r="B86" s="711">
        <v>6</v>
      </c>
      <c r="C86" s="672"/>
      <c r="D86" s="672" t="str">
        <f>IF(C86,VLOOKUP(C86,男子登録情報!$A$2:$H$1688,2,0),"")</f>
        <v/>
      </c>
      <c r="E86" s="647" t="str">
        <f>IF(C86&gt;0,VLOOKUP(C86,男子登録情報!$A$2:$H$1688,3,0),"")</f>
        <v/>
      </c>
      <c r="F86" s="712"/>
      <c r="G86" s="672" t="str">
        <f>IF(C86&gt;0,VLOOKUP(C86,男子登録情報!$A$2:$H$1688,4,0),"")</f>
        <v/>
      </c>
      <c r="H86" s="672" t="str">
        <f>IF(C86&gt;0,VLOOKUP(C86,男子登録情報!$A$2:$H$1688,8,0),"")</f>
        <v/>
      </c>
      <c r="I86" s="675" t="str">
        <f>IF(C86&gt;0,VLOOKUP(C86,男子登録情報!$A$2:$H$1688,5,0),"")</f>
        <v/>
      </c>
      <c r="J86" s="3"/>
    </row>
    <row r="87" spans="1:10" s="1" customFormat="1" ht="19.5" hidden="1" customHeight="1" thickBot="1">
      <c r="A87" s="4"/>
      <c r="B87" s="713"/>
      <c r="C87" s="714"/>
      <c r="D87" s="714"/>
      <c r="E87" s="715"/>
      <c r="F87" s="716"/>
      <c r="G87" s="714"/>
      <c r="H87" s="714"/>
      <c r="I87" s="676"/>
      <c r="J87" s="3"/>
    </row>
    <row r="88" spans="1:10" s="1" customFormat="1" ht="18.75" hidden="1">
      <c r="A88" s="4"/>
      <c r="B88" s="684" t="s">
        <v>1229</v>
      </c>
      <c r="C88" s="685"/>
      <c r="D88" s="685"/>
      <c r="E88" s="685"/>
      <c r="F88" s="685"/>
      <c r="G88" s="685"/>
      <c r="H88" s="685"/>
      <c r="I88" s="687"/>
      <c r="J88" s="3"/>
    </row>
    <row r="89" spans="1:10" s="1" customFormat="1" ht="18.75" hidden="1">
      <c r="A89" s="4"/>
      <c r="B89" s="688"/>
      <c r="C89" s="686"/>
      <c r="D89" s="686"/>
      <c r="E89" s="686"/>
      <c r="F89" s="686"/>
      <c r="G89" s="686"/>
      <c r="H89" s="686"/>
      <c r="I89" s="689"/>
      <c r="J89" s="3"/>
    </row>
    <row r="90" spans="1:10" s="1" customFormat="1" ht="19.5" hidden="1" thickBot="1">
      <c r="A90" s="4"/>
      <c r="B90" s="690"/>
      <c r="C90" s="691"/>
      <c r="D90" s="691"/>
      <c r="E90" s="691"/>
      <c r="F90" s="691"/>
      <c r="G90" s="691"/>
      <c r="H90" s="691"/>
      <c r="I90" s="692"/>
      <c r="J90" s="3"/>
    </row>
    <row r="91" spans="1:10" s="1" customFormat="1" ht="18.75" hidden="1">
      <c r="A91" s="45"/>
      <c r="B91" s="45"/>
      <c r="C91" s="45"/>
      <c r="D91" s="45"/>
      <c r="E91" s="45"/>
      <c r="F91" s="45"/>
      <c r="G91" s="45"/>
      <c r="H91" s="45"/>
      <c r="I91" s="45"/>
      <c r="J91" s="48"/>
    </row>
    <row r="92" spans="1:10" s="1" customFormat="1" ht="18.75" hidden="1">
      <c r="A92" s="4"/>
      <c r="B92" s="4"/>
      <c r="C92" s="4"/>
      <c r="D92" s="4"/>
      <c r="E92" s="4"/>
      <c r="F92" s="4"/>
      <c r="G92" s="4"/>
      <c r="H92" s="4"/>
      <c r="I92" s="4"/>
      <c r="J92" s="46" t="s">
        <v>1248</v>
      </c>
    </row>
    <row r="93" spans="1:10" s="1" customFormat="1" ht="18.75" hidden="1" customHeight="1">
      <c r="A93" s="4"/>
      <c r="B93" s="657" t="str">
        <f>CONCATENATE('加盟校情報&amp;大会設定'!$G$5,'加盟校情報&amp;大会設定'!$H$5,'加盟校情報&amp;大会設定'!$I$5,'加盟校情報&amp;大会設定'!$J$5,)&amp;"　男子4×100mR"</f>
        <v>第85回東海学生陸上競技対校選手権大会　男子4×100mR</v>
      </c>
      <c r="C93" s="658"/>
      <c r="D93" s="658"/>
      <c r="E93" s="658"/>
      <c r="F93" s="658"/>
      <c r="G93" s="658"/>
      <c r="H93" s="658"/>
      <c r="I93" s="659"/>
      <c r="J93" s="3"/>
    </row>
    <row r="94" spans="1:10" s="1" customFormat="1" ht="19.5" hidden="1" customHeight="1" thickBot="1">
      <c r="A94" s="4"/>
      <c r="B94" s="660"/>
      <c r="C94" s="661"/>
      <c r="D94" s="661"/>
      <c r="E94" s="661"/>
      <c r="F94" s="661"/>
      <c r="G94" s="661"/>
      <c r="H94" s="661"/>
      <c r="I94" s="662"/>
      <c r="J94" s="3"/>
    </row>
    <row r="95" spans="1:10" s="1" customFormat="1" ht="18.75" hidden="1">
      <c r="A95" s="4"/>
      <c r="B95" s="636" t="s">
        <v>1233</v>
      </c>
      <c r="C95" s="637"/>
      <c r="D95" s="673" t="str">
        <f>IF(基本情報登録!$D$6&gt;0,基本情報登録!$D$6,"")</f>
        <v/>
      </c>
      <c r="E95" s="674"/>
      <c r="F95" s="674"/>
      <c r="G95" s="674"/>
      <c r="H95" s="637"/>
      <c r="I95" s="47" t="s">
        <v>1267</v>
      </c>
      <c r="J95" s="3"/>
    </row>
    <row r="96" spans="1:10" s="1" customFormat="1" ht="18.75" hidden="1" customHeight="1">
      <c r="A96" s="4"/>
      <c r="B96" s="643" t="s">
        <v>1</v>
      </c>
      <c r="C96" s="644"/>
      <c r="D96" s="677" t="str">
        <f>IF(基本情報登録!$D$8&gt;0,基本情報登録!$D$8,"")</f>
        <v/>
      </c>
      <c r="E96" s="678"/>
      <c r="F96" s="678"/>
      <c r="G96" s="678"/>
      <c r="H96" s="644"/>
      <c r="I96" s="675"/>
      <c r="J96" s="3"/>
    </row>
    <row r="97" spans="1:10" s="1" customFormat="1" ht="19.5" hidden="1" customHeight="1" thickBot="1">
      <c r="A97" s="4"/>
      <c r="B97" s="653"/>
      <c r="C97" s="654"/>
      <c r="D97" s="679"/>
      <c r="E97" s="680"/>
      <c r="F97" s="680"/>
      <c r="G97" s="680"/>
      <c r="H97" s="654"/>
      <c r="I97" s="676"/>
      <c r="J97" s="3"/>
    </row>
    <row r="98" spans="1:10" s="1" customFormat="1" ht="18.75" hidden="1">
      <c r="A98" s="4"/>
      <c r="B98" s="636" t="s">
        <v>4288</v>
      </c>
      <c r="C98" s="637"/>
      <c r="D98" s="705"/>
      <c r="E98" s="706"/>
      <c r="F98" s="706"/>
      <c r="G98" s="706"/>
      <c r="H98" s="706"/>
      <c r="I98" s="707"/>
      <c r="J98" s="3"/>
    </row>
    <row r="99" spans="1:10" s="1" customFormat="1" ht="18.75" hidden="1">
      <c r="A99" s="4"/>
      <c r="B99" s="35"/>
      <c r="C99" s="36"/>
      <c r="D99" s="37"/>
      <c r="E99" s="641" t="str">
        <f>TEXT(D98,"00000")</f>
        <v>00000</v>
      </c>
      <c r="F99" s="641"/>
      <c r="G99" s="641"/>
      <c r="H99" s="641"/>
      <c r="I99" s="642"/>
      <c r="J99" s="3"/>
    </row>
    <row r="100" spans="1:10" s="1" customFormat="1" ht="18.75" hidden="1" customHeight="1">
      <c r="A100" s="4"/>
      <c r="B100" s="643" t="s">
        <v>23</v>
      </c>
      <c r="C100" s="644"/>
      <c r="D100" s="647"/>
      <c r="E100" s="648"/>
      <c r="F100" s="648"/>
      <c r="G100" s="648"/>
      <c r="H100" s="648"/>
      <c r="I100" s="649"/>
      <c r="J100" s="3"/>
    </row>
    <row r="101" spans="1:10" s="1" customFormat="1" ht="18.75" hidden="1" customHeight="1">
      <c r="A101" s="4"/>
      <c r="B101" s="645"/>
      <c r="C101" s="646"/>
      <c r="D101" s="650"/>
      <c r="E101" s="651"/>
      <c r="F101" s="651"/>
      <c r="G101" s="651"/>
      <c r="H101" s="651"/>
      <c r="I101" s="652"/>
      <c r="J101" s="3"/>
    </row>
    <row r="102" spans="1:10" s="1" customFormat="1" ht="19.5" hidden="1" thickBot="1">
      <c r="A102" s="4"/>
      <c r="B102" s="708" t="s">
        <v>1225</v>
      </c>
      <c r="C102" s="709"/>
      <c r="D102" s="710"/>
      <c r="E102" s="634"/>
      <c r="F102" s="634"/>
      <c r="G102" s="634"/>
      <c r="H102" s="634"/>
      <c r="I102" s="635"/>
      <c r="J102" s="3"/>
    </row>
    <row r="103" spans="1:10" s="1" customFormat="1" ht="18.75" hidden="1">
      <c r="A103" s="4"/>
      <c r="B103" s="694" t="s">
        <v>1226</v>
      </c>
      <c r="C103" s="695"/>
      <c r="D103" s="695"/>
      <c r="E103" s="695"/>
      <c r="F103" s="695"/>
      <c r="G103" s="695"/>
      <c r="H103" s="695"/>
      <c r="I103" s="696"/>
      <c r="J103" s="3"/>
    </row>
    <row r="104" spans="1:10" s="1" customFormat="1" ht="19.5" hidden="1" thickBot="1">
      <c r="A104" s="4"/>
      <c r="B104" s="38" t="s">
        <v>1230</v>
      </c>
      <c r="C104" s="39" t="s">
        <v>14</v>
      </c>
      <c r="D104" s="39" t="s">
        <v>1231</v>
      </c>
      <c r="E104" s="697" t="s">
        <v>1227</v>
      </c>
      <c r="F104" s="698"/>
      <c r="G104" s="39" t="s">
        <v>1232</v>
      </c>
      <c r="H104" s="39" t="s">
        <v>44</v>
      </c>
      <c r="I104" s="40" t="s">
        <v>1228</v>
      </c>
      <c r="J104" s="3"/>
    </row>
    <row r="105" spans="1:10" s="1" customFormat="1" ht="19.5" hidden="1" customHeight="1" thickTop="1">
      <c r="A105" s="4"/>
      <c r="B105" s="699">
        <v>1</v>
      </c>
      <c r="C105" s="700"/>
      <c r="D105" s="700" t="str">
        <f>IF(C105&gt;0,VLOOKUP(C105,男子登録情報!$A$2:$H$1688,2,0),"")</f>
        <v/>
      </c>
      <c r="E105" s="701" t="str">
        <f>IF(C105&gt;0,VLOOKUP(C105,男子登録情報!$A$2:$H$1688,3,0),"")</f>
        <v/>
      </c>
      <c r="F105" s="702"/>
      <c r="G105" s="700" t="str">
        <f>IF(C105&gt;0,VLOOKUP(C105,男子登録情報!$A$2:$H$1688,4,0),"")</f>
        <v/>
      </c>
      <c r="H105" s="700" t="str">
        <f>IF(C105&gt;0,VLOOKUP(C105,男子登録情報!$A$2:$H$1688,8,0),"")</f>
        <v/>
      </c>
      <c r="I105" s="704" t="str">
        <f>IF(C105&gt;0,VLOOKUP(C105,男子登録情報!$A$2:$H$1688,5,0),"")</f>
        <v/>
      </c>
      <c r="J105" s="3"/>
    </row>
    <row r="106" spans="1:10" s="1" customFormat="1" ht="18.75" hidden="1" customHeight="1">
      <c r="A106" s="4"/>
      <c r="B106" s="671"/>
      <c r="C106" s="666"/>
      <c r="D106" s="666"/>
      <c r="E106" s="650"/>
      <c r="F106" s="703"/>
      <c r="G106" s="666"/>
      <c r="H106" s="666"/>
      <c r="I106" s="655"/>
      <c r="J106" s="3"/>
    </row>
    <row r="107" spans="1:10" s="1" customFormat="1" ht="18.75" hidden="1" customHeight="1">
      <c r="A107" s="4"/>
      <c r="B107" s="711">
        <v>2</v>
      </c>
      <c r="C107" s="672"/>
      <c r="D107" s="672" t="str">
        <f>IF(C107,VLOOKUP(C107,男子登録情報!$A$2:$H$1688,2,0),"")</f>
        <v/>
      </c>
      <c r="E107" s="647" t="str">
        <f>IF(C107&gt;0,VLOOKUP(C107,男子登録情報!$A$2:$H$1688,3,0),"")</f>
        <v/>
      </c>
      <c r="F107" s="712"/>
      <c r="G107" s="672" t="str">
        <f>IF(C107&gt;0,VLOOKUP(C107,男子登録情報!$A$2:$H$1688,4,0),"")</f>
        <v/>
      </c>
      <c r="H107" s="672" t="str">
        <f>IF(C107&gt;0,VLOOKUP(C107,男子登録情報!$A$2:$H$1688,8,0),"")</f>
        <v/>
      </c>
      <c r="I107" s="675" t="str">
        <f>IF(C107&gt;0,VLOOKUP(C107,男子登録情報!$A$2:$H$1688,5,0),"")</f>
        <v/>
      </c>
      <c r="J107" s="3"/>
    </row>
    <row r="108" spans="1:10" s="1" customFormat="1" ht="18.75" hidden="1" customHeight="1">
      <c r="A108" s="4"/>
      <c r="B108" s="671"/>
      <c r="C108" s="666"/>
      <c r="D108" s="666"/>
      <c r="E108" s="650"/>
      <c r="F108" s="703"/>
      <c r="G108" s="666"/>
      <c r="H108" s="666"/>
      <c r="I108" s="655"/>
      <c r="J108" s="3"/>
    </row>
    <row r="109" spans="1:10" s="1" customFormat="1" ht="18.75" hidden="1" customHeight="1">
      <c r="A109" s="4"/>
      <c r="B109" s="711">
        <v>3</v>
      </c>
      <c r="C109" s="672"/>
      <c r="D109" s="672" t="str">
        <f>IF(C109,VLOOKUP(C109,男子登録情報!$A$2:$H$1688,2,0),"")</f>
        <v/>
      </c>
      <c r="E109" s="647" t="str">
        <f>IF(C109&gt;0,VLOOKUP(C109,男子登録情報!$A$2:$H$1688,3,0),"")</f>
        <v/>
      </c>
      <c r="F109" s="712"/>
      <c r="G109" s="672" t="str">
        <f>IF(C109&gt;0,VLOOKUP(C109,男子登録情報!$A$2:$H$1688,4,0),"")</f>
        <v/>
      </c>
      <c r="H109" s="672" t="str">
        <f>IF(C109&gt;0,VLOOKUP(C109,男子登録情報!$A$2:$H$1688,8,0),"")</f>
        <v/>
      </c>
      <c r="I109" s="675" t="str">
        <f>IF(C109&gt;0,VLOOKUP(C109,男子登録情報!$A$2:$H$1688,5,0),"")</f>
        <v/>
      </c>
      <c r="J109" s="3"/>
    </row>
    <row r="110" spans="1:10" s="1" customFormat="1" ht="18.75" hidden="1" customHeight="1">
      <c r="A110" s="4"/>
      <c r="B110" s="671"/>
      <c r="C110" s="666"/>
      <c r="D110" s="666"/>
      <c r="E110" s="650"/>
      <c r="F110" s="703"/>
      <c r="G110" s="666"/>
      <c r="H110" s="666"/>
      <c r="I110" s="655"/>
      <c r="J110" s="3"/>
    </row>
    <row r="111" spans="1:10" s="1" customFormat="1" ht="18.75" hidden="1" customHeight="1">
      <c r="A111" s="4"/>
      <c r="B111" s="711">
        <v>4</v>
      </c>
      <c r="C111" s="672"/>
      <c r="D111" s="672" t="str">
        <f>IF(C111,VLOOKUP(C111,男子登録情報!$A$2:$H$1688,2,0),"")</f>
        <v/>
      </c>
      <c r="E111" s="647" t="str">
        <f>IF(C111&gt;0,VLOOKUP(C111,男子登録情報!$A$2:$H$1688,3,0),"")</f>
        <v/>
      </c>
      <c r="F111" s="712"/>
      <c r="G111" s="672" t="str">
        <f>IF(C111&gt;0,VLOOKUP(C111,男子登録情報!$A$2:$H$1688,4,0),"")</f>
        <v/>
      </c>
      <c r="H111" s="672" t="str">
        <f>IF(C111&gt;0,VLOOKUP(C111,男子登録情報!$A$2:$H$1688,8,0),"")</f>
        <v/>
      </c>
      <c r="I111" s="675" t="str">
        <f>IF(C111&gt;0,VLOOKUP(C111,男子登録情報!$A$2:$H$1688,5,0),"")</f>
        <v/>
      </c>
      <c r="J111" s="3"/>
    </row>
    <row r="112" spans="1:10" s="1" customFormat="1" ht="18.75" hidden="1" customHeight="1">
      <c r="A112" s="4"/>
      <c r="B112" s="671"/>
      <c r="C112" s="666"/>
      <c r="D112" s="666"/>
      <c r="E112" s="650"/>
      <c r="F112" s="703"/>
      <c r="G112" s="666"/>
      <c r="H112" s="666"/>
      <c r="I112" s="655"/>
      <c r="J112" s="3"/>
    </row>
    <row r="113" spans="1:10" s="1" customFormat="1" ht="18.75" hidden="1" customHeight="1">
      <c r="A113" s="4"/>
      <c r="B113" s="711">
        <v>5</v>
      </c>
      <c r="C113" s="672"/>
      <c r="D113" s="672" t="str">
        <f>IF(C113,VLOOKUP(C113,男子登録情報!$A$2:$H$1688,2,0),"")</f>
        <v/>
      </c>
      <c r="E113" s="647" t="str">
        <f>IF(C113&gt;0,VLOOKUP(C113,男子登録情報!$A$2:$H$1688,3,0),"")</f>
        <v/>
      </c>
      <c r="F113" s="712"/>
      <c r="G113" s="672" t="str">
        <f>IF(C113&gt;0,VLOOKUP(C113,男子登録情報!$A$2:$H$1688,4,0),"")</f>
        <v/>
      </c>
      <c r="H113" s="672" t="str">
        <f>IF(C113&gt;0,VLOOKUP(C113,男子登録情報!$A$2:$H$1688,8,0),"")</f>
        <v/>
      </c>
      <c r="I113" s="675" t="str">
        <f>IF(C113&gt;0,VLOOKUP(C113,男子登録情報!$A$2:$H$1688,5,0),"")</f>
        <v/>
      </c>
      <c r="J113" s="3"/>
    </row>
    <row r="114" spans="1:10" s="1" customFormat="1" ht="18.75" hidden="1" customHeight="1">
      <c r="A114" s="4"/>
      <c r="B114" s="671"/>
      <c r="C114" s="666"/>
      <c r="D114" s="666"/>
      <c r="E114" s="650"/>
      <c r="F114" s="703"/>
      <c r="G114" s="666"/>
      <c r="H114" s="666"/>
      <c r="I114" s="655"/>
      <c r="J114" s="3"/>
    </row>
    <row r="115" spans="1:10" s="1" customFormat="1" ht="18.75" hidden="1" customHeight="1">
      <c r="A115" s="4"/>
      <c r="B115" s="711">
        <v>6</v>
      </c>
      <c r="C115" s="672"/>
      <c r="D115" s="672" t="str">
        <f>IF(C115,VLOOKUP(C115,男子登録情報!$A$2:$H$1688,2,0),"")</f>
        <v/>
      </c>
      <c r="E115" s="647" t="str">
        <f>IF(C115&gt;0,VLOOKUP(C115,男子登録情報!$A$2:$H$1688,3,0),"")</f>
        <v/>
      </c>
      <c r="F115" s="712"/>
      <c r="G115" s="672" t="str">
        <f>IF(C115&gt;0,VLOOKUP(C115,男子登録情報!$A$2:$H$1688,4,0),"")</f>
        <v/>
      </c>
      <c r="H115" s="672" t="str">
        <f>IF(C115&gt;0,VLOOKUP(C115,男子登録情報!$A$2:$H$1688,8,0),"")</f>
        <v/>
      </c>
      <c r="I115" s="675" t="str">
        <f>IF(C115&gt;0,VLOOKUP(C115,男子登録情報!$A$2:$H$1688,5,0),"")</f>
        <v/>
      </c>
      <c r="J115" s="3"/>
    </row>
    <row r="116" spans="1:10" s="1" customFormat="1" ht="19.5" hidden="1" customHeight="1" thickBot="1">
      <c r="A116" s="4"/>
      <c r="B116" s="713"/>
      <c r="C116" s="714"/>
      <c r="D116" s="714"/>
      <c r="E116" s="715"/>
      <c r="F116" s="716"/>
      <c r="G116" s="714"/>
      <c r="H116" s="714"/>
      <c r="I116" s="676"/>
      <c r="J116" s="3"/>
    </row>
    <row r="117" spans="1:10" s="1" customFormat="1" ht="18.75" hidden="1">
      <c r="A117" s="4"/>
      <c r="B117" s="684" t="s">
        <v>1229</v>
      </c>
      <c r="C117" s="685"/>
      <c r="D117" s="685"/>
      <c r="E117" s="685"/>
      <c r="F117" s="685"/>
      <c r="G117" s="685"/>
      <c r="H117" s="685"/>
      <c r="I117" s="687"/>
      <c r="J117" s="3"/>
    </row>
    <row r="118" spans="1:10" s="1" customFormat="1" ht="18.75" hidden="1">
      <c r="A118" s="4"/>
      <c r="B118" s="688"/>
      <c r="C118" s="686"/>
      <c r="D118" s="686"/>
      <c r="E118" s="686"/>
      <c r="F118" s="686"/>
      <c r="G118" s="686"/>
      <c r="H118" s="686"/>
      <c r="I118" s="689"/>
      <c r="J118" s="3"/>
    </row>
    <row r="119" spans="1:10" s="1" customFormat="1" ht="19.5" hidden="1" thickBot="1">
      <c r="A119" s="4"/>
      <c r="B119" s="690"/>
      <c r="C119" s="691"/>
      <c r="D119" s="691"/>
      <c r="E119" s="691"/>
      <c r="F119" s="691"/>
      <c r="G119" s="691"/>
      <c r="H119" s="691"/>
      <c r="I119" s="692"/>
      <c r="J119" s="3"/>
    </row>
    <row r="120" spans="1:10" s="1" customFormat="1" ht="18.75" hidden="1">
      <c r="A120" s="45"/>
      <c r="B120" s="45"/>
      <c r="C120" s="45"/>
      <c r="D120" s="45"/>
      <c r="E120" s="45"/>
      <c r="F120" s="45"/>
      <c r="G120" s="45"/>
      <c r="H120" s="45"/>
      <c r="I120" s="45"/>
      <c r="J120" s="48"/>
    </row>
    <row r="121" spans="1:10" s="1" customFormat="1" ht="18.75" hidden="1">
      <c r="A121" s="4"/>
      <c r="B121" s="4"/>
      <c r="C121" s="4"/>
      <c r="D121" s="4"/>
      <c r="E121" s="4"/>
      <c r="F121" s="4"/>
      <c r="G121" s="4"/>
      <c r="H121" s="4"/>
      <c r="I121" s="4"/>
      <c r="J121" s="46" t="s">
        <v>1249</v>
      </c>
    </row>
    <row r="122" spans="1:10" s="1" customFormat="1" ht="18.75" hidden="1" customHeight="1">
      <c r="A122" s="4"/>
      <c r="B122" s="657" t="str">
        <f>CONCATENATE('加盟校情報&amp;大会設定'!$G$5,'加盟校情報&amp;大会設定'!$H$5,'加盟校情報&amp;大会設定'!$I$5,'加盟校情報&amp;大会設定'!$J$5,)&amp;"　男子4×100mR"</f>
        <v>第85回東海学生陸上競技対校選手権大会　男子4×100mR</v>
      </c>
      <c r="C122" s="658"/>
      <c r="D122" s="658"/>
      <c r="E122" s="658"/>
      <c r="F122" s="658"/>
      <c r="G122" s="658"/>
      <c r="H122" s="658"/>
      <c r="I122" s="659"/>
      <c r="J122" s="3"/>
    </row>
    <row r="123" spans="1:10" s="1" customFormat="1" ht="19.5" hidden="1" customHeight="1" thickBot="1">
      <c r="A123" s="4"/>
      <c r="B123" s="660"/>
      <c r="C123" s="661"/>
      <c r="D123" s="661"/>
      <c r="E123" s="661"/>
      <c r="F123" s="661"/>
      <c r="G123" s="661"/>
      <c r="H123" s="661"/>
      <c r="I123" s="662"/>
      <c r="J123" s="3"/>
    </row>
    <row r="124" spans="1:10" s="1" customFormat="1" ht="18.75" hidden="1">
      <c r="A124" s="4"/>
      <c r="B124" s="636" t="s">
        <v>1233</v>
      </c>
      <c r="C124" s="637"/>
      <c r="D124" s="673" t="str">
        <f>IF(基本情報登録!$D$6&gt;0,基本情報登録!$D$6,"")</f>
        <v/>
      </c>
      <c r="E124" s="674"/>
      <c r="F124" s="674"/>
      <c r="G124" s="674"/>
      <c r="H124" s="637"/>
      <c r="I124" s="47" t="s">
        <v>1267</v>
      </c>
      <c r="J124" s="3"/>
    </row>
    <row r="125" spans="1:10" s="1" customFormat="1" ht="18.75" hidden="1" customHeight="1">
      <c r="A125" s="4"/>
      <c r="B125" s="643" t="s">
        <v>1</v>
      </c>
      <c r="C125" s="644"/>
      <c r="D125" s="677" t="str">
        <f>IF(基本情報登録!$D$8&gt;0,基本情報登録!$D$8,"")</f>
        <v/>
      </c>
      <c r="E125" s="678"/>
      <c r="F125" s="678"/>
      <c r="G125" s="678"/>
      <c r="H125" s="644"/>
      <c r="I125" s="675"/>
      <c r="J125" s="3"/>
    </row>
    <row r="126" spans="1:10" s="1" customFormat="1" ht="19.5" hidden="1" customHeight="1" thickBot="1">
      <c r="A126" s="4"/>
      <c r="B126" s="653"/>
      <c r="C126" s="654"/>
      <c r="D126" s="679"/>
      <c r="E126" s="680"/>
      <c r="F126" s="680"/>
      <c r="G126" s="680"/>
      <c r="H126" s="654"/>
      <c r="I126" s="676"/>
      <c r="J126" s="3"/>
    </row>
    <row r="127" spans="1:10" s="1" customFormat="1" ht="18.75" hidden="1">
      <c r="A127" s="4"/>
      <c r="B127" s="636" t="s">
        <v>4288</v>
      </c>
      <c r="C127" s="637"/>
      <c r="D127" s="705"/>
      <c r="E127" s="706"/>
      <c r="F127" s="706"/>
      <c r="G127" s="706"/>
      <c r="H127" s="706"/>
      <c r="I127" s="707"/>
      <c r="J127" s="3"/>
    </row>
    <row r="128" spans="1:10" s="1" customFormat="1" ht="18.75" hidden="1">
      <c r="A128" s="4"/>
      <c r="B128" s="35"/>
      <c r="C128" s="36"/>
      <c r="D128" s="37"/>
      <c r="E128" s="641" t="str">
        <f>TEXT(D127,"00000")</f>
        <v>00000</v>
      </c>
      <c r="F128" s="641"/>
      <c r="G128" s="641"/>
      <c r="H128" s="641"/>
      <c r="I128" s="642"/>
      <c r="J128" s="3"/>
    </row>
    <row r="129" spans="1:10" s="1" customFormat="1" ht="18.75" hidden="1" customHeight="1">
      <c r="A129" s="4"/>
      <c r="B129" s="643" t="s">
        <v>23</v>
      </c>
      <c r="C129" s="644"/>
      <c r="D129" s="647"/>
      <c r="E129" s="648"/>
      <c r="F129" s="648"/>
      <c r="G129" s="648"/>
      <c r="H129" s="648"/>
      <c r="I129" s="649"/>
      <c r="J129" s="3"/>
    </row>
    <row r="130" spans="1:10" s="1" customFormat="1" ht="18.75" hidden="1" customHeight="1">
      <c r="A130" s="4"/>
      <c r="B130" s="645"/>
      <c r="C130" s="646"/>
      <c r="D130" s="650"/>
      <c r="E130" s="651"/>
      <c r="F130" s="651"/>
      <c r="G130" s="651"/>
      <c r="H130" s="651"/>
      <c r="I130" s="652"/>
      <c r="J130" s="3"/>
    </row>
    <row r="131" spans="1:10" s="1" customFormat="1" ht="19.5" hidden="1" thickBot="1">
      <c r="A131" s="4"/>
      <c r="B131" s="708" t="s">
        <v>1225</v>
      </c>
      <c r="C131" s="709"/>
      <c r="D131" s="710"/>
      <c r="E131" s="634"/>
      <c r="F131" s="634"/>
      <c r="G131" s="634"/>
      <c r="H131" s="634"/>
      <c r="I131" s="635"/>
      <c r="J131" s="3"/>
    </row>
    <row r="132" spans="1:10" s="1" customFormat="1" ht="18.75" hidden="1">
      <c r="A132" s="4"/>
      <c r="B132" s="694" t="s">
        <v>1226</v>
      </c>
      <c r="C132" s="695"/>
      <c r="D132" s="695"/>
      <c r="E132" s="695"/>
      <c r="F132" s="695"/>
      <c r="G132" s="695"/>
      <c r="H132" s="695"/>
      <c r="I132" s="696"/>
      <c r="J132" s="3"/>
    </row>
    <row r="133" spans="1:10" s="1" customFormat="1" ht="19.5" hidden="1" thickBot="1">
      <c r="A133" s="4"/>
      <c r="B133" s="38" t="s">
        <v>1230</v>
      </c>
      <c r="C133" s="39" t="s">
        <v>14</v>
      </c>
      <c r="D133" s="39" t="s">
        <v>1231</v>
      </c>
      <c r="E133" s="697" t="s">
        <v>1227</v>
      </c>
      <c r="F133" s="698"/>
      <c r="G133" s="39" t="s">
        <v>1232</v>
      </c>
      <c r="H133" s="39" t="s">
        <v>44</v>
      </c>
      <c r="I133" s="40" t="s">
        <v>1228</v>
      </c>
      <c r="J133" s="3"/>
    </row>
    <row r="134" spans="1:10" s="1" customFormat="1" ht="19.5" hidden="1" customHeight="1" thickTop="1">
      <c r="A134" s="4"/>
      <c r="B134" s="699">
        <v>1</v>
      </c>
      <c r="C134" s="700"/>
      <c r="D134" s="700" t="str">
        <f>IF(C134&gt;0,VLOOKUP(C134,男子登録情報!$A$2:$H$1688,2,0),"")</f>
        <v/>
      </c>
      <c r="E134" s="701" t="str">
        <f>IF(C134&gt;0,VLOOKUP(C134,男子登録情報!$A$2:$H$1688,3,0),"")</f>
        <v/>
      </c>
      <c r="F134" s="702"/>
      <c r="G134" s="700" t="str">
        <f>IF(C134&gt;0,VLOOKUP(C134,男子登録情報!$A$2:$H$1688,4,0),"")</f>
        <v/>
      </c>
      <c r="H134" s="700" t="str">
        <f>IF(C134&gt;0,VLOOKUP(C134,男子登録情報!$A$2:$H$1688,8,0),"")</f>
        <v/>
      </c>
      <c r="I134" s="704" t="str">
        <f>IF(C134&gt;0,VLOOKUP(C134,男子登録情報!$A$2:$H$1688,5,0),"")</f>
        <v/>
      </c>
      <c r="J134" s="3"/>
    </row>
    <row r="135" spans="1:10" s="1" customFormat="1" ht="18.75" hidden="1" customHeight="1">
      <c r="A135" s="4"/>
      <c r="B135" s="671"/>
      <c r="C135" s="666"/>
      <c r="D135" s="666"/>
      <c r="E135" s="650"/>
      <c r="F135" s="703"/>
      <c r="G135" s="666"/>
      <c r="H135" s="666"/>
      <c r="I135" s="655"/>
      <c r="J135" s="3"/>
    </row>
    <row r="136" spans="1:10" s="1" customFormat="1" ht="18.75" hidden="1" customHeight="1">
      <c r="A136" s="4"/>
      <c r="B136" s="711">
        <v>2</v>
      </c>
      <c r="C136" s="672"/>
      <c r="D136" s="672" t="str">
        <f>IF(C136,VLOOKUP(C136,男子登録情報!$A$2:$H$1688,2,0),"")</f>
        <v/>
      </c>
      <c r="E136" s="647" t="str">
        <f>IF(C136&gt;0,VLOOKUP(C136,男子登録情報!$A$2:$H$1688,3,0),"")</f>
        <v/>
      </c>
      <c r="F136" s="712"/>
      <c r="G136" s="672" t="str">
        <f>IF(C136&gt;0,VLOOKUP(C136,男子登録情報!$A$2:$H$1688,4,0),"")</f>
        <v/>
      </c>
      <c r="H136" s="672" t="str">
        <f>IF(C136&gt;0,VLOOKUP(C136,男子登録情報!$A$2:$H$1688,8,0),"")</f>
        <v/>
      </c>
      <c r="I136" s="675" t="str">
        <f>IF(C136&gt;0,VLOOKUP(C136,男子登録情報!$A$2:$H$1688,5,0),"")</f>
        <v/>
      </c>
      <c r="J136" s="3"/>
    </row>
    <row r="137" spans="1:10" s="1" customFormat="1" ht="18.75" hidden="1" customHeight="1">
      <c r="A137" s="4"/>
      <c r="B137" s="671"/>
      <c r="C137" s="666"/>
      <c r="D137" s="666"/>
      <c r="E137" s="650"/>
      <c r="F137" s="703"/>
      <c r="G137" s="666"/>
      <c r="H137" s="666"/>
      <c r="I137" s="655"/>
      <c r="J137" s="3"/>
    </row>
    <row r="138" spans="1:10" s="1" customFormat="1" ht="18.75" hidden="1" customHeight="1">
      <c r="A138" s="4"/>
      <c r="B138" s="711">
        <v>3</v>
      </c>
      <c r="C138" s="672"/>
      <c r="D138" s="672" t="str">
        <f>IF(C138,VLOOKUP(C138,男子登録情報!$A$2:$H$1688,2,0),"")</f>
        <v/>
      </c>
      <c r="E138" s="647" t="str">
        <f>IF(C138&gt;0,VLOOKUP(C138,男子登録情報!$A$2:$H$1688,3,0),"")</f>
        <v/>
      </c>
      <c r="F138" s="712"/>
      <c r="G138" s="672" t="str">
        <f>IF(C138&gt;0,VLOOKUP(C138,男子登録情報!$A$2:$H$1688,4,0),"")</f>
        <v/>
      </c>
      <c r="H138" s="672" t="str">
        <f>IF(C138&gt;0,VLOOKUP(C138,男子登録情報!$A$2:$H$1688,8,0),"")</f>
        <v/>
      </c>
      <c r="I138" s="675" t="str">
        <f>IF(C138&gt;0,VLOOKUP(C138,男子登録情報!$A$2:$H$1688,5,0),"")</f>
        <v/>
      </c>
      <c r="J138" s="3"/>
    </row>
    <row r="139" spans="1:10" s="1" customFormat="1" ht="18.75" hidden="1" customHeight="1">
      <c r="A139" s="4"/>
      <c r="B139" s="671"/>
      <c r="C139" s="666"/>
      <c r="D139" s="666"/>
      <c r="E139" s="650"/>
      <c r="F139" s="703"/>
      <c r="G139" s="666"/>
      <c r="H139" s="666"/>
      <c r="I139" s="655"/>
      <c r="J139" s="3"/>
    </row>
    <row r="140" spans="1:10" s="1" customFormat="1" ht="18.75" hidden="1" customHeight="1">
      <c r="A140" s="4"/>
      <c r="B140" s="711">
        <v>4</v>
      </c>
      <c r="C140" s="672"/>
      <c r="D140" s="672" t="str">
        <f>IF(C140,VLOOKUP(C140,男子登録情報!$A$2:$H$1688,2,0),"")</f>
        <v/>
      </c>
      <c r="E140" s="647" t="str">
        <f>IF(C140&gt;0,VLOOKUP(C140,男子登録情報!$A$2:$H$1688,3,0),"")</f>
        <v/>
      </c>
      <c r="F140" s="712"/>
      <c r="G140" s="672" t="str">
        <f>IF(C140&gt;0,VLOOKUP(C140,男子登録情報!$A$2:$H$1688,4,0),"")</f>
        <v/>
      </c>
      <c r="H140" s="672" t="str">
        <f>IF(C140&gt;0,VLOOKUP(C140,男子登録情報!$A$2:$H$1688,8,0),"")</f>
        <v/>
      </c>
      <c r="I140" s="675" t="str">
        <f>IF(C140&gt;0,VLOOKUP(C140,男子登録情報!$A$2:$H$1688,5,0),"")</f>
        <v/>
      </c>
      <c r="J140" s="3"/>
    </row>
    <row r="141" spans="1:10" s="1" customFormat="1" ht="18.75" hidden="1" customHeight="1">
      <c r="A141" s="4"/>
      <c r="B141" s="671"/>
      <c r="C141" s="666"/>
      <c r="D141" s="666"/>
      <c r="E141" s="650"/>
      <c r="F141" s="703"/>
      <c r="G141" s="666"/>
      <c r="H141" s="666"/>
      <c r="I141" s="655"/>
      <c r="J141" s="3"/>
    </row>
    <row r="142" spans="1:10" s="1" customFormat="1" ht="18.75" hidden="1" customHeight="1">
      <c r="A142" s="4"/>
      <c r="B142" s="711">
        <v>5</v>
      </c>
      <c r="C142" s="672"/>
      <c r="D142" s="672" t="str">
        <f>IF(C142,VLOOKUP(C142,男子登録情報!$A$2:$H$1688,2,0),"")</f>
        <v/>
      </c>
      <c r="E142" s="647" t="str">
        <f>IF(C142&gt;0,VLOOKUP(C142,男子登録情報!$A$2:$H$1688,3,0),"")</f>
        <v/>
      </c>
      <c r="F142" s="712"/>
      <c r="G142" s="672" t="str">
        <f>IF(C142&gt;0,VLOOKUP(C142,男子登録情報!$A$2:$H$1688,4,0),"")</f>
        <v/>
      </c>
      <c r="H142" s="672" t="str">
        <f>IF(C142&gt;0,VLOOKUP(C142,男子登録情報!$A$2:$H$1688,8,0),"")</f>
        <v/>
      </c>
      <c r="I142" s="675" t="str">
        <f>IF(C142&gt;0,VLOOKUP(C142,男子登録情報!$A$2:$H$1688,5,0),"")</f>
        <v/>
      </c>
      <c r="J142" s="3"/>
    </row>
    <row r="143" spans="1:10" s="1" customFormat="1" ht="18.75" hidden="1" customHeight="1">
      <c r="A143" s="4"/>
      <c r="B143" s="671"/>
      <c r="C143" s="666"/>
      <c r="D143" s="666"/>
      <c r="E143" s="650"/>
      <c r="F143" s="703"/>
      <c r="G143" s="666"/>
      <c r="H143" s="666"/>
      <c r="I143" s="655"/>
      <c r="J143" s="3"/>
    </row>
    <row r="144" spans="1:10" s="1" customFormat="1" ht="18.75" hidden="1" customHeight="1">
      <c r="A144" s="4"/>
      <c r="B144" s="711">
        <v>6</v>
      </c>
      <c r="C144" s="672"/>
      <c r="D144" s="672" t="str">
        <f>IF(C144,VLOOKUP(C144,男子登録情報!$A$2:$H$1688,2,0),"")</f>
        <v/>
      </c>
      <c r="E144" s="647" t="str">
        <f>IF(C144&gt;0,VLOOKUP(C144,男子登録情報!$A$2:$H$1688,3,0),"")</f>
        <v/>
      </c>
      <c r="F144" s="712"/>
      <c r="G144" s="672" t="str">
        <f>IF(C144&gt;0,VLOOKUP(C144,男子登録情報!$A$2:$H$1688,4,0),"")</f>
        <v/>
      </c>
      <c r="H144" s="672" t="str">
        <f>IF(C144&gt;0,VLOOKUP(C144,男子登録情報!$A$2:$H$1688,8,0),"")</f>
        <v/>
      </c>
      <c r="I144" s="675" t="str">
        <f>IF(C144&gt;0,VLOOKUP(C144,男子登録情報!$A$2:$H$1688,5,0),"")</f>
        <v/>
      </c>
      <c r="J144" s="3"/>
    </row>
    <row r="145" spans="1:10" s="1" customFormat="1" ht="19.5" hidden="1" customHeight="1" thickBot="1">
      <c r="A145" s="4"/>
      <c r="B145" s="713"/>
      <c r="C145" s="714"/>
      <c r="D145" s="714"/>
      <c r="E145" s="715"/>
      <c r="F145" s="716"/>
      <c r="G145" s="714"/>
      <c r="H145" s="714"/>
      <c r="I145" s="676"/>
      <c r="J145" s="3"/>
    </row>
    <row r="146" spans="1:10" s="1" customFormat="1" ht="18.75" hidden="1">
      <c r="A146" s="4"/>
      <c r="B146" s="684" t="s">
        <v>1229</v>
      </c>
      <c r="C146" s="685"/>
      <c r="D146" s="685"/>
      <c r="E146" s="685"/>
      <c r="F146" s="685"/>
      <c r="G146" s="685"/>
      <c r="H146" s="685"/>
      <c r="I146" s="687"/>
      <c r="J146" s="3"/>
    </row>
    <row r="147" spans="1:10" s="1" customFormat="1" ht="18.75" hidden="1">
      <c r="A147" s="4"/>
      <c r="B147" s="688"/>
      <c r="C147" s="686"/>
      <c r="D147" s="686"/>
      <c r="E147" s="686"/>
      <c r="F147" s="686"/>
      <c r="G147" s="686"/>
      <c r="H147" s="686"/>
      <c r="I147" s="689"/>
      <c r="J147" s="3"/>
    </row>
    <row r="148" spans="1:10" s="1" customFormat="1" ht="19.5" hidden="1" thickBot="1">
      <c r="A148" s="4"/>
      <c r="B148" s="690"/>
      <c r="C148" s="691"/>
      <c r="D148" s="691"/>
      <c r="E148" s="691"/>
      <c r="F148" s="691"/>
      <c r="G148" s="691"/>
      <c r="H148" s="691"/>
      <c r="I148" s="692"/>
      <c r="J148" s="3"/>
    </row>
    <row r="149" spans="1:10" s="1" customFormat="1" ht="18.75" hidden="1">
      <c r="A149" s="45"/>
      <c r="B149" s="45"/>
      <c r="C149" s="45"/>
      <c r="D149" s="45"/>
      <c r="E149" s="45"/>
      <c r="F149" s="45"/>
      <c r="G149" s="45"/>
      <c r="H149" s="45"/>
      <c r="I149" s="45"/>
      <c r="J149" s="48"/>
    </row>
    <row r="150" spans="1:10" s="1" customFormat="1" ht="18.75" hidden="1">
      <c r="A150" s="4"/>
      <c r="B150" s="4"/>
      <c r="C150" s="4"/>
      <c r="D150" s="4"/>
      <c r="E150" s="4"/>
      <c r="F150" s="4"/>
      <c r="G150" s="4"/>
      <c r="H150" s="4"/>
      <c r="I150" s="4"/>
      <c r="J150" s="46" t="s">
        <v>1250</v>
      </c>
    </row>
    <row r="151" spans="1:10" s="1" customFormat="1" ht="18.75" hidden="1" customHeight="1">
      <c r="A151" s="4"/>
      <c r="B151" s="657" t="str">
        <f>CONCATENATE('加盟校情報&amp;大会設定'!$G$5,'加盟校情報&amp;大会設定'!$H$5,'加盟校情報&amp;大会設定'!$I$5,'加盟校情報&amp;大会設定'!$J$5,)&amp;"　男子4×100mR"</f>
        <v>第85回東海学生陸上競技対校選手権大会　男子4×100mR</v>
      </c>
      <c r="C151" s="658"/>
      <c r="D151" s="658"/>
      <c r="E151" s="658"/>
      <c r="F151" s="658"/>
      <c r="G151" s="658"/>
      <c r="H151" s="658"/>
      <c r="I151" s="659"/>
      <c r="J151" s="3"/>
    </row>
    <row r="152" spans="1:10" s="1" customFormat="1" ht="19.5" hidden="1" customHeight="1" thickBot="1">
      <c r="A152" s="4"/>
      <c r="B152" s="660"/>
      <c r="C152" s="661"/>
      <c r="D152" s="661"/>
      <c r="E152" s="661"/>
      <c r="F152" s="661"/>
      <c r="G152" s="661"/>
      <c r="H152" s="661"/>
      <c r="I152" s="662"/>
      <c r="J152" s="3"/>
    </row>
    <row r="153" spans="1:10" s="1" customFormat="1" ht="18.75" hidden="1">
      <c r="A153" s="4"/>
      <c r="B153" s="636" t="s">
        <v>1233</v>
      </c>
      <c r="C153" s="637"/>
      <c r="D153" s="673" t="str">
        <f>IF(基本情報登録!$D$6&gt;0,基本情報登録!$D$6,"")</f>
        <v/>
      </c>
      <c r="E153" s="674"/>
      <c r="F153" s="674"/>
      <c r="G153" s="674"/>
      <c r="H153" s="637"/>
      <c r="I153" s="47" t="s">
        <v>1267</v>
      </c>
      <c r="J153" s="3"/>
    </row>
    <row r="154" spans="1:10" s="1" customFormat="1" ht="18.75" hidden="1" customHeight="1">
      <c r="A154" s="4"/>
      <c r="B154" s="643" t="s">
        <v>1</v>
      </c>
      <c r="C154" s="644"/>
      <c r="D154" s="677" t="str">
        <f>IF(基本情報登録!$D$8&gt;0,基本情報登録!$D$8,"")</f>
        <v/>
      </c>
      <c r="E154" s="678"/>
      <c r="F154" s="678"/>
      <c r="G154" s="678"/>
      <c r="H154" s="644"/>
      <c r="I154" s="675"/>
      <c r="J154" s="3"/>
    </row>
    <row r="155" spans="1:10" s="1" customFormat="1" ht="19.5" hidden="1" customHeight="1" thickBot="1">
      <c r="A155" s="4"/>
      <c r="B155" s="653"/>
      <c r="C155" s="654"/>
      <c r="D155" s="679"/>
      <c r="E155" s="680"/>
      <c r="F155" s="680"/>
      <c r="G155" s="680"/>
      <c r="H155" s="654"/>
      <c r="I155" s="676"/>
      <c r="J155" s="3"/>
    </row>
    <row r="156" spans="1:10" s="1" customFormat="1" ht="18.75" hidden="1">
      <c r="A156" s="4"/>
      <c r="B156" s="636" t="s">
        <v>4288</v>
      </c>
      <c r="C156" s="637"/>
      <c r="D156" s="705"/>
      <c r="E156" s="706"/>
      <c r="F156" s="706"/>
      <c r="G156" s="706"/>
      <c r="H156" s="706"/>
      <c r="I156" s="707"/>
      <c r="J156" s="3"/>
    </row>
    <row r="157" spans="1:10" s="1" customFormat="1" ht="18.75" hidden="1">
      <c r="A157" s="4"/>
      <c r="B157" s="35"/>
      <c r="C157" s="36"/>
      <c r="D157" s="37"/>
      <c r="E157" s="641" t="str">
        <f>TEXT(D156,"00000")</f>
        <v>00000</v>
      </c>
      <c r="F157" s="641"/>
      <c r="G157" s="641"/>
      <c r="H157" s="641"/>
      <c r="I157" s="642"/>
      <c r="J157" s="3"/>
    </row>
    <row r="158" spans="1:10" s="1" customFormat="1" ht="18.75" hidden="1" customHeight="1">
      <c r="A158" s="4"/>
      <c r="B158" s="643" t="s">
        <v>23</v>
      </c>
      <c r="C158" s="644"/>
      <c r="D158" s="647"/>
      <c r="E158" s="648"/>
      <c r="F158" s="648"/>
      <c r="G158" s="648"/>
      <c r="H158" s="648"/>
      <c r="I158" s="649"/>
      <c r="J158" s="3"/>
    </row>
    <row r="159" spans="1:10" s="1" customFormat="1" ht="18.75" hidden="1" customHeight="1">
      <c r="A159" s="4"/>
      <c r="B159" s="645"/>
      <c r="C159" s="646"/>
      <c r="D159" s="650"/>
      <c r="E159" s="651"/>
      <c r="F159" s="651"/>
      <c r="G159" s="651"/>
      <c r="H159" s="651"/>
      <c r="I159" s="652"/>
      <c r="J159" s="3"/>
    </row>
    <row r="160" spans="1:10" s="1" customFormat="1" ht="19.5" hidden="1" thickBot="1">
      <c r="A160" s="4"/>
      <c r="B160" s="708" t="s">
        <v>1225</v>
      </c>
      <c r="C160" s="709"/>
      <c r="D160" s="710"/>
      <c r="E160" s="634"/>
      <c r="F160" s="634"/>
      <c r="G160" s="634"/>
      <c r="H160" s="634"/>
      <c r="I160" s="635"/>
      <c r="J160" s="3"/>
    </row>
    <row r="161" spans="1:10" s="1" customFormat="1" ht="18.75" hidden="1">
      <c r="A161" s="4"/>
      <c r="B161" s="694" t="s">
        <v>1226</v>
      </c>
      <c r="C161" s="695"/>
      <c r="D161" s="695"/>
      <c r="E161" s="695"/>
      <c r="F161" s="695"/>
      <c r="G161" s="695"/>
      <c r="H161" s="695"/>
      <c r="I161" s="696"/>
      <c r="J161" s="3"/>
    </row>
    <row r="162" spans="1:10" s="1" customFormat="1" ht="19.5" hidden="1" thickBot="1">
      <c r="A162" s="4"/>
      <c r="B162" s="38" t="s">
        <v>1230</v>
      </c>
      <c r="C162" s="39" t="s">
        <v>14</v>
      </c>
      <c r="D162" s="39" t="s">
        <v>1231</v>
      </c>
      <c r="E162" s="697" t="s">
        <v>1227</v>
      </c>
      <c r="F162" s="698"/>
      <c r="G162" s="39" t="s">
        <v>1232</v>
      </c>
      <c r="H162" s="39" t="s">
        <v>44</v>
      </c>
      <c r="I162" s="40" t="s">
        <v>1228</v>
      </c>
      <c r="J162" s="3"/>
    </row>
    <row r="163" spans="1:10" s="1" customFormat="1" ht="19.5" hidden="1" customHeight="1" thickTop="1">
      <c r="A163" s="4"/>
      <c r="B163" s="699">
        <v>1</v>
      </c>
      <c r="C163" s="700"/>
      <c r="D163" s="700" t="str">
        <f>IF(C163&gt;0,VLOOKUP(C163,男子登録情報!$A$2:$H$1688,2,0),"")</f>
        <v/>
      </c>
      <c r="E163" s="701" t="str">
        <f>IF(C163&gt;0,VLOOKUP(C163,男子登録情報!$A$2:$H$1688,3,0),"")</f>
        <v/>
      </c>
      <c r="F163" s="702"/>
      <c r="G163" s="700" t="str">
        <f>IF(C163&gt;0,VLOOKUP(C163,男子登録情報!$A$2:$H$1688,4,0),"")</f>
        <v/>
      </c>
      <c r="H163" s="700" t="str">
        <f>IF(C163&gt;0,VLOOKUP(C163,男子登録情報!$A$2:$H$1688,8,0),"")</f>
        <v/>
      </c>
      <c r="I163" s="704" t="str">
        <f>IF(C163&gt;0,VLOOKUP(C163,男子登録情報!$A$2:$H$1688,5,0),"")</f>
        <v/>
      </c>
      <c r="J163" s="3"/>
    </row>
    <row r="164" spans="1:10" s="1" customFormat="1" ht="18.75" hidden="1" customHeight="1">
      <c r="A164" s="4"/>
      <c r="B164" s="671"/>
      <c r="C164" s="666"/>
      <c r="D164" s="666"/>
      <c r="E164" s="650"/>
      <c r="F164" s="703"/>
      <c r="G164" s="666"/>
      <c r="H164" s="666"/>
      <c r="I164" s="655"/>
      <c r="J164" s="3"/>
    </row>
    <row r="165" spans="1:10" s="1" customFormat="1" ht="18.75" hidden="1" customHeight="1">
      <c r="A165" s="4"/>
      <c r="B165" s="711">
        <v>2</v>
      </c>
      <c r="C165" s="672"/>
      <c r="D165" s="672" t="str">
        <f>IF(C165,VLOOKUP(C165,男子登録情報!$A$2:$H$1688,2,0),"")</f>
        <v/>
      </c>
      <c r="E165" s="647" t="str">
        <f>IF(C165&gt;0,VLOOKUP(C165,男子登録情報!$A$2:$H$1688,3,0),"")</f>
        <v/>
      </c>
      <c r="F165" s="712"/>
      <c r="G165" s="672" t="str">
        <f>IF(C165&gt;0,VLOOKUP(C165,男子登録情報!$A$2:$H$1688,4,0),"")</f>
        <v/>
      </c>
      <c r="H165" s="672" t="str">
        <f>IF(C165&gt;0,VLOOKUP(C165,男子登録情報!$A$2:$H$1688,8,0),"")</f>
        <v/>
      </c>
      <c r="I165" s="675" t="str">
        <f>IF(C165&gt;0,VLOOKUP(C165,男子登録情報!$A$2:$H$1688,5,0),"")</f>
        <v/>
      </c>
      <c r="J165" s="3"/>
    </row>
    <row r="166" spans="1:10" s="1" customFormat="1" ht="18.75" hidden="1" customHeight="1">
      <c r="A166" s="4"/>
      <c r="B166" s="671"/>
      <c r="C166" s="666"/>
      <c r="D166" s="666"/>
      <c r="E166" s="650"/>
      <c r="F166" s="703"/>
      <c r="G166" s="666"/>
      <c r="H166" s="666"/>
      <c r="I166" s="655"/>
      <c r="J166" s="3"/>
    </row>
    <row r="167" spans="1:10" s="1" customFormat="1" ht="18.75" hidden="1" customHeight="1">
      <c r="A167" s="4"/>
      <c r="B167" s="711">
        <v>3</v>
      </c>
      <c r="C167" s="672"/>
      <c r="D167" s="672" t="str">
        <f>IF(C167,VLOOKUP(C167,男子登録情報!$A$2:$H$1688,2,0),"")</f>
        <v/>
      </c>
      <c r="E167" s="647" t="str">
        <f>IF(C167&gt;0,VLOOKUP(C167,男子登録情報!$A$2:$H$1688,3,0),"")</f>
        <v/>
      </c>
      <c r="F167" s="712"/>
      <c r="G167" s="672" t="str">
        <f>IF(C167&gt;0,VLOOKUP(C167,男子登録情報!$A$2:$H$1688,4,0),"")</f>
        <v/>
      </c>
      <c r="H167" s="672" t="str">
        <f>IF(C167&gt;0,VLOOKUP(C167,男子登録情報!$A$2:$H$1688,8,0),"")</f>
        <v/>
      </c>
      <c r="I167" s="675" t="str">
        <f>IF(C167&gt;0,VLOOKUP(C167,男子登録情報!$A$2:$H$1688,5,0),"")</f>
        <v/>
      </c>
      <c r="J167" s="3"/>
    </row>
    <row r="168" spans="1:10" s="1" customFormat="1" ht="18.75" hidden="1" customHeight="1">
      <c r="A168" s="4"/>
      <c r="B168" s="671"/>
      <c r="C168" s="666"/>
      <c r="D168" s="666"/>
      <c r="E168" s="650"/>
      <c r="F168" s="703"/>
      <c r="G168" s="666"/>
      <c r="H168" s="666"/>
      <c r="I168" s="655"/>
      <c r="J168" s="3"/>
    </row>
    <row r="169" spans="1:10" s="1" customFormat="1" ht="18.75" hidden="1" customHeight="1">
      <c r="A169" s="4"/>
      <c r="B169" s="711">
        <v>4</v>
      </c>
      <c r="C169" s="672"/>
      <c r="D169" s="672" t="str">
        <f>IF(C169,VLOOKUP(C169,男子登録情報!$A$2:$H$1688,2,0),"")</f>
        <v/>
      </c>
      <c r="E169" s="647" t="str">
        <f>IF(C169&gt;0,VLOOKUP(C169,男子登録情報!$A$2:$H$1688,3,0),"")</f>
        <v/>
      </c>
      <c r="F169" s="712"/>
      <c r="G169" s="672" t="str">
        <f>IF(C169&gt;0,VLOOKUP(C169,男子登録情報!$A$2:$H$1688,4,0),"")</f>
        <v/>
      </c>
      <c r="H169" s="672" t="str">
        <f>IF(C169&gt;0,VLOOKUP(C169,男子登録情報!$A$2:$H$1688,8,0),"")</f>
        <v/>
      </c>
      <c r="I169" s="675" t="str">
        <f>IF(C169&gt;0,VLOOKUP(C169,男子登録情報!$A$2:$H$1688,5,0),"")</f>
        <v/>
      </c>
      <c r="J169" s="3"/>
    </row>
    <row r="170" spans="1:10" s="1" customFormat="1" ht="18.75" hidden="1" customHeight="1">
      <c r="A170" s="4"/>
      <c r="B170" s="671"/>
      <c r="C170" s="666"/>
      <c r="D170" s="666"/>
      <c r="E170" s="650"/>
      <c r="F170" s="703"/>
      <c r="G170" s="666"/>
      <c r="H170" s="666"/>
      <c r="I170" s="655"/>
      <c r="J170" s="3"/>
    </row>
    <row r="171" spans="1:10" s="1" customFormat="1" ht="18.75" hidden="1" customHeight="1">
      <c r="A171" s="4"/>
      <c r="B171" s="711">
        <v>5</v>
      </c>
      <c r="C171" s="672"/>
      <c r="D171" s="672" t="str">
        <f>IF(C171,VLOOKUP(C171,男子登録情報!$A$2:$H$1688,2,0),"")</f>
        <v/>
      </c>
      <c r="E171" s="647" t="str">
        <f>IF(C171&gt;0,VLOOKUP(C171,男子登録情報!$A$2:$H$1688,3,0),"")</f>
        <v/>
      </c>
      <c r="F171" s="712"/>
      <c r="G171" s="672" t="str">
        <f>IF(C171&gt;0,VLOOKUP(C171,男子登録情報!$A$2:$H$1688,4,0),"")</f>
        <v/>
      </c>
      <c r="H171" s="672" t="str">
        <f>IF(C171&gt;0,VLOOKUP(C171,男子登録情報!$A$2:$H$1688,8,0),"")</f>
        <v/>
      </c>
      <c r="I171" s="675" t="str">
        <f>IF(C171&gt;0,VLOOKUP(C171,男子登録情報!$A$2:$H$1688,5,0),"")</f>
        <v/>
      </c>
      <c r="J171" s="3"/>
    </row>
    <row r="172" spans="1:10" s="1" customFormat="1" ht="18.75" hidden="1" customHeight="1">
      <c r="A172" s="4"/>
      <c r="B172" s="671"/>
      <c r="C172" s="666"/>
      <c r="D172" s="666"/>
      <c r="E172" s="650"/>
      <c r="F172" s="703"/>
      <c r="G172" s="666"/>
      <c r="H172" s="666"/>
      <c r="I172" s="655"/>
      <c r="J172" s="3"/>
    </row>
    <row r="173" spans="1:10" s="1" customFormat="1" ht="18.75" hidden="1" customHeight="1">
      <c r="A173" s="4"/>
      <c r="B173" s="711">
        <v>6</v>
      </c>
      <c r="C173" s="672"/>
      <c r="D173" s="672" t="str">
        <f>IF(C173,VLOOKUP(C173,男子登録情報!$A$2:$H$1688,2,0),"")</f>
        <v/>
      </c>
      <c r="E173" s="647" t="str">
        <f>IF(C173&gt;0,VLOOKUP(C173,男子登録情報!$A$2:$H$1688,3,0),"")</f>
        <v/>
      </c>
      <c r="F173" s="712"/>
      <c r="G173" s="672" t="str">
        <f>IF(C173&gt;0,VLOOKUP(C173,男子登録情報!$A$2:$H$1688,4,0),"")</f>
        <v/>
      </c>
      <c r="H173" s="672" t="str">
        <f>IF(C173&gt;0,VLOOKUP(C173,男子登録情報!$A$2:$H$1688,8,0),"")</f>
        <v/>
      </c>
      <c r="I173" s="675" t="str">
        <f>IF(C173&gt;0,VLOOKUP(C173,男子登録情報!$A$2:$H$1688,5,0),"")</f>
        <v/>
      </c>
      <c r="J173" s="3"/>
    </row>
    <row r="174" spans="1:10" s="1" customFormat="1" ht="19.5" hidden="1" customHeight="1" thickBot="1">
      <c r="A174" s="4"/>
      <c r="B174" s="713"/>
      <c r="C174" s="714"/>
      <c r="D174" s="714"/>
      <c r="E174" s="715"/>
      <c r="F174" s="716"/>
      <c r="G174" s="714"/>
      <c r="H174" s="714"/>
      <c r="I174" s="676"/>
      <c r="J174" s="3"/>
    </row>
    <row r="175" spans="1:10" s="1" customFormat="1" ht="18.75" hidden="1">
      <c r="A175" s="4"/>
      <c r="B175" s="684" t="s">
        <v>1229</v>
      </c>
      <c r="C175" s="685"/>
      <c r="D175" s="685"/>
      <c r="E175" s="685"/>
      <c r="F175" s="685"/>
      <c r="G175" s="685"/>
      <c r="H175" s="685"/>
      <c r="I175" s="687"/>
      <c r="J175" s="3"/>
    </row>
    <row r="176" spans="1:10" s="1" customFormat="1" ht="18.75" hidden="1">
      <c r="A176" s="4"/>
      <c r="B176" s="688"/>
      <c r="C176" s="686"/>
      <c r="D176" s="686"/>
      <c r="E176" s="686"/>
      <c r="F176" s="686"/>
      <c r="G176" s="686"/>
      <c r="H176" s="686"/>
      <c r="I176" s="689"/>
      <c r="J176" s="3"/>
    </row>
    <row r="177" spans="1:10" s="1" customFormat="1" ht="19.5" hidden="1" thickBot="1">
      <c r="A177" s="4"/>
      <c r="B177" s="690"/>
      <c r="C177" s="691"/>
      <c r="D177" s="691"/>
      <c r="E177" s="691"/>
      <c r="F177" s="691"/>
      <c r="G177" s="691"/>
      <c r="H177" s="691"/>
      <c r="I177" s="692"/>
      <c r="J177" s="3"/>
    </row>
    <row r="178" spans="1:10" s="1" customFormat="1" ht="18.75" hidden="1">
      <c r="A178" s="45"/>
      <c r="B178" s="45"/>
      <c r="C178" s="45"/>
      <c r="D178" s="45"/>
      <c r="E178" s="45"/>
      <c r="F178" s="45"/>
      <c r="G178" s="45"/>
      <c r="H178" s="45"/>
      <c r="I178" s="45"/>
      <c r="J178" s="48"/>
    </row>
    <row r="179" spans="1:10" s="1" customFormat="1" ht="18.75" hidden="1">
      <c r="A179" s="4"/>
      <c r="B179" s="4"/>
      <c r="C179" s="4"/>
      <c r="D179" s="4"/>
      <c r="E179" s="4"/>
      <c r="F179" s="4"/>
      <c r="G179" s="4"/>
      <c r="H179" s="4"/>
      <c r="I179" s="4"/>
      <c r="J179" s="46" t="s">
        <v>1251</v>
      </c>
    </row>
    <row r="180" spans="1:10" s="1" customFormat="1" ht="18.75" hidden="1" customHeight="1">
      <c r="A180" s="4"/>
      <c r="B180" s="657" t="str">
        <f>CONCATENATE('加盟校情報&amp;大会設定'!$G$5,'加盟校情報&amp;大会設定'!$H$5,'加盟校情報&amp;大会設定'!$I$5,'加盟校情報&amp;大会設定'!$J$5,)&amp;"　男子4×100mR"</f>
        <v>第85回東海学生陸上競技対校選手権大会　男子4×100mR</v>
      </c>
      <c r="C180" s="658"/>
      <c r="D180" s="658"/>
      <c r="E180" s="658"/>
      <c r="F180" s="658"/>
      <c r="G180" s="658"/>
      <c r="H180" s="658"/>
      <c r="I180" s="659"/>
      <c r="J180" s="3"/>
    </row>
    <row r="181" spans="1:10" s="1" customFormat="1" ht="19.5" hidden="1" customHeight="1" thickBot="1">
      <c r="A181" s="4"/>
      <c r="B181" s="660"/>
      <c r="C181" s="661"/>
      <c r="D181" s="661"/>
      <c r="E181" s="661"/>
      <c r="F181" s="661"/>
      <c r="G181" s="661"/>
      <c r="H181" s="661"/>
      <c r="I181" s="662"/>
      <c r="J181" s="3"/>
    </row>
    <row r="182" spans="1:10" s="1" customFormat="1" ht="18.75" hidden="1">
      <c r="A182" s="4"/>
      <c r="B182" s="636" t="s">
        <v>1233</v>
      </c>
      <c r="C182" s="637"/>
      <c r="D182" s="673" t="str">
        <f>IF(基本情報登録!$D$6&gt;0,基本情報登録!$D$6,"")</f>
        <v/>
      </c>
      <c r="E182" s="674"/>
      <c r="F182" s="674"/>
      <c r="G182" s="674"/>
      <c r="H182" s="637"/>
      <c r="I182" s="47" t="s">
        <v>1267</v>
      </c>
      <c r="J182" s="3"/>
    </row>
    <row r="183" spans="1:10" s="1" customFormat="1" ht="18.75" hidden="1" customHeight="1">
      <c r="A183" s="4"/>
      <c r="B183" s="643" t="s">
        <v>1</v>
      </c>
      <c r="C183" s="644"/>
      <c r="D183" s="677" t="str">
        <f>IF(基本情報登録!$D$8&gt;0,基本情報登録!$D$8,"")</f>
        <v/>
      </c>
      <c r="E183" s="678"/>
      <c r="F183" s="678"/>
      <c r="G183" s="678"/>
      <c r="H183" s="644"/>
      <c r="I183" s="675"/>
      <c r="J183" s="3"/>
    </row>
    <row r="184" spans="1:10" s="1" customFormat="1" ht="19.5" hidden="1" customHeight="1" thickBot="1">
      <c r="A184" s="4"/>
      <c r="B184" s="653"/>
      <c r="C184" s="654"/>
      <c r="D184" s="679"/>
      <c r="E184" s="680"/>
      <c r="F184" s="680"/>
      <c r="G184" s="680"/>
      <c r="H184" s="654"/>
      <c r="I184" s="676"/>
      <c r="J184" s="3"/>
    </row>
    <row r="185" spans="1:10" s="1" customFormat="1" ht="18.75" hidden="1">
      <c r="A185" s="4"/>
      <c r="B185" s="636" t="s">
        <v>4288</v>
      </c>
      <c r="C185" s="637"/>
      <c r="D185" s="705"/>
      <c r="E185" s="706"/>
      <c r="F185" s="706"/>
      <c r="G185" s="706"/>
      <c r="H185" s="706"/>
      <c r="I185" s="707"/>
      <c r="J185" s="3"/>
    </row>
    <row r="186" spans="1:10" s="1" customFormat="1" ht="18.75" hidden="1">
      <c r="A186" s="4"/>
      <c r="B186" s="35"/>
      <c r="C186" s="36"/>
      <c r="D186" s="37"/>
      <c r="E186" s="641" t="str">
        <f>TEXT(D185,"00000")</f>
        <v>00000</v>
      </c>
      <c r="F186" s="641"/>
      <c r="G186" s="641"/>
      <c r="H186" s="641"/>
      <c r="I186" s="642"/>
      <c r="J186" s="3"/>
    </row>
    <row r="187" spans="1:10" s="1" customFormat="1" ht="18.75" hidden="1" customHeight="1">
      <c r="A187" s="4"/>
      <c r="B187" s="643" t="s">
        <v>23</v>
      </c>
      <c r="C187" s="644"/>
      <c r="D187" s="647"/>
      <c r="E187" s="648"/>
      <c r="F187" s="648"/>
      <c r="G187" s="648"/>
      <c r="H187" s="648"/>
      <c r="I187" s="649"/>
      <c r="J187" s="3"/>
    </row>
    <row r="188" spans="1:10" s="1" customFormat="1" ht="18.75" hidden="1" customHeight="1">
      <c r="A188" s="4"/>
      <c r="B188" s="645"/>
      <c r="C188" s="646"/>
      <c r="D188" s="650"/>
      <c r="E188" s="651"/>
      <c r="F188" s="651"/>
      <c r="G188" s="651"/>
      <c r="H188" s="651"/>
      <c r="I188" s="652"/>
      <c r="J188" s="3"/>
    </row>
    <row r="189" spans="1:10" s="1" customFormat="1" ht="19.5" hidden="1" thickBot="1">
      <c r="A189" s="4"/>
      <c r="B189" s="708" t="s">
        <v>1225</v>
      </c>
      <c r="C189" s="709"/>
      <c r="D189" s="710"/>
      <c r="E189" s="634"/>
      <c r="F189" s="634"/>
      <c r="G189" s="634"/>
      <c r="H189" s="634"/>
      <c r="I189" s="635"/>
      <c r="J189" s="3"/>
    </row>
    <row r="190" spans="1:10" s="1" customFormat="1" ht="18.75" hidden="1">
      <c r="A190" s="4"/>
      <c r="B190" s="694" t="s">
        <v>1226</v>
      </c>
      <c r="C190" s="695"/>
      <c r="D190" s="695"/>
      <c r="E190" s="695"/>
      <c r="F190" s="695"/>
      <c r="G190" s="695"/>
      <c r="H190" s="695"/>
      <c r="I190" s="696"/>
      <c r="J190" s="3"/>
    </row>
    <row r="191" spans="1:10" s="1" customFormat="1" ht="19.5" hidden="1" thickBot="1">
      <c r="A191" s="4"/>
      <c r="B191" s="38" t="s">
        <v>1230</v>
      </c>
      <c r="C191" s="39" t="s">
        <v>14</v>
      </c>
      <c r="D191" s="39" t="s">
        <v>1231</v>
      </c>
      <c r="E191" s="697" t="s">
        <v>1227</v>
      </c>
      <c r="F191" s="698"/>
      <c r="G191" s="39" t="s">
        <v>1232</v>
      </c>
      <c r="H191" s="39" t="s">
        <v>44</v>
      </c>
      <c r="I191" s="40" t="s">
        <v>1228</v>
      </c>
      <c r="J191" s="3"/>
    </row>
    <row r="192" spans="1:10" s="1" customFormat="1" ht="19.5" hidden="1" customHeight="1" thickTop="1">
      <c r="A192" s="4"/>
      <c r="B192" s="699">
        <v>1</v>
      </c>
      <c r="C192" s="700"/>
      <c r="D192" s="700" t="str">
        <f>IF(C192&gt;0,VLOOKUP(C192,男子登録情報!$A$2:$H$1688,2,0),"")</f>
        <v/>
      </c>
      <c r="E192" s="701" t="str">
        <f>IF(C192&gt;0,VLOOKUP(C192,男子登録情報!$A$2:$H$1688,3,0),"")</f>
        <v/>
      </c>
      <c r="F192" s="702"/>
      <c r="G192" s="700" t="str">
        <f>IF(C192&gt;0,VLOOKUP(C192,男子登録情報!$A$2:$H$1688,4,0),"")</f>
        <v/>
      </c>
      <c r="H192" s="700" t="str">
        <f>IF(C192&gt;0,VLOOKUP(C192,男子登録情報!$A$2:$H$1688,8,0),"")</f>
        <v/>
      </c>
      <c r="I192" s="704" t="str">
        <f>IF(C192&gt;0,VLOOKUP(C192,男子登録情報!$A$2:$H$1688,5,0),"")</f>
        <v/>
      </c>
      <c r="J192" s="3"/>
    </row>
    <row r="193" spans="1:10" s="1" customFormat="1" ht="18.75" hidden="1" customHeight="1">
      <c r="A193" s="4"/>
      <c r="B193" s="671"/>
      <c r="C193" s="666"/>
      <c r="D193" s="666"/>
      <c r="E193" s="650"/>
      <c r="F193" s="703"/>
      <c r="G193" s="666"/>
      <c r="H193" s="666"/>
      <c r="I193" s="655"/>
      <c r="J193" s="3"/>
    </row>
    <row r="194" spans="1:10" s="1" customFormat="1" ht="18.75" hidden="1" customHeight="1">
      <c r="A194" s="4"/>
      <c r="B194" s="711">
        <v>2</v>
      </c>
      <c r="C194" s="672"/>
      <c r="D194" s="672" t="str">
        <f>IF(C194,VLOOKUP(C194,男子登録情報!$A$2:$H$1688,2,0),"")</f>
        <v/>
      </c>
      <c r="E194" s="647" t="str">
        <f>IF(C194&gt;0,VLOOKUP(C194,男子登録情報!$A$2:$H$1688,3,0),"")</f>
        <v/>
      </c>
      <c r="F194" s="712"/>
      <c r="G194" s="672" t="str">
        <f>IF(C194&gt;0,VLOOKUP(C194,男子登録情報!$A$2:$H$1688,4,0),"")</f>
        <v/>
      </c>
      <c r="H194" s="672" t="str">
        <f>IF(C194&gt;0,VLOOKUP(C194,男子登録情報!$A$2:$H$1688,8,0),"")</f>
        <v/>
      </c>
      <c r="I194" s="675" t="str">
        <f>IF(C194&gt;0,VLOOKUP(C194,男子登録情報!$A$2:$H$1688,5,0),"")</f>
        <v/>
      </c>
      <c r="J194" s="3"/>
    </row>
    <row r="195" spans="1:10" s="1" customFormat="1" ht="18.75" hidden="1" customHeight="1">
      <c r="A195" s="4"/>
      <c r="B195" s="671"/>
      <c r="C195" s="666"/>
      <c r="D195" s="666"/>
      <c r="E195" s="650"/>
      <c r="F195" s="703"/>
      <c r="G195" s="666"/>
      <c r="H195" s="666"/>
      <c r="I195" s="655"/>
      <c r="J195" s="3"/>
    </row>
    <row r="196" spans="1:10" s="1" customFormat="1" ht="18.75" hidden="1" customHeight="1">
      <c r="A196" s="4"/>
      <c r="B196" s="711">
        <v>3</v>
      </c>
      <c r="C196" s="672"/>
      <c r="D196" s="672" t="str">
        <f>IF(C196,VLOOKUP(C196,男子登録情報!$A$2:$H$1688,2,0),"")</f>
        <v/>
      </c>
      <c r="E196" s="647" t="str">
        <f>IF(C196&gt;0,VLOOKUP(C196,男子登録情報!$A$2:$H$1688,3,0),"")</f>
        <v/>
      </c>
      <c r="F196" s="712"/>
      <c r="G196" s="672" t="str">
        <f>IF(C196&gt;0,VLOOKUP(C196,男子登録情報!$A$2:$H$1688,4,0),"")</f>
        <v/>
      </c>
      <c r="H196" s="672" t="str">
        <f>IF(C196&gt;0,VLOOKUP(C196,男子登録情報!$A$2:$H$1688,8,0),"")</f>
        <v/>
      </c>
      <c r="I196" s="675" t="str">
        <f>IF(C196&gt;0,VLOOKUP(C196,男子登録情報!$A$2:$H$1688,5,0),"")</f>
        <v/>
      </c>
      <c r="J196" s="3"/>
    </row>
    <row r="197" spans="1:10" s="1" customFormat="1" ht="18.75" hidden="1" customHeight="1">
      <c r="A197" s="4"/>
      <c r="B197" s="671"/>
      <c r="C197" s="666"/>
      <c r="D197" s="666"/>
      <c r="E197" s="650"/>
      <c r="F197" s="703"/>
      <c r="G197" s="666"/>
      <c r="H197" s="666"/>
      <c r="I197" s="655"/>
      <c r="J197" s="3"/>
    </row>
    <row r="198" spans="1:10" s="1" customFormat="1" ht="18.75" hidden="1" customHeight="1">
      <c r="A198" s="4"/>
      <c r="B198" s="711">
        <v>4</v>
      </c>
      <c r="C198" s="672"/>
      <c r="D198" s="672" t="str">
        <f>IF(C198,VLOOKUP(C198,男子登録情報!$A$2:$H$1688,2,0),"")</f>
        <v/>
      </c>
      <c r="E198" s="647" t="str">
        <f>IF(C198&gt;0,VLOOKUP(C198,男子登録情報!$A$2:$H$1688,3,0),"")</f>
        <v/>
      </c>
      <c r="F198" s="712"/>
      <c r="G198" s="672" t="str">
        <f>IF(C198&gt;0,VLOOKUP(C198,男子登録情報!$A$2:$H$1688,4,0),"")</f>
        <v/>
      </c>
      <c r="H198" s="672" t="str">
        <f>IF(C198&gt;0,VLOOKUP(C198,男子登録情報!$A$2:$H$1688,8,0),"")</f>
        <v/>
      </c>
      <c r="I198" s="675" t="str">
        <f>IF(C198&gt;0,VLOOKUP(C198,男子登録情報!$A$2:$H$1688,5,0),"")</f>
        <v/>
      </c>
      <c r="J198" s="3"/>
    </row>
    <row r="199" spans="1:10" s="1" customFormat="1" ht="18.75" hidden="1" customHeight="1">
      <c r="A199" s="4"/>
      <c r="B199" s="671"/>
      <c r="C199" s="666"/>
      <c r="D199" s="666"/>
      <c r="E199" s="650"/>
      <c r="F199" s="703"/>
      <c r="G199" s="666"/>
      <c r="H199" s="666"/>
      <c r="I199" s="655"/>
      <c r="J199" s="3"/>
    </row>
    <row r="200" spans="1:10" s="1" customFormat="1" ht="18.75" hidden="1" customHeight="1">
      <c r="A200" s="4"/>
      <c r="B200" s="711">
        <v>5</v>
      </c>
      <c r="C200" s="672"/>
      <c r="D200" s="672" t="str">
        <f>IF(C200,VLOOKUP(C200,男子登録情報!$A$2:$H$1688,2,0),"")</f>
        <v/>
      </c>
      <c r="E200" s="647" t="str">
        <f>IF(C200&gt;0,VLOOKUP(C200,男子登録情報!$A$2:$H$1688,3,0),"")</f>
        <v/>
      </c>
      <c r="F200" s="712"/>
      <c r="G200" s="672" t="str">
        <f>IF(C200&gt;0,VLOOKUP(C200,男子登録情報!$A$2:$H$1688,4,0),"")</f>
        <v/>
      </c>
      <c r="H200" s="672" t="str">
        <f>IF(C200&gt;0,VLOOKUP(C200,男子登録情報!$A$2:$H$1688,8,0),"")</f>
        <v/>
      </c>
      <c r="I200" s="675" t="str">
        <f>IF(C200&gt;0,VLOOKUP(C200,男子登録情報!$A$2:$H$1688,5,0),"")</f>
        <v/>
      </c>
      <c r="J200" s="3"/>
    </row>
    <row r="201" spans="1:10" s="1" customFormat="1" ht="18.75" hidden="1" customHeight="1">
      <c r="A201" s="4"/>
      <c r="B201" s="671"/>
      <c r="C201" s="666"/>
      <c r="D201" s="666"/>
      <c r="E201" s="650"/>
      <c r="F201" s="703"/>
      <c r="G201" s="666"/>
      <c r="H201" s="666"/>
      <c r="I201" s="655"/>
      <c r="J201" s="3"/>
    </row>
    <row r="202" spans="1:10" s="1" customFormat="1" ht="18.75" hidden="1" customHeight="1">
      <c r="A202" s="4"/>
      <c r="B202" s="711">
        <v>6</v>
      </c>
      <c r="C202" s="672"/>
      <c r="D202" s="672" t="str">
        <f>IF(C202,VLOOKUP(C202,男子登録情報!$A$2:$H$1688,2,0),"")</f>
        <v/>
      </c>
      <c r="E202" s="647" t="str">
        <f>IF(C202&gt;0,VLOOKUP(C202,男子登録情報!$A$2:$H$1688,3,0),"")</f>
        <v/>
      </c>
      <c r="F202" s="712"/>
      <c r="G202" s="672" t="str">
        <f>IF(C202&gt;0,VLOOKUP(C202,男子登録情報!$A$2:$H$1688,4,0),"")</f>
        <v/>
      </c>
      <c r="H202" s="672" t="str">
        <f>IF(C202&gt;0,VLOOKUP(C202,男子登録情報!$A$2:$H$1688,8,0),"")</f>
        <v/>
      </c>
      <c r="I202" s="675" t="str">
        <f>IF(C202&gt;0,VLOOKUP(C202,男子登録情報!$A$2:$H$1688,5,0),"")</f>
        <v/>
      </c>
      <c r="J202" s="3"/>
    </row>
    <row r="203" spans="1:10" s="1" customFormat="1" ht="19.5" hidden="1" customHeight="1" thickBot="1">
      <c r="A203" s="4"/>
      <c r="B203" s="713"/>
      <c r="C203" s="714"/>
      <c r="D203" s="714"/>
      <c r="E203" s="715"/>
      <c r="F203" s="716"/>
      <c r="G203" s="714"/>
      <c r="H203" s="714"/>
      <c r="I203" s="676"/>
      <c r="J203" s="3"/>
    </row>
    <row r="204" spans="1:10" s="1" customFormat="1" ht="18.75" hidden="1">
      <c r="A204" s="4"/>
      <c r="B204" s="684" t="s">
        <v>1229</v>
      </c>
      <c r="C204" s="685"/>
      <c r="D204" s="685"/>
      <c r="E204" s="685"/>
      <c r="F204" s="685"/>
      <c r="G204" s="685"/>
      <c r="H204" s="685"/>
      <c r="I204" s="687"/>
      <c r="J204" s="3"/>
    </row>
    <row r="205" spans="1:10" s="1" customFormat="1" ht="18.75" hidden="1">
      <c r="A205" s="4"/>
      <c r="B205" s="688"/>
      <c r="C205" s="686"/>
      <c r="D205" s="686"/>
      <c r="E205" s="686"/>
      <c r="F205" s="686"/>
      <c r="G205" s="686"/>
      <c r="H205" s="686"/>
      <c r="I205" s="689"/>
      <c r="J205" s="3"/>
    </row>
    <row r="206" spans="1:10" s="1" customFormat="1" ht="19.5" hidden="1" thickBot="1">
      <c r="A206" s="4"/>
      <c r="B206" s="690"/>
      <c r="C206" s="691"/>
      <c r="D206" s="691"/>
      <c r="E206" s="691"/>
      <c r="F206" s="691"/>
      <c r="G206" s="691"/>
      <c r="H206" s="691"/>
      <c r="I206" s="692"/>
      <c r="J206" s="3"/>
    </row>
    <row r="207" spans="1:10" s="1" customFormat="1" ht="18.75" hidden="1">
      <c r="A207" s="45"/>
      <c r="B207" s="45"/>
      <c r="C207" s="45"/>
      <c r="D207" s="45"/>
      <c r="E207" s="45"/>
      <c r="F207" s="45"/>
      <c r="G207" s="45"/>
      <c r="H207" s="45"/>
      <c r="I207" s="45"/>
      <c r="J207" s="48"/>
    </row>
    <row r="208" spans="1:10" s="1" customFormat="1" ht="18.75" hidden="1">
      <c r="A208" s="4"/>
      <c r="B208" s="4"/>
      <c r="C208" s="4"/>
      <c r="D208" s="4"/>
      <c r="E208" s="4"/>
      <c r="F208" s="4"/>
      <c r="G208" s="4"/>
      <c r="H208" s="4"/>
      <c r="I208" s="4"/>
      <c r="J208" s="46" t="s">
        <v>1252</v>
      </c>
    </row>
    <row r="209" spans="1:10" s="1" customFormat="1" ht="18.75" hidden="1" customHeight="1">
      <c r="A209" s="4"/>
      <c r="B209" s="657" t="str">
        <f>CONCATENATE('加盟校情報&amp;大会設定'!$G$5,'加盟校情報&amp;大会設定'!$H$5,'加盟校情報&amp;大会設定'!$I$5,'加盟校情報&amp;大会設定'!$J$5,)&amp;"　男子4×100mR"</f>
        <v>第85回東海学生陸上競技対校選手権大会　男子4×100mR</v>
      </c>
      <c r="C209" s="658"/>
      <c r="D209" s="658"/>
      <c r="E209" s="658"/>
      <c r="F209" s="658"/>
      <c r="G209" s="658"/>
      <c r="H209" s="658"/>
      <c r="I209" s="659"/>
      <c r="J209" s="3"/>
    </row>
    <row r="210" spans="1:10" s="1" customFormat="1" ht="19.5" hidden="1" customHeight="1" thickBot="1">
      <c r="A210" s="4"/>
      <c r="B210" s="660"/>
      <c r="C210" s="661"/>
      <c r="D210" s="661"/>
      <c r="E210" s="661"/>
      <c r="F210" s="661"/>
      <c r="G210" s="661"/>
      <c r="H210" s="661"/>
      <c r="I210" s="662"/>
      <c r="J210" s="3"/>
    </row>
    <row r="211" spans="1:10" s="1" customFormat="1" ht="18.75" hidden="1">
      <c r="A211" s="4"/>
      <c r="B211" s="636" t="s">
        <v>1233</v>
      </c>
      <c r="C211" s="637"/>
      <c r="D211" s="673" t="str">
        <f>IF(基本情報登録!$D$6&gt;0,基本情報登録!$D$6,"")</f>
        <v/>
      </c>
      <c r="E211" s="674"/>
      <c r="F211" s="674"/>
      <c r="G211" s="674"/>
      <c r="H211" s="637"/>
      <c r="I211" s="47" t="s">
        <v>1267</v>
      </c>
      <c r="J211" s="3"/>
    </row>
    <row r="212" spans="1:10" s="1" customFormat="1" ht="18.75" hidden="1" customHeight="1">
      <c r="A212" s="4"/>
      <c r="B212" s="643" t="s">
        <v>1</v>
      </c>
      <c r="C212" s="644"/>
      <c r="D212" s="677" t="str">
        <f>IF(基本情報登録!$D$8&gt;0,基本情報登録!$D$8,"")</f>
        <v/>
      </c>
      <c r="E212" s="678"/>
      <c r="F212" s="678"/>
      <c r="G212" s="678"/>
      <c r="H212" s="644"/>
      <c r="I212" s="675"/>
      <c r="J212" s="3"/>
    </row>
    <row r="213" spans="1:10" s="1" customFormat="1" ht="19.5" hidden="1" customHeight="1" thickBot="1">
      <c r="A213" s="4"/>
      <c r="B213" s="653"/>
      <c r="C213" s="654"/>
      <c r="D213" s="679"/>
      <c r="E213" s="680"/>
      <c r="F213" s="680"/>
      <c r="G213" s="680"/>
      <c r="H213" s="654"/>
      <c r="I213" s="676"/>
      <c r="J213" s="3"/>
    </row>
    <row r="214" spans="1:10" s="1" customFormat="1" ht="18.75" hidden="1">
      <c r="A214" s="4"/>
      <c r="B214" s="636" t="s">
        <v>4288</v>
      </c>
      <c r="C214" s="637"/>
      <c r="D214" s="705"/>
      <c r="E214" s="706"/>
      <c r="F214" s="706"/>
      <c r="G214" s="706"/>
      <c r="H214" s="706"/>
      <c r="I214" s="707"/>
      <c r="J214" s="3"/>
    </row>
    <row r="215" spans="1:10" s="1" customFormat="1" ht="18.75" hidden="1">
      <c r="A215" s="4"/>
      <c r="B215" s="35"/>
      <c r="C215" s="36"/>
      <c r="D215" s="37"/>
      <c r="E215" s="641" t="str">
        <f>TEXT(D214,"00000")</f>
        <v>00000</v>
      </c>
      <c r="F215" s="641"/>
      <c r="G215" s="641"/>
      <c r="H215" s="641"/>
      <c r="I215" s="642"/>
      <c r="J215" s="3"/>
    </row>
    <row r="216" spans="1:10" s="1" customFormat="1" ht="18.75" hidden="1" customHeight="1">
      <c r="A216" s="4"/>
      <c r="B216" s="643" t="s">
        <v>23</v>
      </c>
      <c r="C216" s="644"/>
      <c r="D216" s="647"/>
      <c r="E216" s="648"/>
      <c r="F216" s="648"/>
      <c r="G216" s="648"/>
      <c r="H216" s="648"/>
      <c r="I216" s="649"/>
      <c r="J216" s="3"/>
    </row>
    <row r="217" spans="1:10" s="1" customFormat="1" ht="18.75" hidden="1" customHeight="1">
      <c r="A217" s="4"/>
      <c r="B217" s="645"/>
      <c r="C217" s="646"/>
      <c r="D217" s="650"/>
      <c r="E217" s="651"/>
      <c r="F217" s="651"/>
      <c r="G217" s="651"/>
      <c r="H217" s="651"/>
      <c r="I217" s="652"/>
      <c r="J217" s="3"/>
    </row>
    <row r="218" spans="1:10" s="1" customFormat="1" ht="19.5" hidden="1" thickBot="1">
      <c r="A218" s="4"/>
      <c r="B218" s="708" t="s">
        <v>1225</v>
      </c>
      <c r="C218" s="709"/>
      <c r="D218" s="710"/>
      <c r="E218" s="634"/>
      <c r="F218" s="634"/>
      <c r="G218" s="634"/>
      <c r="H218" s="634"/>
      <c r="I218" s="635"/>
      <c r="J218" s="3"/>
    </row>
    <row r="219" spans="1:10" s="1" customFormat="1" ht="18.75" hidden="1">
      <c r="A219" s="4"/>
      <c r="B219" s="694" t="s">
        <v>1226</v>
      </c>
      <c r="C219" s="695"/>
      <c r="D219" s="695"/>
      <c r="E219" s="695"/>
      <c r="F219" s="695"/>
      <c r="G219" s="695"/>
      <c r="H219" s="695"/>
      <c r="I219" s="696"/>
      <c r="J219" s="3"/>
    </row>
    <row r="220" spans="1:10" s="1" customFormat="1" ht="19.5" hidden="1" thickBot="1">
      <c r="A220" s="4"/>
      <c r="B220" s="38" t="s">
        <v>1230</v>
      </c>
      <c r="C220" s="39" t="s">
        <v>14</v>
      </c>
      <c r="D220" s="39" t="s">
        <v>1231</v>
      </c>
      <c r="E220" s="697" t="s">
        <v>1227</v>
      </c>
      <c r="F220" s="698"/>
      <c r="G220" s="39" t="s">
        <v>1232</v>
      </c>
      <c r="H220" s="39" t="s">
        <v>44</v>
      </c>
      <c r="I220" s="40" t="s">
        <v>1228</v>
      </c>
      <c r="J220" s="3"/>
    </row>
    <row r="221" spans="1:10" s="1" customFormat="1" ht="19.5" hidden="1" customHeight="1" thickTop="1">
      <c r="A221" s="4"/>
      <c r="B221" s="699">
        <v>1</v>
      </c>
      <c r="C221" s="700"/>
      <c r="D221" s="700" t="str">
        <f>IF(C221&gt;0,VLOOKUP(C221,男子登録情報!$A$2:$H$1688,2,0),"")</f>
        <v/>
      </c>
      <c r="E221" s="701" t="str">
        <f>IF(C221&gt;0,VLOOKUP(C221,男子登録情報!$A$2:$H$1688,3,0),"")</f>
        <v/>
      </c>
      <c r="F221" s="702"/>
      <c r="G221" s="700" t="str">
        <f>IF(C221&gt;0,VLOOKUP(C221,男子登録情報!$A$2:$H$1688,4,0),"")</f>
        <v/>
      </c>
      <c r="H221" s="700" t="str">
        <f>IF(C221&gt;0,VLOOKUP(C221,男子登録情報!$A$2:$H$1688,8,0),"")</f>
        <v/>
      </c>
      <c r="I221" s="704" t="str">
        <f>IF(C221&gt;0,VLOOKUP(C221,男子登録情報!$A$2:$H$1688,5,0),"")</f>
        <v/>
      </c>
      <c r="J221" s="3"/>
    </row>
    <row r="222" spans="1:10" s="1" customFormat="1" ht="18.75" hidden="1" customHeight="1">
      <c r="A222" s="4"/>
      <c r="B222" s="671"/>
      <c r="C222" s="666"/>
      <c r="D222" s="666"/>
      <c r="E222" s="650"/>
      <c r="F222" s="703"/>
      <c r="G222" s="666"/>
      <c r="H222" s="666"/>
      <c r="I222" s="655"/>
      <c r="J222" s="3"/>
    </row>
    <row r="223" spans="1:10" s="1" customFormat="1" ht="18.75" hidden="1" customHeight="1">
      <c r="A223" s="4"/>
      <c r="B223" s="711">
        <v>2</v>
      </c>
      <c r="C223" s="672"/>
      <c r="D223" s="672" t="str">
        <f>IF(C223,VLOOKUP(C223,男子登録情報!$A$2:$H$1688,2,0),"")</f>
        <v/>
      </c>
      <c r="E223" s="647" t="str">
        <f>IF(C223&gt;0,VLOOKUP(C223,男子登録情報!$A$2:$H$1688,3,0),"")</f>
        <v/>
      </c>
      <c r="F223" s="712"/>
      <c r="G223" s="672" t="str">
        <f>IF(C223&gt;0,VLOOKUP(C223,男子登録情報!$A$2:$H$1688,4,0),"")</f>
        <v/>
      </c>
      <c r="H223" s="672" t="str">
        <f>IF(C223&gt;0,VLOOKUP(C223,男子登録情報!$A$2:$H$1688,8,0),"")</f>
        <v/>
      </c>
      <c r="I223" s="675" t="str">
        <f>IF(C223&gt;0,VLOOKUP(C223,男子登録情報!$A$2:$H$1688,5,0),"")</f>
        <v/>
      </c>
      <c r="J223" s="3"/>
    </row>
    <row r="224" spans="1:10" s="1" customFormat="1" ht="18.75" hidden="1" customHeight="1">
      <c r="A224" s="4"/>
      <c r="B224" s="671"/>
      <c r="C224" s="666"/>
      <c r="D224" s="666"/>
      <c r="E224" s="650"/>
      <c r="F224" s="703"/>
      <c r="G224" s="666"/>
      <c r="H224" s="666"/>
      <c r="I224" s="655"/>
      <c r="J224" s="3"/>
    </row>
    <row r="225" spans="1:10" s="1" customFormat="1" ht="18.75" hidden="1" customHeight="1">
      <c r="A225" s="4"/>
      <c r="B225" s="711">
        <v>3</v>
      </c>
      <c r="C225" s="672"/>
      <c r="D225" s="672" t="str">
        <f>IF(C225,VLOOKUP(C225,男子登録情報!$A$2:$H$1688,2,0),"")</f>
        <v/>
      </c>
      <c r="E225" s="647" t="str">
        <f>IF(C225&gt;0,VLOOKUP(C225,男子登録情報!$A$2:$H$1688,3,0),"")</f>
        <v/>
      </c>
      <c r="F225" s="712"/>
      <c r="G225" s="672" t="str">
        <f>IF(C225&gt;0,VLOOKUP(C225,男子登録情報!$A$2:$H$1688,4,0),"")</f>
        <v/>
      </c>
      <c r="H225" s="672" t="str">
        <f>IF(C225&gt;0,VLOOKUP(C225,男子登録情報!$A$2:$H$1688,8,0),"")</f>
        <v/>
      </c>
      <c r="I225" s="675" t="str">
        <f>IF(C225&gt;0,VLOOKUP(C225,男子登録情報!$A$2:$H$1688,5,0),"")</f>
        <v/>
      </c>
      <c r="J225" s="3"/>
    </row>
    <row r="226" spans="1:10" s="1" customFormat="1" ht="18.75" hidden="1" customHeight="1">
      <c r="A226" s="4"/>
      <c r="B226" s="671"/>
      <c r="C226" s="666"/>
      <c r="D226" s="666"/>
      <c r="E226" s="650"/>
      <c r="F226" s="703"/>
      <c r="G226" s="666"/>
      <c r="H226" s="666"/>
      <c r="I226" s="655"/>
      <c r="J226" s="3"/>
    </row>
    <row r="227" spans="1:10" s="1" customFormat="1" ht="18.75" hidden="1" customHeight="1">
      <c r="A227" s="4"/>
      <c r="B227" s="711">
        <v>4</v>
      </c>
      <c r="C227" s="672"/>
      <c r="D227" s="672" t="str">
        <f>IF(C227,VLOOKUP(C227,男子登録情報!$A$2:$H$1688,2,0),"")</f>
        <v/>
      </c>
      <c r="E227" s="647" t="str">
        <f>IF(C227&gt;0,VLOOKUP(C227,男子登録情報!$A$2:$H$1688,3,0),"")</f>
        <v/>
      </c>
      <c r="F227" s="712"/>
      <c r="G227" s="672" t="str">
        <f>IF(C227&gt;0,VLOOKUP(C227,男子登録情報!$A$2:$H$1688,4,0),"")</f>
        <v/>
      </c>
      <c r="H227" s="672" t="str">
        <f>IF(C227&gt;0,VLOOKUP(C227,男子登録情報!$A$2:$H$1688,8,0),"")</f>
        <v/>
      </c>
      <c r="I227" s="675" t="str">
        <f>IF(C227&gt;0,VLOOKUP(C227,男子登録情報!$A$2:$H$1688,5,0),"")</f>
        <v/>
      </c>
      <c r="J227" s="3"/>
    </row>
    <row r="228" spans="1:10" s="1" customFormat="1" ht="18.75" hidden="1" customHeight="1">
      <c r="A228" s="4"/>
      <c r="B228" s="671"/>
      <c r="C228" s="666"/>
      <c r="D228" s="666"/>
      <c r="E228" s="650"/>
      <c r="F228" s="703"/>
      <c r="G228" s="666"/>
      <c r="H228" s="666"/>
      <c r="I228" s="655"/>
      <c r="J228" s="3"/>
    </row>
    <row r="229" spans="1:10" s="1" customFormat="1" ht="18.75" hidden="1" customHeight="1">
      <c r="A229" s="4"/>
      <c r="B229" s="711">
        <v>5</v>
      </c>
      <c r="C229" s="672"/>
      <c r="D229" s="672" t="str">
        <f>IF(C229,VLOOKUP(C229,男子登録情報!$A$2:$H$1688,2,0),"")</f>
        <v/>
      </c>
      <c r="E229" s="647" t="str">
        <f>IF(C229&gt;0,VLOOKUP(C229,男子登録情報!$A$2:$H$1688,3,0),"")</f>
        <v/>
      </c>
      <c r="F229" s="712"/>
      <c r="G229" s="672" t="str">
        <f>IF(C229&gt;0,VLOOKUP(C229,男子登録情報!$A$2:$H$1688,4,0),"")</f>
        <v/>
      </c>
      <c r="H229" s="672" t="str">
        <f>IF(C229&gt;0,VLOOKUP(C229,男子登録情報!$A$2:$H$1688,8,0),"")</f>
        <v/>
      </c>
      <c r="I229" s="675" t="str">
        <f>IF(C229&gt;0,VLOOKUP(C229,男子登録情報!$A$2:$H$1688,5,0),"")</f>
        <v/>
      </c>
      <c r="J229" s="3"/>
    </row>
    <row r="230" spans="1:10" s="1" customFormat="1" ht="18.75" hidden="1" customHeight="1">
      <c r="A230" s="4"/>
      <c r="B230" s="671"/>
      <c r="C230" s="666"/>
      <c r="D230" s="666"/>
      <c r="E230" s="650"/>
      <c r="F230" s="703"/>
      <c r="G230" s="666"/>
      <c r="H230" s="666"/>
      <c r="I230" s="655"/>
      <c r="J230" s="3"/>
    </row>
    <row r="231" spans="1:10" s="1" customFormat="1" ht="18.75" hidden="1" customHeight="1">
      <c r="A231" s="4"/>
      <c r="B231" s="711">
        <v>6</v>
      </c>
      <c r="C231" s="672"/>
      <c r="D231" s="672" t="str">
        <f>IF(C231,VLOOKUP(C231,男子登録情報!$A$2:$H$1688,2,0),"")</f>
        <v/>
      </c>
      <c r="E231" s="647" t="str">
        <f>IF(C231&gt;0,VLOOKUP(C231,男子登録情報!$A$2:$H$1688,3,0),"")</f>
        <v/>
      </c>
      <c r="F231" s="712"/>
      <c r="G231" s="672" t="str">
        <f>IF(C231&gt;0,VLOOKUP(C231,男子登録情報!$A$2:$H$1688,4,0),"")</f>
        <v/>
      </c>
      <c r="H231" s="672" t="str">
        <f>IF(C231&gt;0,VLOOKUP(C231,男子登録情報!$A$2:$H$1688,8,0),"")</f>
        <v/>
      </c>
      <c r="I231" s="675" t="str">
        <f>IF(C231&gt;0,VLOOKUP(C231,男子登録情報!$A$2:$H$1688,5,0),"")</f>
        <v/>
      </c>
      <c r="J231" s="3"/>
    </row>
    <row r="232" spans="1:10" s="1" customFormat="1" ht="19.5" hidden="1" customHeight="1" thickBot="1">
      <c r="A232" s="4"/>
      <c r="B232" s="713"/>
      <c r="C232" s="714"/>
      <c r="D232" s="714"/>
      <c r="E232" s="715"/>
      <c r="F232" s="716"/>
      <c r="G232" s="714"/>
      <c r="H232" s="714"/>
      <c r="I232" s="676"/>
      <c r="J232" s="3"/>
    </row>
    <row r="233" spans="1:10" s="1" customFormat="1" ht="18.75" hidden="1">
      <c r="A233" s="4"/>
      <c r="B233" s="684" t="s">
        <v>1229</v>
      </c>
      <c r="C233" s="685"/>
      <c r="D233" s="685"/>
      <c r="E233" s="685"/>
      <c r="F233" s="685"/>
      <c r="G233" s="685"/>
      <c r="H233" s="685"/>
      <c r="I233" s="687"/>
      <c r="J233" s="3"/>
    </row>
    <row r="234" spans="1:10" s="1" customFormat="1" ht="18.75" hidden="1">
      <c r="A234" s="4"/>
      <c r="B234" s="688"/>
      <c r="C234" s="686"/>
      <c r="D234" s="686"/>
      <c r="E234" s="686"/>
      <c r="F234" s="686"/>
      <c r="G234" s="686"/>
      <c r="H234" s="686"/>
      <c r="I234" s="689"/>
      <c r="J234" s="3"/>
    </row>
    <row r="235" spans="1:10" s="1" customFormat="1" ht="19.5" hidden="1" thickBot="1">
      <c r="A235" s="4"/>
      <c r="B235" s="690"/>
      <c r="C235" s="691"/>
      <c r="D235" s="691"/>
      <c r="E235" s="691"/>
      <c r="F235" s="691"/>
      <c r="G235" s="691"/>
      <c r="H235" s="691"/>
      <c r="I235" s="692"/>
      <c r="J235" s="3"/>
    </row>
    <row r="236" spans="1:10" s="1" customFormat="1" ht="18.75" hidden="1">
      <c r="A236" s="45"/>
      <c r="B236" s="45"/>
      <c r="C236" s="45"/>
      <c r="D236" s="45"/>
      <c r="E236" s="45"/>
      <c r="F236" s="45"/>
      <c r="G236" s="45"/>
      <c r="H236" s="45"/>
      <c r="I236" s="45"/>
      <c r="J236" s="48"/>
    </row>
    <row r="237" spans="1:10" s="1" customFormat="1" ht="18.75" hidden="1">
      <c r="A237" s="4"/>
      <c r="B237" s="4"/>
      <c r="C237" s="4"/>
      <c r="D237" s="4"/>
      <c r="E237" s="4"/>
      <c r="F237" s="4"/>
      <c r="G237" s="4"/>
      <c r="H237" s="4"/>
      <c r="I237" s="4"/>
      <c r="J237" s="46" t="s">
        <v>1253</v>
      </c>
    </row>
    <row r="238" spans="1:10" s="1" customFormat="1" ht="18.75" hidden="1" customHeight="1">
      <c r="A238" s="4"/>
      <c r="B238" s="657" t="str">
        <f>CONCATENATE('加盟校情報&amp;大会設定'!$G$5,'加盟校情報&amp;大会設定'!$H$5,'加盟校情報&amp;大会設定'!$I$5,'加盟校情報&amp;大会設定'!$J$5,)&amp;"　男子4×100mR"</f>
        <v>第85回東海学生陸上競技対校選手権大会　男子4×100mR</v>
      </c>
      <c r="C238" s="658"/>
      <c r="D238" s="658"/>
      <c r="E238" s="658"/>
      <c r="F238" s="658"/>
      <c r="G238" s="658"/>
      <c r="H238" s="658"/>
      <c r="I238" s="659"/>
      <c r="J238" s="3"/>
    </row>
    <row r="239" spans="1:10" s="1" customFormat="1" ht="19.5" hidden="1" customHeight="1" thickBot="1">
      <c r="A239" s="4"/>
      <c r="B239" s="660"/>
      <c r="C239" s="661"/>
      <c r="D239" s="661"/>
      <c r="E239" s="661"/>
      <c r="F239" s="661"/>
      <c r="G239" s="661"/>
      <c r="H239" s="661"/>
      <c r="I239" s="662"/>
      <c r="J239" s="3"/>
    </row>
    <row r="240" spans="1:10" s="1" customFormat="1" ht="18.75" hidden="1">
      <c r="A240" s="4"/>
      <c r="B240" s="636" t="s">
        <v>1233</v>
      </c>
      <c r="C240" s="637"/>
      <c r="D240" s="673" t="str">
        <f>IF(基本情報登録!$D$6&gt;0,基本情報登録!$D$6,"")</f>
        <v/>
      </c>
      <c r="E240" s="674"/>
      <c r="F240" s="674"/>
      <c r="G240" s="674"/>
      <c r="H240" s="637"/>
      <c r="I240" s="47" t="s">
        <v>1267</v>
      </c>
      <c r="J240" s="3"/>
    </row>
    <row r="241" spans="1:10" s="1" customFormat="1" ht="18.75" hidden="1" customHeight="1">
      <c r="A241" s="4"/>
      <c r="B241" s="643" t="s">
        <v>1</v>
      </c>
      <c r="C241" s="644"/>
      <c r="D241" s="647" t="str">
        <f>IF(基本情報登録!$D$8&gt;0,基本情報登録!$D$8,"")</f>
        <v/>
      </c>
      <c r="E241" s="648"/>
      <c r="F241" s="648"/>
      <c r="G241" s="648"/>
      <c r="H241" s="712"/>
      <c r="I241" s="675"/>
      <c r="J241" s="3"/>
    </row>
    <row r="242" spans="1:10" s="1" customFormat="1" ht="19.5" hidden="1" customHeight="1" thickBot="1">
      <c r="A242" s="4"/>
      <c r="B242" s="653"/>
      <c r="C242" s="654"/>
      <c r="D242" s="715"/>
      <c r="E242" s="717"/>
      <c r="F242" s="717"/>
      <c r="G242" s="717"/>
      <c r="H242" s="716"/>
      <c r="I242" s="676"/>
      <c r="J242" s="3"/>
    </row>
    <row r="243" spans="1:10" s="1" customFormat="1" ht="18.75" hidden="1">
      <c r="A243" s="4"/>
      <c r="B243" s="636" t="s">
        <v>4288</v>
      </c>
      <c r="C243" s="637"/>
      <c r="D243" s="705"/>
      <c r="E243" s="706"/>
      <c r="F243" s="706"/>
      <c r="G243" s="706"/>
      <c r="H243" s="706"/>
      <c r="I243" s="707"/>
      <c r="J243" s="3"/>
    </row>
    <row r="244" spans="1:10" s="1" customFormat="1" ht="18.75" hidden="1">
      <c r="A244" s="4"/>
      <c r="B244" s="35"/>
      <c r="C244" s="36"/>
      <c r="D244" s="37"/>
      <c r="E244" s="641" t="str">
        <f>TEXT(D243,"00000")</f>
        <v>00000</v>
      </c>
      <c r="F244" s="641"/>
      <c r="G244" s="641"/>
      <c r="H244" s="641"/>
      <c r="I244" s="642"/>
      <c r="J244" s="3"/>
    </row>
    <row r="245" spans="1:10" s="1" customFormat="1" ht="18.75" hidden="1" customHeight="1">
      <c r="A245" s="4"/>
      <c r="B245" s="643" t="s">
        <v>23</v>
      </c>
      <c r="C245" s="644"/>
      <c r="D245" s="647"/>
      <c r="E245" s="648"/>
      <c r="F245" s="648"/>
      <c r="G245" s="648"/>
      <c r="H245" s="648"/>
      <c r="I245" s="649"/>
      <c r="J245" s="3"/>
    </row>
    <row r="246" spans="1:10" s="1" customFormat="1" ht="18.75" hidden="1" customHeight="1">
      <c r="A246" s="4"/>
      <c r="B246" s="645"/>
      <c r="C246" s="646"/>
      <c r="D246" s="650"/>
      <c r="E246" s="651"/>
      <c r="F246" s="651"/>
      <c r="G246" s="651"/>
      <c r="H246" s="651"/>
      <c r="I246" s="652"/>
      <c r="J246" s="3"/>
    </row>
    <row r="247" spans="1:10" s="1" customFormat="1" ht="19.5" hidden="1" thickBot="1">
      <c r="A247" s="4"/>
      <c r="B247" s="708" t="s">
        <v>1225</v>
      </c>
      <c r="C247" s="709"/>
      <c r="D247" s="710"/>
      <c r="E247" s="634"/>
      <c r="F247" s="634"/>
      <c r="G247" s="634"/>
      <c r="H247" s="634"/>
      <c r="I247" s="635"/>
      <c r="J247" s="3"/>
    </row>
    <row r="248" spans="1:10" s="1" customFormat="1" ht="18.75" hidden="1">
      <c r="A248" s="4"/>
      <c r="B248" s="694" t="s">
        <v>1226</v>
      </c>
      <c r="C248" s="695"/>
      <c r="D248" s="695"/>
      <c r="E248" s="695"/>
      <c r="F248" s="695"/>
      <c r="G248" s="695"/>
      <c r="H248" s="695"/>
      <c r="I248" s="696"/>
      <c r="J248" s="3"/>
    </row>
    <row r="249" spans="1:10" s="1" customFormat="1" ht="19.5" hidden="1" thickBot="1">
      <c r="A249" s="4"/>
      <c r="B249" s="38" t="s">
        <v>1230</v>
      </c>
      <c r="C249" s="39" t="s">
        <v>14</v>
      </c>
      <c r="D249" s="39" t="s">
        <v>1231</v>
      </c>
      <c r="E249" s="697" t="s">
        <v>1227</v>
      </c>
      <c r="F249" s="698"/>
      <c r="G249" s="39" t="s">
        <v>1232</v>
      </c>
      <c r="H249" s="39" t="s">
        <v>44</v>
      </c>
      <c r="I249" s="40" t="s">
        <v>1228</v>
      </c>
      <c r="J249" s="3"/>
    </row>
    <row r="250" spans="1:10" s="1" customFormat="1" ht="19.5" hidden="1" customHeight="1" thickTop="1">
      <c r="A250" s="4"/>
      <c r="B250" s="699">
        <v>1</v>
      </c>
      <c r="C250" s="700"/>
      <c r="D250" s="700" t="str">
        <f>IF(C250&gt;0,VLOOKUP(C250,男子登録情報!$A$2:$H$1688,2,0),"")</f>
        <v/>
      </c>
      <c r="E250" s="701" t="str">
        <f>IF(C250&gt;0,VLOOKUP(C250,男子登録情報!$A$2:$H$1688,3,0),"")</f>
        <v/>
      </c>
      <c r="F250" s="702"/>
      <c r="G250" s="700" t="str">
        <f>IF(C250&gt;0,VLOOKUP(C250,男子登録情報!$A$2:$H$1688,4,0),"")</f>
        <v/>
      </c>
      <c r="H250" s="700" t="str">
        <f>IF(C250&gt;0,VLOOKUP(C250,男子登録情報!$A$2:$H$1688,8,0),"")</f>
        <v/>
      </c>
      <c r="I250" s="704" t="str">
        <f>IF(C250&gt;0,VLOOKUP(C250,男子登録情報!$A$2:$H$1688,5,0),"")</f>
        <v/>
      </c>
      <c r="J250" s="3"/>
    </row>
    <row r="251" spans="1:10" s="1" customFormat="1" ht="18.75" hidden="1" customHeight="1">
      <c r="A251" s="4"/>
      <c r="B251" s="671"/>
      <c r="C251" s="666"/>
      <c r="D251" s="666"/>
      <c r="E251" s="650"/>
      <c r="F251" s="703"/>
      <c r="G251" s="666"/>
      <c r="H251" s="666"/>
      <c r="I251" s="655"/>
      <c r="J251" s="3"/>
    </row>
    <row r="252" spans="1:10" s="1" customFormat="1" ht="18.75" hidden="1" customHeight="1">
      <c r="A252" s="4"/>
      <c r="B252" s="711">
        <v>2</v>
      </c>
      <c r="C252" s="672"/>
      <c r="D252" s="672" t="str">
        <f>IF(C252,VLOOKUP(C252,男子登録情報!$A$2:$H$1688,2,0),"")</f>
        <v/>
      </c>
      <c r="E252" s="647" t="str">
        <f>IF(C252&gt;0,VLOOKUP(C252,男子登録情報!$A$2:$H$1688,3,0),"")</f>
        <v/>
      </c>
      <c r="F252" s="712"/>
      <c r="G252" s="672" t="str">
        <f>IF(C252&gt;0,VLOOKUP(C252,男子登録情報!$A$2:$H$1688,4,0),"")</f>
        <v/>
      </c>
      <c r="H252" s="672" t="str">
        <f>IF(C252&gt;0,VLOOKUP(C252,男子登録情報!$A$2:$H$1688,8,0),"")</f>
        <v/>
      </c>
      <c r="I252" s="675" t="str">
        <f>IF(C252&gt;0,VLOOKUP(C252,男子登録情報!$A$2:$H$1688,5,0),"")</f>
        <v/>
      </c>
      <c r="J252" s="3"/>
    </row>
    <row r="253" spans="1:10" s="1" customFormat="1" ht="18.75" hidden="1" customHeight="1">
      <c r="A253" s="4"/>
      <c r="B253" s="671"/>
      <c r="C253" s="666"/>
      <c r="D253" s="666"/>
      <c r="E253" s="650"/>
      <c r="F253" s="703"/>
      <c r="G253" s="666"/>
      <c r="H253" s="666"/>
      <c r="I253" s="655"/>
      <c r="J253" s="3"/>
    </row>
    <row r="254" spans="1:10" s="1" customFormat="1" ht="18.75" hidden="1" customHeight="1">
      <c r="A254" s="4"/>
      <c r="B254" s="711">
        <v>3</v>
      </c>
      <c r="C254" s="672"/>
      <c r="D254" s="672" t="str">
        <f>IF(C254,VLOOKUP(C254,男子登録情報!$A$2:$H$1688,2,0),"")</f>
        <v/>
      </c>
      <c r="E254" s="647" t="str">
        <f>IF(C254&gt;0,VLOOKUP(C254,男子登録情報!$A$2:$H$1688,3,0),"")</f>
        <v/>
      </c>
      <c r="F254" s="712"/>
      <c r="G254" s="672" t="str">
        <f>IF(C254&gt;0,VLOOKUP(C254,男子登録情報!$A$2:$H$1688,4,0),"")</f>
        <v/>
      </c>
      <c r="H254" s="672" t="str">
        <f>IF(C254&gt;0,VLOOKUP(C254,男子登録情報!$A$2:$H$1688,8,0),"")</f>
        <v/>
      </c>
      <c r="I254" s="675" t="str">
        <f>IF(C254&gt;0,VLOOKUP(C254,男子登録情報!$A$2:$H$1688,5,0),"")</f>
        <v/>
      </c>
      <c r="J254" s="3"/>
    </row>
    <row r="255" spans="1:10" s="1" customFormat="1" ht="18.75" hidden="1" customHeight="1">
      <c r="A255" s="4"/>
      <c r="B255" s="671"/>
      <c r="C255" s="666"/>
      <c r="D255" s="666"/>
      <c r="E255" s="650"/>
      <c r="F255" s="703"/>
      <c r="G255" s="666"/>
      <c r="H255" s="666"/>
      <c r="I255" s="655"/>
      <c r="J255" s="3"/>
    </row>
    <row r="256" spans="1:10" s="1" customFormat="1" ht="18.75" hidden="1" customHeight="1">
      <c r="A256" s="4"/>
      <c r="B256" s="711">
        <v>4</v>
      </c>
      <c r="C256" s="672"/>
      <c r="D256" s="672" t="str">
        <f>IF(C256,VLOOKUP(C256,男子登録情報!$A$2:$H$1688,2,0),"")</f>
        <v/>
      </c>
      <c r="E256" s="647" t="str">
        <f>IF(C256&gt;0,VLOOKUP(C256,男子登録情報!$A$2:$H$1688,3,0),"")</f>
        <v/>
      </c>
      <c r="F256" s="712"/>
      <c r="G256" s="672" t="str">
        <f>IF(C256&gt;0,VLOOKUP(C256,男子登録情報!$A$2:$H$1688,4,0),"")</f>
        <v/>
      </c>
      <c r="H256" s="672" t="str">
        <f>IF(C256&gt;0,VLOOKUP(C256,男子登録情報!$A$2:$H$1688,8,0),"")</f>
        <v/>
      </c>
      <c r="I256" s="675" t="str">
        <f>IF(C256&gt;0,VLOOKUP(C256,男子登録情報!$A$2:$H$1688,5,0),"")</f>
        <v/>
      </c>
      <c r="J256" s="3"/>
    </row>
    <row r="257" spans="1:10" s="1" customFormat="1" ht="18.75" hidden="1" customHeight="1">
      <c r="A257" s="4"/>
      <c r="B257" s="671"/>
      <c r="C257" s="666"/>
      <c r="D257" s="666"/>
      <c r="E257" s="650"/>
      <c r="F257" s="703"/>
      <c r="G257" s="666"/>
      <c r="H257" s="666"/>
      <c r="I257" s="655"/>
      <c r="J257" s="3"/>
    </row>
    <row r="258" spans="1:10" s="1" customFormat="1" ht="18.75" hidden="1" customHeight="1">
      <c r="A258" s="4"/>
      <c r="B258" s="711">
        <v>5</v>
      </c>
      <c r="C258" s="672"/>
      <c r="D258" s="672" t="str">
        <f>IF(C258,VLOOKUP(C258,男子登録情報!$A$2:$H$1688,2,0),"")</f>
        <v/>
      </c>
      <c r="E258" s="647" t="str">
        <f>IF(C258&gt;0,VLOOKUP(C258,男子登録情報!$A$2:$H$1688,3,0),"")</f>
        <v/>
      </c>
      <c r="F258" s="712"/>
      <c r="G258" s="672" t="str">
        <f>IF(C258&gt;0,VLOOKUP(C258,男子登録情報!$A$2:$H$1688,4,0),"")</f>
        <v/>
      </c>
      <c r="H258" s="672" t="str">
        <f>IF(C258&gt;0,VLOOKUP(C258,男子登録情報!$A$2:$H$1688,8,0),"")</f>
        <v/>
      </c>
      <c r="I258" s="675" t="str">
        <f>IF(C258&gt;0,VLOOKUP(C258,男子登録情報!$A$2:$H$1688,5,0),"")</f>
        <v/>
      </c>
      <c r="J258" s="3"/>
    </row>
    <row r="259" spans="1:10" s="1" customFormat="1" ht="18.75" hidden="1" customHeight="1">
      <c r="A259" s="4"/>
      <c r="B259" s="671"/>
      <c r="C259" s="666"/>
      <c r="D259" s="666"/>
      <c r="E259" s="650"/>
      <c r="F259" s="703"/>
      <c r="G259" s="666"/>
      <c r="H259" s="666"/>
      <c r="I259" s="655"/>
      <c r="J259" s="3"/>
    </row>
    <row r="260" spans="1:10" s="1" customFormat="1" ht="18.75" hidden="1" customHeight="1">
      <c r="A260" s="4"/>
      <c r="B260" s="711">
        <v>6</v>
      </c>
      <c r="C260" s="672"/>
      <c r="D260" s="672" t="str">
        <f>IF(C260,VLOOKUP(C260,男子登録情報!$A$2:$H$1688,2,0),"")</f>
        <v/>
      </c>
      <c r="E260" s="647" t="str">
        <f>IF(C260&gt;0,VLOOKUP(C260,男子登録情報!$A$2:$H$1688,3,0),"")</f>
        <v/>
      </c>
      <c r="F260" s="712"/>
      <c r="G260" s="672" t="str">
        <f>IF(C260&gt;0,VLOOKUP(C260,男子登録情報!$A$2:$H$1688,4,0),"")</f>
        <v/>
      </c>
      <c r="H260" s="672" t="str">
        <f>IF(C260&gt;0,VLOOKUP(C260,男子登録情報!$A$2:$H$1688,8,0),"")</f>
        <v/>
      </c>
      <c r="I260" s="675" t="str">
        <f>IF(C260&gt;0,VLOOKUP(C260,男子登録情報!$A$2:$H$1688,5,0),"")</f>
        <v/>
      </c>
      <c r="J260" s="3"/>
    </row>
    <row r="261" spans="1:10" s="1" customFormat="1" ht="19.5" hidden="1" customHeight="1" thickBot="1">
      <c r="A261" s="4"/>
      <c r="B261" s="713"/>
      <c r="C261" s="714"/>
      <c r="D261" s="714"/>
      <c r="E261" s="715"/>
      <c r="F261" s="716"/>
      <c r="G261" s="714"/>
      <c r="H261" s="714"/>
      <c r="I261" s="676"/>
      <c r="J261" s="3"/>
    </row>
    <row r="262" spans="1:10" s="1" customFormat="1" ht="18.75" hidden="1">
      <c r="A262" s="4"/>
      <c r="B262" s="684" t="s">
        <v>1229</v>
      </c>
      <c r="C262" s="685"/>
      <c r="D262" s="685"/>
      <c r="E262" s="685"/>
      <c r="F262" s="685"/>
      <c r="G262" s="685"/>
      <c r="H262" s="685"/>
      <c r="I262" s="687"/>
      <c r="J262" s="3"/>
    </row>
    <row r="263" spans="1:10" s="1" customFormat="1" ht="18.75" hidden="1">
      <c r="A263" s="4"/>
      <c r="B263" s="688"/>
      <c r="C263" s="686"/>
      <c r="D263" s="686"/>
      <c r="E263" s="686"/>
      <c r="F263" s="686"/>
      <c r="G263" s="686"/>
      <c r="H263" s="686"/>
      <c r="I263" s="689"/>
      <c r="J263" s="3"/>
    </row>
    <row r="264" spans="1:10" s="1" customFormat="1" ht="19.5" hidden="1" thickBot="1">
      <c r="A264" s="4"/>
      <c r="B264" s="690"/>
      <c r="C264" s="691"/>
      <c r="D264" s="691"/>
      <c r="E264" s="691"/>
      <c r="F264" s="691"/>
      <c r="G264" s="691"/>
      <c r="H264" s="691"/>
      <c r="I264" s="692"/>
      <c r="J264" s="3"/>
    </row>
    <row r="265" spans="1:10" s="1" customFormat="1" ht="18.75" hidden="1">
      <c r="A265" s="45"/>
      <c r="B265" s="45"/>
      <c r="C265" s="45"/>
      <c r="D265" s="45"/>
      <c r="E265" s="45"/>
      <c r="F265" s="45"/>
      <c r="G265" s="45"/>
      <c r="H265" s="45"/>
      <c r="I265" s="45"/>
      <c r="J265" s="48"/>
    </row>
    <row r="266" spans="1:10" s="1" customFormat="1" ht="18.75" hidden="1">
      <c r="A266" s="4"/>
      <c r="B266" s="4"/>
      <c r="C266" s="4"/>
      <c r="D266" s="4"/>
      <c r="E266" s="4"/>
      <c r="F266" s="4"/>
      <c r="G266" s="4"/>
      <c r="H266" s="4"/>
      <c r="I266" s="4"/>
      <c r="J266" s="46" t="s">
        <v>1254</v>
      </c>
    </row>
    <row r="267" spans="1:10" s="1" customFormat="1" ht="18.75" hidden="1" customHeight="1">
      <c r="A267" s="4"/>
      <c r="B267" s="657" t="str">
        <f>CONCATENATE('加盟校情報&amp;大会設定'!$G$5,'加盟校情報&amp;大会設定'!$H$5,'加盟校情報&amp;大会設定'!$I$5,'加盟校情報&amp;大会設定'!$J$5,)&amp;"　男子4×100mR"</f>
        <v>第85回東海学生陸上競技対校選手権大会　男子4×100mR</v>
      </c>
      <c r="C267" s="658"/>
      <c r="D267" s="658"/>
      <c r="E267" s="658"/>
      <c r="F267" s="658"/>
      <c r="G267" s="658"/>
      <c r="H267" s="658"/>
      <c r="I267" s="659"/>
      <c r="J267" s="3"/>
    </row>
    <row r="268" spans="1:10" s="1" customFormat="1" ht="19.5" hidden="1" customHeight="1" thickBot="1">
      <c r="A268" s="4"/>
      <c r="B268" s="660"/>
      <c r="C268" s="661"/>
      <c r="D268" s="661"/>
      <c r="E268" s="661"/>
      <c r="F268" s="661"/>
      <c r="G268" s="661"/>
      <c r="H268" s="661"/>
      <c r="I268" s="662"/>
      <c r="J268" s="3"/>
    </row>
    <row r="269" spans="1:10" s="1" customFormat="1" ht="18.75" hidden="1">
      <c r="A269" s="4"/>
      <c r="B269" s="636" t="s">
        <v>1233</v>
      </c>
      <c r="C269" s="637"/>
      <c r="D269" s="673" t="str">
        <f>IF(基本情報登録!$D$6&gt;0,基本情報登録!$D$6,"")</f>
        <v/>
      </c>
      <c r="E269" s="674"/>
      <c r="F269" s="674"/>
      <c r="G269" s="674"/>
      <c r="H269" s="637"/>
      <c r="I269" s="47" t="s">
        <v>1267</v>
      </c>
      <c r="J269" s="3"/>
    </row>
    <row r="270" spans="1:10" s="1" customFormat="1" ht="18.75" hidden="1" customHeight="1">
      <c r="A270" s="4"/>
      <c r="B270" s="643" t="s">
        <v>1</v>
      </c>
      <c r="C270" s="644"/>
      <c r="D270" s="677" t="str">
        <f>IF(基本情報登録!$D$8&gt;0,基本情報登録!$D$8,"")</f>
        <v/>
      </c>
      <c r="E270" s="678"/>
      <c r="F270" s="678"/>
      <c r="G270" s="678"/>
      <c r="H270" s="644"/>
      <c r="I270" s="675"/>
      <c r="J270" s="3"/>
    </row>
    <row r="271" spans="1:10" s="1" customFormat="1" ht="19.5" hidden="1" customHeight="1" thickBot="1">
      <c r="A271" s="4"/>
      <c r="B271" s="653"/>
      <c r="C271" s="654"/>
      <c r="D271" s="679"/>
      <c r="E271" s="680"/>
      <c r="F271" s="680"/>
      <c r="G271" s="680"/>
      <c r="H271" s="654"/>
      <c r="I271" s="676"/>
      <c r="J271" s="3"/>
    </row>
    <row r="272" spans="1:10" s="1" customFormat="1" ht="18.75" hidden="1">
      <c r="A272" s="4"/>
      <c r="B272" s="636" t="s">
        <v>4288</v>
      </c>
      <c r="C272" s="637"/>
      <c r="D272" s="705"/>
      <c r="E272" s="706"/>
      <c r="F272" s="706"/>
      <c r="G272" s="706"/>
      <c r="H272" s="706"/>
      <c r="I272" s="707"/>
      <c r="J272" s="3"/>
    </row>
    <row r="273" spans="1:10" s="1" customFormat="1" ht="18.75" hidden="1">
      <c r="A273" s="4"/>
      <c r="B273" s="35"/>
      <c r="C273" s="36"/>
      <c r="D273" s="37"/>
      <c r="E273" s="641" t="str">
        <f>TEXT(D272,"00000")</f>
        <v>00000</v>
      </c>
      <c r="F273" s="641"/>
      <c r="G273" s="641"/>
      <c r="H273" s="641"/>
      <c r="I273" s="642"/>
      <c r="J273" s="3"/>
    </row>
    <row r="274" spans="1:10" s="1" customFormat="1" ht="18.75" hidden="1" customHeight="1">
      <c r="A274" s="4"/>
      <c r="B274" s="643" t="s">
        <v>23</v>
      </c>
      <c r="C274" s="644"/>
      <c r="D274" s="647"/>
      <c r="E274" s="648"/>
      <c r="F274" s="648"/>
      <c r="G274" s="648"/>
      <c r="H274" s="648"/>
      <c r="I274" s="649"/>
      <c r="J274" s="3"/>
    </row>
    <row r="275" spans="1:10" s="1" customFormat="1" ht="18.75" hidden="1" customHeight="1">
      <c r="A275" s="4"/>
      <c r="B275" s="645"/>
      <c r="C275" s="646"/>
      <c r="D275" s="650"/>
      <c r="E275" s="651"/>
      <c r="F275" s="651"/>
      <c r="G275" s="651"/>
      <c r="H275" s="651"/>
      <c r="I275" s="652"/>
      <c r="J275" s="3"/>
    </row>
    <row r="276" spans="1:10" s="1" customFormat="1" ht="19.5" hidden="1" thickBot="1">
      <c r="A276" s="4"/>
      <c r="B276" s="708" t="s">
        <v>1225</v>
      </c>
      <c r="C276" s="709"/>
      <c r="D276" s="710"/>
      <c r="E276" s="634"/>
      <c r="F276" s="634"/>
      <c r="G276" s="634"/>
      <c r="H276" s="634"/>
      <c r="I276" s="635"/>
      <c r="J276" s="3"/>
    </row>
    <row r="277" spans="1:10" s="1" customFormat="1" ht="18.75" hidden="1">
      <c r="A277" s="4"/>
      <c r="B277" s="694" t="s">
        <v>1226</v>
      </c>
      <c r="C277" s="695"/>
      <c r="D277" s="695"/>
      <c r="E277" s="695"/>
      <c r="F277" s="695"/>
      <c r="G277" s="695"/>
      <c r="H277" s="695"/>
      <c r="I277" s="696"/>
      <c r="J277" s="3"/>
    </row>
    <row r="278" spans="1:10" s="1" customFormat="1" ht="19.5" hidden="1" thickBot="1">
      <c r="A278" s="4"/>
      <c r="B278" s="38" t="s">
        <v>1230</v>
      </c>
      <c r="C278" s="39" t="s">
        <v>14</v>
      </c>
      <c r="D278" s="39" t="s">
        <v>1231</v>
      </c>
      <c r="E278" s="697" t="s">
        <v>1227</v>
      </c>
      <c r="F278" s="698"/>
      <c r="G278" s="39" t="s">
        <v>1232</v>
      </c>
      <c r="H278" s="39" t="s">
        <v>44</v>
      </c>
      <c r="I278" s="40" t="s">
        <v>1228</v>
      </c>
      <c r="J278" s="3"/>
    </row>
    <row r="279" spans="1:10" s="1" customFormat="1" ht="19.5" hidden="1" customHeight="1" thickTop="1">
      <c r="A279" s="4"/>
      <c r="B279" s="699">
        <v>1</v>
      </c>
      <c r="C279" s="700"/>
      <c r="D279" s="700" t="str">
        <f>IF(C279&gt;0,VLOOKUP(C279,男子登録情報!$A$2:$H$1688,2,0),"")</f>
        <v/>
      </c>
      <c r="E279" s="701" t="str">
        <f>IF(C279&gt;0,VLOOKUP(C279,男子登録情報!$A$2:$H$1688,3,0),"")</f>
        <v/>
      </c>
      <c r="F279" s="702"/>
      <c r="G279" s="700" t="str">
        <f>IF(C279&gt;0,VLOOKUP(C279,男子登録情報!$A$2:$H$1688,4,0),"")</f>
        <v/>
      </c>
      <c r="H279" s="700" t="str">
        <f>IF(C279&gt;0,VLOOKUP(C279,男子登録情報!$A$2:$H$1688,8,0),"")</f>
        <v/>
      </c>
      <c r="I279" s="704" t="str">
        <f>IF(C279&gt;0,VLOOKUP(C279,男子登録情報!$A$2:$H$1688,5,0),"")</f>
        <v/>
      </c>
      <c r="J279" s="3"/>
    </row>
    <row r="280" spans="1:10" s="1" customFormat="1" ht="18.75" hidden="1" customHeight="1">
      <c r="A280" s="4"/>
      <c r="B280" s="671"/>
      <c r="C280" s="666"/>
      <c r="D280" s="666"/>
      <c r="E280" s="650"/>
      <c r="F280" s="703"/>
      <c r="G280" s="666"/>
      <c r="H280" s="666"/>
      <c r="I280" s="655"/>
      <c r="J280" s="3"/>
    </row>
    <row r="281" spans="1:10" s="1" customFormat="1" ht="18.75" hidden="1" customHeight="1">
      <c r="A281" s="4"/>
      <c r="B281" s="711">
        <v>2</v>
      </c>
      <c r="C281" s="672"/>
      <c r="D281" s="672" t="str">
        <f>IF(C281,VLOOKUP(C281,男子登録情報!$A$2:$H$1688,2,0),"")</f>
        <v/>
      </c>
      <c r="E281" s="647" t="str">
        <f>IF(C281&gt;0,VLOOKUP(C281,男子登録情報!$A$2:$H$1688,3,0),"")</f>
        <v/>
      </c>
      <c r="F281" s="712"/>
      <c r="G281" s="672" t="str">
        <f>IF(C281&gt;0,VLOOKUP(C281,男子登録情報!$A$2:$H$1688,4,0),"")</f>
        <v/>
      </c>
      <c r="H281" s="672" t="str">
        <f>IF(C281&gt;0,VLOOKUP(C281,男子登録情報!$A$2:$H$1688,8,0),"")</f>
        <v/>
      </c>
      <c r="I281" s="675" t="str">
        <f>IF(C281&gt;0,VLOOKUP(C281,男子登録情報!$A$2:$H$1688,5,0),"")</f>
        <v/>
      </c>
      <c r="J281" s="3"/>
    </row>
    <row r="282" spans="1:10" s="1" customFormat="1" ht="18.75" hidden="1" customHeight="1">
      <c r="A282" s="4"/>
      <c r="B282" s="671"/>
      <c r="C282" s="666"/>
      <c r="D282" s="666"/>
      <c r="E282" s="650"/>
      <c r="F282" s="703"/>
      <c r="G282" s="666"/>
      <c r="H282" s="666"/>
      <c r="I282" s="655"/>
      <c r="J282" s="3"/>
    </row>
    <row r="283" spans="1:10" s="1" customFormat="1" ht="18.75" hidden="1" customHeight="1">
      <c r="A283" s="4"/>
      <c r="B283" s="711">
        <v>3</v>
      </c>
      <c r="C283" s="672"/>
      <c r="D283" s="672" t="str">
        <f>IF(C283,VLOOKUP(C283,男子登録情報!$A$2:$H$1688,2,0),"")</f>
        <v/>
      </c>
      <c r="E283" s="647" t="str">
        <f>IF(C283&gt;0,VLOOKUP(C283,男子登録情報!$A$2:$H$1688,3,0),"")</f>
        <v/>
      </c>
      <c r="F283" s="712"/>
      <c r="G283" s="672" t="str">
        <f>IF(C283&gt;0,VLOOKUP(C283,男子登録情報!$A$2:$H$1688,4,0),"")</f>
        <v/>
      </c>
      <c r="H283" s="672" t="str">
        <f>IF(C283&gt;0,VLOOKUP(C283,男子登録情報!$A$2:$H$1688,8,0),"")</f>
        <v/>
      </c>
      <c r="I283" s="675" t="str">
        <f>IF(C283&gt;0,VLOOKUP(C283,男子登録情報!$A$2:$H$1688,5,0),"")</f>
        <v/>
      </c>
      <c r="J283" s="3"/>
    </row>
    <row r="284" spans="1:10" s="1" customFormat="1" ht="18.75" hidden="1" customHeight="1">
      <c r="A284" s="4"/>
      <c r="B284" s="671"/>
      <c r="C284" s="666"/>
      <c r="D284" s="666"/>
      <c r="E284" s="650"/>
      <c r="F284" s="703"/>
      <c r="G284" s="666"/>
      <c r="H284" s="666"/>
      <c r="I284" s="655"/>
      <c r="J284" s="3"/>
    </row>
    <row r="285" spans="1:10" s="1" customFormat="1" ht="18.75" hidden="1" customHeight="1">
      <c r="A285" s="4"/>
      <c r="B285" s="711">
        <v>4</v>
      </c>
      <c r="C285" s="672"/>
      <c r="D285" s="672" t="str">
        <f>IF(C285,VLOOKUP(C285,男子登録情報!$A$2:$H$1688,2,0),"")</f>
        <v/>
      </c>
      <c r="E285" s="647" t="str">
        <f>IF(C285&gt;0,VLOOKUP(C285,男子登録情報!$A$2:$H$1688,3,0),"")</f>
        <v/>
      </c>
      <c r="F285" s="712"/>
      <c r="G285" s="672" t="str">
        <f>IF(C285&gt;0,VLOOKUP(C285,男子登録情報!$A$2:$H$1688,4,0),"")</f>
        <v/>
      </c>
      <c r="H285" s="672" t="str">
        <f>IF(C285&gt;0,VLOOKUP(C285,男子登録情報!$A$2:$H$1688,8,0),"")</f>
        <v/>
      </c>
      <c r="I285" s="675" t="str">
        <f>IF(C285&gt;0,VLOOKUP(C285,男子登録情報!$A$2:$H$1688,5,0),"")</f>
        <v/>
      </c>
      <c r="J285" s="3"/>
    </row>
    <row r="286" spans="1:10" s="1" customFormat="1" ht="18.75" hidden="1" customHeight="1">
      <c r="A286" s="4"/>
      <c r="B286" s="671"/>
      <c r="C286" s="666"/>
      <c r="D286" s="666"/>
      <c r="E286" s="650"/>
      <c r="F286" s="703"/>
      <c r="G286" s="666"/>
      <c r="H286" s="666"/>
      <c r="I286" s="655"/>
      <c r="J286" s="3"/>
    </row>
    <row r="287" spans="1:10" s="1" customFormat="1" ht="18.75" hidden="1" customHeight="1">
      <c r="A287" s="4"/>
      <c r="B287" s="711">
        <v>5</v>
      </c>
      <c r="C287" s="672"/>
      <c r="D287" s="672" t="str">
        <f>IF(C287,VLOOKUP(C287,男子登録情報!$A$2:$H$1688,2,0),"")</f>
        <v/>
      </c>
      <c r="E287" s="647" t="str">
        <f>IF(C287&gt;0,VLOOKUP(C287,男子登録情報!$A$2:$H$1688,3,0),"")</f>
        <v/>
      </c>
      <c r="F287" s="712"/>
      <c r="G287" s="672" t="str">
        <f>IF(C287&gt;0,VLOOKUP(C287,男子登録情報!$A$2:$H$1688,4,0),"")</f>
        <v/>
      </c>
      <c r="H287" s="672" t="str">
        <f>IF(C287&gt;0,VLOOKUP(C287,男子登録情報!$A$2:$H$1688,8,0),"")</f>
        <v/>
      </c>
      <c r="I287" s="675" t="str">
        <f>IF(C287&gt;0,VLOOKUP(C287,男子登録情報!$A$2:$H$1688,5,0),"")</f>
        <v/>
      </c>
      <c r="J287" s="3"/>
    </row>
    <row r="288" spans="1:10" s="1" customFormat="1" ht="18.75" hidden="1" customHeight="1">
      <c r="A288" s="4"/>
      <c r="B288" s="671"/>
      <c r="C288" s="666"/>
      <c r="D288" s="666"/>
      <c r="E288" s="650"/>
      <c r="F288" s="703"/>
      <c r="G288" s="666"/>
      <c r="H288" s="666"/>
      <c r="I288" s="655"/>
      <c r="J288" s="3"/>
    </row>
    <row r="289" spans="1:10" s="1" customFormat="1" ht="18.75" hidden="1" customHeight="1">
      <c r="A289" s="4"/>
      <c r="B289" s="711">
        <v>6</v>
      </c>
      <c r="C289" s="672"/>
      <c r="D289" s="672" t="str">
        <f>IF(C289,VLOOKUP(C289,男子登録情報!$A$2:$H$1688,2,0),"")</f>
        <v/>
      </c>
      <c r="E289" s="647" t="str">
        <f>IF(C289&gt;0,VLOOKUP(C289,男子登録情報!$A$2:$H$1688,3,0),"")</f>
        <v/>
      </c>
      <c r="F289" s="712"/>
      <c r="G289" s="672" t="str">
        <f>IF(C289&gt;0,VLOOKUP(C289,男子登録情報!$A$2:$H$1688,4,0),"")</f>
        <v/>
      </c>
      <c r="H289" s="672" t="str">
        <f>IF(C289&gt;0,VLOOKUP(C289,男子登録情報!$A$2:$H$1688,8,0),"")</f>
        <v/>
      </c>
      <c r="I289" s="675" t="str">
        <f>IF(C289&gt;0,VLOOKUP(C289,男子登録情報!$A$2:$H$1688,5,0),"")</f>
        <v/>
      </c>
      <c r="J289" s="3"/>
    </row>
    <row r="290" spans="1:10" s="1" customFormat="1" ht="19.5" hidden="1" customHeight="1" thickBot="1">
      <c r="A290" s="4"/>
      <c r="B290" s="713"/>
      <c r="C290" s="714"/>
      <c r="D290" s="714"/>
      <c r="E290" s="715"/>
      <c r="F290" s="716"/>
      <c r="G290" s="714"/>
      <c r="H290" s="714"/>
      <c r="I290" s="676"/>
      <c r="J290" s="3"/>
    </row>
    <row r="291" spans="1:10" s="1" customFormat="1" ht="18.75" hidden="1">
      <c r="A291" s="4"/>
      <c r="B291" s="684" t="s">
        <v>1229</v>
      </c>
      <c r="C291" s="685"/>
      <c r="D291" s="685"/>
      <c r="E291" s="685"/>
      <c r="F291" s="685"/>
      <c r="G291" s="685"/>
      <c r="H291" s="685"/>
      <c r="I291" s="687"/>
      <c r="J291" s="3"/>
    </row>
    <row r="292" spans="1:10" s="1" customFormat="1" ht="18.75" hidden="1">
      <c r="A292" s="4"/>
      <c r="B292" s="688"/>
      <c r="C292" s="686"/>
      <c r="D292" s="686"/>
      <c r="E292" s="686"/>
      <c r="F292" s="686"/>
      <c r="G292" s="686"/>
      <c r="H292" s="686"/>
      <c r="I292" s="689"/>
      <c r="J292" s="3"/>
    </row>
    <row r="293" spans="1:10" s="1" customFormat="1" ht="19.5" hidden="1" thickBot="1">
      <c r="A293" s="4"/>
      <c r="B293" s="690"/>
      <c r="C293" s="691"/>
      <c r="D293" s="691"/>
      <c r="E293" s="691"/>
      <c r="F293" s="691"/>
      <c r="G293" s="691"/>
      <c r="H293" s="691"/>
      <c r="I293" s="692"/>
      <c r="J293" s="3"/>
    </row>
    <row r="294" spans="1:10" s="1" customFormat="1" ht="18.75" hidden="1">
      <c r="A294" s="45"/>
      <c r="B294" s="45"/>
      <c r="C294" s="45"/>
      <c r="D294" s="45"/>
      <c r="E294" s="45"/>
      <c r="F294" s="45"/>
      <c r="G294" s="45"/>
      <c r="H294" s="45"/>
      <c r="I294" s="45"/>
      <c r="J294" s="48"/>
    </row>
    <row r="295" spans="1:10" s="1" customFormat="1" ht="18.75" hidden="1">
      <c r="A295" s="4"/>
      <c r="B295" s="4"/>
      <c r="C295" s="4"/>
      <c r="D295" s="4"/>
      <c r="E295" s="4"/>
      <c r="F295" s="4"/>
      <c r="G295" s="4"/>
      <c r="H295" s="4"/>
      <c r="I295" s="4"/>
      <c r="J295" s="46" t="s">
        <v>1255</v>
      </c>
    </row>
    <row r="296" spans="1:10" s="1" customFormat="1" ht="18.75" hidden="1" customHeight="1">
      <c r="A296" s="4"/>
      <c r="B296" s="657" t="str">
        <f>CONCATENATE('加盟校情報&amp;大会設定'!$G$5,'加盟校情報&amp;大会設定'!$H$5,'加盟校情報&amp;大会設定'!$I$5,'加盟校情報&amp;大会設定'!$J$5,)&amp;"　男子4×100mR"</f>
        <v>第85回東海学生陸上競技対校選手権大会　男子4×100mR</v>
      </c>
      <c r="C296" s="658"/>
      <c r="D296" s="658"/>
      <c r="E296" s="658"/>
      <c r="F296" s="658"/>
      <c r="G296" s="658"/>
      <c r="H296" s="658"/>
      <c r="I296" s="659"/>
      <c r="J296" s="3"/>
    </row>
    <row r="297" spans="1:10" s="1" customFormat="1" ht="19.5" hidden="1" customHeight="1" thickBot="1">
      <c r="A297" s="4"/>
      <c r="B297" s="660"/>
      <c r="C297" s="661"/>
      <c r="D297" s="661"/>
      <c r="E297" s="661"/>
      <c r="F297" s="661"/>
      <c r="G297" s="661"/>
      <c r="H297" s="661"/>
      <c r="I297" s="662"/>
      <c r="J297" s="3"/>
    </row>
    <row r="298" spans="1:10" s="1" customFormat="1" ht="18.75" hidden="1">
      <c r="A298" s="4"/>
      <c r="B298" s="636" t="s">
        <v>1233</v>
      </c>
      <c r="C298" s="637"/>
      <c r="D298" s="673" t="str">
        <f>IF(基本情報登録!$D$6&gt;0,基本情報登録!$D$6,"")</f>
        <v/>
      </c>
      <c r="E298" s="674"/>
      <c r="F298" s="674"/>
      <c r="G298" s="674"/>
      <c r="H298" s="637"/>
      <c r="I298" s="47" t="s">
        <v>1267</v>
      </c>
      <c r="J298" s="3"/>
    </row>
    <row r="299" spans="1:10" s="1" customFormat="1" ht="18.75" hidden="1" customHeight="1">
      <c r="A299" s="4"/>
      <c r="B299" s="643" t="s">
        <v>1</v>
      </c>
      <c r="C299" s="644"/>
      <c r="D299" s="677" t="str">
        <f>IF(基本情報登録!$D$8&gt;0,基本情報登録!$D$8,"")</f>
        <v/>
      </c>
      <c r="E299" s="678"/>
      <c r="F299" s="678"/>
      <c r="G299" s="678"/>
      <c r="H299" s="644"/>
      <c r="I299" s="675"/>
      <c r="J299" s="3"/>
    </row>
    <row r="300" spans="1:10" s="1" customFormat="1" ht="19.5" hidden="1" customHeight="1" thickBot="1">
      <c r="A300" s="4"/>
      <c r="B300" s="653"/>
      <c r="C300" s="654"/>
      <c r="D300" s="679"/>
      <c r="E300" s="680"/>
      <c r="F300" s="680"/>
      <c r="G300" s="680"/>
      <c r="H300" s="654"/>
      <c r="I300" s="676"/>
      <c r="J300" s="3"/>
    </row>
    <row r="301" spans="1:10" s="1" customFormat="1" ht="18.75" hidden="1">
      <c r="A301" s="4"/>
      <c r="B301" s="636" t="s">
        <v>4288</v>
      </c>
      <c r="C301" s="637"/>
      <c r="D301" s="705"/>
      <c r="E301" s="706"/>
      <c r="F301" s="706"/>
      <c r="G301" s="706"/>
      <c r="H301" s="706"/>
      <c r="I301" s="707"/>
      <c r="J301" s="3"/>
    </row>
    <row r="302" spans="1:10" s="1" customFormat="1" ht="18.75" hidden="1">
      <c r="A302" s="4"/>
      <c r="B302" s="35"/>
      <c r="C302" s="36"/>
      <c r="D302" s="37"/>
      <c r="E302" s="641" t="str">
        <f>TEXT(D301,"00000")</f>
        <v>00000</v>
      </c>
      <c r="F302" s="641"/>
      <c r="G302" s="641"/>
      <c r="H302" s="641"/>
      <c r="I302" s="642"/>
      <c r="J302" s="3"/>
    </row>
    <row r="303" spans="1:10" s="1" customFormat="1" ht="18.75" hidden="1" customHeight="1">
      <c r="A303" s="4"/>
      <c r="B303" s="643" t="s">
        <v>23</v>
      </c>
      <c r="C303" s="644"/>
      <c r="D303" s="647"/>
      <c r="E303" s="648"/>
      <c r="F303" s="648"/>
      <c r="G303" s="648"/>
      <c r="H303" s="648"/>
      <c r="I303" s="649"/>
      <c r="J303" s="3"/>
    </row>
    <row r="304" spans="1:10" s="1" customFormat="1" ht="18.75" hidden="1" customHeight="1">
      <c r="A304" s="4"/>
      <c r="B304" s="645"/>
      <c r="C304" s="646"/>
      <c r="D304" s="650"/>
      <c r="E304" s="651"/>
      <c r="F304" s="651"/>
      <c r="G304" s="651"/>
      <c r="H304" s="651"/>
      <c r="I304" s="652"/>
      <c r="J304" s="3"/>
    </row>
    <row r="305" spans="1:10" s="1" customFormat="1" ht="19.5" hidden="1" thickBot="1">
      <c r="A305" s="4"/>
      <c r="B305" s="708" t="s">
        <v>1225</v>
      </c>
      <c r="C305" s="709"/>
      <c r="D305" s="710"/>
      <c r="E305" s="634"/>
      <c r="F305" s="634"/>
      <c r="G305" s="634"/>
      <c r="H305" s="634"/>
      <c r="I305" s="635"/>
      <c r="J305" s="3"/>
    </row>
    <row r="306" spans="1:10" s="1" customFormat="1" ht="18.75" hidden="1">
      <c r="A306" s="4"/>
      <c r="B306" s="694" t="s">
        <v>1226</v>
      </c>
      <c r="C306" s="695"/>
      <c r="D306" s="695"/>
      <c r="E306" s="695"/>
      <c r="F306" s="695"/>
      <c r="G306" s="695"/>
      <c r="H306" s="695"/>
      <c r="I306" s="696"/>
      <c r="J306" s="3"/>
    </row>
    <row r="307" spans="1:10" s="1" customFormat="1" ht="19.5" hidden="1" thickBot="1">
      <c r="A307" s="4"/>
      <c r="B307" s="38" t="s">
        <v>1230</v>
      </c>
      <c r="C307" s="39" t="s">
        <v>14</v>
      </c>
      <c r="D307" s="39" t="s">
        <v>1231</v>
      </c>
      <c r="E307" s="697" t="s">
        <v>1227</v>
      </c>
      <c r="F307" s="698"/>
      <c r="G307" s="39" t="s">
        <v>1232</v>
      </c>
      <c r="H307" s="39" t="s">
        <v>44</v>
      </c>
      <c r="I307" s="40" t="s">
        <v>1228</v>
      </c>
      <c r="J307" s="3"/>
    </row>
    <row r="308" spans="1:10" s="1" customFormat="1" ht="19.5" hidden="1" customHeight="1" thickTop="1">
      <c r="A308" s="4"/>
      <c r="B308" s="699">
        <v>1</v>
      </c>
      <c r="C308" s="700"/>
      <c r="D308" s="700" t="str">
        <f>IF(C308&gt;0,VLOOKUP(C308,男子登録情報!$A$2:$H$1688,2,0),"")</f>
        <v/>
      </c>
      <c r="E308" s="701" t="str">
        <f>IF(C308&gt;0,VLOOKUP(C308,男子登録情報!$A$2:$H$1688,3,0),"")</f>
        <v/>
      </c>
      <c r="F308" s="702"/>
      <c r="G308" s="700" t="str">
        <f>IF(C308&gt;0,VLOOKUP(C308,男子登録情報!$A$2:$H$1688,4,0),"")</f>
        <v/>
      </c>
      <c r="H308" s="700" t="str">
        <f>IF(C308&gt;0,VLOOKUP(C308,男子登録情報!$A$2:$H$1688,8,0),"")</f>
        <v/>
      </c>
      <c r="I308" s="704" t="str">
        <f>IF(C308&gt;0,VLOOKUP(C308,男子登録情報!$A$2:$H$1688,5,0),"")</f>
        <v/>
      </c>
      <c r="J308" s="3"/>
    </row>
    <row r="309" spans="1:10" s="1" customFormat="1" ht="18.75" hidden="1" customHeight="1">
      <c r="A309" s="4"/>
      <c r="B309" s="671"/>
      <c r="C309" s="666"/>
      <c r="D309" s="666"/>
      <c r="E309" s="650"/>
      <c r="F309" s="703"/>
      <c r="G309" s="666"/>
      <c r="H309" s="666"/>
      <c r="I309" s="655"/>
      <c r="J309" s="3"/>
    </row>
    <row r="310" spans="1:10" s="1" customFormat="1" ht="18.75" hidden="1" customHeight="1">
      <c r="A310" s="4"/>
      <c r="B310" s="711">
        <v>2</v>
      </c>
      <c r="C310" s="672"/>
      <c r="D310" s="672" t="str">
        <f>IF(C310,VLOOKUP(C310,男子登録情報!$A$2:$H$1688,2,0),"")</f>
        <v/>
      </c>
      <c r="E310" s="647" t="str">
        <f>IF(C310&gt;0,VLOOKUP(C310,男子登録情報!$A$2:$H$1688,3,0),"")</f>
        <v/>
      </c>
      <c r="F310" s="712"/>
      <c r="G310" s="672" t="str">
        <f>IF(C310&gt;0,VLOOKUP(C310,男子登録情報!$A$2:$H$1688,4,0),"")</f>
        <v/>
      </c>
      <c r="H310" s="672" t="str">
        <f>IF(C310&gt;0,VLOOKUP(C310,男子登録情報!$A$2:$H$1688,8,0),"")</f>
        <v/>
      </c>
      <c r="I310" s="675" t="str">
        <f>IF(C310&gt;0,VLOOKUP(C310,男子登録情報!$A$2:$H$1688,5,0),"")</f>
        <v/>
      </c>
      <c r="J310" s="3"/>
    </row>
    <row r="311" spans="1:10" s="1" customFormat="1" ht="18.75" hidden="1" customHeight="1">
      <c r="A311" s="4"/>
      <c r="B311" s="671"/>
      <c r="C311" s="666"/>
      <c r="D311" s="666"/>
      <c r="E311" s="650"/>
      <c r="F311" s="703"/>
      <c r="G311" s="666"/>
      <c r="H311" s="666"/>
      <c r="I311" s="655"/>
      <c r="J311" s="3"/>
    </row>
    <row r="312" spans="1:10" s="1" customFormat="1" ht="18.75" hidden="1" customHeight="1">
      <c r="A312" s="4"/>
      <c r="B312" s="711">
        <v>3</v>
      </c>
      <c r="C312" s="672"/>
      <c r="D312" s="672" t="str">
        <f>IF(C312,VLOOKUP(C312,男子登録情報!$A$2:$H$1688,2,0),"")</f>
        <v/>
      </c>
      <c r="E312" s="647" t="str">
        <f>IF(C312&gt;0,VLOOKUP(C312,男子登録情報!$A$2:$H$1688,3,0),"")</f>
        <v/>
      </c>
      <c r="F312" s="712"/>
      <c r="G312" s="672" t="str">
        <f>IF(C312&gt;0,VLOOKUP(C312,男子登録情報!$A$2:$H$1688,4,0),"")</f>
        <v/>
      </c>
      <c r="H312" s="672" t="str">
        <f>IF(C312&gt;0,VLOOKUP(C312,男子登録情報!$A$2:$H$1688,8,0),"")</f>
        <v/>
      </c>
      <c r="I312" s="675" t="str">
        <f>IF(C312&gt;0,VLOOKUP(C312,男子登録情報!$A$2:$H$1688,5,0),"")</f>
        <v/>
      </c>
      <c r="J312" s="3"/>
    </row>
    <row r="313" spans="1:10" s="1" customFormat="1" ht="18.75" hidden="1" customHeight="1">
      <c r="A313" s="4"/>
      <c r="B313" s="671"/>
      <c r="C313" s="666"/>
      <c r="D313" s="666"/>
      <c r="E313" s="650"/>
      <c r="F313" s="703"/>
      <c r="G313" s="666"/>
      <c r="H313" s="666"/>
      <c r="I313" s="655"/>
      <c r="J313" s="3"/>
    </row>
    <row r="314" spans="1:10" s="1" customFormat="1" ht="18.75" hidden="1" customHeight="1">
      <c r="A314" s="4"/>
      <c r="B314" s="711">
        <v>4</v>
      </c>
      <c r="C314" s="672"/>
      <c r="D314" s="672" t="str">
        <f>IF(C314,VLOOKUP(C314,男子登録情報!$A$2:$H$1688,2,0),"")</f>
        <v/>
      </c>
      <c r="E314" s="647" t="str">
        <f>IF(C314&gt;0,VLOOKUP(C314,男子登録情報!$A$2:$H$1688,3,0),"")</f>
        <v/>
      </c>
      <c r="F314" s="712"/>
      <c r="G314" s="672" t="str">
        <f>IF(C314&gt;0,VLOOKUP(C314,男子登録情報!$A$2:$H$1688,4,0),"")</f>
        <v/>
      </c>
      <c r="H314" s="672" t="str">
        <f>IF(C314&gt;0,VLOOKUP(C314,男子登録情報!$A$2:$H$1688,8,0),"")</f>
        <v/>
      </c>
      <c r="I314" s="675" t="str">
        <f>IF(C314&gt;0,VLOOKUP(C314,男子登録情報!$A$2:$H$1688,5,0),"")</f>
        <v/>
      </c>
      <c r="J314" s="3"/>
    </row>
    <row r="315" spans="1:10" s="1" customFormat="1" ht="18.75" hidden="1" customHeight="1">
      <c r="A315" s="4"/>
      <c r="B315" s="671"/>
      <c r="C315" s="666"/>
      <c r="D315" s="666"/>
      <c r="E315" s="650"/>
      <c r="F315" s="703"/>
      <c r="G315" s="666"/>
      <c r="H315" s="666"/>
      <c r="I315" s="655"/>
      <c r="J315" s="3"/>
    </row>
    <row r="316" spans="1:10" s="1" customFormat="1" ht="18.75" hidden="1" customHeight="1">
      <c r="A316" s="4"/>
      <c r="B316" s="711">
        <v>5</v>
      </c>
      <c r="C316" s="672"/>
      <c r="D316" s="672" t="str">
        <f>IF(C316,VLOOKUP(C316,男子登録情報!$A$2:$H$1688,2,0),"")</f>
        <v/>
      </c>
      <c r="E316" s="647" t="str">
        <f>IF(C316&gt;0,VLOOKUP(C316,男子登録情報!$A$2:$H$1688,3,0),"")</f>
        <v/>
      </c>
      <c r="F316" s="712"/>
      <c r="G316" s="672" t="str">
        <f>IF(C316&gt;0,VLOOKUP(C316,男子登録情報!$A$2:$H$1688,4,0),"")</f>
        <v/>
      </c>
      <c r="H316" s="672" t="str">
        <f>IF(C316&gt;0,VLOOKUP(C316,男子登録情報!$A$2:$H$1688,8,0),"")</f>
        <v/>
      </c>
      <c r="I316" s="675" t="str">
        <f>IF(C316&gt;0,VLOOKUP(C316,男子登録情報!$A$2:$H$1688,5,0),"")</f>
        <v/>
      </c>
      <c r="J316" s="3"/>
    </row>
    <row r="317" spans="1:10" s="1" customFormat="1" ht="18.75" hidden="1" customHeight="1">
      <c r="A317" s="4"/>
      <c r="B317" s="671"/>
      <c r="C317" s="666"/>
      <c r="D317" s="666"/>
      <c r="E317" s="650"/>
      <c r="F317" s="703"/>
      <c r="G317" s="666"/>
      <c r="H317" s="666"/>
      <c r="I317" s="655"/>
      <c r="J317" s="3"/>
    </row>
    <row r="318" spans="1:10" s="1" customFormat="1" ht="18.75" hidden="1" customHeight="1">
      <c r="A318" s="4"/>
      <c r="B318" s="711">
        <v>6</v>
      </c>
      <c r="C318" s="672"/>
      <c r="D318" s="672" t="str">
        <f>IF(C318,VLOOKUP(C318,男子登録情報!$A$2:$H$1688,2,0),"")</f>
        <v/>
      </c>
      <c r="E318" s="647" t="str">
        <f>IF(C318&gt;0,VLOOKUP(C318,男子登録情報!$A$2:$H$1688,3,0),"")</f>
        <v/>
      </c>
      <c r="F318" s="712"/>
      <c r="G318" s="672" t="str">
        <f>IF(C318&gt;0,VLOOKUP(C318,男子登録情報!$A$2:$H$1688,4,0),"")</f>
        <v/>
      </c>
      <c r="H318" s="672" t="str">
        <f>IF(C318&gt;0,VLOOKUP(C318,男子登録情報!$A$2:$H$1688,8,0),"")</f>
        <v/>
      </c>
      <c r="I318" s="675" t="str">
        <f>IF(C318&gt;0,VLOOKUP(C318,男子登録情報!$A$2:$H$1688,5,0),"")</f>
        <v/>
      </c>
      <c r="J318" s="3"/>
    </row>
    <row r="319" spans="1:10" s="1" customFormat="1" ht="19.5" hidden="1" customHeight="1" thickBot="1">
      <c r="A319" s="4"/>
      <c r="B319" s="713"/>
      <c r="C319" s="714"/>
      <c r="D319" s="714"/>
      <c r="E319" s="715"/>
      <c r="F319" s="716"/>
      <c r="G319" s="714"/>
      <c r="H319" s="714"/>
      <c r="I319" s="676"/>
      <c r="J319" s="3"/>
    </row>
    <row r="320" spans="1:10" s="1" customFormat="1" ht="18.75" hidden="1">
      <c r="A320" s="4"/>
      <c r="B320" s="684" t="s">
        <v>1229</v>
      </c>
      <c r="C320" s="685"/>
      <c r="D320" s="685"/>
      <c r="E320" s="685"/>
      <c r="F320" s="685"/>
      <c r="G320" s="685"/>
      <c r="H320" s="685"/>
      <c r="I320" s="687"/>
      <c r="J320" s="3"/>
    </row>
    <row r="321" spans="1:10" s="1" customFormat="1" ht="18.75" hidden="1">
      <c r="A321" s="4"/>
      <c r="B321" s="688"/>
      <c r="C321" s="686"/>
      <c r="D321" s="686"/>
      <c r="E321" s="686"/>
      <c r="F321" s="686"/>
      <c r="G321" s="686"/>
      <c r="H321" s="686"/>
      <c r="I321" s="689"/>
      <c r="J321" s="3"/>
    </row>
    <row r="322" spans="1:10" s="1" customFormat="1" ht="19.5" hidden="1" thickBot="1">
      <c r="A322" s="4"/>
      <c r="B322" s="690"/>
      <c r="C322" s="691"/>
      <c r="D322" s="691"/>
      <c r="E322" s="691"/>
      <c r="F322" s="691"/>
      <c r="G322" s="691"/>
      <c r="H322" s="691"/>
      <c r="I322" s="692"/>
      <c r="J322" s="3"/>
    </row>
    <row r="323" spans="1:10" s="1" customFormat="1" ht="18.75" hidden="1">
      <c r="A323" s="45"/>
      <c r="B323" s="45"/>
      <c r="C323" s="45"/>
      <c r="D323" s="45"/>
      <c r="E323" s="45"/>
      <c r="F323" s="45"/>
      <c r="G323" s="45"/>
      <c r="H323" s="45"/>
      <c r="I323" s="45"/>
      <c r="J323" s="48"/>
    </row>
    <row r="324" spans="1:10" s="1" customFormat="1" ht="18.75" hidden="1">
      <c r="A324" s="4"/>
      <c r="B324" s="4"/>
      <c r="C324" s="4"/>
      <c r="D324" s="4"/>
      <c r="E324" s="4"/>
      <c r="F324" s="4"/>
      <c r="G324" s="4"/>
      <c r="H324" s="4"/>
      <c r="I324" s="4"/>
      <c r="J324" s="46" t="s">
        <v>1256</v>
      </c>
    </row>
    <row r="325" spans="1:10" s="1" customFormat="1" ht="18.75" hidden="1">
      <c r="A325" s="4"/>
      <c r="B325" s="657" t="str">
        <f>CONCATENATE('加盟校情報&amp;大会設定'!$G$5,'加盟校情報&amp;大会設定'!$H$5,'加盟校情報&amp;大会設定'!$I$5,'加盟校情報&amp;大会設定'!$J$5,)&amp;"　男子4×100mR"</f>
        <v>第85回東海学生陸上競技対校選手権大会　男子4×100mR</v>
      </c>
      <c r="C325" s="658"/>
      <c r="D325" s="658"/>
      <c r="E325" s="658"/>
      <c r="F325" s="658"/>
      <c r="G325" s="658"/>
      <c r="H325" s="658"/>
      <c r="I325" s="659"/>
      <c r="J325" s="3"/>
    </row>
    <row r="326" spans="1:10" s="1" customFormat="1" ht="19.5" hidden="1" thickBot="1">
      <c r="A326" s="4"/>
      <c r="B326" s="660"/>
      <c r="C326" s="661"/>
      <c r="D326" s="661"/>
      <c r="E326" s="661"/>
      <c r="F326" s="661"/>
      <c r="G326" s="661"/>
      <c r="H326" s="661"/>
      <c r="I326" s="662"/>
      <c r="J326" s="3"/>
    </row>
    <row r="327" spans="1:10" s="1" customFormat="1" ht="18.75" hidden="1">
      <c r="A327" s="4"/>
      <c r="B327" s="636" t="s">
        <v>1233</v>
      </c>
      <c r="C327" s="637"/>
      <c r="D327" s="673" t="str">
        <f>IF(基本情報登録!$D$6&gt;0,基本情報登録!$D$6,"")</f>
        <v/>
      </c>
      <c r="E327" s="674"/>
      <c r="F327" s="674"/>
      <c r="G327" s="674"/>
      <c r="H327" s="637"/>
      <c r="I327" s="47" t="s">
        <v>1267</v>
      </c>
      <c r="J327" s="3"/>
    </row>
    <row r="328" spans="1:10" s="1" customFormat="1" ht="18.75" hidden="1">
      <c r="A328" s="4"/>
      <c r="B328" s="643" t="s">
        <v>1</v>
      </c>
      <c r="C328" s="644"/>
      <c r="D328" s="677" t="str">
        <f>IF(基本情報登録!$D$8&gt;0,基本情報登録!$D$8,"")</f>
        <v/>
      </c>
      <c r="E328" s="678"/>
      <c r="F328" s="678"/>
      <c r="G328" s="678"/>
      <c r="H328" s="644"/>
      <c r="I328" s="675"/>
      <c r="J328" s="3"/>
    </row>
    <row r="329" spans="1:10" s="1" customFormat="1" ht="19.5" hidden="1" thickBot="1">
      <c r="A329" s="4"/>
      <c r="B329" s="653"/>
      <c r="C329" s="654"/>
      <c r="D329" s="679"/>
      <c r="E329" s="680"/>
      <c r="F329" s="680"/>
      <c r="G329" s="680"/>
      <c r="H329" s="654"/>
      <c r="I329" s="676"/>
      <c r="J329" s="3"/>
    </row>
    <row r="330" spans="1:10" s="1" customFormat="1" ht="18.75" hidden="1">
      <c r="A330" s="4"/>
      <c r="B330" s="636" t="s">
        <v>4288</v>
      </c>
      <c r="C330" s="637"/>
      <c r="D330" s="705"/>
      <c r="E330" s="706"/>
      <c r="F330" s="706"/>
      <c r="G330" s="706"/>
      <c r="H330" s="706"/>
      <c r="I330" s="707"/>
      <c r="J330" s="3"/>
    </row>
    <row r="331" spans="1:10" s="1" customFormat="1" ht="18.75" hidden="1">
      <c r="A331" s="4"/>
      <c r="B331" s="35"/>
      <c r="C331" s="36"/>
      <c r="D331" s="37"/>
      <c r="E331" s="641" t="str">
        <f>TEXT(D330,"00000")</f>
        <v>00000</v>
      </c>
      <c r="F331" s="641"/>
      <c r="G331" s="641"/>
      <c r="H331" s="641"/>
      <c r="I331" s="642"/>
      <c r="J331" s="3"/>
    </row>
    <row r="332" spans="1:10" s="1" customFormat="1" ht="18.75" hidden="1">
      <c r="A332" s="4"/>
      <c r="B332" s="643" t="s">
        <v>23</v>
      </c>
      <c r="C332" s="644"/>
      <c r="D332" s="647"/>
      <c r="E332" s="648"/>
      <c r="F332" s="648"/>
      <c r="G332" s="648"/>
      <c r="H332" s="648"/>
      <c r="I332" s="649"/>
      <c r="J332" s="3"/>
    </row>
    <row r="333" spans="1:10" s="1" customFormat="1" ht="18.75" hidden="1">
      <c r="A333" s="4"/>
      <c r="B333" s="645"/>
      <c r="C333" s="646"/>
      <c r="D333" s="650"/>
      <c r="E333" s="651"/>
      <c r="F333" s="651"/>
      <c r="G333" s="651"/>
      <c r="H333" s="651"/>
      <c r="I333" s="652"/>
      <c r="J333" s="3"/>
    </row>
    <row r="334" spans="1:10" s="1" customFormat="1" ht="19.5" hidden="1" thickBot="1">
      <c r="A334" s="4"/>
      <c r="B334" s="708" t="s">
        <v>1225</v>
      </c>
      <c r="C334" s="709"/>
      <c r="D334" s="710"/>
      <c r="E334" s="634"/>
      <c r="F334" s="634"/>
      <c r="G334" s="634"/>
      <c r="H334" s="634"/>
      <c r="I334" s="635"/>
      <c r="J334" s="3"/>
    </row>
    <row r="335" spans="1:10" s="1" customFormat="1" ht="18.75" hidden="1">
      <c r="A335" s="4"/>
      <c r="B335" s="694" t="s">
        <v>1226</v>
      </c>
      <c r="C335" s="695"/>
      <c r="D335" s="695"/>
      <c r="E335" s="695"/>
      <c r="F335" s="695"/>
      <c r="G335" s="695"/>
      <c r="H335" s="695"/>
      <c r="I335" s="696"/>
      <c r="J335" s="3"/>
    </row>
    <row r="336" spans="1:10" s="1" customFormat="1" ht="19.5" hidden="1" thickBot="1">
      <c r="A336" s="4"/>
      <c r="B336" s="38" t="s">
        <v>1230</v>
      </c>
      <c r="C336" s="39" t="s">
        <v>14</v>
      </c>
      <c r="D336" s="39" t="s">
        <v>1231</v>
      </c>
      <c r="E336" s="697" t="s">
        <v>1227</v>
      </c>
      <c r="F336" s="698"/>
      <c r="G336" s="39" t="s">
        <v>1232</v>
      </c>
      <c r="H336" s="39" t="s">
        <v>44</v>
      </c>
      <c r="I336" s="40" t="s">
        <v>1228</v>
      </c>
      <c r="J336" s="3"/>
    </row>
    <row r="337" spans="1:10" s="1" customFormat="1" ht="19.5" hidden="1" thickTop="1">
      <c r="A337" s="4"/>
      <c r="B337" s="699">
        <v>1</v>
      </c>
      <c r="C337" s="700"/>
      <c r="D337" s="700" t="str">
        <f>IF(C337&gt;0,VLOOKUP(C337,男子登録情報!$A$2:$H$1688,2,0),"")</f>
        <v/>
      </c>
      <c r="E337" s="701" t="str">
        <f>IF(C337&gt;0,VLOOKUP(C337,男子登録情報!$A$2:$H$1688,3,0),"")</f>
        <v/>
      </c>
      <c r="F337" s="702"/>
      <c r="G337" s="700" t="str">
        <f>IF(C337&gt;0,VLOOKUP(C337,男子登録情報!$A$2:$H$1688,4,0),"")</f>
        <v/>
      </c>
      <c r="H337" s="700" t="str">
        <f>IF(C337&gt;0,VLOOKUP(C337,男子登録情報!$A$2:$H$1688,8,0),"")</f>
        <v/>
      </c>
      <c r="I337" s="704" t="str">
        <f>IF(C337&gt;0,VLOOKUP(C337,男子登録情報!$A$2:$H$1688,5,0),"")</f>
        <v/>
      </c>
      <c r="J337" s="3"/>
    </row>
    <row r="338" spans="1:10" s="1" customFormat="1" ht="18.75" hidden="1">
      <c r="A338" s="4"/>
      <c r="B338" s="671"/>
      <c r="C338" s="666"/>
      <c r="D338" s="666"/>
      <c r="E338" s="650"/>
      <c r="F338" s="703"/>
      <c r="G338" s="666"/>
      <c r="H338" s="666"/>
      <c r="I338" s="655"/>
      <c r="J338" s="3"/>
    </row>
    <row r="339" spans="1:10" s="1" customFormat="1" ht="18.75" hidden="1">
      <c r="A339" s="4"/>
      <c r="B339" s="711">
        <v>2</v>
      </c>
      <c r="C339" s="672"/>
      <c r="D339" s="672" t="str">
        <f>IF(C339,VLOOKUP(C339,男子登録情報!$A$2:$H$1688,2,0),"")</f>
        <v/>
      </c>
      <c r="E339" s="647" t="str">
        <f>IF(C339&gt;0,VLOOKUP(C339,男子登録情報!$A$2:$H$1688,3,0),"")</f>
        <v/>
      </c>
      <c r="F339" s="712"/>
      <c r="G339" s="672" t="str">
        <f>IF(C339&gt;0,VLOOKUP(C339,男子登録情報!$A$2:$H$1688,4,0),"")</f>
        <v/>
      </c>
      <c r="H339" s="672" t="str">
        <f>IF(C339&gt;0,VLOOKUP(C339,男子登録情報!$A$2:$H$1688,8,0),"")</f>
        <v/>
      </c>
      <c r="I339" s="675" t="str">
        <f>IF(C339&gt;0,VLOOKUP(C339,男子登録情報!$A$2:$H$1688,5,0),"")</f>
        <v/>
      </c>
      <c r="J339" s="3"/>
    </row>
    <row r="340" spans="1:10" s="1" customFormat="1" ht="18.75" hidden="1">
      <c r="A340" s="4"/>
      <c r="B340" s="671"/>
      <c r="C340" s="666"/>
      <c r="D340" s="666"/>
      <c r="E340" s="650"/>
      <c r="F340" s="703"/>
      <c r="G340" s="666"/>
      <c r="H340" s="666"/>
      <c r="I340" s="655"/>
      <c r="J340" s="3"/>
    </row>
    <row r="341" spans="1:10" s="1" customFormat="1" ht="18.75" hidden="1">
      <c r="A341" s="4"/>
      <c r="B341" s="711">
        <v>3</v>
      </c>
      <c r="C341" s="672"/>
      <c r="D341" s="672" t="str">
        <f>IF(C341,VLOOKUP(C341,男子登録情報!$A$2:$H$1688,2,0),"")</f>
        <v/>
      </c>
      <c r="E341" s="647" t="str">
        <f>IF(C341&gt;0,VLOOKUP(C341,男子登録情報!$A$2:$H$1688,3,0),"")</f>
        <v/>
      </c>
      <c r="F341" s="712"/>
      <c r="G341" s="672" t="str">
        <f>IF(C341&gt;0,VLOOKUP(C341,男子登録情報!$A$2:$H$1688,4,0),"")</f>
        <v/>
      </c>
      <c r="H341" s="672" t="str">
        <f>IF(C341&gt;0,VLOOKUP(C341,男子登録情報!$A$2:$H$1688,8,0),"")</f>
        <v/>
      </c>
      <c r="I341" s="675" t="str">
        <f>IF(C341&gt;0,VLOOKUP(C341,男子登録情報!$A$2:$H$1688,5,0),"")</f>
        <v/>
      </c>
      <c r="J341" s="3"/>
    </row>
    <row r="342" spans="1:10" s="1" customFormat="1" ht="18.75" hidden="1">
      <c r="A342" s="4"/>
      <c r="B342" s="671"/>
      <c r="C342" s="666"/>
      <c r="D342" s="666"/>
      <c r="E342" s="650"/>
      <c r="F342" s="703"/>
      <c r="G342" s="666"/>
      <c r="H342" s="666"/>
      <c r="I342" s="655"/>
      <c r="J342" s="3"/>
    </row>
    <row r="343" spans="1:10" s="1" customFormat="1" ht="18.75" hidden="1">
      <c r="A343" s="4"/>
      <c r="B343" s="711">
        <v>4</v>
      </c>
      <c r="C343" s="672"/>
      <c r="D343" s="672" t="str">
        <f>IF(C343,VLOOKUP(C343,男子登録情報!$A$2:$H$1688,2,0),"")</f>
        <v/>
      </c>
      <c r="E343" s="647" t="str">
        <f>IF(C343&gt;0,VLOOKUP(C343,男子登録情報!$A$2:$H$1688,3,0),"")</f>
        <v/>
      </c>
      <c r="F343" s="712"/>
      <c r="G343" s="672" t="str">
        <f>IF(C343&gt;0,VLOOKUP(C343,男子登録情報!$A$2:$H$1688,4,0),"")</f>
        <v/>
      </c>
      <c r="H343" s="672" t="str">
        <f>IF(C343&gt;0,VLOOKUP(C343,男子登録情報!$A$2:$H$1688,8,0),"")</f>
        <v/>
      </c>
      <c r="I343" s="675" t="str">
        <f>IF(C343&gt;0,VLOOKUP(C343,男子登録情報!$A$2:$H$1688,5,0),"")</f>
        <v/>
      </c>
      <c r="J343" s="3"/>
    </row>
    <row r="344" spans="1:10" s="1" customFormat="1" ht="18.75" hidden="1">
      <c r="A344" s="4"/>
      <c r="B344" s="671"/>
      <c r="C344" s="666"/>
      <c r="D344" s="666"/>
      <c r="E344" s="650"/>
      <c r="F344" s="703"/>
      <c r="G344" s="666"/>
      <c r="H344" s="666"/>
      <c r="I344" s="655"/>
      <c r="J344" s="3"/>
    </row>
    <row r="345" spans="1:10" s="1" customFormat="1" ht="18.75" hidden="1">
      <c r="A345" s="4"/>
      <c r="B345" s="711">
        <v>5</v>
      </c>
      <c r="C345" s="672"/>
      <c r="D345" s="672" t="str">
        <f>IF(C345,VLOOKUP(C345,男子登録情報!$A$2:$H$1688,2,0),"")</f>
        <v/>
      </c>
      <c r="E345" s="647" t="str">
        <f>IF(C345&gt;0,VLOOKUP(C345,男子登録情報!$A$2:$H$1688,3,0),"")</f>
        <v/>
      </c>
      <c r="F345" s="712"/>
      <c r="G345" s="672" t="str">
        <f>IF(C345&gt;0,VLOOKUP(C345,男子登録情報!$A$2:$H$1688,4,0),"")</f>
        <v/>
      </c>
      <c r="H345" s="672" t="str">
        <f>IF(C345&gt;0,VLOOKUP(C345,男子登録情報!$A$2:$H$1688,8,0),"")</f>
        <v/>
      </c>
      <c r="I345" s="675" t="str">
        <f>IF(C345&gt;0,VLOOKUP(C345,男子登録情報!$A$2:$H$1688,5,0),"")</f>
        <v/>
      </c>
      <c r="J345" s="3"/>
    </row>
    <row r="346" spans="1:10" s="1" customFormat="1" ht="18.75" hidden="1">
      <c r="A346" s="4"/>
      <c r="B346" s="671"/>
      <c r="C346" s="666"/>
      <c r="D346" s="666"/>
      <c r="E346" s="650"/>
      <c r="F346" s="703"/>
      <c r="G346" s="666"/>
      <c r="H346" s="666"/>
      <c r="I346" s="655"/>
      <c r="J346" s="3"/>
    </row>
    <row r="347" spans="1:10" s="1" customFormat="1" ht="18.75" hidden="1">
      <c r="A347" s="4"/>
      <c r="B347" s="711">
        <v>6</v>
      </c>
      <c r="C347" s="672"/>
      <c r="D347" s="672" t="str">
        <f>IF(C347,VLOOKUP(C347,男子登録情報!$A$2:$H$1688,2,0),"")</f>
        <v/>
      </c>
      <c r="E347" s="647" t="str">
        <f>IF(C347&gt;0,VLOOKUP(C347,男子登録情報!$A$2:$H$1688,3,0),"")</f>
        <v/>
      </c>
      <c r="F347" s="712"/>
      <c r="G347" s="672" t="str">
        <f>IF(C347&gt;0,VLOOKUP(C347,男子登録情報!$A$2:$H$1688,4,0),"")</f>
        <v/>
      </c>
      <c r="H347" s="672" t="str">
        <f>IF(C347&gt;0,VLOOKUP(C347,男子登録情報!$A$2:$H$1688,8,0),"")</f>
        <v/>
      </c>
      <c r="I347" s="675" t="str">
        <f>IF(C347&gt;0,VLOOKUP(C347,男子登録情報!$A$2:$H$1688,5,0),"")</f>
        <v/>
      </c>
      <c r="J347" s="3"/>
    </row>
    <row r="348" spans="1:10" s="1" customFormat="1" ht="19.5" hidden="1" thickBot="1">
      <c r="A348" s="4"/>
      <c r="B348" s="713"/>
      <c r="C348" s="714"/>
      <c r="D348" s="714"/>
      <c r="E348" s="715"/>
      <c r="F348" s="716"/>
      <c r="G348" s="714"/>
      <c r="H348" s="714"/>
      <c r="I348" s="676"/>
      <c r="J348" s="3"/>
    </row>
    <row r="349" spans="1:10" s="1" customFormat="1" ht="18.75" hidden="1">
      <c r="A349" s="4"/>
      <c r="B349" s="684" t="s">
        <v>1229</v>
      </c>
      <c r="C349" s="685"/>
      <c r="D349" s="685"/>
      <c r="E349" s="685"/>
      <c r="F349" s="685"/>
      <c r="G349" s="685"/>
      <c r="H349" s="685"/>
      <c r="I349" s="687"/>
      <c r="J349" s="3"/>
    </row>
    <row r="350" spans="1:10" s="1" customFormat="1" ht="18.75" hidden="1">
      <c r="A350" s="4"/>
      <c r="B350" s="688"/>
      <c r="C350" s="686"/>
      <c r="D350" s="686"/>
      <c r="E350" s="686"/>
      <c r="F350" s="686"/>
      <c r="G350" s="686"/>
      <c r="H350" s="686"/>
      <c r="I350" s="689"/>
      <c r="J350" s="3"/>
    </row>
    <row r="351" spans="1:10" s="1" customFormat="1" ht="19.5" hidden="1" thickBot="1">
      <c r="A351" s="4"/>
      <c r="B351" s="690"/>
      <c r="C351" s="691"/>
      <c r="D351" s="691"/>
      <c r="E351" s="691"/>
      <c r="F351" s="691"/>
      <c r="G351" s="691"/>
      <c r="H351" s="691"/>
      <c r="I351" s="692"/>
      <c r="J351" s="3"/>
    </row>
    <row r="352" spans="1:10" s="1" customFormat="1" ht="18.75" hidden="1">
      <c r="A352" s="45"/>
      <c r="B352" s="45"/>
      <c r="C352" s="45"/>
      <c r="D352" s="45"/>
      <c r="E352" s="45"/>
      <c r="F352" s="45"/>
      <c r="G352" s="45"/>
      <c r="H352" s="45"/>
      <c r="I352" s="45"/>
      <c r="J352" s="48"/>
    </row>
    <row r="353" spans="1:10" s="1" customFormat="1" ht="18.75" hidden="1">
      <c r="A353" s="4"/>
      <c r="B353" s="4"/>
      <c r="C353" s="4"/>
      <c r="D353" s="4"/>
      <c r="E353" s="4"/>
      <c r="F353" s="4"/>
      <c r="G353" s="4"/>
      <c r="H353" s="4"/>
      <c r="I353" s="4"/>
      <c r="J353" s="46" t="s">
        <v>1257</v>
      </c>
    </row>
    <row r="354" spans="1:10" s="1" customFormat="1" ht="18.75" hidden="1">
      <c r="A354" s="4"/>
      <c r="B354" s="657" t="str">
        <f>CONCATENATE('加盟校情報&amp;大会設定'!$G$5,'加盟校情報&amp;大会設定'!$H$5,'加盟校情報&amp;大会設定'!$I$5,'加盟校情報&amp;大会設定'!$J$5,)&amp;"　男子4×100mR"</f>
        <v>第85回東海学生陸上競技対校選手権大会　男子4×100mR</v>
      </c>
      <c r="C354" s="658"/>
      <c r="D354" s="658"/>
      <c r="E354" s="658"/>
      <c r="F354" s="658"/>
      <c r="G354" s="658"/>
      <c r="H354" s="658"/>
      <c r="I354" s="659"/>
      <c r="J354" s="3"/>
    </row>
    <row r="355" spans="1:10" s="1" customFormat="1" ht="19.5" hidden="1" thickBot="1">
      <c r="A355" s="4"/>
      <c r="B355" s="660"/>
      <c r="C355" s="661"/>
      <c r="D355" s="661"/>
      <c r="E355" s="661"/>
      <c r="F355" s="661"/>
      <c r="G355" s="661"/>
      <c r="H355" s="661"/>
      <c r="I355" s="662"/>
      <c r="J355" s="3"/>
    </row>
    <row r="356" spans="1:10" s="1" customFormat="1" ht="18.75" hidden="1">
      <c r="A356" s="4"/>
      <c r="B356" s="636" t="s">
        <v>1233</v>
      </c>
      <c r="C356" s="637"/>
      <c r="D356" s="673" t="str">
        <f>IF(基本情報登録!$D$6&gt;0,基本情報登録!$D$6,"")</f>
        <v/>
      </c>
      <c r="E356" s="674"/>
      <c r="F356" s="674"/>
      <c r="G356" s="674"/>
      <c r="H356" s="637"/>
      <c r="I356" s="47" t="s">
        <v>1267</v>
      </c>
      <c r="J356" s="3"/>
    </row>
    <row r="357" spans="1:10" s="1" customFormat="1" ht="18.75" hidden="1">
      <c r="A357" s="4"/>
      <c r="B357" s="643" t="s">
        <v>1</v>
      </c>
      <c r="C357" s="644"/>
      <c r="D357" s="677" t="str">
        <f>IF(基本情報登録!$D$8&gt;0,基本情報登録!$D$8,"")</f>
        <v/>
      </c>
      <c r="E357" s="678"/>
      <c r="F357" s="678"/>
      <c r="G357" s="678"/>
      <c r="H357" s="644"/>
      <c r="I357" s="675"/>
      <c r="J357" s="3"/>
    </row>
    <row r="358" spans="1:10" s="1" customFormat="1" ht="19.5" hidden="1" thickBot="1">
      <c r="A358" s="4"/>
      <c r="B358" s="653"/>
      <c r="C358" s="654"/>
      <c r="D358" s="679"/>
      <c r="E358" s="680"/>
      <c r="F358" s="680"/>
      <c r="G358" s="680"/>
      <c r="H358" s="654"/>
      <c r="I358" s="676"/>
      <c r="J358" s="3"/>
    </row>
    <row r="359" spans="1:10" s="1" customFormat="1" ht="18.75" hidden="1">
      <c r="A359" s="4"/>
      <c r="B359" s="636" t="s">
        <v>4288</v>
      </c>
      <c r="C359" s="637"/>
      <c r="D359" s="705"/>
      <c r="E359" s="706"/>
      <c r="F359" s="706"/>
      <c r="G359" s="706"/>
      <c r="H359" s="706"/>
      <c r="I359" s="707"/>
      <c r="J359" s="3"/>
    </row>
    <row r="360" spans="1:10" s="1" customFormat="1" ht="18.75" hidden="1">
      <c r="A360" s="4"/>
      <c r="B360" s="35"/>
      <c r="C360" s="36"/>
      <c r="D360" s="37"/>
      <c r="E360" s="641" t="str">
        <f>TEXT(D359,"00000")</f>
        <v>00000</v>
      </c>
      <c r="F360" s="641"/>
      <c r="G360" s="641"/>
      <c r="H360" s="641"/>
      <c r="I360" s="642"/>
      <c r="J360" s="3"/>
    </row>
    <row r="361" spans="1:10" s="1" customFormat="1" ht="18.75" hidden="1">
      <c r="A361" s="4"/>
      <c r="B361" s="643" t="s">
        <v>23</v>
      </c>
      <c r="C361" s="644"/>
      <c r="D361" s="647"/>
      <c r="E361" s="648"/>
      <c r="F361" s="648"/>
      <c r="G361" s="648"/>
      <c r="H361" s="648"/>
      <c r="I361" s="649"/>
      <c r="J361" s="3"/>
    </row>
    <row r="362" spans="1:10" s="1" customFormat="1" ht="18.75" hidden="1">
      <c r="A362" s="4"/>
      <c r="B362" s="645"/>
      <c r="C362" s="646"/>
      <c r="D362" s="650"/>
      <c r="E362" s="651"/>
      <c r="F362" s="651"/>
      <c r="G362" s="651"/>
      <c r="H362" s="651"/>
      <c r="I362" s="652"/>
      <c r="J362" s="3"/>
    </row>
    <row r="363" spans="1:10" s="1" customFormat="1" ht="19.5" hidden="1" thickBot="1">
      <c r="A363" s="4"/>
      <c r="B363" s="708" t="s">
        <v>1225</v>
      </c>
      <c r="C363" s="709"/>
      <c r="D363" s="710"/>
      <c r="E363" s="634"/>
      <c r="F363" s="634"/>
      <c r="G363" s="634"/>
      <c r="H363" s="634"/>
      <c r="I363" s="635"/>
      <c r="J363" s="3"/>
    </row>
    <row r="364" spans="1:10" s="1" customFormat="1" ht="18.75" hidden="1">
      <c r="A364" s="4"/>
      <c r="B364" s="694" t="s">
        <v>1226</v>
      </c>
      <c r="C364" s="695"/>
      <c r="D364" s="695"/>
      <c r="E364" s="695"/>
      <c r="F364" s="695"/>
      <c r="G364" s="695"/>
      <c r="H364" s="695"/>
      <c r="I364" s="696"/>
      <c r="J364" s="3"/>
    </row>
    <row r="365" spans="1:10" s="1" customFormat="1" ht="19.5" hidden="1" thickBot="1">
      <c r="A365" s="4"/>
      <c r="B365" s="38" t="s">
        <v>1230</v>
      </c>
      <c r="C365" s="39" t="s">
        <v>14</v>
      </c>
      <c r="D365" s="39" t="s">
        <v>1231</v>
      </c>
      <c r="E365" s="697" t="s">
        <v>1227</v>
      </c>
      <c r="F365" s="698"/>
      <c r="G365" s="39" t="s">
        <v>1232</v>
      </c>
      <c r="H365" s="39" t="s">
        <v>44</v>
      </c>
      <c r="I365" s="40" t="s">
        <v>1228</v>
      </c>
      <c r="J365" s="3"/>
    </row>
    <row r="366" spans="1:10" s="1" customFormat="1" ht="19.5" hidden="1" thickTop="1">
      <c r="A366" s="4"/>
      <c r="B366" s="699">
        <v>1</v>
      </c>
      <c r="C366" s="700"/>
      <c r="D366" s="700" t="str">
        <f>IF(C366&gt;0,VLOOKUP(C366,男子登録情報!$A$2:$H$1688,2,0),"")</f>
        <v/>
      </c>
      <c r="E366" s="701" t="str">
        <f>IF(C366&gt;0,VLOOKUP(C366,男子登録情報!$A$2:$H$1688,3,0),"")</f>
        <v/>
      </c>
      <c r="F366" s="702"/>
      <c r="G366" s="700" t="str">
        <f>IF(C366&gt;0,VLOOKUP(C366,男子登録情報!$A$2:$H$1688,4,0),"")</f>
        <v/>
      </c>
      <c r="H366" s="700" t="str">
        <f>IF(C366&gt;0,VLOOKUP(C366,男子登録情報!$A$2:$H$1688,8,0),"")</f>
        <v/>
      </c>
      <c r="I366" s="704" t="str">
        <f>IF(C366&gt;0,VLOOKUP(C366,男子登録情報!$A$2:$H$1688,5,0),"")</f>
        <v/>
      </c>
      <c r="J366" s="3"/>
    </row>
    <row r="367" spans="1:10" s="1" customFormat="1" ht="18.75" hidden="1">
      <c r="A367" s="4"/>
      <c r="B367" s="671"/>
      <c r="C367" s="666"/>
      <c r="D367" s="666"/>
      <c r="E367" s="650"/>
      <c r="F367" s="703"/>
      <c r="G367" s="666"/>
      <c r="H367" s="666"/>
      <c r="I367" s="655"/>
      <c r="J367" s="3"/>
    </row>
    <row r="368" spans="1:10" s="1" customFormat="1" ht="18.75" hidden="1">
      <c r="A368" s="4"/>
      <c r="B368" s="711">
        <v>2</v>
      </c>
      <c r="C368" s="672"/>
      <c r="D368" s="672" t="str">
        <f>IF(C368,VLOOKUP(C368,男子登録情報!$A$2:$H$1688,2,0),"")</f>
        <v/>
      </c>
      <c r="E368" s="647" t="str">
        <f>IF(C368&gt;0,VLOOKUP(C368,男子登録情報!$A$2:$H$1688,3,0),"")</f>
        <v/>
      </c>
      <c r="F368" s="712"/>
      <c r="G368" s="672" t="str">
        <f>IF(C368&gt;0,VLOOKUP(C368,男子登録情報!$A$2:$H$1688,4,0),"")</f>
        <v/>
      </c>
      <c r="H368" s="672" t="str">
        <f>IF(C368&gt;0,VLOOKUP(C368,男子登録情報!$A$2:$H$1688,8,0),"")</f>
        <v/>
      </c>
      <c r="I368" s="675" t="str">
        <f>IF(C368&gt;0,VLOOKUP(C368,男子登録情報!$A$2:$H$1688,5,0),"")</f>
        <v/>
      </c>
      <c r="J368" s="3"/>
    </row>
    <row r="369" spans="1:10" s="1" customFormat="1" ht="18.75" hidden="1">
      <c r="A369" s="4"/>
      <c r="B369" s="671"/>
      <c r="C369" s="666"/>
      <c r="D369" s="666"/>
      <c r="E369" s="650"/>
      <c r="F369" s="703"/>
      <c r="G369" s="666"/>
      <c r="H369" s="666"/>
      <c r="I369" s="655"/>
      <c r="J369" s="3"/>
    </row>
    <row r="370" spans="1:10" s="1" customFormat="1" ht="18.75" hidden="1">
      <c r="A370" s="4"/>
      <c r="B370" s="711">
        <v>3</v>
      </c>
      <c r="C370" s="672"/>
      <c r="D370" s="672" t="str">
        <f>IF(C370,VLOOKUP(C370,男子登録情報!$A$2:$H$1688,2,0),"")</f>
        <v/>
      </c>
      <c r="E370" s="647" t="str">
        <f>IF(C370&gt;0,VLOOKUP(C370,男子登録情報!$A$2:$H$1688,3,0),"")</f>
        <v/>
      </c>
      <c r="F370" s="712"/>
      <c r="G370" s="672" t="str">
        <f>IF(C370&gt;0,VLOOKUP(C370,男子登録情報!$A$2:$H$1688,4,0),"")</f>
        <v/>
      </c>
      <c r="H370" s="672" t="str">
        <f>IF(C370&gt;0,VLOOKUP(C370,男子登録情報!$A$2:$H$1688,8,0),"")</f>
        <v/>
      </c>
      <c r="I370" s="675" t="str">
        <f>IF(C370&gt;0,VLOOKUP(C370,男子登録情報!$A$2:$H$1688,5,0),"")</f>
        <v/>
      </c>
      <c r="J370" s="3"/>
    </row>
    <row r="371" spans="1:10" s="1" customFormat="1" ht="18.75" hidden="1">
      <c r="A371" s="4"/>
      <c r="B371" s="671"/>
      <c r="C371" s="666"/>
      <c r="D371" s="666"/>
      <c r="E371" s="650"/>
      <c r="F371" s="703"/>
      <c r="G371" s="666"/>
      <c r="H371" s="666"/>
      <c r="I371" s="655"/>
      <c r="J371" s="3"/>
    </row>
    <row r="372" spans="1:10" s="1" customFormat="1" ht="18.75" hidden="1">
      <c r="A372" s="4"/>
      <c r="B372" s="711">
        <v>4</v>
      </c>
      <c r="C372" s="672"/>
      <c r="D372" s="672" t="str">
        <f>IF(C372,VLOOKUP(C372,男子登録情報!$A$2:$H$1688,2,0),"")</f>
        <v/>
      </c>
      <c r="E372" s="647" t="str">
        <f>IF(C372&gt;0,VLOOKUP(C372,男子登録情報!$A$2:$H$1688,3,0),"")</f>
        <v/>
      </c>
      <c r="F372" s="712"/>
      <c r="G372" s="672" t="str">
        <f>IF(C372&gt;0,VLOOKUP(C372,男子登録情報!$A$2:$H$1688,4,0),"")</f>
        <v/>
      </c>
      <c r="H372" s="672" t="str">
        <f>IF(C372&gt;0,VLOOKUP(C372,男子登録情報!$A$2:$H$1688,8,0),"")</f>
        <v/>
      </c>
      <c r="I372" s="675" t="str">
        <f>IF(C372&gt;0,VLOOKUP(C372,男子登録情報!$A$2:$H$1688,5,0),"")</f>
        <v/>
      </c>
      <c r="J372" s="3"/>
    </row>
    <row r="373" spans="1:10" s="1" customFormat="1" ht="18.75" hidden="1">
      <c r="A373" s="4"/>
      <c r="B373" s="671"/>
      <c r="C373" s="666"/>
      <c r="D373" s="666"/>
      <c r="E373" s="650"/>
      <c r="F373" s="703"/>
      <c r="G373" s="666"/>
      <c r="H373" s="666"/>
      <c r="I373" s="655"/>
      <c r="J373" s="3"/>
    </row>
    <row r="374" spans="1:10" s="1" customFormat="1" ht="18.75" hidden="1">
      <c r="A374" s="4"/>
      <c r="B374" s="711">
        <v>5</v>
      </c>
      <c r="C374" s="672"/>
      <c r="D374" s="672" t="str">
        <f>IF(C374,VLOOKUP(C374,男子登録情報!$A$2:$H$1688,2,0),"")</f>
        <v/>
      </c>
      <c r="E374" s="647" t="str">
        <f>IF(C374&gt;0,VLOOKUP(C374,男子登録情報!$A$2:$H$1688,3,0),"")</f>
        <v/>
      </c>
      <c r="F374" s="712"/>
      <c r="G374" s="672" t="str">
        <f>IF(C374&gt;0,VLOOKUP(C374,男子登録情報!$A$2:$H$1688,4,0),"")</f>
        <v/>
      </c>
      <c r="H374" s="672" t="str">
        <f>IF(C374&gt;0,VLOOKUP(C374,男子登録情報!$A$2:$H$1688,8,0),"")</f>
        <v/>
      </c>
      <c r="I374" s="675" t="str">
        <f>IF(C374&gt;0,VLOOKUP(C374,男子登録情報!$A$2:$H$1688,5,0),"")</f>
        <v/>
      </c>
      <c r="J374" s="3"/>
    </row>
    <row r="375" spans="1:10" s="1" customFormat="1" ht="18.75" hidden="1">
      <c r="A375" s="4"/>
      <c r="B375" s="671"/>
      <c r="C375" s="666"/>
      <c r="D375" s="666"/>
      <c r="E375" s="650"/>
      <c r="F375" s="703"/>
      <c r="G375" s="666"/>
      <c r="H375" s="666"/>
      <c r="I375" s="655"/>
      <c r="J375" s="3"/>
    </row>
    <row r="376" spans="1:10" s="1" customFormat="1" ht="18.75" hidden="1">
      <c r="A376" s="4"/>
      <c r="B376" s="711">
        <v>6</v>
      </c>
      <c r="C376" s="672"/>
      <c r="D376" s="672" t="str">
        <f>IF(C376,VLOOKUP(C376,男子登録情報!$A$2:$H$1688,2,0),"")</f>
        <v/>
      </c>
      <c r="E376" s="647" t="str">
        <f>IF(C376&gt;0,VLOOKUP(C376,男子登録情報!$A$2:$H$1688,3,0),"")</f>
        <v/>
      </c>
      <c r="F376" s="712"/>
      <c r="G376" s="672" t="str">
        <f>IF(C376&gt;0,VLOOKUP(C376,男子登録情報!$A$2:$H$1688,4,0),"")</f>
        <v/>
      </c>
      <c r="H376" s="672" t="str">
        <f>IF(C376&gt;0,VLOOKUP(C376,男子登録情報!$A$2:$H$1688,8,0),"")</f>
        <v/>
      </c>
      <c r="I376" s="675" t="str">
        <f>IF(C376&gt;0,VLOOKUP(C376,男子登録情報!$A$2:$H$1688,5,0),"")</f>
        <v/>
      </c>
      <c r="J376" s="3"/>
    </row>
    <row r="377" spans="1:10" s="1" customFormat="1" ht="19.5" hidden="1" thickBot="1">
      <c r="A377" s="4"/>
      <c r="B377" s="713"/>
      <c r="C377" s="714"/>
      <c r="D377" s="714"/>
      <c r="E377" s="715"/>
      <c r="F377" s="716"/>
      <c r="G377" s="714"/>
      <c r="H377" s="714"/>
      <c r="I377" s="676"/>
      <c r="J377" s="3"/>
    </row>
    <row r="378" spans="1:10" s="1" customFormat="1" ht="18.75" hidden="1">
      <c r="A378" s="4"/>
      <c r="B378" s="684" t="s">
        <v>1229</v>
      </c>
      <c r="C378" s="685"/>
      <c r="D378" s="685"/>
      <c r="E378" s="685"/>
      <c r="F378" s="685"/>
      <c r="G378" s="685"/>
      <c r="H378" s="685"/>
      <c r="I378" s="687"/>
      <c r="J378" s="3"/>
    </row>
    <row r="379" spans="1:10" s="1" customFormat="1" ht="18.75" hidden="1">
      <c r="A379" s="4"/>
      <c r="B379" s="688"/>
      <c r="C379" s="686"/>
      <c r="D379" s="686"/>
      <c r="E379" s="686"/>
      <c r="F379" s="686"/>
      <c r="G379" s="686"/>
      <c r="H379" s="686"/>
      <c r="I379" s="689"/>
      <c r="J379" s="3"/>
    </row>
    <row r="380" spans="1:10" s="1" customFormat="1" ht="19.5" hidden="1" thickBot="1">
      <c r="A380" s="4"/>
      <c r="B380" s="690"/>
      <c r="C380" s="691"/>
      <c r="D380" s="691"/>
      <c r="E380" s="691"/>
      <c r="F380" s="691"/>
      <c r="G380" s="691"/>
      <c r="H380" s="691"/>
      <c r="I380" s="692"/>
      <c r="J380" s="3"/>
    </row>
    <row r="381" spans="1:10" s="1" customFormat="1" ht="18.75" hidden="1">
      <c r="A381" s="45"/>
      <c r="B381" s="45"/>
      <c r="C381" s="45"/>
      <c r="D381" s="45"/>
      <c r="E381" s="45"/>
      <c r="F381" s="45"/>
      <c r="G381" s="45"/>
      <c r="H381" s="45"/>
      <c r="I381" s="45"/>
      <c r="J381" s="48"/>
    </row>
    <row r="382" spans="1:10" s="1" customFormat="1" ht="18.75" hidden="1">
      <c r="A382" s="4"/>
      <c r="B382" s="4"/>
      <c r="C382" s="4"/>
      <c r="D382" s="4"/>
      <c r="E382" s="4"/>
      <c r="F382" s="4"/>
      <c r="G382" s="4"/>
      <c r="H382" s="4"/>
      <c r="I382" s="4"/>
      <c r="J382" s="46" t="s">
        <v>1288</v>
      </c>
    </row>
    <row r="383" spans="1:10" s="1" customFormat="1" ht="18.75" hidden="1">
      <c r="A383" s="4"/>
      <c r="B383" s="657" t="str">
        <f>CONCATENATE('加盟校情報&amp;大会設定'!$G$5,'加盟校情報&amp;大会設定'!$H$5,'加盟校情報&amp;大会設定'!$I$5,'加盟校情報&amp;大会設定'!$J$5,)&amp;"　男子4×100mR"</f>
        <v>第85回東海学生陸上競技対校選手権大会　男子4×100mR</v>
      </c>
      <c r="C383" s="658"/>
      <c r="D383" s="658"/>
      <c r="E383" s="658"/>
      <c r="F383" s="658"/>
      <c r="G383" s="658"/>
      <c r="H383" s="658"/>
      <c r="I383" s="659"/>
      <c r="J383" s="3"/>
    </row>
    <row r="384" spans="1:10" s="1" customFormat="1" ht="19.5" hidden="1" thickBot="1">
      <c r="A384" s="4"/>
      <c r="B384" s="660"/>
      <c r="C384" s="661"/>
      <c r="D384" s="661"/>
      <c r="E384" s="661"/>
      <c r="F384" s="661"/>
      <c r="G384" s="661"/>
      <c r="H384" s="661"/>
      <c r="I384" s="662"/>
      <c r="J384" s="3"/>
    </row>
    <row r="385" spans="1:10" s="1" customFormat="1" ht="18.75" hidden="1">
      <c r="A385" s="4"/>
      <c r="B385" s="636" t="s">
        <v>1233</v>
      </c>
      <c r="C385" s="637"/>
      <c r="D385" s="673" t="str">
        <f>IF(基本情報登録!$D$6&gt;0,基本情報登録!$D$6,"")</f>
        <v/>
      </c>
      <c r="E385" s="674"/>
      <c r="F385" s="674"/>
      <c r="G385" s="674"/>
      <c r="H385" s="637"/>
      <c r="I385" s="47" t="s">
        <v>1267</v>
      </c>
      <c r="J385" s="3"/>
    </row>
    <row r="386" spans="1:10" s="1" customFormat="1" ht="18.75" hidden="1">
      <c r="A386" s="4"/>
      <c r="B386" s="643" t="s">
        <v>1</v>
      </c>
      <c r="C386" s="644"/>
      <c r="D386" s="677" t="str">
        <f>IF(基本情報登録!$D$8&gt;0,基本情報登録!$D$8,"")</f>
        <v/>
      </c>
      <c r="E386" s="678"/>
      <c r="F386" s="678"/>
      <c r="G386" s="678"/>
      <c r="H386" s="644"/>
      <c r="I386" s="675"/>
      <c r="J386" s="3"/>
    </row>
    <row r="387" spans="1:10" s="1" customFormat="1" ht="19.5" hidden="1" thickBot="1">
      <c r="A387" s="4"/>
      <c r="B387" s="653"/>
      <c r="C387" s="654"/>
      <c r="D387" s="679"/>
      <c r="E387" s="680"/>
      <c r="F387" s="680"/>
      <c r="G387" s="680"/>
      <c r="H387" s="654"/>
      <c r="I387" s="676"/>
      <c r="J387" s="3"/>
    </row>
    <row r="388" spans="1:10" s="1" customFormat="1" ht="18.75" hidden="1">
      <c r="A388" s="4"/>
      <c r="B388" s="636" t="s">
        <v>4288</v>
      </c>
      <c r="C388" s="637"/>
      <c r="D388" s="705"/>
      <c r="E388" s="706"/>
      <c r="F388" s="706"/>
      <c r="G388" s="706"/>
      <c r="H388" s="706"/>
      <c r="I388" s="707"/>
      <c r="J388" s="3"/>
    </row>
    <row r="389" spans="1:10" s="1" customFormat="1" ht="18.75" hidden="1">
      <c r="A389" s="4"/>
      <c r="B389" s="35"/>
      <c r="C389" s="36"/>
      <c r="D389" s="37"/>
      <c r="E389" s="641" t="str">
        <f>TEXT(D388,"00000")</f>
        <v>00000</v>
      </c>
      <c r="F389" s="641"/>
      <c r="G389" s="641"/>
      <c r="H389" s="641"/>
      <c r="I389" s="642"/>
      <c r="J389" s="3"/>
    </row>
    <row r="390" spans="1:10" s="1" customFormat="1" ht="18.75" hidden="1">
      <c r="A390" s="4"/>
      <c r="B390" s="643" t="s">
        <v>23</v>
      </c>
      <c r="C390" s="644"/>
      <c r="D390" s="647"/>
      <c r="E390" s="648"/>
      <c r="F390" s="648"/>
      <c r="G390" s="648"/>
      <c r="H390" s="648"/>
      <c r="I390" s="649"/>
      <c r="J390" s="3"/>
    </row>
    <row r="391" spans="1:10" s="1" customFormat="1" ht="18.75" hidden="1">
      <c r="A391" s="4"/>
      <c r="B391" s="645"/>
      <c r="C391" s="646"/>
      <c r="D391" s="650"/>
      <c r="E391" s="651"/>
      <c r="F391" s="651"/>
      <c r="G391" s="651"/>
      <c r="H391" s="651"/>
      <c r="I391" s="652"/>
      <c r="J391" s="3"/>
    </row>
    <row r="392" spans="1:10" s="1" customFormat="1" ht="19.5" hidden="1" thickBot="1">
      <c r="A392" s="4"/>
      <c r="B392" s="708" t="s">
        <v>1225</v>
      </c>
      <c r="C392" s="709"/>
      <c r="D392" s="710"/>
      <c r="E392" s="634"/>
      <c r="F392" s="634"/>
      <c r="G392" s="634"/>
      <c r="H392" s="634"/>
      <c r="I392" s="635"/>
      <c r="J392" s="3"/>
    </row>
    <row r="393" spans="1:10" s="1" customFormat="1" ht="18.75" hidden="1">
      <c r="A393" s="4"/>
      <c r="B393" s="694" t="s">
        <v>1226</v>
      </c>
      <c r="C393" s="695"/>
      <c r="D393" s="695"/>
      <c r="E393" s="695"/>
      <c r="F393" s="695"/>
      <c r="G393" s="695"/>
      <c r="H393" s="695"/>
      <c r="I393" s="696"/>
      <c r="J393" s="3"/>
    </row>
    <row r="394" spans="1:10" s="1" customFormat="1" ht="19.5" hidden="1" thickBot="1">
      <c r="A394" s="4"/>
      <c r="B394" s="38" t="s">
        <v>1230</v>
      </c>
      <c r="C394" s="39" t="s">
        <v>14</v>
      </c>
      <c r="D394" s="39" t="s">
        <v>1231</v>
      </c>
      <c r="E394" s="697" t="s">
        <v>1227</v>
      </c>
      <c r="F394" s="698"/>
      <c r="G394" s="39" t="s">
        <v>1232</v>
      </c>
      <c r="H394" s="39" t="s">
        <v>44</v>
      </c>
      <c r="I394" s="40" t="s">
        <v>1228</v>
      </c>
      <c r="J394" s="3"/>
    </row>
    <row r="395" spans="1:10" s="1" customFormat="1" ht="19.5" hidden="1" thickTop="1">
      <c r="A395" s="4"/>
      <c r="B395" s="699">
        <v>1</v>
      </c>
      <c r="C395" s="700"/>
      <c r="D395" s="700" t="str">
        <f>IF(C395&gt;0,VLOOKUP(C395,男子登録情報!$A$2:$H$1688,2,0),"")</f>
        <v/>
      </c>
      <c r="E395" s="701" t="str">
        <f>IF(C395&gt;0,VLOOKUP(C395,男子登録情報!$A$2:$H$1688,3,0),"")</f>
        <v/>
      </c>
      <c r="F395" s="702"/>
      <c r="G395" s="700" t="str">
        <f>IF(C395&gt;0,VLOOKUP(C395,男子登録情報!$A$2:$H$1688,4,0),"")</f>
        <v/>
      </c>
      <c r="H395" s="700" t="str">
        <f>IF(C395&gt;0,VLOOKUP(C395,男子登録情報!$A$2:$H$1688,8,0),"")</f>
        <v/>
      </c>
      <c r="I395" s="704" t="str">
        <f>IF(C395&gt;0,VLOOKUP(C395,男子登録情報!$A$2:$H$1688,5,0),"")</f>
        <v/>
      </c>
      <c r="J395" s="3"/>
    </row>
    <row r="396" spans="1:10" s="1" customFormat="1" ht="18.75" hidden="1">
      <c r="A396" s="4"/>
      <c r="B396" s="671"/>
      <c r="C396" s="666"/>
      <c r="D396" s="666"/>
      <c r="E396" s="650"/>
      <c r="F396" s="703"/>
      <c r="G396" s="666"/>
      <c r="H396" s="666"/>
      <c r="I396" s="655"/>
      <c r="J396" s="3"/>
    </row>
    <row r="397" spans="1:10" s="1" customFormat="1" ht="18.75" hidden="1">
      <c r="A397" s="4"/>
      <c r="B397" s="711">
        <v>2</v>
      </c>
      <c r="C397" s="672"/>
      <c r="D397" s="672" t="str">
        <f>IF(C397,VLOOKUP(C397,男子登録情報!$A$2:$H$1688,2,0),"")</f>
        <v/>
      </c>
      <c r="E397" s="647" t="str">
        <f>IF(C397&gt;0,VLOOKUP(C397,男子登録情報!$A$2:$H$1688,3,0),"")</f>
        <v/>
      </c>
      <c r="F397" s="712"/>
      <c r="G397" s="672" t="str">
        <f>IF(C397&gt;0,VLOOKUP(C397,男子登録情報!$A$2:$H$1688,4,0),"")</f>
        <v/>
      </c>
      <c r="H397" s="672" t="str">
        <f>IF(C397&gt;0,VLOOKUP(C397,男子登録情報!$A$2:$H$1688,8,0),"")</f>
        <v/>
      </c>
      <c r="I397" s="675" t="str">
        <f>IF(C397&gt;0,VLOOKUP(C397,男子登録情報!$A$2:$H$1688,5,0),"")</f>
        <v/>
      </c>
      <c r="J397" s="3"/>
    </row>
    <row r="398" spans="1:10" s="1" customFormat="1" ht="18.75" hidden="1">
      <c r="A398" s="4"/>
      <c r="B398" s="671"/>
      <c r="C398" s="666"/>
      <c r="D398" s="666"/>
      <c r="E398" s="650"/>
      <c r="F398" s="703"/>
      <c r="G398" s="666"/>
      <c r="H398" s="666"/>
      <c r="I398" s="655"/>
      <c r="J398" s="3"/>
    </row>
    <row r="399" spans="1:10" s="1" customFormat="1" ht="18.75" hidden="1">
      <c r="A399" s="4"/>
      <c r="B399" s="711">
        <v>3</v>
      </c>
      <c r="C399" s="672"/>
      <c r="D399" s="672" t="str">
        <f>IF(C399,VLOOKUP(C399,男子登録情報!$A$2:$H$1688,2,0),"")</f>
        <v/>
      </c>
      <c r="E399" s="647" t="str">
        <f>IF(C399&gt;0,VLOOKUP(C399,男子登録情報!$A$2:$H$1688,3,0),"")</f>
        <v/>
      </c>
      <c r="F399" s="712"/>
      <c r="G399" s="672" t="str">
        <f>IF(C399&gt;0,VLOOKUP(C399,男子登録情報!$A$2:$H$1688,4,0),"")</f>
        <v/>
      </c>
      <c r="H399" s="672" t="str">
        <f>IF(C399&gt;0,VLOOKUP(C399,男子登録情報!$A$2:$H$1688,8,0),"")</f>
        <v/>
      </c>
      <c r="I399" s="675" t="str">
        <f>IF(C399&gt;0,VLOOKUP(C399,男子登録情報!$A$2:$H$1688,5,0),"")</f>
        <v/>
      </c>
      <c r="J399" s="3"/>
    </row>
    <row r="400" spans="1:10" s="1" customFormat="1" ht="18.75" hidden="1">
      <c r="A400" s="4"/>
      <c r="B400" s="671"/>
      <c r="C400" s="666"/>
      <c r="D400" s="666"/>
      <c r="E400" s="650"/>
      <c r="F400" s="703"/>
      <c r="G400" s="666"/>
      <c r="H400" s="666"/>
      <c r="I400" s="655"/>
      <c r="J400" s="3"/>
    </row>
    <row r="401" spans="1:10" s="1" customFormat="1" ht="18.75" hidden="1">
      <c r="A401" s="4"/>
      <c r="B401" s="711">
        <v>4</v>
      </c>
      <c r="C401" s="672"/>
      <c r="D401" s="672" t="str">
        <f>IF(C401,VLOOKUP(C401,男子登録情報!$A$2:$H$1688,2,0),"")</f>
        <v/>
      </c>
      <c r="E401" s="647" t="str">
        <f>IF(C401&gt;0,VLOOKUP(C401,男子登録情報!$A$2:$H$1688,3,0),"")</f>
        <v/>
      </c>
      <c r="F401" s="712"/>
      <c r="G401" s="672" t="str">
        <f>IF(C401&gt;0,VLOOKUP(C401,男子登録情報!$A$2:$H$1688,4,0),"")</f>
        <v/>
      </c>
      <c r="H401" s="672" t="str">
        <f>IF(C401&gt;0,VLOOKUP(C401,男子登録情報!$A$2:$H$1688,8,0),"")</f>
        <v/>
      </c>
      <c r="I401" s="675" t="str">
        <f>IF(C401&gt;0,VLOOKUP(C401,男子登録情報!$A$2:$H$1688,5,0),"")</f>
        <v/>
      </c>
      <c r="J401" s="3"/>
    </row>
    <row r="402" spans="1:10" s="1" customFormat="1" ht="18.75" hidden="1">
      <c r="A402" s="4"/>
      <c r="B402" s="671"/>
      <c r="C402" s="666"/>
      <c r="D402" s="666"/>
      <c r="E402" s="650"/>
      <c r="F402" s="703"/>
      <c r="G402" s="666"/>
      <c r="H402" s="666"/>
      <c r="I402" s="655"/>
      <c r="J402" s="3"/>
    </row>
    <row r="403" spans="1:10" s="1" customFormat="1" ht="18.75" hidden="1">
      <c r="A403" s="4"/>
      <c r="B403" s="711">
        <v>5</v>
      </c>
      <c r="C403" s="672"/>
      <c r="D403" s="672" t="str">
        <f>IF(C403,VLOOKUP(C403,男子登録情報!$A$2:$H$1688,2,0),"")</f>
        <v/>
      </c>
      <c r="E403" s="647" t="str">
        <f>IF(C403&gt;0,VLOOKUP(C403,男子登録情報!$A$2:$H$1688,3,0),"")</f>
        <v/>
      </c>
      <c r="F403" s="712"/>
      <c r="G403" s="672" t="str">
        <f>IF(C403&gt;0,VLOOKUP(C403,男子登録情報!$A$2:$H$1688,4,0),"")</f>
        <v/>
      </c>
      <c r="H403" s="672" t="str">
        <f>IF(C403&gt;0,VLOOKUP(C403,男子登録情報!$A$2:$H$1688,8,0),"")</f>
        <v/>
      </c>
      <c r="I403" s="675" t="str">
        <f>IF(C403&gt;0,VLOOKUP(C403,男子登録情報!$A$2:$H$1688,5,0),"")</f>
        <v/>
      </c>
      <c r="J403" s="3"/>
    </row>
    <row r="404" spans="1:10" s="1" customFormat="1" ht="18.75" hidden="1">
      <c r="A404" s="4"/>
      <c r="B404" s="671"/>
      <c r="C404" s="666"/>
      <c r="D404" s="666"/>
      <c r="E404" s="650"/>
      <c r="F404" s="703"/>
      <c r="G404" s="666"/>
      <c r="H404" s="666"/>
      <c r="I404" s="655"/>
      <c r="J404" s="3"/>
    </row>
    <row r="405" spans="1:10" s="1" customFormat="1" ht="18.75" hidden="1">
      <c r="A405" s="4"/>
      <c r="B405" s="711">
        <v>6</v>
      </c>
      <c r="C405" s="672"/>
      <c r="D405" s="672" t="str">
        <f>IF(C405,VLOOKUP(C405,男子登録情報!$A$2:$H$1688,2,0),"")</f>
        <v/>
      </c>
      <c r="E405" s="647" t="str">
        <f>IF(C405&gt;0,VLOOKUP(C405,男子登録情報!$A$2:$H$1688,3,0),"")</f>
        <v/>
      </c>
      <c r="F405" s="712"/>
      <c r="G405" s="672" t="str">
        <f>IF(C405&gt;0,VLOOKUP(C405,男子登録情報!$A$2:$H$1688,4,0),"")</f>
        <v/>
      </c>
      <c r="H405" s="672" t="str">
        <f>IF(C405&gt;0,VLOOKUP(C405,男子登録情報!$A$2:$H$1688,8,0),"")</f>
        <v/>
      </c>
      <c r="I405" s="675" t="str">
        <f>IF(C405&gt;0,VLOOKUP(C405,男子登録情報!$A$2:$H$1688,5,0),"")</f>
        <v/>
      </c>
      <c r="J405" s="3"/>
    </row>
    <row r="406" spans="1:10" s="1" customFormat="1" ht="19.5" hidden="1" thickBot="1">
      <c r="A406" s="4"/>
      <c r="B406" s="713"/>
      <c r="C406" s="714"/>
      <c r="D406" s="714"/>
      <c r="E406" s="715"/>
      <c r="F406" s="716"/>
      <c r="G406" s="714"/>
      <c r="H406" s="714"/>
      <c r="I406" s="676"/>
      <c r="J406" s="3"/>
    </row>
    <row r="407" spans="1:10" s="1" customFormat="1" ht="18.75" hidden="1">
      <c r="A407" s="4"/>
      <c r="B407" s="684" t="s">
        <v>1229</v>
      </c>
      <c r="C407" s="685"/>
      <c r="D407" s="685"/>
      <c r="E407" s="685"/>
      <c r="F407" s="685"/>
      <c r="G407" s="685"/>
      <c r="H407" s="685"/>
      <c r="I407" s="687"/>
      <c r="J407" s="3"/>
    </row>
    <row r="408" spans="1:10" s="1" customFormat="1" ht="18.75" hidden="1">
      <c r="A408" s="4"/>
      <c r="B408" s="688"/>
      <c r="C408" s="686"/>
      <c r="D408" s="686"/>
      <c r="E408" s="686"/>
      <c r="F408" s="686"/>
      <c r="G408" s="686"/>
      <c r="H408" s="686"/>
      <c r="I408" s="689"/>
      <c r="J408" s="3"/>
    </row>
    <row r="409" spans="1:10" s="1" customFormat="1" ht="19.5" hidden="1" thickBot="1">
      <c r="A409" s="4"/>
      <c r="B409" s="690"/>
      <c r="C409" s="691"/>
      <c r="D409" s="691"/>
      <c r="E409" s="691"/>
      <c r="F409" s="691"/>
      <c r="G409" s="691"/>
      <c r="H409" s="691"/>
      <c r="I409" s="692"/>
      <c r="J409" s="3"/>
    </row>
    <row r="410" spans="1:10" s="1" customFormat="1" ht="18.75" hidden="1">
      <c r="A410" s="45"/>
      <c r="B410" s="45"/>
      <c r="C410" s="45"/>
      <c r="D410" s="45"/>
      <c r="E410" s="45"/>
      <c r="F410" s="45"/>
      <c r="G410" s="45"/>
      <c r="H410" s="45"/>
      <c r="I410" s="45"/>
      <c r="J410" s="48"/>
    </row>
    <row r="411" spans="1:10" s="1" customFormat="1" ht="18.75" hidden="1">
      <c r="A411" s="4"/>
      <c r="B411" s="4"/>
      <c r="C411" s="4"/>
      <c r="D411" s="4"/>
      <c r="E411" s="4"/>
      <c r="F411" s="4"/>
      <c r="G411" s="4"/>
      <c r="H411" s="4"/>
      <c r="I411" s="4"/>
      <c r="J411" s="46" t="s">
        <v>1258</v>
      </c>
    </row>
    <row r="412" spans="1:10" s="1" customFormat="1" ht="18.75" hidden="1">
      <c r="A412" s="4"/>
      <c r="B412" s="657" t="str">
        <f>CONCATENATE('加盟校情報&amp;大会設定'!$G$5,'加盟校情報&amp;大会設定'!$H$5,'加盟校情報&amp;大会設定'!$I$5,'加盟校情報&amp;大会設定'!$J$5,)&amp;"　男子4×100mR"</f>
        <v>第85回東海学生陸上競技対校選手権大会　男子4×100mR</v>
      </c>
      <c r="C412" s="658"/>
      <c r="D412" s="658"/>
      <c r="E412" s="658"/>
      <c r="F412" s="658"/>
      <c r="G412" s="658"/>
      <c r="H412" s="658"/>
      <c r="I412" s="659"/>
      <c r="J412" s="3"/>
    </row>
    <row r="413" spans="1:10" s="1" customFormat="1" ht="19.5" hidden="1" thickBot="1">
      <c r="A413" s="4"/>
      <c r="B413" s="660"/>
      <c r="C413" s="661"/>
      <c r="D413" s="661"/>
      <c r="E413" s="661"/>
      <c r="F413" s="661"/>
      <c r="G413" s="661"/>
      <c r="H413" s="661"/>
      <c r="I413" s="662"/>
      <c r="J413" s="3"/>
    </row>
    <row r="414" spans="1:10" s="1" customFormat="1" ht="18.75" hidden="1">
      <c r="A414" s="4"/>
      <c r="B414" s="636" t="s">
        <v>1233</v>
      </c>
      <c r="C414" s="637"/>
      <c r="D414" s="673" t="str">
        <f>IF(基本情報登録!$D$6&gt;0,基本情報登録!$D$6,"")</f>
        <v/>
      </c>
      <c r="E414" s="674"/>
      <c r="F414" s="674"/>
      <c r="G414" s="674"/>
      <c r="H414" s="637"/>
      <c r="I414" s="47" t="s">
        <v>1267</v>
      </c>
      <c r="J414" s="3"/>
    </row>
    <row r="415" spans="1:10" s="1" customFormat="1" ht="18.75" hidden="1">
      <c r="A415" s="4"/>
      <c r="B415" s="643" t="s">
        <v>1</v>
      </c>
      <c r="C415" s="644"/>
      <c r="D415" s="677" t="str">
        <f>IF(基本情報登録!$D$8&gt;0,基本情報登録!$D$8,"")</f>
        <v/>
      </c>
      <c r="E415" s="678"/>
      <c r="F415" s="678"/>
      <c r="G415" s="678"/>
      <c r="H415" s="644"/>
      <c r="I415" s="675"/>
      <c r="J415" s="3"/>
    </row>
    <row r="416" spans="1:10" s="1" customFormat="1" ht="19.5" hidden="1" thickBot="1">
      <c r="A416" s="4"/>
      <c r="B416" s="653"/>
      <c r="C416" s="654"/>
      <c r="D416" s="679"/>
      <c r="E416" s="680"/>
      <c r="F416" s="680"/>
      <c r="G416" s="680"/>
      <c r="H416" s="654"/>
      <c r="I416" s="676"/>
      <c r="J416" s="3"/>
    </row>
    <row r="417" spans="1:10" s="1" customFormat="1" ht="18.75" hidden="1">
      <c r="A417" s="4"/>
      <c r="B417" s="636" t="s">
        <v>4288</v>
      </c>
      <c r="C417" s="637"/>
      <c r="D417" s="705"/>
      <c r="E417" s="706"/>
      <c r="F417" s="706"/>
      <c r="G417" s="706"/>
      <c r="H417" s="706"/>
      <c r="I417" s="707"/>
      <c r="J417" s="3"/>
    </row>
    <row r="418" spans="1:10" s="1" customFormat="1" ht="18.75" hidden="1">
      <c r="A418" s="4"/>
      <c r="B418" s="35"/>
      <c r="C418" s="36"/>
      <c r="D418" s="37"/>
      <c r="E418" s="641" t="str">
        <f>TEXT(D417,"00000")</f>
        <v>00000</v>
      </c>
      <c r="F418" s="641"/>
      <c r="G418" s="641"/>
      <c r="H418" s="641"/>
      <c r="I418" s="642"/>
      <c r="J418" s="3"/>
    </row>
    <row r="419" spans="1:10" s="1" customFormat="1" ht="18.75" hidden="1">
      <c r="A419" s="4"/>
      <c r="B419" s="643" t="s">
        <v>23</v>
      </c>
      <c r="C419" s="644"/>
      <c r="D419" s="647"/>
      <c r="E419" s="648"/>
      <c r="F419" s="648"/>
      <c r="G419" s="648"/>
      <c r="H419" s="648"/>
      <c r="I419" s="649"/>
      <c r="J419" s="3"/>
    </row>
    <row r="420" spans="1:10" s="1" customFormat="1" ht="18.75" hidden="1">
      <c r="A420" s="4"/>
      <c r="B420" s="645"/>
      <c r="C420" s="646"/>
      <c r="D420" s="650"/>
      <c r="E420" s="651"/>
      <c r="F420" s="651"/>
      <c r="G420" s="651"/>
      <c r="H420" s="651"/>
      <c r="I420" s="652"/>
      <c r="J420" s="3"/>
    </row>
    <row r="421" spans="1:10" s="1" customFormat="1" ht="19.5" hidden="1" thickBot="1">
      <c r="A421" s="4"/>
      <c r="B421" s="708" t="s">
        <v>1225</v>
      </c>
      <c r="C421" s="709"/>
      <c r="D421" s="710"/>
      <c r="E421" s="634"/>
      <c r="F421" s="634"/>
      <c r="G421" s="634"/>
      <c r="H421" s="634"/>
      <c r="I421" s="635"/>
      <c r="J421" s="3"/>
    </row>
    <row r="422" spans="1:10" s="1" customFormat="1" ht="18.75" hidden="1">
      <c r="A422" s="4"/>
      <c r="B422" s="694" t="s">
        <v>1226</v>
      </c>
      <c r="C422" s="695"/>
      <c r="D422" s="695"/>
      <c r="E422" s="695"/>
      <c r="F422" s="695"/>
      <c r="G422" s="695"/>
      <c r="H422" s="695"/>
      <c r="I422" s="696"/>
      <c r="J422" s="3"/>
    </row>
    <row r="423" spans="1:10" s="1" customFormat="1" ht="19.5" hidden="1" thickBot="1">
      <c r="A423" s="4"/>
      <c r="B423" s="38" t="s">
        <v>1230</v>
      </c>
      <c r="C423" s="39" t="s">
        <v>14</v>
      </c>
      <c r="D423" s="39" t="s">
        <v>1231</v>
      </c>
      <c r="E423" s="697" t="s">
        <v>1227</v>
      </c>
      <c r="F423" s="698"/>
      <c r="G423" s="39" t="s">
        <v>1232</v>
      </c>
      <c r="H423" s="39" t="s">
        <v>44</v>
      </c>
      <c r="I423" s="40" t="s">
        <v>1228</v>
      </c>
      <c r="J423" s="3"/>
    </row>
    <row r="424" spans="1:10" s="1" customFormat="1" ht="19.5" hidden="1" thickTop="1">
      <c r="A424" s="4"/>
      <c r="B424" s="699">
        <v>1</v>
      </c>
      <c r="C424" s="700"/>
      <c r="D424" s="700" t="str">
        <f>IF(C424&gt;0,VLOOKUP(C424,男子登録情報!$A$2:$H$1688,2,0),"")</f>
        <v/>
      </c>
      <c r="E424" s="701" t="str">
        <f>IF(C424&gt;0,VLOOKUP(C424,男子登録情報!$A$2:$H$1688,3,0),"")</f>
        <v/>
      </c>
      <c r="F424" s="702"/>
      <c r="G424" s="700" t="str">
        <f>IF(C424&gt;0,VLOOKUP(C424,男子登録情報!$A$2:$H$1688,4,0),"")</f>
        <v/>
      </c>
      <c r="H424" s="700" t="str">
        <f>IF(C424&gt;0,VLOOKUP(C424,男子登録情報!$A$2:$H$1688,8,0),"")</f>
        <v/>
      </c>
      <c r="I424" s="704" t="str">
        <f>IF(C424&gt;0,VLOOKUP(C424,男子登録情報!$A$2:$H$1688,5,0),"")</f>
        <v/>
      </c>
      <c r="J424" s="3"/>
    </row>
    <row r="425" spans="1:10" s="1" customFormat="1" ht="18.75" hidden="1">
      <c r="A425" s="4"/>
      <c r="B425" s="671"/>
      <c r="C425" s="666"/>
      <c r="D425" s="666"/>
      <c r="E425" s="650"/>
      <c r="F425" s="703"/>
      <c r="G425" s="666"/>
      <c r="H425" s="666"/>
      <c r="I425" s="655"/>
      <c r="J425" s="3"/>
    </row>
    <row r="426" spans="1:10" s="1" customFormat="1" ht="18.75" hidden="1">
      <c r="A426" s="4"/>
      <c r="B426" s="711">
        <v>2</v>
      </c>
      <c r="C426" s="672"/>
      <c r="D426" s="672" t="str">
        <f>IF(C426,VLOOKUP(C426,男子登録情報!$A$2:$H$1688,2,0),"")</f>
        <v/>
      </c>
      <c r="E426" s="647" t="str">
        <f>IF(C426&gt;0,VLOOKUP(C426,男子登録情報!$A$2:$H$1688,3,0),"")</f>
        <v/>
      </c>
      <c r="F426" s="712"/>
      <c r="G426" s="672" t="str">
        <f>IF(C426&gt;0,VLOOKUP(C426,男子登録情報!$A$2:$H$1688,4,0),"")</f>
        <v/>
      </c>
      <c r="H426" s="672" t="str">
        <f>IF(C426&gt;0,VLOOKUP(C426,男子登録情報!$A$2:$H$1688,8,0),"")</f>
        <v/>
      </c>
      <c r="I426" s="675" t="str">
        <f>IF(C426&gt;0,VLOOKUP(C426,男子登録情報!$A$2:$H$1688,5,0),"")</f>
        <v/>
      </c>
      <c r="J426" s="3"/>
    </row>
    <row r="427" spans="1:10" s="1" customFormat="1" ht="18.75" hidden="1">
      <c r="A427" s="4"/>
      <c r="B427" s="671"/>
      <c r="C427" s="666"/>
      <c r="D427" s="666"/>
      <c r="E427" s="650"/>
      <c r="F427" s="703"/>
      <c r="G427" s="666"/>
      <c r="H427" s="666"/>
      <c r="I427" s="655"/>
      <c r="J427" s="3"/>
    </row>
    <row r="428" spans="1:10" s="1" customFormat="1" ht="18.75" hidden="1">
      <c r="A428" s="4"/>
      <c r="B428" s="711">
        <v>3</v>
      </c>
      <c r="C428" s="672"/>
      <c r="D428" s="672" t="str">
        <f>IF(C428,VLOOKUP(C428,男子登録情報!$A$2:$H$1688,2,0),"")</f>
        <v/>
      </c>
      <c r="E428" s="647" t="str">
        <f>IF(C428&gt;0,VLOOKUP(C428,男子登録情報!$A$2:$H$1688,3,0),"")</f>
        <v/>
      </c>
      <c r="F428" s="712"/>
      <c r="G428" s="672" t="str">
        <f>IF(C428&gt;0,VLOOKUP(C428,男子登録情報!$A$2:$H$1688,4,0),"")</f>
        <v/>
      </c>
      <c r="H428" s="672" t="str">
        <f>IF(C428&gt;0,VLOOKUP(C428,男子登録情報!$A$2:$H$1688,8,0),"")</f>
        <v/>
      </c>
      <c r="I428" s="675" t="str">
        <f>IF(C428&gt;0,VLOOKUP(C428,男子登録情報!$A$2:$H$1688,5,0),"")</f>
        <v/>
      </c>
      <c r="J428" s="3"/>
    </row>
    <row r="429" spans="1:10" s="1" customFormat="1" ht="18.75" hidden="1">
      <c r="A429" s="4"/>
      <c r="B429" s="671"/>
      <c r="C429" s="666"/>
      <c r="D429" s="666"/>
      <c r="E429" s="650"/>
      <c r="F429" s="703"/>
      <c r="G429" s="666"/>
      <c r="H429" s="666"/>
      <c r="I429" s="655"/>
      <c r="J429" s="3"/>
    </row>
    <row r="430" spans="1:10" s="1" customFormat="1" ht="18.75" hidden="1">
      <c r="A430" s="4"/>
      <c r="B430" s="711">
        <v>4</v>
      </c>
      <c r="C430" s="672"/>
      <c r="D430" s="672" t="str">
        <f>IF(C430,VLOOKUP(C430,男子登録情報!$A$2:$H$1688,2,0),"")</f>
        <v/>
      </c>
      <c r="E430" s="647" t="str">
        <f>IF(C430&gt;0,VLOOKUP(C430,男子登録情報!$A$2:$H$1688,3,0),"")</f>
        <v/>
      </c>
      <c r="F430" s="712"/>
      <c r="G430" s="672" t="str">
        <f>IF(C430&gt;0,VLOOKUP(C430,男子登録情報!$A$2:$H$1688,4,0),"")</f>
        <v/>
      </c>
      <c r="H430" s="672" t="str">
        <f>IF(C430&gt;0,VLOOKUP(C430,男子登録情報!$A$2:$H$1688,8,0),"")</f>
        <v/>
      </c>
      <c r="I430" s="675" t="str">
        <f>IF(C430&gt;0,VLOOKUP(C430,男子登録情報!$A$2:$H$1688,5,0),"")</f>
        <v/>
      </c>
      <c r="J430" s="3"/>
    </row>
    <row r="431" spans="1:10" s="1" customFormat="1" ht="18.75" hidden="1">
      <c r="A431" s="4"/>
      <c r="B431" s="671"/>
      <c r="C431" s="666"/>
      <c r="D431" s="666"/>
      <c r="E431" s="650"/>
      <c r="F431" s="703"/>
      <c r="G431" s="666"/>
      <c r="H431" s="666"/>
      <c r="I431" s="655"/>
      <c r="J431" s="3"/>
    </row>
    <row r="432" spans="1:10" s="1" customFormat="1" ht="18.75" hidden="1">
      <c r="A432" s="4"/>
      <c r="B432" s="711">
        <v>5</v>
      </c>
      <c r="C432" s="672"/>
      <c r="D432" s="672" t="str">
        <f>IF(C432,VLOOKUP(C432,男子登録情報!$A$2:$H$1688,2,0),"")</f>
        <v/>
      </c>
      <c r="E432" s="647" t="str">
        <f>IF(C432&gt;0,VLOOKUP(C432,男子登録情報!$A$2:$H$1688,3,0),"")</f>
        <v/>
      </c>
      <c r="F432" s="712"/>
      <c r="G432" s="672" t="str">
        <f>IF(C432&gt;0,VLOOKUP(C432,男子登録情報!$A$2:$H$1688,4,0),"")</f>
        <v/>
      </c>
      <c r="H432" s="672" t="str">
        <f>IF(C432&gt;0,VLOOKUP(C432,男子登録情報!$A$2:$H$1688,8,0),"")</f>
        <v/>
      </c>
      <c r="I432" s="675" t="str">
        <f>IF(C432&gt;0,VLOOKUP(C432,男子登録情報!$A$2:$H$1688,5,0),"")</f>
        <v/>
      </c>
      <c r="J432" s="3"/>
    </row>
    <row r="433" spans="1:10" s="1" customFormat="1" ht="18.75" hidden="1">
      <c r="A433" s="4"/>
      <c r="B433" s="671"/>
      <c r="C433" s="666"/>
      <c r="D433" s="666"/>
      <c r="E433" s="650"/>
      <c r="F433" s="703"/>
      <c r="G433" s="666"/>
      <c r="H433" s="666"/>
      <c r="I433" s="655"/>
      <c r="J433" s="3"/>
    </row>
    <row r="434" spans="1:10" s="1" customFormat="1" ht="18.75" hidden="1">
      <c r="A434" s="4"/>
      <c r="B434" s="711">
        <v>6</v>
      </c>
      <c r="C434" s="672"/>
      <c r="D434" s="672" t="str">
        <f>IF(C434,VLOOKUP(C434,男子登録情報!$A$2:$H$1688,2,0),"")</f>
        <v/>
      </c>
      <c r="E434" s="647" t="str">
        <f>IF(C434&gt;0,VLOOKUP(C434,男子登録情報!$A$2:$H$1688,3,0),"")</f>
        <v/>
      </c>
      <c r="F434" s="712"/>
      <c r="G434" s="672" t="str">
        <f>IF(C434&gt;0,VLOOKUP(C434,男子登録情報!$A$2:$H$1688,4,0),"")</f>
        <v/>
      </c>
      <c r="H434" s="672" t="str">
        <f>IF(C434&gt;0,VLOOKUP(C434,男子登録情報!$A$2:$H$1688,8,0),"")</f>
        <v/>
      </c>
      <c r="I434" s="675" t="str">
        <f>IF(C434&gt;0,VLOOKUP(C434,男子登録情報!$A$2:$H$1688,5,0),"")</f>
        <v/>
      </c>
      <c r="J434" s="3"/>
    </row>
    <row r="435" spans="1:10" s="1" customFormat="1" ht="19.5" hidden="1" thickBot="1">
      <c r="A435" s="4"/>
      <c r="B435" s="713"/>
      <c r="C435" s="714"/>
      <c r="D435" s="714"/>
      <c r="E435" s="715"/>
      <c r="F435" s="716"/>
      <c r="G435" s="714"/>
      <c r="H435" s="714"/>
      <c r="I435" s="676"/>
      <c r="J435" s="3"/>
    </row>
    <row r="436" spans="1:10" s="1" customFormat="1" ht="18.75" hidden="1">
      <c r="A436" s="4"/>
      <c r="B436" s="684" t="s">
        <v>1229</v>
      </c>
      <c r="C436" s="685"/>
      <c r="D436" s="685"/>
      <c r="E436" s="685"/>
      <c r="F436" s="685"/>
      <c r="G436" s="685"/>
      <c r="H436" s="685"/>
      <c r="I436" s="687"/>
      <c r="J436" s="3"/>
    </row>
    <row r="437" spans="1:10" s="1" customFormat="1" ht="18.75" hidden="1">
      <c r="A437" s="4"/>
      <c r="B437" s="688"/>
      <c r="C437" s="686"/>
      <c r="D437" s="686"/>
      <c r="E437" s="686"/>
      <c r="F437" s="686"/>
      <c r="G437" s="686"/>
      <c r="H437" s="686"/>
      <c r="I437" s="689"/>
      <c r="J437" s="3"/>
    </row>
    <row r="438" spans="1:10" s="1" customFormat="1" ht="19.5" hidden="1" thickBot="1">
      <c r="A438" s="4"/>
      <c r="B438" s="690"/>
      <c r="C438" s="691"/>
      <c r="D438" s="691"/>
      <c r="E438" s="691"/>
      <c r="F438" s="691"/>
      <c r="G438" s="691"/>
      <c r="H438" s="691"/>
      <c r="I438" s="692"/>
      <c r="J438" s="3"/>
    </row>
    <row r="439" spans="1:10" s="1" customFormat="1" ht="18.75" hidden="1">
      <c r="A439" s="45"/>
      <c r="B439" s="45"/>
      <c r="C439" s="45"/>
      <c r="D439" s="45"/>
      <c r="E439" s="45"/>
      <c r="F439" s="45"/>
      <c r="G439" s="45"/>
      <c r="H439" s="45"/>
      <c r="I439" s="45"/>
      <c r="J439" s="48"/>
    </row>
    <row r="440" spans="1:10" s="1" customFormat="1" ht="18.75" hidden="1">
      <c r="A440" s="4"/>
      <c r="B440" s="4"/>
      <c r="C440" s="4"/>
      <c r="D440" s="4"/>
      <c r="E440" s="4"/>
      <c r="F440" s="4"/>
      <c r="G440" s="4"/>
      <c r="H440" s="4"/>
      <c r="I440" s="4"/>
      <c r="J440" s="46" t="s">
        <v>1259</v>
      </c>
    </row>
    <row r="441" spans="1:10" s="1" customFormat="1" ht="18.75" hidden="1">
      <c r="A441" s="4"/>
      <c r="B441" s="657" t="str">
        <f>CONCATENATE('加盟校情報&amp;大会設定'!$G$5,'加盟校情報&amp;大会設定'!$H$5,'加盟校情報&amp;大会設定'!$I$5,'加盟校情報&amp;大会設定'!$J$5,)&amp;"　男子4×100mR"</f>
        <v>第85回東海学生陸上競技対校選手権大会　男子4×100mR</v>
      </c>
      <c r="C441" s="658"/>
      <c r="D441" s="658"/>
      <c r="E441" s="658"/>
      <c r="F441" s="658"/>
      <c r="G441" s="658"/>
      <c r="H441" s="658"/>
      <c r="I441" s="659"/>
      <c r="J441" s="3"/>
    </row>
    <row r="442" spans="1:10" s="1" customFormat="1" ht="19.5" hidden="1" thickBot="1">
      <c r="A442" s="4"/>
      <c r="B442" s="660"/>
      <c r="C442" s="661"/>
      <c r="D442" s="661"/>
      <c r="E442" s="661"/>
      <c r="F442" s="661"/>
      <c r="G442" s="661"/>
      <c r="H442" s="661"/>
      <c r="I442" s="662"/>
      <c r="J442" s="3"/>
    </row>
    <row r="443" spans="1:10" s="1" customFormat="1" ht="18.75" hidden="1">
      <c r="A443" s="4"/>
      <c r="B443" s="636" t="s">
        <v>1233</v>
      </c>
      <c r="C443" s="637"/>
      <c r="D443" s="673" t="str">
        <f>IF(基本情報登録!$D$6&gt;0,基本情報登録!$D$6,"")</f>
        <v/>
      </c>
      <c r="E443" s="674"/>
      <c r="F443" s="674"/>
      <c r="G443" s="674"/>
      <c r="H443" s="637"/>
      <c r="I443" s="47" t="s">
        <v>1267</v>
      </c>
      <c r="J443" s="3"/>
    </row>
    <row r="444" spans="1:10" s="1" customFormat="1" ht="18.75" hidden="1">
      <c r="A444" s="4"/>
      <c r="B444" s="643" t="s">
        <v>1</v>
      </c>
      <c r="C444" s="644"/>
      <c r="D444" s="677" t="str">
        <f>IF(基本情報登録!$D$8&gt;0,基本情報登録!$D$8,"")</f>
        <v/>
      </c>
      <c r="E444" s="678"/>
      <c r="F444" s="678"/>
      <c r="G444" s="678"/>
      <c r="H444" s="644"/>
      <c r="I444" s="675"/>
      <c r="J444" s="3"/>
    </row>
    <row r="445" spans="1:10" s="1" customFormat="1" ht="19.5" hidden="1" thickBot="1">
      <c r="A445" s="4"/>
      <c r="B445" s="653"/>
      <c r="C445" s="654"/>
      <c r="D445" s="679"/>
      <c r="E445" s="680"/>
      <c r="F445" s="680"/>
      <c r="G445" s="680"/>
      <c r="H445" s="654"/>
      <c r="I445" s="676"/>
      <c r="J445" s="3"/>
    </row>
    <row r="446" spans="1:10" s="1" customFormat="1" ht="18.75" hidden="1">
      <c r="A446" s="4"/>
      <c r="B446" s="636" t="s">
        <v>4288</v>
      </c>
      <c r="C446" s="637"/>
      <c r="D446" s="705"/>
      <c r="E446" s="706"/>
      <c r="F446" s="706"/>
      <c r="G446" s="706"/>
      <c r="H446" s="706"/>
      <c r="I446" s="707"/>
      <c r="J446" s="3"/>
    </row>
    <row r="447" spans="1:10" s="1" customFormat="1" ht="18.75" hidden="1">
      <c r="A447" s="4"/>
      <c r="B447" s="35"/>
      <c r="C447" s="36"/>
      <c r="D447" s="37"/>
      <c r="E447" s="641" t="str">
        <f>TEXT(D446,"00000")</f>
        <v>00000</v>
      </c>
      <c r="F447" s="641"/>
      <c r="G447" s="641"/>
      <c r="H447" s="641"/>
      <c r="I447" s="642"/>
      <c r="J447" s="3"/>
    </row>
    <row r="448" spans="1:10" s="1" customFormat="1" ht="18.75" hidden="1">
      <c r="A448" s="4"/>
      <c r="B448" s="643" t="s">
        <v>23</v>
      </c>
      <c r="C448" s="644"/>
      <c r="D448" s="647"/>
      <c r="E448" s="648"/>
      <c r="F448" s="648"/>
      <c r="G448" s="648"/>
      <c r="H448" s="648"/>
      <c r="I448" s="649"/>
      <c r="J448" s="3"/>
    </row>
    <row r="449" spans="1:10" s="1" customFormat="1" ht="18.75" hidden="1">
      <c r="A449" s="4"/>
      <c r="B449" s="645"/>
      <c r="C449" s="646"/>
      <c r="D449" s="650"/>
      <c r="E449" s="651"/>
      <c r="F449" s="651"/>
      <c r="G449" s="651"/>
      <c r="H449" s="651"/>
      <c r="I449" s="652"/>
      <c r="J449" s="3"/>
    </row>
    <row r="450" spans="1:10" s="1" customFormat="1" ht="19.5" hidden="1" thickBot="1">
      <c r="A450" s="4"/>
      <c r="B450" s="708" t="s">
        <v>1225</v>
      </c>
      <c r="C450" s="709"/>
      <c r="D450" s="710"/>
      <c r="E450" s="634"/>
      <c r="F450" s="634"/>
      <c r="G450" s="634"/>
      <c r="H450" s="634"/>
      <c r="I450" s="635"/>
      <c r="J450" s="3"/>
    </row>
    <row r="451" spans="1:10" s="1" customFormat="1" ht="18.75" hidden="1">
      <c r="A451" s="4"/>
      <c r="B451" s="694" t="s">
        <v>1226</v>
      </c>
      <c r="C451" s="695"/>
      <c r="D451" s="695"/>
      <c r="E451" s="695"/>
      <c r="F451" s="695"/>
      <c r="G451" s="695"/>
      <c r="H451" s="695"/>
      <c r="I451" s="696"/>
      <c r="J451" s="3"/>
    </row>
    <row r="452" spans="1:10" s="1" customFormat="1" ht="19.5" hidden="1" thickBot="1">
      <c r="A452" s="4"/>
      <c r="B452" s="38" t="s">
        <v>1230</v>
      </c>
      <c r="C452" s="39" t="s">
        <v>14</v>
      </c>
      <c r="D452" s="39" t="s">
        <v>1231</v>
      </c>
      <c r="E452" s="697" t="s">
        <v>1227</v>
      </c>
      <c r="F452" s="698"/>
      <c r="G452" s="39" t="s">
        <v>1232</v>
      </c>
      <c r="H452" s="39" t="s">
        <v>44</v>
      </c>
      <c r="I452" s="40" t="s">
        <v>1228</v>
      </c>
      <c r="J452" s="3"/>
    </row>
    <row r="453" spans="1:10" s="1" customFormat="1" ht="19.5" hidden="1" thickTop="1">
      <c r="A453" s="4"/>
      <c r="B453" s="699">
        <v>1</v>
      </c>
      <c r="C453" s="700"/>
      <c r="D453" s="700" t="str">
        <f>IF(C453&gt;0,VLOOKUP(C453,男子登録情報!$A$2:$H$1688,2,0),"")</f>
        <v/>
      </c>
      <c r="E453" s="701" t="str">
        <f>IF(C453&gt;0,VLOOKUP(C453,男子登録情報!$A$2:$H$1688,3,0),"")</f>
        <v/>
      </c>
      <c r="F453" s="702"/>
      <c r="G453" s="700" t="str">
        <f>IF(C453&gt;0,VLOOKUP(C453,男子登録情報!$A$2:$H$1688,4,0),"")</f>
        <v/>
      </c>
      <c r="H453" s="700" t="str">
        <f>IF(C453&gt;0,VLOOKUP(C453,男子登録情報!$A$2:$H$1688,8,0),"")</f>
        <v/>
      </c>
      <c r="I453" s="704" t="str">
        <f>IF(C453&gt;0,VLOOKUP(C453,男子登録情報!$A$2:$H$1688,5,0),"")</f>
        <v/>
      </c>
      <c r="J453" s="3"/>
    </row>
    <row r="454" spans="1:10" s="1" customFormat="1" ht="18.75" hidden="1">
      <c r="A454" s="4"/>
      <c r="B454" s="671"/>
      <c r="C454" s="666"/>
      <c r="D454" s="666"/>
      <c r="E454" s="650"/>
      <c r="F454" s="703"/>
      <c r="G454" s="666"/>
      <c r="H454" s="666"/>
      <c r="I454" s="655"/>
      <c r="J454" s="3"/>
    </row>
    <row r="455" spans="1:10" s="1" customFormat="1" ht="18.75" hidden="1">
      <c r="A455" s="4"/>
      <c r="B455" s="711">
        <v>2</v>
      </c>
      <c r="C455" s="672"/>
      <c r="D455" s="672" t="str">
        <f>IF(C455,VLOOKUP(C455,男子登録情報!$A$2:$H$1688,2,0),"")</f>
        <v/>
      </c>
      <c r="E455" s="647" t="str">
        <f>IF(C455&gt;0,VLOOKUP(C455,男子登録情報!$A$2:$H$1688,3,0),"")</f>
        <v/>
      </c>
      <c r="F455" s="712"/>
      <c r="G455" s="672" t="str">
        <f>IF(C455&gt;0,VLOOKUP(C455,男子登録情報!$A$2:$H$1688,4,0),"")</f>
        <v/>
      </c>
      <c r="H455" s="672" t="str">
        <f>IF(C455&gt;0,VLOOKUP(C455,男子登録情報!$A$2:$H$1688,8,0),"")</f>
        <v/>
      </c>
      <c r="I455" s="675" t="str">
        <f>IF(C455&gt;0,VLOOKUP(C455,男子登録情報!$A$2:$H$1688,5,0),"")</f>
        <v/>
      </c>
      <c r="J455" s="3"/>
    </row>
    <row r="456" spans="1:10" s="1" customFormat="1" ht="18.75" hidden="1">
      <c r="A456" s="4"/>
      <c r="B456" s="671"/>
      <c r="C456" s="666"/>
      <c r="D456" s="666"/>
      <c r="E456" s="650"/>
      <c r="F456" s="703"/>
      <c r="G456" s="666"/>
      <c r="H456" s="666"/>
      <c r="I456" s="655"/>
      <c r="J456" s="3"/>
    </row>
    <row r="457" spans="1:10" s="1" customFormat="1" ht="18.75" hidden="1">
      <c r="A457" s="4"/>
      <c r="B457" s="711">
        <v>3</v>
      </c>
      <c r="C457" s="672"/>
      <c r="D457" s="672" t="str">
        <f>IF(C457,VLOOKUP(C457,男子登録情報!$A$2:$H$1688,2,0),"")</f>
        <v/>
      </c>
      <c r="E457" s="647" t="str">
        <f>IF(C457&gt;0,VLOOKUP(C457,男子登録情報!$A$2:$H$1688,3,0),"")</f>
        <v/>
      </c>
      <c r="F457" s="712"/>
      <c r="G457" s="672" t="str">
        <f>IF(C457&gt;0,VLOOKUP(C457,男子登録情報!$A$2:$H$1688,4,0),"")</f>
        <v/>
      </c>
      <c r="H457" s="672" t="str">
        <f>IF(C457&gt;0,VLOOKUP(C457,男子登録情報!$A$2:$H$1688,8,0),"")</f>
        <v/>
      </c>
      <c r="I457" s="675" t="str">
        <f>IF(C457&gt;0,VLOOKUP(C457,男子登録情報!$A$2:$H$1688,5,0),"")</f>
        <v/>
      </c>
      <c r="J457" s="3"/>
    </row>
    <row r="458" spans="1:10" s="1" customFormat="1" ht="18.75" hidden="1">
      <c r="A458" s="4"/>
      <c r="B458" s="671"/>
      <c r="C458" s="666"/>
      <c r="D458" s="666"/>
      <c r="E458" s="650"/>
      <c r="F458" s="703"/>
      <c r="G458" s="666"/>
      <c r="H458" s="666"/>
      <c r="I458" s="655"/>
      <c r="J458" s="3"/>
    </row>
    <row r="459" spans="1:10" s="1" customFormat="1" ht="18.75" hidden="1">
      <c r="A459" s="4"/>
      <c r="B459" s="711">
        <v>4</v>
      </c>
      <c r="C459" s="672"/>
      <c r="D459" s="672" t="str">
        <f>IF(C459,VLOOKUP(C459,男子登録情報!$A$2:$H$1688,2,0),"")</f>
        <v/>
      </c>
      <c r="E459" s="647" t="str">
        <f>IF(C459&gt;0,VLOOKUP(C459,男子登録情報!$A$2:$H$1688,3,0),"")</f>
        <v/>
      </c>
      <c r="F459" s="712"/>
      <c r="G459" s="672" t="str">
        <f>IF(C459&gt;0,VLOOKUP(C459,男子登録情報!$A$2:$H$1688,4,0),"")</f>
        <v/>
      </c>
      <c r="H459" s="672" t="str">
        <f>IF(C459&gt;0,VLOOKUP(C459,男子登録情報!$A$2:$H$1688,8,0),"")</f>
        <v/>
      </c>
      <c r="I459" s="675" t="str">
        <f>IF(C459&gt;0,VLOOKUP(C459,男子登録情報!$A$2:$H$1688,5,0),"")</f>
        <v/>
      </c>
      <c r="J459" s="3"/>
    </row>
    <row r="460" spans="1:10" s="1" customFormat="1" ht="18.75" hidden="1">
      <c r="A460" s="4"/>
      <c r="B460" s="671"/>
      <c r="C460" s="666"/>
      <c r="D460" s="666"/>
      <c r="E460" s="650"/>
      <c r="F460" s="703"/>
      <c r="G460" s="666"/>
      <c r="H460" s="666"/>
      <c r="I460" s="655"/>
      <c r="J460" s="3"/>
    </row>
    <row r="461" spans="1:10" s="1" customFormat="1" ht="18.75" hidden="1">
      <c r="A461" s="4"/>
      <c r="B461" s="711">
        <v>5</v>
      </c>
      <c r="C461" s="672"/>
      <c r="D461" s="672" t="str">
        <f>IF(C461,VLOOKUP(C461,男子登録情報!$A$2:$H$1688,2,0),"")</f>
        <v/>
      </c>
      <c r="E461" s="647" t="str">
        <f>IF(C461&gt;0,VLOOKUP(C461,男子登録情報!$A$2:$H$1688,3,0),"")</f>
        <v/>
      </c>
      <c r="F461" s="712"/>
      <c r="G461" s="672" t="str">
        <f>IF(C461&gt;0,VLOOKUP(C461,男子登録情報!$A$2:$H$1688,4,0),"")</f>
        <v/>
      </c>
      <c r="H461" s="672" t="str">
        <f>IF(C461&gt;0,VLOOKUP(C461,男子登録情報!$A$2:$H$1688,8,0),"")</f>
        <v/>
      </c>
      <c r="I461" s="675" t="str">
        <f>IF(C461&gt;0,VLOOKUP(C461,男子登録情報!$A$2:$H$1688,5,0),"")</f>
        <v/>
      </c>
      <c r="J461" s="3"/>
    </row>
    <row r="462" spans="1:10" s="1" customFormat="1" ht="18.75" hidden="1">
      <c r="A462" s="4"/>
      <c r="B462" s="671"/>
      <c r="C462" s="666"/>
      <c r="D462" s="666"/>
      <c r="E462" s="650"/>
      <c r="F462" s="703"/>
      <c r="G462" s="666"/>
      <c r="H462" s="666"/>
      <c r="I462" s="655"/>
      <c r="J462" s="3"/>
    </row>
    <row r="463" spans="1:10" s="1" customFormat="1" ht="18.75" hidden="1">
      <c r="A463" s="4"/>
      <c r="B463" s="711">
        <v>6</v>
      </c>
      <c r="C463" s="672"/>
      <c r="D463" s="672" t="str">
        <f>IF(C463,VLOOKUP(C463,男子登録情報!$A$2:$H$1688,2,0),"")</f>
        <v/>
      </c>
      <c r="E463" s="647" t="str">
        <f>IF(C463&gt;0,VLOOKUP(C463,男子登録情報!$A$2:$H$1688,3,0),"")</f>
        <v/>
      </c>
      <c r="F463" s="712"/>
      <c r="G463" s="672" t="str">
        <f>IF(C463&gt;0,VLOOKUP(C463,男子登録情報!$A$2:$H$1688,4,0),"")</f>
        <v/>
      </c>
      <c r="H463" s="672" t="str">
        <f>IF(C463&gt;0,VLOOKUP(C463,男子登録情報!$A$2:$H$1688,8,0),"")</f>
        <v/>
      </c>
      <c r="I463" s="675" t="str">
        <f>IF(C463&gt;0,VLOOKUP(C463,男子登録情報!$A$2:$H$1688,5,0),"")</f>
        <v/>
      </c>
      <c r="J463" s="3"/>
    </row>
    <row r="464" spans="1:10" s="1" customFormat="1" ht="19.5" hidden="1" thickBot="1">
      <c r="A464" s="4"/>
      <c r="B464" s="713"/>
      <c r="C464" s="714"/>
      <c r="D464" s="714"/>
      <c r="E464" s="715"/>
      <c r="F464" s="716"/>
      <c r="G464" s="714"/>
      <c r="H464" s="714"/>
      <c r="I464" s="676"/>
      <c r="J464" s="3"/>
    </row>
    <row r="465" spans="1:10" s="1" customFormat="1" ht="18.75" hidden="1">
      <c r="A465" s="4"/>
      <c r="B465" s="684" t="s">
        <v>1229</v>
      </c>
      <c r="C465" s="685"/>
      <c r="D465" s="685"/>
      <c r="E465" s="685"/>
      <c r="F465" s="685"/>
      <c r="G465" s="685"/>
      <c r="H465" s="685"/>
      <c r="I465" s="687"/>
      <c r="J465" s="3"/>
    </row>
    <row r="466" spans="1:10" s="1" customFormat="1" ht="18.75" hidden="1">
      <c r="A466" s="4"/>
      <c r="B466" s="688"/>
      <c r="C466" s="686"/>
      <c r="D466" s="686"/>
      <c r="E466" s="686"/>
      <c r="F466" s="686"/>
      <c r="G466" s="686"/>
      <c r="H466" s="686"/>
      <c r="I466" s="689"/>
      <c r="J466" s="3"/>
    </row>
    <row r="467" spans="1:10" s="1" customFormat="1" ht="19.5" hidden="1" thickBot="1">
      <c r="A467" s="4"/>
      <c r="B467" s="690"/>
      <c r="C467" s="691"/>
      <c r="D467" s="691"/>
      <c r="E467" s="691"/>
      <c r="F467" s="691"/>
      <c r="G467" s="691"/>
      <c r="H467" s="691"/>
      <c r="I467" s="692"/>
      <c r="J467" s="3"/>
    </row>
    <row r="468" spans="1:10" s="1" customFormat="1" ht="18.75" hidden="1">
      <c r="A468" s="45"/>
      <c r="B468" s="45"/>
      <c r="C468" s="45"/>
      <c r="D468" s="45"/>
      <c r="E468" s="45"/>
      <c r="F468" s="45"/>
      <c r="G468" s="45"/>
      <c r="H468" s="45"/>
      <c r="I468" s="45"/>
      <c r="J468" s="48"/>
    </row>
    <row r="469" spans="1:10" s="1" customFormat="1" ht="18.75" hidden="1">
      <c r="A469" s="4"/>
      <c r="B469" s="4"/>
      <c r="C469" s="4"/>
      <c r="D469" s="4"/>
      <c r="E469" s="4"/>
      <c r="F469" s="4"/>
      <c r="G469" s="4"/>
      <c r="H469" s="4"/>
      <c r="I469" s="4"/>
      <c r="J469" s="46" t="s">
        <v>1260</v>
      </c>
    </row>
    <row r="470" spans="1:10" s="1" customFormat="1" ht="18.75" hidden="1">
      <c r="A470" s="4"/>
      <c r="B470" s="657" t="str">
        <f>CONCATENATE('加盟校情報&amp;大会設定'!$G$5,'加盟校情報&amp;大会設定'!$H$5,'加盟校情報&amp;大会設定'!$I$5,'加盟校情報&amp;大会設定'!$J$5,)&amp;"　男子4×100mR"</f>
        <v>第85回東海学生陸上競技対校選手権大会　男子4×100mR</v>
      </c>
      <c r="C470" s="658"/>
      <c r="D470" s="658"/>
      <c r="E470" s="658"/>
      <c r="F470" s="658"/>
      <c r="G470" s="658"/>
      <c r="H470" s="658"/>
      <c r="I470" s="659"/>
      <c r="J470" s="3"/>
    </row>
    <row r="471" spans="1:10" s="1" customFormat="1" ht="19.5" hidden="1" thickBot="1">
      <c r="A471" s="4"/>
      <c r="B471" s="660"/>
      <c r="C471" s="661"/>
      <c r="D471" s="661"/>
      <c r="E471" s="661"/>
      <c r="F471" s="661"/>
      <c r="G471" s="661"/>
      <c r="H471" s="661"/>
      <c r="I471" s="662"/>
      <c r="J471" s="3"/>
    </row>
    <row r="472" spans="1:10" s="1" customFormat="1" ht="18.75" hidden="1">
      <c r="A472" s="4"/>
      <c r="B472" s="636" t="s">
        <v>1233</v>
      </c>
      <c r="C472" s="637"/>
      <c r="D472" s="673" t="str">
        <f>IF(基本情報登録!$D$6&gt;0,基本情報登録!$D$6,"")</f>
        <v/>
      </c>
      <c r="E472" s="674"/>
      <c r="F472" s="674"/>
      <c r="G472" s="674"/>
      <c r="H472" s="637"/>
      <c r="I472" s="47" t="s">
        <v>1267</v>
      </c>
      <c r="J472" s="3"/>
    </row>
    <row r="473" spans="1:10" s="1" customFormat="1" ht="18.75" hidden="1">
      <c r="A473" s="4"/>
      <c r="B473" s="643" t="s">
        <v>1</v>
      </c>
      <c r="C473" s="644"/>
      <c r="D473" s="677" t="str">
        <f>IF(基本情報登録!$D$8&gt;0,基本情報登録!$D$8,"")</f>
        <v/>
      </c>
      <c r="E473" s="678"/>
      <c r="F473" s="678"/>
      <c r="G473" s="678"/>
      <c r="H473" s="644"/>
      <c r="I473" s="675"/>
      <c r="J473" s="3"/>
    </row>
    <row r="474" spans="1:10" s="1" customFormat="1" ht="19.5" hidden="1" thickBot="1">
      <c r="A474" s="4"/>
      <c r="B474" s="653"/>
      <c r="C474" s="654"/>
      <c r="D474" s="679"/>
      <c r="E474" s="680"/>
      <c r="F474" s="680"/>
      <c r="G474" s="680"/>
      <c r="H474" s="654"/>
      <c r="I474" s="676"/>
      <c r="J474" s="3"/>
    </row>
    <row r="475" spans="1:10" s="1" customFormat="1" ht="18.75" hidden="1">
      <c r="A475" s="4"/>
      <c r="B475" s="636" t="s">
        <v>4288</v>
      </c>
      <c r="C475" s="637"/>
      <c r="D475" s="705"/>
      <c r="E475" s="706"/>
      <c r="F475" s="706"/>
      <c r="G475" s="706"/>
      <c r="H475" s="706"/>
      <c r="I475" s="707"/>
      <c r="J475" s="3"/>
    </row>
    <row r="476" spans="1:10" s="1" customFormat="1" ht="18.75" hidden="1">
      <c r="A476" s="4"/>
      <c r="B476" s="35"/>
      <c r="C476" s="36"/>
      <c r="D476" s="37"/>
      <c r="E476" s="641" t="str">
        <f>TEXT(D475,"00000")</f>
        <v>00000</v>
      </c>
      <c r="F476" s="641"/>
      <c r="G476" s="641"/>
      <c r="H476" s="641"/>
      <c r="I476" s="642"/>
      <c r="J476" s="3"/>
    </row>
    <row r="477" spans="1:10" s="1" customFormat="1" ht="18.75" hidden="1">
      <c r="A477" s="4"/>
      <c r="B477" s="643" t="s">
        <v>23</v>
      </c>
      <c r="C477" s="644"/>
      <c r="D477" s="647"/>
      <c r="E477" s="648"/>
      <c r="F477" s="648"/>
      <c r="G477" s="648"/>
      <c r="H477" s="648"/>
      <c r="I477" s="649"/>
      <c r="J477" s="3"/>
    </row>
    <row r="478" spans="1:10" s="1" customFormat="1" ht="18.75" hidden="1">
      <c r="A478" s="4"/>
      <c r="B478" s="645"/>
      <c r="C478" s="646"/>
      <c r="D478" s="650"/>
      <c r="E478" s="651"/>
      <c r="F478" s="651"/>
      <c r="G478" s="651"/>
      <c r="H478" s="651"/>
      <c r="I478" s="652"/>
      <c r="J478" s="3"/>
    </row>
    <row r="479" spans="1:10" s="1" customFormat="1" ht="19.5" hidden="1" thickBot="1">
      <c r="A479" s="4"/>
      <c r="B479" s="708" t="s">
        <v>1225</v>
      </c>
      <c r="C479" s="709"/>
      <c r="D479" s="710"/>
      <c r="E479" s="634"/>
      <c r="F479" s="634"/>
      <c r="G479" s="634"/>
      <c r="H479" s="634"/>
      <c r="I479" s="635"/>
      <c r="J479" s="3"/>
    </row>
    <row r="480" spans="1:10" s="1" customFormat="1" ht="18.75" hidden="1">
      <c r="A480" s="4"/>
      <c r="B480" s="694" t="s">
        <v>1226</v>
      </c>
      <c r="C480" s="695"/>
      <c r="D480" s="695"/>
      <c r="E480" s="695"/>
      <c r="F480" s="695"/>
      <c r="G480" s="695"/>
      <c r="H480" s="695"/>
      <c r="I480" s="696"/>
      <c r="J480" s="3"/>
    </row>
    <row r="481" spans="1:10" s="1" customFormat="1" ht="19.5" hidden="1" thickBot="1">
      <c r="A481" s="4"/>
      <c r="B481" s="38" t="s">
        <v>1230</v>
      </c>
      <c r="C481" s="39" t="s">
        <v>14</v>
      </c>
      <c r="D481" s="39" t="s">
        <v>1231</v>
      </c>
      <c r="E481" s="697" t="s">
        <v>1227</v>
      </c>
      <c r="F481" s="698"/>
      <c r="G481" s="39" t="s">
        <v>1232</v>
      </c>
      <c r="H481" s="39" t="s">
        <v>44</v>
      </c>
      <c r="I481" s="40" t="s">
        <v>1228</v>
      </c>
      <c r="J481" s="3"/>
    </row>
    <row r="482" spans="1:10" s="1" customFormat="1" ht="19.5" hidden="1" thickTop="1">
      <c r="A482" s="4"/>
      <c r="B482" s="699">
        <v>1</v>
      </c>
      <c r="C482" s="700"/>
      <c r="D482" s="700" t="str">
        <f>IF(C482&gt;0,VLOOKUP(C482,男子登録情報!$A$2:$H$1688,2,0),"")</f>
        <v/>
      </c>
      <c r="E482" s="701" t="str">
        <f>IF(C482&gt;0,VLOOKUP(C482,男子登録情報!$A$2:$H$1688,3,0),"")</f>
        <v/>
      </c>
      <c r="F482" s="702"/>
      <c r="G482" s="700" t="str">
        <f>IF(C482&gt;0,VLOOKUP(C482,男子登録情報!$A$2:$H$1688,4,0),"")</f>
        <v/>
      </c>
      <c r="H482" s="700" t="str">
        <f>IF(C482&gt;0,VLOOKUP(C482,男子登録情報!$A$2:$H$1688,8,0),"")</f>
        <v/>
      </c>
      <c r="I482" s="704" t="str">
        <f>IF(C482&gt;0,VLOOKUP(C482,男子登録情報!$A$2:$H$1688,5,0),"")</f>
        <v/>
      </c>
      <c r="J482" s="3"/>
    </row>
    <row r="483" spans="1:10" s="1" customFormat="1" ht="18.75" hidden="1">
      <c r="A483" s="4"/>
      <c r="B483" s="671"/>
      <c r="C483" s="666"/>
      <c r="D483" s="666"/>
      <c r="E483" s="650"/>
      <c r="F483" s="703"/>
      <c r="G483" s="666"/>
      <c r="H483" s="666"/>
      <c r="I483" s="655"/>
      <c r="J483" s="3"/>
    </row>
    <row r="484" spans="1:10" s="1" customFormat="1" ht="18.75" hidden="1">
      <c r="A484" s="4"/>
      <c r="B484" s="711">
        <v>2</v>
      </c>
      <c r="C484" s="672"/>
      <c r="D484" s="672" t="str">
        <f>IF(C484,VLOOKUP(C484,男子登録情報!$A$2:$H$1688,2,0),"")</f>
        <v/>
      </c>
      <c r="E484" s="647" t="str">
        <f>IF(C484&gt;0,VLOOKUP(C484,男子登録情報!$A$2:$H$1688,3,0),"")</f>
        <v/>
      </c>
      <c r="F484" s="712"/>
      <c r="G484" s="672" t="str">
        <f>IF(C484&gt;0,VLOOKUP(C484,男子登録情報!$A$2:$H$1688,4,0),"")</f>
        <v/>
      </c>
      <c r="H484" s="672" t="str">
        <f>IF(C484&gt;0,VLOOKUP(C484,男子登録情報!$A$2:$H$1688,8,0),"")</f>
        <v/>
      </c>
      <c r="I484" s="675" t="str">
        <f>IF(C484&gt;0,VLOOKUP(C484,男子登録情報!$A$2:$H$1688,5,0),"")</f>
        <v/>
      </c>
      <c r="J484" s="3"/>
    </row>
    <row r="485" spans="1:10" s="1" customFormat="1" ht="18.75" hidden="1">
      <c r="A485" s="4"/>
      <c r="B485" s="671"/>
      <c r="C485" s="666"/>
      <c r="D485" s="666"/>
      <c r="E485" s="650"/>
      <c r="F485" s="703"/>
      <c r="G485" s="666"/>
      <c r="H485" s="666"/>
      <c r="I485" s="655"/>
      <c r="J485" s="3"/>
    </row>
    <row r="486" spans="1:10" s="1" customFormat="1" ht="18.75" hidden="1">
      <c r="A486" s="4"/>
      <c r="B486" s="711">
        <v>3</v>
      </c>
      <c r="C486" s="672"/>
      <c r="D486" s="672" t="str">
        <f>IF(C486,VLOOKUP(C486,男子登録情報!$A$2:$H$1688,2,0),"")</f>
        <v/>
      </c>
      <c r="E486" s="647" t="str">
        <f>IF(C486&gt;0,VLOOKUP(C486,男子登録情報!$A$2:$H$1688,3,0),"")</f>
        <v/>
      </c>
      <c r="F486" s="712"/>
      <c r="G486" s="672" t="str">
        <f>IF(C486&gt;0,VLOOKUP(C486,男子登録情報!$A$2:$H$1688,4,0),"")</f>
        <v/>
      </c>
      <c r="H486" s="672" t="str">
        <f>IF(C486&gt;0,VLOOKUP(C486,男子登録情報!$A$2:$H$1688,8,0),"")</f>
        <v/>
      </c>
      <c r="I486" s="675" t="str">
        <f>IF(C486&gt;0,VLOOKUP(C486,男子登録情報!$A$2:$H$1688,5,0),"")</f>
        <v/>
      </c>
      <c r="J486" s="3"/>
    </row>
    <row r="487" spans="1:10" s="1" customFormat="1" ht="18.75" hidden="1">
      <c r="A487" s="4"/>
      <c r="B487" s="671"/>
      <c r="C487" s="666"/>
      <c r="D487" s="666"/>
      <c r="E487" s="650"/>
      <c r="F487" s="703"/>
      <c r="G487" s="666"/>
      <c r="H487" s="666"/>
      <c r="I487" s="655"/>
      <c r="J487" s="3"/>
    </row>
    <row r="488" spans="1:10" s="1" customFormat="1" ht="18.75" hidden="1">
      <c r="A488" s="4"/>
      <c r="B488" s="711">
        <v>4</v>
      </c>
      <c r="C488" s="672"/>
      <c r="D488" s="672" t="str">
        <f>IF(C488,VLOOKUP(C488,男子登録情報!$A$2:$H$1688,2,0),"")</f>
        <v/>
      </c>
      <c r="E488" s="647" t="str">
        <f>IF(C488&gt;0,VLOOKUP(C488,男子登録情報!$A$2:$H$1688,3,0),"")</f>
        <v/>
      </c>
      <c r="F488" s="712"/>
      <c r="G488" s="672" t="str">
        <f>IF(C488&gt;0,VLOOKUP(C488,男子登録情報!$A$2:$H$1688,4,0),"")</f>
        <v/>
      </c>
      <c r="H488" s="672" t="str">
        <f>IF(C488&gt;0,VLOOKUP(C488,男子登録情報!$A$2:$H$1688,8,0),"")</f>
        <v/>
      </c>
      <c r="I488" s="675" t="str">
        <f>IF(C488&gt;0,VLOOKUP(C488,男子登録情報!$A$2:$H$1688,5,0),"")</f>
        <v/>
      </c>
      <c r="J488" s="3"/>
    </row>
    <row r="489" spans="1:10" s="1" customFormat="1" ht="18.75" hidden="1">
      <c r="A489" s="4"/>
      <c r="B489" s="671"/>
      <c r="C489" s="666"/>
      <c r="D489" s="666"/>
      <c r="E489" s="650"/>
      <c r="F489" s="703"/>
      <c r="G489" s="666"/>
      <c r="H489" s="666"/>
      <c r="I489" s="655"/>
      <c r="J489" s="3"/>
    </row>
    <row r="490" spans="1:10" s="1" customFormat="1" ht="18.75" hidden="1">
      <c r="A490" s="4"/>
      <c r="B490" s="711">
        <v>5</v>
      </c>
      <c r="C490" s="672"/>
      <c r="D490" s="672" t="str">
        <f>IF(C490,VLOOKUP(C490,男子登録情報!$A$2:$H$1688,2,0),"")</f>
        <v/>
      </c>
      <c r="E490" s="647" t="str">
        <f>IF(C490&gt;0,VLOOKUP(C490,男子登録情報!$A$2:$H$1688,3,0),"")</f>
        <v/>
      </c>
      <c r="F490" s="712"/>
      <c r="G490" s="672" t="str">
        <f>IF(C490&gt;0,VLOOKUP(C490,男子登録情報!$A$2:$H$1688,4,0),"")</f>
        <v/>
      </c>
      <c r="H490" s="672" t="str">
        <f>IF(C490&gt;0,VLOOKUP(C490,男子登録情報!$A$2:$H$1688,8,0),"")</f>
        <v/>
      </c>
      <c r="I490" s="675" t="str">
        <f>IF(C490&gt;0,VLOOKUP(C490,男子登録情報!$A$2:$H$1688,5,0),"")</f>
        <v/>
      </c>
      <c r="J490" s="3"/>
    </row>
    <row r="491" spans="1:10" s="1" customFormat="1" ht="18.75" hidden="1">
      <c r="A491" s="4"/>
      <c r="B491" s="671"/>
      <c r="C491" s="666"/>
      <c r="D491" s="666"/>
      <c r="E491" s="650"/>
      <c r="F491" s="703"/>
      <c r="G491" s="666"/>
      <c r="H491" s="666"/>
      <c r="I491" s="655"/>
      <c r="J491" s="3"/>
    </row>
    <row r="492" spans="1:10" s="1" customFormat="1" ht="18.75" hidden="1">
      <c r="A492" s="4"/>
      <c r="B492" s="711">
        <v>6</v>
      </c>
      <c r="C492" s="672"/>
      <c r="D492" s="672" t="str">
        <f>IF(C492,VLOOKUP(C492,男子登録情報!$A$2:$H$1688,2,0),"")</f>
        <v/>
      </c>
      <c r="E492" s="647" t="str">
        <f>IF(C492&gt;0,VLOOKUP(C492,男子登録情報!$A$2:$H$1688,3,0),"")</f>
        <v/>
      </c>
      <c r="F492" s="712"/>
      <c r="G492" s="672" t="str">
        <f>IF(C492&gt;0,VLOOKUP(C492,男子登録情報!$A$2:$H$1688,4,0),"")</f>
        <v/>
      </c>
      <c r="H492" s="672" t="str">
        <f>IF(C492&gt;0,VLOOKUP(C492,男子登録情報!$A$2:$H$1688,8,0),"")</f>
        <v/>
      </c>
      <c r="I492" s="675" t="str">
        <f>IF(C492&gt;0,VLOOKUP(C492,男子登録情報!$A$2:$H$1688,5,0),"")</f>
        <v/>
      </c>
      <c r="J492" s="3"/>
    </row>
    <row r="493" spans="1:10" s="1" customFormat="1" ht="19.5" hidden="1" thickBot="1">
      <c r="A493" s="4"/>
      <c r="B493" s="713"/>
      <c r="C493" s="714"/>
      <c r="D493" s="714"/>
      <c r="E493" s="715"/>
      <c r="F493" s="716"/>
      <c r="G493" s="714"/>
      <c r="H493" s="714"/>
      <c r="I493" s="676"/>
      <c r="J493" s="3"/>
    </row>
    <row r="494" spans="1:10" s="1" customFormat="1" ht="18.75" hidden="1">
      <c r="A494" s="4"/>
      <c r="B494" s="684" t="s">
        <v>1229</v>
      </c>
      <c r="C494" s="685"/>
      <c r="D494" s="685"/>
      <c r="E494" s="685"/>
      <c r="F494" s="685"/>
      <c r="G494" s="685"/>
      <c r="H494" s="685"/>
      <c r="I494" s="687"/>
      <c r="J494" s="3"/>
    </row>
    <row r="495" spans="1:10" s="1" customFormat="1" ht="18.75" hidden="1">
      <c r="A495" s="4"/>
      <c r="B495" s="688"/>
      <c r="C495" s="686"/>
      <c r="D495" s="686"/>
      <c r="E495" s="686"/>
      <c r="F495" s="686"/>
      <c r="G495" s="686"/>
      <c r="H495" s="686"/>
      <c r="I495" s="689"/>
      <c r="J495" s="3"/>
    </row>
    <row r="496" spans="1:10" s="1" customFormat="1" ht="19.5" hidden="1" thickBot="1">
      <c r="A496" s="4"/>
      <c r="B496" s="690"/>
      <c r="C496" s="691"/>
      <c r="D496" s="691"/>
      <c r="E496" s="691"/>
      <c r="F496" s="691"/>
      <c r="G496" s="691"/>
      <c r="H496" s="691"/>
      <c r="I496" s="692"/>
      <c r="J496" s="3"/>
    </row>
    <row r="497" spans="1:10" s="1" customFormat="1" ht="18.75" hidden="1">
      <c r="A497" s="45"/>
      <c r="B497" s="45"/>
      <c r="C497" s="45"/>
      <c r="D497" s="45"/>
      <c r="E497" s="45"/>
      <c r="F497" s="45"/>
      <c r="G497" s="45"/>
      <c r="H497" s="45"/>
      <c r="I497" s="45"/>
      <c r="J497" s="48"/>
    </row>
    <row r="498" spans="1:10" s="1" customFormat="1" ht="18.75" hidden="1">
      <c r="A498" s="4"/>
      <c r="B498" s="4"/>
      <c r="C498" s="4"/>
      <c r="D498" s="4"/>
      <c r="E498" s="4"/>
      <c r="F498" s="4"/>
      <c r="G498" s="4"/>
      <c r="H498" s="4"/>
      <c r="I498" s="4"/>
      <c r="J498" s="46" t="s">
        <v>1261</v>
      </c>
    </row>
    <row r="499" spans="1:10" s="1" customFormat="1" ht="18.75" hidden="1">
      <c r="A499" s="4"/>
      <c r="B499" s="657" t="str">
        <f>CONCATENATE('加盟校情報&amp;大会設定'!$G$5,'加盟校情報&amp;大会設定'!$H$5,'加盟校情報&amp;大会設定'!$I$5,'加盟校情報&amp;大会設定'!$J$5,)&amp;"　男子4×100mR"</f>
        <v>第85回東海学生陸上競技対校選手権大会　男子4×100mR</v>
      </c>
      <c r="C499" s="658"/>
      <c r="D499" s="658"/>
      <c r="E499" s="658"/>
      <c r="F499" s="658"/>
      <c r="G499" s="658"/>
      <c r="H499" s="658"/>
      <c r="I499" s="659"/>
      <c r="J499" s="3"/>
    </row>
    <row r="500" spans="1:10" s="1" customFormat="1" ht="19.5" hidden="1" thickBot="1">
      <c r="A500" s="4"/>
      <c r="B500" s="660"/>
      <c r="C500" s="661"/>
      <c r="D500" s="661"/>
      <c r="E500" s="661"/>
      <c r="F500" s="661"/>
      <c r="G500" s="661"/>
      <c r="H500" s="661"/>
      <c r="I500" s="662"/>
      <c r="J500" s="3"/>
    </row>
    <row r="501" spans="1:10" s="1" customFormat="1" ht="18.75" hidden="1">
      <c r="A501" s="4"/>
      <c r="B501" s="636" t="s">
        <v>1233</v>
      </c>
      <c r="C501" s="637"/>
      <c r="D501" s="673" t="str">
        <f>IF(基本情報登録!$D$6&gt;0,基本情報登録!$D$6,"")</f>
        <v/>
      </c>
      <c r="E501" s="674"/>
      <c r="F501" s="674"/>
      <c r="G501" s="674"/>
      <c r="H501" s="637"/>
      <c r="I501" s="47" t="s">
        <v>1267</v>
      </c>
      <c r="J501" s="3"/>
    </row>
    <row r="502" spans="1:10" s="1" customFormat="1" ht="18.75" hidden="1">
      <c r="A502" s="4"/>
      <c r="B502" s="643" t="s">
        <v>1</v>
      </c>
      <c r="C502" s="644"/>
      <c r="D502" s="677" t="str">
        <f>IF(基本情報登録!$D$8&gt;0,基本情報登録!$D$8,"")</f>
        <v/>
      </c>
      <c r="E502" s="678"/>
      <c r="F502" s="678"/>
      <c r="G502" s="678"/>
      <c r="H502" s="644"/>
      <c r="I502" s="675"/>
      <c r="J502" s="3"/>
    </row>
    <row r="503" spans="1:10" s="1" customFormat="1" ht="19.5" hidden="1" thickBot="1">
      <c r="A503" s="4"/>
      <c r="B503" s="653"/>
      <c r="C503" s="654"/>
      <c r="D503" s="679"/>
      <c r="E503" s="680"/>
      <c r="F503" s="680"/>
      <c r="G503" s="680"/>
      <c r="H503" s="654"/>
      <c r="I503" s="676"/>
      <c r="J503" s="3"/>
    </row>
    <row r="504" spans="1:10" s="1" customFormat="1" ht="18.75" hidden="1">
      <c r="A504" s="4"/>
      <c r="B504" s="636" t="s">
        <v>4288</v>
      </c>
      <c r="C504" s="637"/>
      <c r="D504" s="705"/>
      <c r="E504" s="706"/>
      <c r="F504" s="706"/>
      <c r="G504" s="706"/>
      <c r="H504" s="706"/>
      <c r="I504" s="707"/>
      <c r="J504" s="3"/>
    </row>
    <row r="505" spans="1:10" s="1" customFormat="1" ht="18.75" hidden="1">
      <c r="A505" s="4"/>
      <c r="B505" s="35"/>
      <c r="C505" s="36"/>
      <c r="D505" s="37"/>
      <c r="E505" s="641" t="str">
        <f>TEXT(D504,"00000")</f>
        <v>00000</v>
      </c>
      <c r="F505" s="641"/>
      <c r="G505" s="641"/>
      <c r="H505" s="641"/>
      <c r="I505" s="642"/>
      <c r="J505" s="3"/>
    </row>
    <row r="506" spans="1:10" s="1" customFormat="1" ht="18.75" hidden="1">
      <c r="A506" s="4"/>
      <c r="B506" s="643" t="s">
        <v>23</v>
      </c>
      <c r="C506" s="644"/>
      <c r="D506" s="647"/>
      <c r="E506" s="648"/>
      <c r="F506" s="648"/>
      <c r="G506" s="648"/>
      <c r="H506" s="648"/>
      <c r="I506" s="649"/>
      <c r="J506" s="3"/>
    </row>
    <row r="507" spans="1:10" s="1" customFormat="1" ht="18.75" hidden="1">
      <c r="A507" s="4"/>
      <c r="B507" s="645"/>
      <c r="C507" s="646"/>
      <c r="D507" s="650"/>
      <c r="E507" s="651"/>
      <c r="F507" s="651"/>
      <c r="G507" s="651"/>
      <c r="H507" s="651"/>
      <c r="I507" s="652"/>
      <c r="J507" s="3"/>
    </row>
    <row r="508" spans="1:10" s="1" customFormat="1" ht="19.5" hidden="1" thickBot="1">
      <c r="A508" s="4"/>
      <c r="B508" s="708" t="s">
        <v>1225</v>
      </c>
      <c r="C508" s="709"/>
      <c r="D508" s="710"/>
      <c r="E508" s="634"/>
      <c r="F508" s="634"/>
      <c r="G508" s="634"/>
      <c r="H508" s="634"/>
      <c r="I508" s="635"/>
      <c r="J508" s="3"/>
    </row>
    <row r="509" spans="1:10" s="1" customFormat="1" ht="18.75" hidden="1">
      <c r="A509" s="4"/>
      <c r="B509" s="694" t="s">
        <v>1226</v>
      </c>
      <c r="C509" s="695"/>
      <c r="D509" s="695"/>
      <c r="E509" s="695"/>
      <c r="F509" s="695"/>
      <c r="G509" s="695"/>
      <c r="H509" s="695"/>
      <c r="I509" s="696"/>
      <c r="J509" s="3"/>
    </row>
    <row r="510" spans="1:10" s="1" customFormat="1" ht="19.5" hidden="1" thickBot="1">
      <c r="A510" s="4"/>
      <c r="B510" s="38" t="s">
        <v>1230</v>
      </c>
      <c r="C510" s="39" t="s">
        <v>14</v>
      </c>
      <c r="D510" s="39" t="s">
        <v>1231</v>
      </c>
      <c r="E510" s="697" t="s">
        <v>1227</v>
      </c>
      <c r="F510" s="698"/>
      <c r="G510" s="39" t="s">
        <v>1232</v>
      </c>
      <c r="H510" s="39" t="s">
        <v>44</v>
      </c>
      <c r="I510" s="40" t="s">
        <v>1228</v>
      </c>
      <c r="J510" s="3"/>
    </row>
    <row r="511" spans="1:10" s="1" customFormat="1" ht="19.5" hidden="1" thickTop="1">
      <c r="A511" s="4"/>
      <c r="B511" s="699">
        <v>1</v>
      </c>
      <c r="C511" s="700"/>
      <c r="D511" s="700" t="str">
        <f>IF(C511&gt;0,VLOOKUP(C511,男子登録情報!$A$2:$H$1688,2,0),"")</f>
        <v/>
      </c>
      <c r="E511" s="701" t="str">
        <f>IF(C511&gt;0,VLOOKUP(C511,男子登録情報!$A$2:$H$1688,3,0),"")</f>
        <v/>
      </c>
      <c r="F511" s="702"/>
      <c r="G511" s="700" t="str">
        <f>IF(C511&gt;0,VLOOKUP(C511,男子登録情報!$A$2:$H$1688,4,0),"")</f>
        <v/>
      </c>
      <c r="H511" s="700" t="str">
        <f>IF(C511&gt;0,VLOOKUP(C511,男子登録情報!$A$2:$H$1688,8,0),"")</f>
        <v/>
      </c>
      <c r="I511" s="704" t="str">
        <f>IF(C511&gt;0,VLOOKUP(C511,男子登録情報!$A$2:$H$1688,5,0),"")</f>
        <v/>
      </c>
      <c r="J511" s="3"/>
    </row>
    <row r="512" spans="1:10" s="1" customFormat="1" ht="18.75" hidden="1">
      <c r="A512" s="4"/>
      <c r="B512" s="671"/>
      <c r="C512" s="666"/>
      <c r="D512" s="666"/>
      <c r="E512" s="650"/>
      <c r="F512" s="703"/>
      <c r="G512" s="666"/>
      <c r="H512" s="666"/>
      <c r="I512" s="655"/>
      <c r="J512" s="3"/>
    </row>
    <row r="513" spans="1:10" s="1" customFormat="1" ht="18.75" hidden="1">
      <c r="A513" s="4"/>
      <c r="B513" s="711">
        <v>2</v>
      </c>
      <c r="C513" s="672"/>
      <c r="D513" s="672" t="str">
        <f>IF(C513,VLOOKUP(C513,男子登録情報!$A$2:$H$1688,2,0),"")</f>
        <v/>
      </c>
      <c r="E513" s="647" t="str">
        <f>IF(C513&gt;0,VLOOKUP(C513,男子登録情報!$A$2:$H$1688,3,0),"")</f>
        <v/>
      </c>
      <c r="F513" s="712"/>
      <c r="G513" s="672" t="str">
        <f>IF(C513&gt;0,VLOOKUP(C513,男子登録情報!$A$2:$H$1688,4,0),"")</f>
        <v/>
      </c>
      <c r="H513" s="672" t="str">
        <f>IF(C513&gt;0,VLOOKUP(C513,男子登録情報!$A$2:$H$1688,8,0),"")</f>
        <v/>
      </c>
      <c r="I513" s="675" t="str">
        <f>IF(C513&gt;0,VLOOKUP(C513,男子登録情報!$A$2:$H$1688,5,0),"")</f>
        <v/>
      </c>
      <c r="J513" s="3"/>
    </row>
    <row r="514" spans="1:10" s="1" customFormat="1" ht="18.75" hidden="1">
      <c r="A514" s="4"/>
      <c r="B514" s="671"/>
      <c r="C514" s="666"/>
      <c r="D514" s="666"/>
      <c r="E514" s="650"/>
      <c r="F514" s="703"/>
      <c r="G514" s="666"/>
      <c r="H514" s="666"/>
      <c r="I514" s="655"/>
      <c r="J514" s="3"/>
    </row>
    <row r="515" spans="1:10" s="1" customFormat="1" ht="18.75" hidden="1">
      <c r="A515" s="4"/>
      <c r="B515" s="711">
        <v>3</v>
      </c>
      <c r="C515" s="672"/>
      <c r="D515" s="672" t="str">
        <f>IF(C515,VLOOKUP(C515,男子登録情報!$A$2:$H$1688,2,0),"")</f>
        <v/>
      </c>
      <c r="E515" s="647" t="str">
        <f>IF(C515&gt;0,VLOOKUP(C515,男子登録情報!$A$2:$H$1688,3,0),"")</f>
        <v/>
      </c>
      <c r="F515" s="712"/>
      <c r="G515" s="672" t="str">
        <f>IF(C515&gt;0,VLOOKUP(C515,男子登録情報!$A$2:$H$1688,4,0),"")</f>
        <v/>
      </c>
      <c r="H515" s="672" t="str">
        <f>IF(C515&gt;0,VLOOKUP(C515,男子登録情報!$A$2:$H$1688,8,0),"")</f>
        <v/>
      </c>
      <c r="I515" s="675" t="str">
        <f>IF(C515&gt;0,VLOOKUP(C515,男子登録情報!$A$2:$H$1688,5,0),"")</f>
        <v/>
      </c>
      <c r="J515" s="3"/>
    </row>
    <row r="516" spans="1:10" s="1" customFormat="1" ht="18.75" hidden="1">
      <c r="A516" s="4"/>
      <c r="B516" s="671"/>
      <c r="C516" s="666"/>
      <c r="D516" s="666"/>
      <c r="E516" s="650"/>
      <c r="F516" s="703"/>
      <c r="G516" s="666"/>
      <c r="H516" s="666"/>
      <c r="I516" s="655"/>
      <c r="J516" s="3"/>
    </row>
    <row r="517" spans="1:10" s="1" customFormat="1" ht="18.75" hidden="1">
      <c r="A517" s="4"/>
      <c r="B517" s="711">
        <v>4</v>
      </c>
      <c r="C517" s="672"/>
      <c r="D517" s="672" t="str">
        <f>IF(C517,VLOOKUP(C517,男子登録情報!$A$2:$H$1688,2,0),"")</f>
        <v/>
      </c>
      <c r="E517" s="647" t="str">
        <f>IF(C517&gt;0,VLOOKUP(C517,男子登録情報!$A$2:$H$1688,3,0),"")</f>
        <v/>
      </c>
      <c r="F517" s="712"/>
      <c r="G517" s="672" t="str">
        <f>IF(C517&gt;0,VLOOKUP(C517,男子登録情報!$A$2:$H$1688,4,0),"")</f>
        <v/>
      </c>
      <c r="H517" s="672" t="str">
        <f>IF(C517&gt;0,VLOOKUP(C517,男子登録情報!$A$2:$H$1688,8,0),"")</f>
        <v/>
      </c>
      <c r="I517" s="675" t="str">
        <f>IF(C517&gt;0,VLOOKUP(C517,男子登録情報!$A$2:$H$1688,5,0),"")</f>
        <v/>
      </c>
      <c r="J517" s="3"/>
    </row>
    <row r="518" spans="1:10" s="1" customFormat="1" ht="18.75" hidden="1">
      <c r="A518" s="4"/>
      <c r="B518" s="671"/>
      <c r="C518" s="666"/>
      <c r="D518" s="666"/>
      <c r="E518" s="650"/>
      <c r="F518" s="703"/>
      <c r="G518" s="666"/>
      <c r="H518" s="666"/>
      <c r="I518" s="655"/>
      <c r="J518" s="3"/>
    </row>
    <row r="519" spans="1:10" s="1" customFormat="1" ht="18.75" hidden="1">
      <c r="A519" s="4"/>
      <c r="B519" s="711">
        <v>5</v>
      </c>
      <c r="C519" s="672"/>
      <c r="D519" s="672" t="str">
        <f>IF(C519,VLOOKUP(C519,男子登録情報!$A$2:$H$1688,2,0),"")</f>
        <v/>
      </c>
      <c r="E519" s="647" t="str">
        <f>IF(C519&gt;0,VLOOKUP(C519,男子登録情報!$A$2:$H$1688,3,0),"")</f>
        <v/>
      </c>
      <c r="F519" s="712"/>
      <c r="G519" s="672" t="str">
        <f>IF(C519&gt;0,VLOOKUP(C519,男子登録情報!$A$2:$H$1688,4,0),"")</f>
        <v/>
      </c>
      <c r="H519" s="672" t="str">
        <f>IF(C519&gt;0,VLOOKUP(C519,男子登録情報!$A$2:$H$1688,8,0),"")</f>
        <v/>
      </c>
      <c r="I519" s="675" t="str">
        <f>IF(C519&gt;0,VLOOKUP(C519,男子登録情報!$A$2:$H$1688,5,0),"")</f>
        <v/>
      </c>
      <c r="J519" s="3"/>
    </row>
    <row r="520" spans="1:10" s="1" customFormat="1" ht="18.75" hidden="1">
      <c r="A520" s="4"/>
      <c r="B520" s="671"/>
      <c r="C520" s="666"/>
      <c r="D520" s="666"/>
      <c r="E520" s="650"/>
      <c r="F520" s="703"/>
      <c r="G520" s="666"/>
      <c r="H520" s="666"/>
      <c r="I520" s="655"/>
      <c r="J520" s="3"/>
    </row>
    <row r="521" spans="1:10" s="1" customFormat="1" ht="18.75" hidden="1">
      <c r="A521" s="4"/>
      <c r="B521" s="711">
        <v>6</v>
      </c>
      <c r="C521" s="672"/>
      <c r="D521" s="672" t="str">
        <f>IF(C521,VLOOKUP(C521,男子登録情報!$A$2:$H$1688,2,0),"")</f>
        <v/>
      </c>
      <c r="E521" s="647" t="str">
        <f>IF(C521&gt;0,VLOOKUP(C521,男子登録情報!$A$2:$H$1688,3,0),"")</f>
        <v/>
      </c>
      <c r="F521" s="712"/>
      <c r="G521" s="672" t="str">
        <f>IF(C521&gt;0,VLOOKUP(C521,男子登録情報!$A$2:$H$1688,4,0),"")</f>
        <v/>
      </c>
      <c r="H521" s="672" t="str">
        <f>IF(C521&gt;0,VLOOKUP(C521,男子登録情報!$A$2:$H$1688,8,0),"")</f>
        <v/>
      </c>
      <c r="I521" s="675" t="str">
        <f>IF(C521&gt;0,VLOOKUP(C521,男子登録情報!$A$2:$H$1688,5,0),"")</f>
        <v/>
      </c>
      <c r="J521" s="3"/>
    </row>
    <row r="522" spans="1:10" s="1" customFormat="1" ht="19.5" hidden="1" thickBot="1">
      <c r="A522" s="4"/>
      <c r="B522" s="713"/>
      <c r="C522" s="714"/>
      <c r="D522" s="714"/>
      <c r="E522" s="715"/>
      <c r="F522" s="716"/>
      <c r="G522" s="714"/>
      <c r="H522" s="714"/>
      <c r="I522" s="676"/>
      <c r="J522" s="3"/>
    </row>
    <row r="523" spans="1:10" s="1" customFormat="1" ht="18.75" hidden="1">
      <c r="A523" s="4"/>
      <c r="B523" s="684" t="s">
        <v>1229</v>
      </c>
      <c r="C523" s="685"/>
      <c r="D523" s="685"/>
      <c r="E523" s="685"/>
      <c r="F523" s="685"/>
      <c r="G523" s="685"/>
      <c r="H523" s="685"/>
      <c r="I523" s="687"/>
      <c r="J523" s="3"/>
    </row>
    <row r="524" spans="1:10" s="1" customFormat="1" ht="18.75" hidden="1">
      <c r="A524" s="4"/>
      <c r="B524" s="688"/>
      <c r="C524" s="686"/>
      <c r="D524" s="686"/>
      <c r="E524" s="686"/>
      <c r="F524" s="686"/>
      <c r="G524" s="686"/>
      <c r="H524" s="686"/>
      <c r="I524" s="689"/>
      <c r="J524" s="3"/>
    </row>
    <row r="525" spans="1:10" s="1" customFormat="1" ht="19.5" hidden="1" thickBot="1">
      <c r="A525" s="4"/>
      <c r="B525" s="690"/>
      <c r="C525" s="691"/>
      <c r="D525" s="691"/>
      <c r="E525" s="691"/>
      <c r="F525" s="691"/>
      <c r="G525" s="691"/>
      <c r="H525" s="691"/>
      <c r="I525" s="692"/>
      <c r="J525" s="3"/>
    </row>
    <row r="526" spans="1:10" s="1" customFormat="1" ht="18.75" hidden="1">
      <c r="A526" s="45"/>
      <c r="B526" s="45"/>
      <c r="C526" s="45"/>
      <c r="D526" s="45"/>
      <c r="E526" s="45"/>
      <c r="F526" s="45"/>
      <c r="G526" s="45"/>
      <c r="H526" s="45"/>
      <c r="I526" s="45"/>
      <c r="J526" s="48"/>
    </row>
    <row r="527" spans="1:10" s="1" customFormat="1" ht="18.75" hidden="1">
      <c r="A527" s="4"/>
      <c r="B527" s="4"/>
      <c r="C527" s="4"/>
      <c r="D527" s="4"/>
      <c r="E527" s="4"/>
      <c r="F527" s="4"/>
      <c r="G527" s="4"/>
      <c r="H527" s="4"/>
      <c r="I527" s="4"/>
      <c r="J527" s="46" t="s">
        <v>1262</v>
      </c>
    </row>
    <row r="528" spans="1:10" s="1" customFormat="1" ht="18.75" hidden="1">
      <c r="A528" s="4"/>
      <c r="B528" s="657" t="str">
        <f>CONCATENATE('加盟校情報&amp;大会設定'!$G$5,'加盟校情報&amp;大会設定'!$H$5,'加盟校情報&amp;大会設定'!$I$5,'加盟校情報&amp;大会設定'!$J$5,)&amp;"　男子4×100mR"</f>
        <v>第85回東海学生陸上競技対校選手権大会　男子4×100mR</v>
      </c>
      <c r="C528" s="658"/>
      <c r="D528" s="658"/>
      <c r="E528" s="658"/>
      <c r="F528" s="658"/>
      <c r="G528" s="658"/>
      <c r="H528" s="658"/>
      <c r="I528" s="659"/>
      <c r="J528" s="3"/>
    </row>
    <row r="529" spans="1:10" s="1" customFormat="1" ht="19.5" hidden="1" thickBot="1">
      <c r="A529" s="4"/>
      <c r="B529" s="660"/>
      <c r="C529" s="661"/>
      <c r="D529" s="661"/>
      <c r="E529" s="661"/>
      <c r="F529" s="661"/>
      <c r="G529" s="661"/>
      <c r="H529" s="661"/>
      <c r="I529" s="662"/>
      <c r="J529" s="3"/>
    </row>
    <row r="530" spans="1:10" s="1" customFormat="1" ht="18.75" hidden="1">
      <c r="A530" s="4"/>
      <c r="B530" s="636" t="s">
        <v>1233</v>
      </c>
      <c r="C530" s="637"/>
      <c r="D530" s="673" t="str">
        <f>IF(基本情報登録!$D$6&gt;0,基本情報登録!$D$6,"")</f>
        <v/>
      </c>
      <c r="E530" s="674"/>
      <c r="F530" s="674"/>
      <c r="G530" s="674"/>
      <c r="H530" s="637"/>
      <c r="I530" s="47" t="s">
        <v>1267</v>
      </c>
      <c r="J530" s="3"/>
    </row>
    <row r="531" spans="1:10" s="1" customFormat="1" ht="18.75" hidden="1">
      <c r="A531" s="4"/>
      <c r="B531" s="643" t="s">
        <v>1</v>
      </c>
      <c r="C531" s="644"/>
      <c r="D531" s="677" t="str">
        <f>IF(基本情報登録!$D$8&gt;0,基本情報登録!$D$8,"")</f>
        <v/>
      </c>
      <c r="E531" s="678"/>
      <c r="F531" s="678"/>
      <c r="G531" s="678"/>
      <c r="H531" s="644"/>
      <c r="I531" s="675"/>
      <c r="J531" s="3"/>
    </row>
    <row r="532" spans="1:10" s="1" customFormat="1" ht="19.5" hidden="1" thickBot="1">
      <c r="A532" s="4"/>
      <c r="B532" s="653"/>
      <c r="C532" s="654"/>
      <c r="D532" s="679"/>
      <c r="E532" s="680"/>
      <c r="F532" s="680"/>
      <c r="G532" s="680"/>
      <c r="H532" s="654"/>
      <c r="I532" s="676"/>
      <c r="J532" s="3"/>
    </row>
    <row r="533" spans="1:10" s="1" customFormat="1" ht="18.75" hidden="1">
      <c r="A533" s="4"/>
      <c r="B533" s="636" t="s">
        <v>4288</v>
      </c>
      <c r="C533" s="637"/>
      <c r="D533" s="705"/>
      <c r="E533" s="706"/>
      <c r="F533" s="706"/>
      <c r="G533" s="706"/>
      <c r="H533" s="706"/>
      <c r="I533" s="707"/>
      <c r="J533" s="3"/>
    </row>
    <row r="534" spans="1:10" s="1" customFormat="1" ht="18.75" hidden="1">
      <c r="A534" s="4"/>
      <c r="B534" s="35"/>
      <c r="C534" s="36"/>
      <c r="D534" s="37"/>
      <c r="E534" s="641" t="str">
        <f>TEXT(D533,"00000")</f>
        <v>00000</v>
      </c>
      <c r="F534" s="641"/>
      <c r="G534" s="641"/>
      <c r="H534" s="641"/>
      <c r="I534" s="642"/>
      <c r="J534" s="3"/>
    </row>
    <row r="535" spans="1:10" s="1" customFormat="1" ht="18.75" hidden="1">
      <c r="A535" s="4"/>
      <c r="B535" s="643" t="s">
        <v>23</v>
      </c>
      <c r="C535" s="644"/>
      <c r="D535" s="647"/>
      <c r="E535" s="648"/>
      <c r="F535" s="648"/>
      <c r="G535" s="648"/>
      <c r="H535" s="648"/>
      <c r="I535" s="649"/>
      <c r="J535" s="3"/>
    </row>
    <row r="536" spans="1:10" s="1" customFormat="1" ht="18.75" hidden="1">
      <c r="A536" s="4"/>
      <c r="B536" s="645"/>
      <c r="C536" s="646"/>
      <c r="D536" s="650"/>
      <c r="E536" s="651"/>
      <c r="F536" s="651"/>
      <c r="G536" s="651"/>
      <c r="H536" s="651"/>
      <c r="I536" s="652"/>
      <c r="J536" s="3"/>
    </row>
    <row r="537" spans="1:10" s="1" customFormat="1" ht="19.5" hidden="1" thickBot="1">
      <c r="A537" s="4"/>
      <c r="B537" s="708" t="s">
        <v>1225</v>
      </c>
      <c r="C537" s="709"/>
      <c r="D537" s="710"/>
      <c r="E537" s="634"/>
      <c r="F537" s="634"/>
      <c r="G537" s="634"/>
      <c r="H537" s="634"/>
      <c r="I537" s="635"/>
      <c r="J537" s="3"/>
    </row>
    <row r="538" spans="1:10" s="1" customFormat="1" ht="18.75" hidden="1">
      <c r="A538" s="4"/>
      <c r="B538" s="694" t="s">
        <v>1226</v>
      </c>
      <c r="C538" s="695"/>
      <c r="D538" s="695"/>
      <c r="E538" s="695"/>
      <c r="F538" s="695"/>
      <c r="G538" s="695"/>
      <c r="H538" s="695"/>
      <c r="I538" s="696"/>
      <c r="J538" s="3"/>
    </row>
    <row r="539" spans="1:10" s="1" customFormat="1" ht="19.5" hidden="1" thickBot="1">
      <c r="A539" s="4"/>
      <c r="B539" s="38" t="s">
        <v>1230</v>
      </c>
      <c r="C539" s="39" t="s">
        <v>14</v>
      </c>
      <c r="D539" s="39" t="s">
        <v>1231</v>
      </c>
      <c r="E539" s="697" t="s">
        <v>1227</v>
      </c>
      <c r="F539" s="698"/>
      <c r="G539" s="39" t="s">
        <v>1232</v>
      </c>
      <c r="H539" s="39" t="s">
        <v>44</v>
      </c>
      <c r="I539" s="40" t="s">
        <v>1228</v>
      </c>
      <c r="J539" s="3"/>
    </row>
    <row r="540" spans="1:10" s="1" customFormat="1" ht="19.5" hidden="1" thickTop="1">
      <c r="A540" s="4"/>
      <c r="B540" s="699">
        <v>1</v>
      </c>
      <c r="C540" s="700"/>
      <c r="D540" s="700" t="str">
        <f>IF(C540&gt;0,VLOOKUP(C540,男子登録情報!$A$2:$H$1688,2,0),"")</f>
        <v/>
      </c>
      <c r="E540" s="701" t="str">
        <f>IF(C540&gt;0,VLOOKUP(C540,男子登録情報!$A$2:$H$1688,3,0),"")</f>
        <v/>
      </c>
      <c r="F540" s="702"/>
      <c r="G540" s="700" t="str">
        <f>IF(C540&gt;0,VLOOKUP(C540,男子登録情報!$A$2:$H$1688,4,0),"")</f>
        <v/>
      </c>
      <c r="H540" s="700" t="str">
        <f>IF(C540&gt;0,VLOOKUP(C540,男子登録情報!$A$2:$H$1688,8,0),"")</f>
        <v/>
      </c>
      <c r="I540" s="704" t="str">
        <f>IF(C540&gt;0,VLOOKUP(C540,男子登録情報!$A$2:$H$1688,5,0),"")</f>
        <v/>
      </c>
      <c r="J540" s="3"/>
    </row>
    <row r="541" spans="1:10" s="1" customFormat="1" ht="18.75" hidden="1">
      <c r="A541" s="4"/>
      <c r="B541" s="671"/>
      <c r="C541" s="666"/>
      <c r="D541" s="666"/>
      <c r="E541" s="650"/>
      <c r="F541" s="703"/>
      <c r="G541" s="666"/>
      <c r="H541" s="666"/>
      <c r="I541" s="655"/>
      <c r="J541" s="3"/>
    </row>
    <row r="542" spans="1:10" s="1" customFormat="1" ht="18.75" hidden="1">
      <c r="A542" s="4"/>
      <c r="B542" s="711">
        <v>2</v>
      </c>
      <c r="C542" s="672"/>
      <c r="D542" s="672" t="str">
        <f>IF(C542,VLOOKUP(C542,男子登録情報!$A$2:$H$1688,2,0),"")</f>
        <v/>
      </c>
      <c r="E542" s="647" t="str">
        <f>IF(C542&gt;0,VLOOKUP(C542,男子登録情報!$A$2:$H$1688,3,0),"")</f>
        <v/>
      </c>
      <c r="F542" s="712"/>
      <c r="G542" s="672" t="str">
        <f>IF(C542&gt;0,VLOOKUP(C542,男子登録情報!$A$2:$H$1688,4,0),"")</f>
        <v/>
      </c>
      <c r="H542" s="672" t="str">
        <f>IF(C542&gt;0,VLOOKUP(C542,男子登録情報!$A$2:$H$1688,8,0),"")</f>
        <v/>
      </c>
      <c r="I542" s="675" t="str">
        <f>IF(C542&gt;0,VLOOKUP(C542,男子登録情報!$A$2:$H$1688,5,0),"")</f>
        <v/>
      </c>
      <c r="J542" s="3"/>
    </row>
    <row r="543" spans="1:10" s="1" customFormat="1" ht="18.75" hidden="1">
      <c r="A543" s="4"/>
      <c r="B543" s="671"/>
      <c r="C543" s="666"/>
      <c r="D543" s="666"/>
      <c r="E543" s="650"/>
      <c r="F543" s="703"/>
      <c r="G543" s="666"/>
      <c r="H543" s="666"/>
      <c r="I543" s="655"/>
      <c r="J543" s="3"/>
    </row>
    <row r="544" spans="1:10" s="1" customFormat="1" ht="18.75" hidden="1">
      <c r="A544" s="4"/>
      <c r="B544" s="711">
        <v>3</v>
      </c>
      <c r="C544" s="672"/>
      <c r="D544" s="672" t="str">
        <f>IF(C544,VLOOKUP(C544,男子登録情報!$A$2:$H$1688,2,0),"")</f>
        <v/>
      </c>
      <c r="E544" s="647" t="str">
        <f>IF(C544&gt;0,VLOOKUP(C544,男子登録情報!$A$2:$H$1688,3,0),"")</f>
        <v/>
      </c>
      <c r="F544" s="712"/>
      <c r="G544" s="672" t="str">
        <f>IF(C544&gt;0,VLOOKUP(C544,男子登録情報!$A$2:$H$1688,4,0),"")</f>
        <v/>
      </c>
      <c r="H544" s="672" t="str">
        <f>IF(C544&gt;0,VLOOKUP(C544,男子登録情報!$A$2:$H$1688,8,0),"")</f>
        <v/>
      </c>
      <c r="I544" s="675" t="str">
        <f>IF(C544&gt;0,VLOOKUP(C544,男子登録情報!$A$2:$H$1688,5,0),"")</f>
        <v/>
      </c>
      <c r="J544" s="3"/>
    </row>
    <row r="545" spans="1:10" s="1" customFormat="1" ht="18.75" hidden="1">
      <c r="A545" s="4"/>
      <c r="B545" s="671"/>
      <c r="C545" s="666"/>
      <c r="D545" s="666"/>
      <c r="E545" s="650"/>
      <c r="F545" s="703"/>
      <c r="G545" s="666"/>
      <c r="H545" s="666"/>
      <c r="I545" s="655"/>
      <c r="J545" s="3"/>
    </row>
    <row r="546" spans="1:10" s="1" customFormat="1" ht="18.75" hidden="1">
      <c r="A546" s="4"/>
      <c r="B546" s="711">
        <v>4</v>
      </c>
      <c r="C546" s="672"/>
      <c r="D546" s="672" t="str">
        <f>IF(C546,VLOOKUP(C546,男子登録情報!$A$2:$H$1688,2,0),"")</f>
        <v/>
      </c>
      <c r="E546" s="647" t="str">
        <f>IF(C546&gt;0,VLOOKUP(C546,男子登録情報!$A$2:$H$1688,3,0),"")</f>
        <v/>
      </c>
      <c r="F546" s="712"/>
      <c r="G546" s="672" t="str">
        <f>IF(C546&gt;0,VLOOKUP(C546,男子登録情報!$A$2:$H$1688,4,0),"")</f>
        <v/>
      </c>
      <c r="H546" s="672" t="str">
        <f>IF(C546&gt;0,VLOOKUP(C546,男子登録情報!$A$2:$H$1688,8,0),"")</f>
        <v/>
      </c>
      <c r="I546" s="675" t="str">
        <f>IF(C546&gt;0,VLOOKUP(C546,男子登録情報!$A$2:$H$1688,5,0),"")</f>
        <v/>
      </c>
      <c r="J546" s="3"/>
    </row>
    <row r="547" spans="1:10" s="1" customFormat="1" ht="18.75" hidden="1">
      <c r="A547" s="4"/>
      <c r="B547" s="671"/>
      <c r="C547" s="666"/>
      <c r="D547" s="666"/>
      <c r="E547" s="650"/>
      <c r="F547" s="703"/>
      <c r="G547" s="666"/>
      <c r="H547" s="666"/>
      <c r="I547" s="655"/>
      <c r="J547" s="3"/>
    </row>
    <row r="548" spans="1:10" s="1" customFormat="1" ht="18.75" hidden="1">
      <c r="A548" s="4"/>
      <c r="B548" s="711">
        <v>5</v>
      </c>
      <c r="C548" s="672"/>
      <c r="D548" s="672" t="str">
        <f>IF(C548,VLOOKUP(C548,男子登録情報!$A$2:$H$1688,2,0),"")</f>
        <v/>
      </c>
      <c r="E548" s="647" t="str">
        <f>IF(C548&gt;0,VLOOKUP(C548,男子登録情報!$A$2:$H$1688,3,0),"")</f>
        <v/>
      </c>
      <c r="F548" s="712"/>
      <c r="G548" s="672" t="str">
        <f>IF(C548&gt;0,VLOOKUP(C548,男子登録情報!$A$2:$H$1688,4,0),"")</f>
        <v/>
      </c>
      <c r="H548" s="672" t="str">
        <f>IF(C548&gt;0,VLOOKUP(C548,男子登録情報!$A$2:$H$1688,8,0),"")</f>
        <v/>
      </c>
      <c r="I548" s="675" t="str">
        <f>IF(C548&gt;0,VLOOKUP(C548,男子登録情報!$A$2:$H$1688,5,0),"")</f>
        <v/>
      </c>
      <c r="J548" s="3"/>
    </row>
    <row r="549" spans="1:10" s="1" customFormat="1" ht="18.75" hidden="1">
      <c r="A549" s="4"/>
      <c r="B549" s="671"/>
      <c r="C549" s="666"/>
      <c r="D549" s="666"/>
      <c r="E549" s="650"/>
      <c r="F549" s="703"/>
      <c r="G549" s="666"/>
      <c r="H549" s="666"/>
      <c r="I549" s="655"/>
      <c r="J549" s="3"/>
    </row>
    <row r="550" spans="1:10" s="1" customFormat="1" ht="18.75" hidden="1">
      <c r="A550" s="4"/>
      <c r="B550" s="711">
        <v>6</v>
      </c>
      <c r="C550" s="672"/>
      <c r="D550" s="672" t="str">
        <f>IF(C550,VLOOKUP(C550,男子登録情報!$A$2:$H$1688,2,0),"")</f>
        <v/>
      </c>
      <c r="E550" s="647" t="str">
        <f>IF(C550&gt;0,VLOOKUP(C550,男子登録情報!$A$2:$H$1688,3,0),"")</f>
        <v/>
      </c>
      <c r="F550" s="712"/>
      <c r="G550" s="672" t="str">
        <f>IF(C550&gt;0,VLOOKUP(C550,男子登録情報!$A$2:$H$1688,4,0),"")</f>
        <v/>
      </c>
      <c r="H550" s="672" t="str">
        <f>IF(C550&gt;0,VLOOKUP(C550,男子登録情報!$A$2:$H$1688,8,0),"")</f>
        <v/>
      </c>
      <c r="I550" s="675" t="str">
        <f>IF(C550&gt;0,VLOOKUP(C550,男子登録情報!$A$2:$H$1688,5,0),"")</f>
        <v/>
      </c>
      <c r="J550" s="3"/>
    </row>
    <row r="551" spans="1:10" s="1" customFormat="1" ht="19.5" hidden="1" thickBot="1">
      <c r="A551" s="4"/>
      <c r="B551" s="713"/>
      <c r="C551" s="714"/>
      <c r="D551" s="714"/>
      <c r="E551" s="715"/>
      <c r="F551" s="716"/>
      <c r="G551" s="714"/>
      <c r="H551" s="714"/>
      <c r="I551" s="676"/>
      <c r="J551" s="3"/>
    </row>
    <row r="552" spans="1:10" s="1" customFormat="1" ht="18.75" hidden="1">
      <c r="A552" s="4"/>
      <c r="B552" s="684" t="s">
        <v>1229</v>
      </c>
      <c r="C552" s="685"/>
      <c r="D552" s="685"/>
      <c r="E552" s="685"/>
      <c r="F552" s="685"/>
      <c r="G552" s="685"/>
      <c r="H552" s="685"/>
      <c r="I552" s="687"/>
      <c r="J552" s="3"/>
    </row>
    <row r="553" spans="1:10" s="1" customFormat="1" ht="18.75" hidden="1">
      <c r="A553" s="4"/>
      <c r="B553" s="688"/>
      <c r="C553" s="686"/>
      <c r="D553" s="686"/>
      <c r="E553" s="686"/>
      <c r="F553" s="686"/>
      <c r="G553" s="686"/>
      <c r="H553" s="686"/>
      <c r="I553" s="689"/>
      <c r="J553" s="3"/>
    </row>
    <row r="554" spans="1:10" s="1" customFormat="1" ht="19.5" hidden="1" thickBot="1">
      <c r="A554" s="4"/>
      <c r="B554" s="690"/>
      <c r="C554" s="691"/>
      <c r="D554" s="691"/>
      <c r="E554" s="691"/>
      <c r="F554" s="691"/>
      <c r="G554" s="691"/>
      <c r="H554" s="691"/>
      <c r="I554" s="692"/>
      <c r="J554" s="3"/>
    </row>
    <row r="555" spans="1:10" s="1" customFormat="1" ht="18.75" hidden="1">
      <c r="A555" s="45"/>
      <c r="B555" s="45"/>
      <c r="C555" s="45"/>
      <c r="D555" s="45"/>
      <c r="E555" s="45"/>
      <c r="F555" s="45"/>
      <c r="G555" s="45"/>
      <c r="H555" s="45"/>
      <c r="I555" s="45"/>
      <c r="J555" s="48"/>
    </row>
    <row r="556" spans="1:10" s="1" customFormat="1" ht="18.75" hidden="1">
      <c r="A556" s="4"/>
      <c r="B556" s="4"/>
      <c r="C556" s="4"/>
      <c r="D556" s="4"/>
      <c r="E556" s="4"/>
      <c r="F556" s="4"/>
      <c r="G556" s="4"/>
      <c r="H556" s="4"/>
      <c r="I556" s="4"/>
      <c r="J556" s="46" t="s">
        <v>1263</v>
      </c>
    </row>
    <row r="557" spans="1:10" s="1" customFormat="1" ht="18.75" hidden="1">
      <c r="A557" s="4"/>
      <c r="B557" s="657" t="str">
        <f>CONCATENATE('加盟校情報&amp;大会設定'!$G$5,'加盟校情報&amp;大会設定'!$H$5,'加盟校情報&amp;大会設定'!$I$5,'加盟校情報&amp;大会設定'!$J$5,)&amp;"　男子4×100mR"</f>
        <v>第85回東海学生陸上競技対校選手権大会　男子4×100mR</v>
      </c>
      <c r="C557" s="658"/>
      <c r="D557" s="658"/>
      <c r="E557" s="658"/>
      <c r="F557" s="658"/>
      <c r="G557" s="658"/>
      <c r="H557" s="658"/>
      <c r="I557" s="659"/>
      <c r="J557" s="3"/>
    </row>
    <row r="558" spans="1:10" s="1" customFormat="1" ht="19.5" hidden="1" thickBot="1">
      <c r="A558" s="4"/>
      <c r="B558" s="660"/>
      <c r="C558" s="661"/>
      <c r="D558" s="661"/>
      <c r="E558" s="661"/>
      <c r="F558" s="661"/>
      <c r="G558" s="661"/>
      <c r="H558" s="661"/>
      <c r="I558" s="662"/>
      <c r="J558" s="3"/>
    </row>
    <row r="559" spans="1:10" s="1" customFormat="1" ht="18.75" hidden="1">
      <c r="A559" s="4"/>
      <c r="B559" s="636" t="s">
        <v>1233</v>
      </c>
      <c r="C559" s="637"/>
      <c r="D559" s="673" t="str">
        <f>IF(基本情報登録!$D$6&gt;0,基本情報登録!$D$6,"")</f>
        <v/>
      </c>
      <c r="E559" s="674"/>
      <c r="F559" s="674"/>
      <c r="G559" s="674"/>
      <c r="H559" s="637"/>
      <c r="I559" s="47" t="s">
        <v>1267</v>
      </c>
      <c r="J559" s="3"/>
    </row>
    <row r="560" spans="1:10" s="1" customFormat="1" ht="18.75" hidden="1">
      <c r="A560" s="4"/>
      <c r="B560" s="643" t="s">
        <v>1</v>
      </c>
      <c r="C560" s="644"/>
      <c r="D560" s="677" t="str">
        <f>IF(基本情報登録!$D$8&gt;0,基本情報登録!$D$8,"")</f>
        <v/>
      </c>
      <c r="E560" s="678"/>
      <c r="F560" s="678"/>
      <c r="G560" s="678"/>
      <c r="H560" s="644"/>
      <c r="I560" s="675"/>
      <c r="J560" s="3"/>
    </row>
    <row r="561" spans="1:10" s="1" customFormat="1" ht="19.5" hidden="1" thickBot="1">
      <c r="A561" s="4"/>
      <c r="B561" s="653"/>
      <c r="C561" s="654"/>
      <c r="D561" s="679"/>
      <c r="E561" s="680"/>
      <c r="F561" s="680"/>
      <c r="G561" s="680"/>
      <c r="H561" s="654"/>
      <c r="I561" s="676"/>
      <c r="J561" s="3"/>
    </row>
    <row r="562" spans="1:10" s="1" customFormat="1" ht="18.75" hidden="1">
      <c r="A562" s="4"/>
      <c r="B562" s="636" t="s">
        <v>4288</v>
      </c>
      <c r="C562" s="637"/>
      <c r="D562" s="705"/>
      <c r="E562" s="706"/>
      <c r="F562" s="706"/>
      <c r="G562" s="706"/>
      <c r="H562" s="706"/>
      <c r="I562" s="707"/>
      <c r="J562" s="3"/>
    </row>
    <row r="563" spans="1:10" s="1" customFormat="1" ht="18.75" hidden="1">
      <c r="A563" s="4"/>
      <c r="B563" s="35"/>
      <c r="C563" s="36"/>
      <c r="D563" s="37"/>
      <c r="E563" s="641" t="str">
        <f>TEXT(D562,"00000")</f>
        <v>00000</v>
      </c>
      <c r="F563" s="641"/>
      <c r="G563" s="641"/>
      <c r="H563" s="641"/>
      <c r="I563" s="642"/>
      <c r="J563" s="3"/>
    </row>
    <row r="564" spans="1:10" s="1" customFormat="1" ht="18.75" hidden="1">
      <c r="A564" s="4"/>
      <c r="B564" s="643" t="s">
        <v>23</v>
      </c>
      <c r="C564" s="644"/>
      <c r="D564" s="647"/>
      <c r="E564" s="648"/>
      <c r="F564" s="648"/>
      <c r="G564" s="648"/>
      <c r="H564" s="648"/>
      <c r="I564" s="649"/>
      <c r="J564" s="3"/>
    </row>
    <row r="565" spans="1:10" s="1" customFormat="1" ht="18.75" hidden="1">
      <c r="A565" s="4"/>
      <c r="B565" s="645"/>
      <c r="C565" s="646"/>
      <c r="D565" s="650"/>
      <c r="E565" s="651"/>
      <c r="F565" s="651"/>
      <c r="G565" s="651"/>
      <c r="H565" s="651"/>
      <c r="I565" s="652"/>
      <c r="J565" s="3"/>
    </row>
    <row r="566" spans="1:10" s="1" customFormat="1" ht="19.5" hidden="1" thickBot="1">
      <c r="A566" s="4"/>
      <c r="B566" s="708" t="s">
        <v>1225</v>
      </c>
      <c r="C566" s="709"/>
      <c r="D566" s="710"/>
      <c r="E566" s="634"/>
      <c r="F566" s="634"/>
      <c r="G566" s="634"/>
      <c r="H566" s="634"/>
      <c r="I566" s="635"/>
      <c r="J566" s="3"/>
    </row>
    <row r="567" spans="1:10" s="1" customFormat="1" ht="18.75" hidden="1">
      <c r="A567" s="4"/>
      <c r="B567" s="694" t="s">
        <v>1226</v>
      </c>
      <c r="C567" s="695"/>
      <c r="D567" s="695"/>
      <c r="E567" s="695"/>
      <c r="F567" s="695"/>
      <c r="G567" s="695"/>
      <c r="H567" s="695"/>
      <c r="I567" s="696"/>
      <c r="J567" s="3"/>
    </row>
    <row r="568" spans="1:10" s="1" customFormat="1" ht="19.5" hidden="1" thickBot="1">
      <c r="A568" s="4"/>
      <c r="B568" s="38" t="s">
        <v>1230</v>
      </c>
      <c r="C568" s="39" t="s">
        <v>14</v>
      </c>
      <c r="D568" s="39" t="s">
        <v>1231</v>
      </c>
      <c r="E568" s="697" t="s">
        <v>1227</v>
      </c>
      <c r="F568" s="698"/>
      <c r="G568" s="39" t="s">
        <v>1232</v>
      </c>
      <c r="H568" s="39" t="s">
        <v>44</v>
      </c>
      <c r="I568" s="40" t="s">
        <v>1228</v>
      </c>
      <c r="J568" s="3"/>
    </row>
    <row r="569" spans="1:10" s="1" customFormat="1" ht="19.5" hidden="1" thickTop="1">
      <c r="A569" s="4"/>
      <c r="B569" s="699">
        <v>1</v>
      </c>
      <c r="C569" s="700"/>
      <c r="D569" s="700" t="str">
        <f>IF(C569&gt;0,VLOOKUP(C569,男子登録情報!$A$2:$H$1688,2,0),"")</f>
        <v/>
      </c>
      <c r="E569" s="701" t="str">
        <f>IF(C569&gt;0,VLOOKUP(C569,男子登録情報!$A$2:$H$1688,3,0),"")</f>
        <v/>
      </c>
      <c r="F569" s="702"/>
      <c r="G569" s="700" t="str">
        <f>IF(C569&gt;0,VLOOKUP(C569,男子登録情報!$A$2:$H$1688,4,0),"")</f>
        <v/>
      </c>
      <c r="H569" s="700" t="str">
        <f>IF(C569&gt;0,VLOOKUP(C569,男子登録情報!$A$2:$H$1688,8,0),"")</f>
        <v/>
      </c>
      <c r="I569" s="704" t="str">
        <f>IF(C569&gt;0,VLOOKUP(C569,男子登録情報!$A$2:$H$1688,5,0),"")</f>
        <v/>
      </c>
      <c r="J569" s="3"/>
    </row>
    <row r="570" spans="1:10" s="1" customFormat="1" ht="18.75" hidden="1">
      <c r="A570" s="4"/>
      <c r="B570" s="671"/>
      <c r="C570" s="666"/>
      <c r="D570" s="666"/>
      <c r="E570" s="650"/>
      <c r="F570" s="703"/>
      <c r="G570" s="666"/>
      <c r="H570" s="666"/>
      <c r="I570" s="655"/>
      <c r="J570" s="3"/>
    </row>
    <row r="571" spans="1:10" s="1" customFormat="1" ht="18.75" hidden="1">
      <c r="A571" s="4"/>
      <c r="B571" s="711">
        <v>2</v>
      </c>
      <c r="C571" s="672"/>
      <c r="D571" s="672" t="str">
        <f>IF(C571,VLOOKUP(C571,男子登録情報!$A$2:$H$1688,2,0),"")</f>
        <v/>
      </c>
      <c r="E571" s="647" t="str">
        <f>IF(C571&gt;0,VLOOKUP(C571,男子登録情報!$A$2:$H$1688,3,0),"")</f>
        <v/>
      </c>
      <c r="F571" s="712"/>
      <c r="G571" s="672" t="str">
        <f>IF(C571&gt;0,VLOOKUP(C571,男子登録情報!$A$2:$H$1688,4,0),"")</f>
        <v/>
      </c>
      <c r="H571" s="672" t="str">
        <f>IF(C571&gt;0,VLOOKUP(C571,男子登録情報!$A$2:$H$1688,8,0),"")</f>
        <v/>
      </c>
      <c r="I571" s="675" t="str">
        <f>IF(C571&gt;0,VLOOKUP(C571,男子登録情報!$A$2:$H$1688,5,0),"")</f>
        <v/>
      </c>
      <c r="J571" s="3"/>
    </row>
    <row r="572" spans="1:10" s="1" customFormat="1" ht="18.75" hidden="1">
      <c r="A572" s="4"/>
      <c r="B572" s="671"/>
      <c r="C572" s="666"/>
      <c r="D572" s="666"/>
      <c r="E572" s="650"/>
      <c r="F572" s="703"/>
      <c r="G572" s="666"/>
      <c r="H572" s="666"/>
      <c r="I572" s="655"/>
      <c r="J572" s="3"/>
    </row>
    <row r="573" spans="1:10" s="1" customFormat="1" ht="18.75" hidden="1">
      <c r="A573" s="4"/>
      <c r="B573" s="711">
        <v>3</v>
      </c>
      <c r="C573" s="672"/>
      <c r="D573" s="672" t="str">
        <f>IF(C573,VLOOKUP(C573,男子登録情報!$A$2:$H$1688,2,0),"")</f>
        <v/>
      </c>
      <c r="E573" s="647" t="str">
        <f>IF(C573&gt;0,VLOOKUP(C573,男子登録情報!$A$2:$H$1688,3,0),"")</f>
        <v/>
      </c>
      <c r="F573" s="712"/>
      <c r="G573" s="672" t="str">
        <f>IF(C573&gt;0,VLOOKUP(C573,男子登録情報!$A$2:$H$1688,4,0),"")</f>
        <v/>
      </c>
      <c r="H573" s="672" t="str">
        <f>IF(C573&gt;0,VLOOKUP(C573,男子登録情報!$A$2:$H$1688,8,0),"")</f>
        <v/>
      </c>
      <c r="I573" s="675" t="str">
        <f>IF(C573&gt;0,VLOOKUP(C573,男子登録情報!$A$2:$H$1688,5,0),"")</f>
        <v/>
      </c>
      <c r="J573" s="3"/>
    </row>
    <row r="574" spans="1:10" s="1" customFormat="1" ht="18.75" hidden="1">
      <c r="A574" s="4"/>
      <c r="B574" s="671"/>
      <c r="C574" s="666"/>
      <c r="D574" s="666"/>
      <c r="E574" s="650"/>
      <c r="F574" s="703"/>
      <c r="G574" s="666"/>
      <c r="H574" s="666"/>
      <c r="I574" s="655"/>
      <c r="J574" s="3"/>
    </row>
    <row r="575" spans="1:10" s="1" customFormat="1" ht="18.75" hidden="1">
      <c r="A575" s="4"/>
      <c r="B575" s="711">
        <v>4</v>
      </c>
      <c r="C575" s="672"/>
      <c r="D575" s="672" t="str">
        <f>IF(C575,VLOOKUP(C575,男子登録情報!$A$2:$H$1688,2,0),"")</f>
        <v/>
      </c>
      <c r="E575" s="647" t="str">
        <f>IF(C575&gt;0,VLOOKUP(C575,男子登録情報!$A$2:$H$1688,3,0),"")</f>
        <v/>
      </c>
      <c r="F575" s="712"/>
      <c r="G575" s="672" t="str">
        <f>IF(C575&gt;0,VLOOKUP(C575,男子登録情報!$A$2:$H$1688,4,0),"")</f>
        <v/>
      </c>
      <c r="H575" s="672" t="str">
        <f>IF(C575&gt;0,VLOOKUP(C575,男子登録情報!$A$2:$H$1688,8,0),"")</f>
        <v/>
      </c>
      <c r="I575" s="675" t="str">
        <f>IF(C575&gt;0,VLOOKUP(C575,男子登録情報!$A$2:$H$1688,5,0),"")</f>
        <v/>
      </c>
      <c r="J575" s="3"/>
    </row>
    <row r="576" spans="1:10" s="1" customFormat="1" ht="18.75" hidden="1">
      <c r="A576" s="4"/>
      <c r="B576" s="671"/>
      <c r="C576" s="666"/>
      <c r="D576" s="666"/>
      <c r="E576" s="650"/>
      <c r="F576" s="703"/>
      <c r="G576" s="666"/>
      <c r="H576" s="666"/>
      <c r="I576" s="655"/>
      <c r="J576" s="3"/>
    </row>
    <row r="577" spans="1:10" s="1" customFormat="1" ht="18.75" hidden="1">
      <c r="A577" s="4"/>
      <c r="B577" s="711">
        <v>5</v>
      </c>
      <c r="C577" s="672"/>
      <c r="D577" s="672" t="str">
        <f>IF(C577,VLOOKUP(C577,男子登録情報!$A$2:$H$1688,2,0),"")</f>
        <v/>
      </c>
      <c r="E577" s="647" t="str">
        <f>IF(C577&gt;0,VLOOKUP(C577,男子登録情報!$A$2:$H$1688,3,0),"")</f>
        <v/>
      </c>
      <c r="F577" s="712"/>
      <c r="G577" s="672" t="str">
        <f>IF(C577&gt;0,VLOOKUP(C577,男子登録情報!$A$2:$H$1688,4,0),"")</f>
        <v/>
      </c>
      <c r="H577" s="672" t="str">
        <f>IF(C577&gt;0,VLOOKUP(C577,男子登録情報!$A$2:$H$1688,8,0),"")</f>
        <v/>
      </c>
      <c r="I577" s="675" t="str">
        <f>IF(C577&gt;0,VLOOKUP(C577,男子登録情報!$A$2:$H$1688,5,0),"")</f>
        <v/>
      </c>
      <c r="J577" s="3"/>
    </row>
    <row r="578" spans="1:10" s="1" customFormat="1" ht="18.75" hidden="1">
      <c r="A578" s="4"/>
      <c r="B578" s="671"/>
      <c r="C578" s="666"/>
      <c r="D578" s="666"/>
      <c r="E578" s="650"/>
      <c r="F578" s="703"/>
      <c r="G578" s="666"/>
      <c r="H578" s="666"/>
      <c r="I578" s="655"/>
      <c r="J578" s="3"/>
    </row>
    <row r="579" spans="1:10" s="1" customFormat="1" ht="18.75" hidden="1">
      <c r="A579" s="4"/>
      <c r="B579" s="711">
        <v>6</v>
      </c>
      <c r="C579" s="672"/>
      <c r="D579" s="672" t="str">
        <f>IF(C579,VLOOKUP(C579,男子登録情報!$A$2:$H$1688,2,0),"")</f>
        <v/>
      </c>
      <c r="E579" s="647" t="str">
        <f>IF(C579&gt;0,VLOOKUP(C579,男子登録情報!$A$2:$H$1688,3,0),"")</f>
        <v/>
      </c>
      <c r="F579" s="712"/>
      <c r="G579" s="672" t="str">
        <f>IF(C579&gt;0,VLOOKUP(C579,男子登録情報!$A$2:$H$1688,4,0),"")</f>
        <v/>
      </c>
      <c r="H579" s="672" t="str">
        <f>IF(C579&gt;0,VLOOKUP(C579,男子登録情報!$A$2:$H$1688,8,0),"")</f>
        <v/>
      </c>
      <c r="I579" s="675" t="str">
        <f>IF(C579&gt;0,VLOOKUP(C579,男子登録情報!$A$2:$H$1688,5,0),"")</f>
        <v/>
      </c>
      <c r="J579" s="3"/>
    </row>
    <row r="580" spans="1:10" s="1" customFormat="1" ht="19.5" hidden="1" thickBot="1">
      <c r="A580" s="4"/>
      <c r="B580" s="713"/>
      <c r="C580" s="714"/>
      <c r="D580" s="714"/>
      <c r="E580" s="715"/>
      <c r="F580" s="716"/>
      <c r="G580" s="714"/>
      <c r="H580" s="714"/>
      <c r="I580" s="676"/>
      <c r="J580" s="3"/>
    </row>
    <row r="581" spans="1:10" s="1" customFormat="1" ht="18.75" hidden="1">
      <c r="A581" s="4"/>
      <c r="B581" s="684" t="s">
        <v>1229</v>
      </c>
      <c r="C581" s="685"/>
      <c r="D581" s="685"/>
      <c r="E581" s="685"/>
      <c r="F581" s="685"/>
      <c r="G581" s="685"/>
      <c r="H581" s="685"/>
      <c r="I581" s="687"/>
      <c r="J581" s="3"/>
    </row>
    <row r="582" spans="1:10" s="1" customFormat="1" ht="18.75" hidden="1">
      <c r="A582" s="4"/>
      <c r="B582" s="688"/>
      <c r="C582" s="686"/>
      <c r="D582" s="686"/>
      <c r="E582" s="686"/>
      <c r="F582" s="686"/>
      <c r="G582" s="686"/>
      <c r="H582" s="686"/>
      <c r="I582" s="689"/>
      <c r="J582" s="3"/>
    </row>
    <row r="583" spans="1:10" s="1" customFormat="1" ht="19.5" hidden="1" thickBot="1">
      <c r="A583" s="4"/>
      <c r="B583" s="690"/>
      <c r="C583" s="691"/>
      <c r="D583" s="691"/>
      <c r="E583" s="691"/>
      <c r="F583" s="691"/>
      <c r="G583" s="691"/>
      <c r="H583" s="691"/>
      <c r="I583" s="692"/>
      <c r="J583" s="3"/>
    </row>
    <row r="584" spans="1:10" s="1" customFormat="1" ht="18.75" hidden="1">
      <c r="A584" s="45"/>
      <c r="B584" s="45"/>
      <c r="C584" s="45"/>
      <c r="D584" s="45"/>
      <c r="E584" s="45"/>
      <c r="F584" s="45"/>
      <c r="G584" s="45"/>
      <c r="H584" s="45"/>
      <c r="I584" s="45"/>
      <c r="J584" s="48"/>
    </row>
    <row r="585" spans="1:10" s="1" customFormat="1">
      <c r="J585" s="44"/>
    </row>
  </sheetData>
  <mergeCells count="1178">
    <mergeCell ref="E548:F549"/>
    <mergeCell ref="G548:G549"/>
    <mergeCell ref="H548:H549"/>
    <mergeCell ref="I548:I549"/>
    <mergeCell ref="B546:B547"/>
    <mergeCell ref="C546:C547"/>
    <mergeCell ref="D546:D547"/>
    <mergeCell ref="N18:N19"/>
    <mergeCell ref="N20:N21"/>
    <mergeCell ref="N22:N23"/>
    <mergeCell ref="N24:N25"/>
    <mergeCell ref="N26:N27"/>
    <mergeCell ref="N28:N29"/>
    <mergeCell ref="B533:C533"/>
    <mergeCell ref="D533:I533"/>
    <mergeCell ref="E534:I534"/>
    <mergeCell ref="B535:C536"/>
    <mergeCell ref="D535:I536"/>
    <mergeCell ref="B537:C537"/>
    <mergeCell ref="D537:I537"/>
    <mergeCell ref="I521:I522"/>
    <mergeCell ref="B523:I525"/>
    <mergeCell ref="B528:I529"/>
    <mergeCell ref="B530:C530"/>
    <mergeCell ref="B531:C532"/>
    <mergeCell ref="D530:H530"/>
    <mergeCell ref="D531:H532"/>
    <mergeCell ref="I531:I532"/>
    <mergeCell ref="B521:B522"/>
    <mergeCell ref="C521:C522"/>
    <mergeCell ref="D521:D522"/>
    <mergeCell ref="E521:F522"/>
    <mergeCell ref="I579:I580"/>
    <mergeCell ref="I550:I551"/>
    <mergeCell ref="B552:I554"/>
    <mergeCell ref="B557:I558"/>
    <mergeCell ref="B559:C559"/>
    <mergeCell ref="B560:C561"/>
    <mergeCell ref="D559:H559"/>
    <mergeCell ref="D560:H561"/>
    <mergeCell ref="I560:I561"/>
    <mergeCell ref="B550:B551"/>
    <mergeCell ref="C550:C551"/>
    <mergeCell ref="D550:D551"/>
    <mergeCell ref="E550:F551"/>
    <mergeCell ref="G550:G551"/>
    <mergeCell ref="H550:H551"/>
    <mergeCell ref="I546:I547"/>
    <mergeCell ref="I571:I572"/>
    <mergeCell ref="B573:B574"/>
    <mergeCell ref="C573:C574"/>
    <mergeCell ref="D573:D574"/>
    <mergeCell ref="E573:F574"/>
    <mergeCell ref="G573:G574"/>
    <mergeCell ref="H573:H574"/>
    <mergeCell ref="I573:I574"/>
    <mergeCell ref="B571:B572"/>
    <mergeCell ref="D562:I562"/>
    <mergeCell ref="G577:G578"/>
    <mergeCell ref="H577:H578"/>
    <mergeCell ref="I577:I578"/>
    <mergeCell ref="B575:B576"/>
    <mergeCell ref="C575:C576"/>
    <mergeCell ref="D575:D576"/>
    <mergeCell ref="B581:I583"/>
    <mergeCell ref="C571:C572"/>
    <mergeCell ref="D571:D572"/>
    <mergeCell ref="E571:F572"/>
    <mergeCell ref="G571:G572"/>
    <mergeCell ref="H571:H572"/>
    <mergeCell ref="B567:I567"/>
    <mergeCell ref="E568:F568"/>
    <mergeCell ref="B569:B570"/>
    <mergeCell ref="C569:C570"/>
    <mergeCell ref="D569:D570"/>
    <mergeCell ref="E569:F570"/>
    <mergeCell ref="G569:G570"/>
    <mergeCell ref="H569:H570"/>
    <mergeCell ref="I569:I570"/>
    <mergeCell ref="B562:C562"/>
    <mergeCell ref="E563:I563"/>
    <mergeCell ref="B564:C565"/>
    <mergeCell ref="D564:I565"/>
    <mergeCell ref="B566:C566"/>
    <mergeCell ref="D566:I566"/>
    <mergeCell ref="B579:B580"/>
    <mergeCell ref="C579:C580"/>
    <mergeCell ref="D579:D580"/>
    <mergeCell ref="E579:F580"/>
    <mergeCell ref="G579:G580"/>
    <mergeCell ref="H579:H580"/>
    <mergeCell ref="I575:I576"/>
    <mergeCell ref="B577:B578"/>
    <mergeCell ref="C577:C578"/>
    <mergeCell ref="D577:D578"/>
    <mergeCell ref="E577:F578"/>
    <mergeCell ref="E575:F576"/>
    <mergeCell ref="G575:G576"/>
    <mergeCell ref="H575:H576"/>
    <mergeCell ref="I544:I545"/>
    <mergeCell ref="B542:B543"/>
    <mergeCell ref="C542:C543"/>
    <mergeCell ref="D542:D543"/>
    <mergeCell ref="E542:F543"/>
    <mergeCell ref="G542:G543"/>
    <mergeCell ref="H542:H543"/>
    <mergeCell ref="B538:I538"/>
    <mergeCell ref="E539:F539"/>
    <mergeCell ref="B540:B541"/>
    <mergeCell ref="C540:C541"/>
    <mergeCell ref="D540:D541"/>
    <mergeCell ref="E540:F541"/>
    <mergeCell ref="G540:G541"/>
    <mergeCell ref="H540:H541"/>
    <mergeCell ref="I540:I541"/>
    <mergeCell ref="E546:F547"/>
    <mergeCell ref="G546:G547"/>
    <mergeCell ref="H546:H547"/>
    <mergeCell ref="I542:I543"/>
    <mergeCell ref="B544:B545"/>
    <mergeCell ref="C544:C545"/>
    <mergeCell ref="D544:D545"/>
    <mergeCell ref="E544:F545"/>
    <mergeCell ref="G544:G545"/>
    <mergeCell ref="H544:H545"/>
    <mergeCell ref="B548:B549"/>
    <mergeCell ref="C548:C549"/>
    <mergeCell ref="D548:D549"/>
    <mergeCell ref="G521:G522"/>
    <mergeCell ref="H521:H522"/>
    <mergeCell ref="I517:I518"/>
    <mergeCell ref="B519:B520"/>
    <mergeCell ref="C519:C520"/>
    <mergeCell ref="D519:D520"/>
    <mergeCell ref="E519:F520"/>
    <mergeCell ref="G519:G520"/>
    <mergeCell ref="H519:H520"/>
    <mergeCell ref="I519:I520"/>
    <mergeCell ref="B517:B518"/>
    <mergeCell ref="C517:C518"/>
    <mergeCell ref="D517:D518"/>
    <mergeCell ref="E517:F518"/>
    <mergeCell ref="G517:G518"/>
    <mergeCell ref="H517:H518"/>
    <mergeCell ref="I513:I514"/>
    <mergeCell ref="B515:B516"/>
    <mergeCell ref="C515:C516"/>
    <mergeCell ref="D515:D516"/>
    <mergeCell ref="E515:F516"/>
    <mergeCell ref="G515:G516"/>
    <mergeCell ref="H515:H516"/>
    <mergeCell ref="I515:I516"/>
    <mergeCell ref="B513:B514"/>
    <mergeCell ref="C513:C514"/>
    <mergeCell ref="D513:D514"/>
    <mergeCell ref="E513:F514"/>
    <mergeCell ref="G513:G514"/>
    <mergeCell ref="H513:H514"/>
    <mergeCell ref="B509:I509"/>
    <mergeCell ref="E510:F510"/>
    <mergeCell ref="B511:B512"/>
    <mergeCell ref="C511:C512"/>
    <mergeCell ref="D511:D512"/>
    <mergeCell ref="E511:F512"/>
    <mergeCell ref="G511:G512"/>
    <mergeCell ref="H511:H512"/>
    <mergeCell ref="I511:I512"/>
    <mergeCell ref="B504:C504"/>
    <mergeCell ref="D504:I504"/>
    <mergeCell ref="E505:I505"/>
    <mergeCell ref="B506:C507"/>
    <mergeCell ref="D506:I507"/>
    <mergeCell ref="B508:C508"/>
    <mergeCell ref="D508:I508"/>
    <mergeCell ref="B494:I496"/>
    <mergeCell ref="B499:I500"/>
    <mergeCell ref="B501:C501"/>
    <mergeCell ref="B502:C503"/>
    <mergeCell ref="D501:H501"/>
    <mergeCell ref="D502:H503"/>
    <mergeCell ref="I502:I503"/>
    <mergeCell ref="I490:I491"/>
    <mergeCell ref="B492:B493"/>
    <mergeCell ref="C492:C493"/>
    <mergeCell ref="D492:D493"/>
    <mergeCell ref="E492:F493"/>
    <mergeCell ref="G492:G493"/>
    <mergeCell ref="H492:H493"/>
    <mergeCell ref="I492:I493"/>
    <mergeCell ref="B490:B491"/>
    <mergeCell ref="C490:C491"/>
    <mergeCell ref="D490:D491"/>
    <mergeCell ref="E490:F491"/>
    <mergeCell ref="G490:G491"/>
    <mergeCell ref="H490:H491"/>
    <mergeCell ref="I486:I487"/>
    <mergeCell ref="B488:B489"/>
    <mergeCell ref="C488:C489"/>
    <mergeCell ref="D488:D489"/>
    <mergeCell ref="E488:F489"/>
    <mergeCell ref="G488:G489"/>
    <mergeCell ref="H488:H489"/>
    <mergeCell ref="I488:I489"/>
    <mergeCell ref="B486:B487"/>
    <mergeCell ref="C486:C487"/>
    <mergeCell ref="D486:D487"/>
    <mergeCell ref="E486:F487"/>
    <mergeCell ref="G486:G487"/>
    <mergeCell ref="H486:H487"/>
    <mergeCell ref="I482:I483"/>
    <mergeCell ref="B484:B485"/>
    <mergeCell ref="C484:C485"/>
    <mergeCell ref="D484:D485"/>
    <mergeCell ref="E484:F485"/>
    <mergeCell ref="G484:G485"/>
    <mergeCell ref="H484:H485"/>
    <mergeCell ref="I484:I485"/>
    <mergeCell ref="B479:C479"/>
    <mergeCell ref="D479:I479"/>
    <mergeCell ref="B480:I480"/>
    <mergeCell ref="E481:F481"/>
    <mergeCell ref="B482:B483"/>
    <mergeCell ref="C482:C483"/>
    <mergeCell ref="D482:D483"/>
    <mergeCell ref="E482:F483"/>
    <mergeCell ref="G482:G483"/>
    <mergeCell ref="H482:H483"/>
    <mergeCell ref="E452:F452"/>
    <mergeCell ref="B453:B454"/>
    <mergeCell ref="C453:C454"/>
    <mergeCell ref="D453:D454"/>
    <mergeCell ref="E453:F454"/>
    <mergeCell ref="G453:G454"/>
    <mergeCell ref="H453:H454"/>
    <mergeCell ref="I453:I454"/>
    <mergeCell ref="B473:C474"/>
    <mergeCell ref="B475:C475"/>
    <mergeCell ref="D475:I475"/>
    <mergeCell ref="E476:I476"/>
    <mergeCell ref="B477:C478"/>
    <mergeCell ref="D477:I478"/>
    <mergeCell ref="D473:H474"/>
    <mergeCell ref="I473:I474"/>
    <mergeCell ref="G463:G464"/>
    <mergeCell ref="H463:H464"/>
    <mergeCell ref="I463:I464"/>
    <mergeCell ref="B465:I467"/>
    <mergeCell ref="B470:I471"/>
    <mergeCell ref="B472:C472"/>
    <mergeCell ref="D472:H472"/>
    <mergeCell ref="I459:I460"/>
    <mergeCell ref="B461:B462"/>
    <mergeCell ref="C461:C462"/>
    <mergeCell ref="D461:D462"/>
    <mergeCell ref="E461:F462"/>
    <mergeCell ref="G461:G462"/>
    <mergeCell ref="H461:H462"/>
    <mergeCell ref="I461:I462"/>
    <mergeCell ref="B446:C446"/>
    <mergeCell ref="D446:I446"/>
    <mergeCell ref="E447:I447"/>
    <mergeCell ref="B463:B464"/>
    <mergeCell ref="C463:C464"/>
    <mergeCell ref="D463:D464"/>
    <mergeCell ref="E463:F464"/>
    <mergeCell ref="B459:B460"/>
    <mergeCell ref="C459:C460"/>
    <mergeCell ref="D459:D460"/>
    <mergeCell ref="E459:F460"/>
    <mergeCell ref="G459:G460"/>
    <mergeCell ref="H459:H460"/>
    <mergeCell ref="B455:B456"/>
    <mergeCell ref="C455:C456"/>
    <mergeCell ref="D455:D456"/>
    <mergeCell ref="E455:F456"/>
    <mergeCell ref="G455:G456"/>
    <mergeCell ref="H455:H456"/>
    <mergeCell ref="B450:C450"/>
    <mergeCell ref="B448:C449"/>
    <mergeCell ref="D448:I449"/>
    <mergeCell ref="I455:I456"/>
    <mergeCell ref="B457:B458"/>
    <mergeCell ref="C457:C458"/>
    <mergeCell ref="D457:D458"/>
    <mergeCell ref="E457:F458"/>
    <mergeCell ref="G457:G458"/>
    <mergeCell ref="H457:H458"/>
    <mergeCell ref="I457:I458"/>
    <mergeCell ref="D450:I450"/>
    <mergeCell ref="B451:I451"/>
    <mergeCell ref="I434:I435"/>
    <mergeCell ref="B436:I438"/>
    <mergeCell ref="D443:H443"/>
    <mergeCell ref="I444:I445"/>
    <mergeCell ref="B434:B435"/>
    <mergeCell ref="C434:C435"/>
    <mergeCell ref="D434:D435"/>
    <mergeCell ref="E434:F435"/>
    <mergeCell ref="G434:G435"/>
    <mergeCell ref="H434:H435"/>
    <mergeCell ref="I430:I431"/>
    <mergeCell ref="B432:B433"/>
    <mergeCell ref="C432:C433"/>
    <mergeCell ref="D432:D433"/>
    <mergeCell ref="E432:F433"/>
    <mergeCell ref="G432:G433"/>
    <mergeCell ref="H432:H433"/>
    <mergeCell ref="I432:I433"/>
    <mergeCell ref="B430:B431"/>
    <mergeCell ref="C430:C431"/>
    <mergeCell ref="D430:D431"/>
    <mergeCell ref="E430:F431"/>
    <mergeCell ref="G430:G431"/>
    <mergeCell ref="H430:H431"/>
    <mergeCell ref="B441:I442"/>
    <mergeCell ref="B443:C443"/>
    <mergeCell ref="B444:C445"/>
    <mergeCell ref="D444:H445"/>
    <mergeCell ref="I426:I427"/>
    <mergeCell ref="B428:B429"/>
    <mergeCell ref="C428:C429"/>
    <mergeCell ref="D428:D429"/>
    <mergeCell ref="E428:F429"/>
    <mergeCell ref="G428:G429"/>
    <mergeCell ref="H428:H429"/>
    <mergeCell ref="I428:I429"/>
    <mergeCell ref="B426:B427"/>
    <mergeCell ref="C426:C427"/>
    <mergeCell ref="D426:D427"/>
    <mergeCell ref="E426:F427"/>
    <mergeCell ref="G426:G427"/>
    <mergeCell ref="H426:H427"/>
    <mergeCell ref="B422:I422"/>
    <mergeCell ref="E423:F423"/>
    <mergeCell ref="B424:B425"/>
    <mergeCell ref="C424:C425"/>
    <mergeCell ref="D424:D425"/>
    <mergeCell ref="E424:F425"/>
    <mergeCell ref="G424:G425"/>
    <mergeCell ref="H424:H425"/>
    <mergeCell ref="I424:I425"/>
    <mergeCell ref="B417:C417"/>
    <mergeCell ref="D417:I417"/>
    <mergeCell ref="E418:I418"/>
    <mergeCell ref="B419:C420"/>
    <mergeCell ref="D419:I420"/>
    <mergeCell ref="B421:C421"/>
    <mergeCell ref="D421:I421"/>
    <mergeCell ref="B407:I409"/>
    <mergeCell ref="B412:I413"/>
    <mergeCell ref="B414:C414"/>
    <mergeCell ref="B415:C416"/>
    <mergeCell ref="D414:H414"/>
    <mergeCell ref="D415:H416"/>
    <mergeCell ref="I415:I416"/>
    <mergeCell ref="I403:I404"/>
    <mergeCell ref="B405:B406"/>
    <mergeCell ref="C405:C406"/>
    <mergeCell ref="D405:D406"/>
    <mergeCell ref="E405:F406"/>
    <mergeCell ref="G405:G406"/>
    <mergeCell ref="H405:H406"/>
    <mergeCell ref="I405:I406"/>
    <mergeCell ref="B403:B404"/>
    <mergeCell ref="C403:C404"/>
    <mergeCell ref="D403:D404"/>
    <mergeCell ref="E403:F404"/>
    <mergeCell ref="G403:G404"/>
    <mergeCell ref="H403:H404"/>
    <mergeCell ref="I399:I400"/>
    <mergeCell ref="B401:B402"/>
    <mergeCell ref="C401:C402"/>
    <mergeCell ref="D401:D402"/>
    <mergeCell ref="E401:F402"/>
    <mergeCell ref="G401:G402"/>
    <mergeCell ref="H401:H402"/>
    <mergeCell ref="I401:I402"/>
    <mergeCell ref="B399:B400"/>
    <mergeCell ref="C399:C400"/>
    <mergeCell ref="D399:D400"/>
    <mergeCell ref="E399:F400"/>
    <mergeCell ref="G399:G400"/>
    <mergeCell ref="H399:H400"/>
    <mergeCell ref="I395:I396"/>
    <mergeCell ref="B397:B398"/>
    <mergeCell ref="C397:C398"/>
    <mergeCell ref="D397:D398"/>
    <mergeCell ref="E397:F398"/>
    <mergeCell ref="G397:G398"/>
    <mergeCell ref="H397:H398"/>
    <mergeCell ref="I397:I398"/>
    <mergeCell ref="B392:C392"/>
    <mergeCell ref="D392:I392"/>
    <mergeCell ref="B393:I393"/>
    <mergeCell ref="E394:F394"/>
    <mergeCell ref="B395:B396"/>
    <mergeCell ref="C395:C396"/>
    <mergeCell ref="D395:D396"/>
    <mergeCell ref="E395:F396"/>
    <mergeCell ref="G395:G396"/>
    <mergeCell ref="H395:H396"/>
    <mergeCell ref="B386:C387"/>
    <mergeCell ref="B388:C388"/>
    <mergeCell ref="D388:I388"/>
    <mergeCell ref="E389:I389"/>
    <mergeCell ref="B390:C391"/>
    <mergeCell ref="D390:I391"/>
    <mergeCell ref="D386:H387"/>
    <mergeCell ref="I386:I387"/>
    <mergeCell ref="I376:I377"/>
    <mergeCell ref="B378:I380"/>
    <mergeCell ref="B383:I384"/>
    <mergeCell ref="B385:C385"/>
    <mergeCell ref="D385:H385"/>
    <mergeCell ref="B376:B377"/>
    <mergeCell ref="C376:C377"/>
    <mergeCell ref="D376:D377"/>
    <mergeCell ref="E376:F377"/>
    <mergeCell ref="G376:G377"/>
    <mergeCell ref="H376:H377"/>
    <mergeCell ref="I372:I373"/>
    <mergeCell ref="B374:B375"/>
    <mergeCell ref="C374:C375"/>
    <mergeCell ref="D374:D375"/>
    <mergeCell ref="E374:F375"/>
    <mergeCell ref="G374:G375"/>
    <mergeCell ref="H374:H375"/>
    <mergeCell ref="I374:I375"/>
    <mergeCell ref="B372:B373"/>
    <mergeCell ref="C372:C373"/>
    <mergeCell ref="D372:D373"/>
    <mergeCell ref="E372:F373"/>
    <mergeCell ref="G372:G373"/>
    <mergeCell ref="H372:H373"/>
    <mergeCell ref="I368:I369"/>
    <mergeCell ref="B370:B371"/>
    <mergeCell ref="C370:C371"/>
    <mergeCell ref="D370:D371"/>
    <mergeCell ref="E370:F371"/>
    <mergeCell ref="G370:G371"/>
    <mergeCell ref="H370:H371"/>
    <mergeCell ref="I370:I371"/>
    <mergeCell ref="B368:B369"/>
    <mergeCell ref="C368:C369"/>
    <mergeCell ref="D368:D369"/>
    <mergeCell ref="E368:F369"/>
    <mergeCell ref="G368:G369"/>
    <mergeCell ref="H368:H369"/>
    <mergeCell ref="B364:I364"/>
    <mergeCell ref="E365:F365"/>
    <mergeCell ref="B366:B367"/>
    <mergeCell ref="C366:C367"/>
    <mergeCell ref="D366:D367"/>
    <mergeCell ref="E366:F367"/>
    <mergeCell ref="G366:G367"/>
    <mergeCell ref="H366:H367"/>
    <mergeCell ref="I366:I367"/>
    <mergeCell ref="B359:C359"/>
    <mergeCell ref="D359:I359"/>
    <mergeCell ref="E360:I360"/>
    <mergeCell ref="B361:C362"/>
    <mergeCell ref="D361:I362"/>
    <mergeCell ref="B363:C363"/>
    <mergeCell ref="D363:I363"/>
    <mergeCell ref="B349:I351"/>
    <mergeCell ref="B354:I355"/>
    <mergeCell ref="B356:C356"/>
    <mergeCell ref="B357:C358"/>
    <mergeCell ref="I345:I346"/>
    <mergeCell ref="B347:B348"/>
    <mergeCell ref="C347:C348"/>
    <mergeCell ref="D347:D348"/>
    <mergeCell ref="E347:F348"/>
    <mergeCell ref="G347:G348"/>
    <mergeCell ref="H347:H348"/>
    <mergeCell ref="I347:I348"/>
    <mergeCell ref="B345:B346"/>
    <mergeCell ref="C345:C346"/>
    <mergeCell ref="D345:D346"/>
    <mergeCell ref="E345:F346"/>
    <mergeCell ref="G345:G346"/>
    <mergeCell ref="H345:H346"/>
    <mergeCell ref="D356:H356"/>
    <mergeCell ref="D357:H358"/>
    <mergeCell ref="I357:I358"/>
    <mergeCell ref="I341:I342"/>
    <mergeCell ref="B343:B344"/>
    <mergeCell ref="C343:C344"/>
    <mergeCell ref="D343:D344"/>
    <mergeCell ref="E343:F344"/>
    <mergeCell ref="G343:G344"/>
    <mergeCell ref="H343:H344"/>
    <mergeCell ref="I343:I344"/>
    <mergeCell ref="B341:B342"/>
    <mergeCell ref="C341:C342"/>
    <mergeCell ref="D341:D342"/>
    <mergeCell ref="E341:F342"/>
    <mergeCell ref="G341:G342"/>
    <mergeCell ref="H341:H342"/>
    <mergeCell ref="I337:I338"/>
    <mergeCell ref="B339:B340"/>
    <mergeCell ref="C339:C340"/>
    <mergeCell ref="D339:D340"/>
    <mergeCell ref="E339:F340"/>
    <mergeCell ref="G339:G340"/>
    <mergeCell ref="H339:H340"/>
    <mergeCell ref="I339:I340"/>
    <mergeCell ref="B334:C334"/>
    <mergeCell ref="D334:I334"/>
    <mergeCell ref="B335:I335"/>
    <mergeCell ref="E336:F336"/>
    <mergeCell ref="B337:B338"/>
    <mergeCell ref="C337:C338"/>
    <mergeCell ref="D337:D338"/>
    <mergeCell ref="E337:F338"/>
    <mergeCell ref="G337:G338"/>
    <mergeCell ref="H337:H338"/>
    <mergeCell ref="B328:C329"/>
    <mergeCell ref="B330:C330"/>
    <mergeCell ref="D330:I330"/>
    <mergeCell ref="E331:I331"/>
    <mergeCell ref="B332:C333"/>
    <mergeCell ref="D332:I333"/>
    <mergeCell ref="B325:I326"/>
    <mergeCell ref="B327:C327"/>
    <mergeCell ref="D327:H327"/>
    <mergeCell ref="D328:H329"/>
    <mergeCell ref="I328:I329"/>
    <mergeCell ref="I318:I319"/>
    <mergeCell ref="B320:I322"/>
    <mergeCell ref="B318:B319"/>
    <mergeCell ref="C318:C319"/>
    <mergeCell ref="D318:D319"/>
    <mergeCell ref="E318:F319"/>
    <mergeCell ref="G318:G319"/>
    <mergeCell ref="H318:H319"/>
    <mergeCell ref="I314:I315"/>
    <mergeCell ref="B316:B317"/>
    <mergeCell ref="C316:C317"/>
    <mergeCell ref="D316:D317"/>
    <mergeCell ref="E316:F317"/>
    <mergeCell ref="G316:G317"/>
    <mergeCell ref="H316:H317"/>
    <mergeCell ref="I316:I317"/>
    <mergeCell ref="B314:B315"/>
    <mergeCell ref="C314:C315"/>
    <mergeCell ref="D314:D315"/>
    <mergeCell ref="E314:F315"/>
    <mergeCell ref="G314:G315"/>
    <mergeCell ref="H314:H315"/>
    <mergeCell ref="I312:I313"/>
    <mergeCell ref="B310:B311"/>
    <mergeCell ref="C310:C311"/>
    <mergeCell ref="D310:D311"/>
    <mergeCell ref="E310:F311"/>
    <mergeCell ref="G310:G311"/>
    <mergeCell ref="H310:H311"/>
    <mergeCell ref="B306:I306"/>
    <mergeCell ref="E307:F307"/>
    <mergeCell ref="B308:B309"/>
    <mergeCell ref="C308:C309"/>
    <mergeCell ref="D308:D309"/>
    <mergeCell ref="E308:F309"/>
    <mergeCell ref="G308:G309"/>
    <mergeCell ref="H308:H309"/>
    <mergeCell ref="I308:I309"/>
    <mergeCell ref="B301:C301"/>
    <mergeCell ref="D301:I301"/>
    <mergeCell ref="E302:I302"/>
    <mergeCell ref="B303:C304"/>
    <mergeCell ref="D303:I304"/>
    <mergeCell ref="B305:C305"/>
    <mergeCell ref="D305:I305"/>
    <mergeCell ref="I310:I311"/>
    <mergeCell ref="B312:B313"/>
    <mergeCell ref="C312:C313"/>
    <mergeCell ref="D312:D313"/>
    <mergeCell ref="E312:F313"/>
    <mergeCell ref="G312:G313"/>
    <mergeCell ref="H312:H313"/>
    <mergeCell ref="I289:I290"/>
    <mergeCell ref="B291:I293"/>
    <mergeCell ref="B296:I297"/>
    <mergeCell ref="B298:C298"/>
    <mergeCell ref="B299:C300"/>
    <mergeCell ref="D298:H298"/>
    <mergeCell ref="D299:H300"/>
    <mergeCell ref="I299:I300"/>
    <mergeCell ref="B289:B290"/>
    <mergeCell ref="C289:C290"/>
    <mergeCell ref="D289:D290"/>
    <mergeCell ref="E289:F290"/>
    <mergeCell ref="G289:G290"/>
    <mergeCell ref="H289:H290"/>
    <mergeCell ref="I285:I286"/>
    <mergeCell ref="B287:B288"/>
    <mergeCell ref="C287:C288"/>
    <mergeCell ref="D287:D288"/>
    <mergeCell ref="E287:F288"/>
    <mergeCell ref="G287:G288"/>
    <mergeCell ref="H287:H288"/>
    <mergeCell ref="I287:I288"/>
    <mergeCell ref="B285:B286"/>
    <mergeCell ref="C285:C286"/>
    <mergeCell ref="D285:D286"/>
    <mergeCell ref="E285:F286"/>
    <mergeCell ref="G285:G286"/>
    <mergeCell ref="H285:H286"/>
    <mergeCell ref="I281:I282"/>
    <mergeCell ref="B283:B284"/>
    <mergeCell ref="C283:C284"/>
    <mergeCell ref="D283:D284"/>
    <mergeCell ref="E283:F284"/>
    <mergeCell ref="G283:G284"/>
    <mergeCell ref="H283:H284"/>
    <mergeCell ref="I283:I284"/>
    <mergeCell ref="B281:B282"/>
    <mergeCell ref="C281:C282"/>
    <mergeCell ref="D281:D282"/>
    <mergeCell ref="E281:F282"/>
    <mergeCell ref="G281:G282"/>
    <mergeCell ref="H281:H282"/>
    <mergeCell ref="B277:I277"/>
    <mergeCell ref="E278:F278"/>
    <mergeCell ref="B279:B280"/>
    <mergeCell ref="C279:C280"/>
    <mergeCell ref="D279:D280"/>
    <mergeCell ref="E279:F280"/>
    <mergeCell ref="G279:G280"/>
    <mergeCell ref="H279:H280"/>
    <mergeCell ref="I279:I280"/>
    <mergeCell ref="B272:C272"/>
    <mergeCell ref="D272:I272"/>
    <mergeCell ref="E273:I273"/>
    <mergeCell ref="B274:C275"/>
    <mergeCell ref="D274:I275"/>
    <mergeCell ref="B276:C276"/>
    <mergeCell ref="D276:I276"/>
    <mergeCell ref="I260:I261"/>
    <mergeCell ref="B262:I264"/>
    <mergeCell ref="B267:I268"/>
    <mergeCell ref="B269:C269"/>
    <mergeCell ref="B270:C271"/>
    <mergeCell ref="D269:H269"/>
    <mergeCell ref="D270:H271"/>
    <mergeCell ref="I270:I271"/>
    <mergeCell ref="B260:B261"/>
    <mergeCell ref="C260:C261"/>
    <mergeCell ref="D260:D261"/>
    <mergeCell ref="E260:F261"/>
    <mergeCell ref="G260:G261"/>
    <mergeCell ref="H260:H261"/>
    <mergeCell ref="I256:I257"/>
    <mergeCell ref="B258:B259"/>
    <mergeCell ref="C258:C259"/>
    <mergeCell ref="D258:D259"/>
    <mergeCell ref="E258:F259"/>
    <mergeCell ref="G258:G259"/>
    <mergeCell ref="H258:H259"/>
    <mergeCell ref="I258:I259"/>
    <mergeCell ref="B256:B257"/>
    <mergeCell ref="C256:C257"/>
    <mergeCell ref="D256:D257"/>
    <mergeCell ref="E256:F257"/>
    <mergeCell ref="G256:G257"/>
    <mergeCell ref="H256:H257"/>
    <mergeCell ref="I252:I253"/>
    <mergeCell ref="B254:B255"/>
    <mergeCell ref="C254:C255"/>
    <mergeCell ref="D254:D255"/>
    <mergeCell ref="E254:F255"/>
    <mergeCell ref="G254:G255"/>
    <mergeCell ref="H254:H255"/>
    <mergeCell ref="I254:I255"/>
    <mergeCell ref="B252:B253"/>
    <mergeCell ref="C252:C253"/>
    <mergeCell ref="D252:D253"/>
    <mergeCell ref="E252:F253"/>
    <mergeCell ref="G252:G253"/>
    <mergeCell ref="H252:H253"/>
    <mergeCell ref="B248:I248"/>
    <mergeCell ref="E249:F249"/>
    <mergeCell ref="B250:B251"/>
    <mergeCell ref="C250:C251"/>
    <mergeCell ref="D250:D251"/>
    <mergeCell ref="E250:F251"/>
    <mergeCell ref="G250:G251"/>
    <mergeCell ref="H250:H251"/>
    <mergeCell ref="I250:I251"/>
    <mergeCell ref="B243:C243"/>
    <mergeCell ref="D243:I243"/>
    <mergeCell ref="E244:I244"/>
    <mergeCell ref="B245:C246"/>
    <mergeCell ref="D245:I246"/>
    <mergeCell ref="B247:C247"/>
    <mergeCell ref="D247:I247"/>
    <mergeCell ref="I231:I232"/>
    <mergeCell ref="B233:I235"/>
    <mergeCell ref="B238:I239"/>
    <mergeCell ref="B240:C240"/>
    <mergeCell ref="B241:C242"/>
    <mergeCell ref="B231:B232"/>
    <mergeCell ref="C231:C232"/>
    <mergeCell ref="D231:D232"/>
    <mergeCell ref="E231:F232"/>
    <mergeCell ref="G231:G232"/>
    <mergeCell ref="H231:H232"/>
    <mergeCell ref="D240:H240"/>
    <mergeCell ref="D241:H242"/>
    <mergeCell ref="I241:I242"/>
    <mergeCell ref="I227:I228"/>
    <mergeCell ref="B229:B230"/>
    <mergeCell ref="C229:C230"/>
    <mergeCell ref="D229:D230"/>
    <mergeCell ref="E229:F230"/>
    <mergeCell ref="G229:G230"/>
    <mergeCell ref="H229:H230"/>
    <mergeCell ref="I229:I230"/>
    <mergeCell ref="B227:B228"/>
    <mergeCell ref="C227:C228"/>
    <mergeCell ref="D227:D228"/>
    <mergeCell ref="E227:F228"/>
    <mergeCell ref="G227:G228"/>
    <mergeCell ref="H227:H228"/>
    <mergeCell ref="I223:I224"/>
    <mergeCell ref="B225:B226"/>
    <mergeCell ref="C225:C226"/>
    <mergeCell ref="D225:D226"/>
    <mergeCell ref="E225:F226"/>
    <mergeCell ref="G225:G226"/>
    <mergeCell ref="H225:H226"/>
    <mergeCell ref="I225:I226"/>
    <mergeCell ref="B223:B224"/>
    <mergeCell ref="C223:C224"/>
    <mergeCell ref="D223:D224"/>
    <mergeCell ref="E223:F224"/>
    <mergeCell ref="G223:G224"/>
    <mergeCell ref="H223:H224"/>
    <mergeCell ref="B219:I219"/>
    <mergeCell ref="E220:F220"/>
    <mergeCell ref="B221:B222"/>
    <mergeCell ref="C221:C222"/>
    <mergeCell ref="D221:D222"/>
    <mergeCell ref="E221:F222"/>
    <mergeCell ref="G221:G222"/>
    <mergeCell ref="H221:H222"/>
    <mergeCell ref="I221:I222"/>
    <mergeCell ref="B214:C214"/>
    <mergeCell ref="D214:I214"/>
    <mergeCell ref="E215:I215"/>
    <mergeCell ref="B216:C217"/>
    <mergeCell ref="D216:I217"/>
    <mergeCell ref="B218:C218"/>
    <mergeCell ref="D218:I218"/>
    <mergeCell ref="I202:I203"/>
    <mergeCell ref="B204:I206"/>
    <mergeCell ref="B209:I210"/>
    <mergeCell ref="B211:C211"/>
    <mergeCell ref="B212:C213"/>
    <mergeCell ref="D211:H211"/>
    <mergeCell ref="D212:H213"/>
    <mergeCell ref="I212:I213"/>
    <mergeCell ref="B202:B203"/>
    <mergeCell ref="C202:C203"/>
    <mergeCell ref="D202:D203"/>
    <mergeCell ref="E202:F203"/>
    <mergeCell ref="G202:G203"/>
    <mergeCell ref="H202:H203"/>
    <mergeCell ref="I198:I199"/>
    <mergeCell ref="B200:B201"/>
    <mergeCell ref="C200:C201"/>
    <mergeCell ref="D200:D201"/>
    <mergeCell ref="E200:F201"/>
    <mergeCell ref="G200:G201"/>
    <mergeCell ref="H200:H201"/>
    <mergeCell ref="I200:I201"/>
    <mergeCell ref="B198:B199"/>
    <mergeCell ref="C198:C199"/>
    <mergeCell ref="D198:D199"/>
    <mergeCell ref="E198:F199"/>
    <mergeCell ref="G198:G199"/>
    <mergeCell ref="H198:H199"/>
    <mergeCell ref="I194:I195"/>
    <mergeCell ref="B196:B197"/>
    <mergeCell ref="C196:C197"/>
    <mergeCell ref="D196:D197"/>
    <mergeCell ref="E196:F197"/>
    <mergeCell ref="G196:G197"/>
    <mergeCell ref="H196:H197"/>
    <mergeCell ref="I196:I197"/>
    <mergeCell ref="B194:B195"/>
    <mergeCell ref="C194:C195"/>
    <mergeCell ref="D194:D195"/>
    <mergeCell ref="E194:F195"/>
    <mergeCell ref="G194:G195"/>
    <mergeCell ref="H194:H195"/>
    <mergeCell ref="B190:I190"/>
    <mergeCell ref="E191:F191"/>
    <mergeCell ref="B192:B193"/>
    <mergeCell ref="C192:C193"/>
    <mergeCell ref="D192:D193"/>
    <mergeCell ref="E192:F193"/>
    <mergeCell ref="G192:G193"/>
    <mergeCell ref="H192:H193"/>
    <mergeCell ref="I192:I193"/>
    <mergeCell ref="B185:C185"/>
    <mergeCell ref="D185:I185"/>
    <mergeCell ref="E186:I186"/>
    <mergeCell ref="B187:C188"/>
    <mergeCell ref="D187:I188"/>
    <mergeCell ref="B189:C189"/>
    <mergeCell ref="D189:I189"/>
    <mergeCell ref="I173:I174"/>
    <mergeCell ref="B175:I177"/>
    <mergeCell ref="B180:I181"/>
    <mergeCell ref="B182:C182"/>
    <mergeCell ref="B183:C184"/>
    <mergeCell ref="D182:H182"/>
    <mergeCell ref="D183:H184"/>
    <mergeCell ref="I183:I184"/>
    <mergeCell ref="B173:B174"/>
    <mergeCell ref="C173:C174"/>
    <mergeCell ref="D173:D174"/>
    <mergeCell ref="E173:F174"/>
    <mergeCell ref="G173:G174"/>
    <mergeCell ref="H173:H174"/>
    <mergeCell ref="I169:I170"/>
    <mergeCell ref="B171:B172"/>
    <mergeCell ref="C171:C172"/>
    <mergeCell ref="D171:D172"/>
    <mergeCell ref="E171:F172"/>
    <mergeCell ref="G171:G172"/>
    <mergeCell ref="H171:H172"/>
    <mergeCell ref="I171:I172"/>
    <mergeCell ref="B169:B170"/>
    <mergeCell ref="C169:C170"/>
    <mergeCell ref="D169:D170"/>
    <mergeCell ref="E169:F170"/>
    <mergeCell ref="G169:G170"/>
    <mergeCell ref="H169:H170"/>
    <mergeCell ref="I165:I166"/>
    <mergeCell ref="B167:B168"/>
    <mergeCell ref="C167:C168"/>
    <mergeCell ref="D167:D168"/>
    <mergeCell ref="E167:F168"/>
    <mergeCell ref="G167:G168"/>
    <mergeCell ref="H167:H168"/>
    <mergeCell ref="I167:I168"/>
    <mergeCell ref="B165:B166"/>
    <mergeCell ref="C165:C166"/>
    <mergeCell ref="D165:D166"/>
    <mergeCell ref="E165:F166"/>
    <mergeCell ref="G165:G166"/>
    <mergeCell ref="H165:H166"/>
    <mergeCell ref="B161:I161"/>
    <mergeCell ref="E162:F162"/>
    <mergeCell ref="B163:B164"/>
    <mergeCell ref="C163:C164"/>
    <mergeCell ref="D163:D164"/>
    <mergeCell ref="E163:F164"/>
    <mergeCell ref="G163:G164"/>
    <mergeCell ref="H163:H164"/>
    <mergeCell ref="I163:I164"/>
    <mergeCell ref="B156:C156"/>
    <mergeCell ref="D156:I156"/>
    <mergeCell ref="E157:I157"/>
    <mergeCell ref="B158:C159"/>
    <mergeCell ref="D158:I159"/>
    <mergeCell ref="B160:C160"/>
    <mergeCell ref="D160:I160"/>
    <mergeCell ref="I144:I145"/>
    <mergeCell ref="B146:I148"/>
    <mergeCell ref="B151:I152"/>
    <mergeCell ref="B153:C153"/>
    <mergeCell ref="B154:C155"/>
    <mergeCell ref="D153:H153"/>
    <mergeCell ref="D154:H155"/>
    <mergeCell ref="I154:I155"/>
    <mergeCell ref="B144:B145"/>
    <mergeCell ref="C144:C145"/>
    <mergeCell ref="D144:D145"/>
    <mergeCell ref="E144:F145"/>
    <mergeCell ref="G144:G145"/>
    <mergeCell ref="H144:H145"/>
    <mergeCell ref="I140:I141"/>
    <mergeCell ref="B142:B143"/>
    <mergeCell ref="C142:C143"/>
    <mergeCell ref="D142:D143"/>
    <mergeCell ref="E142:F143"/>
    <mergeCell ref="G142:G143"/>
    <mergeCell ref="H142:H143"/>
    <mergeCell ref="I142:I143"/>
    <mergeCell ref="B140:B141"/>
    <mergeCell ref="C140:C141"/>
    <mergeCell ref="D140:D141"/>
    <mergeCell ref="E140:F141"/>
    <mergeCell ref="G140:G141"/>
    <mergeCell ref="H140:H141"/>
    <mergeCell ref="I136:I137"/>
    <mergeCell ref="B138:B139"/>
    <mergeCell ref="C138:C139"/>
    <mergeCell ref="D138:D139"/>
    <mergeCell ref="E138:F139"/>
    <mergeCell ref="G138:G139"/>
    <mergeCell ref="H138:H139"/>
    <mergeCell ref="I138:I139"/>
    <mergeCell ref="B136:B137"/>
    <mergeCell ref="C136:C137"/>
    <mergeCell ref="D136:D137"/>
    <mergeCell ref="E136:F137"/>
    <mergeCell ref="G136:G137"/>
    <mergeCell ref="H136:H137"/>
    <mergeCell ref="B132:I132"/>
    <mergeCell ref="E133:F133"/>
    <mergeCell ref="B134:B135"/>
    <mergeCell ref="C134:C135"/>
    <mergeCell ref="D134:D135"/>
    <mergeCell ref="E134:F135"/>
    <mergeCell ref="G134:G135"/>
    <mergeCell ref="H134:H135"/>
    <mergeCell ref="I134:I135"/>
    <mergeCell ref="B127:C127"/>
    <mergeCell ref="D127:I127"/>
    <mergeCell ref="E128:I128"/>
    <mergeCell ref="B129:C130"/>
    <mergeCell ref="D129:I130"/>
    <mergeCell ref="B131:C131"/>
    <mergeCell ref="D131:I131"/>
    <mergeCell ref="I115:I116"/>
    <mergeCell ref="B117:I119"/>
    <mergeCell ref="B122:I123"/>
    <mergeCell ref="B124:C124"/>
    <mergeCell ref="B125:C126"/>
    <mergeCell ref="D125:H126"/>
    <mergeCell ref="I125:I126"/>
    <mergeCell ref="B115:B116"/>
    <mergeCell ref="C115:C116"/>
    <mergeCell ref="D115:D116"/>
    <mergeCell ref="E115:F116"/>
    <mergeCell ref="G115:G116"/>
    <mergeCell ref="H115:H116"/>
    <mergeCell ref="D124:H124"/>
    <mergeCell ref="I111:I112"/>
    <mergeCell ref="B113:B114"/>
    <mergeCell ref="C113:C114"/>
    <mergeCell ref="D113:D114"/>
    <mergeCell ref="E113:F114"/>
    <mergeCell ref="G113:G114"/>
    <mergeCell ref="H113:H114"/>
    <mergeCell ref="I113:I114"/>
    <mergeCell ref="B111:B112"/>
    <mergeCell ref="C111:C112"/>
    <mergeCell ref="D111:D112"/>
    <mergeCell ref="E111:F112"/>
    <mergeCell ref="G111:G112"/>
    <mergeCell ref="H111:H112"/>
    <mergeCell ref="I107:I108"/>
    <mergeCell ref="B109:B110"/>
    <mergeCell ref="C109:C110"/>
    <mergeCell ref="D109:D110"/>
    <mergeCell ref="E109:F110"/>
    <mergeCell ref="G109:G110"/>
    <mergeCell ref="H109:H110"/>
    <mergeCell ref="I109:I110"/>
    <mergeCell ref="B107:B108"/>
    <mergeCell ref="C107:C108"/>
    <mergeCell ref="D107:D108"/>
    <mergeCell ref="E107:F108"/>
    <mergeCell ref="G107:G108"/>
    <mergeCell ref="H107:H108"/>
    <mergeCell ref="B103:I103"/>
    <mergeCell ref="E104:F104"/>
    <mergeCell ref="B105:B106"/>
    <mergeCell ref="C105:C106"/>
    <mergeCell ref="D105:D106"/>
    <mergeCell ref="E105:F106"/>
    <mergeCell ref="G105:G106"/>
    <mergeCell ref="H105:H106"/>
    <mergeCell ref="I105:I106"/>
    <mergeCell ref="B98:C98"/>
    <mergeCell ref="D98:I98"/>
    <mergeCell ref="E99:I99"/>
    <mergeCell ref="B100:C101"/>
    <mergeCell ref="D100:I101"/>
    <mergeCell ref="B102:C102"/>
    <mergeCell ref="D102:I102"/>
    <mergeCell ref="I86:I87"/>
    <mergeCell ref="B88:I90"/>
    <mergeCell ref="B93:I94"/>
    <mergeCell ref="B95:C95"/>
    <mergeCell ref="B96:C97"/>
    <mergeCell ref="B86:B87"/>
    <mergeCell ref="C86:C87"/>
    <mergeCell ref="D86:D87"/>
    <mergeCell ref="E86:F87"/>
    <mergeCell ref="G86:G87"/>
    <mergeCell ref="H86:H87"/>
    <mergeCell ref="D95:H95"/>
    <mergeCell ref="D96:H97"/>
    <mergeCell ref="I96:I97"/>
    <mergeCell ref="I82:I83"/>
    <mergeCell ref="B84:B85"/>
    <mergeCell ref="C84:C85"/>
    <mergeCell ref="D84:D85"/>
    <mergeCell ref="E84:F85"/>
    <mergeCell ref="G84:G85"/>
    <mergeCell ref="H84:H85"/>
    <mergeCell ref="I84:I85"/>
    <mergeCell ref="B82:B83"/>
    <mergeCell ref="C82:C83"/>
    <mergeCell ref="D82:D83"/>
    <mergeCell ref="E82:F83"/>
    <mergeCell ref="G82:G83"/>
    <mergeCell ref="H82:H83"/>
    <mergeCell ref="I78:I79"/>
    <mergeCell ref="B80:B81"/>
    <mergeCell ref="C80:C81"/>
    <mergeCell ref="D80:D81"/>
    <mergeCell ref="E80:F81"/>
    <mergeCell ref="G80:G81"/>
    <mergeCell ref="H80:H81"/>
    <mergeCell ref="I80:I81"/>
    <mergeCell ref="B78:B79"/>
    <mergeCell ref="C78:C79"/>
    <mergeCell ref="D78:D79"/>
    <mergeCell ref="E78:F79"/>
    <mergeCell ref="G78:G79"/>
    <mergeCell ref="H78:H79"/>
    <mergeCell ref="B74:I74"/>
    <mergeCell ref="E75:F75"/>
    <mergeCell ref="B76:B77"/>
    <mergeCell ref="C76:C77"/>
    <mergeCell ref="D76:D77"/>
    <mergeCell ref="E76:F77"/>
    <mergeCell ref="G76:G77"/>
    <mergeCell ref="H76:H77"/>
    <mergeCell ref="I76:I77"/>
    <mergeCell ref="B69:C69"/>
    <mergeCell ref="D69:I69"/>
    <mergeCell ref="E70:I70"/>
    <mergeCell ref="B71:C72"/>
    <mergeCell ref="D71:I72"/>
    <mergeCell ref="B73:C73"/>
    <mergeCell ref="D73:I73"/>
    <mergeCell ref="I57:I58"/>
    <mergeCell ref="B59:I61"/>
    <mergeCell ref="B64:I65"/>
    <mergeCell ref="B66:C66"/>
    <mergeCell ref="B67:C68"/>
    <mergeCell ref="B57:B58"/>
    <mergeCell ref="C57:C58"/>
    <mergeCell ref="D57:D58"/>
    <mergeCell ref="E57:F58"/>
    <mergeCell ref="G57:G58"/>
    <mergeCell ref="H57:H58"/>
    <mergeCell ref="D67:H68"/>
    <mergeCell ref="I67:I68"/>
    <mergeCell ref="D66:H66"/>
    <mergeCell ref="I53:I54"/>
    <mergeCell ref="B55:B56"/>
    <mergeCell ref="C55:C56"/>
    <mergeCell ref="D55:D56"/>
    <mergeCell ref="E55:F56"/>
    <mergeCell ref="G55:G56"/>
    <mergeCell ref="H55:H56"/>
    <mergeCell ref="I55:I56"/>
    <mergeCell ref="B53:B54"/>
    <mergeCell ref="C53:C54"/>
    <mergeCell ref="D53:D54"/>
    <mergeCell ref="E53:F54"/>
    <mergeCell ref="G53:G54"/>
    <mergeCell ref="H53:H54"/>
    <mergeCell ref="I49:I50"/>
    <mergeCell ref="B51:B52"/>
    <mergeCell ref="C51:C52"/>
    <mergeCell ref="D51:D52"/>
    <mergeCell ref="E51:F52"/>
    <mergeCell ref="G51:G52"/>
    <mergeCell ref="H51:H52"/>
    <mergeCell ref="I51:I52"/>
    <mergeCell ref="B49:B50"/>
    <mergeCell ref="C49:C50"/>
    <mergeCell ref="D49:D50"/>
    <mergeCell ref="E49:F50"/>
    <mergeCell ref="G49:G50"/>
    <mergeCell ref="H49:H50"/>
    <mergeCell ref="B45:I45"/>
    <mergeCell ref="E46:F46"/>
    <mergeCell ref="B47:B48"/>
    <mergeCell ref="C47:C48"/>
    <mergeCell ref="D47:D48"/>
    <mergeCell ref="E47:F48"/>
    <mergeCell ref="G47:G48"/>
    <mergeCell ref="H47:H48"/>
    <mergeCell ref="I47:I48"/>
    <mergeCell ref="B40:C40"/>
    <mergeCell ref="D40:I40"/>
    <mergeCell ref="E41:I41"/>
    <mergeCell ref="B42:C43"/>
    <mergeCell ref="D42:I43"/>
    <mergeCell ref="B44:C44"/>
    <mergeCell ref="D44:I44"/>
    <mergeCell ref="B35:I36"/>
    <mergeCell ref="B37:C37"/>
    <mergeCell ref="B38:C39"/>
    <mergeCell ref="D37:H37"/>
    <mergeCell ref="D38:H39"/>
    <mergeCell ref="I38:I39"/>
    <mergeCell ref="B30:I32"/>
    <mergeCell ref="B28:B29"/>
    <mergeCell ref="C28:C29"/>
    <mergeCell ref="D28:D29"/>
    <mergeCell ref="E28:F29"/>
    <mergeCell ref="G28:G29"/>
    <mergeCell ref="H28:H29"/>
    <mergeCell ref="I24:I25"/>
    <mergeCell ref="B26:B27"/>
    <mergeCell ref="C26:C27"/>
    <mergeCell ref="D26:D27"/>
    <mergeCell ref="E26:F27"/>
    <mergeCell ref="G26:G27"/>
    <mergeCell ref="H26:H27"/>
    <mergeCell ref="I26:I27"/>
    <mergeCell ref="B24:B25"/>
    <mergeCell ref="C24:C25"/>
    <mergeCell ref="D24:D25"/>
    <mergeCell ref="E24:F25"/>
    <mergeCell ref="G24:G25"/>
    <mergeCell ref="H24:H25"/>
    <mergeCell ref="A1:J3"/>
    <mergeCell ref="B6:I7"/>
    <mergeCell ref="B8:C8"/>
    <mergeCell ref="B9:C10"/>
    <mergeCell ref="I20:I21"/>
    <mergeCell ref="B22:B23"/>
    <mergeCell ref="C22:C23"/>
    <mergeCell ref="D22:D23"/>
    <mergeCell ref="E22:F23"/>
    <mergeCell ref="G22:G23"/>
    <mergeCell ref="H22:H23"/>
    <mergeCell ref="I22:I23"/>
    <mergeCell ref="B20:B21"/>
    <mergeCell ref="C20:C21"/>
    <mergeCell ref="D20:D21"/>
    <mergeCell ref="E20:F21"/>
    <mergeCell ref="G20:G21"/>
    <mergeCell ref="H20:H21"/>
    <mergeCell ref="B16:I16"/>
    <mergeCell ref="E17:F17"/>
    <mergeCell ref="B18:B19"/>
    <mergeCell ref="C18:C19"/>
    <mergeCell ref="D18:D19"/>
    <mergeCell ref="E18:F19"/>
    <mergeCell ref="G18:G19"/>
    <mergeCell ref="H18:H19"/>
    <mergeCell ref="I18:I19"/>
    <mergeCell ref="D8:H8"/>
    <mergeCell ref="I9:I10"/>
    <mergeCell ref="D9:H10"/>
    <mergeCell ref="B4:C4"/>
    <mergeCell ref="D4:I4"/>
    <mergeCell ref="D5:I5"/>
    <mergeCell ref="B5:C5"/>
    <mergeCell ref="T18:T19"/>
    <mergeCell ref="T20:T21"/>
    <mergeCell ref="T22:T23"/>
    <mergeCell ref="T24:T25"/>
    <mergeCell ref="T26:T27"/>
    <mergeCell ref="T28:T29"/>
    <mergeCell ref="E15:I15"/>
    <mergeCell ref="B11:C11"/>
    <mergeCell ref="D11:I11"/>
    <mergeCell ref="E12:I12"/>
    <mergeCell ref="B13:C14"/>
    <mergeCell ref="D13:I14"/>
    <mergeCell ref="B15:C15"/>
    <mergeCell ref="I28:I29"/>
    <mergeCell ref="O7:S7"/>
  </mergeCells>
  <phoneticPr fontId="1"/>
  <dataValidations count="1">
    <dataValidation imeMode="halfKatakana" allowBlank="1" showInputMessage="1" showErrorMessage="1" sqref="G569:G580 G250:G261 G47:G58 G540:G551 G76:G87 G105:G116 G134:G145 G163:G174 G192:G203 G221:G232 G279:G290 G308:G319 G337:G348 G366:G377 G395:G406 G424:G435 G453:G464 G482:G493 G511:G522 G18:G29"/>
  </dataValidations>
  <pageMargins left="0.7" right="0.7" top="0.75" bottom="0.75" header="0.3" footer="0.3"/>
  <pageSetup paperSize="9" scale="72" fitToHeight="0" orientation="portrait" horizontalDpi="4294967293" verticalDpi="0" r:id="rId1"/>
  <rowBreaks count="9" manualBreakCount="9">
    <brk id="62" max="9" man="1"/>
    <brk id="120" max="9" man="1"/>
    <brk id="178" max="9" man="1"/>
    <brk id="236" max="9" man="1"/>
    <brk id="294" max="9" man="1"/>
    <brk id="352" max="9" man="1"/>
    <brk id="410" max="9" man="1"/>
    <brk id="468" max="9" man="1"/>
    <brk id="526" max="9"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男子登録情報!$M$2</xm:f>
          </x14:formula1>
          <xm:sqref>I9:I10</xm:sqref>
        </x14:dataValidation>
        <x14:dataValidation type="list" allowBlank="1" showInputMessage="1" showErrorMessage="1">
          <x14:formula1>
            <xm:f>男子登録情報!$M$1:$M$21</xm:f>
          </x14:formula1>
          <xm:sqref>I38:I39 I67:I68 I96:I97 I125:I126 I154:I155 I183:I184 I212:I213 I241:I242 I270:I271 I299:I300 I328:I329 I357:I358 I386:I387 I415:I416 I444:I445 I473:I474 I502:I503 I531:I532 I560:I561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F0"/>
  </sheetPr>
  <dimension ref="A1:AA585"/>
  <sheetViews>
    <sheetView topLeftCell="A19" zoomScaleNormal="100" workbookViewId="0">
      <selection activeCell="B30" sqref="B30:I32"/>
    </sheetView>
  </sheetViews>
  <sheetFormatPr defaultRowHeight="13.5"/>
  <cols>
    <col min="1" max="1" width="10.625" style="1" customWidth="1"/>
    <col min="2" max="2" width="5.125" style="1" bestFit="1" customWidth="1"/>
    <col min="3" max="3" width="9.875" style="1" customWidth="1"/>
    <col min="4" max="4" width="12.875" style="1" hidden="1" customWidth="1"/>
    <col min="5" max="6" width="15.625" style="1" customWidth="1"/>
    <col min="7" max="7" width="30.625" style="1" customWidth="1"/>
    <col min="8" max="9" width="12.125" style="1" customWidth="1"/>
    <col min="10" max="10" width="10.625" style="44" customWidth="1"/>
    <col min="11" max="23" width="9" style="1" hidden="1" customWidth="1"/>
    <col min="24" max="27" width="9" style="1"/>
  </cols>
  <sheetData>
    <row r="1" spans="1:22" s="1" customFormat="1" ht="13.5" customHeight="1">
      <c r="A1" s="656" t="str">
        <f>CONCATENATE('加盟校情報&amp;大会設定'!G5,'加盟校情報&amp;大会設定'!H5,'加盟校情報&amp;大会設定'!I5,'加盟校情報&amp;大会設定'!J5)&amp;"　様式Ⅱ(男子4×400mR)個票"</f>
        <v>第85回東海学生陸上競技対校選手権大会　様式Ⅱ(男子4×400mR)個票</v>
      </c>
      <c r="B1" s="656"/>
      <c r="C1" s="656"/>
      <c r="D1" s="656"/>
      <c r="E1" s="656"/>
      <c r="F1" s="656"/>
      <c r="G1" s="656"/>
      <c r="H1" s="656"/>
      <c r="I1" s="656"/>
      <c r="J1" s="656"/>
    </row>
    <row r="2" spans="1:22" s="1" customFormat="1" ht="13.5" customHeight="1">
      <c r="A2" s="656"/>
      <c r="B2" s="656"/>
      <c r="C2" s="656"/>
      <c r="D2" s="656"/>
      <c r="E2" s="656"/>
      <c r="F2" s="656"/>
      <c r="G2" s="656"/>
      <c r="H2" s="656"/>
      <c r="I2" s="656"/>
      <c r="J2" s="656"/>
    </row>
    <row r="3" spans="1:22" s="1" customFormat="1" ht="13.5" customHeight="1" thickBot="1">
      <c r="A3" s="656"/>
      <c r="B3" s="656"/>
      <c r="C3" s="656"/>
      <c r="D3" s="656"/>
      <c r="E3" s="656"/>
      <c r="F3" s="656"/>
      <c r="G3" s="656"/>
      <c r="H3" s="656"/>
      <c r="I3" s="656"/>
      <c r="J3" s="656"/>
    </row>
    <row r="4" spans="1:22" s="1" customFormat="1" ht="39.75" customHeight="1" thickBot="1">
      <c r="A4" s="4"/>
      <c r="B4" s="630" t="s">
        <v>4291</v>
      </c>
      <c r="C4" s="631"/>
      <c r="D4" s="155"/>
      <c r="E4" s="719" t="s">
        <v>4295</v>
      </c>
      <c r="F4" s="628"/>
      <c r="G4" s="628"/>
      <c r="H4" s="628"/>
      <c r="I4" s="629"/>
      <c r="J4" s="44"/>
      <c r="M4" s="144" t="s">
        <v>22</v>
      </c>
      <c r="N4" s="145" t="s">
        <v>4274</v>
      </c>
      <c r="O4" s="145" t="s">
        <v>4275</v>
      </c>
      <c r="P4" s="145" t="s">
        <v>4278</v>
      </c>
      <c r="Q4" s="145"/>
      <c r="R4" s="145"/>
      <c r="S4" s="145"/>
      <c r="T4" s="145"/>
      <c r="V4" s="1" t="s">
        <v>4292</v>
      </c>
    </row>
    <row r="5" spans="1:22" s="1" customFormat="1" ht="39" customHeight="1" thickBot="1">
      <c r="A5" s="4"/>
      <c r="B5" s="630" t="s">
        <v>4273</v>
      </c>
      <c r="C5" s="631"/>
      <c r="D5" s="66"/>
      <c r="E5" s="720" t="str">
        <f>IF(COUNTIF($M$5:$CC$5,1)&gt;0,HLOOKUP(1,$M$5:$CC$6,2,FALSE),"")</f>
        <v>リレーメンバーが重複しています。登録番号を入力し直してください。</v>
      </c>
      <c r="F5" s="720"/>
      <c r="G5" s="720"/>
      <c r="H5" s="720"/>
      <c r="I5" s="631"/>
      <c r="J5" s="46" t="s">
        <v>1245</v>
      </c>
      <c r="M5" s="144" t="str">
        <f>IF(M7&gt;0,1,"")</f>
        <v/>
      </c>
      <c r="N5" s="144">
        <f>IF(N7&gt;1,1,"")</f>
        <v>1</v>
      </c>
      <c r="O5" s="144" t="str">
        <f>IF(O7&gt;0,1,"")</f>
        <v/>
      </c>
      <c r="P5" s="144" t="str">
        <f t="shared" ref="P5:V5" si="0">IF(P7&gt;0,1,"")</f>
        <v/>
      </c>
      <c r="Q5" s="144" t="str">
        <f t="shared" si="0"/>
        <v/>
      </c>
      <c r="R5" s="144" t="str">
        <f t="shared" si="0"/>
        <v/>
      </c>
      <c r="S5" s="144" t="str">
        <f t="shared" si="0"/>
        <v/>
      </c>
      <c r="T5" s="144" t="str">
        <f t="shared" si="0"/>
        <v/>
      </c>
      <c r="U5" s="144" t="str">
        <f t="shared" si="0"/>
        <v/>
      </c>
      <c r="V5" s="144" t="str">
        <f t="shared" si="0"/>
        <v/>
      </c>
    </row>
    <row r="6" spans="1:22" s="1" customFormat="1" ht="18.75" customHeight="1">
      <c r="A6" s="4"/>
      <c r="B6" s="657" t="str">
        <f>CONCATENATE('加盟校情報&amp;大会設定'!$G$5,'加盟校情報&amp;大会設定'!$H$5,'加盟校情報&amp;大会設定'!$I$5,'加盟校情報&amp;大会設定'!$J$5,)&amp;"　男子4×400mR"</f>
        <v>第85回東海学生陸上競技対校選手権大会　男子4×400mR</v>
      </c>
      <c r="C6" s="658"/>
      <c r="D6" s="658"/>
      <c r="E6" s="658"/>
      <c r="F6" s="658"/>
      <c r="G6" s="658"/>
      <c r="H6" s="658"/>
      <c r="I6" s="659"/>
      <c r="J6" s="3"/>
      <c r="L6" s="1">
        <f>COUNTA(C18,C47,C76,C105,C134,C163,C192,C221,C250,C279,C308,C337,C366,C395,C424,C453,C482,C511,C540,C569)</f>
        <v>1</v>
      </c>
      <c r="M6" s="144" t="s">
        <v>4287</v>
      </c>
      <c r="N6" s="145" t="s">
        <v>4276</v>
      </c>
      <c r="O6" s="145" t="s">
        <v>4277</v>
      </c>
      <c r="P6" s="146" t="s">
        <v>4281</v>
      </c>
      <c r="Q6" s="146" t="s">
        <v>4281</v>
      </c>
      <c r="R6" s="146" t="s">
        <v>4281</v>
      </c>
      <c r="S6" s="146" t="s">
        <v>4281</v>
      </c>
      <c r="T6" s="146" t="s">
        <v>4281</v>
      </c>
      <c r="U6" s="146" t="s">
        <v>4281</v>
      </c>
      <c r="V6" s="1" t="s">
        <v>4293</v>
      </c>
    </row>
    <row r="7" spans="1:22" s="1" customFormat="1" ht="19.5" customHeight="1" thickBot="1">
      <c r="A7" s="4"/>
      <c r="B7" s="660"/>
      <c r="C7" s="661"/>
      <c r="D7" s="661"/>
      <c r="E7" s="661"/>
      <c r="F7" s="661"/>
      <c r="G7" s="661"/>
      <c r="H7" s="661"/>
      <c r="I7" s="662"/>
      <c r="J7" s="3"/>
      <c r="M7" s="144">
        <f>MAX(M8:M458)</f>
        <v>0</v>
      </c>
      <c r="N7" s="144">
        <f>MAX(N9:N458)</f>
        <v>6</v>
      </c>
      <c r="O7" s="144">
        <f>MAX(O8:O458)</f>
        <v>0</v>
      </c>
      <c r="P7" s="144">
        <f t="shared" ref="P7:V7" si="1">MAX(P8:P458)</f>
        <v>0</v>
      </c>
      <c r="Q7" s="144">
        <f t="shared" si="1"/>
        <v>0</v>
      </c>
      <c r="R7" s="144">
        <f t="shared" si="1"/>
        <v>0</v>
      </c>
      <c r="S7" s="144">
        <f t="shared" si="1"/>
        <v>0</v>
      </c>
      <c r="T7" s="144">
        <f t="shared" si="1"/>
        <v>0</v>
      </c>
      <c r="U7" s="144">
        <f t="shared" si="1"/>
        <v>0</v>
      </c>
      <c r="V7" s="144">
        <f t="shared" si="1"/>
        <v>0</v>
      </c>
    </row>
    <row r="8" spans="1:22" s="1" customFormat="1" ht="18.75">
      <c r="A8" s="4"/>
      <c r="B8" s="636" t="s">
        <v>1233</v>
      </c>
      <c r="C8" s="637"/>
      <c r="D8" s="673" t="str">
        <f>IF(基本情報登録!$D$6&gt;0,基本情報登録!$D$6,"")</f>
        <v/>
      </c>
      <c r="E8" s="674"/>
      <c r="F8" s="674"/>
      <c r="G8" s="674"/>
      <c r="H8" s="637"/>
      <c r="I8" s="42" t="s">
        <v>1267</v>
      </c>
      <c r="J8" s="3"/>
      <c r="M8" s="145" t="str">
        <f>IF(E15="","",IF(AND(E15&gt;20170100,E15&lt;20180917),"",1))</f>
        <v/>
      </c>
      <c r="N8" s="145"/>
      <c r="O8" s="145" t="str">
        <f>IF(C18="","",IF(AND(COUNTA(C18:C29)&gt;3,COUNTA(C18:C29)&lt;7),0,1))</f>
        <v/>
      </c>
      <c r="P8" s="145" t="s">
        <v>4279</v>
      </c>
      <c r="Q8" s="145" t="s">
        <v>4283</v>
      </c>
      <c r="R8" s="145" t="s">
        <v>4280</v>
      </c>
      <c r="S8" s="145" t="s">
        <v>4282</v>
      </c>
      <c r="T8" s="145" t="s">
        <v>4285</v>
      </c>
      <c r="U8" s="145" t="s">
        <v>4284</v>
      </c>
    </row>
    <row r="9" spans="1:22" s="1" customFormat="1" ht="18.75" customHeight="1">
      <c r="A9" s="4"/>
      <c r="B9" s="663" t="s">
        <v>1</v>
      </c>
      <c r="C9" s="664"/>
      <c r="D9" s="677" t="str">
        <f>IF(基本情報登録!$D$8&gt;0,基本情報登録!$D$8,"")</f>
        <v/>
      </c>
      <c r="E9" s="678"/>
      <c r="F9" s="678"/>
      <c r="G9" s="678"/>
      <c r="H9" s="644"/>
      <c r="I9" s="675" t="s">
        <v>3567</v>
      </c>
      <c r="J9" s="3"/>
      <c r="M9" s="144"/>
      <c r="N9" s="145"/>
      <c r="O9" s="145"/>
      <c r="P9" s="145">
        <f>COUNTIF($D$11,P8)</f>
        <v>0</v>
      </c>
      <c r="Q9" s="145">
        <f>COUNTIF($D$11,Q8)</f>
        <v>0</v>
      </c>
      <c r="R9" s="145">
        <f>COUNTIF($D$11,R8)</f>
        <v>0</v>
      </c>
      <c r="S9" s="145">
        <f>COUNTIF($D$11,S8)</f>
        <v>0</v>
      </c>
      <c r="T9" s="145">
        <f t="shared" ref="T9:U9" si="2">COUNTIF($D$11,T8)</f>
        <v>0</v>
      </c>
      <c r="U9" s="145">
        <f t="shared" si="2"/>
        <v>0</v>
      </c>
    </row>
    <row r="10" spans="1:22" s="1" customFormat="1" ht="19.5" customHeight="1" thickBot="1">
      <c r="A10" s="4"/>
      <c r="B10" s="653"/>
      <c r="C10" s="654"/>
      <c r="D10" s="679"/>
      <c r="E10" s="680"/>
      <c r="F10" s="680"/>
      <c r="G10" s="680"/>
      <c r="H10" s="654"/>
      <c r="I10" s="676"/>
      <c r="J10" s="3"/>
      <c r="M10" s="144"/>
      <c r="N10" s="145"/>
      <c r="O10" s="145"/>
      <c r="P10" s="145"/>
      <c r="Q10" s="145"/>
      <c r="R10" s="145"/>
      <c r="S10" s="145"/>
      <c r="T10" s="145"/>
    </row>
    <row r="11" spans="1:22" s="1" customFormat="1" ht="18.75">
      <c r="A11" s="4"/>
      <c r="B11" s="636" t="s">
        <v>4286</v>
      </c>
      <c r="C11" s="637"/>
      <c r="D11" s="705" t="s">
        <v>4300</v>
      </c>
      <c r="E11" s="706"/>
      <c r="F11" s="706"/>
      <c r="G11" s="706"/>
      <c r="H11" s="706"/>
      <c r="I11" s="707"/>
      <c r="J11" s="3"/>
      <c r="M11" s="144"/>
      <c r="N11" s="145"/>
      <c r="O11" s="145"/>
      <c r="P11" s="145"/>
      <c r="Q11" s="145"/>
      <c r="R11" s="145"/>
      <c r="S11" s="145"/>
      <c r="T11" s="145"/>
    </row>
    <row r="12" spans="1:22" s="1" customFormat="1" ht="18.75" hidden="1">
      <c r="A12" s="4"/>
      <c r="B12" s="35"/>
      <c r="C12" s="36"/>
      <c r="D12" s="37"/>
      <c r="E12" s="641" t="str">
        <f>TEXT(D11,"00000")</f>
        <v>32264</v>
      </c>
      <c r="F12" s="641"/>
      <c r="G12" s="641"/>
      <c r="H12" s="641"/>
      <c r="I12" s="642"/>
      <c r="J12" s="3"/>
      <c r="M12" s="144"/>
      <c r="N12" s="145"/>
      <c r="O12" s="145"/>
      <c r="P12" s="145"/>
      <c r="Q12" s="145"/>
      <c r="R12" s="145"/>
      <c r="S12" s="145"/>
      <c r="T12" s="145"/>
    </row>
    <row r="13" spans="1:22" s="1" customFormat="1" ht="18.75" customHeight="1">
      <c r="A13" s="4"/>
      <c r="B13" s="643" t="s">
        <v>23</v>
      </c>
      <c r="C13" s="644"/>
      <c r="D13" s="647" t="s">
        <v>4301</v>
      </c>
      <c r="E13" s="648"/>
      <c r="F13" s="648"/>
      <c r="G13" s="648"/>
      <c r="H13" s="648"/>
      <c r="I13" s="649"/>
      <c r="J13" s="3"/>
      <c r="M13" s="144"/>
      <c r="N13" s="145"/>
      <c r="O13" s="145"/>
      <c r="P13" s="145"/>
      <c r="Q13" s="145"/>
      <c r="R13" s="145"/>
      <c r="S13" s="145"/>
      <c r="T13" s="145"/>
    </row>
    <row r="14" spans="1:22" s="1" customFormat="1" ht="18.75" customHeight="1">
      <c r="A14" s="4"/>
      <c r="B14" s="645"/>
      <c r="C14" s="646"/>
      <c r="D14" s="650"/>
      <c r="E14" s="651"/>
      <c r="F14" s="651"/>
      <c r="G14" s="651"/>
      <c r="H14" s="651"/>
      <c r="I14" s="652"/>
      <c r="J14" s="3"/>
      <c r="M14" s="145"/>
      <c r="N14" s="145"/>
      <c r="O14" s="145"/>
      <c r="P14" s="145"/>
      <c r="Q14" s="145"/>
      <c r="R14" s="145"/>
      <c r="S14" s="145"/>
      <c r="T14" s="145"/>
    </row>
    <row r="15" spans="1:22" s="1" customFormat="1" ht="19.5" thickBot="1">
      <c r="A15" s="4"/>
      <c r="B15" s="653" t="s">
        <v>22</v>
      </c>
      <c r="C15" s="654"/>
      <c r="D15" s="159"/>
      <c r="E15" s="710">
        <v>20180708</v>
      </c>
      <c r="F15" s="634"/>
      <c r="G15" s="634"/>
      <c r="H15" s="634"/>
      <c r="I15" s="635"/>
      <c r="J15" s="3"/>
      <c r="M15" s="145"/>
      <c r="N15" s="145"/>
      <c r="O15" s="145"/>
      <c r="P15" s="145"/>
      <c r="Q15" s="145"/>
      <c r="R15" s="145"/>
      <c r="S15" s="145"/>
      <c r="T15" s="145"/>
    </row>
    <row r="16" spans="1:22" s="1" customFormat="1" ht="18.75">
      <c r="A16" s="4"/>
      <c r="B16" s="667"/>
      <c r="C16" s="668"/>
      <c r="D16" s="668"/>
      <c r="E16" s="668"/>
      <c r="F16" s="668"/>
      <c r="G16" s="668"/>
      <c r="H16" s="668"/>
      <c r="I16" s="669"/>
      <c r="J16" s="3"/>
      <c r="M16" s="145"/>
      <c r="N16" s="145"/>
      <c r="O16" s="145"/>
      <c r="P16" s="145"/>
      <c r="Q16" s="145"/>
      <c r="R16" s="145"/>
      <c r="S16" s="145"/>
      <c r="T16" s="145"/>
    </row>
    <row r="17" spans="1:22" s="1" customFormat="1" ht="19.5" thickBot="1">
      <c r="A17" s="4"/>
      <c r="B17" s="38" t="s">
        <v>1230</v>
      </c>
      <c r="C17" s="39" t="s">
        <v>14</v>
      </c>
      <c r="D17" s="39" t="s">
        <v>1231</v>
      </c>
      <c r="E17" s="670" t="s">
        <v>1227</v>
      </c>
      <c r="F17" s="670"/>
      <c r="G17" s="39" t="s">
        <v>1232</v>
      </c>
      <c r="H17" s="39" t="s">
        <v>44</v>
      </c>
      <c r="I17" s="40" t="s">
        <v>1228</v>
      </c>
      <c r="J17" s="3"/>
      <c r="M17" s="145"/>
      <c r="N17" s="145"/>
      <c r="O17" s="145"/>
      <c r="P17" s="145"/>
      <c r="Q17" s="145"/>
      <c r="R17" s="145"/>
      <c r="S17" s="145"/>
      <c r="T17" s="145"/>
    </row>
    <row r="18" spans="1:22" s="1" customFormat="1" ht="19.5" customHeight="1" thickTop="1">
      <c r="A18" s="4"/>
      <c r="B18" s="671">
        <v>1</v>
      </c>
      <c r="C18" s="666" t="str">
        <f>IF(B18&gt;MAX('様式Ⅰ(男子)'!$AX$14:$AX$463),"",INDEX('様式Ⅰ(男子)'!$C$14:$C$463,MATCH(B18,'様式Ⅰ(男子)'!$AX$14:$AX$463,0),1))</f>
        <v/>
      </c>
      <c r="D18" s="666" t="str">
        <f>IFERROR(IF(C18&gt;0,VLOOKUP(C18,男子登録情報!$A$2:$H$1688,2,0),""),"")</f>
        <v/>
      </c>
      <c r="E18" s="718" t="str">
        <f>IFERROR(IF(C18&gt;0,VLOOKUP(C18,男子登録情報!$A$2:$H$1688,3,0),""),"")</f>
        <v/>
      </c>
      <c r="F18" s="718"/>
      <c r="G18" s="718" t="str">
        <f>IFERROR(IF(C18&gt;0,VLOOKUP(C18,男子登録情報!$A$2:$H$1688,4,0),""),"")</f>
        <v/>
      </c>
      <c r="H18" s="666" t="str">
        <f>IFERROR(IF(C18&gt;0,VLOOKUP(C18,男子登録情報!$A$2:$H$1688,8,0),""),"")</f>
        <v/>
      </c>
      <c r="I18" s="655" t="str">
        <f>IFERROR(IF(C18&gt;0,VLOOKUP(C18,男子登録情報!$A$2:$H$1688,5,0),""),"")</f>
        <v/>
      </c>
      <c r="J18" s="3"/>
      <c r="M18" s="145"/>
      <c r="N18" s="448">
        <f>COUNTIF($C$18:C18,C18)</f>
        <v>1</v>
      </c>
      <c r="O18" s="145"/>
      <c r="P18" s="145"/>
      <c r="Q18" s="145"/>
      <c r="R18" s="145"/>
      <c r="S18" s="145"/>
      <c r="T18" s="145"/>
      <c r="V18" s="447" t="str">
        <f>IF(C18="","",IF(COUNTIF('様式Ⅰ(男子)'!$C$14:$C$463,'様式Ⅱ(男子4×400mR)'!C18)&gt;0,"",1))</f>
        <v/>
      </c>
    </row>
    <row r="19" spans="1:22" s="1" customFormat="1" ht="18.75" customHeight="1">
      <c r="A19" s="4"/>
      <c r="B19" s="665"/>
      <c r="C19" s="387">
        <v>1087</v>
      </c>
      <c r="D19" s="387"/>
      <c r="E19" s="387"/>
      <c r="F19" s="387"/>
      <c r="G19" s="387"/>
      <c r="H19" s="387"/>
      <c r="I19" s="422"/>
      <c r="J19" s="3"/>
      <c r="M19" s="145"/>
      <c r="N19" s="450"/>
      <c r="O19" s="145"/>
      <c r="P19" s="145"/>
      <c r="Q19" s="145"/>
      <c r="R19" s="145"/>
      <c r="S19" s="145"/>
      <c r="T19" s="145"/>
      <c r="V19" s="447"/>
    </row>
    <row r="20" spans="1:22" s="1" customFormat="1" ht="18.75" customHeight="1">
      <c r="A20" s="4"/>
      <c r="B20" s="665">
        <v>2</v>
      </c>
      <c r="C20" s="666" t="str">
        <f>IF(B20&gt;MAX('様式Ⅰ(男子)'!$AX$14:$AX$463),"",INDEX('様式Ⅰ(男子)'!$C$14:$C$463,MATCH(B20,'様式Ⅰ(男子)'!$AX$14:$AX$463,0),1))</f>
        <v/>
      </c>
      <c r="D20" s="666" t="str">
        <f>IFERROR(IF(C20&gt;0,VLOOKUP(C20,男子登録情報!$A$2:$H$1688,2,0),""),"")</f>
        <v/>
      </c>
      <c r="E20" s="387" t="str">
        <f>IFERROR(IF(C20&gt;0,VLOOKUP(C20,男子登録情報!$A$2:$H$1688,3,0),""),"")</f>
        <v/>
      </c>
      <c r="F20" s="387"/>
      <c r="G20" s="387" t="str">
        <f>IFERROR(IF(C20&gt;0,VLOOKUP(C20,男子登録情報!$A$2:$H$1688,4,0),""),"")</f>
        <v/>
      </c>
      <c r="H20" s="666" t="str">
        <f>IFERROR(IF(C20&gt;0,VLOOKUP(C20,男子登録情報!$A$2:$H$1688,8,0),""),"")</f>
        <v/>
      </c>
      <c r="I20" s="655" t="str">
        <f>IFERROR(IF(C20&gt;0,VLOOKUP(C20,男子登録情報!$A$2:$H$1688,5,0),""),"")</f>
        <v/>
      </c>
      <c r="J20" s="3"/>
      <c r="M20" s="145"/>
      <c r="N20" s="448">
        <f>COUNTIF($C$18:C20,C20)</f>
        <v>2</v>
      </c>
      <c r="O20" s="145"/>
      <c r="P20" s="145"/>
      <c r="Q20" s="145"/>
      <c r="R20" s="145"/>
      <c r="S20" s="145"/>
      <c r="T20" s="145"/>
      <c r="V20" s="447" t="str">
        <f>IF(C20="","",IF(COUNTIF('様式Ⅰ(男子)'!$C$14:$C$463,'様式Ⅱ(男子4×400mR)'!C20)&gt;0,"",1))</f>
        <v/>
      </c>
    </row>
    <row r="21" spans="1:22" s="1" customFormat="1" ht="18.75" customHeight="1">
      <c r="A21" s="4"/>
      <c r="B21" s="665"/>
      <c r="C21" s="387">
        <v>1087</v>
      </c>
      <c r="D21" s="387"/>
      <c r="E21" s="387"/>
      <c r="F21" s="387"/>
      <c r="G21" s="387"/>
      <c r="H21" s="387"/>
      <c r="I21" s="422"/>
      <c r="J21" s="3"/>
      <c r="M21" s="145"/>
      <c r="N21" s="450"/>
      <c r="O21" s="145"/>
      <c r="P21" s="145"/>
      <c r="Q21" s="145"/>
      <c r="R21" s="145"/>
      <c r="S21" s="145"/>
      <c r="T21" s="145"/>
      <c r="V21" s="447"/>
    </row>
    <row r="22" spans="1:22" s="1" customFormat="1" ht="18.75" customHeight="1">
      <c r="A22" s="4"/>
      <c r="B22" s="665">
        <v>3</v>
      </c>
      <c r="C22" s="666" t="str">
        <f>IF(B22&gt;MAX('様式Ⅰ(男子)'!$AX$14:$AX$463),"",INDEX('様式Ⅰ(男子)'!$C$14:$C$463,MATCH(B22,'様式Ⅰ(男子)'!$AX$14:$AX$463,0),1))</f>
        <v/>
      </c>
      <c r="D22" s="666" t="str">
        <f>IFERROR(IF(C22&gt;0,VLOOKUP(C22,男子登録情報!$A$2:$H$1688,2,0),""),"")</f>
        <v/>
      </c>
      <c r="E22" s="387" t="str">
        <f>IFERROR(IF(C22&gt;0,VLOOKUP(C22,男子登録情報!$A$2:$H$1688,3,0),""),"")</f>
        <v/>
      </c>
      <c r="F22" s="387"/>
      <c r="G22" s="387" t="str">
        <f>IFERROR(IF(C22&gt;0,VLOOKUP(C22,男子登録情報!$A$2:$H$1688,4,0),""),"")</f>
        <v/>
      </c>
      <c r="H22" s="666" t="str">
        <f>IFERROR(IF(C22&gt;0,VLOOKUP(C22,男子登録情報!$A$2:$H$1688,8,0),""),"")</f>
        <v/>
      </c>
      <c r="I22" s="655" t="str">
        <f>IFERROR(IF(C22&gt;0,VLOOKUP(C22,男子登録情報!$A$2:$H$1688,5,0),""),"")</f>
        <v/>
      </c>
      <c r="J22" s="3"/>
      <c r="M22" s="145"/>
      <c r="N22" s="448">
        <f>COUNTIF($C$18:C22,C22)</f>
        <v>3</v>
      </c>
      <c r="O22" s="145"/>
      <c r="P22" s="145"/>
      <c r="Q22" s="145"/>
      <c r="R22" s="145"/>
      <c r="S22" s="145"/>
      <c r="T22" s="145"/>
      <c r="V22" s="447" t="str">
        <f>IF(C22="","",IF(COUNTIF('様式Ⅰ(男子)'!$C$14:$C$463,'様式Ⅱ(男子4×400mR)'!C22)&gt;0,"",1))</f>
        <v/>
      </c>
    </row>
    <row r="23" spans="1:22" s="1" customFormat="1" ht="18.75" customHeight="1">
      <c r="A23" s="4"/>
      <c r="B23" s="665"/>
      <c r="C23" s="387">
        <v>1087</v>
      </c>
      <c r="D23" s="387"/>
      <c r="E23" s="387"/>
      <c r="F23" s="387"/>
      <c r="G23" s="387"/>
      <c r="H23" s="387"/>
      <c r="I23" s="422"/>
      <c r="J23" s="3"/>
      <c r="M23" s="145"/>
      <c r="N23" s="450"/>
      <c r="O23" s="145"/>
      <c r="P23" s="145"/>
      <c r="Q23" s="145"/>
      <c r="R23" s="145"/>
      <c r="S23" s="145"/>
      <c r="T23" s="145"/>
      <c r="V23" s="447"/>
    </row>
    <row r="24" spans="1:22" s="1" customFormat="1" ht="18.75" customHeight="1">
      <c r="A24" s="4"/>
      <c r="B24" s="665">
        <v>4</v>
      </c>
      <c r="C24" s="666" t="str">
        <f>IF(B24&gt;MAX('様式Ⅰ(男子)'!$AX$14:$AX$463),"",INDEX('様式Ⅰ(男子)'!$C$14:$C$463,MATCH(B24,'様式Ⅰ(男子)'!$AX$14:$AX$463,0),1))</f>
        <v/>
      </c>
      <c r="D24" s="666" t="str">
        <f>IFERROR(IF(C24&gt;0,VLOOKUP(C24,男子登録情報!$A$2:$H$1688,2,0),""),"")</f>
        <v/>
      </c>
      <c r="E24" s="387" t="str">
        <f>IFERROR(IF(C24&gt;0,VLOOKUP(C24,男子登録情報!$A$2:$H$1688,3,0),""),"")</f>
        <v/>
      </c>
      <c r="F24" s="387"/>
      <c r="G24" s="387" t="str">
        <f>IFERROR(IF(C24&gt;0,VLOOKUP(C24,男子登録情報!$A$2:$H$1688,4,0),""),"")</f>
        <v/>
      </c>
      <c r="H24" s="666" t="str">
        <f>IFERROR(IF(C24&gt;0,VLOOKUP(C24,男子登録情報!$A$2:$H$1688,8,0),""),"")</f>
        <v/>
      </c>
      <c r="I24" s="655" t="str">
        <f>IFERROR(IF(C24&gt;0,VLOOKUP(C24,男子登録情報!$A$2:$H$1688,5,0),""),"")</f>
        <v/>
      </c>
      <c r="J24" s="3"/>
      <c r="M24" s="145"/>
      <c r="N24" s="448">
        <f>COUNTIF($C$18:C24,C24)</f>
        <v>4</v>
      </c>
      <c r="O24" s="145"/>
      <c r="P24" s="145"/>
      <c r="Q24" s="145"/>
      <c r="R24" s="145"/>
      <c r="S24" s="145"/>
      <c r="T24" s="145"/>
      <c r="V24" s="447" t="str">
        <f>IF(C24="","",IF(COUNTIF('様式Ⅰ(男子)'!$C$14:$C$463,'様式Ⅱ(男子4×400mR)'!C24)&gt;0,"",1))</f>
        <v/>
      </c>
    </row>
    <row r="25" spans="1:22" s="1" customFormat="1" ht="18.75" customHeight="1">
      <c r="A25" s="4"/>
      <c r="B25" s="665"/>
      <c r="C25" s="387">
        <v>1087</v>
      </c>
      <c r="D25" s="387"/>
      <c r="E25" s="387"/>
      <c r="F25" s="387"/>
      <c r="G25" s="387"/>
      <c r="H25" s="387"/>
      <c r="I25" s="422"/>
      <c r="J25" s="3"/>
      <c r="M25" s="145"/>
      <c r="N25" s="450"/>
      <c r="O25" s="145"/>
      <c r="P25" s="145"/>
      <c r="Q25" s="145"/>
      <c r="R25" s="145"/>
      <c r="S25" s="145"/>
      <c r="T25" s="145"/>
      <c r="V25" s="447"/>
    </row>
    <row r="26" spans="1:22" s="1" customFormat="1" ht="18.75" customHeight="1">
      <c r="A26" s="4"/>
      <c r="B26" s="665">
        <v>5</v>
      </c>
      <c r="C26" s="666" t="str">
        <f>IF(B26&gt;MAX('様式Ⅰ(男子)'!$AX$14:$AX$463),"",INDEX('様式Ⅰ(男子)'!$C$14:$C$463,MATCH(B26,'様式Ⅰ(男子)'!$AX$14:$AX$463,0),1))</f>
        <v/>
      </c>
      <c r="D26" s="666" t="str">
        <f>IFERROR(IF(C26&gt;0,VLOOKUP(C26,男子登録情報!$A$2:$H$1688,2,0),""),"")</f>
        <v/>
      </c>
      <c r="E26" s="387" t="str">
        <f>IFERROR(IF(C26&gt;0,VLOOKUP(C26,男子登録情報!$A$2:$H$1688,3,0),""),"")</f>
        <v/>
      </c>
      <c r="F26" s="387"/>
      <c r="G26" s="387" t="str">
        <f>IFERROR(IF(C26&gt;0,VLOOKUP(C26,男子登録情報!$A$2:$H$1688,4,0),""),"")</f>
        <v/>
      </c>
      <c r="H26" s="666" t="str">
        <f>IFERROR(IF(C26&gt;0,VLOOKUP(C26,男子登録情報!$A$2:$H$1688,8,0),""),"")</f>
        <v/>
      </c>
      <c r="I26" s="655" t="str">
        <f>IFERROR(IF(C26&gt;0,VLOOKUP(C26,男子登録情報!$A$2:$H$1688,5,0),""),"")</f>
        <v/>
      </c>
      <c r="J26" s="3"/>
      <c r="M26" s="145"/>
      <c r="N26" s="448">
        <f>COUNTIF($C$18:C26,C26)</f>
        <v>5</v>
      </c>
      <c r="O26" s="145"/>
      <c r="P26" s="145"/>
      <c r="Q26" s="145"/>
      <c r="R26" s="145"/>
      <c r="S26" s="145"/>
      <c r="T26" s="145"/>
      <c r="V26" s="447" t="str">
        <f>IF(C26="","",IF(COUNTIF('様式Ⅰ(男子)'!$C$14:$C$463,'様式Ⅱ(男子4×400mR)'!C26)&gt;0,"",1))</f>
        <v/>
      </c>
    </row>
    <row r="27" spans="1:22" s="1" customFormat="1" ht="18.75" customHeight="1">
      <c r="A27" s="4"/>
      <c r="B27" s="665"/>
      <c r="C27" s="387">
        <v>1087</v>
      </c>
      <c r="D27" s="387"/>
      <c r="E27" s="387"/>
      <c r="F27" s="387"/>
      <c r="G27" s="387"/>
      <c r="H27" s="387"/>
      <c r="I27" s="422"/>
      <c r="J27" s="3"/>
      <c r="M27" s="145"/>
      <c r="N27" s="450"/>
      <c r="O27" s="145"/>
      <c r="P27" s="145"/>
      <c r="Q27" s="145"/>
      <c r="R27" s="145"/>
      <c r="S27" s="145"/>
      <c r="T27" s="145"/>
      <c r="V27" s="447"/>
    </row>
    <row r="28" spans="1:22" s="1" customFormat="1" ht="18.75" customHeight="1">
      <c r="A28" s="4"/>
      <c r="B28" s="665">
        <v>6</v>
      </c>
      <c r="C28" s="666" t="str">
        <f>IF(B28&gt;MAX('様式Ⅰ(男子)'!$AX$14:$AX$463),"",INDEX('様式Ⅰ(男子)'!$C$14:$C$463,MATCH(B28,'様式Ⅰ(男子)'!$AX$14:$AX$463,0),1))</f>
        <v/>
      </c>
      <c r="D28" s="666" t="str">
        <f>IFERROR(IF(C28&gt;0,VLOOKUP(C28,男子登録情報!$A$2:$H$1688,2,0),""),"")</f>
        <v/>
      </c>
      <c r="E28" s="387" t="str">
        <f>IFERROR(IF(C28&gt;0,VLOOKUP(C28,男子登録情報!$A$2:$H$1688,3,0),""),"")</f>
        <v/>
      </c>
      <c r="F28" s="387"/>
      <c r="G28" s="387" t="str">
        <f>IFERROR(IF(C28&gt;0,VLOOKUP(C28,男子登録情報!$A$2:$H$1688,4,0),""),"")</f>
        <v/>
      </c>
      <c r="H28" s="666" t="str">
        <f>IFERROR(IF(C28&gt;0,VLOOKUP(C28,男子登録情報!$A$2:$H$1688,8,0),""),"")</f>
        <v/>
      </c>
      <c r="I28" s="655" t="str">
        <f>IFERROR(IF(C28&gt;0,VLOOKUP(C28,男子登録情報!$A$2:$H$1688,5,0),""),"")</f>
        <v/>
      </c>
      <c r="J28" s="3"/>
      <c r="M28" s="145"/>
      <c r="N28" s="448">
        <f>COUNTIF($C$18:C28,C28)</f>
        <v>6</v>
      </c>
      <c r="O28" s="145"/>
      <c r="P28" s="145"/>
      <c r="Q28" s="145"/>
      <c r="R28" s="145"/>
      <c r="S28" s="145"/>
      <c r="T28" s="145"/>
      <c r="V28" s="447" t="str">
        <f>IF(C28="","",IF(COUNTIF('様式Ⅰ(男子)'!$C$14:$C$463,'様式Ⅱ(男子4×400mR)'!C28)&gt;0,"",1))</f>
        <v/>
      </c>
    </row>
    <row r="29" spans="1:22" s="1" customFormat="1" ht="19.5" customHeight="1" thickBot="1">
      <c r="A29" s="4"/>
      <c r="B29" s="693"/>
      <c r="C29" s="387">
        <v>1087</v>
      </c>
      <c r="D29" s="387"/>
      <c r="E29" s="419"/>
      <c r="F29" s="419"/>
      <c r="G29" s="419"/>
      <c r="H29" s="387"/>
      <c r="I29" s="422"/>
      <c r="J29" s="3"/>
      <c r="M29" s="145"/>
      <c r="N29" s="450"/>
      <c r="O29" s="145"/>
      <c r="P29" s="145"/>
      <c r="Q29" s="145"/>
      <c r="R29" s="145"/>
      <c r="S29" s="145"/>
      <c r="T29" s="145"/>
      <c r="V29" s="447"/>
    </row>
    <row r="30" spans="1:22" s="1" customFormat="1" ht="18.75">
      <c r="A30" s="4"/>
      <c r="B30" s="684" t="s">
        <v>1229</v>
      </c>
      <c r="C30" s="685"/>
      <c r="D30" s="685"/>
      <c r="E30" s="685"/>
      <c r="F30" s="685"/>
      <c r="G30" s="685"/>
      <c r="H30" s="685"/>
      <c r="I30" s="687"/>
      <c r="J30" s="3"/>
      <c r="M30" s="145"/>
      <c r="N30" s="145"/>
      <c r="O30" s="145"/>
      <c r="P30" s="145"/>
      <c r="Q30" s="145"/>
      <c r="R30" s="145"/>
      <c r="S30" s="145"/>
      <c r="T30" s="145"/>
    </row>
    <row r="31" spans="1:22" s="1" customFormat="1" ht="18.75">
      <c r="A31" s="4"/>
      <c r="B31" s="688"/>
      <c r="C31" s="686"/>
      <c r="D31" s="686"/>
      <c r="E31" s="686"/>
      <c r="F31" s="686"/>
      <c r="G31" s="686"/>
      <c r="H31" s="686"/>
      <c r="I31" s="689"/>
      <c r="J31" s="3"/>
      <c r="M31" s="145"/>
      <c r="N31" s="145"/>
      <c r="O31" s="145"/>
      <c r="P31" s="145"/>
      <c r="Q31" s="145"/>
      <c r="R31" s="145"/>
      <c r="S31" s="145"/>
      <c r="T31" s="145"/>
    </row>
    <row r="32" spans="1:22" s="1" customFormat="1" ht="19.5" thickBot="1">
      <c r="A32" s="4"/>
      <c r="B32" s="690"/>
      <c r="C32" s="691"/>
      <c r="D32" s="691"/>
      <c r="E32" s="691"/>
      <c r="F32" s="691"/>
      <c r="G32" s="691"/>
      <c r="H32" s="691"/>
      <c r="I32" s="692"/>
      <c r="J32" s="3"/>
      <c r="M32" s="145"/>
      <c r="N32" s="145"/>
      <c r="O32" s="145"/>
      <c r="P32" s="145"/>
      <c r="Q32" s="145"/>
      <c r="R32" s="145"/>
      <c r="S32" s="145"/>
      <c r="T32" s="145"/>
    </row>
    <row r="33" spans="1:10" s="1" customFormat="1" ht="18.75">
      <c r="A33" s="45"/>
      <c r="B33" s="45"/>
      <c r="C33" s="45"/>
      <c r="D33" s="45"/>
      <c r="E33" s="45"/>
      <c r="F33" s="45"/>
      <c r="G33" s="45"/>
      <c r="H33" s="45"/>
      <c r="I33" s="45"/>
      <c r="J33" s="48"/>
    </row>
    <row r="34" spans="1:10" s="1" customFormat="1" ht="19.5" hidden="1" thickBot="1">
      <c r="A34" s="4"/>
      <c r="B34" s="4"/>
      <c r="C34" s="4"/>
      <c r="D34" s="4"/>
      <c r="E34" s="4"/>
      <c r="F34" s="4"/>
      <c r="G34" s="4"/>
      <c r="H34" s="4"/>
      <c r="I34" s="4"/>
      <c r="J34" s="46" t="s">
        <v>1246</v>
      </c>
    </row>
    <row r="35" spans="1:10" s="1" customFormat="1" ht="18.75" hidden="1" customHeight="1">
      <c r="A35" s="4"/>
      <c r="B35" s="657" t="str">
        <f>CONCATENATE('加盟校情報&amp;大会設定'!$G$5,'加盟校情報&amp;大会設定'!$H$5,'加盟校情報&amp;大会設定'!$I$5,'加盟校情報&amp;大会設定'!$J$5,)&amp;"　男子4×400mR"</f>
        <v>第85回東海学生陸上競技対校選手権大会　男子4×400mR</v>
      </c>
      <c r="C35" s="658"/>
      <c r="D35" s="658"/>
      <c r="E35" s="658"/>
      <c r="F35" s="658"/>
      <c r="G35" s="658"/>
      <c r="H35" s="658"/>
      <c r="I35" s="659"/>
      <c r="J35" s="3"/>
    </row>
    <row r="36" spans="1:10" s="1" customFormat="1" ht="19.5" hidden="1" customHeight="1" thickBot="1">
      <c r="A36" s="4"/>
      <c r="B36" s="660"/>
      <c r="C36" s="661"/>
      <c r="D36" s="661"/>
      <c r="E36" s="661"/>
      <c r="F36" s="661"/>
      <c r="G36" s="661"/>
      <c r="H36" s="661"/>
      <c r="I36" s="662"/>
      <c r="J36" s="3"/>
    </row>
    <row r="37" spans="1:10" s="1" customFormat="1" ht="18.75" hidden="1">
      <c r="A37" s="4"/>
      <c r="B37" s="636" t="s">
        <v>1233</v>
      </c>
      <c r="C37" s="637"/>
      <c r="D37" s="673" t="str">
        <f>IF(基本情報登録!$D$6&gt;0,基本情報登録!$D$6,"")</f>
        <v/>
      </c>
      <c r="E37" s="674"/>
      <c r="F37" s="674"/>
      <c r="G37" s="674"/>
      <c r="H37" s="637"/>
      <c r="I37" s="47" t="s">
        <v>1267</v>
      </c>
      <c r="J37" s="3"/>
    </row>
    <row r="38" spans="1:10" s="1" customFormat="1" ht="18.75" hidden="1" customHeight="1">
      <c r="A38" s="4"/>
      <c r="B38" s="643" t="s">
        <v>1</v>
      </c>
      <c r="C38" s="644"/>
      <c r="D38" s="677" t="str">
        <f>IF(基本情報登録!$D$8&gt;0,基本情報登録!$D$8,"")</f>
        <v/>
      </c>
      <c r="E38" s="678"/>
      <c r="F38" s="678"/>
      <c r="G38" s="678"/>
      <c r="H38" s="644"/>
      <c r="I38" s="675"/>
      <c r="J38" s="3"/>
    </row>
    <row r="39" spans="1:10" s="1" customFormat="1" ht="19.5" hidden="1" customHeight="1" thickBot="1">
      <c r="A39" s="4"/>
      <c r="B39" s="653"/>
      <c r="C39" s="654"/>
      <c r="D39" s="679"/>
      <c r="E39" s="680"/>
      <c r="F39" s="680"/>
      <c r="G39" s="680"/>
      <c r="H39" s="654"/>
      <c r="I39" s="676"/>
      <c r="J39" s="3"/>
    </row>
    <row r="40" spans="1:10" s="1" customFormat="1" ht="18.75" hidden="1">
      <c r="A40" s="4"/>
      <c r="B40" s="636" t="s">
        <v>4289</v>
      </c>
      <c r="C40" s="637"/>
      <c r="D40" s="705"/>
      <c r="E40" s="706"/>
      <c r="F40" s="706"/>
      <c r="G40" s="706"/>
      <c r="H40" s="706"/>
      <c r="I40" s="707"/>
      <c r="J40" s="3"/>
    </row>
    <row r="41" spans="1:10" s="1" customFormat="1" ht="18.75" hidden="1" customHeight="1">
      <c r="A41" s="4"/>
      <c r="B41" s="35"/>
      <c r="C41" s="36"/>
      <c r="D41" s="37"/>
      <c r="E41" s="641" t="str">
        <f>TEXT(D40,"00000")</f>
        <v>00000</v>
      </c>
      <c r="F41" s="641"/>
      <c r="G41" s="641"/>
      <c r="H41" s="641"/>
      <c r="I41" s="642"/>
      <c r="J41" s="3"/>
    </row>
    <row r="42" spans="1:10" s="1" customFormat="1" ht="18.75" hidden="1" customHeight="1">
      <c r="A42" s="4"/>
      <c r="B42" s="643" t="s">
        <v>23</v>
      </c>
      <c r="C42" s="644"/>
      <c r="D42" s="647"/>
      <c r="E42" s="648"/>
      <c r="F42" s="648"/>
      <c r="G42" s="648"/>
      <c r="H42" s="648"/>
      <c r="I42" s="649"/>
      <c r="J42" s="3"/>
    </row>
    <row r="43" spans="1:10" s="1" customFormat="1" ht="18.75" hidden="1" customHeight="1">
      <c r="A43" s="4"/>
      <c r="B43" s="645"/>
      <c r="C43" s="646"/>
      <c r="D43" s="650"/>
      <c r="E43" s="651"/>
      <c r="F43" s="651"/>
      <c r="G43" s="651"/>
      <c r="H43" s="651"/>
      <c r="I43" s="652"/>
      <c r="J43" s="3"/>
    </row>
    <row r="44" spans="1:10" s="1" customFormat="1" ht="19.5" hidden="1" thickBot="1">
      <c r="A44" s="4"/>
      <c r="B44" s="708" t="s">
        <v>1225</v>
      </c>
      <c r="C44" s="709"/>
      <c r="D44" s="710"/>
      <c r="E44" s="634"/>
      <c r="F44" s="634"/>
      <c r="G44" s="634"/>
      <c r="H44" s="634"/>
      <c r="I44" s="635"/>
      <c r="J44" s="3"/>
    </row>
    <row r="45" spans="1:10" s="1" customFormat="1" ht="18.75" hidden="1">
      <c r="A45" s="4"/>
      <c r="B45" s="694" t="s">
        <v>1226</v>
      </c>
      <c r="C45" s="695"/>
      <c r="D45" s="695"/>
      <c r="E45" s="695"/>
      <c r="F45" s="695"/>
      <c r="G45" s="695"/>
      <c r="H45" s="695"/>
      <c r="I45" s="696"/>
      <c r="J45" s="3"/>
    </row>
    <row r="46" spans="1:10" s="1" customFormat="1" ht="19.5" hidden="1" thickBot="1">
      <c r="A46" s="4"/>
      <c r="B46" s="38" t="s">
        <v>1230</v>
      </c>
      <c r="C46" s="39" t="s">
        <v>14</v>
      </c>
      <c r="D46" s="39" t="s">
        <v>1231</v>
      </c>
      <c r="E46" s="697" t="s">
        <v>1227</v>
      </c>
      <c r="F46" s="698"/>
      <c r="G46" s="39" t="s">
        <v>1232</v>
      </c>
      <c r="H46" s="39" t="s">
        <v>44</v>
      </c>
      <c r="I46" s="40" t="s">
        <v>1228</v>
      </c>
      <c r="J46" s="3"/>
    </row>
    <row r="47" spans="1:10" s="1" customFormat="1" ht="19.5" hidden="1" customHeight="1" thickTop="1">
      <c r="A47" s="4"/>
      <c r="B47" s="699">
        <v>1</v>
      </c>
      <c r="C47" s="700"/>
      <c r="D47" s="700" t="str">
        <f>IF(C47&gt;0,VLOOKUP(C47,男子登録情報!$A$2:$H$1688,2,0),"")</f>
        <v/>
      </c>
      <c r="E47" s="701" t="str">
        <f>IF(C47&gt;0,VLOOKUP(C47,男子登録情報!$A$2:$H$1688,3,0),"")</f>
        <v/>
      </c>
      <c r="F47" s="702"/>
      <c r="G47" s="700" t="str">
        <f>IF(C47&gt;0,VLOOKUP(C47,男子登録情報!$A$2:$H$1688,4,0),"")</f>
        <v/>
      </c>
      <c r="H47" s="700" t="str">
        <f>IF(C47&gt;0,VLOOKUP(C47,男子登録情報!$A$2:$H$1688,8,0),"")</f>
        <v/>
      </c>
      <c r="I47" s="704" t="str">
        <f>IF(C47&gt;0,VLOOKUP(C47,男子登録情報!$A$2:$H$1688,5,0),"")</f>
        <v/>
      </c>
      <c r="J47" s="3"/>
    </row>
    <row r="48" spans="1:10" s="1" customFormat="1" ht="18.75" hidden="1" customHeight="1">
      <c r="A48" s="4"/>
      <c r="B48" s="671"/>
      <c r="C48" s="666"/>
      <c r="D48" s="666"/>
      <c r="E48" s="650"/>
      <c r="F48" s="703"/>
      <c r="G48" s="666"/>
      <c r="H48" s="666"/>
      <c r="I48" s="655"/>
      <c r="J48" s="3"/>
    </row>
    <row r="49" spans="1:10" s="1" customFormat="1" ht="18.75" hidden="1" customHeight="1">
      <c r="A49" s="4"/>
      <c r="B49" s="711">
        <v>2</v>
      </c>
      <c r="C49" s="672"/>
      <c r="D49" s="672" t="str">
        <f>IF(C49,VLOOKUP(C49,男子登録情報!$A$2:$H$1688,2,0),"")</f>
        <v/>
      </c>
      <c r="E49" s="647" t="str">
        <f>IF(C49&gt;0,VLOOKUP(C49,男子登録情報!$A$2:$H$1688,3,0),"")</f>
        <v/>
      </c>
      <c r="F49" s="712"/>
      <c r="G49" s="672" t="str">
        <f>IF(C49&gt;0,VLOOKUP(C49,男子登録情報!$A$2:$H$1688,4,0),"")</f>
        <v/>
      </c>
      <c r="H49" s="672" t="str">
        <f>IF(C49&gt;0,VLOOKUP(C49,男子登録情報!$A$2:$H$1688,8,0),"")</f>
        <v/>
      </c>
      <c r="I49" s="675" t="str">
        <f>IF(C49&gt;0,VLOOKUP(C49,男子登録情報!$A$2:$H$1688,5,0),"")</f>
        <v/>
      </c>
      <c r="J49" s="3"/>
    </row>
    <row r="50" spans="1:10" s="1" customFormat="1" ht="18.75" hidden="1" customHeight="1">
      <c r="A50" s="4"/>
      <c r="B50" s="671"/>
      <c r="C50" s="666"/>
      <c r="D50" s="666"/>
      <c r="E50" s="650"/>
      <c r="F50" s="703"/>
      <c r="G50" s="666"/>
      <c r="H50" s="666"/>
      <c r="I50" s="655"/>
      <c r="J50" s="3"/>
    </row>
    <row r="51" spans="1:10" s="1" customFormat="1" ht="18.75" hidden="1" customHeight="1">
      <c r="A51" s="4"/>
      <c r="B51" s="711">
        <v>3</v>
      </c>
      <c r="C51" s="672"/>
      <c r="D51" s="672" t="str">
        <f>IF(C51,VLOOKUP(C51,男子登録情報!$A$2:$H$1688,2,0),"")</f>
        <v/>
      </c>
      <c r="E51" s="647" t="str">
        <f>IF(C51&gt;0,VLOOKUP(C51,男子登録情報!$A$2:$H$1688,3,0),"")</f>
        <v/>
      </c>
      <c r="F51" s="712"/>
      <c r="G51" s="672" t="str">
        <f>IF(C51&gt;0,VLOOKUP(C51,男子登録情報!$A$2:$H$1688,4,0),"")</f>
        <v/>
      </c>
      <c r="H51" s="672" t="str">
        <f>IF(C51&gt;0,VLOOKUP(C51,男子登録情報!$A$2:$H$1688,8,0),"")</f>
        <v/>
      </c>
      <c r="I51" s="675" t="str">
        <f>IF(C51&gt;0,VLOOKUP(C51,男子登録情報!$A$2:$H$1688,5,0),"")</f>
        <v/>
      </c>
      <c r="J51" s="3"/>
    </row>
    <row r="52" spans="1:10" s="1" customFormat="1" ht="18.75" hidden="1" customHeight="1">
      <c r="A52" s="4"/>
      <c r="B52" s="671"/>
      <c r="C52" s="666"/>
      <c r="D52" s="666"/>
      <c r="E52" s="650"/>
      <c r="F52" s="703"/>
      <c r="G52" s="666"/>
      <c r="H52" s="666"/>
      <c r="I52" s="655"/>
      <c r="J52" s="3"/>
    </row>
    <row r="53" spans="1:10" s="1" customFormat="1" ht="18.75" hidden="1" customHeight="1">
      <c r="A53" s="4"/>
      <c r="B53" s="711">
        <v>4</v>
      </c>
      <c r="C53" s="672"/>
      <c r="D53" s="672" t="str">
        <f>IF(C53,VLOOKUP(C53,男子登録情報!$A$2:$H$1688,2,0),"")</f>
        <v/>
      </c>
      <c r="E53" s="647" t="str">
        <f>IF(C53&gt;0,VLOOKUP(C53,男子登録情報!$A$2:$H$1688,3,0),"")</f>
        <v/>
      </c>
      <c r="F53" s="712"/>
      <c r="G53" s="672" t="str">
        <f>IF(C53&gt;0,VLOOKUP(C53,男子登録情報!$A$2:$H$1688,4,0),"")</f>
        <v/>
      </c>
      <c r="H53" s="672" t="str">
        <f>IF(C53&gt;0,VLOOKUP(C53,男子登録情報!$A$2:$H$1688,8,0),"")</f>
        <v/>
      </c>
      <c r="I53" s="675" t="str">
        <f>IF(C53&gt;0,VLOOKUP(C53,男子登録情報!$A$2:$H$1688,5,0),"")</f>
        <v/>
      </c>
      <c r="J53" s="3"/>
    </row>
    <row r="54" spans="1:10" s="1" customFormat="1" ht="18.75" hidden="1" customHeight="1">
      <c r="A54" s="4"/>
      <c r="B54" s="671"/>
      <c r="C54" s="666"/>
      <c r="D54" s="666"/>
      <c r="E54" s="650"/>
      <c r="F54" s="703"/>
      <c r="G54" s="666"/>
      <c r="H54" s="666"/>
      <c r="I54" s="655"/>
      <c r="J54" s="3"/>
    </row>
    <row r="55" spans="1:10" s="1" customFormat="1" ht="18.75" hidden="1" customHeight="1">
      <c r="A55" s="4"/>
      <c r="B55" s="711">
        <v>5</v>
      </c>
      <c r="C55" s="672"/>
      <c r="D55" s="672" t="str">
        <f>IF(C55,VLOOKUP(C55,男子登録情報!$A$2:$H$1688,2,0),"")</f>
        <v/>
      </c>
      <c r="E55" s="647" t="str">
        <f>IF(C55&gt;0,VLOOKUP(C55,男子登録情報!$A$2:$H$1688,3,0),"")</f>
        <v/>
      </c>
      <c r="F55" s="712"/>
      <c r="G55" s="672" t="str">
        <f>IF(C55&gt;0,VLOOKUP(C55,男子登録情報!$A$2:$H$1688,4,0),"")</f>
        <v/>
      </c>
      <c r="H55" s="672" t="str">
        <f>IF(C55&gt;0,VLOOKUP(C55,男子登録情報!$A$2:$H$1688,8,0),"")</f>
        <v/>
      </c>
      <c r="I55" s="675" t="str">
        <f>IF(C55&gt;0,VLOOKUP(C55,男子登録情報!$A$2:$H$1688,5,0),"")</f>
        <v/>
      </c>
      <c r="J55" s="3"/>
    </row>
    <row r="56" spans="1:10" s="1" customFormat="1" ht="18.75" hidden="1" customHeight="1">
      <c r="A56" s="4"/>
      <c r="B56" s="671"/>
      <c r="C56" s="666"/>
      <c r="D56" s="666"/>
      <c r="E56" s="650"/>
      <c r="F56" s="703"/>
      <c r="G56" s="666"/>
      <c r="H56" s="666"/>
      <c r="I56" s="655"/>
      <c r="J56" s="3"/>
    </row>
    <row r="57" spans="1:10" s="1" customFormat="1" ht="18.75" hidden="1" customHeight="1">
      <c r="A57" s="4"/>
      <c r="B57" s="711">
        <v>6</v>
      </c>
      <c r="C57" s="672"/>
      <c r="D57" s="672" t="str">
        <f>IF(C57,VLOOKUP(C57,男子登録情報!$A$2:$H$1688,2,0),"")</f>
        <v/>
      </c>
      <c r="E57" s="647" t="str">
        <f>IF(C57&gt;0,VLOOKUP(C57,男子登録情報!$A$2:$H$1688,3,0),"")</f>
        <v/>
      </c>
      <c r="F57" s="712"/>
      <c r="G57" s="672" t="str">
        <f>IF(C57&gt;0,VLOOKUP(C57,男子登録情報!$A$2:$H$1688,4,0),"")</f>
        <v/>
      </c>
      <c r="H57" s="672" t="str">
        <f>IF(C57&gt;0,VLOOKUP(C57,男子登録情報!$A$2:$H$1688,8,0),"")</f>
        <v/>
      </c>
      <c r="I57" s="675" t="str">
        <f>IF(C57&gt;0,VLOOKUP(C57,男子登録情報!$A$2:$H$1688,5,0),"")</f>
        <v/>
      </c>
      <c r="J57" s="3"/>
    </row>
    <row r="58" spans="1:10" s="1" customFormat="1" ht="19.5" hidden="1" customHeight="1" thickBot="1">
      <c r="A58" s="4"/>
      <c r="B58" s="713"/>
      <c r="C58" s="714"/>
      <c r="D58" s="714"/>
      <c r="E58" s="715"/>
      <c r="F58" s="716"/>
      <c r="G58" s="714"/>
      <c r="H58" s="714"/>
      <c r="I58" s="676"/>
      <c r="J58" s="3"/>
    </row>
    <row r="59" spans="1:10" s="1" customFormat="1" ht="18.75" hidden="1">
      <c r="A59" s="4"/>
      <c r="B59" s="684" t="s">
        <v>1229</v>
      </c>
      <c r="C59" s="685"/>
      <c r="D59" s="685"/>
      <c r="E59" s="685"/>
      <c r="F59" s="685"/>
      <c r="G59" s="685"/>
      <c r="H59" s="685"/>
      <c r="I59" s="687"/>
      <c r="J59" s="3"/>
    </row>
    <row r="60" spans="1:10" s="1" customFormat="1" ht="18.75" hidden="1">
      <c r="A60" s="4"/>
      <c r="B60" s="688"/>
      <c r="C60" s="686"/>
      <c r="D60" s="686"/>
      <c r="E60" s="686"/>
      <c r="F60" s="686"/>
      <c r="G60" s="686"/>
      <c r="H60" s="686"/>
      <c r="I60" s="689"/>
      <c r="J60" s="3"/>
    </row>
    <row r="61" spans="1:10" s="1" customFormat="1" ht="19.5" hidden="1" thickBot="1">
      <c r="A61" s="4"/>
      <c r="B61" s="690"/>
      <c r="C61" s="691"/>
      <c r="D61" s="691"/>
      <c r="E61" s="691"/>
      <c r="F61" s="691"/>
      <c r="G61" s="691"/>
      <c r="H61" s="691"/>
      <c r="I61" s="692"/>
      <c r="J61" s="3"/>
    </row>
    <row r="62" spans="1:10" s="1" customFormat="1" ht="18.75" hidden="1">
      <c r="A62" s="45"/>
      <c r="B62" s="45"/>
      <c r="C62" s="45"/>
      <c r="D62" s="45"/>
      <c r="E62" s="45"/>
      <c r="F62" s="45"/>
      <c r="G62" s="45"/>
      <c r="H62" s="45"/>
      <c r="I62" s="45"/>
      <c r="J62" s="48"/>
    </row>
    <row r="63" spans="1:10" s="1" customFormat="1" ht="19.5" hidden="1" thickBot="1">
      <c r="A63" s="4"/>
      <c r="B63" s="4"/>
      <c r="C63" s="4"/>
      <c r="D63" s="4"/>
      <c r="E63" s="4"/>
      <c r="F63" s="4"/>
      <c r="G63" s="4"/>
      <c r="H63" s="4"/>
      <c r="I63" s="4"/>
      <c r="J63" s="46" t="s">
        <v>1247</v>
      </c>
    </row>
    <row r="64" spans="1:10" s="1" customFormat="1" ht="18.75" hidden="1" customHeight="1">
      <c r="A64" s="4"/>
      <c r="B64" s="657" t="str">
        <f>CONCATENATE('加盟校情報&amp;大会設定'!$G$5,'加盟校情報&amp;大会設定'!$H$5,'加盟校情報&amp;大会設定'!$I$5,'加盟校情報&amp;大会設定'!$J$5,)&amp;"　男子4×400mR"</f>
        <v>第85回東海学生陸上競技対校選手権大会　男子4×400mR</v>
      </c>
      <c r="C64" s="658"/>
      <c r="D64" s="658"/>
      <c r="E64" s="658"/>
      <c r="F64" s="658"/>
      <c r="G64" s="658"/>
      <c r="H64" s="658"/>
      <c r="I64" s="659"/>
      <c r="J64" s="3"/>
    </row>
    <row r="65" spans="1:10" s="1" customFormat="1" ht="19.5" hidden="1" customHeight="1" thickBot="1">
      <c r="A65" s="4"/>
      <c r="B65" s="660"/>
      <c r="C65" s="661"/>
      <c r="D65" s="661"/>
      <c r="E65" s="661"/>
      <c r="F65" s="661"/>
      <c r="G65" s="661"/>
      <c r="H65" s="661"/>
      <c r="I65" s="662"/>
      <c r="J65" s="3"/>
    </row>
    <row r="66" spans="1:10" s="1" customFormat="1" ht="18.75" hidden="1">
      <c r="A66" s="4"/>
      <c r="B66" s="636" t="s">
        <v>1233</v>
      </c>
      <c r="C66" s="637"/>
      <c r="D66" s="673" t="str">
        <f>IF(基本情報登録!$D$6&gt;0,基本情報登録!$D$6,"")</f>
        <v/>
      </c>
      <c r="E66" s="674"/>
      <c r="F66" s="674"/>
      <c r="G66" s="674"/>
      <c r="H66" s="637"/>
      <c r="I66" s="47" t="s">
        <v>1267</v>
      </c>
      <c r="J66" s="3"/>
    </row>
    <row r="67" spans="1:10" s="1" customFormat="1" ht="18.75" hidden="1" customHeight="1">
      <c r="A67" s="4"/>
      <c r="B67" s="643" t="s">
        <v>1</v>
      </c>
      <c r="C67" s="644"/>
      <c r="D67" s="677" t="str">
        <f>IF(基本情報登録!$D$8&gt;0,基本情報登録!$D$8,"")</f>
        <v/>
      </c>
      <c r="E67" s="678"/>
      <c r="F67" s="678"/>
      <c r="G67" s="678"/>
      <c r="H67" s="644"/>
      <c r="I67" s="675"/>
      <c r="J67" s="3"/>
    </row>
    <row r="68" spans="1:10" s="1" customFormat="1" ht="19.5" hidden="1" customHeight="1" thickBot="1">
      <c r="A68" s="4"/>
      <c r="B68" s="653"/>
      <c r="C68" s="654"/>
      <c r="D68" s="679"/>
      <c r="E68" s="680"/>
      <c r="F68" s="680"/>
      <c r="G68" s="680"/>
      <c r="H68" s="654"/>
      <c r="I68" s="676"/>
      <c r="J68" s="3"/>
    </row>
    <row r="69" spans="1:10" s="1" customFormat="1" ht="18.75" hidden="1">
      <c r="A69" s="4"/>
      <c r="B69" s="636" t="s">
        <v>4289</v>
      </c>
      <c r="C69" s="637"/>
      <c r="D69" s="705"/>
      <c r="E69" s="706"/>
      <c r="F69" s="706"/>
      <c r="G69" s="706"/>
      <c r="H69" s="706"/>
      <c r="I69" s="707"/>
      <c r="J69" s="3"/>
    </row>
    <row r="70" spans="1:10" s="1" customFormat="1" ht="18.75" hidden="1">
      <c r="A70" s="4"/>
      <c r="B70" s="35"/>
      <c r="C70" s="36"/>
      <c r="D70" s="37"/>
      <c r="E70" s="641" t="str">
        <f>TEXT(D69,"00000")</f>
        <v>00000</v>
      </c>
      <c r="F70" s="641"/>
      <c r="G70" s="641"/>
      <c r="H70" s="641"/>
      <c r="I70" s="642"/>
      <c r="J70" s="3"/>
    </row>
    <row r="71" spans="1:10" s="1" customFormat="1" ht="18.75" hidden="1" customHeight="1">
      <c r="A71" s="4"/>
      <c r="B71" s="643" t="s">
        <v>23</v>
      </c>
      <c r="C71" s="644"/>
      <c r="D71" s="647"/>
      <c r="E71" s="648"/>
      <c r="F71" s="648"/>
      <c r="G71" s="648"/>
      <c r="H71" s="648"/>
      <c r="I71" s="649"/>
      <c r="J71" s="3"/>
    </row>
    <row r="72" spans="1:10" s="1" customFormat="1" ht="18.75" hidden="1" customHeight="1">
      <c r="A72" s="4"/>
      <c r="B72" s="645"/>
      <c r="C72" s="646"/>
      <c r="D72" s="650"/>
      <c r="E72" s="651"/>
      <c r="F72" s="651"/>
      <c r="G72" s="651"/>
      <c r="H72" s="651"/>
      <c r="I72" s="652"/>
      <c r="J72" s="3"/>
    </row>
    <row r="73" spans="1:10" s="1" customFormat="1" ht="19.5" hidden="1" thickBot="1">
      <c r="A73" s="4"/>
      <c r="B73" s="708" t="s">
        <v>1225</v>
      </c>
      <c r="C73" s="709"/>
      <c r="D73" s="710"/>
      <c r="E73" s="634"/>
      <c r="F73" s="634"/>
      <c r="G73" s="634"/>
      <c r="H73" s="634"/>
      <c r="I73" s="635"/>
      <c r="J73" s="3"/>
    </row>
    <row r="74" spans="1:10" s="1" customFormat="1" ht="18.75" hidden="1">
      <c r="A74" s="4"/>
      <c r="B74" s="694" t="s">
        <v>1226</v>
      </c>
      <c r="C74" s="695"/>
      <c r="D74" s="695"/>
      <c r="E74" s="695"/>
      <c r="F74" s="695"/>
      <c r="G74" s="695"/>
      <c r="H74" s="695"/>
      <c r="I74" s="696"/>
      <c r="J74" s="3"/>
    </row>
    <row r="75" spans="1:10" s="1" customFormat="1" ht="19.5" hidden="1" thickBot="1">
      <c r="A75" s="4"/>
      <c r="B75" s="38" t="s">
        <v>1230</v>
      </c>
      <c r="C75" s="39" t="s">
        <v>14</v>
      </c>
      <c r="D75" s="39" t="s">
        <v>1231</v>
      </c>
      <c r="E75" s="697" t="s">
        <v>1227</v>
      </c>
      <c r="F75" s="698"/>
      <c r="G75" s="39" t="s">
        <v>1232</v>
      </c>
      <c r="H75" s="39" t="s">
        <v>44</v>
      </c>
      <c r="I75" s="40" t="s">
        <v>1228</v>
      </c>
      <c r="J75" s="3"/>
    </row>
    <row r="76" spans="1:10" s="1" customFormat="1" ht="19.5" hidden="1" customHeight="1" thickTop="1">
      <c r="A76" s="4"/>
      <c r="B76" s="699">
        <v>1</v>
      </c>
      <c r="C76" s="700"/>
      <c r="D76" s="700" t="str">
        <f>IF(C76&gt;0,VLOOKUP(C76,男子登録情報!$A$2:$H$1688,2,0),"")</f>
        <v/>
      </c>
      <c r="E76" s="701" t="str">
        <f>IF(C76&gt;0,VLOOKUP(C76,男子登録情報!$A$2:$H$1688,3,0),"")</f>
        <v/>
      </c>
      <c r="F76" s="702"/>
      <c r="G76" s="700" t="str">
        <f>IF(C76&gt;0,VLOOKUP(C76,男子登録情報!$A$2:$H$1688,4,0),"")</f>
        <v/>
      </c>
      <c r="H76" s="700" t="str">
        <f>IF(C76&gt;0,VLOOKUP(C76,男子登録情報!$A$2:$H$1688,8,0),"")</f>
        <v/>
      </c>
      <c r="I76" s="704" t="str">
        <f>IF(C76&gt;0,VLOOKUP(C76,男子登録情報!$A$2:$H$1688,5,0),"")</f>
        <v/>
      </c>
      <c r="J76" s="3"/>
    </row>
    <row r="77" spans="1:10" s="1" customFormat="1" ht="18.75" hidden="1" customHeight="1">
      <c r="A77" s="4"/>
      <c r="B77" s="671"/>
      <c r="C77" s="666"/>
      <c r="D77" s="666"/>
      <c r="E77" s="650"/>
      <c r="F77" s="703"/>
      <c r="G77" s="666"/>
      <c r="H77" s="666"/>
      <c r="I77" s="655"/>
      <c r="J77" s="3"/>
    </row>
    <row r="78" spans="1:10" s="1" customFormat="1" ht="18.75" hidden="1" customHeight="1">
      <c r="A78" s="4"/>
      <c r="B78" s="711">
        <v>2</v>
      </c>
      <c r="C78" s="672"/>
      <c r="D78" s="672" t="str">
        <f>IF(C78,VLOOKUP(C78,男子登録情報!$A$2:$H$1688,2,0),"")</f>
        <v/>
      </c>
      <c r="E78" s="647" t="str">
        <f>IF(C78&gt;0,VLOOKUP(C78,男子登録情報!$A$2:$H$1688,3,0),"")</f>
        <v/>
      </c>
      <c r="F78" s="712"/>
      <c r="G78" s="672" t="str">
        <f>IF(C78&gt;0,VLOOKUP(C78,男子登録情報!$A$2:$H$1688,4,0),"")</f>
        <v/>
      </c>
      <c r="H78" s="672" t="str">
        <f>IF(C78&gt;0,VLOOKUP(C78,男子登録情報!$A$2:$H$1688,8,0),"")</f>
        <v/>
      </c>
      <c r="I78" s="675" t="str">
        <f>IF(C78&gt;0,VLOOKUP(C78,男子登録情報!$A$2:$H$1688,5,0),"")</f>
        <v/>
      </c>
      <c r="J78" s="3"/>
    </row>
    <row r="79" spans="1:10" s="1" customFormat="1" ht="18.75" hidden="1" customHeight="1">
      <c r="A79" s="4"/>
      <c r="B79" s="671"/>
      <c r="C79" s="666"/>
      <c r="D79" s="666"/>
      <c r="E79" s="650"/>
      <c r="F79" s="703"/>
      <c r="G79" s="666"/>
      <c r="H79" s="666"/>
      <c r="I79" s="655"/>
      <c r="J79" s="3"/>
    </row>
    <row r="80" spans="1:10" s="1" customFormat="1" ht="18.75" hidden="1" customHeight="1">
      <c r="A80" s="4"/>
      <c r="B80" s="711">
        <v>3</v>
      </c>
      <c r="C80" s="672"/>
      <c r="D80" s="672" t="str">
        <f>IF(C80,VLOOKUP(C80,男子登録情報!$A$2:$H$1688,2,0),"")</f>
        <v/>
      </c>
      <c r="E80" s="647" t="str">
        <f>IF(C80&gt;0,VLOOKUP(C80,男子登録情報!$A$2:$H$1688,3,0),"")</f>
        <v/>
      </c>
      <c r="F80" s="712"/>
      <c r="G80" s="672" t="str">
        <f>IF(C80&gt;0,VLOOKUP(C80,男子登録情報!$A$2:$H$1688,4,0),"")</f>
        <v/>
      </c>
      <c r="H80" s="672" t="str">
        <f>IF(C80&gt;0,VLOOKUP(C80,男子登録情報!$A$2:$H$1688,8,0),"")</f>
        <v/>
      </c>
      <c r="I80" s="675" t="str">
        <f>IF(C80&gt;0,VLOOKUP(C80,男子登録情報!$A$2:$H$1688,5,0),"")</f>
        <v/>
      </c>
      <c r="J80" s="3"/>
    </row>
    <row r="81" spans="1:10" s="1" customFormat="1" ht="18.75" hidden="1" customHeight="1">
      <c r="A81" s="4"/>
      <c r="B81" s="671"/>
      <c r="C81" s="666"/>
      <c r="D81" s="666"/>
      <c r="E81" s="650"/>
      <c r="F81" s="703"/>
      <c r="G81" s="666"/>
      <c r="H81" s="666"/>
      <c r="I81" s="655"/>
      <c r="J81" s="3"/>
    </row>
    <row r="82" spans="1:10" s="1" customFormat="1" ht="18.75" hidden="1" customHeight="1">
      <c r="A82" s="4"/>
      <c r="B82" s="711">
        <v>4</v>
      </c>
      <c r="C82" s="672"/>
      <c r="D82" s="672" t="str">
        <f>IF(C82,VLOOKUP(C82,男子登録情報!$A$2:$H$1688,2,0),"")</f>
        <v/>
      </c>
      <c r="E82" s="647" t="str">
        <f>IF(C82&gt;0,VLOOKUP(C82,男子登録情報!$A$2:$H$1688,3,0),"")</f>
        <v/>
      </c>
      <c r="F82" s="712"/>
      <c r="G82" s="672" t="str">
        <f>IF(C82&gt;0,VLOOKUP(C82,男子登録情報!$A$2:$H$1688,4,0),"")</f>
        <v/>
      </c>
      <c r="H82" s="672" t="str">
        <f>IF(C82&gt;0,VLOOKUP(C82,男子登録情報!$A$2:$H$1688,8,0),"")</f>
        <v/>
      </c>
      <c r="I82" s="675" t="str">
        <f>IF(C82&gt;0,VLOOKUP(C82,男子登録情報!$A$2:$H$1688,5,0),"")</f>
        <v/>
      </c>
      <c r="J82" s="3"/>
    </row>
    <row r="83" spans="1:10" s="1" customFormat="1" ht="18.75" hidden="1" customHeight="1">
      <c r="A83" s="4"/>
      <c r="B83" s="671"/>
      <c r="C83" s="666"/>
      <c r="D83" s="666"/>
      <c r="E83" s="650"/>
      <c r="F83" s="703"/>
      <c r="G83" s="666"/>
      <c r="H83" s="666"/>
      <c r="I83" s="655"/>
      <c r="J83" s="3"/>
    </row>
    <row r="84" spans="1:10" s="1" customFormat="1" ht="18.75" hidden="1" customHeight="1">
      <c r="A84" s="4"/>
      <c r="B84" s="711">
        <v>5</v>
      </c>
      <c r="C84" s="672"/>
      <c r="D84" s="672" t="str">
        <f>IF(C84,VLOOKUP(C84,男子登録情報!$A$2:$H$1688,2,0),"")</f>
        <v/>
      </c>
      <c r="E84" s="647" t="str">
        <f>IF(C84&gt;0,VLOOKUP(C84,男子登録情報!$A$2:$H$1688,3,0),"")</f>
        <v/>
      </c>
      <c r="F84" s="712"/>
      <c r="G84" s="672" t="str">
        <f>IF(C84&gt;0,VLOOKUP(C84,男子登録情報!$A$2:$H$1688,4,0),"")</f>
        <v/>
      </c>
      <c r="H84" s="672" t="str">
        <f>IF(C84&gt;0,VLOOKUP(C84,男子登録情報!$A$2:$H$1688,8,0),"")</f>
        <v/>
      </c>
      <c r="I84" s="675" t="str">
        <f>IF(C84&gt;0,VLOOKUP(C84,男子登録情報!$A$2:$H$1688,5,0),"")</f>
        <v/>
      </c>
      <c r="J84" s="3"/>
    </row>
    <row r="85" spans="1:10" s="1" customFormat="1" ht="18.75" hidden="1" customHeight="1">
      <c r="A85" s="4"/>
      <c r="B85" s="671"/>
      <c r="C85" s="666"/>
      <c r="D85" s="666"/>
      <c r="E85" s="650"/>
      <c r="F85" s="703"/>
      <c r="G85" s="666"/>
      <c r="H85" s="666"/>
      <c r="I85" s="655"/>
      <c r="J85" s="3"/>
    </row>
    <row r="86" spans="1:10" s="1" customFormat="1" ht="18.75" hidden="1" customHeight="1">
      <c r="A86" s="4"/>
      <c r="B86" s="711">
        <v>6</v>
      </c>
      <c r="C86" s="672"/>
      <c r="D86" s="672" t="str">
        <f>IF(C86,VLOOKUP(C86,男子登録情報!$A$2:$H$1688,2,0),"")</f>
        <v/>
      </c>
      <c r="E86" s="647" t="str">
        <f>IF(C86&gt;0,VLOOKUP(C86,男子登録情報!$A$2:$H$1688,3,0),"")</f>
        <v/>
      </c>
      <c r="F86" s="712"/>
      <c r="G86" s="672" t="str">
        <f>IF(C86&gt;0,VLOOKUP(C86,男子登録情報!$A$2:$H$1688,4,0),"")</f>
        <v/>
      </c>
      <c r="H86" s="672" t="str">
        <f>IF(C86&gt;0,VLOOKUP(C86,男子登録情報!$A$2:$H$1688,8,0),"")</f>
        <v/>
      </c>
      <c r="I86" s="675" t="str">
        <f>IF(C86&gt;0,VLOOKUP(C86,男子登録情報!$A$2:$H$1688,5,0),"")</f>
        <v/>
      </c>
      <c r="J86" s="3"/>
    </row>
    <row r="87" spans="1:10" s="1" customFormat="1" ht="19.5" hidden="1" customHeight="1" thickBot="1">
      <c r="A87" s="4"/>
      <c r="B87" s="713"/>
      <c r="C87" s="714"/>
      <c r="D87" s="714"/>
      <c r="E87" s="715"/>
      <c r="F87" s="716"/>
      <c r="G87" s="714"/>
      <c r="H87" s="714"/>
      <c r="I87" s="676"/>
      <c r="J87" s="3"/>
    </row>
    <row r="88" spans="1:10" s="1" customFormat="1" ht="18.75" hidden="1">
      <c r="A88" s="4"/>
      <c r="B88" s="684" t="s">
        <v>1229</v>
      </c>
      <c r="C88" s="685"/>
      <c r="D88" s="685"/>
      <c r="E88" s="685"/>
      <c r="F88" s="685"/>
      <c r="G88" s="685"/>
      <c r="H88" s="685"/>
      <c r="I88" s="687"/>
      <c r="J88" s="3"/>
    </row>
    <row r="89" spans="1:10" s="1" customFormat="1" ht="18.75" hidden="1">
      <c r="A89" s="4"/>
      <c r="B89" s="688"/>
      <c r="C89" s="686"/>
      <c r="D89" s="686"/>
      <c r="E89" s="686"/>
      <c r="F89" s="686"/>
      <c r="G89" s="686"/>
      <c r="H89" s="686"/>
      <c r="I89" s="689"/>
      <c r="J89" s="3"/>
    </row>
    <row r="90" spans="1:10" s="1" customFormat="1" ht="19.5" hidden="1" thickBot="1">
      <c r="A90" s="4"/>
      <c r="B90" s="690"/>
      <c r="C90" s="691"/>
      <c r="D90" s="691"/>
      <c r="E90" s="691"/>
      <c r="F90" s="691"/>
      <c r="G90" s="691"/>
      <c r="H90" s="691"/>
      <c r="I90" s="692"/>
      <c r="J90" s="3"/>
    </row>
    <row r="91" spans="1:10" s="1" customFormat="1" ht="18.75" hidden="1">
      <c r="A91" s="45"/>
      <c r="B91" s="45"/>
      <c r="C91" s="45"/>
      <c r="D91" s="45"/>
      <c r="E91" s="45"/>
      <c r="F91" s="45"/>
      <c r="G91" s="45"/>
      <c r="H91" s="45"/>
      <c r="I91" s="45"/>
      <c r="J91" s="48"/>
    </row>
    <row r="92" spans="1:10" s="1" customFormat="1" ht="19.5" hidden="1" thickBot="1">
      <c r="A92" s="4"/>
      <c r="B92" s="4"/>
      <c r="C92" s="4"/>
      <c r="D92" s="4"/>
      <c r="E92" s="4"/>
      <c r="F92" s="4"/>
      <c r="G92" s="4"/>
      <c r="H92" s="4"/>
      <c r="I92" s="4"/>
      <c r="J92" s="46" t="s">
        <v>1248</v>
      </c>
    </row>
    <row r="93" spans="1:10" s="1" customFormat="1" ht="18.75" hidden="1" customHeight="1">
      <c r="A93" s="4"/>
      <c r="B93" s="657" t="str">
        <f>CONCATENATE('加盟校情報&amp;大会設定'!$G$5,'加盟校情報&amp;大会設定'!$H$5,'加盟校情報&amp;大会設定'!$I$5,'加盟校情報&amp;大会設定'!$J$5,)&amp;"　男子4×400mR"</f>
        <v>第85回東海学生陸上競技対校選手権大会　男子4×400mR</v>
      </c>
      <c r="C93" s="658"/>
      <c r="D93" s="658"/>
      <c r="E93" s="658"/>
      <c r="F93" s="658"/>
      <c r="G93" s="658"/>
      <c r="H93" s="658"/>
      <c r="I93" s="659"/>
      <c r="J93" s="3"/>
    </row>
    <row r="94" spans="1:10" s="1" customFormat="1" ht="19.5" hidden="1" customHeight="1" thickBot="1">
      <c r="A94" s="4"/>
      <c r="B94" s="660"/>
      <c r="C94" s="661"/>
      <c r="D94" s="661"/>
      <c r="E94" s="661"/>
      <c r="F94" s="661"/>
      <c r="G94" s="661"/>
      <c r="H94" s="661"/>
      <c r="I94" s="662"/>
      <c r="J94" s="3"/>
    </row>
    <row r="95" spans="1:10" s="1" customFormat="1" ht="18.75" hidden="1">
      <c r="A95" s="4"/>
      <c r="B95" s="636" t="s">
        <v>1233</v>
      </c>
      <c r="C95" s="637"/>
      <c r="D95" s="673" t="str">
        <f>IF(基本情報登録!$D$6&gt;0,基本情報登録!$D$6,"")</f>
        <v/>
      </c>
      <c r="E95" s="674"/>
      <c r="F95" s="674"/>
      <c r="G95" s="674"/>
      <c r="H95" s="637"/>
      <c r="I95" s="47" t="s">
        <v>1267</v>
      </c>
      <c r="J95" s="3"/>
    </row>
    <row r="96" spans="1:10" s="1" customFormat="1" ht="18.75" hidden="1" customHeight="1">
      <c r="A96" s="4"/>
      <c r="B96" s="643" t="s">
        <v>1</v>
      </c>
      <c r="C96" s="644"/>
      <c r="D96" s="677" t="str">
        <f>IF(基本情報登録!$D$8&gt;0,基本情報登録!$D$8,"")</f>
        <v/>
      </c>
      <c r="E96" s="678"/>
      <c r="F96" s="678"/>
      <c r="G96" s="678"/>
      <c r="H96" s="644"/>
      <c r="I96" s="675"/>
      <c r="J96" s="3"/>
    </row>
    <row r="97" spans="1:10" s="1" customFormat="1" ht="19.5" hidden="1" customHeight="1" thickBot="1">
      <c r="A97" s="4"/>
      <c r="B97" s="653"/>
      <c r="C97" s="654"/>
      <c r="D97" s="679"/>
      <c r="E97" s="680"/>
      <c r="F97" s="680"/>
      <c r="G97" s="680"/>
      <c r="H97" s="654"/>
      <c r="I97" s="676"/>
      <c r="J97" s="3"/>
    </row>
    <row r="98" spans="1:10" s="1" customFormat="1" ht="18.75" hidden="1">
      <c r="A98" s="4"/>
      <c r="B98" s="636" t="s">
        <v>4289</v>
      </c>
      <c r="C98" s="637"/>
      <c r="D98" s="705"/>
      <c r="E98" s="706"/>
      <c r="F98" s="706"/>
      <c r="G98" s="706"/>
      <c r="H98" s="706"/>
      <c r="I98" s="707"/>
      <c r="J98" s="3"/>
    </row>
    <row r="99" spans="1:10" s="1" customFormat="1" ht="18.75" hidden="1">
      <c r="A99" s="4"/>
      <c r="B99" s="35"/>
      <c r="C99" s="36"/>
      <c r="D99" s="37"/>
      <c r="E99" s="641" t="str">
        <f>TEXT(D98,"00000")</f>
        <v>00000</v>
      </c>
      <c r="F99" s="641"/>
      <c r="G99" s="641"/>
      <c r="H99" s="641"/>
      <c r="I99" s="642"/>
      <c r="J99" s="3"/>
    </row>
    <row r="100" spans="1:10" s="1" customFormat="1" ht="18.75" hidden="1" customHeight="1">
      <c r="A100" s="4"/>
      <c r="B100" s="643" t="s">
        <v>23</v>
      </c>
      <c r="C100" s="644"/>
      <c r="D100" s="647"/>
      <c r="E100" s="648"/>
      <c r="F100" s="648"/>
      <c r="G100" s="648"/>
      <c r="H100" s="648"/>
      <c r="I100" s="649"/>
      <c r="J100" s="3"/>
    </row>
    <row r="101" spans="1:10" s="1" customFormat="1" ht="18.75" hidden="1" customHeight="1">
      <c r="A101" s="4"/>
      <c r="B101" s="645"/>
      <c r="C101" s="646"/>
      <c r="D101" s="650"/>
      <c r="E101" s="651"/>
      <c r="F101" s="651"/>
      <c r="G101" s="651"/>
      <c r="H101" s="651"/>
      <c r="I101" s="652"/>
      <c r="J101" s="3"/>
    </row>
    <row r="102" spans="1:10" s="1" customFormat="1" ht="19.5" hidden="1" thickBot="1">
      <c r="A102" s="4"/>
      <c r="B102" s="708" t="s">
        <v>1225</v>
      </c>
      <c r="C102" s="709"/>
      <c r="D102" s="710"/>
      <c r="E102" s="634"/>
      <c r="F102" s="634"/>
      <c r="G102" s="634"/>
      <c r="H102" s="634"/>
      <c r="I102" s="635"/>
      <c r="J102" s="3"/>
    </row>
    <row r="103" spans="1:10" s="1" customFormat="1" ht="18.75" hidden="1">
      <c r="A103" s="4"/>
      <c r="B103" s="694" t="s">
        <v>1226</v>
      </c>
      <c r="C103" s="695"/>
      <c r="D103" s="695"/>
      <c r="E103" s="695"/>
      <c r="F103" s="695"/>
      <c r="G103" s="695"/>
      <c r="H103" s="695"/>
      <c r="I103" s="696"/>
      <c r="J103" s="3"/>
    </row>
    <row r="104" spans="1:10" s="1" customFormat="1" ht="19.5" hidden="1" thickBot="1">
      <c r="A104" s="4"/>
      <c r="B104" s="38" t="s">
        <v>1230</v>
      </c>
      <c r="C104" s="39" t="s">
        <v>14</v>
      </c>
      <c r="D104" s="39" t="s">
        <v>1231</v>
      </c>
      <c r="E104" s="697" t="s">
        <v>1227</v>
      </c>
      <c r="F104" s="698"/>
      <c r="G104" s="39" t="s">
        <v>1232</v>
      </c>
      <c r="H104" s="39" t="s">
        <v>44</v>
      </c>
      <c r="I104" s="40" t="s">
        <v>1228</v>
      </c>
      <c r="J104" s="3"/>
    </row>
    <row r="105" spans="1:10" s="1" customFormat="1" ht="19.5" hidden="1" customHeight="1" thickTop="1">
      <c r="A105" s="4"/>
      <c r="B105" s="699">
        <v>1</v>
      </c>
      <c r="C105" s="700"/>
      <c r="D105" s="700" t="str">
        <f>IF(C105&gt;0,VLOOKUP(C105,男子登録情報!$A$2:$H$1688,2,0),"")</f>
        <v/>
      </c>
      <c r="E105" s="701" t="str">
        <f>IF(C105&gt;0,VLOOKUP(C105,男子登録情報!$A$2:$H$1688,3,0),"")</f>
        <v/>
      </c>
      <c r="F105" s="702"/>
      <c r="G105" s="700" t="str">
        <f>IF(C105&gt;0,VLOOKUP(C105,男子登録情報!$A$2:$H$1688,4,0),"")</f>
        <v/>
      </c>
      <c r="H105" s="700" t="str">
        <f>IF(C105&gt;0,VLOOKUP(C105,男子登録情報!$A$2:$H$1688,8,0),"")</f>
        <v/>
      </c>
      <c r="I105" s="704" t="str">
        <f>IF(C105&gt;0,VLOOKUP(C105,男子登録情報!$A$2:$H$1688,5,0),"")</f>
        <v/>
      </c>
      <c r="J105" s="3"/>
    </row>
    <row r="106" spans="1:10" s="1" customFormat="1" ht="18.75" hidden="1" customHeight="1">
      <c r="A106" s="4"/>
      <c r="B106" s="671"/>
      <c r="C106" s="666"/>
      <c r="D106" s="666"/>
      <c r="E106" s="650"/>
      <c r="F106" s="703"/>
      <c r="G106" s="666"/>
      <c r="H106" s="666"/>
      <c r="I106" s="655"/>
      <c r="J106" s="3"/>
    </row>
    <row r="107" spans="1:10" s="1" customFormat="1" ht="18.75" hidden="1" customHeight="1">
      <c r="A107" s="4"/>
      <c r="B107" s="711">
        <v>2</v>
      </c>
      <c r="C107" s="672"/>
      <c r="D107" s="672" t="str">
        <f>IF(C107,VLOOKUP(C107,男子登録情報!$A$2:$H$1688,2,0),"")</f>
        <v/>
      </c>
      <c r="E107" s="647" t="str">
        <f>IF(C107&gt;0,VLOOKUP(C107,男子登録情報!$A$2:$H$1688,3,0),"")</f>
        <v/>
      </c>
      <c r="F107" s="712"/>
      <c r="G107" s="672" t="str">
        <f>IF(C107&gt;0,VLOOKUP(C107,男子登録情報!$A$2:$H$1688,4,0),"")</f>
        <v/>
      </c>
      <c r="H107" s="672" t="str">
        <f>IF(C107&gt;0,VLOOKUP(C107,男子登録情報!$A$2:$H$1688,8,0),"")</f>
        <v/>
      </c>
      <c r="I107" s="675" t="str">
        <f>IF(C107&gt;0,VLOOKUP(C107,男子登録情報!$A$2:$H$1688,5,0),"")</f>
        <v/>
      </c>
      <c r="J107" s="3"/>
    </row>
    <row r="108" spans="1:10" s="1" customFormat="1" ht="18.75" hidden="1" customHeight="1">
      <c r="A108" s="4"/>
      <c r="B108" s="671"/>
      <c r="C108" s="666"/>
      <c r="D108" s="666"/>
      <c r="E108" s="650"/>
      <c r="F108" s="703"/>
      <c r="G108" s="666"/>
      <c r="H108" s="666"/>
      <c r="I108" s="655"/>
      <c r="J108" s="3"/>
    </row>
    <row r="109" spans="1:10" s="1" customFormat="1" ht="18.75" hidden="1" customHeight="1">
      <c r="A109" s="4"/>
      <c r="B109" s="711">
        <v>3</v>
      </c>
      <c r="C109" s="672"/>
      <c r="D109" s="672" t="str">
        <f>IF(C109,VLOOKUP(C109,男子登録情報!$A$2:$H$1688,2,0),"")</f>
        <v/>
      </c>
      <c r="E109" s="647" t="str">
        <f>IF(C109&gt;0,VLOOKUP(C109,男子登録情報!$A$2:$H$1688,3,0),"")</f>
        <v/>
      </c>
      <c r="F109" s="712"/>
      <c r="G109" s="672" t="str">
        <f>IF(C109&gt;0,VLOOKUP(C109,男子登録情報!$A$2:$H$1688,4,0),"")</f>
        <v/>
      </c>
      <c r="H109" s="672" t="str">
        <f>IF(C109&gt;0,VLOOKUP(C109,男子登録情報!$A$2:$H$1688,8,0),"")</f>
        <v/>
      </c>
      <c r="I109" s="675" t="str">
        <f>IF(C109&gt;0,VLOOKUP(C109,男子登録情報!$A$2:$H$1688,5,0),"")</f>
        <v/>
      </c>
      <c r="J109" s="3"/>
    </row>
    <row r="110" spans="1:10" s="1" customFormat="1" ht="18.75" hidden="1" customHeight="1">
      <c r="A110" s="4"/>
      <c r="B110" s="671"/>
      <c r="C110" s="666"/>
      <c r="D110" s="666"/>
      <c r="E110" s="650"/>
      <c r="F110" s="703"/>
      <c r="G110" s="666"/>
      <c r="H110" s="666"/>
      <c r="I110" s="655"/>
      <c r="J110" s="3"/>
    </row>
    <row r="111" spans="1:10" s="1" customFormat="1" ht="18.75" hidden="1" customHeight="1">
      <c r="A111" s="4"/>
      <c r="B111" s="711">
        <v>4</v>
      </c>
      <c r="C111" s="672"/>
      <c r="D111" s="672" t="str">
        <f>IF(C111,VLOOKUP(C111,男子登録情報!$A$2:$H$1688,2,0),"")</f>
        <v/>
      </c>
      <c r="E111" s="647" t="str">
        <f>IF(C111&gt;0,VLOOKUP(C111,男子登録情報!$A$2:$H$1688,3,0),"")</f>
        <v/>
      </c>
      <c r="F111" s="712"/>
      <c r="G111" s="672" t="str">
        <f>IF(C111&gt;0,VLOOKUP(C111,男子登録情報!$A$2:$H$1688,4,0),"")</f>
        <v/>
      </c>
      <c r="H111" s="672" t="str">
        <f>IF(C111&gt;0,VLOOKUP(C111,男子登録情報!$A$2:$H$1688,8,0),"")</f>
        <v/>
      </c>
      <c r="I111" s="675" t="str">
        <f>IF(C111&gt;0,VLOOKUP(C111,男子登録情報!$A$2:$H$1688,5,0),"")</f>
        <v/>
      </c>
      <c r="J111" s="3"/>
    </row>
    <row r="112" spans="1:10" s="1" customFormat="1" ht="18.75" hidden="1" customHeight="1">
      <c r="A112" s="4"/>
      <c r="B112" s="671"/>
      <c r="C112" s="666"/>
      <c r="D112" s="666"/>
      <c r="E112" s="650"/>
      <c r="F112" s="703"/>
      <c r="G112" s="666"/>
      <c r="H112" s="666"/>
      <c r="I112" s="655"/>
      <c r="J112" s="3"/>
    </row>
    <row r="113" spans="1:10" s="1" customFormat="1" ht="18.75" hidden="1" customHeight="1">
      <c r="A113" s="4"/>
      <c r="B113" s="711">
        <v>5</v>
      </c>
      <c r="C113" s="672"/>
      <c r="D113" s="672" t="str">
        <f>IF(C113,VLOOKUP(C113,男子登録情報!$A$2:$H$1688,2,0),"")</f>
        <v/>
      </c>
      <c r="E113" s="647" t="str">
        <f>IF(C113&gt;0,VLOOKUP(C113,男子登録情報!$A$2:$H$1688,3,0),"")</f>
        <v/>
      </c>
      <c r="F113" s="712"/>
      <c r="G113" s="672" t="str">
        <f>IF(C113&gt;0,VLOOKUP(C113,男子登録情報!$A$2:$H$1688,4,0),"")</f>
        <v/>
      </c>
      <c r="H113" s="672" t="str">
        <f>IF(C113&gt;0,VLOOKUP(C113,男子登録情報!$A$2:$H$1688,8,0),"")</f>
        <v/>
      </c>
      <c r="I113" s="675" t="str">
        <f>IF(C113&gt;0,VLOOKUP(C113,男子登録情報!$A$2:$H$1688,5,0),"")</f>
        <v/>
      </c>
      <c r="J113" s="3"/>
    </row>
    <row r="114" spans="1:10" s="1" customFormat="1" ht="18.75" hidden="1" customHeight="1">
      <c r="A114" s="4"/>
      <c r="B114" s="671"/>
      <c r="C114" s="666"/>
      <c r="D114" s="666"/>
      <c r="E114" s="650"/>
      <c r="F114" s="703"/>
      <c r="G114" s="666"/>
      <c r="H114" s="666"/>
      <c r="I114" s="655"/>
      <c r="J114" s="3"/>
    </row>
    <row r="115" spans="1:10" s="1" customFormat="1" ht="18.75" hidden="1" customHeight="1">
      <c r="A115" s="4"/>
      <c r="B115" s="711">
        <v>6</v>
      </c>
      <c r="C115" s="672"/>
      <c r="D115" s="672" t="str">
        <f>IF(C115,VLOOKUP(C115,男子登録情報!$A$2:$H$1688,2,0),"")</f>
        <v/>
      </c>
      <c r="E115" s="647" t="str">
        <f>IF(C115&gt;0,VLOOKUP(C115,男子登録情報!$A$2:$H$1688,3,0),"")</f>
        <v/>
      </c>
      <c r="F115" s="712"/>
      <c r="G115" s="672" t="str">
        <f>IF(C115&gt;0,VLOOKUP(C115,男子登録情報!$A$2:$H$1688,4,0),"")</f>
        <v/>
      </c>
      <c r="H115" s="672" t="str">
        <f>IF(C115&gt;0,VLOOKUP(C115,男子登録情報!$A$2:$H$1688,8,0),"")</f>
        <v/>
      </c>
      <c r="I115" s="675" t="str">
        <f>IF(C115&gt;0,VLOOKUP(C115,男子登録情報!$A$2:$H$1688,5,0),"")</f>
        <v/>
      </c>
      <c r="J115" s="3"/>
    </row>
    <row r="116" spans="1:10" s="1" customFormat="1" ht="19.5" hidden="1" customHeight="1" thickBot="1">
      <c r="A116" s="4"/>
      <c r="B116" s="713"/>
      <c r="C116" s="714"/>
      <c r="D116" s="714"/>
      <c r="E116" s="715"/>
      <c r="F116" s="716"/>
      <c r="G116" s="714"/>
      <c r="H116" s="714"/>
      <c r="I116" s="676"/>
      <c r="J116" s="3"/>
    </row>
    <row r="117" spans="1:10" s="1" customFormat="1" ht="18.75" hidden="1">
      <c r="A117" s="4"/>
      <c r="B117" s="684" t="s">
        <v>1229</v>
      </c>
      <c r="C117" s="685"/>
      <c r="D117" s="685"/>
      <c r="E117" s="685"/>
      <c r="F117" s="685"/>
      <c r="G117" s="685"/>
      <c r="H117" s="685"/>
      <c r="I117" s="687"/>
      <c r="J117" s="3"/>
    </row>
    <row r="118" spans="1:10" s="1" customFormat="1" ht="18.75" hidden="1">
      <c r="A118" s="4"/>
      <c r="B118" s="688"/>
      <c r="C118" s="686"/>
      <c r="D118" s="686"/>
      <c r="E118" s="686"/>
      <c r="F118" s="686"/>
      <c r="G118" s="686"/>
      <c r="H118" s="686"/>
      <c r="I118" s="689"/>
      <c r="J118" s="3"/>
    </row>
    <row r="119" spans="1:10" s="1" customFormat="1" ht="19.5" hidden="1" thickBot="1">
      <c r="A119" s="4"/>
      <c r="B119" s="690"/>
      <c r="C119" s="691"/>
      <c r="D119" s="691"/>
      <c r="E119" s="691"/>
      <c r="F119" s="691"/>
      <c r="G119" s="691"/>
      <c r="H119" s="691"/>
      <c r="I119" s="692"/>
      <c r="J119" s="3"/>
    </row>
    <row r="120" spans="1:10" s="1" customFormat="1" ht="18.75" hidden="1">
      <c r="A120" s="45"/>
      <c r="B120" s="45"/>
      <c r="C120" s="45"/>
      <c r="D120" s="45"/>
      <c r="E120" s="45"/>
      <c r="F120" s="45"/>
      <c r="G120" s="45"/>
      <c r="H120" s="45"/>
      <c r="I120" s="45"/>
      <c r="J120" s="48"/>
    </row>
    <row r="121" spans="1:10" s="1" customFormat="1" ht="19.5" hidden="1" thickBot="1">
      <c r="A121" s="4"/>
      <c r="B121" s="4"/>
      <c r="C121" s="4"/>
      <c r="D121" s="4"/>
      <c r="E121" s="4"/>
      <c r="F121" s="4"/>
      <c r="G121" s="4"/>
      <c r="H121" s="4"/>
      <c r="I121" s="4"/>
      <c r="J121" s="46" t="s">
        <v>1249</v>
      </c>
    </row>
    <row r="122" spans="1:10" s="1" customFormat="1" ht="18.75" hidden="1" customHeight="1">
      <c r="A122" s="4"/>
      <c r="B122" s="657" t="str">
        <f>CONCATENATE('加盟校情報&amp;大会設定'!$G$5,'加盟校情報&amp;大会設定'!$H$5,'加盟校情報&amp;大会設定'!$I$5,'加盟校情報&amp;大会設定'!$J$5,)&amp;"　男子4×400mR"</f>
        <v>第85回東海学生陸上競技対校選手権大会　男子4×400mR</v>
      </c>
      <c r="C122" s="658"/>
      <c r="D122" s="658"/>
      <c r="E122" s="658"/>
      <c r="F122" s="658"/>
      <c r="G122" s="658"/>
      <c r="H122" s="658"/>
      <c r="I122" s="659"/>
      <c r="J122" s="3"/>
    </row>
    <row r="123" spans="1:10" s="1" customFormat="1" ht="19.5" hidden="1" customHeight="1" thickBot="1">
      <c r="A123" s="4"/>
      <c r="B123" s="660"/>
      <c r="C123" s="661"/>
      <c r="D123" s="661"/>
      <c r="E123" s="661"/>
      <c r="F123" s="661"/>
      <c r="G123" s="661"/>
      <c r="H123" s="661"/>
      <c r="I123" s="662"/>
      <c r="J123" s="3"/>
    </row>
    <row r="124" spans="1:10" s="1" customFormat="1" ht="18.75" hidden="1">
      <c r="A124" s="4"/>
      <c r="B124" s="636" t="s">
        <v>1233</v>
      </c>
      <c r="C124" s="637"/>
      <c r="D124" s="673" t="str">
        <f>IF(基本情報登録!$D$6&gt;0,基本情報登録!$D$6,"")</f>
        <v/>
      </c>
      <c r="E124" s="674"/>
      <c r="F124" s="674"/>
      <c r="G124" s="674"/>
      <c r="H124" s="637"/>
      <c r="I124" s="47" t="s">
        <v>1267</v>
      </c>
      <c r="J124" s="3"/>
    </row>
    <row r="125" spans="1:10" s="1" customFormat="1" ht="18.75" hidden="1" customHeight="1">
      <c r="A125" s="4"/>
      <c r="B125" s="643" t="s">
        <v>1</v>
      </c>
      <c r="C125" s="644"/>
      <c r="D125" s="677" t="str">
        <f>IF(基本情報登録!$D$8&gt;0,基本情報登録!$D$8,"")</f>
        <v/>
      </c>
      <c r="E125" s="678"/>
      <c r="F125" s="678"/>
      <c r="G125" s="678"/>
      <c r="H125" s="644"/>
      <c r="I125" s="675"/>
      <c r="J125" s="3"/>
    </row>
    <row r="126" spans="1:10" s="1" customFormat="1" ht="19.5" hidden="1" customHeight="1" thickBot="1">
      <c r="A126" s="4"/>
      <c r="B126" s="653"/>
      <c r="C126" s="654"/>
      <c r="D126" s="679"/>
      <c r="E126" s="680"/>
      <c r="F126" s="680"/>
      <c r="G126" s="680"/>
      <c r="H126" s="654"/>
      <c r="I126" s="676"/>
      <c r="J126" s="3"/>
    </row>
    <row r="127" spans="1:10" s="1" customFormat="1" ht="18.75" hidden="1">
      <c r="A127" s="4"/>
      <c r="B127" s="636" t="s">
        <v>4289</v>
      </c>
      <c r="C127" s="637"/>
      <c r="D127" s="705"/>
      <c r="E127" s="706"/>
      <c r="F127" s="706"/>
      <c r="G127" s="706"/>
      <c r="H127" s="706"/>
      <c r="I127" s="707"/>
      <c r="J127" s="3"/>
    </row>
    <row r="128" spans="1:10" s="1" customFormat="1" ht="18.75" hidden="1">
      <c r="A128" s="4"/>
      <c r="B128" s="35"/>
      <c r="C128" s="36"/>
      <c r="D128" s="37"/>
      <c r="E128" s="641" t="str">
        <f>TEXT(D127,"00000")</f>
        <v>00000</v>
      </c>
      <c r="F128" s="641"/>
      <c r="G128" s="641"/>
      <c r="H128" s="641"/>
      <c r="I128" s="642"/>
      <c r="J128" s="3"/>
    </row>
    <row r="129" spans="1:10" s="1" customFormat="1" ht="18.75" hidden="1" customHeight="1">
      <c r="A129" s="4"/>
      <c r="B129" s="643" t="s">
        <v>23</v>
      </c>
      <c r="C129" s="644"/>
      <c r="D129" s="647"/>
      <c r="E129" s="648"/>
      <c r="F129" s="648"/>
      <c r="G129" s="648"/>
      <c r="H129" s="648"/>
      <c r="I129" s="649"/>
      <c r="J129" s="3"/>
    </row>
    <row r="130" spans="1:10" s="1" customFormat="1" ht="18.75" hidden="1" customHeight="1">
      <c r="A130" s="4"/>
      <c r="B130" s="645"/>
      <c r="C130" s="646"/>
      <c r="D130" s="650"/>
      <c r="E130" s="651"/>
      <c r="F130" s="651"/>
      <c r="G130" s="651"/>
      <c r="H130" s="651"/>
      <c r="I130" s="652"/>
      <c r="J130" s="3"/>
    </row>
    <row r="131" spans="1:10" s="1" customFormat="1" ht="19.5" hidden="1" thickBot="1">
      <c r="A131" s="4"/>
      <c r="B131" s="708" t="s">
        <v>1225</v>
      </c>
      <c r="C131" s="709"/>
      <c r="D131" s="710"/>
      <c r="E131" s="634"/>
      <c r="F131" s="634"/>
      <c r="G131" s="634"/>
      <c r="H131" s="634"/>
      <c r="I131" s="635"/>
      <c r="J131" s="3"/>
    </row>
    <row r="132" spans="1:10" s="1" customFormat="1" ht="18.75" hidden="1">
      <c r="A132" s="4"/>
      <c r="B132" s="694" t="s">
        <v>1226</v>
      </c>
      <c r="C132" s="695"/>
      <c r="D132" s="695"/>
      <c r="E132" s="695"/>
      <c r="F132" s="695"/>
      <c r="G132" s="695"/>
      <c r="H132" s="695"/>
      <c r="I132" s="696"/>
      <c r="J132" s="3"/>
    </row>
    <row r="133" spans="1:10" s="1" customFormat="1" ht="19.5" hidden="1" thickBot="1">
      <c r="A133" s="4"/>
      <c r="B133" s="38" t="s">
        <v>1230</v>
      </c>
      <c r="C133" s="39" t="s">
        <v>14</v>
      </c>
      <c r="D133" s="39" t="s">
        <v>1231</v>
      </c>
      <c r="E133" s="697" t="s">
        <v>1227</v>
      </c>
      <c r="F133" s="698"/>
      <c r="G133" s="39" t="s">
        <v>1232</v>
      </c>
      <c r="H133" s="39" t="s">
        <v>44</v>
      </c>
      <c r="I133" s="40" t="s">
        <v>1228</v>
      </c>
      <c r="J133" s="3"/>
    </row>
    <row r="134" spans="1:10" s="1" customFormat="1" ht="19.5" hidden="1" customHeight="1" thickTop="1">
      <c r="A134" s="4"/>
      <c r="B134" s="699">
        <v>1</v>
      </c>
      <c r="C134" s="700"/>
      <c r="D134" s="700" t="str">
        <f>IF(C134&gt;0,VLOOKUP(C134,男子登録情報!$A$2:$H$1688,2,0),"")</f>
        <v/>
      </c>
      <c r="E134" s="701" t="str">
        <f>IF(C134&gt;0,VLOOKUP(C134,男子登録情報!$A$2:$H$1688,3,0),"")</f>
        <v/>
      </c>
      <c r="F134" s="702"/>
      <c r="G134" s="700" t="str">
        <f>IF(C134&gt;0,VLOOKUP(C134,男子登録情報!$A$2:$H$1688,4,0),"")</f>
        <v/>
      </c>
      <c r="H134" s="700" t="str">
        <f>IF(C134&gt;0,VLOOKUP(C134,男子登録情報!$A$2:$H$1688,8,0),"")</f>
        <v/>
      </c>
      <c r="I134" s="704" t="str">
        <f>IF(C134&gt;0,VLOOKUP(C134,男子登録情報!$A$2:$H$1688,5,0),"")</f>
        <v/>
      </c>
      <c r="J134" s="3"/>
    </row>
    <row r="135" spans="1:10" s="1" customFormat="1" ht="18.75" hidden="1" customHeight="1">
      <c r="A135" s="4"/>
      <c r="B135" s="671"/>
      <c r="C135" s="666"/>
      <c r="D135" s="666"/>
      <c r="E135" s="650"/>
      <c r="F135" s="703"/>
      <c r="G135" s="666"/>
      <c r="H135" s="666"/>
      <c r="I135" s="655"/>
      <c r="J135" s="3"/>
    </row>
    <row r="136" spans="1:10" s="1" customFormat="1" ht="18.75" hidden="1" customHeight="1">
      <c r="A136" s="4"/>
      <c r="B136" s="711">
        <v>2</v>
      </c>
      <c r="C136" s="672"/>
      <c r="D136" s="672" t="str">
        <f>IF(C136,VLOOKUP(C136,男子登録情報!$A$2:$H$1688,2,0),"")</f>
        <v/>
      </c>
      <c r="E136" s="647" t="str">
        <f>IF(C136&gt;0,VLOOKUP(C136,男子登録情報!$A$2:$H$1688,3,0),"")</f>
        <v/>
      </c>
      <c r="F136" s="712"/>
      <c r="G136" s="672" t="str">
        <f>IF(C136&gt;0,VLOOKUP(C136,男子登録情報!$A$2:$H$1688,4,0),"")</f>
        <v/>
      </c>
      <c r="H136" s="672" t="str">
        <f>IF(C136&gt;0,VLOOKUP(C136,男子登録情報!$A$2:$H$1688,8,0),"")</f>
        <v/>
      </c>
      <c r="I136" s="675" t="str">
        <f>IF(C136&gt;0,VLOOKUP(C136,男子登録情報!$A$2:$H$1688,5,0),"")</f>
        <v/>
      </c>
      <c r="J136" s="3"/>
    </row>
    <row r="137" spans="1:10" s="1" customFormat="1" ht="18.75" hidden="1" customHeight="1">
      <c r="A137" s="4"/>
      <c r="B137" s="671"/>
      <c r="C137" s="666"/>
      <c r="D137" s="666"/>
      <c r="E137" s="650"/>
      <c r="F137" s="703"/>
      <c r="G137" s="666"/>
      <c r="H137" s="666"/>
      <c r="I137" s="655"/>
      <c r="J137" s="3"/>
    </row>
    <row r="138" spans="1:10" s="1" customFormat="1" ht="18.75" hidden="1" customHeight="1">
      <c r="A138" s="4"/>
      <c r="B138" s="711">
        <v>3</v>
      </c>
      <c r="C138" s="672"/>
      <c r="D138" s="672" t="str">
        <f>IF(C138,VLOOKUP(C138,男子登録情報!$A$2:$H$1688,2,0),"")</f>
        <v/>
      </c>
      <c r="E138" s="647" t="str">
        <f>IF(C138&gt;0,VLOOKUP(C138,男子登録情報!$A$2:$H$1688,3,0),"")</f>
        <v/>
      </c>
      <c r="F138" s="712"/>
      <c r="G138" s="672" t="str">
        <f>IF(C138&gt;0,VLOOKUP(C138,男子登録情報!$A$2:$H$1688,4,0),"")</f>
        <v/>
      </c>
      <c r="H138" s="672" t="str">
        <f>IF(C138&gt;0,VLOOKUP(C138,男子登録情報!$A$2:$H$1688,8,0),"")</f>
        <v/>
      </c>
      <c r="I138" s="675" t="str">
        <f>IF(C138&gt;0,VLOOKUP(C138,男子登録情報!$A$2:$H$1688,5,0),"")</f>
        <v/>
      </c>
      <c r="J138" s="3"/>
    </row>
    <row r="139" spans="1:10" s="1" customFormat="1" ht="18.75" hidden="1" customHeight="1">
      <c r="A139" s="4"/>
      <c r="B139" s="671"/>
      <c r="C139" s="666"/>
      <c r="D139" s="666"/>
      <c r="E139" s="650"/>
      <c r="F139" s="703"/>
      <c r="G139" s="666"/>
      <c r="H139" s="666"/>
      <c r="I139" s="655"/>
      <c r="J139" s="3"/>
    </row>
    <row r="140" spans="1:10" s="1" customFormat="1" ht="18.75" hidden="1" customHeight="1">
      <c r="A140" s="4"/>
      <c r="B140" s="711">
        <v>4</v>
      </c>
      <c r="C140" s="672"/>
      <c r="D140" s="672" t="str">
        <f>IF(C140,VLOOKUP(C140,男子登録情報!$A$2:$H$1688,2,0),"")</f>
        <v/>
      </c>
      <c r="E140" s="647" t="str">
        <f>IF(C140&gt;0,VLOOKUP(C140,男子登録情報!$A$2:$H$1688,3,0),"")</f>
        <v/>
      </c>
      <c r="F140" s="712"/>
      <c r="G140" s="672" t="str">
        <f>IF(C140&gt;0,VLOOKUP(C140,男子登録情報!$A$2:$H$1688,4,0),"")</f>
        <v/>
      </c>
      <c r="H140" s="672" t="str">
        <f>IF(C140&gt;0,VLOOKUP(C140,男子登録情報!$A$2:$H$1688,8,0),"")</f>
        <v/>
      </c>
      <c r="I140" s="675" t="str">
        <f>IF(C140&gt;0,VLOOKUP(C140,男子登録情報!$A$2:$H$1688,5,0),"")</f>
        <v/>
      </c>
      <c r="J140" s="3"/>
    </row>
    <row r="141" spans="1:10" s="1" customFormat="1" ht="18.75" hidden="1" customHeight="1">
      <c r="A141" s="4"/>
      <c r="B141" s="671"/>
      <c r="C141" s="666"/>
      <c r="D141" s="666"/>
      <c r="E141" s="650"/>
      <c r="F141" s="703"/>
      <c r="G141" s="666"/>
      <c r="H141" s="666"/>
      <c r="I141" s="655"/>
      <c r="J141" s="3"/>
    </row>
    <row r="142" spans="1:10" s="1" customFormat="1" ht="18.75" hidden="1" customHeight="1">
      <c r="A142" s="4"/>
      <c r="B142" s="711">
        <v>5</v>
      </c>
      <c r="C142" s="672"/>
      <c r="D142" s="672" t="str">
        <f>IF(C142,VLOOKUP(C142,男子登録情報!$A$2:$H$1688,2,0),"")</f>
        <v/>
      </c>
      <c r="E142" s="647" t="str">
        <f>IF(C142&gt;0,VLOOKUP(C142,男子登録情報!$A$2:$H$1688,3,0),"")</f>
        <v/>
      </c>
      <c r="F142" s="712"/>
      <c r="G142" s="672" t="str">
        <f>IF(C142&gt;0,VLOOKUP(C142,男子登録情報!$A$2:$H$1688,4,0),"")</f>
        <v/>
      </c>
      <c r="H142" s="672" t="str">
        <f>IF(C142&gt;0,VLOOKUP(C142,男子登録情報!$A$2:$H$1688,8,0),"")</f>
        <v/>
      </c>
      <c r="I142" s="675" t="str">
        <f>IF(C142&gt;0,VLOOKUP(C142,男子登録情報!$A$2:$H$1688,5,0),"")</f>
        <v/>
      </c>
      <c r="J142" s="3"/>
    </row>
    <row r="143" spans="1:10" s="1" customFormat="1" ht="18.75" hidden="1" customHeight="1">
      <c r="A143" s="4"/>
      <c r="B143" s="671"/>
      <c r="C143" s="666"/>
      <c r="D143" s="666"/>
      <c r="E143" s="650"/>
      <c r="F143" s="703"/>
      <c r="G143" s="666"/>
      <c r="H143" s="666"/>
      <c r="I143" s="655"/>
      <c r="J143" s="3"/>
    </row>
    <row r="144" spans="1:10" s="1" customFormat="1" ht="18.75" hidden="1" customHeight="1">
      <c r="A144" s="4"/>
      <c r="B144" s="711">
        <v>6</v>
      </c>
      <c r="C144" s="672"/>
      <c r="D144" s="672" t="str">
        <f>IF(C144,VLOOKUP(C144,男子登録情報!$A$2:$H$1688,2,0),"")</f>
        <v/>
      </c>
      <c r="E144" s="647" t="str">
        <f>IF(C144&gt;0,VLOOKUP(C144,男子登録情報!$A$2:$H$1688,3,0),"")</f>
        <v/>
      </c>
      <c r="F144" s="712"/>
      <c r="G144" s="672" t="str">
        <f>IF(C144&gt;0,VLOOKUP(C144,男子登録情報!$A$2:$H$1688,4,0),"")</f>
        <v/>
      </c>
      <c r="H144" s="672" t="str">
        <f>IF(C144&gt;0,VLOOKUP(C144,男子登録情報!$A$2:$H$1688,8,0),"")</f>
        <v/>
      </c>
      <c r="I144" s="675" t="str">
        <f>IF(C144&gt;0,VLOOKUP(C144,男子登録情報!$A$2:$H$1688,5,0),"")</f>
        <v/>
      </c>
      <c r="J144" s="3"/>
    </row>
    <row r="145" spans="1:10" s="1" customFormat="1" ht="19.5" hidden="1" customHeight="1" thickBot="1">
      <c r="A145" s="4"/>
      <c r="B145" s="713"/>
      <c r="C145" s="714"/>
      <c r="D145" s="714"/>
      <c r="E145" s="715"/>
      <c r="F145" s="716"/>
      <c r="G145" s="714"/>
      <c r="H145" s="714"/>
      <c r="I145" s="676"/>
      <c r="J145" s="3"/>
    </row>
    <row r="146" spans="1:10" s="1" customFormat="1" ht="18.75" hidden="1">
      <c r="A146" s="4"/>
      <c r="B146" s="684" t="s">
        <v>1229</v>
      </c>
      <c r="C146" s="685"/>
      <c r="D146" s="685"/>
      <c r="E146" s="685"/>
      <c r="F146" s="685"/>
      <c r="G146" s="685"/>
      <c r="H146" s="685"/>
      <c r="I146" s="687"/>
      <c r="J146" s="3"/>
    </row>
    <row r="147" spans="1:10" s="1" customFormat="1" ht="18.75" hidden="1">
      <c r="A147" s="4"/>
      <c r="B147" s="688"/>
      <c r="C147" s="686"/>
      <c r="D147" s="686"/>
      <c r="E147" s="686"/>
      <c r="F147" s="686"/>
      <c r="G147" s="686"/>
      <c r="H147" s="686"/>
      <c r="I147" s="689"/>
      <c r="J147" s="3"/>
    </row>
    <row r="148" spans="1:10" s="1" customFormat="1" ht="19.5" hidden="1" thickBot="1">
      <c r="A148" s="4"/>
      <c r="B148" s="690"/>
      <c r="C148" s="691"/>
      <c r="D148" s="691"/>
      <c r="E148" s="691"/>
      <c r="F148" s="691"/>
      <c r="G148" s="691"/>
      <c r="H148" s="691"/>
      <c r="I148" s="692"/>
      <c r="J148" s="3"/>
    </row>
    <row r="149" spans="1:10" s="1" customFormat="1" ht="18.75" hidden="1">
      <c r="A149" s="45"/>
      <c r="B149" s="45"/>
      <c r="C149" s="45"/>
      <c r="D149" s="45"/>
      <c r="E149" s="45"/>
      <c r="F149" s="45"/>
      <c r="G149" s="45"/>
      <c r="H149" s="45"/>
      <c r="I149" s="45"/>
      <c r="J149" s="48"/>
    </row>
    <row r="150" spans="1:10" s="1" customFormat="1" ht="19.5" hidden="1" thickBot="1">
      <c r="A150" s="4"/>
      <c r="B150" s="4"/>
      <c r="C150" s="4"/>
      <c r="D150" s="4"/>
      <c r="E150" s="4"/>
      <c r="F150" s="4"/>
      <c r="G150" s="4"/>
      <c r="H150" s="4"/>
      <c r="I150" s="4"/>
      <c r="J150" s="46" t="s">
        <v>1250</v>
      </c>
    </row>
    <row r="151" spans="1:10" s="1" customFormat="1" ht="18.75" hidden="1" customHeight="1">
      <c r="A151" s="4"/>
      <c r="B151" s="657" t="str">
        <f>CONCATENATE('加盟校情報&amp;大会設定'!$G$5,'加盟校情報&amp;大会設定'!$H$5,'加盟校情報&amp;大会設定'!$I$5,'加盟校情報&amp;大会設定'!$J$5,)&amp;"　男子4×400mR"</f>
        <v>第85回東海学生陸上競技対校選手権大会　男子4×400mR</v>
      </c>
      <c r="C151" s="658"/>
      <c r="D151" s="658"/>
      <c r="E151" s="658"/>
      <c r="F151" s="658"/>
      <c r="G151" s="658"/>
      <c r="H151" s="658"/>
      <c r="I151" s="659"/>
      <c r="J151" s="3"/>
    </row>
    <row r="152" spans="1:10" s="1" customFormat="1" ht="19.5" hidden="1" customHeight="1" thickBot="1">
      <c r="A152" s="4"/>
      <c r="B152" s="660"/>
      <c r="C152" s="661"/>
      <c r="D152" s="661"/>
      <c r="E152" s="661"/>
      <c r="F152" s="661"/>
      <c r="G152" s="661"/>
      <c r="H152" s="661"/>
      <c r="I152" s="662"/>
      <c r="J152" s="3"/>
    </row>
    <row r="153" spans="1:10" s="1" customFormat="1" ht="18.75" hidden="1">
      <c r="A153" s="4"/>
      <c r="B153" s="636" t="s">
        <v>1233</v>
      </c>
      <c r="C153" s="637"/>
      <c r="D153" s="673" t="str">
        <f>IF(基本情報登録!$D$6&gt;0,基本情報登録!$D$6,"")</f>
        <v/>
      </c>
      <c r="E153" s="674"/>
      <c r="F153" s="674"/>
      <c r="G153" s="674"/>
      <c r="H153" s="637"/>
      <c r="I153" s="47" t="s">
        <v>1267</v>
      </c>
      <c r="J153" s="3"/>
    </row>
    <row r="154" spans="1:10" s="1" customFormat="1" ht="18.75" hidden="1" customHeight="1">
      <c r="A154" s="4"/>
      <c r="B154" s="643" t="s">
        <v>1</v>
      </c>
      <c r="C154" s="644"/>
      <c r="D154" s="677" t="str">
        <f>IF(基本情報登録!$D$8&gt;0,基本情報登録!$D$8,"")</f>
        <v/>
      </c>
      <c r="E154" s="678"/>
      <c r="F154" s="678"/>
      <c r="G154" s="678"/>
      <c r="H154" s="644"/>
      <c r="I154" s="675"/>
      <c r="J154" s="3"/>
    </row>
    <row r="155" spans="1:10" s="1" customFormat="1" ht="19.5" hidden="1" customHeight="1" thickBot="1">
      <c r="A155" s="4"/>
      <c r="B155" s="653"/>
      <c r="C155" s="654"/>
      <c r="D155" s="679"/>
      <c r="E155" s="680"/>
      <c r="F155" s="680"/>
      <c r="G155" s="680"/>
      <c r="H155" s="654"/>
      <c r="I155" s="676"/>
      <c r="J155" s="3"/>
    </row>
    <row r="156" spans="1:10" s="1" customFormat="1" ht="18.75" hidden="1">
      <c r="A156" s="4"/>
      <c r="B156" s="636" t="s">
        <v>4289</v>
      </c>
      <c r="C156" s="637"/>
      <c r="D156" s="705"/>
      <c r="E156" s="706"/>
      <c r="F156" s="706"/>
      <c r="G156" s="706"/>
      <c r="H156" s="706"/>
      <c r="I156" s="707"/>
      <c r="J156" s="3"/>
    </row>
    <row r="157" spans="1:10" s="1" customFormat="1" ht="18.75" hidden="1">
      <c r="A157" s="4"/>
      <c r="B157" s="35"/>
      <c r="C157" s="36"/>
      <c r="D157" s="37"/>
      <c r="E157" s="641" t="str">
        <f>TEXT(D156,"00000")</f>
        <v>00000</v>
      </c>
      <c r="F157" s="641"/>
      <c r="G157" s="641"/>
      <c r="H157" s="641"/>
      <c r="I157" s="642"/>
      <c r="J157" s="3"/>
    </row>
    <row r="158" spans="1:10" s="1" customFormat="1" ht="18.75" hidden="1" customHeight="1">
      <c r="A158" s="4"/>
      <c r="B158" s="643" t="s">
        <v>23</v>
      </c>
      <c r="C158" s="644"/>
      <c r="D158" s="647"/>
      <c r="E158" s="648"/>
      <c r="F158" s="648"/>
      <c r="G158" s="648"/>
      <c r="H158" s="648"/>
      <c r="I158" s="649"/>
      <c r="J158" s="3"/>
    </row>
    <row r="159" spans="1:10" s="1" customFormat="1" ht="18.75" hidden="1" customHeight="1">
      <c r="A159" s="4"/>
      <c r="B159" s="645"/>
      <c r="C159" s="646"/>
      <c r="D159" s="650"/>
      <c r="E159" s="651"/>
      <c r="F159" s="651"/>
      <c r="G159" s="651"/>
      <c r="H159" s="651"/>
      <c r="I159" s="652"/>
      <c r="J159" s="3"/>
    </row>
    <row r="160" spans="1:10" s="1" customFormat="1" ht="19.5" hidden="1" thickBot="1">
      <c r="A160" s="4"/>
      <c r="B160" s="708" t="s">
        <v>1225</v>
      </c>
      <c r="C160" s="709"/>
      <c r="D160" s="710"/>
      <c r="E160" s="634"/>
      <c r="F160" s="634"/>
      <c r="G160" s="634"/>
      <c r="H160" s="634"/>
      <c r="I160" s="635"/>
      <c r="J160" s="3"/>
    </row>
    <row r="161" spans="1:10" s="1" customFormat="1" ht="18.75" hidden="1">
      <c r="A161" s="4"/>
      <c r="B161" s="694" t="s">
        <v>1226</v>
      </c>
      <c r="C161" s="695"/>
      <c r="D161" s="695"/>
      <c r="E161" s="695"/>
      <c r="F161" s="695"/>
      <c r="G161" s="695"/>
      <c r="H161" s="695"/>
      <c r="I161" s="696"/>
      <c r="J161" s="3"/>
    </row>
    <row r="162" spans="1:10" s="1" customFormat="1" ht="19.5" hidden="1" thickBot="1">
      <c r="A162" s="4"/>
      <c r="B162" s="38" t="s">
        <v>1230</v>
      </c>
      <c r="C162" s="39" t="s">
        <v>14</v>
      </c>
      <c r="D162" s="39" t="s">
        <v>1231</v>
      </c>
      <c r="E162" s="697" t="s">
        <v>1227</v>
      </c>
      <c r="F162" s="698"/>
      <c r="G162" s="39" t="s">
        <v>1232</v>
      </c>
      <c r="H162" s="39" t="s">
        <v>44</v>
      </c>
      <c r="I162" s="40" t="s">
        <v>1228</v>
      </c>
      <c r="J162" s="3"/>
    </row>
    <row r="163" spans="1:10" s="1" customFormat="1" ht="19.5" hidden="1" customHeight="1" thickTop="1">
      <c r="A163" s="4"/>
      <c r="B163" s="699">
        <v>1</v>
      </c>
      <c r="C163" s="700"/>
      <c r="D163" s="700" t="str">
        <f>IF(C163&gt;0,VLOOKUP(C163,男子登録情報!$A$2:$H$1688,2,0),"")</f>
        <v/>
      </c>
      <c r="E163" s="701" t="str">
        <f>IF(C163&gt;0,VLOOKUP(C163,男子登録情報!$A$2:$H$1688,3,0),"")</f>
        <v/>
      </c>
      <c r="F163" s="702"/>
      <c r="G163" s="700" t="str">
        <f>IF(C163&gt;0,VLOOKUP(C163,男子登録情報!$A$2:$H$1688,4,0),"")</f>
        <v/>
      </c>
      <c r="H163" s="700" t="str">
        <f>IF(C163&gt;0,VLOOKUP(C163,男子登録情報!$A$2:$H$1688,8,0),"")</f>
        <v/>
      </c>
      <c r="I163" s="704" t="str">
        <f>IF(C163&gt;0,VLOOKUP(C163,男子登録情報!$A$2:$H$1688,5,0),"")</f>
        <v/>
      </c>
      <c r="J163" s="3"/>
    </row>
    <row r="164" spans="1:10" s="1" customFormat="1" ht="18.75" hidden="1" customHeight="1">
      <c r="A164" s="4"/>
      <c r="B164" s="671"/>
      <c r="C164" s="666"/>
      <c r="D164" s="666"/>
      <c r="E164" s="650"/>
      <c r="F164" s="703"/>
      <c r="G164" s="666"/>
      <c r="H164" s="666"/>
      <c r="I164" s="655"/>
      <c r="J164" s="3"/>
    </row>
    <row r="165" spans="1:10" s="1" customFormat="1" ht="18.75" hidden="1" customHeight="1">
      <c r="A165" s="4"/>
      <c r="B165" s="711">
        <v>2</v>
      </c>
      <c r="C165" s="672"/>
      <c r="D165" s="672" t="str">
        <f>IF(C165,VLOOKUP(C165,男子登録情報!$A$2:$H$1688,2,0),"")</f>
        <v/>
      </c>
      <c r="E165" s="647" t="str">
        <f>IF(C165&gt;0,VLOOKUP(C165,男子登録情報!$A$2:$H$1688,3,0),"")</f>
        <v/>
      </c>
      <c r="F165" s="712"/>
      <c r="G165" s="672" t="str">
        <f>IF(C165&gt;0,VLOOKUP(C165,男子登録情報!$A$2:$H$1688,4,0),"")</f>
        <v/>
      </c>
      <c r="H165" s="672" t="str">
        <f>IF(C165&gt;0,VLOOKUP(C165,男子登録情報!$A$2:$H$1688,8,0),"")</f>
        <v/>
      </c>
      <c r="I165" s="675" t="str">
        <f>IF(C165&gt;0,VLOOKUP(C165,男子登録情報!$A$2:$H$1688,5,0),"")</f>
        <v/>
      </c>
      <c r="J165" s="3"/>
    </row>
    <row r="166" spans="1:10" s="1" customFormat="1" ht="18.75" hidden="1" customHeight="1">
      <c r="A166" s="4"/>
      <c r="B166" s="671"/>
      <c r="C166" s="666"/>
      <c r="D166" s="666"/>
      <c r="E166" s="650"/>
      <c r="F166" s="703"/>
      <c r="G166" s="666"/>
      <c r="H166" s="666"/>
      <c r="I166" s="655"/>
      <c r="J166" s="3"/>
    </row>
    <row r="167" spans="1:10" s="1" customFormat="1" ht="18.75" hidden="1" customHeight="1">
      <c r="A167" s="4"/>
      <c r="B167" s="711">
        <v>3</v>
      </c>
      <c r="C167" s="672"/>
      <c r="D167" s="672" t="str">
        <f>IF(C167,VLOOKUP(C167,男子登録情報!$A$2:$H$1688,2,0),"")</f>
        <v/>
      </c>
      <c r="E167" s="647" t="str">
        <f>IF(C167&gt;0,VLOOKUP(C167,男子登録情報!$A$2:$H$1688,3,0),"")</f>
        <v/>
      </c>
      <c r="F167" s="712"/>
      <c r="G167" s="672" t="str">
        <f>IF(C167&gt;0,VLOOKUP(C167,男子登録情報!$A$2:$H$1688,4,0),"")</f>
        <v/>
      </c>
      <c r="H167" s="672" t="str">
        <f>IF(C167&gt;0,VLOOKUP(C167,男子登録情報!$A$2:$H$1688,8,0),"")</f>
        <v/>
      </c>
      <c r="I167" s="675" t="str">
        <f>IF(C167&gt;0,VLOOKUP(C167,男子登録情報!$A$2:$H$1688,5,0),"")</f>
        <v/>
      </c>
      <c r="J167" s="3"/>
    </row>
    <row r="168" spans="1:10" s="1" customFormat="1" ht="18.75" hidden="1" customHeight="1">
      <c r="A168" s="4"/>
      <c r="B168" s="671"/>
      <c r="C168" s="666"/>
      <c r="D168" s="666"/>
      <c r="E168" s="650"/>
      <c r="F168" s="703"/>
      <c r="G168" s="666"/>
      <c r="H168" s="666"/>
      <c r="I168" s="655"/>
      <c r="J168" s="3"/>
    </row>
    <row r="169" spans="1:10" s="1" customFormat="1" ht="18.75" hidden="1" customHeight="1">
      <c r="A169" s="4"/>
      <c r="B169" s="711">
        <v>4</v>
      </c>
      <c r="C169" s="672"/>
      <c r="D169" s="672" t="str">
        <f>IF(C169,VLOOKUP(C169,男子登録情報!$A$2:$H$1688,2,0),"")</f>
        <v/>
      </c>
      <c r="E169" s="647" t="str">
        <f>IF(C169&gt;0,VLOOKUP(C169,男子登録情報!$A$2:$H$1688,3,0),"")</f>
        <v/>
      </c>
      <c r="F169" s="712"/>
      <c r="G169" s="672" t="str">
        <f>IF(C169&gt;0,VLOOKUP(C169,男子登録情報!$A$2:$H$1688,4,0),"")</f>
        <v/>
      </c>
      <c r="H169" s="672" t="str">
        <f>IF(C169&gt;0,VLOOKUP(C169,男子登録情報!$A$2:$H$1688,8,0),"")</f>
        <v/>
      </c>
      <c r="I169" s="675" t="str">
        <f>IF(C169&gt;0,VLOOKUP(C169,男子登録情報!$A$2:$H$1688,5,0),"")</f>
        <v/>
      </c>
      <c r="J169" s="3"/>
    </row>
    <row r="170" spans="1:10" s="1" customFormat="1" ht="18.75" hidden="1" customHeight="1">
      <c r="A170" s="4"/>
      <c r="B170" s="671"/>
      <c r="C170" s="666"/>
      <c r="D170" s="666"/>
      <c r="E170" s="650"/>
      <c r="F170" s="703"/>
      <c r="G170" s="666"/>
      <c r="H170" s="666"/>
      <c r="I170" s="655"/>
      <c r="J170" s="3"/>
    </row>
    <row r="171" spans="1:10" s="1" customFormat="1" ht="18.75" hidden="1" customHeight="1">
      <c r="A171" s="4"/>
      <c r="B171" s="711">
        <v>5</v>
      </c>
      <c r="C171" s="672"/>
      <c r="D171" s="672" t="str">
        <f>IF(C171,VLOOKUP(C171,男子登録情報!$A$2:$H$1688,2,0),"")</f>
        <v/>
      </c>
      <c r="E171" s="647" t="str">
        <f>IF(C171&gt;0,VLOOKUP(C171,男子登録情報!$A$2:$H$1688,3,0),"")</f>
        <v/>
      </c>
      <c r="F171" s="712"/>
      <c r="G171" s="672" t="str">
        <f>IF(C171&gt;0,VLOOKUP(C171,男子登録情報!$A$2:$H$1688,4,0),"")</f>
        <v/>
      </c>
      <c r="H171" s="672" t="str">
        <f>IF(C171&gt;0,VLOOKUP(C171,男子登録情報!$A$2:$H$1688,8,0),"")</f>
        <v/>
      </c>
      <c r="I171" s="675" t="str">
        <f>IF(C171&gt;0,VLOOKUP(C171,男子登録情報!$A$2:$H$1688,5,0),"")</f>
        <v/>
      </c>
      <c r="J171" s="3"/>
    </row>
    <row r="172" spans="1:10" s="1" customFormat="1" ht="18.75" hidden="1" customHeight="1">
      <c r="A172" s="4"/>
      <c r="B172" s="671"/>
      <c r="C172" s="666"/>
      <c r="D172" s="666"/>
      <c r="E172" s="650"/>
      <c r="F172" s="703"/>
      <c r="G172" s="666"/>
      <c r="H172" s="666"/>
      <c r="I172" s="655"/>
      <c r="J172" s="3"/>
    </row>
    <row r="173" spans="1:10" s="1" customFormat="1" ht="18.75" hidden="1" customHeight="1">
      <c r="A173" s="4"/>
      <c r="B173" s="711">
        <v>6</v>
      </c>
      <c r="C173" s="672"/>
      <c r="D173" s="672" t="str">
        <f>IF(C173,VLOOKUP(C173,男子登録情報!$A$2:$H$1688,2,0),"")</f>
        <v/>
      </c>
      <c r="E173" s="647" t="str">
        <f>IF(C173&gt;0,VLOOKUP(C173,男子登録情報!$A$2:$H$1688,3,0),"")</f>
        <v/>
      </c>
      <c r="F173" s="712"/>
      <c r="G173" s="672" t="str">
        <f>IF(C173&gt;0,VLOOKUP(C173,男子登録情報!$A$2:$H$1688,4,0),"")</f>
        <v/>
      </c>
      <c r="H173" s="672" t="str">
        <f>IF(C173&gt;0,VLOOKUP(C173,男子登録情報!$A$2:$H$1688,8,0),"")</f>
        <v/>
      </c>
      <c r="I173" s="675" t="str">
        <f>IF(C173&gt;0,VLOOKUP(C173,男子登録情報!$A$2:$H$1688,5,0),"")</f>
        <v/>
      </c>
      <c r="J173" s="3"/>
    </row>
    <row r="174" spans="1:10" s="1" customFormat="1" ht="19.5" hidden="1" customHeight="1" thickBot="1">
      <c r="A174" s="4"/>
      <c r="B174" s="713"/>
      <c r="C174" s="714"/>
      <c r="D174" s="714"/>
      <c r="E174" s="715"/>
      <c r="F174" s="716"/>
      <c r="G174" s="714"/>
      <c r="H174" s="714"/>
      <c r="I174" s="676"/>
      <c r="J174" s="3"/>
    </row>
    <row r="175" spans="1:10" s="1" customFormat="1" ht="18.75" hidden="1">
      <c r="A175" s="4"/>
      <c r="B175" s="684" t="s">
        <v>1229</v>
      </c>
      <c r="C175" s="685"/>
      <c r="D175" s="685"/>
      <c r="E175" s="685"/>
      <c r="F175" s="685"/>
      <c r="G175" s="685"/>
      <c r="H175" s="685"/>
      <c r="I175" s="687"/>
      <c r="J175" s="3"/>
    </row>
    <row r="176" spans="1:10" s="1" customFormat="1" ht="18.75" hidden="1">
      <c r="A176" s="4"/>
      <c r="B176" s="688"/>
      <c r="C176" s="686"/>
      <c r="D176" s="686"/>
      <c r="E176" s="686"/>
      <c r="F176" s="686"/>
      <c r="G176" s="686"/>
      <c r="H176" s="686"/>
      <c r="I176" s="689"/>
      <c r="J176" s="3"/>
    </row>
    <row r="177" spans="1:10" s="1" customFormat="1" ht="19.5" hidden="1" thickBot="1">
      <c r="A177" s="4"/>
      <c r="B177" s="690"/>
      <c r="C177" s="691"/>
      <c r="D177" s="691"/>
      <c r="E177" s="691"/>
      <c r="F177" s="691"/>
      <c r="G177" s="691"/>
      <c r="H177" s="691"/>
      <c r="I177" s="692"/>
      <c r="J177" s="3"/>
    </row>
    <row r="178" spans="1:10" s="1" customFormat="1" ht="18.75" hidden="1">
      <c r="A178" s="45"/>
      <c r="B178" s="45"/>
      <c r="C178" s="45"/>
      <c r="D178" s="45"/>
      <c r="E178" s="45"/>
      <c r="F178" s="45"/>
      <c r="G178" s="45"/>
      <c r="H178" s="45"/>
      <c r="I178" s="45"/>
      <c r="J178" s="48"/>
    </row>
    <row r="179" spans="1:10" s="1" customFormat="1" ht="19.5" hidden="1" thickBot="1">
      <c r="A179" s="4"/>
      <c r="B179" s="4"/>
      <c r="C179" s="4"/>
      <c r="D179" s="4"/>
      <c r="E179" s="4"/>
      <c r="F179" s="4"/>
      <c r="G179" s="4"/>
      <c r="H179" s="4"/>
      <c r="I179" s="4"/>
      <c r="J179" s="46" t="s">
        <v>1251</v>
      </c>
    </row>
    <row r="180" spans="1:10" s="1" customFormat="1" ht="18.75" hidden="1" customHeight="1">
      <c r="A180" s="4"/>
      <c r="B180" s="657" t="str">
        <f>CONCATENATE('加盟校情報&amp;大会設定'!$G$5,'加盟校情報&amp;大会設定'!$H$5,'加盟校情報&amp;大会設定'!$I$5,'加盟校情報&amp;大会設定'!$J$5,)&amp;"　男子4×400mR"</f>
        <v>第85回東海学生陸上競技対校選手権大会　男子4×400mR</v>
      </c>
      <c r="C180" s="658"/>
      <c r="D180" s="658"/>
      <c r="E180" s="658"/>
      <c r="F180" s="658"/>
      <c r="G180" s="658"/>
      <c r="H180" s="658"/>
      <c r="I180" s="659"/>
      <c r="J180" s="3"/>
    </row>
    <row r="181" spans="1:10" s="1" customFormat="1" ht="19.5" hidden="1" customHeight="1" thickBot="1">
      <c r="A181" s="4"/>
      <c r="B181" s="660"/>
      <c r="C181" s="661"/>
      <c r="D181" s="661"/>
      <c r="E181" s="661"/>
      <c r="F181" s="661"/>
      <c r="G181" s="661"/>
      <c r="H181" s="661"/>
      <c r="I181" s="662"/>
      <c r="J181" s="3"/>
    </row>
    <row r="182" spans="1:10" s="1" customFormat="1" ht="18.75" hidden="1">
      <c r="A182" s="4"/>
      <c r="B182" s="636" t="s">
        <v>1233</v>
      </c>
      <c r="C182" s="637"/>
      <c r="D182" s="673" t="str">
        <f>IF(基本情報登録!$D$6&gt;0,基本情報登録!$D$6,"")</f>
        <v/>
      </c>
      <c r="E182" s="674"/>
      <c r="F182" s="674"/>
      <c r="G182" s="674"/>
      <c r="H182" s="637"/>
      <c r="I182" s="47" t="s">
        <v>1267</v>
      </c>
      <c r="J182" s="3"/>
    </row>
    <row r="183" spans="1:10" s="1" customFormat="1" ht="18.75" hidden="1" customHeight="1">
      <c r="A183" s="4"/>
      <c r="B183" s="643" t="s">
        <v>1</v>
      </c>
      <c r="C183" s="644"/>
      <c r="D183" s="677" t="str">
        <f>IF(基本情報登録!$D$8&gt;0,基本情報登録!$D$8,"")</f>
        <v/>
      </c>
      <c r="E183" s="678"/>
      <c r="F183" s="678"/>
      <c r="G183" s="678"/>
      <c r="H183" s="644"/>
      <c r="I183" s="675"/>
      <c r="J183" s="3"/>
    </row>
    <row r="184" spans="1:10" s="1" customFormat="1" ht="19.5" hidden="1" customHeight="1" thickBot="1">
      <c r="A184" s="4"/>
      <c r="B184" s="653"/>
      <c r="C184" s="654"/>
      <c r="D184" s="679"/>
      <c r="E184" s="680"/>
      <c r="F184" s="680"/>
      <c r="G184" s="680"/>
      <c r="H184" s="654"/>
      <c r="I184" s="676"/>
      <c r="J184" s="3"/>
    </row>
    <row r="185" spans="1:10" s="1" customFormat="1" ht="18.75" hidden="1">
      <c r="A185" s="4"/>
      <c r="B185" s="636" t="s">
        <v>4289</v>
      </c>
      <c r="C185" s="637"/>
      <c r="D185" s="705"/>
      <c r="E185" s="706"/>
      <c r="F185" s="706"/>
      <c r="G185" s="706"/>
      <c r="H185" s="706"/>
      <c r="I185" s="707"/>
      <c r="J185" s="3"/>
    </row>
    <row r="186" spans="1:10" s="1" customFormat="1" ht="18.75" hidden="1">
      <c r="A186" s="4"/>
      <c r="B186" s="35"/>
      <c r="C186" s="36"/>
      <c r="D186" s="37"/>
      <c r="E186" s="641" t="str">
        <f>TEXT(D185,"00000")</f>
        <v>00000</v>
      </c>
      <c r="F186" s="641"/>
      <c r="G186" s="641"/>
      <c r="H186" s="641"/>
      <c r="I186" s="642"/>
      <c r="J186" s="3"/>
    </row>
    <row r="187" spans="1:10" s="1" customFormat="1" ht="18.75" hidden="1" customHeight="1">
      <c r="A187" s="4"/>
      <c r="B187" s="643" t="s">
        <v>23</v>
      </c>
      <c r="C187" s="644"/>
      <c r="D187" s="647"/>
      <c r="E187" s="648"/>
      <c r="F187" s="648"/>
      <c r="G187" s="648"/>
      <c r="H187" s="648"/>
      <c r="I187" s="649"/>
      <c r="J187" s="3"/>
    </row>
    <row r="188" spans="1:10" s="1" customFormat="1" ht="18.75" hidden="1" customHeight="1">
      <c r="A188" s="4"/>
      <c r="B188" s="645"/>
      <c r="C188" s="646"/>
      <c r="D188" s="650"/>
      <c r="E188" s="651"/>
      <c r="F188" s="651"/>
      <c r="G188" s="651"/>
      <c r="H188" s="651"/>
      <c r="I188" s="652"/>
      <c r="J188" s="3"/>
    </row>
    <row r="189" spans="1:10" s="1" customFormat="1" ht="19.5" hidden="1" thickBot="1">
      <c r="A189" s="4"/>
      <c r="B189" s="708" t="s">
        <v>1225</v>
      </c>
      <c r="C189" s="709"/>
      <c r="D189" s="710"/>
      <c r="E189" s="634"/>
      <c r="F189" s="634"/>
      <c r="G189" s="634"/>
      <c r="H189" s="634"/>
      <c r="I189" s="635"/>
      <c r="J189" s="3"/>
    </row>
    <row r="190" spans="1:10" s="1" customFormat="1" ht="18.75" hidden="1">
      <c r="A190" s="4"/>
      <c r="B190" s="694" t="s">
        <v>1226</v>
      </c>
      <c r="C190" s="695"/>
      <c r="D190" s="695"/>
      <c r="E190" s="695"/>
      <c r="F190" s="695"/>
      <c r="G190" s="695"/>
      <c r="H190" s="695"/>
      <c r="I190" s="696"/>
      <c r="J190" s="3"/>
    </row>
    <row r="191" spans="1:10" s="1" customFormat="1" ht="19.5" hidden="1" thickBot="1">
      <c r="A191" s="4"/>
      <c r="B191" s="38" t="s">
        <v>1230</v>
      </c>
      <c r="C191" s="39" t="s">
        <v>14</v>
      </c>
      <c r="D191" s="39" t="s">
        <v>1231</v>
      </c>
      <c r="E191" s="697" t="s">
        <v>1227</v>
      </c>
      <c r="F191" s="698"/>
      <c r="G191" s="39" t="s">
        <v>1232</v>
      </c>
      <c r="H191" s="39" t="s">
        <v>44</v>
      </c>
      <c r="I191" s="40" t="s">
        <v>1228</v>
      </c>
      <c r="J191" s="3"/>
    </row>
    <row r="192" spans="1:10" s="1" customFormat="1" ht="19.5" hidden="1" customHeight="1" thickTop="1">
      <c r="A192" s="4"/>
      <c r="B192" s="699">
        <v>1</v>
      </c>
      <c r="C192" s="700"/>
      <c r="D192" s="700" t="str">
        <f>IF(C192&gt;0,VLOOKUP(C192,男子登録情報!$A$2:$H$1688,2,0),"")</f>
        <v/>
      </c>
      <c r="E192" s="701" t="str">
        <f>IF(C192&gt;0,VLOOKUP(C192,男子登録情報!$A$2:$H$1688,3,0),"")</f>
        <v/>
      </c>
      <c r="F192" s="702"/>
      <c r="G192" s="700" t="str">
        <f>IF(C192&gt;0,VLOOKUP(C192,男子登録情報!$A$2:$H$1688,4,0),"")</f>
        <v/>
      </c>
      <c r="H192" s="700" t="str">
        <f>IF(C192&gt;0,VLOOKUP(C192,男子登録情報!$A$2:$H$1688,8,0),"")</f>
        <v/>
      </c>
      <c r="I192" s="704" t="str">
        <f>IF(C192&gt;0,VLOOKUP(C192,男子登録情報!$A$2:$H$1688,5,0),"")</f>
        <v/>
      </c>
      <c r="J192" s="3"/>
    </row>
    <row r="193" spans="1:10" s="1" customFormat="1" ht="18.75" hidden="1" customHeight="1">
      <c r="A193" s="4"/>
      <c r="B193" s="671"/>
      <c r="C193" s="666"/>
      <c r="D193" s="666"/>
      <c r="E193" s="650"/>
      <c r="F193" s="703"/>
      <c r="G193" s="666"/>
      <c r="H193" s="666"/>
      <c r="I193" s="655"/>
      <c r="J193" s="3"/>
    </row>
    <row r="194" spans="1:10" s="1" customFormat="1" ht="18.75" hidden="1" customHeight="1">
      <c r="A194" s="4"/>
      <c r="B194" s="711">
        <v>2</v>
      </c>
      <c r="C194" s="672"/>
      <c r="D194" s="672" t="str">
        <f>IF(C194,VLOOKUP(C194,男子登録情報!$A$2:$H$1688,2,0),"")</f>
        <v/>
      </c>
      <c r="E194" s="647" t="str">
        <f>IF(C194&gt;0,VLOOKUP(C194,男子登録情報!$A$2:$H$1688,3,0),"")</f>
        <v/>
      </c>
      <c r="F194" s="712"/>
      <c r="G194" s="672" t="str">
        <f>IF(C194&gt;0,VLOOKUP(C194,男子登録情報!$A$2:$H$1688,4,0),"")</f>
        <v/>
      </c>
      <c r="H194" s="672" t="str">
        <f>IF(C194&gt;0,VLOOKUP(C194,男子登録情報!$A$2:$H$1688,8,0),"")</f>
        <v/>
      </c>
      <c r="I194" s="675" t="str">
        <f>IF(C194&gt;0,VLOOKUP(C194,男子登録情報!$A$2:$H$1688,5,0),"")</f>
        <v/>
      </c>
      <c r="J194" s="3"/>
    </row>
    <row r="195" spans="1:10" s="1" customFormat="1" ht="18.75" hidden="1" customHeight="1">
      <c r="A195" s="4"/>
      <c r="B195" s="671"/>
      <c r="C195" s="666"/>
      <c r="D195" s="666"/>
      <c r="E195" s="650"/>
      <c r="F195" s="703"/>
      <c r="G195" s="666"/>
      <c r="H195" s="666"/>
      <c r="I195" s="655"/>
      <c r="J195" s="3"/>
    </row>
    <row r="196" spans="1:10" s="1" customFormat="1" ht="18.75" hidden="1" customHeight="1">
      <c r="A196" s="4"/>
      <c r="B196" s="711">
        <v>3</v>
      </c>
      <c r="C196" s="672"/>
      <c r="D196" s="672" t="str">
        <f>IF(C196,VLOOKUP(C196,男子登録情報!$A$2:$H$1688,2,0),"")</f>
        <v/>
      </c>
      <c r="E196" s="647" t="str">
        <f>IF(C196&gt;0,VLOOKUP(C196,男子登録情報!$A$2:$H$1688,3,0),"")</f>
        <v/>
      </c>
      <c r="F196" s="712"/>
      <c r="G196" s="672" t="str">
        <f>IF(C196&gt;0,VLOOKUP(C196,男子登録情報!$A$2:$H$1688,4,0),"")</f>
        <v/>
      </c>
      <c r="H196" s="672" t="str">
        <f>IF(C196&gt;0,VLOOKUP(C196,男子登録情報!$A$2:$H$1688,8,0),"")</f>
        <v/>
      </c>
      <c r="I196" s="675" t="str">
        <f>IF(C196&gt;0,VLOOKUP(C196,男子登録情報!$A$2:$H$1688,5,0),"")</f>
        <v/>
      </c>
      <c r="J196" s="3"/>
    </row>
    <row r="197" spans="1:10" s="1" customFormat="1" ht="18.75" hidden="1" customHeight="1">
      <c r="A197" s="4"/>
      <c r="B197" s="671"/>
      <c r="C197" s="666"/>
      <c r="D197" s="666"/>
      <c r="E197" s="650"/>
      <c r="F197" s="703"/>
      <c r="G197" s="666"/>
      <c r="H197" s="666"/>
      <c r="I197" s="655"/>
      <c r="J197" s="3"/>
    </row>
    <row r="198" spans="1:10" s="1" customFormat="1" ht="18.75" hidden="1" customHeight="1">
      <c r="A198" s="4"/>
      <c r="B198" s="711">
        <v>4</v>
      </c>
      <c r="C198" s="672"/>
      <c r="D198" s="672" t="str">
        <f>IF(C198,VLOOKUP(C198,男子登録情報!$A$2:$H$1688,2,0),"")</f>
        <v/>
      </c>
      <c r="E198" s="647" t="str">
        <f>IF(C198&gt;0,VLOOKUP(C198,男子登録情報!$A$2:$H$1688,3,0),"")</f>
        <v/>
      </c>
      <c r="F198" s="712"/>
      <c r="G198" s="672" t="str">
        <f>IF(C198&gt;0,VLOOKUP(C198,男子登録情報!$A$2:$H$1688,4,0),"")</f>
        <v/>
      </c>
      <c r="H198" s="672" t="str">
        <f>IF(C198&gt;0,VLOOKUP(C198,男子登録情報!$A$2:$H$1688,8,0),"")</f>
        <v/>
      </c>
      <c r="I198" s="675" t="str">
        <f>IF(C198&gt;0,VLOOKUP(C198,男子登録情報!$A$2:$H$1688,5,0),"")</f>
        <v/>
      </c>
      <c r="J198" s="3"/>
    </row>
    <row r="199" spans="1:10" s="1" customFormat="1" ht="18.75" hidden="1" customHeight="1">
      <c r="A199" s="4"/>
      <c r="B199" s="671"/>
      <c r="C199" s="666"/>
      <c r="D199" s="666"/>
      <c r="E199" s="650"/>
      <c r="F199" s="703"/>
      <c r="G199" s="666"/>
      <c r="H199" s="666"/>
      <c r="I199" s="655"/>
      <c r="J199" s="3"/>
    </row>
    <row r="200" spans="1:10" s="1" customFormat="1" ht="18.75" hidden="1" customHeight="1">
      <c r="A200" s="4"/>
      <c r="B200" s="711">
        <v>5</v>
      </c>
      <c r="C200" s="672"/>
      <c r="D200" s="672" t="str">
        <f>IF(C200,VLOOKUP(C200,男子登録情報!$A$2:$H$1688,2,0),"")</f>
        <v/>
      </c>
      <c r="E200" s="647" t="str">
        <f>IF(C200&gt;0,VLOOKUP(C200,男子登録情報!$A$2:$H$1688,3,0),"")</f>
        <v/>
      </c>
      <c r="F200" s="712"/>
      <c r="G200" s="672" t="str">
        <f>IF(C200&gt;0,VLOOKUP(C200,男子登録情報!$A$2:$H$1688,4,0),"")</f>
        <v/>
      </c>
      <c r="H200" s="672" t="str">
        <f>IF(C200&gt;0,VLOOKUP(C200,男子登録情報!$A$2:$H$1688,8,0),"")</f>
        <v/>
      </c>
      <c r="I200" s="675" t="str">
        <f>IF(C200&gt;0,VLOOKUP(C200,男子登録情報!$A$2:$H$1688,5,0),"")</f>
        <v/>
      </c>
      <c r="J200" s="3"/>
    </row>
    <row r="201" spans="1:10" s="1" customFormat="1" ht="18.75" hidden="1" customHeight="1">
      <c r="A201" s="4"/>
      <c r="B201" s="671"/>
      <c r="C201" s="666"/>
      <c r="D201" s="666"/>
      <c r="E201" s="650"/>
      <c r="F201" s="703"/>
      <c r="G201" s="666"/>
      <c r="H201" s="666"/>
      <c r="I201" s="655"/>
      <c r="J201" s="3"/>
    </row>
    <row r="202" spans="1:10" s="1" customFormat="1" ht="18.75" hidden="1" customHeight="1">
      <c r="A202" s="4"/>
      <c r="B202" s="711">
        <v>6</v>
      </c>
      <c r="C202" s="672"/>
      <c r="D202" s="672" t="str">
        <f>IF(C202,VLOOKUP(C202,男子登録情報!$A$2:$H$1688,2,0),"")</f>
        <v/>
      </c>
      <c r="E202" s="647" t="str">
        <f>IF(C202&gt;0,VLOOKUP(C202,男子登録情報!$A$2:$H$1688,3,0),"")</f>
        <v/>
      </c>
      <c r="F202" s="712"/>
      <c r="G202" s="672" t="str">
        <f>IF(C202&gt;0,VLOOKUP(C202,男子登録情報!$A$2:$H$1688,4,0),"")</f>
        <v/>
      </c>
      <c r="H202" s="672" t="str">
        <f>IF(C202&gt;0,VLOOKUP(C202,男子登録情報!$A$2:$H$1688,8,0),"")</f>
        <v/>
      </c>
      <c r="I202" s="675" t="str">
        <f>IF(C202&gt;0,VLOOKUP(C202,男子登録情報!$A$2:$H$1688,5,0),"")</f>
        <v/>
      </c>
      <c r="J202" s="3"/>
    </row>
    <row r="203" spans="1:10" s="1" customFormat="1" ht="19.5" hidden="1" customHeight="1" thickBot="1">
      <c r="A203" s="4"/>
      <c r="B203" s="713"/>
      <c r="C203" s="714"/>
      <c r="D203" s="714"/>
      <c r="E203" s="715"/>
      <c r="F203" s="716"/>
      <c r="G203" s="714"/>
      <c r="H203" s="714"/>
      <c r="I203" s="676"/>
      <c r="J203" s="3"/>
    </row>
    <row r="204" spans="1:10" s="1" customFormat="1" ht="18.75" hidden="1">
      <c r="A204" s="4"/>
      <c r="B204" s="684" t="s">
        <v>1229</v>
      </c>
      <c r="C204" s="685"/>
      <c r="D204" s="685"/>
      <c r="E204" s="685"/>
      <c r="F204" s="685"/>
      <c r="G204" s="685"/>
      <c r="H204" s="685"/>
      <c r="I204" s="687"/>
      <c r="J204" s="3"/>
    </row>
    <row r="205" spans="1:10" s="1" customFormat="1" ht="18.75" hidden="1">
      <c r="A205" s="4"/>
      <c r="B205" s="688"/>
      <c r="C205" s="686"/>
      <c r="D205" s="686"/>
      <c r="E205" s="686"/>
      <c r="F205" s="686"/>
      <c r="G205" s="686"/>
      <c r="H205" s="686"/>
      <c r="I205" s="689"/>
      <c r="J205" s="3"/>
    </row>
    <row r="206" spans="1:10" s="1" customFormat="1" ht="19.5" hidden="1" thickBot="1">
      <c r="A206" s="4"/>
      <c r="B206" s="690"/>
      <c r="C206" s="691"/>
      <c r="D206" s="691"/>
      <c r="E206" s="691"/>
      <c r="F206" s="691"/>
      <c r="G206" s="691"/>
      <c r="H206" s="691"/>
      <c r="I206" s="692"/>
      <c r="J206" s="3"/>
    </row>
    <row r="207" spans="1:10" s="1" customFormat="1" ht="18.75" hidden="1">
      <c r="A207" s="45"/>
      <c r="B207" s="45"/>
      <c r="C207" s="45"/>
      <c r="D207" s="45"/>
      <c r="E207" s="45"/>
      <c r="F207" s="45"/>
      <c r="G207" s="45"/>
      <c r="H207" s="45"/>
      <c r="I207" s="45"/>
      <c r="J207" s="48"/>
    </row>
    <row r="208" spans="1:10" s="1" customFormat="1" ht="19.5" hidden="1" thickBot="1">
      <c r="A208" s="4"/>
      <c r="B208" s="4"/>
      <c r="C208" s="4"/>
      <c r="D208" s="4"/>
      <c r="E208" s="4"/>
      <c r="F208" s="4"/>
      <c r="G208" s="4"/>
      <c r="H208" s="4"/>
      <c r="I208" s="4"/>
      <c r="J208" s="46" t="s">
        <v>1252</v>
      </c>
    </row>
    <row r="209" spans="1:10" s="1" customFormat="1" ht="18.75" hidden="1" customHeight="1">
      <c r="A209" s="4"/>
      <c r="B209" s="657" t="str">
        <f>CONCATENATE('加盟校情報&amp;大会設定'!$G$5,'加盟校情報&amp;大会設定'!$H$5,'加盟校情報&amp;大会設定'!$I$5,'加盟校情報&amp;大会設定'!$J$5,)&amp;"　男子4×400mR"</f>
        <v>第85回東海学生陸上競技対校選手権大会　男子4×400mR</v>
      </c>
      <c r="C209" s="658"/>
      <c r="D209" s="658"/>
      <c r="E209" s="658"/>
      <c r="F209" s="658"/>
      <c r="G209" s="658"/>
      <c r="H209" s="658"/>
      <c r="I209" s="659"/>
      <c r="J209" s="3"/>
    </row>
    <row r="210" spans="1:10" s="1" customFormat="1" ht="19.5" hidden="1" customHeight="1" thickBot="1">
      <c r="A210" s="4"/>
      <c r="B210" s="660"/>
      <c r="C210" s="661"/>
      <c r="D210" s="661"/>
      <c r="E210" s="661"/>
      <c r="F210" s="661"/>
      <c r="G210" s="661"/>
      <c r="H210" s="661"/>
      <c r="I210" s="662"/>
      <c r="J210" s="3"/>
    </row>
    <row r="211" spans="1:10" s="1" customFormat="1" ht="18.75" hidden="1">
      <c r="A211" s="4"/>
      <c r="B211" s="636" t="s">
        <v>1233</v>
      </c>
      <c r="C211" s="637"/>
      <c r="D211" s="673" t="str">
        <f>IF(基本情報登録!$D$6&gt;0,基本情報登録!$D$6,"")</f>
        <v/>
      </c>
      <c r="E211" s="674"/>
      <c r="F211" s="674"/>
      <c r="G211" s="674"/>
      <c r="H211" s="637"/>
      <c r="I211" s="47" t="s">
        <v>1267</v>
      </c>
      <c r="J211" s="3"/>
    </row>
    <row r="212" spans="1:10" s="1" customFormat="1" ht="18.75" hidden="1" customHeight="1">
      <c r="A212" s="4"/>
      <c r="B212" s="643" t="s">
        <v>1</v>
      </c>
      <c r="C212" s="644"/>
      <c r="D212" s="677" t="str">
        <f>IF(基本情報登録!$D$8&gt;0,基本情報登録!$D$8,"")</f>
        <v/>
      </c>
      <c r="E212" s="678"/>
      <c r="F212" s="678"/>
      <c r="G212" s="678"/>
      <c r="H212" s="644"/>
      <c r="I212" s="675"/>
      <c r="J212" s="3"/>
    </row>
    <row r="213" spans="1:10" s="1" customFormat="1" ht="19.5" hidden="1" customHeight="1" thickBot="1">
      <c r="A213" s="4"/>
      <c r="B213" s="653"/>
      <c r="C213" s="654"/>
      <c r="D213" s="679"/>
      <c r="E213" s="680"/>
      <c r="F213" s="680"/>
      <c r="G213" s="680"/>
      <c r="H213" s="654"/>
      <c r="I213" s="676"/>
      <c r="J213" s="3"/>
    </row>
    <row r="214" spans="1:10" s="1" customFormat="1" ht="18.75" hidden="1">
      <c r="A214" s="4"/>
      <c r="B214" s="636" t="s">
        <v>4289</v>
      </c>
      <c r="C214" s="637"/>
      <c r="D214" s="705"/>
      <c r="E214" s="706"/>
      <c r="F214" s="706"/>
      <c r="G214" s="706"/>
      <c r="H214" s="706"/>
      <c r="I214" s="707"/>
      <c r="J214" s="3"/>
    </row>
    <row r="215" spans="1:10" s="1" customFormat="1" ht="18.75" hidden="1">
      <c r="A215" s="4"/>
      <c r="B215" s="35"/>
      <c r="C215" s="36"/>
      <c r="D215" s="37"/>
      <c r="E215" s="641" t="str">
        <f>TEXT(D214,"00000")</f>
        <v>00000</v>
      </c>
      <c r="F215" s="641"/>
      <c r="G215" s="641"/>
      <c r="H215" s="641"/>
      <c r="I215" s="642"/>
      <c r="J215" s="3"/>
    </row>
    <row r="216" spans="1:10" s="1" customFormat="1" ht="18.75" hidden="1" customHeight="1">
      <c r="A216" s="4"/>
      <c r="B216" s="643" t="s">
        <v>23</v>
      </c>
      <c r="C216" s="644"/>
      <c r="D216" s="647"/>
      <c r="E216" s="648"/>
      <c r="F216" s="648"/>
      <c r="G216" s="648"/>
      <c r="H216" s="648"/>
      <c r="I216" s="649"/>
      <c r="J216" s="3"/>
    </row>
    <row r="217" spans="1:10" s="1" customFormat="1" ht="18.75" hidden="1" customHeight="1">
      <c r="A217" s="4"/>
      <c r="B217" s="645"/>
      <c r="C217" s="646"/>
      <c r="D217" s="650"/>
      <c r="E217" s="651"/>
      <c r="F217" s="651"/>
      <c r="G217" s="651"/>
      <c r="H217" s="651"/>
      <c r="I217" s="652"/>
      <c r="J217" s="3"/>
    </row>
    <row r="218" spans="1:10" s="1" customFormat="1" ht="19.5" hidden="1" thickBot="1">
      <c r="A218" s="4"/>
      <c r="B218" s="708" t="s">
        <v>1225</v>
      </c>
      <c r="C218" s="709"/>
      <c r="D218" s="710"/>
      <c r="E218" s="634"/>
      <c r="F218" s="634"/>
      <c r="G218" s="634"/>
      <c r="H218" s="634"/>
      <c r="I218" s="635"/>
      <c r="J218" s="3"/>
    </row>
    <row r="219" spans="1:10" s="1" customFormat="1" ht="18.75" hidden="1">
      <c r="A219" s="4"/>
      <c r="B219" s="694" t="s">
        <v>1226</v>
      </c>
      <c r="C219" s="695"/>
      <c r="D219" s="695"/>
      <c r="E219" s="695"/>
      <c r="F219" s="695"/>
      <c r="G219" s="695"/>
      <c r="H219" s="695"/>
      <c r="I219" s="696"/>
      <c r="J219" s="3"/>
    </row>
    <row r="220" spans="1:10" s="1" customFormat="1" ht="19.5" hidden="1" thickBot="1">
      <c r="A220" s="4"/>
      <c r="B220" s="38" t="s">
        <v>1230</v>
      </c>
      <c r="C220" s="39" t="s">
        <v>14</v>
      </c>
      <c r="D220" s="39" t="s">
        <v>1231</v>
      </c>
      <c r="E220" s="697" t="s">
        <v>1227</v>
      </c>
      <c r="F220" s="698"/>
      <c r="G220" s="39" t="s">
        <v>1232</v>
      </c>
      <c r="H220" s="39" t="s">
        <v>44</v>
      </c>
      <c r="I220" s="40" t="s">
        <v>1228</v>
      </c>
      <c r="J220" s="3"/>
    </row>
    <row r="221" spans="1:10" s="1" customFormat="1" ht="19.5" hidden="1" customHeight="1" thickTop="1">
      <c r="A221" s="4"/>
      <c r="B221" s="699">
        <v>1</v>
      </c>
      <c r="C221" s="700"/>
      <c r="D221" s="700" t="str">
        <f>IF(C221&gt;0,VLOOKUP(C221,男子登録情報!$A$2:$H$1688,2,0),"")</f>
        <v/>
      </c>
      <c r="E221" s="701" t="str">
        <f>IF(C221&gt;0,VLOOKUP(C221,男子登録情報!$A$2:$H$1688,3,0),"")</f>
        <v/>
      </c>
      <c r="F221" s="702"/>
      <c r="G221" s="700" t="str">
        <f>IF(C221&gt;0,VLOOKUP(C221,男子登録情報!$A$2:$H$1688,4,0),"")</f>
        <v/>
      </c>
      <c r="H221" s="700" t="str">
        <f>IF(C221&gt;0,VLOOKUP(C221,男子登録情報!$A$2:$H$1688,8,0),"")</f>
        <v/>
      </c>
      <c r="I221" s="704" t="str">
        <f>IF(C221&gt;0,VLOOKUP(C221,男子登録情報!$A$2:$H$1688,5,0),"")</f>
        <v/>
      </c>
      <c r="J221" s="3"/>
    </row>
    <row r="222" spans="1:10" s="1" customFormat="1" ht="18.75" hidden="1" customHeight="1">
      <c r="A222" s="4"/>
      <c r="B222" s="671"/>
      <c r="C222" s="666"/>
      <c r="D222" s="666"/>
      <c r="E222" s="650"/>
      <c r="F222" s="703"/>
      <c r="G222" s="666"/>
      <c r="H222" s="666"/>
      <c r="I222" s="655"/>
      <c r="J222" s="3"/>
    </row>
    <row r="223" spans="1:10" s="1" customFormat="1" ht="18.75" hidden="1" customHeight="1">
      <c r="A223" s="4"/>
      <c r="B223" s="711">
        <v>2</v>
      </c>
      <c r="C223" s="672"/>
      <c r="D223" s="672" t="str">
        <f>IF(C223,VLOOKUP(C223,男子登録情報!$A$2:$H$1688,2,0),"")</f>
        <v/>
      </c>
      <c r="E223" s="647" t="str">
        <f>IF(C223&gt;0,VLOOKUP(C223,男子登録情報!$A$2:$H$1688,3,0),"")</f>
        <v/>
      </c>
      <c r="F223" s="712"/>
      <c r="G223" s="672" t="str">
        <f>IF(C223&gt;0,VLOOKUP(C223,男子登録情報!$A$2:$H$1688,4,0),"")</f>
        <v/>
      </c>
      <c r="H223" s="672" t="str">
        <f>IF(C223&gt;0,VLOOKUP(C223,男子登録情報!$A$2:$H$1688,8,0),"")</f>
        <v/>
      </c>
      <c r="I223" s="675" t="str">
        <f>IF(C223&gt;0,VLOOKUP(C223,男子登録情報!$A$2:$H$1688,5,0),"")</f>
        <v/>
      </c>
      <c r="J223" s="3"/>
    </row>
    <row r="224" spans="1:10" s="1" customFormat="1" ht="18.75" hidden="1" customHeight="1">
      <c r="A224" s="4"/>
      <c r="B224" s="671"/>
      <c r="C224" s="666"/>
      <c r="D224" s="666"/>
      <c r="E224" s="650"/>
      <c r="F224" s="703"/>
      <c r="G224" s="666"/>
      <c r="H224" s="666"/>
      <c r="I224" s="655"/>
      <c r="J224" s="3"/>
    </row>
    <row r="225" spans="1:10" s="1" customFormat="1" ht="18.75" hidden="1" customHeight="1">
      <c r="A225" s="4"/>
      <c r="B225" s="711">
        <v>3</v>
      </c>
      <c r="C225" s="672"/>
      <c r="D225" s="672" t="str">
        <f>IF(C225,VLOOKUP(C225,男子登録情報!$A$2:$H$1688,2,0),"")</f>
        <v/>
      </c>
      <c r="E225" s="647" t="str">
        <f>IF(C225&gt;0,VLOOKUP(C225,男子登録情報!$A$2:$H$1688,3,0),"")</f>
        <v/>
      </c>
      <c r="F225" s="712"/>
      <c r="G225" s="672" t="str">
        <f>IF(C225&gt;0,VLOOKUP(C225,男子登録情報!$A$2:$H$1688,4,0),"")</f>
        <v/>
      </c>
      <c r="H225" s="672" t="str">
        <f>IF(C225&gt;0,VLOOKUP(C225,男子登録情報!$A$2:$H$1688,8,0),"")</f>
        <v/>
      </c>
      <c r="I225" s="675" t="str">
        <f>IF(C225&gt;0,VLOOKUP(C225,男子登録情報!$A$2:$H$1688,5,0),"")</f>
        <v/>
      </c>
      <c r="J225" s="3"/>
    </row>
    <row r="226" spans="1:10" s="1" customFormat="1" ht="18.75" hidden="1" customHeight="1">
      <c r="A226" s="4"/>
      <c r="B226" s="671"/>
      <c r="C226" s="666"/>
      <c r="D226" s="666"/>
      <c r="E226" s="650"/>
      <c r="F226" s="703"/>
      <c r="G226" s="666"/>
      <c r="H226" s="666"/>
      <c r="I226" s="655"/>
      <c r="J226" s="3"/>
    </row>
    <row r="227" spans="1:10" s="1" customFormat="1" ht="18.75" hidden="1" customHeight="1">
      <c r="A227" s="4"/>
      <c r="B227" s="711">
        <v>4</v>
      </c>
      <c r="C227" s="672"/>
      <c r="D227" s="672" t="str">
        <f>IF(C227,VLOOKUP(C227,男子登録情報!$A$2:$H$1688,2,0),"")</f>
        <v/>
      </c>
      <c r="E227" s="647" t="str">
        <f>IF(C227&gt;0,VLOOKUP(C227,男子登録情報!$A$2:$H$1688,3,0),"")</f>
        <v/>
      </c>
      <c r="F227" s="712"/>
      <c r="G227" s="672" t="str">
        <f>IF(C227&gt;0,VLOOKUP(C227,男子登録情報!$A$2:$H$1688,4,0),"")</f>
        <v/>
      </c>
      <c r="H227" s="672" t="str">
        <f>IF(C227&gt;0,VLOOKUP(C227,男子登録情報!$A$2:$H$1688,8,0),"")</f>
        <v/>
      </c>
      <c r="I227" s="675" t="str">
        <f>IF(C227&gt;0,VLOOKUP(C227,男子登録情報!$A$2:$H$1688,5,0),"")</f>
        <v/>
      </c>
      <c r="J227" s="3"/>
    </row>
    <row r="228" spans="1:10" s="1" customFormat="1" ht="18.75" hidden="1" customHeight="1">
      <c r="A228" s="4"/>
      <c r="B228" s="671"/>
      <c r="C228" s="666"/>
      <c r="D228" s="666"/>
      <c r="E228" s="650"/>
      <c r="F228" s="703"/>
      <c r="G228" s="666"/>
      <c r="H228" s="666"/>
      <c r="I228" s="655"/>
      <c r="J228" s="3"/>
    </row>
    <row r="229" spans="1:10" s="1" customFormat="1" ht="18.75" hidden="1" customHeight="1">
      <c r="A229" s="4"/>
      <c r="B229" s="711">
        <v>5</v>
      </c>
      <c r="C229" s="672"/>
      <c r="D229" s="672" t="str">
        <f>IF(C229,VLOOKUP(C229,男子登録情報!$A$2:$H$1688,2,0),"")</f>
        <v/>
      </c>
      <c r="E229" s="647" t="str">
        <f>IF(C229&gt;0,VLOOKUP(C229,男子登録情報!$A$2:$H$1688,3,0),"")</f>
        <v/>
      </c>
      <c r="F229" s="712"/>
      <c r="G229" s="672" t="str">
        <f>IF(C229&gt;0,VLOOKUP(C229,男子登録情報!$A$2:$H$1688,4,0),"")</f>
        <v/>
      </c>
      <c r="H229" s="672" t="str">
        <f>IF(C229&gt;0,VLOOKUP(C229,男子登録情報!$A$2:$H$1688,8,0),"")</f>
        <v/>
      </c>
      <c r="I229" s="675" t="str">
        <f>IF(C229&gt;0,VLOOKUP(C229,男子登録情報!$A$2:$H$1688,5,0),"")</f>
        <v/>
      </c>
      <c r="J229" s="3"/>
    </row>
    <row r="230" spans="1:10" s="1" customFormat="1" ht="18.75" hidden="1" customHeight="1">
      <c r="A230" s="4"/>
      <c r="B230" s="671"/>
      <c r="C230" s="666"/>
      <c r="D230" s="666"/>
      <c r="E230" s="650"/>
      <c r="F230" s="703"/>
      <c r="G230" s="666"/>
      <c r="H230" s="666"/>
      <c r="I230" s="655"/>
      <c r="J230" s="3"/>
    </row>
    <row r="231" spans="1:10" s="1" customFormat="1" ht="18.75" hidden="1" customHeight="1">
      <c r="A231" s="4"/>
      <c r="B231" s="711">
        <v>6</v>
      </c>
      <c r="C231" s="672"/>
      <c r="D231" s="672" t="str">
        <f>IF(C231,VLOOKUP(C231,男子登録情報!$A$2:$H$1688,2,0),"")</f>
        <v/>
      </c>
      <c r="E231" s="647" t="str">
        <f>IF(C231&gt;0,VLOOKUP(C231,男子登録情報!$A$2:$H$1688,3,0),"")</f>
        <v/>
      </c>
      <c r="F231" s="712"/>
      <c r="G231" s="672" t="str">
        <f>IF(C231&gt;0,VLOOKUP(C231,男子登録情報!$A$2:$H$1688,4,0),"")</f>
        <v/>
      </c>
      <c r="H231" s="672" t="str">
        <f>IF(C231&gt;0,VLOOKUP(C231,男子登録情報!$A$2:$H$1688,8,0),"")</f>
        <v/>
      </c>
      <c r="I231" s="675" t="str">
        <f>IF(C231&gt;0,VLOOKUP(C231,男子登録情報!$A$2:$H$1688,5,0),"")</f>
        <v/>
      </c>
      <c r="J231" s="3"/>
    </row>
    <row r="232" spans="1:10" s="1" customFormat="1" ht="19.5" hidden="1" customHeight="1" thickBot="1">
      <c r="A232" s="4"/>
      <c r="B232" s="713"/>
      <c r="C232" s="714"/>
      <c r="D232" s="714"/>
      <c r="E232" s="715"/>
      <c r="F232" s="716"/>
      <c r="G232" s="714"/>
      <c r="H232" s="714"/>
      <c r="I232" s="676"/>
      <c r="J232" s="3"/>
    </row>
    <row r="233" spans="1:10" s="1" customFormat="1" ht="18.75" hidden="1">
      <c r="A233" s="4"/>
      <c r="B233" s="684" t="s">
        <v>1229</v>
      </c>
      <c r="C233" s="685"/>
      <c r="D233" s="685"/>
      <c r="E233" s="685"/>
      <c r="F233" s="685"/>
      <c r="G233" s="685"/>
      <c r="H233" s="685"/>
      <c r="I233" s="687"/>
      <c r="J233" s="3"/>
    </row>
    <row r="234" spans="1:10" s="1" customFormat="1" ht="18.75" hidden="1">
      <c r="A234" s="4"/>
      <c r="B234" s="688"/>
      <c r="C234" s="686"/>
      <c r="D234" s="686"/>
      <c r="E234" s="686"/>
      <c r="F234" s="686"/>
      <c r="G234" s="686"/>
      <c r="H234" s="686"/>
      <c r="I234" s="689"/>
      <c r="J234" s="3"/>
    </row>
    <row r="235" spans="1:10" s="1" customFormat="1" ht="19.5" hidden="1" thickBot="1">
      <c r="A235" s="4"/>
      <c r="B235" s="690"/>
      <c r="C235" s="691"/>
      <c r="D235" s="691"/>
      <c r="E235" s="691"/>
      <c r="F235" s="691"/>
      <c r="G235" s="691"/>
      <c r="H235" s="691"/>
      <c r="I235" s="692"/>
      <c r="J235" s="3"/>
    </row>
    <row r="236" spans="1:10" s="1" customFormat="1" ht="18.75" hidden="1">
      <c r="A236" s="45"/>
      <c r="B236" s="45"/>
      <c r="C236" s="45"/>
      <c r="D236" s="45"/>
      <c r="E236" s="45"/>
      <c r="F236" s="45"/>
      <c r="G236" s="45"/>
      <c r="H236" s="45"/>
      <c r="I236" s="45"/>
      <c r="J236" s="48"/>
    </row>
    <row r="237" spans="1:10" s="1" customFormat="1" ht="19.5" hidden="1" thickBot="1">
      <c r="A237" s="4"/>
      <c r="B237" s="4"/>
      <c r="C237" s="4"/>
      <c r="D237" s="4"/>
      <c r="E237" s="4"/>
      <c r="F237" s="4"/>
      <c r="G237" s="4"/>
      <c r="H237" s="4"/>
      <c r="I237" s="4"/>
      <c r="J237" s="46" t="s">
        <v>1253</v>
      </c>
    </row>
    <row r="238" spans="1:10" s="1" customFormat="1" ht="18.75" hidden="1" customHeight="1">
      <c r="A238" s="4"/>
      <c r="B238" s="657" t="str">
        <f>CONCATENATE('加盟校情報&amp;大会設定'!$G$5,'加盟校情報&amp;大会設定'!$H$5,'加盟校情報&amp;大会設定'!$I$5,'加盟校情報&amp;大会設定'!$J$5,)&amp;"　男子4×400mR"</f>
        <v>第85回東海学生陸上競技対校選手権大会　男子4×400mR</v>
      </c>
      <c r="C238" s="658"/>
      <c r="D238" s="658"/>
      <c r="E238" s="658"/>
      <c r="F238" s="658"/>
      <c r="G238" s="658"/>
      <c r="H238" s="658"/>
      <c r="I238" s="659"/>
      <c r="J238" s="3"/>
    </row>
    <row r="239" spans="1:10" s="1" customFormat="1" ht="19.5" hidden="1" customHeight="1" thickBot="1">
      <c r="A239" s="4"/>
      <c r="B239" s="660"/>
      <c r="C239" s="661"/>
      <c r="D239" s="661"/>
      <c r="E239" s="661"/>
      <c r="F239" s="661"/>
      <c r="G239" s="661"/>
      <c r="H239" s="661"/>
      <c r="I239" s="662"/>
      <c r="J239" s="3"/>
    </row>
    <row r="240" spans="1:10" s="1" customFormat="1" ht="18.75" hidden="1">
      <c r="A240" s="4"/>
      <c r="B240" s="636" t="s">
        <v>1233</v>
      </c>
      <c r="C240" s="637"/>
      <c r="D240" s="673" t="str">
        <f>IF(基本情報登録!$D$6&gt;0,基本情報登録!$D$6,"")</f>
        <v/>
      </c>
      <c r="E240" s="674"/>
      <c r="F240" s="674"/>
      <c r="G240" s="674"/>
      <c r="H240" s="637"/>
      <c r="I240" s="47" t="s">
        <v>1267</v>
      </c>
      <c r="J240" s="3"/>
    </row>
    <row r="241" spans="1:10" s="1" customFormat="1" ht="18.75" hidden="1" customHeight="1">
      <c r="A241" s="4"/>
      <c r="B241" s="643" t="s">
        <v>1</v>
      </c>
      <c r="C241" s="644"/>
      <c r="D241" s="677" t="str">
        <f>IF(基本情報登録!$D$8&gt;0,基本情報登録!$D$8,"")</f>
        <v/>
      </c>
      <c r="E241" s="678"/>
      <c r="F241" s="678"/>
      <c r="G241" s="678"/>
      <c r="H241" s="644"/>
      <c r="I241" s="675"/>
      <c r="J241" s="3"/>
    </row>
    <row r="242" spans="1:10" s="1" customFormat="1" ht="19.5" hidden="1" customHeight="1" thickBot="1">
      <c r="A242" s="4"/>
      <c r="B242" s="653"/>
      <c r="C242" s="654"/>
      <c r="D242" s="679"/>
      <c r="E242" s="680"/>
      <c r="F242" s="680"/>
      <c r="G242" s="680"/>
      <c r="H242" s="654"/>
      <c r="I242" s="676"/>
      <c r="J242" s="3"/>
    </row>
    <row r="243" spans="1:10" s="1" customFormat="1" ht="18.75" hidden="1">
      <c r="A243" s="4"/>
      <c r="B243" s="636" t="s">
        <v>4289</v>
      </c>
      <c r="C243" s="637"/>
      <c r="D243" s="705"/>
      <c r="E243" s="706"/>
      <c r="F243" s="706"/>
      <c r="G243" s="706"/>
      <c r="H243" s="706"/>
      <c r="I243" s="707"/>
      <c r="J243" s="3"/>
    </row>
    <row r="244" spans="1:10" s="1" customFormat="1" ht="18.75" hidden="1">
      <c r="A244" s="4"/>
      <c r="B244" s="35"/>
      <c r="C244" s="36"/>
      <c r="D244" s="37"/>
      <c r="E244" s="641" t="str">
        <f>TEXT(D243,"00000")</f>
        <v>00000</v>
      </c>
      <c r="F244" s="641"/>
      <c r="G244" s="641"/>
      <c r="H244" s="641"/>
      <c r="I244" s="642"/>
      <c r="J244" s="3"/>
    </row>
    <row r="245" spans="1:10" s="1" customFormat="1" ht="18.75" hidden="1" customHeight="1">
      <c r="A245" s="4"/>
      <c r="B245" s="643" t="s">
        <v>23</v>
      </c>
      <c r="C245" s="644"/>
      <c r="D245" s="647"/>
      <c r="E245" s="648"/>
      <c r="F245" s="648"/>
      <c r="G245" s="648"/>
      <c r="H245" s="648"/>
      <c r="I245" s="649"/>
      <c r="J245" s="3"/>
    </row>
    <row r="246" spans="1:10" s="1" customFormat="1" ht="18.75" hidden="1" customHeight="1">
      <c r="A246" s="4"/>
      <c r="B246" s="645"/>
      <c r="C246" s="646"/>
      <c r="D246" s="650"/>
      <c r="E246" s="651"/>
      <c r="F246" s="651"/>
      <c r="G246" s="651"/>
      <c r="H246" s="651"/>
      <c r="I246" s="652"/>
      <c r="J246" s="3"/>
    </row>
    <row r="247" spans="1:10" s="1" customFormat="1" ht="19.5" hidden="1" thickBot="1">
      <c r="A247" s="4"/>
      <c r="B247" s="708" t="s">
        <v>1225</v>
      </c>
      <c r="C247" s="709"/>
      <c r="D247" s="710"/>
      <c r="E247" s="634"/>
      <c r="F247" s="634"/>
      <c r="G247" s="634"/>
      <c r="H247" s="634"/>
      <c r="I247" s="635"/>
      <c r="J247" s="3"/>
    </row>
    <row r="248" spans="1:10" s="1" customFormat="1" ht="18.75" hidden="1">
      <c r="A248" s="4"/>
      <c r="B248" s="694" t="s">
        <v>1226</v>
      </c>
      <c r="C248" s="695"/>
      <c r="D248" s="695"/>
      <c r="E248" s="695"/>
      <c r="F248" s="695"/>
      <c r="G248" s="695"/>
      <c r="H248" s="695"/>
      <c r="I248" s="696"/>
      <c r="J248" s="3"/>
    </row>
    <row r="249" spans="1:10" s="1" customFormat="1" ht="19.5" hidden="1" thickBot="1">
      <c r="A249" s="4"/>
      <c r="B249" s="38" t="s">
        <v>1230</v>
      </c>
      <c r="C249" s="39" t="s">
        <v>14</v>
      </c>
      <c r="D249" s="39" t="s">
        <v>1231</v>
      </c>
      <c r="E249" s="697" t="s">
        <v>1227</v>
      </c>
      <c r="F249" s="698"/>
      <c r="G249" s="39" t="s">
        <v>1232</v>
      </c>
      <c r="H249" s="39" t="s">
        <v>44</v>
      </c>
      <c r="I249" s="40" t="s">
        <v>1228</v>
      </c>
      <c r="J249" s="3"/>
    </row>
    <row r="250" spans="1:10" s="1" customFormat="1" ht="19.5" hidden="1" customHeight="1" thickTop="1">
      <c r="A250" s="4"/>
      <c r="B250" s="699">
        <v>1</v>
      </c>
      <c r="C250" s="700"/>
      <c r="D250" s="700" t="str">
        <f>IF(C250&gt;0,VLOOKUP(C250,男子登録情報!$A$2:$H$1688,2,0),"")</f>
        <v/>
      </c>
      <c r="E250" s="701" t="str">
        <f>IF(C250&gt;0,VLOOKUP(C250,男子登録情報!$A$2:$H$1688,3,0),"")</f>
        <v/>
      </c>
      <c r="F250" s="702"/>
      <c r="G250" s="700" t="str">
        <f>IF(C250&gt;0,VLOOKUP(C250,男子登録情報!$A$2:$H$1688,4,0),"")</f>
        <v/>
      </c>
      <c r="H250" s="700" t="str">
        <f>IF(C250&gt;0,VLOOKUP(C250,男子登録情報!$A$2:$H$1688,8,0),"")</f>
        <v/>
      </c>
      <c r="I250" s="704" t="str">
        <f>IF(C250&gt;0,VLOOKUP(C250,男子登録情報!$A$2:$H$1688,5,0),"")</f>
        <v/>
      </c>
      <c r="J250" s="3"/>
    </row>
    <row r="251" spans="1:10" s="1" customFormat="1" ht="18.75" hidden="1" customHeight="1">
      <c r="A251" s="4"/>
      <c r="B251" s="671"/>
      <c r="C251" s="666"/>
      <c r="D251" s="666"/>
      <c r="E251" s="650"/>
      <c r="F251" s="703"/>
      <c r="G251" s="666"/>
      <c r="H251" s="666"/>
      <c r="I251" s="655"/>
      <c r="J251" s="3"/>
    </row>
    <row r="252" spans="1:10" s="1" customFormat="1" ht="18.75" hidden="1" customHeight="1">
      <c r="A252" s="4"/>
      <c r="B252" s="711">
        <v>2</v>
      </c>
      <c r="C252" s="672"/>
      <c r="D252" s="672" t="str">
        <f>IF(C252,VLOOKUP(C252,男子登録情報!$A$2:$H$1688,2,0),"")</f>
        <v/>
      </c>
      <c r="E252" s="647" t="str">
        <f>IF(C252&gt;0,VLOOKUP(C252,男子登録情報!$A$2:$H$1688,3,0),"")</f>
        <v/>
      </c>
      <c r="F252" s="712"/>
      <c r="G252" s="672" t="str">
        <f>IF(C252&gt;0,VLOOKUP(C252,男子登録情報!$A$2:$H$1688,4,0),"")</f>
        <v/>
      </c>
      <c r="H252" s="672" t="str">
        <f>IF(C252&gt;0,VLOOKUP(C252,男子登録情報!$A$2:$H$1688,8,0),"")</f>
        <v/>
      </c>
      <c r="I252" s="675" t="str">
        <f>IF(C252&gt;0,VLOOKUP(C252,男子登録情報!$A$2:$H$1688,5,0),"")</f>
        <v/>
      </c>
      <c r="J252" s="3"/>
    </row>
    <row r="253" spans="1:10" s="1" customFormat="1" ht="18.75" hidden="1" customHeight="1">
      <c r="A253" s="4"/>
      <c r="B253" s="671"/>
      <c r="C253" s="666"/>
      <c r="D253" s="666"/>
      <c r="E253" s="650"/>
      <c r="F253" s="703"/>
      <c r="G253" s="666"/>
      <c r="H253" s="666"/>
      <c r="I253" s="655"/>
      <c r="J253" s="3"/>
    </row>
    <row r="254" spans="1:10" s="1" customFormat="1" ht="18.75" hidden="1" customHeight="1">
      <c r="A254" s="4"/>
      <c r="B254" s="711">
        <v>3</v>
      </c>
      <c r="C254" s="672"/>
      <c r="D254" s="672" t="str">
        <f>IF(C254,VLOOKUP(C254,男子登録情報!$A$2:$H$1688,2,0),"")</f>
        <v/>
      </c>
      <c r="E254" s="647" t="str">
        <f>IF(C254&gt;0,VLOOKUP(C254,男子登録情報!$A$2:$H$1688,3,0),"")</f>
        <v/>
      </c>
      <c r="F254" s="712"/>
      <c r="G254" s="672" t="str">
        <f>IF(C254&gt;0,VLOOKUP(C254,男子登録情報!$A$2:$H$1688,4,0),"")</f>
        <v/>
      </c>
      <c r="H254" s="672" t="str">
        <f>IF(C254&gt;0,VLOOKUP(C254,男子登録情報!$A$2:$H$1688,8,0),"")</f>
        <v/>
      </c>
      <c r="I254" s="675" t="str">
        <f>IF(C254&gt;0,VLOOKUP(C254,男子登録情報!$A$2:$H$1688,5,0),"")</f>
        <v/>
      </c>
      <c r="J254" s="3"/>
    </row>
    <row r="255" spans="1:10" s="1" customFormat="1" ht="18.75" hidden="1" customHeight="1">
      <c r="A255" s="4"/>
      <c r="B255" s="671"/>
      <c r="C255" s="666"/>
      <c r="D255" s="666"/>
      <c r="E255" s="650"/>
      <c r="F255" s="703"/>
      <c r="G255" s="666"/>
      <c r="H255" s="666"/>
      <c r="I255" s="655"/>
      <c r="J255" s="3"/>
    </row>
    <row r="256" spans="1:10" s="1" customFormat="1" ht="18.75" hidden="1" customHeight="1">
      <c r="A256" s="4"/>
      <c r="B256" s="711">
        <v>4</v>
      </c>
      <c r="C256" s="672"/>
      <c r="D256" s="672" t="str">
        <f>IF(C256,VLOOKUP(C256,男子登録情報!$A$2:$H$1688,2,0),"")</f>
        <v/>
      </c>
      <c r="E256" s="647" t="str">
        <f>IF(C256&gt;0,VLOOKUP(C256,男子登録情報!$A$2:$H$1688,3,0),"")</f>
        <v/>
      </c>
      <c r="F256" s="712"/>
      <c r="G256" s="672" t="str">
        <f>IF(C256&gt;0,VLOOKUP(C256,男子登録情報!$A$2:$H$1688,4,0),"")</f>
        <v/>
      </c>
      <c r="H256" s="672" t="str">
        <f>IF(C256&gt;0,VLOOKUP(C256,男子登録情報!$A$2:$H$1688,8,0),"")</f>
        <v/>
      </c>
      <c r="I256" s="675" t="str">
        <f>IF(C256&gt;0,VLOOKUP(C256,男子登録情報!$A$2:$H$1688,5,0),"")</f>
        <v/>
      </c>
      <c r="J256" s="3"/>
    </row>
    <row r="257" spans="1:10" s="1" customFormat="1" ht="18.75" hidden="1" customHeight="1">
      <c r="A257" s="4"/>
      <c r="B257" s="671"/>
      <c r="C257" s="666"/>
      <c r="D257" s="666"/>
      <c r="E257" s="650"/>
      <c r="F257" s="703"/>
      <c r="G257" s="666"/>
      <c r="H257" s="666"/>
      <c r="I257" s="655"/>
      <c r="J257" s="3"/>
    </row>
    <row r="258" spans="1:10" s="1" customFormat="1" ht="18.75" hidden="1" customHeight="1">
      <c r="A258" s="4"/>
      <c r="B258" s="711">
        <v>5</v>
      </c>
      <c r="C258" s="672"/>
      <c r="D258" s="672" t="str">
        <f>IF(C258,VLOOKUP(C258,男子登録情報!$A$2:$H$1688,2,0),"")</f>
        <v/>
      </c>
      <c r="E258" s="647" t="str">
        <f>IF(C258&gt;0,VLOOKUP(C258,男子登録情報!$A$2:$H$1688,3,0),"")</f>
        <v/>
      </c>
      <c r="F258" s="712"/>
      <c r="G258" s="672" t="str">
        <f>IF(C258&gt;0,VLOOKUP(C258,男子登録情報!$A$2:$H$1688,4,0),"")</f>
        <v/>
      </c>
      <c r="H258" s="672" t="str">
        <f>IF(C258&gt;0,VLOOKUP(C258,男子登録情報!$A$2:$H$1688,8,0),"")</f>
        <v/>
      </c>
      <c r="I258" s="675" t="str">
        <f>IF(C258&gt;0,VLOOKUP(C258,男子登録情報!$A$2:$H$1688,5,0),"")</f>
        <v/>
      </c>
      <c r="J258" s="3"/>
    </row>
    <row r="259" spans="1:10" s="1" customFormat="1" ht="18.75" hidden="1" customHeight="1">
      <c r="A259" s="4"/>
      <c r="B259" s="671"/>
      <c r="C259" s="666"/>
      <c r="D259" s="666"/>
      <c r="E259" s="650"/>
      <c r="F259" s="703"/>
      <c r="G259" s="666"/>
      <c r="H259" s="666"/>
      <c r="I259" s="655"/>
      <c r="J259" s="3"/>
    </row>
    <row r="260" spans="1:10" s="1" customFormat="1" ht="18.75" hidden="1" customHeight="1">
      <c r="A260" s="4"/>
      <c r="B260" s="711">
        <v>6</v>
      </c>
      <c r="C260" s="672"/>
      <c r="D260" s="672" t="str">
        <f>IF(C260,VLOOKUP(C260,男子登録情報!$A$2:$H$1688,2,0),"")</f>
        <v/>
      </c>
      <c r="E260" s="647" t="str">
        <f>IF(C260&gt;0,VLOOKUP(C260,男子登録情報!$A$2:$H$1688,3,0),"")</f>
        <v/>
      </c>
      <c r="F260" s="712"/>
      <c r="G260" s="672" t="str">
        <f>IF(C260&gt;0,VLOOKUP(C260,男子登録情報!$A$2:$H$1688,4,0),"")</f>
        <v/>
      </c>
      <c r="H260" s="672" t="str">
        <f>IF(C260&gt;0,VLOOKUP(C260,男子登録情報!$A$2:$H$1688,8,0),"")</f>
        <v/>
      </c>
      <c r="I260" s="675" t="str">
        <f>IF(C260&gt;0,VLOOKUP(C260,男子登録情報!$A$2:$H$1688,5,0),"")</f>
        <v/>
      </c>
      <c r="J260" s="3"/>
    </row>
    <row r="261" spans="1:10" s="1" customFormat="1" ht="19.5" hidden="1" customHeight="1" thickBot="1">
      <c r="A261" s="4"/>
      <c r="B261" s="713"/>
      <c r="C261" s="714"/>
      <c r="D261" s="714"/>
      <c r="E261" s="715"/>
      <c r="F261" s="716"/>
      <c r="G261" s="714"/>
      <c r="H261" s="714"/>
      <c r="I261" s="676"/>
      <c r="J261" s="3"/>
    </row>
    <row r="262" spans="1:10" s="1" customFormat="1" ht="18.75" hidden="1">
      <c r="A262" s="4"/>
      <c r="B262" s="684" t="s">
        <v>1229</v>
      </c>
      <c r="C262" s="685"/>
      <c r="D262" s="685"/>
      <c r="E262" s="685"/>
      <c r="F262" s="685"/>
      <c r="G262" s="685"/>
      <c r="H262" s="685"/>
      <c r="I262" s="687"/>
      <c r="J262" s="3"/>
    </row>
    <row r="263" spans="1:10" s="1" customFormat="1" ht="18.75" hidden="1">
      <c r="A263" s="4"/>
      <c r="B263" s="688"/>
      <c r="C263" s="686"/>
      <c r="D263" s="686"/>
      <c r="E263" s="686"/>
      <c r="F263" s="686"/>
      <c r="G263" s="686"/>
      <c r="H263" s="686"/>
      <c r="I263" s="689"/>
      <c r="J263" s="3"/>
    </row>
    <row r="264" spans="1:10" s="1" customFormat="1" ht="19.5" hidden="1" thickBot="1">
      <c r="A264" s="4"/>
      <c r="B264" s="690"/>
      <c r="C264" s="691"/>
      <c r="D264" s="691"/>
      <c r="E264" s="691"/>
      <c r="F264" s="691"/>
      <c r="G264" s="691"/>
      <c r="H264" s="691"/>
      <c r="I264" s="692"/>
      <c r="J264" s="3"/>
    </row>
    <row r="265" spans="1:10" s="1" customFormat="1" ht="18.75" hidden="1">
      <c r="A265" s="45"/>
      <c r="B265" s="45"/>
      <c r="C265" s="45"/>
      <c r="D265" s="45"/>
      <c r="E265" s="45"/>
      <c r="F265" s="45"/>
      <c r="G265" s="45"/>
      <c r="H265" s="45"/>
      <c r="I265" s="45"/>
      <c r="J265" s="48"/>
    </row>
    <row r="266" spans="1:10" s="1" customFormat="1" ht="19.5" hidden="1" thickBot="1">
      <c r="A266" s="4"/>
      <c r="B266" s="4"/>
      <c r="C266" s="4"/>
      <c r="D266" s="4"/>
      <c r="E266" s="4"/>
      <c r="F266" s="4"/>
      <c r="G266" s="4"/>
      <c r="H266" s="4"/>
      <c r="I266" s="4"/>
      <c r="J266" s="46" t="s">
        <v>1254</v>
      </c>
    </row>
    <row r="267" spans="1:10" s="1" customFormat="1" ht="18.75" hidden="1" customHeight="1">
      <c r="A267" s="4"/>
      <c r="B267" s="657" t="str">
        <f>CONCATENATE('加盟校情報&amp;大会設定'!$G$5,'加盟校情報&amp;大会設定'!$H$5,'加盟校情報&amp;大会設定'!$I$5,'加盟校情報&amp;大会設定'!$J$5,)&amp;"　男子4×400mR"</f>
        <v>第85回東海学生陸上競技対校選手権大会　男子4×400mR</v>
      </c>
      <c r="C267" s="658"/>
      <c r="D267" s="658"/>
      <c r="E267" s="658"/>
      <c r="F267" s="658"/>
      <c r="G267" s="658"/>
      <c r="H267" s="658"/>
      <c r="I267" s="659"/>
      <c r="J267" s="3"/>
    </row>
    <row r="268" spans="1:10" s="1" customFormat="1" ht="19.5" hidden="1" customHeight="1" thickBot="1">
      <c r="A268" s="4"/>
      <c r="B268" s="660"/>
      <c r="C268" s="661"/>
      <c r="D268" s="661"/>
      <c r="E268" s="661"/>
      <c r="F268" s="661"/>
      <c r="G268" s="661"/>
      <c r="H268" s="661"/>
      <c r="I268" s="662"/>
      <c r="J268" s="3"/>
    </row>
    <row r="269" spans="1:10" s="1" customFormat="1" ht="18.75" hidden="1">
      <c r="A269" s="4"/>
      <c r="B269" s="636" t="s">
        <v>1233</v>
      </c>
      <c r="C269" s="637"/>
      <c r="D269" s="673" t="str">
        <f>IF(基本情報登録!$D$6&gt;0,基本情報登録!$D$6,"")</f>
        <v/>
      </c>
      <c r="E269" s="674"/>
      <c r="F269" s="674"/>
      <c r="G269" s="674"/>
      <c r="H269" s="637"/>
      <c r="I269" s="47" t="s">
        <v>1267</v>
      </c>
      <c r="J269" s="3"/>
    </row>
    <row r="270" spans="1:10" s="1" customFormat="1" ht="18.75" hidden="1" customHeight="1">
      <c r="A270" s="4"/>
      <c r="B270" s="643" t="s">
        <v>1</v>
      </c>
      <c r="C270" s="644"/>
      <c r="D270" s="677" t="str">
        <f>IF(基本情報登録!$D$8&gt;0,基本情報登録!$D$8,"")</f>
        <v/>
      </c>
      <c r="E270" s="678"/>
      <c r="F270" s="678"/>
      <c r="G270" s="678"/>
      <c r="H270" s="644"/>
      <c r="I270" s="675"/>
      <c r="J270" s="3"/>
    </row>
    <row r="271" spans="1:10" s="1" customFormat="1" ht="19.5" hidden="1" customHeight="1" thickBot="1">
      <c r="A271" s="4"/>
      <c r="B271" s="653"/>
      <c r="C271" s="654"/>
      <c r="D271" s="679"/>
      <c r="E271" s="680"/>
      <c r="F271" s="680"/>
      <c r="G271" s="680"/>
      <c r="H271" s="654"/>
      <c r="I271" s="676"/>
      <c r="J271" s="3"/>
    </row>
    <row r="272" spans="1:10" s="1" customFormat="1" ht="18.75" hidden="1">
      <c r="A272" s="4"/>
      <c r="B272" s="636" t="s">
        <v>4289</v>
      </c>
      <c r="C272" s="637"/>
      <c r="D272" s="705"/>
      <c r="E272" s="706"/>
      <c r="F272" s="706"/>
      <c r="G272" s="706"/>
      <c r="H272" s="706"/>
      <c r="I272" s="707"/>
      <c r="J272" s="3"/>
    </row>
    <row r="273" spans="1:10" s="1" customFormat="1" ht="18.75" hidden="1">
      <c r="A273" s="4"/>
      <c r="B273" s="35"/>
      <c r="C273" s="36"/>
      <c r="D273" s="37"/>
      <c r="E273" s="641" t="str">
        <f>TEXT(D272,"00000")</f>
        <v>00000</v>
      </c>
      <c r="F273" s="641"/>
      <c r="G273" s="641"/>
      <c r="H273" s="641"/>
      <c r="I273" s="642"/>
      <c r="J273" s="3"/>
    </row>
    <row r="274" spans="1:10" s="1" customFormat="1" ht="18.75" hidden="1" customHeight="1">
      <c r="A274" s="4"/>
      <c r="B274" s="643" t="s">
        <v>23</v>
      </c>
      <c r="C274" s="644"/>
      <c r="D274" s="647"/>
      <c r="E274" s="648"/>
      <c r="F274" s="648"/>
      <c r="G274" s="648"/>
      <c r="H274" s="648"/>
      <c r="I274" s="649"/>
      <c r="J274" s="3"/>
    </row>
    <row r="275" spans="1:10" s="1" customFormat="1" ht="18.75" hidden="1" customHeight="1">
      <c r="A275" s="4"/>
      <c r="B275" s="645"/>
      <c r="C275" s="646"/>
      <c r="D275" s="650"/>
      <c r="E275" s="651"/>
      <c r="F275" s="651"/>
      <c r="G275" s="651"/>
      <c r="H275" s="651"/>
      <c r="I275" s="652"/>
      <c r="J275" s="3"/>
    </row>
    <row r="276" spans="1:10" s="1" customFormat="1" ht="19.5" hidden="1" thickBot="1">
      <c r="A276" s="4"/>
      <c r="B276" s="708" t="s">
        <v>1225</v>
      </c>
      <c r="C276" s="709"/>
      <c r="D276" s="710"/>
      <c r="E276" s="634"/>
      <c r="F276" s="634"/>
      <c r="G276" s="634"/>
      <c r="H276" s="634"/>
      <c r="I276" s="635"/>
      <c r="J276" s="3"/>
    </row>
    <row r="277" spans="1:10" s="1" customFormat="1" ht="18.75" hidden="1">
      <c r="A277" s="4"/>
      <c r="B277" s="694" t="s">
        <v>1226</v>
      </c>
      <c r="C277" s="695"/>
      <c r="D277" s="695"/>
      <c r="E277" s="695"/>
      <c r="F277" s="695"/>
      <c r="G277" s="695"/>
      <c r="H277" s="695"/>
      <c r="I277" s="696"/>
      <c r="J277" s="3"/>
    </row>
    <row r="278" spans="1:10" s="1" customFormat="1" ht="19.5" hidden="1" thickBot="1">
      <c r="A278" s="4"/>
      <c r="B278" s="38" t="s">
        <v>1230</v>
      </c>
      <c r="C278" s="39" t="s">
        <v>14</v>
      </c>
      <c r="D278" s="39" t="s">
        <v>1231</v>
      </c>
      <c r="E278" s="697" t="s">
        <v>1227</v>
      </c>
      <c r="F278" s="698"/>
      <c r="G278" s="39" t="s">
        <v>1232</v>
      </c>
      <c r="H278" s="39" t="s">
        <v>44</v>
      </c>
      <c r="I278" s="40" t="s">
        <v>1228</v>
      </c>
      <c r="J278" s="3"/>
    </row>
    <row r="279" spans="1:10" s="1" customFormat="1" ht="19.5" hidden="1" customHeight="1" thickTop="1">
      <c r="A279" s="4"/>
      <c r="B279" s="699">
        <v>1</v>
      </c>
      <c r="C279" s="700"/>
      <c r="D279" s="700" t="str">
        <f>IF(C279&gt;0,VLOOKUP(C279,男子登録情報!$A$2:$H$1688,2,0),"")</f>
        <v/>
      </c>
      <c r="E279" s="701" t="str">
        <f>IF(C279&gt;0,VLOOKUP(C279,男子登録情報!$A$2:$H$1688,3,0),"")</f>
        <v/>
      </c>
      <c r="F279" s="702"/>
      <c r="G279" s="700" t="str">
        <f>IF(C279&gt;0,VLOOKUP(C279,男子登録情報!$A$2:$H$1688,4,0),"")</f>
        <v/>
      </c>
      <c r="H279" s="700" t="str">
        <f>IF(C279&gt;0,VLOOKUP(C279,男子登録情報!$A$2:$H$1688,8,0),"")</f>
        <v/>
      </c>
      <c r="I279" s="704" t="str">
        <f>IF(C279&gt;0,VLOOKUP(C279,男子登録情報!$A$2:$H$1688,5,0),"")</f>
        <v/>
      </c>
      <c r="J279" s="3"/>
    </row>
    <row r="280" spans="1:10" s="1" customFormat="1" ht="18.75" hidden="1" customHeight="1">
      <c r="A280" s="4"/>
      <c r="B280" s="671"/>
      <c r="C280" s="666"/>
      <c r="D280" s="666"/>
      <c r="E280" s="650"/>
      <c r="F280" s="703"/>
      <c r="G280" s="666"/>
      <c r="H280" s="666"/>
      <c r="I280" s="655"/>
      <c r="J280" s="3"/>
    </row>
    <row r="281" spans="1:10" s="1" customFormat="1" ht="18.75" hidden="1" customHeight="1">
      <c r="A281" s="4"/>
      <c r="B281" s="711">
        <v>2</v>
      </c>
      <c r="C281" s="672"/>
      <c r="D281" s="672" t="str">
        <f>IF(C281,VLOOKUP(C281,男子登録情報!$A$2:$H$1688,2,0),"")</f>
        <v/>
      </c>
      <c r="E281" s="647" t="str">
        <f>IF(C281&gt;0,VLOOKUP(C281,男子登録情報!$A$2:$H$1688,3,0),"")</f>
        <v/>
      </c>
      <c r="F281" s="712"/>
      <c r="G281" s="672" t="str">
        <f>IF(C281&gt;0,VLOOKUP(C281,男子登録情報!$A$2:$H$1688,4,0),"")</f>
        <v/>
      </c>
      <c r="H281" s="672" t="str">
        <f>IF(C281&gt;0,VLOOKUP(C281,男子登録情報!$A$2:$H$1688,8,0),"")</f>
        <v/>
      </c>
      <c r="I281" s="675" t="str">
        <f>IF(C281&gt;0,VLOOKUP(C281,男子登録情報!$A$2:$H$1688,5,0),"")</f>
        <v/>
      </c>
      <c r="J281" s="3"/>
    </row>
    <row r="282" spans="1:10" s="1" customFormat="1" ht="18.75" hidden="1" customHeight="1">
      <c r="A282" s="4"/>
      <c r="B282" s="671"/>
      <c r="C282" s="666"/>
      <c r="D282" s="666"/>
      <c r="E282" s="650"/>
      <c r="F282" s="703"/>
      <c r="G282" s="666"/>
      <c r="H282" s="666"/>
      <c r="I282" s="655"/>
      <c r="J282" s="3"/>
    </row>
    <row r="283" spans="1:10" s="1" customFormat="1" ht="18.75" hidden="1" customHeight="1">
      <c r="A283" s="4"/>
      <c r="B283" s="711">
        <v>3</v>
      </c>
      <c r="C283" s="672"/>
      <c r="D283" s="672" t="str">
        <f>IF(C283,VLOOKUP(C283,男子登録情報!$A$2:$H$1688,2,0),"")</f>
        <v/>
      </c>
      <c r="E283" s="647" t="str">
        <f>IF(C283&gt;0,VLOOKUP(C283,男子登録情報!$A$2:$H$1688,3,0),"")</f>
        <v/>
      </c>
      <c r="F283" s="712"/>
      <c r="G283" s="672" t="str">
        <f>IF(C283&gt;0,VLOOKUP(C283,男子登録情報!$A$2:$H$1688,4,0),"")</f>
        <v/>
      </c>
      <c r="H283" s="672" t="str">
        <f>IF(C283&gt;0,VLOOKUP(C283,男子登録情報!$A$2:$H$1688,8,0),"")</f>
        <v/>
      </c>
      <c r="I283" s="675" t="str">
        <f>IF(C283&gt;0,VLOOKUP(C283,男子登録情報!$A$2:$H$1688,5,0),"")</f>
        <v/>
      </c>
      <c r="J283" s="3"/>
    </row>
    <row r="284" spans="1:10" s="1" customFormat="1" ht="18.75" hidden="1" customHeight="1">
      <c r="A284" s="4"/>
      <c r="B284" s="671"/>
      <c r="C284" s="666"/>
      <c r="D284" s="666"/>
      <c r="E284" s="650"/>
      <c r="F284" s="703"/>
      <c r="G284" s="666"/>
      <c r="H284" s="666"/>
      <c r="I284" s="655"/>
      <c r="J284" s="3"/>
    </row>
    <row r="285" spans="1:10" s="1" customFormat="1" ht="18.75" hidden="1" customHeight="1">
      <c r="A285" s="4"/>
      <c r="B285" s="711">
        <v>4</v>
      </c>
      <c r="C285" s="672"/>
      <c r="D285" s="672" t="str">
        <f>IF(C285,VLOOKUP(C285,男子登録情報!$A$2:$H$1688,2,0),"")</f>
        <v/>
      </c>
      <c r="E285" s="647" t="str">
        <f>IF(C285&gt;0,VLOOKUP(C285,男子登録情報!$A$2:$H$1688,3,0),"")</f>
        <v/>
      </c>
      <c r="F285" s="712"/>
      <c r="G285" s="672" t="str">
        <f>IF(C285&gt;0,VLOOKUP(C285,男子登録情報!$A$2:$H$1688,4,0),"")</f>
        <v/>
      </c>
      <c r="H285" s="672" t="str">
        <f>IF(C285&gt;0,VLOOKUP(C285,男子登録情報!$A$2:$H$1688,8,0),"")</f>
        <v/>
      </c>
      <c r="I285" s="675" t="str">
        <f>IF(C285&gt;0,VLOOKUP(C285,男子登録情報!$A$2:$H$1688,5,0),"")</f>
        <v/>
      </c>
      <c r="J285" s="3"/>
    </row>
    <row r="286" spans="1:10" s="1" customFormat="1" ht="18.75" hidden="1" customHeight="1">
      <c r="A286" s="4"/>
      <c r="B286" s="671"/>
      <c r="C286" s="666"/>
      <c r="D286" s="666"/>
      <c r="E286" s="650"/>
      <c r="F286" s="703"/>
      <c r="G286" s="666"/>
      <c r="H286" s="666"/>
      <c r="I286" s="655"/>
      <c r="J286" s="3"/>
    </row>
    <row r="287" spans="1:10" s="1" customFormat="1" ht="18.75" hidden="1" customHeight="1">
      <c r="A287" s="4"/>
      <c r="B287" s="711">
        <v>5</v>
      </c>
      <c r="C287" s="672"/>
      <c r="D287" s="672" t="str">
        <f>IF(C287,VLOOKUP(C287,男子登録情報!$A$2:$H$1688,2,0),"")</f>
        <v/>
      </c>
      <c r="E287" s="647" t="str">
        <f>IF(C287&gt;0,VLOOKUP(C287,男子登録情報!$A$2:$H$1688,3,0),"")</f>
        <v/>
      </c>
      <c r="F287" s="712"/>
      <c r="G287" s="672" t="str">
        <f>IF(C287&gt;0,VLOOKUP(C287,男子登録情報!$A$2:$H$1688,4,0),"")</f>
        <v/>
      </c>
      <c r="H287" s="672" t="str">
        <f>IF(C287&gt;0,VLOOKUP(C287,男子登録情報!$A$2:$H$1688,8,0),"")</f>
        <v/>
      </c>
      <c r="I287" s="675" t="str">
        <f>IF(C287&gt;0,VLOOKUP(C287,男子登録情報!$A$2:$H$1688,5,0),"")</f>
        <v/>
      </c>
      <c r="J287" s="3"/>
    </row>
    <row r="288" spans="1:10" s="1" customFormat="1" ht="18.75" hidden="1" customHeight="1">
      <c r="A288" s="4"/>
      <c r="B288" s="671"/>
      <c r="C288" s="666"/>
      <c r="D288" s="666"/>
      <c r="E288" s="650"/>
      <c r="F288" s="703"/>
      <c r="G288" s="666"/>
      <c r="H288" s="666"/>
      <c r="I288" s="655"/>
      <c r="J288" s="3"/>
    </row>
    <row r="289" spans="1:10" s="1" customFormat="1" ht="18.75" hidden="1" customHeight="1">
      <c r="A289" s="4"/>
      <c r="B289" s="711">
        <v>6</v>
      </c>
      <c r="C289" s="672"/>
      <c r="D289" s="672" t="str">
        <f>IF(C289,VLOOKUP(C289,男子登録情報!$A$2:$H$1688,2,0),"")</f>
        <v/>
      </c>
      <c r="E289" s="647" t="str">
        <f>IF(C289&gt;0,VLOOKUP(C289,男子登録情報!$A$2:$H$1688,3,0),"")</f>
        <v/>
      </c>
      <c r="F289" s="712"/>
      <c r="G289" s="672" t="str">
        <f>IF(C289&gt;0,VLOOKUP(C289,男子登録情報!$A$2:$H$1688,4,0),"")</f>
        <v/>
      </c>
      <c r="H289" s="672" t="str">
        <f>IF(C289&gt;0,VLOOKUP(C289,男子登録情報!$A$2:$H$1688,8,0),"")</f>
        <v/>
      </c>
      <c r="I289" s="675" t="str">
        <f>IF(C289&gt;0,VLOOKUP(C289,男子登録情報!$A$2:$H$1688,5,0),"")</f>
        <v/>
      </c>
      <c r="J289" s="3"/>
    </row>
    <row r="290" spans="1:10" s="1" customFormat="1" ht="19.5" hidden="1" customHeight="1" thickBot="1">
      <c r="A290" s="4"/>
      <c r="B290" s="713"/>
      <c r="C290" s="714"/>
      <c r="D290" s="714"/>
      <c r="E290" s="715"/>
      <c r="F290" s="716"/>
      <c r="G290" s="714"/>
      <c r="H290" s="714"/>
      <c r="I290" s="676"/>
      <c r="J290" s="3"/>
    </row>
    <row r="291" spans="1:10" s="1" customFormat="1" ht="18.75" hidden="1">
      <c r="A291" s="4"/>
      <c r="B291" s="684" t="s">
        <v>1229</v>
      </c>
      <c r="C291" s="685"/>
      <c r="D291" s="685"/>
      <c r="E291" s="685"/>
      <c r="F291" s="685"/>
      <c r="G291" s="685"/>
      <c r="H291" s="685"/>
      <c r="I291" s="687"/>
      <c r="J291" s="3"/>
    </row>
    <row r="292" spans="1:10" s="1" customFormat="1" ht="18.75" hidden="1">
      <c r="A292" s="4"/>
      <c r="B292" s="688"/>
      <c r="C292" s="686"/>
      <c r="D292" s="686"/>
      <c r="E292" s="686"/>
      <c r="F292" s="686"/>
      <c r="G292" s="686"/>
      <c r="H292" s="686"/>
      <c r="I292" s="689"/>
      <c r="J292" s="3"/>
    </row>
    <row r="293" spans="1:10" s="1" customFormat="1" ht="19.5" hidden="1" thickBot="1">
      <c r="A293" s="4"/>
      <c r="B293" s="690"/>
      <c r="C293" s="691"/>
      <c r="D293" s="691"/>
      <c r="E293" s="691"/>
      <c r="F293" s="691"/>
      <c r="G293" s="691"/>
      <c r="H293" s="691"/>
      <c r="I293" s="692"/>
      <c r="J293" s="3"/>
    </row>
    <row r="294" spans="1:10" s="1" customFormat="1" ht="18.75" hidden="1">
      <c r="A294" s="45"/>
      <c r="B294" s="45"/>
      <c r="C294" s="45"/>
      <c r="D294" s="45"/>
      <c r="E294" s="45"/>
      <c r="F294" s="45"/>
      <c r="G294" s="45"/>
      <c r="H294" s="45"/>
      <c r="I294" s="45"/>
      <c r="J294" s="48"/>
    </row>
    <row r="295" spans="1:10" s="1" customFormat="1" ht="19.5" hidden="1" thickBot="1">
      <c r="A295" s="4"/>
      <c r="B295" s="4"/>
      <c r="C295" s="4"/>
      <c r="D295" s="4"/>
      <c r="E295" s="4"/>
      <c r="F295" s="4"/>
      <c r="G295" s="4"/>
      <c r="H295" s="4"/>
      <c r="I295" s="4"/>
      <c r="J295" s="46" t="s">
        <v>1255</v>
      </c>
    </row>
    <row r="296" spans="1:10" s="1" customFormat="1" ht="18.75" hidden="1" customHeight="1">
      <c r="A296" s="4"/>
      <c r="B296" s="657" t="str">
        <f>CONCATENATE('加盟校情報&amp;大会設定'!$G$5,'加盟校情報&amp;大会設定'!$H$5,'加盟校情報&amp;大会設定'!$I$5,'加盟校情報&amp;大会設定'!$J$5,)&amp;"　男子4×400mR"</f>
        <v>第85回東海学生陸上競技対校選手権大会　男子4×400mR</v>
      </c>
      <c r="C296" s="658"/>
      <c r="D296" s="658"/>
      <c r="E296" s="658"/>
      <c r="F296" s="658"/>
      <c r="G296" s="658"/>
      <c r="H296" s="658"/>
      <c r="I296" s="659"/>
      <c r="J296" s="3"/>
    </row>
    <row r="297" spans="1:10" s="1" customFormat="1" ht="19.5" hidden="1" customHeight="1" thickBot="1">
      <c r="A297" s="4"/>
      <c r="B297" s="660"/>
      <c r="C297" s="661"/>
      <c r="D297" s="661"/>
      <c r="E297" s="661"/>
      <c r="F297" s="661"/>
      <c r="G297" s="661"/>
      <c r="H297" s="661"/>
      <c r="I297" s="662"/>
      <c r="J297" s="3"/>
    </row>
    <row r="298" spans="1:10" s="1" customFormat="1" ht="18.75" hidden="1">
      <c r="A298" s="4"/>
      <c r="B298" s="636" t="s">
        <v>1233</v>
      </c>
      <c r="C298" s="637"/>
      <c r="D298" s="673" t="str">
        <f>IF(基本情報登録!$D$6&gt;0,基本情報登録!$D$6,"")</f>
        <v/>
      </c>
      <c r="E298" s="674"/>
      <c r="F298" s="674"/>
      <c r="G298" s="674"/>
      <c r="H298" s="637"/>
      <c r="I298" s="47" t="s">
        <v>1267</v>
      </c>
      <c r="J298" s="3"/>
    </row>
    <row r="299" spans="1:10" s="1" customFormat="1" ht="18.75" hidden="1" customHeight="1">
      <c r="A299" s="4"/>
      <c r="B299" s="643" t="s">
        <v>1</v>
      </c>
      <c r="C299" s="644"/>
      <c r="D299" s="677" t="str">
        <f>IF(基本情報登録!$D$8&gt;0,基本情報登録!$D$8,"")</f>
        <v/>
      </c>
      <c r="E299" s="678"/>
      <c r="F299" s="678"/>
      <c r="G299" s="678"/>
      <c r="H299" s="644"/>
      <c r="I299" s="675"/>
      <c r="J299" s="3"/>
    </row>
    <row r="300" spans="1:10" s="1" customFormat="1" ht="19.5" hidden="1" customHeight="1" thickBot="1">
      <c r="A300" s="4"/>
      <c r="B300" s="653"/>
      <c r="C300" s="654"/>
      <c r="D300" s="679"/>
      <c r="E300" s="680"/>
      <c r="F300" s="680"/>
      <c r="G300" s="680"/>
      <c r="H300" s="654"/>
      <c r="I300" s="676"/>
      <c r="J300" s="3"/>
    </row>
    <row r="301" spans="1:10" s="1" customFormat="1" ht="18.75" hidden="1">
      <c r="A301" s="4"/>
      <c r="B301" s="636" t="s">
        <v>4289</v>
      </c>
      <c r="C301" s="637"/>
      <c r="D301" s="705"/>
      <c r="E301" s="706"/>
      <c r="F301" s="706"/>
      <c r="G301" s="706"/>
      <c r="H301" s="706"/>
      <c r="I301" s="707"/>
      <c r="J301" s="3"/>
    </row>
    <row r="302" spans="1:10" s="1" customFormat="1" ht="18.75" hidden="1">
      <c r="A302" s="4"/>
      <c r="B302" s="35"/>
      <c r="C302" s="36"/>
      <c r="D302" s="37"/>
      <c r="E302" s="641" t="str">
        <f>TEXT(D301,"00000")</f>
        <v>00000</v>
      </c>
      <c r="F302" s="641"/>
      <c r="G302" s="641"/>
      <c r="H302" s="641"/>
      <c r="I302" s="642"/>
      <c r="J302" s="3"/>
    </row>
    <row r="303" spans="1:10" s="1" customFormat="1" ht="18.75" hidden="1" customHeight="1">
      <c r="A303" s="4"/>
      <c r="B303" s="643" t="s">
        <v>23</v>
      </c>
      <c r="C303" s="644"/>
      <c r="D303" s="647"/>
      <c r="E303" s="648"/>
      <c r="F303" s="648"/>
      <c r="G303" s="648"/>
      <c r="H303" s="648"/>
      <c r="I303" s="649"/>
      <c r="J303" s="3"/>
    </row>
    <row r="304" spans="1:10" s="1" customFormat="1" ht="18.75" hidden="1" customHeight="1">
      <c r="A304" s="4"/>
      <c r="B304" s="645"/>
      <c r="C304" s="646"/>
      <c r="D304" s="650"/>
      <c r="E304" s="651"/>
      <c r="F304" s="651"/>
      <c r="G304" s="651"/>
      <c r="H304" s="651"/>
      <c r="I304" s="652"/>
      <c r="J304" s="3"/>
    </row>
    <row r="305" spans="1:10" s="1" customFormat="1" ht="19.5" hidden="1" thickBot="1">
      <c r="A305" s="4"/>
      <c r="B305" s="708" t="s">
        <v>1225</v>
      </c>
      <c r="C305" s="709"/>
      <c r="D305" s="710"/>
      <c r="E305" s="634"/>
      <c r="F305" s="634"/>
      <c r="G305" s="634"/>
      <c r="H305" s="634"/>
      <c r="I305" s="635"/>
      <c r="J305" s="3"/>
    </row>
    <row r="306" spans="1:10" s="1" customFormat="1" ht="18.75" hidden="1">
      <c r="A306" s="4"/>
      <c r="B306" s="694" t="s">
        <v>1226</v>
      </c>
      <c r="C306" s="695"/>
      <c r="D306" s="695"/>
      <c r="E306" s="695"/>
      <c r="F306" s="695"/>
      <c r="G306" s="695"/>
      <c r="H306" s="695"/>
      <c r="I306" s="696"/>
      <c r="J306" s="3"/>
    </row>
    <row r="307" spans="1:10" s="1" customFormat="1" ht="19.5" hidden="1" thickBot="1">
      <c r="A307" s="4"/>
      <c r="B307" s="38" t="s">
        <v>1230</v>
      </c>
      <c r="C307" s="39" t="s">
        <v>14</v>
      </c>
      <c r="D307" s="39" t="s">
        <v>1231</v>
      </c>
      <c r="E307" s="697" t="s">
        <v>1227</v>
      </c>
      <c r="F307" s="698"/>
      <c r="G307" s="39" t="s">
        <v>1232</v>
      </c>
      <c r="H307" s="39" t="s">
        <v>44</v>
      </c>
      <c r="I307" s="40" t="s">
        <v>1228</v>
      </c>
      <c r="J307" s="3"/>
    </row>
    <row r="308" spans="1:10" s="1" customFormat="1" ht="19.5" hidden="1" customHeight="1" thickTop="1">
      <c r="A308" s="4"/>
      <c r="B308" s="699">
        <v>1</v>
      </c>
      <c r="C308" s="700"/>
      <c r="D308" s="700" t="str">
        <f>IF(C308&gt;0,VLOOKUP(C308,男子登録情報!$A$2:$H$1688,2,0),"")</f>
        <v/>
      </c>
      <c r="E308" s="701" t="str">
        <f>IF(C308&gt;0,VLOOKUP(C308,男子登録情報!$A$2:$H$1688,3,0),"")</f>
        <v/>
      </c>
      <c r="F308" s="702"/>
      <c r="G308" s="700" t="str">
        <f>IF(C308&gt;0,VLOOKUP(C308,男子登録情報!$A$2:$H$1688,4,0),"")</f>
        <v/>
      </c>
      <c r="H308" s="700" t="str">
        <f>IF(C308&gt;0,VLOOKUP(C308,男子登録情報!$A$2:$H$1688,8,0),"")</f>
        <v/>
      </c>
      <c r="I308" s="704" t="str">
        <f>IF(C308&gt;0,VLOOKUP(C308,男子登録情報!$A$2:$H$1688,5,0),"")</f>
        <v/>
      </c>
      <c r="J308" s="3"/>
    </row>
    <row r="309" spans="1:10" s="1" customFormat="1" ht="18.75" hidden="1" customHeight="1">
      <c r="A309" s="4"/>
      <c r="B309" s="671"/>
      <c r="C309" s="666"/>
      <c r="D309" s="666"/>
      <c r="E309" s="650"/>
      <c r="F309" s="703"/>
      <c r="G309" s="666"/>
      <c r="H309" s="666"/>
      <c r="I309" s="655"/>
      <c r="J309" s="3"/>
    </row>
    <row r="310" spans="1:10" s="1" customFormat="1" ht="18.75" hidden="1" customHeight="1">
      <c r="A310" s="4"/>
      <c r="B310" s="711">
        <v>2</v>
      </c>
      <c r="C310" s="672"/>
      <c r="D310" s="672" t="str">
        <f>IF(C310,VLOOKUP(C310,男子登録情報!$A$2:$H$1688,2,0),"")</f>
        <v/>
      </c>
      <c r="E310" s="647" t="str">
        <f>IF(C310&gt;0,VLOOKUP(C310,男子登録情報!$A$2:$H$1688,3,0),"")</f>
        <v/>
      </c>
      <c r="F310" s="712"/>
      <c r="G310" s="672" t="str">
        <f>IF(C310&gt;0,VLOOKUP(C310,男子登録情報!$A$2:$H$1688,4,0),"")</f>
        <v/>
      </c>
      <c r="H310" s="672" t="str">
        <f>IF(C310&gt;0,VLOOKUP(C310,男子登録情報!$A$2:$H$1688,8,0),"")</f>
        <v/>
      </c>
      <c r="I310" s="675" t="str">
        <f>IF(C310&gt;0,VLOOKUP(C310,男子登録情報!$A$2:$H$1688,5,0),"")</f>
        <v/>
      </c>
      <c r="J310" s="3"/>
    </row>
    <row r="311" spans="1:10" s="1" customFormat="1" ht="18.75" hidden="1" customHeight="1">
      <c r="A311" s="4"/>
      <c r="B311" s="671"/>
      <c r="C311" s="666"/>
      <c r="D311" s="666"/>
      <c r="E311" s="650"/>
      <c r="F311" s="703"/>
      <c r="G311" s="666"/>
      <c r="H311" s="666"/>
      <c r="I311" s="655"/>
      <c r="J311" s="3"/>
    </row>
    <row r="312" spans="1:10" s="1" customFormat="1" ht="18.75" hidden="1" customHeight="1">
      <c r="A312" s="4"/>
      <c r="B312" s="711">
        <v>3</v>
      </c>
      <c r="C312" s="672"/>
      <c r="D312" s="672" t="str">
        <f>IF(C312,VLOOKUP(C312,男子登録情報!$A$2:$H$1688,2,0),"")</f>
        <v/>
      </c>
      <c r="E312" s="647" t="str">
        <f>IF(C312&gt;0,VLOOKUP(C312,男子登録情報!$A$2:$H$1688,3,0),"")</f>
        <v/>
      </c>
      <c r="F312" s="712"/>
      <c r="G312" s="672" t="str">
        <f>IF(C312&gt;0,VLOOKUP(C312,男子登録情報!$A$2:$H$1688,4,0),"")</f>
        <v/>
      </c>
      <c r="H312" s="672" t="str">
        <f>IF(C312&gt;0,VLOOKUP(C312,男子登録情報!$A$2:$H$1688,8,0),"")</f>
        <v/>
      </c>
      <c r="I312" s="675" t="str">
        <f>IF(C312&gt;0,VLOOKUP(C312,男子登録情報!$A$2:$H$1688,5,0),"")</f>
        <v/>
      </c>
      <c r="J312" s="3"/>
    </row>
    <row r="313" spans="1:10" s="1" customFormat="1" ht="18.75" hidden="1" customHeight="1">
      <c r="A313" s="4"/>
      <c r="B313" s="671"/>
      <c r="C313" s="666"/>
      <c r="D313" s="666"/>
      <c r="E313" s="650"/>
      <c r="F313" s="703"/>
      <c r="G313" s="666"/>
      <c r="H313" s="666"/>
      <c r="I313" s="655"/>
      <c r="J313" s="3"/>
    </row>
    <row r="314" spans="1:10" s="1" customFormat="1" ht="18.75" hidden="1" customHeight="1">
      <c r="A314" s="4"/>
      <c r="B314" s="711">
        <v>4</v>
      </c>
      <c r="C314" s="672"/>
      <c r="D314" s="672" t="str">
        <f>IF(C314,VLOOKUP(C314,男子登録情報!$A$2:$H$1688,2,0),"")</f>
        <v/>
      </c>
      <c r="E314" s="647" t="str">
        <f>IF(C314&gt;0,VLOOKUP(C314,男子登録情報!$A$2:$H$1688,3,0),"")</f>
        <v/>
      </c>
      <c r="F314" s="712"/>
      <c r="G314" s="672" t="str">
        <f>IF(C314&gt;0,VLOOKUP(C314,男子登録情報!$A$2:$H$1688,4,0),"")</f>
        <v/>
      </c>
      <c r="H314" s="672" t="str">
        <f>IF(C314&gt;0,VLOOKUP(C314,男子登録情報!$A$2:$H$1688,8,0),"")</f>
        <v/>
      </c>
      <c r="I314" s="675" t="str">
        <f>IF(C314&gt;0,VLOOKUP(C314,男子登録情報!$A$2:$H$1688,5,0),"")</f>
        <v/>
      </c>
      <c r="J314" s="3"/>
    </row>
    <row r="315" spans="1:10" s="1" customFormat="1" ht="18.75" hidden="1" customHeight="1">
      <c r="A315" s="4"/>
      <c r="B315" s="671"/>
      <c r="C315" s="666"/>
      <c r="D315" s="666"/>
      <c r="E315" s="650"/>
      <c r="F315" s="703"/>
      <c r="G315" s="666"/>
      <c r="H315" s="666"/>
      <c r="I315" s="655"/>
      <c r="J315" s="3"/>
    </row>
    <row r="316" spans="1:10" s="1" customFormat="1" ht="18.75" hidden="1" customHeight="1">
      <c r="A316" s="4"/>
      <c r="B316" s="711">
        <v>5</v>
      </c>
      <c r="C316" s="672"/>
      <c r="D316" s="672" t="str">
        <f>IF(C316,VLOOKUP(C316,男子登録情報!$A$2:$H$1688,2,0),"")</f>
        <v/>
      </c>
      <c r="E316" s="647" t="str">
        <f>IF(C316&gt;0,VLOOKUP(C316,男子登録情報!$A$2:$H$1688,3,0),"")</f>
        <v/>
      </c>
      <c r="F316" s="712"/>
      <c r="G316" s="672" t="str">
        <f>IF(C316&gt;0,VLOOKUP(C316,男子登録情報!$A$2:$H$1688,4,0),"")</f>
        <v/>
      </c>
      <c r="H316" s="672" t="str">
        <f>IF(C316&gt;0,VLOOKUP(C316,男子登録情報!$A$2:$H$1688,8,0),"")</f>
        <v/>
      </c>
      <c r="I316" s="675" t="str">
        <f>IF(C316&gt;0,VLOOKUP(C316,男子登録情報!$A$2:$H$1688,5,0),"")</f>
        <v/>
      </c>
      <c r="J316" s="3"/>
    </row>
    <row r="317" spans="1:10" s="1" customFormat="1" ht="18.75" hidden="1" customHeight="1">
      <c r="A317" s="4"/>
      <c r="B317" s="671"/>
      <c r="C317" s="666"/>
      <c r="D317" s="666"/>
      <c r="E317" s="650"/>
      <c r="F317" s="703"/>
      <c r="G317" s="666"/>
      <c r="H317" s="666"/>
      <c r="I317" s="655"/>
      <c r="J317" s="3"/>
    </row>
    <row r="318" spans="1:10" s="1" customFormat="1" ht="18.75" hidden="1" customHeight="1">
      <c r="A318" s="4"/>
      <c r="B318" s="711">
        <v>6</v>
      </c>
      <c r="C318" s="672"/>
      <c r="D318" s="672" t="str">
        <f>IF(C318,VLOOKUP(C318,男子登録情報!$A$2:$H$1688,2,0),"")</f>
        <v/>
      </c>
      <c r="E318" s="647" t="str">
        <f>IF(C318&gt;0,VLOOKUP(C318,男子登録情報!$A$2:$H$1688,3,0),"")</f>
        <v/>
      </c>
      <c r="F318" s="712"/>
      <c r="G318" s="672" t="str">
        <f>IF(C318&gt;0,VLOOKUP(C318,男子登録情報!$A$2:$H$1688,4,0),"")</f>
        <v/>
      </c>
      <c r="H318" s="672" t="str">
        <f>IF(C318&gt;0,VLOOKUP(C318,男子登録情報!$A$2:$H$1688,8,0),"")</f>
        <v/>
      </c>
      <c r="I318" s="675" t="str">
        <f>IF(C318&gt;0,VLOOKUP(C318,男子登録情報!$A$2:$H$1688,5,0),"")</f>
        <v/>
      </c>
      <c r="J318" s="3"/>
    </row>
    <row r="319" spans="1:10" s="1" customFormat="1" ht="19.5" hidden="1" customHeight="1" thickBot="1">
      <c r="A319" s="4"/>
      <c r="B319" s="713"/>
      <c r="C319" s="714"/>
      <c r="D319" s="714"/>
      <c r="E319" s="715"/>
      <c r="F319" s="716"/>
      <c r="G319" s="714"/>
      <c r="H319" s="714"/>
      <c r="I319" s="676"/>
      <c r="J319" s="3"/>
    </row>
    <row r="320" spans="1:10" s="1" customFormat="1" ht="18.75" hidden="1">
      <c r="A320" s="4"/>
      <c r="B320" s="684" t="s">
        <v>1229</v>
      </c>
      <c r="C320" s="685"/>
      <c r="D320" s="685"/>
      <c r="E320" s="685"/>
      <c r="F320" s="685"/>
      <c r="G320" s="685"/>
      <c r="H320" s="685"/>
      <c r="I320" s="687"/>
      <c r="J320" s="3"/>
    </row>
    <row r="321" spans="1:10" s="1" customFormat="1" ht="18.75" hidden="1">
      <c r="A321" s="4"/>
      <c r="B321" s="688"/>
      <c r="C321" s="686"/>
      <c r="D321" s="686"/>
      <c r="E321" s="686"/>
      <c r="F321" s="686"/>
      <c r="G321" s="686"/>
      <c r="H321" s="686"/>
      <c r="I321" s="689"/>
      <c r="J321" s="3"/>
    </row>
    <row r="322" spans="1:10" s="1" customFormat="1" ht="19.5" hidden="1" thickBot="1">
      <c r="A322" s="4"/>
      <c r="B322" s="690"/>
      <c r="C322" s="691"/>
      <c r="D322" s="691"/>
      <c r="E322" s="691"/>
      <c r="F322" s="691"/>
      <c r="G322" s="691"/>
      <c r="H322" s="691"/>
      <c r="I322" s="692"/>
      <c r="J322" s="3"/>
    </row>
    <row r="323" spans="1:10" s="1" customFormat="1" ht="18.75" hidden="1">
      <c r="A323" s="45"/>
      <c r="B323" s="45"/>
      <c r="C323" s="45"/>
      <c r="D323" s="45"/>
      <c r="E323" s="45"/>
      <c r="F323" s="45"/>
      <c r="G323" s="45"/>
      <c r="H323" s="45"/>
      <c r="I323" s="45"/>
      <c r="J323" s="48"/>
    </row>
    <row r="324" spans="1:10" s="1" customFormat="1" ht="19.5" hidden="1" thickBot="1">
      <c r="A324" s="4"/>
      <c r="B324" s="4"/>
      <c r="C324" s="4"/>
      <c r="D324" s="4"/>
      <c r="E324" s="4"/>
      <c r="F324" s="4"/>
      <c r="G324" s="4"/>
      <c r="H324" s="4"/>
      <c r="I324" s="4"/>
      <c r="J324" s="46" t="s">
        <v>1256</v>
      </c>
    </row>
    <row r="325" spans="1:10" s="1" customFormat="1" ht="18.75" hidden="1">
      <c r="A325" s="4"/>
      <c r="B325" s="657" t="str">
        <f>CONCATENATE('加盟校情報&amp;大会設定'!$G$5,'加盟校情報&amp;大会設定'!$H$5,'加盟校情報&amp;大会設定'!$I$5,'加盟校情報&amp;大会設定'!$J$5,)&amp;"　男子4×400mR"</f>
        <v>第85回東海学生陸上競技対校選手権大会　男子4×400mR</v>
      </c>
      <c r="C325" s="658"/>
      <c r="D325" s="658"/>
      <c r="E325" s="658"/>
      <c r="F325" s="658"/>
      <c r="G325" s="658"/>
      <c r="H325" s="658"/>
      <c r="I325" s="659"/>
      <c r="J325" s="3"/>
    </row>
    <row r="326" spans="1:10" s="1" customFormat="1" ht="19.5" hidden="1" thickBot="1">
      <c r="A326" s="4"/>
      <c r="B326" s="660"/>
      <c r="C326" s="661"/>
      <c r="D326" s="661"/>
      <c r="E326" s="661"/>
      <c r="F326" s="661"/>
      <c r="G326" s="661"/>
      <c r="H326" s="661"/>
      <c r="I326" s="662"/>
      <c r="J326" s="3"/>
    </row>
    <row r="327" spans="1:10" s="1" customFormat="1" ht="18.75" hidden="1">
      <c r="A327" s="4"/>
      <c r="B327" s="636" t="s">
        <v>1233</v>
      </c>
      <c r="C327" s="637"/>
      <c r="D327" s="673" t="str">
        <f>IF(基本情報登録!$D$6&gt;0,基本情報登録!$D$6,"")</f>
        <v/>
      </c>
      <c r="E327" s="674"/>
      <c r="F327" s="674"/>
      <c r="G327" s="674"/>
      <c r="H327" s="637"/>
      <c r="I327" s="47" t="s">
        <v>1267</v>
      </c>
      <c r="J327" s="3"/>
    </row>
    <row r="328" spans="1:10" s="1" customFormat="1" ht="18.75" hidden="1">
      <c r="A328" s="4"/>
      <c r="B328" s="643" t="s">
        <v>1</v>
      </c>
      <c r="C328" s="644"/>
      <c r="D328" s="677" t="str">
        <f>IF(基本情報登録!$D$8&gt;0,基本情報登録!$D$8,"")</f>
        <v/>
      </c>
      <c r="E328" s="678"/>
      <c r="F328" s="678"/>
      <c r="G328" s="678"/>
      <c r="H328" s="644"/>
      <c r="I328" s="675"/>
      <c r="J328" s="3"/>
    </row>
    <row r="329" spans="1:10" s="1" customFormat="1" ht="19.5" hidden="1" thickBot="1">
      <c r="A329" s="4"/>
      <c r="B329" s="653"/>
      <c r="C329" s="654"/>
      <c r="D329" s="679"/>
      <c r="E329" s="680"/>
      <c r="F329" s="680"/>
      <c r="G329" s="680"/>
      <c r="H329" s="654"/>
      <c r="I329" s="676"/>
      <c r="J329" s="3"/>
    </row>
    <row r="330" spans="1:10" s="1" customFormat="1" ht="18.75" hidden="1">
      <c r="A330" s="4"/>
      <c r="B330" s="636" t="s">
        <v>4289</v>
      </c>
      <c r="C330" s="637"/>
      <c r="D330" s="705"/>
      <c r="E330" s="706"/>
      <c r="F330" s="706"/>
      <c r="G330" s="706"/>
      <c r="H330" s="706"/>
      <c r="I330" s="707"/>
      <c r="J330" s="3"/>
    </row>
    <row r="331" spans="1:10" s="1" customFormat="1" ht="18.75" hidden="1">
      <c r="A331" s="4"/>
      <c r="B331" s="35"/>
      <c r="C331" s="36"/>
      <c r="D331" s="37"/>
      <c r="E331" s="641" t="str">
        <f>TEXT(D330,"00000")</f>
        <v>00000</v>
      </c>
      <c r="F331" s="641"/>
      <c r="G331" s="641"/>
      <c r="H331" s="641"/>
      <c r="I331" s="642"/>
      <c r="J331" s="3"/>
    </row>
    <row r="332" spans="1:10" s="1" customFormat="1" ht="18.75" hidden="1">
      <c r="A332" s="4"/>
      <c r="B332" s="643" t="s">
        <v>23</v>
      </c>
      <c r="C332" s="644"/>
      <c r="D332" s="647"/>
      <c r="E332" s="648"/>
      <c r="F332" s="648"/>
      <c r="G332" s="648"/>
      <c r="H332" s="648"/>
      <c r="I332" s="649"/>
      <c r="J332" s="3"/>
    </row>
    <row r="333" spans="1:10" s="1" customFormat="1" ht="18.75" hidden="1">
      <c r="A333" s="4"/>
      <c r="B333" s="645"/>
      <c r="C333" s="646"/>
      <c r="D333" s="650"/>
      <c r="E333" s="651"/>
      <c r="F333" s="651"/>
      <c r="G333" s="651"/>
      <c r="H333" s="651"/>
      <c r="I333" s="652"/>
      <c r="J333" s="3"/>
    </row>
    <row r="334" spans="1:10" s="1" customFormat="1" ht="19.5" hidden="1" thickBot="1">
      <c r="A334" s="4"/>
      <c r="B334" s="708" t="s">
        <v>1225</v>
      </c>
      <c r="C334" s="709"/>
      <c r="D334" s="710"/>
      <c r="E334" s="634"/>
      <c r="F334" s="634"/>
      <c r="G334" s="634"/>
      <c r="H334" s="634"/>
      <c r="I334" s="635"/>
      <c r="J334" s="3"/>
    </row>
    <row r="335" spans="1:10" s="1" customFormat="1" ht="18.75" hidden="1">
      <c r="A335" s="4"/>
      <c r="B335" s="694" t="s">
        <v>1226</v>
      </c>
      <c r="C335" s="695"/>
      <c r="D335" s="695"/>
      <c r="E335" s="695"/>
      <c r="F335" s="695"/>
      <c r="G335" s="695"/>
      <c r="H335" s="695"/>
      <c r="I335" s="696"/>
      <c r="J335" s="3"/>
    </row>
    <row r="336" spans="1:10" s="1" customFormat="1" ht="19.5" hidden="1" thickBot="1">
      <c r="A336" s="4"/>
      <c r="B336" s="38" t="s">
        <v>1230</v>
      </c>
      <c r="C336" s="39" t="s">
        <v>14</v>
      </c>
      <c r="D336" s="39" t="s">
        <v>1231</v>
      </c>
      <c r="E336" s="697" t="s">
        <v>1227</v>
      </c>
      <c r="F336" s="698"/>
      <c r="G336" s="39" t="s">
        <v>1232</v>
      </c>
      <c r="H336" s="39" t="s">
        <v>44</v>
      </c>
      <c r="I336" s="40" t="s">
        <v>1228</v>
      </c>
      <c r="J336" s="3"/>
    </row>
    <row r="337" spans="1:10" s="1" customFormat="1" ht="19.5" hidden="1" thickTop="1">
      <c r="A337" s="4"/>
      <c r="B337" s="699">
        <v>1</v>
      </c>
      <c r="C337" s="700"/>
      <c r="D337" s="700" t="str">
        <f>IF(C337&gt;0,VLOOKUP(C337,男子登録情報!$A$2:$H$1688,2,0),"")</f>
        <v/>
      </c>
      <c r="E337" s="701" t="str">
        <f>IF(C337&gt;0,VLOOKUP(C337,男子登録情報!$A$2:$H$1688,3,0),"")</f>
        <v/>
      </c>
      <c r="F337" s="702"/>
      <c r="G337" s="700" t="str">
        <f>IF(C337&gt;0,VLOOKUP(C337,男子登録情報!$A$2:$H$1688,4,0),"")</f>
        <v/>
      </c>
      <c r="H337" s="700" t="str">
        <f>IF(C337&gt;0,VLOOKUP(C337,男子登録情報!$A$2:$H$1688,8,0),"")</f>
        <v/>
      </c>
      <c r="I337" s="704" t="str">
        <f>IF(C337&gt;0,VLOOKUP(C337,男子登録情報!$A$2:$H$1688,5,0),"")</f>
        <v/>
      </c>
      <c r="J337" s="3"/>
    </row>
    <row r="338" spans="1:10" s="1" customFormat="1" ht="18.75" hidden="1">
      <c r="A338" s="4"/>
      <c r="B338" s="671"/>
      <c r="C338" s="666"/>
      <c r="D338" s="666"/>
      <c r="E338" s="650"/>
      <c r="F338" s="703"/>
      <c r="G338" s="666"/>
      <c r="H338" s="666"/>
      <c r="I338" s="655"/>
      <c r="J338" s="3"/>
    </row>
    <row r="339" spans="1:10" s="1" customFormat="1" ht="18.75" hidden="1">
      <c r="A339" s="4"/>
      <c r="B339" s="711">
        <v>2</v>
      </c>
      <c r="C339" s="672"/>
      <c r="D339" s="672" t="str">
        <f>IF(C339,VLOOKUP(C339,男子登録情報!$A$2:$H$1688,2,0),"")</f>
        <v/>
      </c>
      <c r="E339" s="647" t="str">
        <f>IF(C339&gt;0,VLOOKUP(C339,男子登録情報!$A$2:$H$1688,3,0),"")</f>
        <v/>
      </c>
      <c r="F339" s="712"/>
      <c r="G339" s="672" t="str">
        <f>IF(C339&gt;0,VLOOKUP(C339,男子登録情報!$A$2:$H$1688,4,0),"")</f>
        <v/>
      </c>
      <c r="H339" s="672" t="str">
        <f>IF(C339&gt;0,VLOOKUP(C339,男子登録情報!$A$2:$H$1688,8,0),"")</f>
        <v/>
      </c>
      <c r="I339" s="675" t="str">
        <f>IF(C339&gt;0,VLOOKUP(C339,男子登録情報!$A$2:$H$1688,5,0),"")</f>
        <v/>
      </c>
      <c r="J339" s="3"/>
    </row>
    <row r="340" spans="1:10" s="1" customFormat="1" ht="18.75" hidden="1">
      <c r="A340" s="4"/>
      <c r="B340" s="671"/>
      <c r="C340" s="666"/>
      <c r="D340" s="666"/>
      <c r="E340" s="650"/>
      <c r="F340" s="703"/>
      <c r="G340" s="666"/>
      <c r="H340" s="666"/>
      <c r="I340" s="655"/>
      <c r="J340" s="3"/>
    </row>
    <row r="341" spans="1:10" s="1" customFormat="1" ht="18.75" hidden="1">
      <c r="A341" s="4"/>
      <c r="B341" s="711">
        <v>3</v>
      </c>
      <c r="C341" s="672"/>
      <c r="D341" s="672" t="str">
        <f>IF(C341,VLOOKUP(C341,男子登録情報!$A$2:$H$1688,2,0),"")</f>
        <v/>
      </c>
      <c r="E341" s="647" t="str">
        <f>IF(C341&gt;0,VLOOKUP(C341,男子登録情報!$A$2:$H$1688,3,0),"")</f>
        <v/>
      </c>
      <c r="F341" s="712"/>
      <c r="G341" s="672" t="str">
        <f>IF(C341&gt;0,VLOOKUP(C341,男子登録情報!$A$2:$H$1688,4,0),"")</f>
        <v/>
      </c>
      <c r="H341" s="672" t="str">
        <f>IF(C341&gt;0,VLOOKUP(C341,男子登録情報!$A$2:$H$1688,8,0),"")</f>
        <v/>
      </c>
      <c r="I341" s="675" t="str">
        <f>IF(C341&gt;0,VLOOKUP(C341,男子登録情報!$A$2:$H$1688,5,0),"")</f>
        <v/>
      </c>
      <c r="J341" s="3"/>
    </row>
    <row r="342" spans="1:10" s="1" customFormat="1" ht="18.75" hidden="1">
      <c r="A342" s="4"/>
      <c r="B342" s="671"/>
      <c r="C342" s="666"/>
      <c r="D342" s="666"/>
      <c r="E342" s="650"/>
      <c r="F342" s="703"/>
      <c r="G342" s="666"/>
      <c r="H342" s="666"/>
      <c r="I342" s="655"/>
      <c r="J342" s="3"/>
    </row>
    <row r="343" spans="1:10" s="1" customFormat="1" ht="18.75" hidden="1">
      <c r="A343" s="4"/>
      <c r="B343" s="711">
        <v>4</v>
      </c>
      <c r="C343" s="672"/>
      <c r="D343" s="672" t="str">
        <f>IF(C343,VLOOKUP(C343,男子登録情報!$A$2:$H$1688,2,0),"")</f>
        <v/>
      </c>
      <c r="E343" s="647" t="str">
        <f>IF(C343&gt;0,VLOOKUP(C343,男子登録情報!$A$2:$H$1688,3,0),"")</f>
        <v/>
      </c>
      <c r="F343" s="712"/>
      <c r="G343" s="672" t="str">
        <f>IF(C343&gt;0,VLOOKUP(C343,男子登録情報!$A$2:$H$1688,4,0),"")</f>
        <v/>
      </c>
      <c r="H343" s="672" t="str">
        <f>IF(C343&gt;0,VLOOKUP(C343,男子登録情報!$A$2:$H$1688,8,0),"")</f>
        <v/>
      </c>
      <c r="I343" s="675" t="str">
        <f>IF(C343&gt;0,VLOOKUP(C343,男子登録情報!$A$2:$H$1688,5,0),"")</f>
        <v/>
      </c>
      <c r="J343" s="3"/>
    </row>
    <row r="344" spans="1:10" s="1" customFormat="1" ht="18.75" hidden="1">
      <c r="A344" s="4"/>
      <c r="B344" s="671"/>
      <c r="C344" s="666"/>
      <c r="D344" s="666"/>
      <c r="E344" s="650"/>
      <c r="F344" s="703"/>
      <c r="G344" s="666"/>
      <c r="H344" s="666"/>
      <c r="I344" s="655"/>
      <c r="J344" s="3"/>
    </row>
    <row r="345" spans="1:10" s="1" customFormat="1" ht="18.75" hidden="1">
      <c r="A345" s="4"/>
      <c r="B345" s="711">
        <v>5</v>
      </c>
      <c r="C345" s="672"/>
      <c r="D345" s="672" t="str">
        <f>IF(C345,VLOOKUP(C345,男子登録情報!$A$2:$H$1688,2,0),"")</f>
        <v/>
      </c>
      <c r="E345" s="647" t="str">
        <f>IF(C345&gt;0,VLOOKUP(C345,男子登録情報!$A$2:$H$1688,3,0),"")</f>
        <v/>
      </c>
      <c r="F345" s="712"/>
      <c r="G345" s="672" t="str">
        <f>IF(C345&gt;0,VLOOKUP(C345,男子登録情報!$A$2:$H$1688,4,0),"")</f>
        <v/>
      </c>
      <c r="H345" s="672" t="str">
        <f>IF(C345&gt;0,VLOOKUP(C345,男子登録情報!$A$2:$H$1688,8,0),"")</f>
        <v/>
      </c>
      <c r="I345" s="675" t="str">
        <f>IF(C345&gt;0,VLOOKUP(C345,男子登録情報!$A$2:$H$1688,5,0),"")</f>
        <v/>
      </c>
      <c r="J345" s="3"/>
    </row>
    <row r="346" spans="1:10" s="1" customFormat="1" ht="18.75" hidden="1">
      <c r="A346" s="4"/>
      <c r="B346" s="671"/>
      <c r="C346" s="666"/>
      <c r="D346" s="666"/>
      <c r="E346" s="650"/>
      <c r="F346" s="703"/>
      <c r="G346" s="666"/>
      <c r="H346" s="666"/>
      <c r="I346" s="655"/>
      <c r="J346" s="3"/>
    </row>
    <row r="347" spans="1:10" s="1" customFormat="1" ht="18.75" hidden="1">
      <c r="A347" s="4"/>
      <c r="B347" s="711">
        <v>6</v>
      </c>
      <c r="C347" s="672"/>
      <c r="D347" s="672" t="str">
        <f>IF(C347,VLOOKUP(C347,男子登録情報!$A$2:$H$1688,2,0),"")</f>
        <v/>
      </c>
      <c r="E347" s="647" t="str">
        <f>IF(C347&gt;0,VLOOKUP(C347,男子登録情報!$A$2:$H$1688,3,0),"")</f>
        <v/>
      </c>
      <c r="F347" s="712"/>
      <c r="G347" s="672" t="str">
        <f>IF(C347&gt;0,VLOOKUP(C347,男子登録情報!$A$2:$H$1688,4,0),"")</f>
        <v/>
      </c>
      <c r="H347" s="672" t="str">
        <f>IF(C347&gt;0,VLOOKUP(C347,男子登録情報!$A$2:$H$1688,8,0),"")</f>
        <v/>
      </c>
      <c r="I347" s="675" t="str">
        <f>IF(C347&gt;0,VLOOKUP(C347,男子登録情報!$A$2:$H$1688,5,0),"")</f>
        <v/>
      </c>
      <c r="J347" s="3"/>
    </row>
    <row r="348" spans="1:10" s="1" customFormat="1" ht="19.5" hidden="1" thickBot="1">
      <c r="A348" s="4"/>
      <c r="B348" s="713"/>
      <c r="C348" s="714"/>
      <c r="D348" s="714"/>
      <c r="E348" s="715"/>
      <c r="F348" s="716"/>
      <c r="G348" s="714"/>
      <c r="H348" s="714"/>
      <c r="I348" s="676"/>
      <c r="J348" s="3"/>
    </row>
    <row r="349" spans="1:10" s="1" customFormat="1" ht="18.75" hidden="1">
      <c r="A349" s="4"/>
      <c r="B349" s="684" t="s">
        <v>1229</v>
      </c>
      <c r="C349" s="685"/>
      <c r="D349" s="685"/>
      <c r="E349" s="685"/>
      <c r="F349" s="685"/>
      <c r="G349" s="685"/>
      <c r="H349" s="685"/>
      <c r="I349" s="687"/>
      <c r="J349" s="3"/>
    </row>
    <row r="350" spans="1:10" s="1" customFormat="1" ht="18.75" hidden="1">
      <c r="A350" s="4"/>
      <c r="B350" s="688"/>
      <c r="C350" s="686"/>
      <c r="D350" s="686"/>
      <c r="E350" s="686"/>
      <c r="F350" s="686"/>
      <c r="G350" s="686"/>
      <c r="H350" s="686"/>
      <c r="I350" s="689"/>
      <c r="J350" s="3"/>
    </row>
    <row r="351" spans="1:10" s="1" customFormat="1" ht="19.5" hidden="1" thickBot="1">
      <c r="A351" s="4"/>
      <c r="B351" s="690"/>
      <c r="C351" s="691"/>
      <c r="D351" s="691"/>
      <c r="E351" s="691"/>
      <c r="F351" s="691"/>
      <c r="G351" s="691"/>
      <c r="H351" s="691"/>
      <c r="I351" s="692"/>
      <c r="J351" s="3"/>
    </row>
    <row r="352" spans="1:10" s="1" customFormat="1" ht="18.75" hidden="1">
      <c r="A352" s="45"/>
      <c r="B352" s="45"/>
      <c r="C352" s="45"/>
      <c r="D352" s="45"/>
      <c r="E352" s="45"/>
      <c r="F352" s="45"/>
      <c r="G352" s="45"/>
      <c r="H352" s="45"/>
      <c r="I352" s="45"/>
      <c r="J352" s="48"/>
    </row>
    <row r="353" spans="1:10" s="1" customFormat="1" ht="19.5" hidden="1" thickBot="1">
      <c r="A353" s="4"/>
      <c r="B353" s="4"/>
      <c r="C353" s="4"/>
      <c r="D353" s="4"/>
      <c r="E353" s="4"/>
      <c r="F353" s="4"/>
      <c r="G353" s="4"/>
      <c r="H353" s="4"/>
      <c r="I353" s="4"/>
      <c r="J353" s="46" t="s">
        <v>1257</v>
      </c>
    </row>
    <row r="354" spans="1:10" s="1" customFormat="1" ht="18.75" hidden="1">
      <c r="A354" s="4"/>
      <c r="B354" s="657" t="str">
        <f>CONCATENATE('加盟校情報&amp;大会設定'!$G$5,'加盟校情報&amp;大会設定'!$H$5,'加盟校情報&amp;大会設定'!$I$5,'加盟校情報&amp;大会設定'!$J$5,)&amp;"　男子4×400mR"</f>
        <v>第85回東海学生陸上競技対校選手権大会　男子4×400mR</v>
      </c>
      <c r="C354" s="658"/>
      <c r="D354" s="658"/>
      <c r="E354" s="658"/>
      <c r="F354" s="658"/>
      <c r="G354" s="658"/>
      <c r="H354" s="658"/>
      <c r="I354" s="659"/>
      <c r="J354" s="3"/>
    </row>
    <row r="355" spans="1:10" s="1" customFormat="1" ht="19.5" hidden="1" thickBot="1">
      <c r="A355" s="4"/>
      <c r="B355" s="660"/>
      <c r="C355" s="661"/>
      <c r="D355" s="661"/>
      <c r="E355" s="661"/>
      <c r="F355" s="661"/>
      <c r="G355" s="661"/>
      <c r="H355" s="661"/>
      <c r="I355" s="662"/>
      <c r="J355" s="3"/>
    </row>
    <row r="356" spans="1:10" s="1" customFormat="1" ht="18.75" hidden="1">
      <c r="A356" s="4"/>
      <c r="B356" s="636" t="s">
        <v>1233</v>
      </c>
      <c r="C356" s="637"/>
      <c r="D356" s="673" t="str">
        <f>IF(基本情報登録!$D$6&gt;0,基本情報登録!$D$6,"")</f>
        <v/>
      </c>
      <c r="E356" s="674"/>
      <c r="F356" s="674"/>
      <c r="G356" s="674"/>
      <c r="H356" s="637"/>
      <c r="I356" s="47" t="s">
        <v>1267</v>
      </c>
      <c r="J356" s="3"/>
    </row>
    <row r="357" spans="1:10" s="1" customFormat="1" ht="18.75" hidden="1">
      <c r="A357" s="4"/>
      <c r="B357" s="643" t="s">
        <v>1</v>
      </c>
      <c r="C357" s="644"/>
      <c r="D357" s="677" t="str">
        <f>IF(基本情報登録!$D$8&gt;0,基本情報登録!$D$8,"")</f>
        <v/>
      </c>
      <c r="E357" s="678"/>
      <c r="F357" s="678"/>
      <c r="G357" s="678"/>
      <c r="H357" s="644"/>
      <c r="I357" s="675"/>
      <c r="J357" s="3"/>
    </row>
    <row r="358" spans="1:10" s="1" customFormat="1" ht="19.5" hidden="1" thickBot="1">
      <c r="A358" s="4"/>
      <c r="B358" s="653"/>
      <c r="C358" s="654"/>
      <c r="D358" s="679"/>
      <c r="E358" s="680"/>
      <c r="F358" s="680"/>
      <c r="G358" s="680"/>
      <c r="H358" s="654"/>
      <c r="I358" s="676"/>
      <c r="J358" s="3"/>
    </row>
    <row r="359" spans="1:10" s="1" customFormat="1" ht="18.75" hidden="1">
      <c r="A359" s="4"/>
      <c r="B359" s="636" t="s">
        <v>4289</v>
      </c>
      <c r="C359" s="637"/>
      <c r="D359" s="705"/>
      <c r="E359" s="706"/>
      <c r="F359" s="706"/>
      <c r="G359" s="706"/>
      <c r="H359" s="706"/>
      <c r="I359" s="707"/>
      <c r="J359" s="3"/>
    </row>
    <row r="360" spans="1:10" s="1" customFormat="1" ht="18.75" hidden="1">
      <c r="A360" s="4"/>
      <c r="B360" s="35"/>
      <c r="C360" s="36"/>
      <c r="D360" s="37"/>
      <c r="E360" s="641" t="str">
        <f>TEXT(D359,"00000")</f>
        <v>00000</v>
      </c>
      <c r="F360" s="641"/>
      <c r="G360" s="641"/>
      <c r="H360" s="641"/>
      <c r="I360" s="642"/>
      <c r="J360" s="3"/>
    </row>
    <row r="361" spans="1:10" s="1" customFormat="1" ht="18.75" hidden="1">
      <c r="A361" s="4"/>
      <c r="B361" s="643" t="s">
        <v>23</v>
      </c>
      <c r="C361" s="644"/>
      <c r="D361" s="647"/>
      <c r="E361" s="648"/>
      <c r="F361" s="648"/>
      <c r="G361" s="648"/>
      <c r="H361" s="648"/>
      <c r="I361" s="649"/>
      <c r="J361" s="3"/>
    </row>
    <row r="362" spans="1:10" s="1" customFormat="1" ht="18.75" hidden="1">
      <c r="A362" s="4"/>
      <c r="B362" s="645"/>
      <c r="C362" s="646"/>
      <c r="D362" s="650"/>
      <c r="E362" s="651"/>
      <c r="F362" s="651"/>
      <c r="G362" s="651"/>
      <c r="H362" s="651"/>
      <c r="I362" s="652"/>
      <c r="J362" s="3"/>
    </row>
    <row r="363" spans="1:10" s="1" customFormat="1" ht="19.5" hidden="1" thickBot="1">
      <c r="A363" s="4"/>
      <c r="B363" s="708" t="s">
        <v>1225</v>
      </c>
      <c r="C363" s="709"/>
      <c r="D363" s="710"/>
      <c r="E363" s="634"/>
      <c r="F363" s="634"/>
      <c r="G363" s="634"/>
      <c r="H363" s="634"/>
      <c r="I363" s="635"/>
      <c r="J363" s="3"/>
    </row>
    <row r="364" spans="1:10" s="1" customFormat="1" ht="18.75" hidden="1">
      <c r="A364" s="4"/>
      <c r="B364" s="694" t="s">
        <v>1226</v>
      </c>
      <c r="C364" s="695"/>
      <c r="D364" s="695"/>
      <c r="E364" s="695"/>
      <c r="F364" s="695"/>
      <c r="G364" s="695"/>
      <c r="H364" s="695"/>
      <c r="I364" s="696"/>
      <c r="J364" s="3"/>
    </row>
    <row r="365" spans="1:10" s="1" customFormat="1" ht="19.5" hidden="1" thickBot="1">
      <c r="A365" s="4"/>
      <c r="B365" s="38" t="s">
        <v>1230</v>
      </c>
      <c r="C365" s="39" t="s">
        <v>14</v>
      </c>
      <c r="D365" s="39" t="s">
        <v>1231</v>
      </c>
      <c r="E365" s="697" t="s">
        <v>1227</v>
      </c>
      <c r="F365" s="698"/>
      <c r="G365" s="39" t="s">
        <v>1232</v>
      </c>
      <c r="H365" s="39" t="s">
        <v>44</v>
      </c>
      <c r="I365" s="40" t="s">
        <v>1228</v>
      </c>
      <c r="J365" s="3"/>
    </row>
    <row r="366" spans="1:10" s="1" customFormat="1" ht="19.5" hidden="1" thickTop="1">
      <c r="A366" s="4"/>
      <c r="B366" s="699">
        <v>1</v>
      </c>
      <c r="C366" s="700"/>
      <c r="D366" s="700" t="str">
        <f>IF(C366&gt;0,VLOOKUP(C366,男子登録情報!$A$2:$H$1688,2,0),"")</f>
        <v/>
      </c>
      <c r="E366" s="701" t="str">
        <f>IF(C366&gt;0,VLOOKUP(C366,男子登録情報!$A$2:$H$1688,3,0),"")</f>
        <v/>
      </c>
      <c r="F366" s="702"/>
      <c r="G366" s="700" t="str">
        <f>IF(C366&gt;0,VLOOKUP(C366,男子登録情報!$A$2:$H$1688,4,0),"")</f>
        <v/>
      </c>
      <c r="H366" s="700" t="str">
        <f>IF(C366&gt;0,VLOOKUP(C366,男子登録情報!$A$2:$H$1688,8,0),"")</f>
        <v/>
      </c>
      <c r="I366" s="704" t="str">
        <f>IF(C366&gt;0,VLOOKUP(C366,男子登録情報!$A$2:$H$1688,5,0),"")</f>
        <v/>
      </c>
      <c r="J366" s="3"/>
    </row>
    <row r="367" spans="1:10" s="1" customFormat="1" ht="18.75" hidden="1">
      <c r="A367" s="4"/>
      <c r="B367" s="671"/>
      <c r="C367" s="666"/>
      <c r="D367" s="666"/>
      <c r="E367" s="650"/>
      <c r="F367" s="703"/>
      <c r="G367" s="666"/>
      <c r="H367" s="666"/>
      <c r="I367" s="655"/>
      <c r="J367" s="3"/>
    </row>
    <row r="368" spans="1:10" s="1" customFormat="1" ht="18.75" hidden="1">
      <c r="A368" s="4"/>
      <c r="B368" s="711">
        <v>2</v>
      </c>
      <c r="C368" s="672"/>
      <c r="D368" s="672" t="str">
        <f>IF(C368,VLOOKUP(C368,男子登録情報!$A$2:$H$1688,2,0),"")</f>
        <v/>
      </c>
      <c r="E368" s="647" t="str">
        <f>IF(C368&gt;0,VLOOKUP(C368,男子登録情報!$A$2:$H$1688,3,0),"")</f>
        <v/>
      </c>
      <c r="F368" s="712"/>
      <c r="G368" s="672" t="str">
        <f>IF(C368&gt;0,VLOOKUP(C368,男子登録情報!$A$2:$H$1688,4,0),"")</f>
        <v/>
      </c>
      <c r="H368" s="672" t="str">
        <f>IF(C368&gt;0,VLOOKUP(C368,男子登録情報!$A$2:$H$1688,8,0),"")</f>
        <v/>
      </c>
      <c r="I368" s="675" t="str">
        <f>IF(C368&gt;0,VLOOKUP(C368,男子登録情報!$A$2:$H$1688,5,0),"")</f>
        <v/>
      </c>
      <c r="J368" s="3"/>
    </row>
    <row r="369" spans="1:10" s="1" customFormat="1" ht="18.75" hidden="1">
      <c r="A369" s="4"/>
      <c r="B369" s="671"/>
      <c r="C369" s="666"/>
      <c r="D369" s="666"/>
      <c r="E369" s="650"/>
      <c r="F369" s="703"/>
      <c r="G369" s="666"/>
      <c r="H369" s="666"/>
      <c r="I369" s="655"/>
      <c r="J369" s="3"/>
    </row>
    <row r="370" spans="1:10" s="1" customFormat="1" ht="18.75" hidden="1">
      <c r="A370" s="4"/>
      <c r="B370" s="711">
        <v>3</v>
      </c>
      <c r="C370" s="672"/>
      <c r="D370" s="672" t="str">
        <f>IF(C370,VLOOKUP(C370,男子登録情報!$A$2:$H$1688,2,0),"")</f>
        <v/>
      </c>
      <c r="E370" s="647" t="str">
        <f>IF(C370&gt;0,VLOOKUP(C370,男子登録情報!$A$2:$H$1688,3,0),"")</f>
        <v/>
      </c>
      <c r="F370" s="712"/>
      <c r="G370" s="672" t="str">
        <f>IF(C370&gt;0,VLOOKUP(C370,男子登録情報!$A$2:$H$1688,4,0),"")</f>
        <v/>
      </c>
      <c r="H370" s="672" t="str">
        <f>IF(C370&gt;0,VLOOKUP(C370,男子登録情報!$A$2:$H$1688,8,0),"")</f>
        <v/>
      </c>
      <c r="I370" s="675" t="str">
        <f>IF(C370&gt;0,VLOOKUP(C370,男子登録情報!$A$2:$H$1688,5,0),"")</f>
        <v/>
      </c>
      <c r="J370" s="3"/>
    </row>
    <row r="371" spans="1:10" s="1" customFormat="1" ht="18.75" hidden="1">
      <c r="A371" s="4"/>
      <c r="B371" s="671"/>
      <c r="C371" s="666"/>
      <c r="D371" s="666"/>
      <c r="E371" s="650"/>
      <c r="F371" s="703"/>
      <c r="G371" s="666"/>
      <c r="H371" s="666"/>
      <c r="I371" s="655"/>
      <c r="J371" s="3"/>
    </row>
    <row r="372" spans="1:10" s="1" customFormat="1" ht="18.75" hidden="1">
      <c r="A372" s="4"/>
      <c r="B372" s="711">
        <v>4</v>
      </c>
      <c r="C372" s="672"/>
      <c r="D372" s="672" t="str">
        <f>IF(C372,VLOOKUP(C372,男子登録情報!$A$2:$H$1688,2,0),"")</f>
        <v/>
      </c>
      <c r="E372" s="647" t="str">
        <f>IF(C372&gt;0,VLOOKUP(C372,男子登録情報!$A$2:$H$1688,3,0),"")</f>
        <v/>
      </c>
      <c r="F372" s="712"/>
      <c r="G372" s="672" t="str">
        <f>IF(C372&gt;0,VLOOKUP(C372,男子登録情報!$A$2:$H$1688,4,0),"")</f>
        <v/>
      </c>
      <c r="H372" s="672" t="str">
        <f>IF(C372&gt;0,VLOOKUP(C372,男子登録情報!$A$2:$H$1688,8,0),"")</f>
        <v/>
      </c>
      <c r="I372" s="675" t="str">
        <f>IF(C372&gt;0,VLOOKUP(C372,男子登録情報!$A$2:$H$1688,5,0),"")</f>
        <v/>
      </c>
      <c r="J372" s="3"/>
    </row>
    <row r="373" spans="1:10" s="1" customFormat="1" ht="18.75" hidden="1">
      <c r="A373" s="4"/>
      <c r="B373" s="671"/>
      <c r="C373" s="666"/>
      <c r="D373" s="666"/>
      <c r="E373" s="650"/>
      <c r="F373" s="703"/>
      <c r="G373" s="666"/>
      <c r="H373" s="666"/>
      <c r="I373" s="655"/>
      <c r="J373" s="3"/>
    </row>
    <row r="374" spans="1:10" s="1" customFormat="1" ht="18.75" hidden="1">
      <c r="A374" s="4"/>
      <c r="B374" s="711">
        <v>5</v>
      </c>
      <c r="C374" s="672"/>
      <c r="D374" s="672" t="str">
        <f>IF(C374,VLOOKUP(C374,男子登録情報!$A$2:$H$1688,2,0),"")</f>
        <v/>
      </c>
      <c r="E374" s="647" t="str">
        <f>IF(C374&gt;0,VLOOKUP(C374,男子登録情報!$A$2:$H$1688,3,0),"")</f>
        <v/>
      </c>
      <c r="F374" s="712"/>
      <c r="G374" s="672" t="str">
        <f>IF(C374&gt;0,VLOOKUP(C374,男子登録情報!$A$2:$H$1688,4,0),"")</f>
        <v/>
      </c>
      <c r="H374" s="672" t="str">
        <f>IF(C374&gt;0,VLOOKUP(C374,男子登録情報!$A$2:$H$1688,8,0),"")</f>
        <v/>
      </c>
      <c r="I374" s="675" t="str">
        <f>IF(C374&gt;0,VLOOKUP(C374,男子登録情報!$A$2:$H$1688,5,0),"")</f>
        <v/>
      </c>
      <c r="J374" s="3"/>
    </row>
    <row r="375" spans="1:10" s="1" customFormat="1" ht="18.75" hidden="1">
      <c r="A375" s="4"/>
      <c r="B375" s="671"/>
      <c r="C375" s="666"/>
      <c r="D375" s="666"/>
      <c r="E375" s="650"/>
      <c r="F375" s="703"/>
      <c r="G375" s="666"/>
      <c r="H375" s="666"/>
      <c r="I375" s="655"/>
      <c r="J375" s="3"/>
    </row>
    <row r="376" spans="1:10" s="1" customFormat="1" ht="18.75" hidden="1">
      <c r="A376" s="4"/>
      <c r="B376" s="711">
        <v>6</v>
      </c>
      <c r="C376" s="672"/>
      <c r="D376" s="672" t="str">
        <f>IF(C376,VLOOKUP(C376,男子登録情報!$A$2:$H$1688,2,0),"")</f>
        <v/>
      </c>
      <c r="E376" s="647" t="str">
        <f>IF(C376&gt;0,VLOOKUP(C376,男子登録情報!$A$2:$H$1688,3,0),"")</f>
        <v/>
      </c>
      <c r="F376" s="712"/>
      <c r="G376" s="672" t="str">
        <f>IF(C376&gt;0,VLOOKUP(C376,男子登録情報!$A$2:$H$1688,4,0),"")</f>
        <v/>
      </c>
      <c r="H376" s="672" t="str">
        <f>IF(C376&gt;0,VLOOKUP(C376,男子登録情報!$A$2:$H$1688,8,0),"")</f>
        <v/>
      </c>
      <c r="I376" s="675" t="str">
        <f>IF(C376&gt;0,VLOOKUP(C376,男子登録情報!$A$2:$H$1688,5,0),"")</f>
        <v/>
      </c>
      <c r="J376" s="3"/>
    </row>
    <row r="377" spans="1:10" s="1" customFormat="1" ht="19.5" hidden="1" thickBot="1">
      <c r="A377" s="4"/>
      <c r="B377" s="713"/>
      <c r="C377" s="714"/>
      <c r="D377" s="714"/>
      <c r="E377" s="715"/>
      <c r="F377" s="716"/>
      <c r="G377" s="714"/>
      <c r="H377" s="714"/>
      <c r="I377" s="676"/>
      <c r="J377" s="3"/>
    </row>
    <row r="378" spans="1:10" s="1" customFormat="1" ht="18.75" hidden="1">
      <c r="A378" s="4"/>
      <c r="B378" s="684" t="s">
        <v>1229</v>
      </c>
      <c r="C378" s="685"/>
      <c r="D378" s="685"/>
      <c r="E378" s="685"/>
      <c r="F378" s="685"/>
      <c r="G378" s="685"/>
      <c r="H378" s="685"/>
      <c r="I378" s="687"/>
      <c r="J378" s="3"/>
    </row>
    <row r="379" spans="1:10" s="1" customFormat="1" ht="18.75" hidden="1">
      <c r="A379" s="4"/>
      <c r="B379" s="688"/>
      <c r="C379" s="686"/>
      <c r="D379" s="686"/>
      <c r="E379" s="686"/>
      <c r="F379" s="686"/>
      <c r="G379" s="686"/>
      <c r="H379" s="686"/>
      <c r="I379" s="689"/>
      <c r="J379" s="3"/>
    </row>
    <row r="380" spans="1:10" s="1" customFormat="1" ht="19.5" hidden="1" thickBot="1">
      <c r="A380" s="4"/>
      <c r="B380" s="690"/>
      <c r="C380" s="691"/>
      <c r="D380" s="691"/>
      <c r="E380" s="691"/>
      <c r="F380" s="691"/>
      <c r="G380" s="691"/>
      <c r="H380" s="691"/>
      <c r="I380" s="692"/>
      <c r="J380" s="3"/>
    </row>
    <row r="381" spans="1:10" s="1" customFormat="1" ht="18.75" hidden="1">
      <c r="A381" s="45"/>
      <c r="B381" s="45"/>
      <c r="C381" s="45"/>
      <c r="D381" s="45"/>
      <c r="E381" s="45"/>
      <c r="F381" s="45"/>
      <c r="G381" s="45"/>
      <c r="H381" s="45"/>
      <c r="I381" s="45"/>
      <c r="J381" s="48"/>
    </row>
    <row r="382" spans="1:10" s="1" customFormat="1" ht="19.5" hidden="1" thickBot="1">
      <c r="A382" s="4"/>
      <c r="B382" s="4"/>
      <c r="C382" s="4"/>
      <c r="D382" s="4"/>
      <c r="E382" s="4"/>
      <c r="F382" s="4"/>
      <c r="G382" s="4"/>
      <c r="H382" s="4"/>
      <c r="I382" s="4"/>
      <c r="J382" s="46" t="s">
        <v>1288</v>
      </c>
    </row>
    <row r="383" spans="1:10" s="1" customFormat="1" ht="18.75" hidden="1">
      <c r="A383" s="4"/>
      <c r="B383" s="657" t="str">
        <f>CONCATENATE('加盟校情報&amp;大会設定'!$G$5,'加盟校情報&amp;大会設定'!$H$5,'加盟校情報&amp;大会設定'!$I$5,'加盟校情報&amp;大会設定'!$J$5,)&amp;"　男子4×400mR"</f>
        <v>第85回東海学生陸上競技対校選手権大会　男子4×400mR</v>
      </c>
      <c r="C383" s="658"/>
      <c r="D383" s="658"/>
      <c r="E383" s="658"/>
      <c r="F383" s="658"/>
      <c r="G383" s="658"/>
      <c r="H383" s="658"/>
      <c r="I383" s="659"/>
      <c r="J383" s="3"/>
    </row>
    <row r="384" spans="1:10" s="1" customFormat="1" ht="19.5" hidden="1" thickBot="1">
      <c r="A384" s="4"/>
      <c r="B384" s="660"/>
      <c r="C384" s="661"/>
      <c r="D384" s="661"/>
      <c r="E384" s="661"/>
      <c r="F384" s="661"/>
      <c r="G384" s="661"/>
      <c r="H384" s="661"/>
      <c r="I384" s="662"/>
      <c r="J384" s="3"/>
    </row>
    <row r="385" spans="1:10" s="1" customFormat="1" ht="18.75" hidden="1">
      <c r="A385" s="4"/>
      <c r="B385" s="636" t="s">
        <v>1233</v>
      </c>
      <c r="C385" s="637"/>
      <c r="D385" s="673" t="str">
        <f>IF(基本情報登録!$D$6&gt;0,基本情報登録!$D$6,"")</f>
        <v/>
      </c>
      <c r="E385" s="674"/>
      <c r="F385" s="674"/>
      <c r="G385" s="674"/>
      <c r="H385" s="637"/>
      <c r="I385" s="47" t="s">
        <v>1267</v>
      </c>
      <c r="J385" s="3"/>
    </row>
    <row r="386" spans="1:10" s="1" customFormat="1" ht="18.75" hidden="1">
      <c r="A386" s="4"/>
      <c r="B386" s="643" t="s">
        <v>1</v>
      </c>
      <c r="C386" s="644"/>
      <c r="D386" s="677" t="str">
        <f>IF(基本情報登録!$D$8&gt;0,基本情報登録!$D$8,"")</f>
        <v/>
      </c>
      <c r="E386" s="678"/>
      <c r="F386" s="678"/>
      <c r="G386" s="678"/>
      <c r="H386" s="644"/>
      <c r="I386" s="675"/>
      <c r="J386" s="3"/>
    </row>
    <row r="387" spans="1:10" s="1" customFormat="1" ht="19.5" hidden="1" thickBot="1">
      <c r="A387" s="4"/>
      <c r="B387" s="653"/>
      <c r="C387" s="654"/>
      <c r="D387" s="679"/>
      <c r="E387" s="680"/>
      <c r="F387" s="680"/>
      <c r="G387" s="680"/>
      <c r="H387" s="654"/>
      <c r="I387" s="676"/>
      <c r="J387" s="3"/>
    </row>
    <row r="388" spans="1:10" s="1" customFormat="1" ht="18.75" hidden="1">
      <c r="A388" s="4"/>
      <c r="B388" s="636" t="s">
        <v>4289</v>
      </c>
      <c r="C388" s="637"/>
      <c r="D388" s="705"/>
      <c r="E388" s="706"/>
      <c r="F388" s="706"/>
      <c r="G388" s="706"/>
      <c r="H388" s="706"/>
      <c r="I388" s="707"/>
      <c r="J388" s="3"/>
    </row>
    <row r="389" spans="1:10" s="1" customFormat="1" ht="18.75" hidden="1">
      <c r="A389" s="4"/>
      <c r="B389" s="35"/>
      <c r="C389" s="36"/>
      <c r="D389" s="37"/>
      <c r="E389" s="641" t="str">
        <f>TEXT(D388,"00000")</f>
        <v>00000</v>
      </c>
      <c r="F389" s="641"/>
      <c r="G389" s="641"/>
      <c r="H389" s="641"/>
      <c r="I389" s="642"/>
      <c r="J389" s="3"/>
    </row>
    <row r="390" spans="1:10" s="1" customFormat="1" ht="18.75" hidden="1">
      <c r="A390" s="4"/>
      <c r="B390" s="643" t="s">
        <v>23</v>
      </c>
      <c r="C390" s="644"/>
      <c r="D390" s="647"/>
      <c r="E390" s="648"/>
      <c r="F390" s="648"/>
      <c r="G390" s="648"/>
      <c r="H390" s="648"/>
      <c r="I390" s="649"/>
      <c r="J390" s="3"/>
    </row>
    <row r="391" spans="1:10" s="1" customFormat="1" ht="18.75" hidden="1">
      <c r="A391" s="4"/>
      <c r="B391" s="645"/>
      <c r="C391" s="646"/>
      <c r="D391" s="650"/>
      <c r="E391" s="651"/>
      <c r="F391" s="651"/>
      <c r="G391" s="651"/>
      <c r="H391" s="651"/>
      <c r="I391" s="652"/>
      <c r="J391" s="3"/>
    </row>
    <row r="392" spans="1:10" s="1" customFormat="1" ht="19.5" hidden="1" thickBot="1">
      <c r="A392" s="4"/>
      <c r="B392" s="708" t="s">
        <v>1225</v>
      </c>
      <c r="C392" s="709"/>
      <c r="D392" s="710"/>
      <c r="E392" s="634"/>
      <c r="F392" s="634"/>
      <c r="G392" s="634"/>
      <c r="H392" s="634"/>
      <c r="I392" s="635"/>
      <c r="J392" s="3"/>
    </row>
    <row r="393" spans="1:10" s="1" customFormat="1" ht="18.75" hidden="1">
      <c r="A393" s="4"/>
      <c r="B393" s="694" t="s">
        <v>1226</v>
      </c>
      <c r="C393" s="695"/>
      <c r="D393" s="695"/>
      <c r="E393" s="695"/>
      <c r="F393" s="695"/>
      <c r="G393" s="695"/>
      <c r="H393" s="695"/>
      <c r="I393" s="696"/>
      <c r="J393" s="3"/>
    </row>
    <row r="394" spans="1:10" s="1" customFormat="1" ht="19.5" hidden="1" thickBot="1">
      <c r="A394" s="4"/>
      <c r="B394" s="38" t="s">
        <v>1230</v>
      </c>
      <c r="C394" s="39" t="s">
        <v>14</v>
      </c>
      <c r="D394" s="39" t="s">
        <v>1231</v>
      </c>
      <c r="E394" s="697" t="s">
        <v>1227</v>
      </c>
      <c r="F394" s="698"/>
      <c r="G394" s="39" t="s">
        <v>1232</v>
      </c>
      <c r="H394" s="39" t="s">
        <v>44</v>
      </c>
      <c r="I394" s="40" t="s">
        <v>1228</v>
      </c>
      <c r="J394" s="3"/>
    </row>
    <row r="395" spans="1:10" s="1" customFormat="1" ht="19.5" hidden="1" thickTop="1">
      <c r="A395" s="4"/>
      <c r="B395" s="699">
        <v>1</v>
      </c>
      <c r="C395" s="700"/>
      <c r="D395" s="700" t="str">
        <f>IF(C395&gt;0,VLOOKUP(C395,男子登録情報!$A$2:$H$1688,2,0),"")</f>
        <v/>
      </c>
      <c r="E395" s="701" t="str">
        <f>IF(C395&gt;0,VLOOKUP(C395,男子登録情報!$A$2:$H$1688,3,0),"")</f>
        <v/>
      </c>
      <c r="F395" s="702"/>
      <c r="G395" s="700" t="str">
        <f>IF(C395&gt;0,VLOOKUP(C395,男子登録情報!$A$2:$H$1688,4,0),"")</f>
        <v/>
      </c>
      <c r="H395" s="700" t="str">
        <f>IF(C395&gt;0,VLOOKUP(C395,男子登録情報!$A$2:$H$1688,8,0),"")</f>
        <v/>
      </c>
      <c r="I395" s="704" t="str">
        <f>IF(C395&gt;0,VLOOKUP(C395,男子登録情報!$A$2:$H$1688,5,0),"")</f>
        <v/>
      </c>
      <c r="J395" s="3"/>
    </row>
    <row r="396" spans="1:10" s="1" customFormat="1" ht="18.75" hidden="1">
      <c r="A396" s="4"/>
      <c r="B396" s="671"/>
      <c r="C396" s="666"/>
      <c r="D396" s="666"/>
      <c r="E396" s="650"/>
      <c r="F396" s="703"/>
      <c r="G396" s="666"/>
      <c r="H396" s="666"/>
      <c r="I396" s="655"/>
      <c r="J396" s="3"/>
    </row>
    <row r="397" spans="1:10" s="1" customFormat="1" ht="18.75" hidden="1">
      <c r="A397" s="4"/>
      <c r="B397" s="711">
        <v>2</v>
      </c>
      <c r="C397" s="672"/>
      <c r="D397" s="672" t="str">
        <f>IF(C397,VLOOKUP(C397,男子登録情報!$A$2:$H$1688,2,0),"")</f>
        <v/>
      </c>
      <c r="E397" s="647" t="str">
        <f>IF(C397&gt;0,VLOOKUP(C397,男子登録情報!$A$2:$H$1688,3,0),"")</f>
        <v/>
      </c>
      <c r="F397" s="712"/>
      <c r="G397" s="672" t="str">
        <f>IF(C397&gt;0,VLOOKUP(C397,男子登録情報!$A$2:$H$1688,4,0),"")</f>
        <v/>
      </c>
      <c r="H397" s="672" t="str">
        <f>IF(C397&gt;0,VLOOKUP(C397,男子登録情報!$A$2:$H$1688,8,0),"")</f>
        <v/>
      </c>
      <c r="I397" s="675" t="str">
        <f>IF(C397&gt;0,VLOOKUP(C397,男子登録情報!$A$2:$H$1688,5,0),"")</f>
        <v/>
      </c>
      <c r="J397" s="3"/>
    </row>
    <row r="398" spans="1:10" s="1" customFormat="1" ht="18.75" hidden="1">
      <c r="A398" s="4"/>
      <c r="B398" s="671"/>
      <c r="C398" s="666"/>
      <c r="D398" s="666"/>
      <c r="E398" s="650"/>
      <c r="F398" s="703"/>
      <c r="G398" s="666"/>
      <c r="H398" s="666"/>
      <c r="I398" s="655"/>
      <c r="J398" s="3"/>
    </row>
    <row r="399" spans="1:10" s="1" customFormat="1" ht="18.75" hidden="1">
      <c r="A399" s="4"/>
      <c r="B399" s="711">
        <v>3</v>
      </c>
      <c r="C399" s="672"/>
      <c r="D399" s="672" t="str">
        <f>IF(C399,VLOOKUP(C399,男子登録情報!$A$2:$H$1688,2,0),"")</f>
        <v/>
      </c>
      <c r="E399" s="647" t="str">
        <f>IF(C399&gt;0,VLOOKUP(C399,男子登録情報!$A$2:$H$1688,3,0),"")</f>
        <v/>
      </c>
      <c r="F399" s="712"/>
      <c r="G399" s="672" t="str">
        <f>IF(C399&gt;0,VLOOKUP(C399,男子登録情報!$A$2:$H$1688,4,0),"")</f>
        <v/>
      </c>
      <c r="H399" s="672" t="str">
        <f>IF(C399&gt;0,VLOOKUP(C399,男子登録情報!$A$2:$H$1688,8,0),"")</f>
        <v/>
      </c>
      <c r="I399" s="675" t="str">
        <f>IF(C399&gt;0,VLOOKUP(C399,男子登録情報!$A$2:$H$1688,5,0),"")</f>
        <v/>
      </c>
      <c r="J399" s="3"/>
    </row>
    <row r="400" spans="1:10" s="1" customFormat="1" ht="18.75" hidden="1">
      <c r="A400" s="4"/>
      <c r="B400" s="671"/>
      <c r="C400" s="666"/>
      <c r="D400" s="666"/>
      <c r="E400" s="650"/>
      <c r="F400" s="703"/>
      <c r="G400" s="666"/>
      <c r="H400" s="666"/>
      <c r="I400" s="655"/>
      <c r="J400" s="3"/>
    </row>
    <row r="401" spans="1:10" s="1" customFormat="1" ht="18.75" hidden="1">
      <c r="A401" s="4"/>
      <c r="B401" s="711">
        <v>4</v>
      </c>
      <c r="C401" s="672"/>
      <c r="D401" s="672" t="str">
        <f>IF(C401,VLOOKUP(C401,男子登録情報!$A$2:$H$1688,2,0),"")</f>
        <v/>
      </c>
      <c r="E401" s="647" t="str">
        <f>IF(C401&gt;0,VLOOKUP(C401,男子登録情報!$A$2:$H$1688,3,0),"")</f>
        <v/>
      </c>
      <c r="F401" s="712"/>
      <c r="G401" s="672" t="str">
        <f>IF(C401&gt;0,VLOOKUP(C401,男子登録情報!$A$2:$H$1688,4,0),"")</f>
        <v/>
      </c>
      <c r="H401" s="672" t="str">
        <f>IF(C401&gt;0,VLOOKUP(C401,男子登録情報!$A$2:$H$1688,8,0),"")</f>
        <v/>
      </c>
      <c r="I401" s="675" t="str">
        <f>IF(C401&gt;0,VLOOKUP(C401,男子登録情報!$A$2:$H$1688,5,0),"")</f>
        <v/>
      </c>
      <c r="J401" s="3"/>
    </row>
    <row r="402" spans="1:10" s="1" customFormat="1" ht="18.75" hidden="1">
      <c r="A402" s="4"/>
      <c r="B402" s="671"/>
      <c r="C402" s="666"/>
      <c r="D402" s="666"/>
      <c r="E402" s="650"/>
      <c r="F402" s="703"/>
      <c r="G402" s="666"/>
      <c r="H402" s="666"/>
      <c r="I402" s="655"/>
      <c r="J402" s="3"/>
    </row>
    <row r="403" spans="1:10" s="1" customFormat="1" ht="18.75" hidden="1">
      <c r="A403" s="4"/>
      <c r="B403" s="711">
        <v>5</v>
      </c>
      <c r="C403" s="672"/>
      <c r="D403" s="672" t="str">
        <f>IF(C403,VLOOKUP(C403,男子登録情報!$A$2:$H$1688,2,0),"")</f>
        <v/>
      </c>
      <c r="E403" s="647" t="str">
        <f>IF(C403&gt;0,VLOOKUP(C403,男子登録情報!$A$2:$H$1688,3,0),"")</f>
        <v/>
      </c>
      <c r="F403" s="712"/>
      <c r="G403" s="672" t="str">
        <f>IF(C403&gt;0,VLOOKUP(C403,男子登録情報!$A$2:$H$1688,4,0),"")</f>
        <v/>
      </c>
      <c r="H403" s="672" t="str">
        <f>IF(C403&gt;0,VLOOKUP(C403,男子登録情報!$A$2:$H$1688,8,0),"")</f>
        <v/>
      </c>
      <c r="I403" s="675" t="str">
        <f>IF(C403&gt;0,VLOOKUP(C403,男子登録情報!$A$2:$H$1688,5,0),"")</f>
        <v/>
      </c>
      <c r="J403" s="3"/>
    </row>
    <row r="404" spans="1:10" s="1" customFormat="1" ht="18.75" hidden="1">
      <c r="A404" s="4"/>
      <c r="B404" s="671"/>
      <c r="C404" s="666"/>
      <c r="D404" s="666"/>
      <c r="E404" s="650"/>
      <c r="F404" s="703"/>
      <c r="G404" s="666"/>
      <c r="H404" s="666"/>
      <c r="I404" s="655"/>
      <c r="J404" s="3"/>
    </row>
    <row r="405" spans="1:10" s="1" customFormat="1" ht="18.75" hidden="1">
      <c r="A405" s="4"/>
      <c r="B405" s="711">
        <v>6</v>
      </c>
      <c r="C405" s="672"/>
      <c r="D405" s="672" t="str">
        <f>IF(C405,VLOOKUP(C405,男子登録情報!$A$2:$H$1688,2,0),"")</f>
        <v/>
      </c>
      <c r="E405" s="647" t="str">
        <f>IF(C405&gt;0,VLOOKUP(C405,男子登録情報!$A$2:$H$1688,3,0),"")</f>
        <v/>
      </c>
      <c r="F405" s="712"/>
      <c r="G405" s="672" t="str">
        <f>IF(C405&gt;0,VLOOKUP(C405,男子登録情報!$A$2:$H$1688,4,0),"")</f>
        <v/>
      </c>
      <c r="H405" s="672" t="str">
        <f>IF(C405&gt;0,VLOOKUP(C405,男子登録情報!$A$2:$H$1688,8,0),"")</f>
        <v/>
      </c>
      <c r="I405" s="675" t="str">
        <f>IF(C405&gt;0,VLOOKUP(C405,男子登録情報!$A$2:$H$1688,5,0),"")</f>
        <v/>
      </c>
      <c r="J405" s="3"/>
    </row>
    <row r="406" spans="1:10" s="1" customFormat="1" ht="19.5" hidden="1" thickBot="1">
      <c r="A406" s="4"/>
      <c r="B406" s="713"/>
      <c r="C406" s="714"/>
      <c r="D406" s="714"/>
      <c r="E406" s="715"/>
      <c r="F406" s="716"/>
      <c r="G406" s="714"/>
      <c r="H406" s="714"/>
      <c r="I406" s="676"/>
      <c r="J406" s="3"/>
    </row>
    <row r="407" spans="1:10" s="1" customFormat="1" ht="18.75" hidden="1">
      <c r="A407" s="4"/>
      <c r="B407" s="684" t="s">
        <v>1229</v>
      </c>
      <c r="C407" s="685"/>
      <c r="D407" s="685"/>
      <c r="E407" s="685"/>
      <c r="F407" s="685"/>
      <c r="G407" s="685"/>
      <c r="H407" s="685"/>
      <c r="I407" s="687"/>
      <c r="J407" s="3"/>
    </row>
    <row r="408" spans="1:10" s="1" customFormat="1" ht="18.75" hidden="1">
      <c r="A408" s="4"/>
      <c r="B408" s="688"/>
      <c r="C408" s="686"/>
      <c r="D408" s="686"/>
      <c r="E408" s="686"/>
      <c r="F408" s="686"/>
      <c r="G408" s="686"/>
      <c r="H408" s="686"/>
      <c r="I408" s="689"/>
      <c r="J408" s="3"/>
    </row>
    <row r="409" spans="1:10" s="1" customFormat="1" ht="19.5" hidden="1" thickBot="1">
      <c r="A409" s="4"/>
      <c r="B409" s="690"/>
      <c r="C409" s="691"/>
      <c r="D409" s="691"/>
      <c r="E409" s="691"/>
      <c r="F409" s="691"/>
      <c r="G409" s="691"/>
      <c r="H409" s="691"/>
      <c r="I409" s="692"/>
      <c r="J409" s="3"/>
    </row>
    <row r="410" spans="1:10" s="1" customFormat="1" ht="18.75" hidden="1">
      <c r="A410" s="45"/>
      <c r="B410" s="45"/>
      <c r="C410" s="45"/>
      <c r="D410" s="45"/>
      <c r="E410" s="45"/>
      <c r="F410" s="45"/>
      <c r="G410" s="45"/>
      <c r="H410" s="45"/>
      <c r="I410" s="45"/>
      <c r="J410" s="48"/>
    </row>
    <row r="411" spans="1:10" s="1" customFormat="1" ht="19.5" hidden="1" thickBot="1">
      <c r="A411" s="4"/>
      <c r="B411" s="4"/>
      <c r="C411" s="4"/>
      <c r="D411" s="4"/>
      <c r="E411" s="4"/>
      <c r="F411" s="4"/>
      <c r="G411" s="4"/>
      <c r="H411" s="4"/>
      <c r="I411" s="4"/>
      <c r="J411" s="46" t="s">
        <v>1258</v>
      </c>
    </row>
    <row r="412" spans="1:10" s="1" customFormat="1" ht="18.75" hidden="1">
      <c r="A412" s="4"/>
      <c r="B412" s="657" t="str">
        <f>CONCATENATE('加盟校情報&amp;大会設定'!$G$5,'加盟校情報&amp;大会設定'!$H$5,'加盟校情報&amp;大会設定'!$I$5,'加盟校情報&amp;大会設定'!$J$5,)&amp;"　男子4×400mR"</f>
        <v>第85回東海学生陸上競技対校選手権大会　男子4×400mR</v>
      </c>
      <c r="C412" s="658"/>
      <c r="D412" s="658"/>
      <c r="E412" s="658"/>
      <c r="F412" s="658"/>
      <c r="G412" s="658"/>
      <c r="H412" s="658"/>
      <c r="I412" s="659"/>
      <c r="J412" s="3"/>
    </row>
    <row r="413" spans="1:10" s="1" customFormat="1" ht="19.5" hidden="1" thickBot="1">
      <c r="A413" s="4"/>
      <c r="B413" s="660"/>
      <c r="C413" s="661"/>
      <c r="D413" s="661"/>
      <c r="E413" s="661"/>
      <c r="F413" s="661"/>
      <c r="G413" s="661"/>
      <c r="H413" s="661"/>
      <c r="I413" s="662"/>
      <c r="J413" s="3"/>
    </row>
    <row r="414" spans="1:10" s="1" customFormat="1" ht="18.75" hidden="1">
      <c r="A414" s="4"/>
      <c r="B414" s="636" t="s">
        <v>1233</v>
      </c>
      <c r="C414" s="637"/>
      <c r="D414" s="673" t="str">
        <f>IF(基本情報登録!$D$6&gt;0,基本情報登録!$D$6,"")</f>
        <v/>
      </c>
      <c r="E414" s="674"/>
      <c r="F414" s="674"/>
      <c r="G414" s="674"/>
      <c r="H414" s="637"/>
      <c r="I414" s="47" t="s">
        <v>1267</v>
      </c>
      <c r="J414" s="3"/>
    </row>
    <row r="415" spans="1:10" s="1" customFormat="1" ht="18.75" hidden="1">
      <c r="A415" s="4"/>
      <c r="B415" s="643" t="s">
        <v>1</v>
      </c>
      <c r="C415" s="644"/>
      <c r="D415" s="677" t="str">
        <f>IF(基本情報登録!$D$8&gt;0,基本情報登録!$D$8,"")</f>
        <v/>
      </c>
      <c r="E415" s="678"/>
      <c r="F415" s="678"/>
      <c r="G415" s="678"/>
      <c r="H415" s="644"/>
      <c r="I415" s="675"/>
      <c r="J415" s="3"/>
    </row>
    <row r="416" spans="1:10" s="1" customFormat="1" ht="19.5" hidden="1" thickBot="1">
      <c r="A416" s="4"/>
      <c r="B416" s="653"/>
      <c r="C416" s="654"/>
      <c r="D416" s="679"/>
      <c r="E416" s="680"/>
      <c r="F416" s="680"/>
      <c r="G416" s="680"/>
      <c r="H416" s="654"/>
      <c r="I416" s="676"/>
      <c r="J416" s="3"/>
    </row>
    <row r="417" spans="1:10" s="1" customFormat="1" ht="18.75" hidden="1">
      <c r="A417" s="4"/>
      <c r="B417" s="636" t="s">
        <v>4289</v>
      </c>
      <c r="C417" s="637"/>
      <c r="D417" s="705"/>
      <c r="E417" s="706"/>
      <c r="F417" s="706"/>
      <c r="G417" s="706"/>
      <c r="H417" s="706"/>
      <c r="I417" s="707"/>
      <c r="J417" s="3"/>
    </row>
    <row r="418" spans="1:10" s="1" customFormat="1" ht="18.75" hidden="1">
      <c r="A418" s="4"/>
      <c r="B418" s="35"/>
      <c r="C418" s="36"/>
      <c r="D418" s="37"/>
      <c r="E418" s="641" t="str">
        <f>TEXT(D417,"00000")</f>
        <v>00000</v>
      </c>
      <c r="F418" s="641"/>
      <c r="G418" s="641"/>
      <c r="H418" s="641"/>
      <c r="I418" s="642"/>
      <c r="J418" s="3"/>
    </row>
    <row r="419" spans="1:10" s="1" customFormat="1" ht="18.75" hidden="1">
      <c r="A419" s="4"/>
      <c r="B419" s="643" t="s">
        <v>23</v>
      </c>
      <c r="C419" s="644"/>
      <c r="D419" s="647"/>
      <c r="E419" s="648"/>
      <c r="F419" s="648"/>
      <c r="G419" s="648"/>
      <c r="H419" s="648"/>
      <c r="I419" s="649"/>
      <c r="J419" s="3"/>
    </row>
    <row r="420" spans="1:10" s="1" customFormat="1" ht="18.75" hidden="1">
      <c r="A420" s="4"/>
      <c r="B420" s="645"/>
      <c r="C420" s="646"/>
      <c r="D420" s="650"/>
      <c r="E420" s="651"/>
      <c r="F420" s="651"/>
      <c r="G420" s="651"/>
      <c r="H420" s="651"/>
      <c r="I420" s="652"/>
      <c r="J420" s="3"/>
    </row>
    <row r="421" spans="1:10" s="1" customFormat="1" ht="19.5" hidden="1" thickBot="1">
      <c r="A421" s="4"/>
      <c r="B421" s="708" t="s">
        <v>1225</v>
      </c>
      <c r="C421" s="709"/>
      <c r="D421" s="710"/>
      <c r="E421" s="634"/>
      <c r="F421" s="634"/>
      <c r="G421" s="634"/>
      <c r="H421" s="634"/>
      <c r="I421" s="635"/>
      <c r="J421" s="3"/>
    </row>
    <row r="422" spans="1:10" s="1" customFormat="1" ht="18.75" hidden="1">
      <c r="A422" s="4"/>
      <c r="B422" s="694" t="s">
        <v>1226</v>
      </c>
      <c r="C422" s="695"/>
      <c r="D422" s="695"/>
      <c r="E422" s="695"/>
      <c r="F422" s="695"/>
      <c r="G422" s="695"/>
      <c r="H422" s="695"/>
      <c r="I422" s="696"/>
      <c r="J422" s="3"/>
    </row>
    <row r="423" spans="1:10" s="1" customFormat="1" ht="19.5" hidden="1" thickBot="1">
      <c r="A423" s="4"/>
      <c r="B423" s="38" t="s">
        <v>1230</v>
      </c>
      <c r="C423" s="39" t="s">
        <v>14</v>
      </c>
      <c r="D423" s="39" t="s">
        <v>1231</v>
      </c>
      <c r="E423" s="697" t="s">
        <v>1227</v>
      </c>
      <c r="F423" s="698"/>
      <c r="G423" s="39" t="s">
        <v>1232</v>
      </c>
      <c r="H423" s="39" t="s">
        <v>44</v>
      </c>
      <c r="I423" s="40" t="s">
        <v>1228</v>
      </c>
      <c r="J423" s="3"/>
    </row>
    <row r="424" spans="1:10" s="1" customFormat="1" ht="19.5" hidden="1" thickTop="1">
      <c r="A424" s="4"/>
      <c r="B424" s="699">
        <v>1</v>
      </c>
      <c r="C424" s="700"/>
      <c r="D424" s="700" t="str">
        <f>IF(C424&gt;0,VLOOKUP(C424,男子登録情報!$A$2:$H$1688,2,0),"")</f>
        <v/>
      </c>
      <c r="E424" s="701" t="str">
        <f>IF(C424&gt;0,VLOOKUP(C424,男子登録情報!$A$2:$H$1688,3,0),"")</f>
        <v/>
      </c>
      <c r="F424" s="702"/>
      <c r="G424" s="700" t="str">
        <f>IF(C424&gt;0,VLOOKUP(C424,男子登録情報!$A$2:$H$1688,4,0),"")</f>
        <v/>
      </c>
      <c r="H424" s="700" t="str">
        <f>IF(C424&gt;0,VLOOKUP(C424,男子登録情報!$A$2:$H$1688,8,0),"")</f>
        <v/>
      </c>
      <c r="I424" s="704" t="str">
        <f>IF(C424&gt;0,VLOOKUP(C424,男子登録情報!$A$2:$H$1688,5,0),"")</f>
        <v/>
      </c>
      <c r="J424" s="3"/>
    </row>
    <row r="425" spans="1:10" s="1" customFormat="1" ht="18.75" hidden="1">
      <c r="A425" s="4"/>
      <c r="B425" s="671"/>
      <c r="C425" s="666"/>
      <c r="D425" s="666"/>
      <c r="E425" s="650"/>
      <c r="F425" s="703"/>
      <c r="G425" s="666"/>
      <c r="H425" s="666"/>
      <c r="I425" s="655"/>
      <c r="J425" s="3"/>
    </row>
    <row r="426" spans="1:10" s="1" customFormat="1" ht="18.75" hidden="1">
      <c r="A426" s="4"/>
      <c r="B426" s="711">
        <v>2</v>
      </c>
      <c r="C426" s="672"/>
      <c r="D426" s="672" t="str">
        <f>IF(C426,VLOOKUP(C426,男子登録情報!$A$2:$H$1688,2,0),"")</f>
        <v/>
      </c>
      <c r="E426" s="647" t="str">
        <f>IF(C426&gt;0,VLOOKUP(C426,男子登録情報!$A$2:$H$1688,3,0),"")</f>
        <v/>
      </c>
      <c r="F426" s="712"/>
      <c r="G426" s="672" t="str">
        <f>IF(C426&gt;0,VLOOKUP(C426,男子登録情報!$A$2:$H$1688,4,0),"")</f>
        <v/>
      </c>
      <c r="H426" s="672" t="str">
        <f>IF(C426&gt;0,VLOOKUP(C426,男子登録情報!$A$2:$H$1688,8,0),"")</f>
        <v/>
      </c>
      <c r="I426" s="675" t="str">
        <f>IF(C426&gt;0,VLOOKUP(C426,男子登録情報!$A$2:$H$1688,5,0),"")</f>
        <v/>
      </c>
      <c r="J426" s="3"/>
    </row>
    <row r="427" spans="1:10" s="1" customFormat="1" ht="18.75" hidden="1">
      <c r="A427" s="4"/>
      <c r="B427" s="671"/>
      <c r="C427" s="666"/>
      <c r="D427" s="666"/>
      <c r="E427" s="650"/>
      <c r="F427" s="703"/>
      <c r="G427" s="666"/>
      <c r="H427" s="666"/>
      <c r="I427" s="655"/>
      <c r="J427" s="3"/>
    </row>
    <row r="428" spans="1:10" s="1" customFormat="1" ht="18.75" hidden="1">
      <c r="A428" s="4"/>
      <c r="B428" s="711">
        <v>3</v>
      </c>
      <c r="C428" s="672"/>
      <c r="D428" s="672" t="str">
        <f>IF(C428,VLOOKUP(C428,男子登録情報!$A$2:$H$1688,2,0),"")</f>
        <v/>
      </c>
      <c r="E428" s="647" t="str">
        <f>IF(C428&gt;0,VLOOKUP(C428,男子登録情報!$A$2:$H$1688,3,0),"")</f>
        <v/>
      </c>
      <c r="F428" s="712"/>
      <c r="G428" s="672" t="str">
        <f>IF(C428&gt;0,VLOOKUP(C428,男子登録情報!$A$2:$H$1688,4,0),"")</f>
        <v/>
      </c>
      <c r="H428" s="672" t="str">
        <f>IF(C428&gt;0,VLOOKUP(C428,男子登録情報!$A$2:$H$1688,8,0),"")</f>
        <v/>
      </c>
      <c r="I428" s="675" t="str">
        <f>IF(C428&gt;0,VLOOKUP(C428,男子登録情報!$A$2:$H$1688,5,0),"")</f>
        <v/>
      </c>
      <c r="J428" s="3"/>
    </row>
    <row r="429" spans="1:10" s="1" customFormat="1" ht="18.75" hidden="1">
      <c r="A429" s="4"/>
      <c r="B429" s="671"/>
      <c r="C429" s="666"/>
      <c r="D429" s="666"/>
      <c r="E429" s="650"/>
      <c r="F429" s="703"/>
      <c r="G429" s="666"/>
      <c r="H429" s="666"/>
      <c r="I429" s="655"/>
      <c r="J429" s="3"/>
    </row>
    <row r="430" spans="1:10" s="1" customFormat="1" ht="18.75" hidden="1">
      <c r="A430" s="4"/>
      <c r="B430" s="711">
        <v>4</v>
      </c>
      <c r="C430" s="672"/>
      <c r="D430" s="672" t="str">
        <f>IF(C430,VLOOKUP(C430,男子登録情報!$A$2:$H$1688,2,0),"")</f>
        <v/>
      </c>
      <c r="E430" s="647" t="str">
        <f>IF(C430&gt;0,VLOOKUP(C430,男子登録情報!$A$2:$H$1688,3,0),"")</f>
        <v/>
      </c>
      <c r="F430" s="712"/>
      <c r="G430" s="672" t="str">
        <f>IF(C430&gt;0,VLOOKUP(C430,男子登録情報!$A$2:$H$1688,4,0),"")</f>
        <v/>
      </c>
      <c r="H430" s="672" t="str">
        <f>IF(C430&gt;0,VLOOKUP(C430,男子登録情報!$A$2:$H$1688,8,0),"")</f>
        <v/>
      </c>
      <c r="I430" s="675" t="str">
        <f>IF(C430&gt;0,VLOOKUP(C430,男子登録情報!$A$2:$H$1688,5,0),"")</f>
        <v/>
      </c>
      <c r="J430" s="3"/>
    </row>
    <row r="431" spans="1:10" s="1" customFormat="1" ht="18.75" hidden="1">
      <c r="A431" s="4"/>
      <c r="B431" s="671"/>
      <c r="C431" s="666"/>
      <c r="D431" s="666"/>
      <c r="E431" s="650"/>
      <c r="F431" s="703"/>
      <c r="G431" s="666"/>
      <c r="H431" s="666"/>
      <c r="I431" s="655"/>
      <c r="J431" s="3"/>
    </row>
    <row r="432" spans="1:10" s="1" customFormat="1" ht="18.75" hidden="1">
      <c r="A432" s="4"/>
      <c r="B432" s="711">
        <v>5</v>
      </c>
      <c r="C432" s="672"/>
      <c r="D432" s="672" t="str">
        <f>IF(C432,VLOOKUP(C432,男子登録情報!$A$2:$H$1688,2,0),"")</f>
        <v/>
      </c>
      <c r="E432" s="647" t="str">
        <f>IF(C432&gt;0,VLOOKUP(C432,男子登録情報!$A$2:$H$1688,3,0),"")</f>
        <v/>
      </c>
      <c r="F432" s="712"/>
      <c r="G432" s="672" t="str">
        <f>IF(C432&gt;0,VLOOKUP(C432,男子登録情報!$A$2:$H$1688,4,0),"")</f>
        <v/>
      </c>
      <c r="H432" s="672" t="str">
        <f>IF(C432&gt;0,VLOOKUP(C432,男子登録情報!$A$2:$H$1688,8,0),"")</f>
        <v/>
      </c>
      <c r="I432" s="675" t="str">
        <f>IF(C432&gt;0,VLOOKUP(C432,男子登録情報!$A$2:$H$1688,5,0),"")</f>
        <v/>
      </c>
      <c r="J432" s="3"/>
    </row>
    <row r="433" spans="1:10" s="1" customFormat="1" ht="18.75" hidden="1">
      <c r="A433" s="4"/>
      <c r="B433" s="671"/>
      <c r="C433" s="666"/>
      <c r="D433" s="666"/>
      <c r="E433" s="650"/>
      <c r="F433" s="703"/>
      <c r="G433" s="666"/>
      <c r="H433" s="666"/>
      <c r="I433" s="655"/>
      <c r="J433" s="3"/>
    </row>
    <row r="434" spans="1:10" s="1" customFormat="1" ht="18.75" hidden="1">
      <c r="A434" s="4"/>
      <c r="B434" s="711">
        <v>6</v>
      </c>
      <c r="C434" s="672"/>
      <c r="D434" s="672" t="str">
        <f>IF(C434,VLOOKUP(C434,男子登録情報!$A$2:$H$1688,2,0),"")</f>
        <v/>
      </c>
      <c r="E434" s="647" t="str">
        <f>IF(C434&gt;0,VLOOKUP(C434,男子登録情報!$A$2:$H$1688,3,0),"")</f>
        <v/>
      </c>
      <c r="F434" s="712"/>
      <c r="G434" s="672" t="str">
        <f>IF(C434&gt;0,VLOOKUP(C434,男子登録情報!$A$2:$H$1688,4,0),"")</f>
        <v/>
      </c>
      <c r="H434" s="672" t="str">
        <f>IF(C434&gt;0,VLOOKUP(C434,男子登録情報!$A$2:$H$1688,8,0),"")</f>
        <v/>
      </c>
      <c r="I434" s="675" t="str">
        <f>IF(C434&gt;0,VLOOKUP(C434,男子登録情報!$A$2:$H$1688,5,0),"")</f>
        <v/>
      </c>
      <c r="J434" s="3"/>
    </row>
    <row r="435" spans="1:10" s="1" customFormat="1" ht="19.5" hidden="1" thickBot="1">
      <c r="A435" s="4"/>
      <c r="B435" s="713"/>
      <c r="C435" s="714"/>
      <c r="D435" s="714"/>
      <c r="E435" s="715"/>
      <c r="F435" s="716"/>
      <c r="G435" s="714"/>
      <c r="H435" s="714"/>
      <c r="I435" s="676"/>
      <c r="J435" s="3"/>
    </row>
    <row r="436" spans="1:10" s="1" customFormat="1" ht="18.75" hidden="1">
      <c r="A436" s="4"/>
      <c r="B436" s="684" t="s">
        <v>1229</v>
      </c>
      <c r="C436" s="685"/>
      <c r="D436" s="685"/>
      <c r="E436" s="685"/>
      <c r="F436" s="685"/>
      <c r="G436" s="685"/>
      <c r="H436" s="685"/>
      <c r="I436" s="687"/>
      <c r="J436" s="3"/>
    </row>
    <row r="437" spans="1:10" s="1" customFormat="1" ht="18.75" hidden="1">
      <c r="A437" s="4"/>
      <c r="B437" s="688"/>
      <c r="C437" s="686"/>
      <c r="D437" s="686"/>
      <c r="E437" s="686"/>
      <c r="F437" s="686"/>
      <c r="G437" s="686"/>
      <c r="H437" s="686"/>
      <c r="I437" s="689"/>
      <c r="J437" s="3"/>
    </row>
    <row r="438" spans="1:10" s="1" customFormat="1" ht="19.5" hidden="1" thickBot="1">
      <c r="A438" s="4"/>
      <c r="B438" s="690"/>
      <c r="C438" s="691"/>
      <c r="D438" s="691"/>
      <c r="E438" s="691"/>
      <c r="F438" s="691"/>
      <c r="G438" s="691"/>
      <c r="H438" s="691"/>
      <c r="I438" s="692"/>
      <c r="J438" s="3"/>
    </row>
    <row r="439" spans="1:10" s="1" customFormat="1" ht="18.75" hidden="1">
      <c r="A439" s="45"/>
      <c r="B439" s="45"/>
      <c r="C439" s="45"/>
      <c r="D439" s="45"/>
      <c r="E439" s="45"/>
      <c r="F439" s="45"/>
      <c r="G439" s="45"/>
      <c r="H439" s="45"/>
      <c r="I439" s="45"/>
      <c r="J439" s="48"/>
    </row>
    <row r="440" spans="1:10" s="1" customFormat="1" ht="19.5" hidden="1" thickBot="1">
      <c r="A440" s="4"/>
      <c r="B440" s="4"/>
      <c r="C440" s="4"/>
      <c r="D440" s="4"/>
      <c r="E440" s="4"/>
      <c r="F440" s="4"/>
      <c r="G440" s="4"/>
      <c r="H440" s="4"/>
      <c r="I440" s="4"/>
      <c r="J440" s="46" t="s">
        <v>1259</v>
      </c>
    </row>
    <row r="441" spans="1:10" s="1" customFormat="1" ht="18.75" hidden="1">
      <c r="A441" s="4"/>
      <c r="B441" s="657" t="str">
        <f>CONCATENATE('加盟校情報&amp;大会設定'!$G$5,'加盟校情報&amp;大会設定'!$H$5,'加盟校情報&amp;大会設定'!$I$5,'加盟校情報&amp;大会設定'!$J$5,)&amp;"　男子4×400mR"</f>
        <v>第85回東海学生陸上競技対校選手権大会　男子4×400mR</v>
      </c>
      <c r="C441" s="658"/>
      <c r="D441" s="658"/>
      <c r="E441" s="658"/>
      <c r="F441" s="658"/>
      <c r="G441" s="658"/>
      <c r="H441" s="658"/>
      <c r="I441" s="659"/>
      <c r="J441" s="3"/>
    </row>
    <row r="442" spans="1:10" s="1" customFormat="1" ht="19.5" hidden="1" thickBot="1">
      <c r="A442" s="4"/>
      <c r="B442" s="660"/>
      <c r="C442" s="661"/>
      <c r="D442" s="661"/>
      <c r="E442" s="661"/>
      <c r="F442" s="661"/>
      <c r="G442" s="661"/>
      <c r="H442" s="661"/>
      <c r="I442" s="662"/>
      <c r="J442" s="3"/>
    </row>
    <row r="443" spans="1:10" s="1" customFormat="1" ht="18.75" hidden="1">
      <c r="A443" s="4"/>
      <c r="B443" s="636" t="s">
        <v>1233</v>
      </c>
      <c r="C443" s="637"/>
      <c r="D443" s="673" t="str">
        <f>IF(基本情報登録!$D$6&gt;0,基本情報登録!$D$6,"")</f>
        <v/>
      </c>
      <c r="E443" s="674"/>
      <c r="F443" s="674"/>
      <c r="G443" s="674"/>
      <c r="H443" s="637"/>
      <c r="I443" s="47" t="s">
        <v>1267</v>
      </c>
      <c r="J443" s="3"/>
    </row>
    <row r="444" spans="1:10" s="1" customFormat="1" ht="18.75" hidden="1">
      <c r="A444" s="4"/>
      <c r="B444" s="643" t="s">
        <v>1</v>
      </c>
      <c r="C444" s="644"/>
      <c r="D444" s="677" t="str">
        <f>IF(基本情報登録!$D$8&gt;0,基本情報登録!$D$8,"")</f>
        <v/>
      </c>
      <c r="E444" s="678"/>
      <c r="F444" s="678"/>
      <c r="G444" s="678"/>
      <c r="H444" s="644"/>
      <c r="I444" s="675"/>
      <c r="J444" s="3"/>
    </row>
    <row r="445" spans="1:10" s="1" customFormat="1" ht="19.5" hidden="1" thickBot="1">
      <c r="A445" s="4"/>
      <c r="B445" s="653"/>
      <c r="C445" s="654"/>
      <c r="D445" s="679"/>
      <c r="E445" s="680"/>
      <c r="F445" s="680"/>
      <c r="G445" s="680"/>
      <c r="H445" s="654"/>
      <c r="I445" s="676"/>
      <c r="J445" s="3"/>
    </row>
    <row r="446" spans="1:10" s="1" customFormat="1" ht="18.75" hidden="1">
      <c r="A446" s="4"/>
      <c r="B446" s="636" t="s">
        <v>4289</v>
      </c>
      <c r="C446" s="637"/>
      <c r="D446" s="705"/>
      <c r="E446" s="706"/>
      <c r="F446" s="706"/>
      <c r="G446" s="706"/>
      <c r="H446" s="706"/>
      <c r="I446" s="707"/>
      <c r="J446" s="3"/>
    </row>
    <row r="447" spans="1:10" s="1" customFormat="1" ht="18.75" hidden="1">
      <c r="A447" s="4"/>
      <c r="B447" s="35"/>
      <c r="C447" s="36"/>
      <c r="D447" s="37"/>
      <c r="E447" s="641" t="str">
        <f>TEXT(D446,"00000")</f>
        <v>00000</v>
      </c>
      <c r="F447" s="641"/>
      <c r="G447" s="641"/>
      <c r="H447" s="641"/>
      <c r="I447" s="642"/>
      <c r="J447" s="3"/>
    </row>
    <row r="448" spans="1:10" s="1" customFormat="1" ht="18.75" hidden="1">
      <c r="A448" s="4"/>
      <c r="B448" s="643" t="s">
        <v>23</v>
      </c>
      <c r="C448" s="644"/>
      <c r="D448" s="647"/>
      <c r="E448" s="648"/>
      <c r="F448" s="648"/>
      <c r="G448" s="648"/>
      <c r="H448" s="648"/>
      <c r="I448" s="649"/>
      <c r="J448" s="3"/>
    </row>
    <row r="449" spans="1:10" s="1" customFormat="1" ht="18.75" hidden="1">
      <c r="A449" s="4"/>
      <c r="B449" s="645"/>
      <c r="C449" s="646"/>
      <c r="D449" s="650"/>
      <c r="E449" s="651"/>
      <c r="F449" s="651"/>
      <c r="G449" s="651"/>
      <c r="H449" s="651"/>
      <c r="I449" s="652"/>
      <c r="J449" s="3"/>
    </row>
    <row r="450" spans="1:10" s="1" customFormat="1" ht="19.5" hidden="1" thickBot="1">
      <c r="A450" s="4"/>
      <c r="B450" s="708" t="s">
        <v>1225</v>
      </c>
      <c r="C450" s="709"/>
      <c r="D450" s="710"/>
      <c r="E450" s="634"/>
      <c r="F450" s="634"/>
      <c r="G450" s="634"/>
      <c r="H450" s="634"/>
      <c r="I450" s="635"/>
      <c r="J450" s="3"/>
    </row>
    <row r="451" spans="1:10" s="1" customFormat="1" ht="18.75" hidden="1">
      <c r="A451" s="4"/>
      <c r="B451" s="694" t="s">
        <v>1226</v>
      </c>
      <c r="C451" s="695"/>
      <c r="D451" s="695"/>
      <c r="E451" s="695"/>
      <c r="F451" s="695"/>
      <c r="G451" s="695"/>
      <c r="H451" s="695"/>
      <c r="I451" s="696"/>
      <c r="J451" s="3"/>
    </row>
    <row r="452" spans="1:10" s="1" customFormat="1" ht="19.5" hidden="1" thickBot="1">
      <c r="A452" s="4"/>
      <c r="B452" s="38" t="s">
        <v>1230</v>
      </c>
      <c r="C452" s="39" t="s">
        <v>14</v>
      </c>
      <c r="D452" s="39" t="s">
        <v>1231</v>
      </c>
      <c r="E452" s="697" t="s">
        <v>1227</v>
      </c>
      <c r="F452" s="698"/>
      <c r="G452" s="39" t="s">
        <v>1232</v>
      </c>
      <c r="H452" s="39" t="s">
        <v>44</v>
      </c>
      <c r="I452" s="40" t="s">
        <v>1228</v>
      </c>
      <c r="J452" s="3"/>
    </row>
    <row r="453" spans="1:10" s="1" customFormat="1" ht="19.5" hidden="1" thickTop="1">
      <c r="A453" s="4"/>
      <c r="B453" s="699">
        <v>1</v>
      </c>
      <c r="C453" s="700"/>
      <c r="D453" s="700" t="str">
        <f>IF(C453&gt;0,VLOOKUP(C453,男子登録情報!$A$2:$H$1688,2,0),"")</f>
        <v/>
      </c>
      <c r="E453" s="701" t="str">
        <f>IF(C453&gt;0,VLOOKUP(C453,男子登録情報!$A$2:$H$1688,3,0),"")</f>
        <v/>
      </c>
      <c r="F453" s="702"/>
      <c r="G453" s="700" t="str">
        <f>IF(C453&gt;0,VLOOKUP(C453,男子登録情報!$A$2:$H$1688,4,0),"")</f>
        <v/>
      </c>
      <c r="H453" s="700" t="str">
        <f>IF(C453&gt;0,VLOOKUP(C453,男子登録情報!$A$2:$H$1688,8,0),"")</f>
        <v/>
      </c>
      <c r="I453" s="704" t="str">
        <f>IF(C453&gt;0,VLOOKUP(C453,男子登録情報!$A$2:$H$1688,5,0),"")</f>
        <v/>
      </c>
      <c r="J453" s="3"/>
    </row>
    <row r="454" spans="1:10" s="1" customFormat="1" ht="18.75" hidden="1">
      <c r="A454" s="4"/>
      <c r="B454" s="671"/>
      <c r="C454" s="666"/>
      <c r="D454" s="666"/>
      <c r="E454" s="650"/>
      <c r="F454" s="703"/>
      <c r="G454" s="666"/>
      <c r="H454" s="666"/>
      <c r="I454" s="655"/>
      <c r="J454" s="3"/>
    </row>
    <row r="455" spans="1:10" s="1" customFormat="1" ht="18.75" hidden="1">
      <c r="A455" s="4"/>
      <c r="B455" s="711">
        <v>2</v>
      </c>
      <c r="C455" s="672"/>
      <c r="D455" s="672" t="str">
        <f>IF(C455,VLOOKUP(C455,男子登録情報!$A$2:$H$1688,2,0),"")</f>
        <v/>
      </c>
      <c r="E455" s="647" t="str">
        <f>IF(C455&gt;0,VLOOKUP(C455,男子登録情報!$A$2:$H$1688,3,0),"")</f>
        <v/>
      </c>
      <c r="F455" s="712"/>
      <c r="G455" s="672" t="str">
        <f>IF(C455&gt;0,VLOOKUP(C455,男子登録情報!$A$2:$H$1688,4,0),"")</f>
        <v/>
      </c>
      <c r="H455" s="672" t="str">
        <f>IF(C455&gt;0,VLOOKUP(C455,男子登録情報!$A$2:$H$1688,8,0),"")</f>
        <v/>
      </c>
      <c r="I455" s="675" t="str">
        <f>IF(C455&gt;0,VLOOKUP(C455,男子登録情報!$A$2:$H$1688,5,0),"")</f>
        <v/>
      </c>
      <c r="J455" s="3"/>
    </row>
    <row r="456" spans="1:10" s="1" customFormat="1" ht="18.75" hidden="1">
      <c r="A456" s="4"/>
      <c r="B456" s="671"/>
      <c r="C456" s="666"/>
      <c r="D456" s="666"/>
      <c r="E456" s="650"/>
      <c r="F456" s="703"/>
      <c r="G456" s="666"/>
      <c r="H456" s="666"/>
      <c r="I456" s="655"/>
      <c r="J456" s="3"/>
    </row>
    <row r="457" spans="1:10" s="1" customFormat="1" ht="18.75" hidden="1">
      <c r="A457" s="4"/>
      <c r="B457" s="711">
        <v>3</v>
      </c>
      <c r="C457" s="672"/>
      <c r="D457" s="672" t="str">
        <f>IF(C457,VLOOKUP(C457,男子登録情報!$A$2:$H$1688,2,0),"")</f>
        <v/>
      </c>
      <c r="E457" s="647" t="str">
        <f>IF(C457&gt;0,VLOOKUP(C457,男子登録情報!$A$2:$H$1688,3,0),"")</f>
        <v/>
      </c>
      <c r="F457" s="712"/>
      <c r="G457" s="672" t="str">
        <f>IF(C457&gt;0,VLOOKUP(C457,男子登録情報!$A$2:$H$1688,4,0),"")</f>
        <v/>
      </c>
      <c r="H457" s="672" t="str">
        <f>IF(C457&gt;0,VLOOKUP(C457,男子登録情報!$A$2:$H$1688,8,0),"")</f>
        <v/>
      </c>
      <c r="I457" s="675" t="str">
        <f>IF(C457&gt;0,VLOOKUP(C457,男子登録情報!$A$2:$H$1688,5,0),"")</f>
        <v/>
      </c>
      <c r="J457" s="3"/>
    </row>
    <row r="458" spans="1:10" s="1" customFormat="1" ht="18.75" hidden="1">
      <c r="A458" s="4"/>
      <c r="B458" s="671"/>
      <c r="C458" s="666"/>
      <c r="D458" s="666"/>
      <c r="E458" s="650"/>
      <c r="F458" s="703"/>
      <c r="G458" s="666"/>
      <c r="H458" s="666"/>
      <c r="I458" s="655"/>
      <c r="J458" s="3"/>
    </row>
    <row r="459" spans="1:10" s="1" customFormat="1" ht="18.75" hidden="1">
      <c r="A459" s="4"/>
      <c r="B459" s="711">
        <v>4</v>
      </c>
      <c r="C459" s="672"/>
      <c r="D459" s="672" t="str">
        <f>IF(C459,VLOOKUP(C459,男子登録情報!$A$2:$H$1688,2,0),"")</f>
        <v/>
      </c>
      <c r="E459" s="647" t="str">
        <f>IF(C459&gt;0,VLOOKUP(C459,男子登録情報!$A$2:$H$1688,3,0),"")</f>
        <v/>
      </c>
      <c r="F459" s="712"/>
      <c r="G459" s="672" t="str">
        <f>IF(C459&gt;0,VLOOKUP(C459,男子登録情報!$A$2:$H$1688,4,0),"")</f>
        <v/>
      </c>
      <c r="H459" s="672" t="str">
        <f>IF(C459&gt;0,VLOOKUP(C459,男子登録情報!$A$2:$H$1688,8,0),"")</f>
        <v/>
      </c>
      <c r="I459" s="675" t="str">
        <f>IF(C459&gt;0,VLOOKUP(C459,男子登録情報!$A$2:$H$1688,5,0),"")</f>
        <v/>
      </c>
      <c r="J459" s="3"/>
    </row>
    <row r="460" spans="1:10" s="1" customFormat="1" ht="18.75" hidden="1">
      <c r="A460" s="4"/>
      <c r="B460" s="671"/>
      <c r="C460" s="666"/>
      <c r="D460" s="666"/>
      <c r="E460" s="650"/>
      <c r="F460" s="703"/>
      <c r="G460" s="666"/>
      <c r="H460" s="666"/>
      <c r="I460" s="655"/>
      <c r="J460" s="3"/>
    </row>
    <row r="461" spans="1:10" s="1" customFormat="1" ht="18.75" hidden="1">
      <c r="A461" s="4"/>
      <c r="B461" s="711">
        <v>5</v>
      </c>
      <c r="C461" s="672"/>
      <c r="D461" s="672" t="str">
        <f>IF(C461,VLOOKUP(C461,男子登録情報!$A$2:$H$1688,2,0),"")</f>
        <v/>
      </c>
      <c r="E461" s="647" t="str">
        <f>IF(C461&gt;0,VLOOKUP(C461,男子登録情報!$A$2:$H$1688,3,0),"")</f>
        <v/>
      </c>
      <c r="F461" s="712"/>
      <c r="G461" s="672" t="str">
        <f>IF(C461&gt;0,VLOOKUP(C461,男子登録情報!$A$2:$H$1688,4,0),"")</f>
        <v/>
      </c>
      <c r="H461" s="672" t="str">
        <f>IF(C461&gt;0,VLOOKUP(C461,男子登録情報!$A$2:$H$1688,8,0),"")</f>
        <v/>
      </c>
      <c r="I461" s="675" t="str">
        <f>IF(C461&gt;0,VLOOKUP(C461,男子登録情報!$A$2:$H$1688,5,0),"")</f>
        <v/>
      </c>
      <c r="J461" s="3"/>
    </row>
    <row r="462" spans="1:10" s="1" customFormat="1" ht="18.75" hidden="1">
      <c r="A462" s="4"/>
      <c r="B462" s="671"/>
      <c r="C462" s="666"/>
      <c r="D462" s="666"/>
      <c r="E462" s="650"/>
      <c r="F462" s="703"/>
      <c r="G462" s="666"/>
      <c r="H462" s="666"/>
      <c r="I462" s="655"/>
      <c r="J462" s="3"/>
    </row>
    <row r="463" spans="1:10" s="1" customFormat="1" ht="18.75" hidden="1">
      <c r="A463" s="4"/>
      <c r="B463" s="711">
        <v>6</v>
      </c>
      <c r="C463" s="672"/>
      <c r="D463" s="672" t="str">
        <f>IF(C463,VLOOKUP(C463,男子登録情報!$A$2:$H$1688,2,0),"")</f>
        <v/>
      </c>
      <c r="E463" s="647" t="str">
        <f>IF(C463&gt;0,VLOOKUP(C463,男子登録情報!$A$2:$H$1688,3,0),"")</f>
        <v/>
      </c>
      <c r="F463" s="712"/>
      <c r="G463" s="672" t="str">
        <f>IF(C463&gt;0,VLOOKUP(C463,男子登録情報!$A$2:$H$1688,4,0),"")</f>
        <v/>
      </c>
      <c r="H463" s="672" t="str">
        <f>IF(C463&gt;0,VLOOKUP(C463,男子登録情報!$A$2:$H$1688,8,0),"")</f>
        <v/>
      </c>
      <c r="I463" s="675" t="str">
        <f>IF(C463&gt;0,VLOOKUP(C463,男子登録情報!$A$2:$H$1688,5,0),"")</f>
        <v/>
      </c>
      <c r="J463" s="3"/>
    </row>
    <row r="464" spans="1:10" s="1" customFormat="1" ht="19.5" hidden="1" thickBot="1">
      <c r="A464" s="4"/>
      <c r="B464" s="713"/>
      <c r="C464" s="714"/>
      <c r="D464" s="714"/>
      <c r="E464" s="715"/>
      <c r="F464" s="716"/>
      <c r="G464" s="714"/>
      <c r="H464" s="714"/>
      <c r="I464" s="676"/>
      <c r="J464" s="3"/>
    </row>
    <row r="465" spans="1:10" s="1" customFormat="1" ht="18.75" hidden="1">
      <c r="A465" s="4"/>
      <c r="B465" s="684" t="s">
        <v>1229</v>
      </c>
      <c r="C465" s="685"/>
      <c r="D465" s="685"/>
      <c r="E465" s="685"/>
      <c r="F465" s="685"/>
      <c r="G465" s="685"/>
      <c r="H465" s="685"/>
      <c r="I465" s="687"/>
      <c r="J465" s="3"/>
    </row>
    <row r="466" spans="1:10" s="1" customFormat="1" ht="18.75" hidden="1">
      <c r="A466" s="4"/>
      <c r="B466" s="688"/>
      <c r="C466" s="686"/>
      <c r="D466" s="686"/>
      <c r="E466" s="686"/>
      <c r="F466" s="686"/>
      <c r="G466" s="686"/>
      <c r="H466" s="686"/>
      <c r="I466" s="689"/>
      <c r="J466" s="3"/>
    </row>
    <row r="467" spans="1:10" s="1" customFormat="1" ht="19.5" hidden="1" thickBot="1">
      <c r="A467" s="4"/>
      <c r="B467" s="690"/>
      <c r="C467" s="691"/>
      <c r="D467" s="691"/>
      <c r="E467" s="691"/>
      <c r="F467" s="691"/>
      <c r="G467" s="691"/>
      <c r="H467" s="691"/>
      <c r="I467" s="692"/>
      <c r="J467" s="3"/>
    </row>
    <row r="468" spans="1:10" s="1" customFormat="1" ht="18.75" hidden="1">
      <c r="A468" s="45"/>
      <c r="B468" s="45"/>
      <c r="C468" s="45"/>
      <c r="D468" s="45"/>
      <c r="E468" s="45"/>
      <c r="F468" s="45"/>
      <c r="G468" s="45"/>
      <c r="H468" s="45"/>
      <c r="I468" s="45"/>
      <c r="J468" s="48"/>
    </row>
    <row r="469" spans="1:10" s="1" customFormat="1" ht="19.5" hidden="1" thickBot="1">
      <c r="A469" s="4"/>
      <c r="B469" s="4"/>
      <c r="C469" s="4"/>
      <c r="D469" s="4"/>
      <c r="E469" s="4"/>
      <c r="F469" s="4"/>
      <c r="G469" s="4"/>
      <c r="H469" s="4"/>
      <c r="I469" s="4"/>
      <c r="J469" s="46" t="s">
        <v>1260</v>
      </c>
    </row>
    <row r="470" spans="1:10" s="1" customFormat="1" ht="18.75" hidden="1">
      <c r="A470" s="4"/>
      <c r="B470" s="657" t="str">
        <f>CONCATENATE('加盟校情報&amp;大会設定'!$G$5,'加盟校情報&amp;大会設定'!$H$5,'加盟校情報&amp;大会設定'!$I$5,'加盟校情報&amp;大会設定'!$J$5,)&amp;"　男子4×400mR"</f>
        <v>第85回東海学生陸上競技対校選手権大会　男子4×400mR</v>
      </c>
      <c r="C470" s="658"/>
      <c r="D470" s="658"/>
      <c r="E470" s="658"/>
      <c r="F470" s="658"/>
      <c r="G470" s="658"/>
      <c r="H470" s="658"/>
      <c r="I470" s="659"/>
      <c r="J470" s="3"/>
    </row>
    <row r="471" spans="1:10" s="1" customFormat="1" ht="19.5" hidden="1" thickBot="1">
      <c r="A471" s="4"/>
      <c r="B471" s="660"/>
      <c r="C471" s="661"/>
      <c r="D471" s="661"/>
      <c r="E471" s="661"/>
      <c r="F471" s="661"/>
      <c r="G471" s="661"/>
      <c r="H471" s="661"/>
      <c r="I471" s="662"/>
      <c r="J471" s="3"/>
    </row>
    <row r="472" spans="1:10" s="1" customFormat="1" ht="18.75" hidden="1">
      <c r="A472" s="4"/>
      <c r="B472" s="636" t="s">
        <v>1233</v>
      </c>
      <c r="C472" s="637"/>
      <c r="D472" s="673" t="str">
        <f>IF(基本情報登録!$D$6&gt;0,基本情報登録!$D$6,"")</f>
        <v/>
      </c>
      <c r="E472" s="674"/>
      <c r="F472" s="674"/>
      <c r="G472" s="674"/>
      <c r="H472" s="637"/>
      <c r="I472" s="47" t="s">
        <v>1267</v>
      </c>
      <c r="J472" s="3"/>
    </row>
    <row r="473" spans="1:10" s="1" customFormat="1" ht="18.75" hidden="1">
      <c r="A473" s="4"/>
      <c r="B473" s="643" t="s">
        <v>1</v>
      </c>
      <c r="C473" s="644"/>
      <c r="D473" s="677" t="str">
        <f>IF(基本情報登録!$D$8&gt;0,基本情報登録!$D$8,"")</f>
        <v/>
      </c>
      <c r="E473" s="678"/>
      <c r="F473" s="678"/>
      <c r="G473" s="678"/>
      <c r="H473" s="644"/>
      <c r="I473" s="675"/>
      <c r="J473" s="3"/>
    </row>
    <row r="474" spans="1:10" s="1" customFormat="1" ht="19.5" hidden="1" thickBot="1">
      <c r="A474" s="4"/>
      <c r="B474" s="653"/>
      <c r="C474" s="654"/>
      <c r="D474" s="679"/>
      <c r="E474" s="680"/>
      <c r="F474" s="680"/>
      <c r="G474" s="680"/>
      <c r="H474" s="654"/>
      <c r="I474" s="676"/>
      <c r="J474" s="3"/>
    </row>
    <row r="475" spans="1:10" s="1" customFormat="1" ht="18.75" hidden="1">
      <c r="A475" s="4"/>
      <c r="B475" s="636" t="s">
        <v>4289</v>
      </c>
      <c r="C475" s="637"/>
      <c r="D475" s="705"/>
      <c r="E475" s="706"/>
      <c r="F475" s="706"/>
      <c r="G475" s="706"/>
      <c r="H475" s="706"/>
      <c r="I475" s="707"/>
      <c r="J475" s="3"/>
    </row>
    <row r="476" spans="1:10" s="1" customFormat="1" ht="18.75" hidden="1">
      <c r="A476" s="4"/>
      <c r="B476" s="35"/>
      <c r="C476" s="36"/>
      <c r="D476" s="37"/>
      <c r="E476" s="641" t="str">
        <f>TEXT(D475,"00000")</f>
        <v>00000</v>
      </c>
      <c r="F476" s="641"/>
      <c r="G476" s="641"/>
      <c r="H476" s="641"/>
      <c r="I476" s="642"/>
      <c r="J476" s="3"/>
    </row>
    <row r="477" spans="1:10" s="1" customFormat="1" ht="18.75" hidden="1">
      <c r="A477" s="4"/>
      <c r="B477" s="643" t="s">
        <v>23</v>
      </c>
      <c r="C477" s="644"/>
      <c r="D477" s="647"/>
      <c r="E477" s="648"/>
      <c r="F477" s="648"/>
      <c r="G477" s="648"/>
      <c r="H477" s="648"/>
      <c r="I477" s="649"/>
      <c r="J477" s="3"/>
    </row>
    <row r="478" spans="1:10" s="1" customFormat="1" ht="18.75" hidden="1">
      <c r="A478" s="4"/>
      <c r="B478" s="645"/>
      <c r="C478" s="646"/>
      <c r="D478" s="650"/>
      <c r="E478" s="651"/>
      <c r="F478" s="651"/>
      <c r="G478" s="651"/>
      <c r="H478" s="651"/>
      <c r="I478" s="652"/>
      <c r="J478" s="3"/>
    </row>
    <row r="479" spans="1:10" s="1" customFormat="1" ht="19.5" hidden="1" thickBot="1">
      <c r="A479" s="4"/>
      <c r="B479" s="708" t="s">
        <v>1225</v>
      </c>
      <c r="C479" s="709"/>
      <c r="D479" s="710"/>
      <c r="E479" s="634"/>
      <c r="F479" s="634"/>
      <c r="G479" s="634"/>
      <c r="H479" s="634"/>
      <c r="I479" s="635"/>
      <c r="J479" s="3"/>
    </row>
    <row r="480" spans="1:10" s="1" customFormat="1" ht="18.75" hidden="1">
      <c r="A480" s="4"/>
      <c r="B480" s="694" t="s">
        <v>1226</v>
      </c>
      <c r="C480" s="695"/>
      <c r="D480" s="695"/>
      <c r="E480" s="695"/>
      <c r="F480" s="695"/>
      <c r="G480" s="695"/>
      <c r="H480" s="695"/>
      <c r="I480" s="696"/>
      <c r="J480" s="3"/>
    </row>
    <row r="481" spans="1:10" s="1" customFormat="1" ht="19.5" hidden="1" thickBot="1">
      <c r="A481" s="4"/>
      <c r="B481" s="38" t="s">
        <v>1230</v>
      </c>
      <c r="C481" s="39" t="s">
        <v>14</v>
      </c>
      <c r="D481" s="39" t="s">
        <v>1231</v>
      </c>
      <c r="E481" s="697" t="s">
        <v>1227</v>
      </c>
      <c r="F481" s="698"/>
      <c r="G481" s="39" t="s">
        <v>1232</v>
      </c>
      <c r="H481" s="39" t="s">
        <v>44</v>
      </c>
      <c r="I481" s="40" t="s">
        <v>1228</v>
      </c>
      <c r="J481" s="3"/>
    </row>
    <row r="482" spans="1:10" s="1" customFormat="1" ht="19.5" hidden="1" thickTop="1">
      <c r="A482" s="4"/>
      <c r="B482" s="699">
        <v>1</v>
      </c>
      <c r="C482" s="700"/>
      <c r="D482" s="700" t="str">
        <f>IF(C482&gt;0,VLOOKUP(C482,男子登録情報!$A$2:$H$1688,2,0),"")</f>
        <v/>
      </c>
      <c r="E482" s="701" t="str">
        <f>IF(C482&gt;0,VLOOKUP(C482,男子登録情報!$A$2:$H$1688,3,0),"")</f>
        <v/>
      </c>
      <c r="F482" s="702"/>
      <c r="G482" s="700" t="str">
        <f>IF(C482&gt;0,VLOOKUP(C482,男子登録情報!$A$2:$H$1688,4,0),"")</f>
        <v/>
      </c>
      <c r="H482" s="700" t="str">
        <f>IF(C482&gt;0,VLOOKUP(C482,男子登録情報!$A$2:$H$1688,8,0),"")</f>
        <v/>
      </c>
      <c r="I482" s="704" t="str">
        <f>IF(C482&gt;0,VLOOKUP(C482,男子登録情報!$A$2:$H$1688,5,0),"")</f>
        <v/>
      </c>
      <c r="J482" s="3"/>
    </row>
    <row r="483" spans="1:10" s="1" customFormat="1" ht="18.75" hidden="1">
      <c r="A483" s="4"/>
      <c r="B483" s="671"/>
      <c r="C483" s="666"/>
      <c r="D483" s="666"/>
      <c r="E483" s="650"/>
      <c r="F483" s="703"/>
      <c r="G483" s="666"/>
      <c r="H483" s="666"/>
      <c r="I483" s="655"/>
      <c r="J483" s="3"/>
    </row>
    <row r="484" spans="1:10" s="1" customFormat="1" ht="18.75" hidden="1">
      <c r="A484" s="4"/>
      <c r="B484" s="711">
        <v>2</v>
      </c>
      <c r="C484" s="672"/>
      <c r="D484" s="672" t="str">
        <f>IF(C484,VLOOKUP(C484,男子登録情報!$A$2:$H$1688,2,0),"")</f>
        <v/>
      </c>
      <c r="E484" s="647" t="str">
        <f>IF(C484&gt;0,VLOOKUP(C484,男子登録情報!$A$2:$H$1688,3,0),"")</f>
        <v/>
      </c>
      <c r="F484" s="712"/>
      <c r="G484" s="672" t="str">
        <f>IF(C484&gt;0,VLOOKUP(C484,男子登録情報!$A$2:$H$1688,4,0),"")</f>
        <v/>
      </c>
      <c r="H484" s="672" t="str">
        <f>IF(C484&gt;0,VLOOKUP(C484,男子登録情報!$A$2:$H$1688,8,0),"")</f>
        <v/>
      </c>
      <c r="I484" s="675" t="str">
        <f>IF(C484&gt;0,VLOOKUP(C484,男子登録情報!$A$2:$H$1688,5,0),"")</f>
        <v/>
      </c>
      <c r="J484" s="3"/>
    </row>
    <row r="485" spans="1:10" s="1" customFormat="1" ht="18.75" hidden="1">
      <c r="A485" s="4"/>
      <c r="B485" s="671"/>
      <c r="C485" s="666"/>
      <c r="D485" s="666"/>
      <c r="E485" s="650"/>
      <c r="F485" s="703"/>
      <c r="G485" s="666"/>
      <c r="H485" s="666"/>
      <c r="I485" s="655"/>
      <c r="J485" s="3"/>
    </row>
    <row r="486" spans="1:10" s="1" customFormat="1" ht="18.75" hidden="1">
      <c r="A486" s="4"/>
      <c r="B486" s="711">
        <v>3</v>
      </c>
      <c r="C486" s="672"/>
      <c r="D486" s="672" t="str">
        <f>IF(C486,VLOOKUP(C486,男子登録情報!$A$2:$H$1688,2,0),"")</f>
        <v/>
      </c>
      <c r="E486" s="647" t="str">
        <f>IF(C486&gt;0,VLOOKUP(C486,男子登録情報!$A$2:$H$1688,3,0),"")</f>
        <v/>
      </c>
      <c r="F486" s="712"/>
      <c r="G486" s="672" t="str">
        <f>IF(C486&gt;0,VLOOKUP(C486,男子登録情報!$A$2:$H$1688,4,0),"")</f>
        <v/>
      </c>
      <c r="H486" s="672" t="str">
        <f>IF(C486&gt;0,VLOOKUP(C486,男子登録情報!$A$2:$H$1688,8,0),"")</f>
        <v/>
      </c>
      <c r="I486" s="675" t="str">
        <f>IF(C486&gt;0,VLOOKUP(C486,男子登録情報!$A$2:$H$1688,5,0),"")</f>
        <v/>
      </c>
      <c r="J486" s="3"/>
    </row>
    <row r="487" spans="1:10" s="1" customFormat="1" ht="18.75" hidden="1">
      <c r="A487" s="4"/>
      <c r="B487" s="671"/>
      <c r="C487" s="666"/>
      <c r="D487" s="666"/>
      <c r="E487" s="650"/>
      <c r="F487" s="703"/>
      <c r="G487" s="666"/>
      <c r="H487" s="666"/>
      <c r="I487" s="655"/>
      <c r="J487" s="3"/>
    </row>
    <row r="488" spans="1:10" s="1" customFormat="1" ht="18.75" hidden="1">
      <c r="A488" s="4"/>
      <c r="B488" s="711">
        <v>4</v>
      </c>
      <c r="C488" s="672"/>
      <c r="D488" s="672" t="str">
        <f>IF(C488,VLOOKUP(C488,男子登録情報!$A$2:$H$1688,2,0),"")</f>
        <v/>
      </c>
      <c r="E488" s="647" t="str">
        <f>IF(C488&gt;0,VLOOKUP(C488,男子登録情報!$A$2:$H$1688,3,0),"")</f>
        <v/>
      </c>
      <c r="F488" s="712"/>
      <c r="G488" s="672" t="str">
        <f>IF(C488&gt;0,VLOOKUP(C488,男子登録情報!$A$2:$H$1688,4,0),"")</f>
        <v/>
      </c>
      <c r="H488" s="672" t="str">
        <f>IF(C488&gt;0,VLOOKUP(C488,男子登録情報!$A$2:$H$1688,8,0),"")</f>
        <v/>
      </c>
      <c r="I488" s="675" t="str">
        <f>IF(C488&gt;0,VLOOKUP(C488,男子登録情報!$A$2:$H$1688,5,0),"")</f>
        <v/>
      </c>
      <c r="J488" s="3"/>
    </row>
    <row r="489" spans="1:10" s="1" customFormat="1" ht="18.75" hidden="1">
      <c r="A489" s="4"/>
      <c r="B489" s="671"/>
      <c r="C489" s="666"/>
      <c r="D489" s="666"/>
      <c r="E489" s="650"/>
      <c r="F489" s="703"/>
      <c r="G489" s="666"/>
      <c r="H489" s="666"/>
      <c r="I489" s="655"/>
      <c r="J489" s="3"/>
    </row>
    <row r="490" spans="1:10" s="1" customFormat="1" ht="18.75" hidden="1">
      <c r="A490" s="4"/>
      <c r="B490" s="711">
        <v>5</v>
      </c>
      <c r="C490" s="672"/>
      <c r="D490" s="672" t="str">
        <f>IF(C490,VLOOKUP(C490,男子登録情報!$A$2:$H$1688,2,0),"")</f>
        <v/>
      </c>
      <c r="E490" s="647" t="str">
        <f>IF(C490&gt;0,VLOOKUP(C490,男子登録情報!$A$2:$H$1688,3,0),"")</f>
        <v/>
      </c>
      <c r="F490" s="712"/>
      <c r="G490" s="672" t="str">
        <f>IF(C490&gt;0,VLOOKUP(C490,男子登録情報!$A$2:$H$1688,4,0),"")</f>
        <v/>
      </c>
      <c r="H490" s="672" t="str">
        <f>IF(C490&gt;0,VLOOKUP(C490,男子登録情報!$A$2:$H$1688,8,0),"")</f>
        <v/>
      </c>
      <c r="I490" s="675" t="str">
        <f>IF(C490&gt;0,VLOOKUP(C490,男子登録情報!$A$2:$H$1688,5,0),"")</f>
        <v/>
      </c>
      <c r="J490" s="3"/>
    </row>
    <row r="491" spans="1:10" s="1" customFormat="1" ht="18.75" hidden="1">
      <c r="A491" s="4"/>
      <c r="B491" s="671"/>
      <c r="C491" s="666"/>
      <c r="D491" s="666"/>
      <c r="E491" s="650"/>
      <c r="F491" s="703"/>
      <c r="G491" s="666"/>
      <c r="H491" s="666"/>
      <c r="I491" s="655"/>
      <c r="J491" s="3"/>
    </row>
    <row r="492" spans="1:10" s="1" customFormat="1" ht="18.75" hidden="1">
      <c r="A492" s="4"/>
      <c r="B492" s="711">
        <v>6</v>
      </c>
      <c r="C492" s="672"/>
      <c r="D492" s="672" t="str">
        <f>IF(C492,VLOOKUP(C492,男子登録情報!$A$2:$H$1688,2,0),"")</f>
        <v/>
      </c>
      <c r="E492" s="647" t="str">
        <f>IF(C492&gt;0,VLOOKUP(C492,男子登録情報!$A$2:$H$1688,3,0),"")</f>
        <v/>
      </c>
      <c r="F492" s="712"/>
      <c r="G492" s="672" t="str">
        <f>IF(C492&gt;0,VLOOKUP(C492,男子登録情報!$A$2:$H$1688,4,0),"")</f>
        <v/>
      </c>
      <c r="H492" s="672" t="str">
        <f>IF(C492&gt;0,VLOOKUP(C492,男子登録情報!$A$2:$H$1688,8,0),"")</f>
        <v/>
      </c>
      <c r="I492" s="675" t="str">
        <f>IF(C492&gt;0,VLOOKUP(C492,男子登録情報!$A$2:$H$1688,5,0),"")</f>
        <v/>
      </c>
      <c r="J492" s="3"/>
    </row>
    <row r="493" spans="1:10" s="1" customFormat="1" ht="19.5" hidden="1" thickBot="1">
      <c r="A493" s="4"/>
      <c r="B493" s="713"/>
      <c r="C493" s="714"/>
      <c r="D493" s="714"/>
      <c r="E493" s="715"/>
      <c r="F493" s="716"/>
      <c r="G493" s="714"/>
      <c r="H493" s="714"/>
      <c r="I493" s="676"/>
      <c r="J493" s="3"/>
    </row>
    <row r="494" spans="1:10" s="1" customFormat="1" ht="18.75" hidden="1">
      <c r="A494" s="4"/>
      <c r="B494" s="684" t="s">
        <v>1229</v>
      </c>
      <c r="C494" s="685"/>
      <c r="D494" s="685"/>
      <c r="E494" s="685"/>
      <c r="F494" s="685"/>
      <c r="G494" s="685"/>
      <c r="H494" s="685"/>
      <c r="I494" s="687"/>
      <c r="J494" s="3"/>
    </row>
    <row r="495" spans="1:10" s="1" customFormat="1" ht="18.75" hidden="1">
      <c r="A495" s="4"/>
      <c r="B495" s="688"/>
      <c r="C495" s="686"/>
      <c r="D495" s="686"/>
      <c r="E495" s="686"/>
      <c r="F495" s="686"/>
      <c r="G495" s="686"/>
      <c r="H495" s="686"/>
      <c r="I495" s="689"/>
      <c r="J495" s="3"/>
    </row>
    <row r="496" spans="1:10" s="1" customFormat="1" ht="19.5" hidden="1" thickBot="1">
      <c r="A496" s="4"/>
      <c r="B496" s="690"/>
      <c r="C496" s="691"/>
      <c r="D496" s="691"/>
      <c r="E496" s="691"/>
      <c r="F496" s="691"/>
      <c r="G496" s="691"/>
      <c r="H496" s="691"/>
      <c r="I496" s="692"/>
      <c r="J496" s="3"/>
    </row>
    <row r="497" spans="1:10" s="1" customFormat="1" ht="18.75" hidden="1">
      <c r="A497" s="45"/>
      <c r="B497" s="45"/>
      <c r="C497" s="45"/>
      <c r="D497" s="45"/>
      <c r="E497" s="45"/>
      <c r="F497" s="45"/>
      <c r="G497" s="45"/>
      <c r="H497" s="45"/>
      <c r="I497" s="45"/>
      <c r="J497" s="48"/>
    </row>
    <row r="498" spans="1:10" s="1" customFormat="1" ht="19.5" hidden="1" thickBot="1">
      <c r="A498" s="4"/>
      <c r="B498" s="4"/>
      <c r="C498" s="4"/>
      <c r="D498" s="4"/>
      <c r="E498" s="4"/>
      <c r="F498" s="4"/>
      <c r="G498" s="4"/>
      <c r="H498" s="4"/>
      <c r="I498" s="4"/>
      <c r="J498" s="46" t="s">
        <v>1261</v>
      </c>
    </row>
    <row r="499" spans="1:10" s="1" customFormat="1" ht="18.75" hidden="1">
      <c r="A499" s="4"/>
      <c r="B499" s="657" t="str">
        <f>CONCATENATE('加盟校情報&amp;大会設定'!$G$5,'加盟校情報&amp;大会設定'!$H$5,'加盟校情報&amp;大会設定'!$I$5,'加盟校情報&amp;大会設定'!$J$5,)&amp;"　男子4×400mR"</f>
        <v>第85回東海学生陸上競技対校選手権大会　男子4×400mR</v>
      </c>
      <c r="C499" s="658"/>
      <c r="D499" s="658"/>
      <c r="E499" s="658"/>
      <c r="F499" s="658"/>
      <c r="G499" s="658"/>
      <c r="H499" s="658"/>
      <c r="I499" s="659"/>
      <c r="J499" s="3"/>
    </row>
    <row r="500" spans="1:10" s="1" customFormat="1" ht="19.5" hidden="1" thickBot="1">
      <c r="A500" s="4"/>
      <c r="B500" s="660"/>
      <c r="C500" s="661"/>
      <c r="D500" s="661"/>
      <c r="E500" s="661"/>
      <c r="F500" s="661"/>
      <c r="G500" s="661"/>
      <c r="H500" s="661"/>
      <c r="I500" s="662"/>
      <c r="J500" s="3"/>
    </row>
    <row r="501" spans="1:10" s="1" customFormat="1" ht="18.75" hidden="1">
      <c r="A501" s="4"/>
      <c r="B501" s="636" t="s">
        <v>1233</v>
      </c>
      <c r="C501" s="637"/>
      <c r="D501" s="673" t="str">
        <f>IF(基本情報登録!$D$6&gt;0,基本情報登録!$D$6,"")</f>
        <v/>
      </c>
      <c r="E501" s="674"/>
      <c r="F501" s="674"/>
      <c r="G501" s="674"/>
      <c r="H501" s="637"/>
      <c r="I501" s="47" t="s">
        <v>1267</v>
      </c>
      <c r="J501" s="3"/>
    </row>
    <row r="502" spans="1:10" s="1" customFormat="1" ht="18.75" hidden="1">
      <c r="A502" s="4"/>
      <c r="B502" s="643" t="s">
        <v>1</v>
      </c>
      <c r="C502" s="644"/>
      <c r="D502" s="677" t="str">
        <f>IF(基本情報登録!$D$8&gt;0,基本情報登録!$D$8,"")</f>
        <v/>
      </c>
      <c r="E502" s="678"/>
      <c r="F502" s="678"/>
      <c r="G502" s="678"/>
      <c r="H502" s="644"/>
      <c r="I502" s="675"/>
      <c r="J502" s="3"/>
    </row>
    <row r="503" spans="1:10" s="1" customFormat="1" ht="19.5" hidden="1" thickBot="1">
      <c r="A503" s="4"/>
      <c r="B503" s="653"/>
      <c r="C503" s="654"/>
      <c r="D503" s="679"/>
      <c r="E503" s="680"/>
      <c r="F503" s="680"/>
      <c r="G503" s="680"/>
      <c r="H503" s="654"/>
      <c r="I503" s="676"/>
      <c r="J503" s="3"/>
    </row>
    <row r="504" spans="1:10" s="1" customFormat="1" ht="18.75" hidden="1">
      <c r="A504" s="4"/>
      <c r="B504" s="636" t="s">
        <v>4289</v>
      </c>
      <c r="C504" s="637"/>
      <c r="D504" s="705"/>
      <c r="E504" s="706"/>
      <c r="F504" s="706"/>
      <c r="G504" s="706"/>
      <c r="H504" s="706"/>
      <c r="I504" s="707"/>
      <c r="J504" s="3"/>
    </row>
    <row r="505" spans="1:10" s="1" customFormat="1" ht="18.75" hidden="1">
      <c r="A505" s="4"/>
      <c r="B505" s="35"/>
      <c r="C505" s="36"/>
      <c r="D505" s="37"/>
      <c r="E505" s="641" t="str">
        <f>TEXT(D504,"00000")</f>
        <v>00000</v>
      </c>
      <c r="F505" s="641"/>
      <c r="G505" s="641"/>
      <c r="H505" s="641"/>
      <c r="I505" s="642"/>
      <c r="J505" s="3"/>
    </row>
    <row r="506" spans="1:10" s="1" customFormat="1" ht="18.75" hidden="1">
      <c r="A506" s="4"/>
      <c r="B506" s="643" t="s">
        <v>23</v>
      </c>
      <c r="C506" s="644"/>
      <c r="D506" s="647"/>
      <c r="E506" s="648"/>
      <c r="F506" s="648"/>
      <c r="G506" s="648"/>
      <c r="H506" s="648"/>
      <c r="I506" s="649"/>
      <c r="J506" s="3"/>
    </row>
    <row r="507" spans="1:10" s="1" customFormat="1" ht="18.75" hidden="1">
      <c r="A507" s="4"/>
      <c r="B507" s="645"/>
      <c r="C507" s="646"/>
      <c r="D507" s="650"/>
      <c r="E507" s="651"/>
      <c r="F507" s="651"/>
      <c r="G507" s="651"/>
      <c r="H507" s="651"/>
      <c r="I507" s="652"/>
      <c r="J507" s="3"/>
    </row>
    <row r="508" spans="1:10" s="1" customFormat="1" ht="19.5" hidden="1" thickBot="1">
      <c r="A508" s="4"/>
      <c r="B508" s="708" t="s">
        <v>1225</v>
      </c>
      <c r="C508" s="709"/>
      <c r="D508" s="710"/>
      <c r="E508" s="634"/>
      <c r="F508" s="634"/>
      <c r="G508" s="634"/>
      <c r="H508" s="634"/>
      <c r="I508" s="635"/>
      <c r="J508" s="3"/>
    </row>
    <row r="509" spans="1:10" s="1" customFormat="1" ht="18.75" hidden="1">
      <c r="A509" s="4"/>
      <c r="B509" s="694" t="s">
        <v>1226</v>
      </c>
      <c r="C509" s="695"/>
      <c r="D509" s="695"/>
      <c r="E509" s="695"/>
      <c r="F509" s="695"/>
      <c r="G509" s="695"/>
      <c r="H509" s="695"/>
      <c r="I509" s="696"/>
      <c r="J509" s="3"/>
    </row>
    <row r="510" spans="1:10" s="1" customFormat="1" ht="19.5" hidden="1" thickBot="1">
      <c r="A510" s="4"/>
      <c r="B510" s="38" t="s">
        <v>1230</v>
      </c>
      <c r="C510" s="39" t="s">
        <v>14</v>
      </c>
      <c r="D510" s="39" t="s">
        <v>1231</v>
      </c>
      <c r="E510" s="697" t="s">
        <v>1227</v>
      </c>
      <c r="F510" s="698"/>
      <c r="G510" s="39" t="s">
        <v>1232</v>
      </c>
      <c r="H510" s="39" t="s">
        <v>44</v>
      </c>
      <c r="I510" s="40" t="s">
        <v>1228</v>
      </c>
      <c r="J510" s="3"/>
    </row>
    <row r="511" spans="1:10" s="1" customFormat="1" ht="19.5" hidden="1" thickTop="1">
      <c r="A511" s="4"/>
      <c r="B511" s="699">
        <v>1</v>
      </c>
      <c r="C511" s="700"/>
      <c r="D511" s="700" t="str">
        <f>IF(C511&gt;0,VLOOKUP(C511,男子登録情報!$A$2:$H$1688,2,0),"")</f>
        <v/>
      </c>
      <c r="E511" s="701" t="str">
        <f>IF(C511&gt;0,VLOOKUP(C511,男子登録情報!$A$2:$H$1688,3,0),"")</f>
        <v/>
      </c>
      <c r="F511" s="702"/>
      <c r="G511" s="700" t="str">
        <f>IF(C511&gt;0,VLOOKUP(C511,男子登録情報!$A$2:$H$1688,4,0),"")</f>
        <v/>
      </c>
      <c r="H511" s="700" t="str">
        <f>IF(C511&gt;0,VLOOKUP(C511,男子登録情報!$A$2:$H$1688,8,0),"")</f>
        <v/>
      </c>
      <c r="I511" s="704" t="str">
        <f>IF(C511&gt;0,VLOOKUP(C511,男子登録情報!$A$2:$H$1688,5,0),"")</f>
        <v/>
      </c>
      <c r="J511" s="3"/>
    </row>
    <row r="512" spans="1:10" s="1" customFormat="1" ht="18.75" hidden="1">
      <c r="A512" s="4"/>
      <c r="B512" s="671"/>
      <c r="C512" s="666"/>
      <c r="D512" s="666"/>
      <c r="E512" s="650"/>
      <c r="F512" s="703"/>
      <c r="G512" s="666"/>
      <c r="H512" s="666"/>
      <c r="I512" s="655"/>
      <c r="J512" s="3"/>
    </row>
    <row r="513" spans="1:10" s="1" customFormat="1" ht="18.75" hidden="1">
      <c r="A513" s="4"/>
      <c r="B513" s="711">
        <v>2</v>
      </c>
      <c r="C513" s="672"/>
      <c r="D513" s="672" t="str">
        <f>IF(C513,VLOOKUP(C513,男子登録情報!$A$2:$H$1688,2,0),"")</f>
        <v/>
      </c>
      <c r="E513" s="647" t="str">
        <f>IF(C513&gt;0,VLOOKUP(C513,男子登録情報!$A$2:$H$1688,3,0),"")</f>
        <v/>
      </c>
      <c r="F513" s="712"/>
      <c r="G513" s="672" t="str">
        <f>IF(C513&gt;0,VLOOKUP(C513,男子登録情報!$A$2:$H$1688,4,0),"")</f>
        <v/>
      </c>
      <c r="H513" s="672" t="str">
        <f>IF(C513&gt;0,VLOOKUP(C513,男子登録情報!$A$2:$H$1688,8,0),"")</f>
        <v/>
      </c>
      <c r="I513" s="675" t="str">
        <f>IF(C513&gt;0,VLOOKUP(C513,男子登録情報!$A$2:$H$1688,5,0),"")</f>
        <v/>
      </c>
      <c r="J513" s="3"/>
    </row>
    <row r="514" spans="1:10" s="1" customFormat="1" ht="18.75" hidden="1">
      <c r="A514" s="4"/>
      <c r="B514" s="671"/>
      <c r="C514" s="666"/>
      <c r="D514" s="666"/>
      <c r="E514" s="650"/>
      <c r="F514" s="703"/>
      <c r="G514" s="666"/>
      <c r="H514" s="666"/>
      <c r="I514" s="655"/>
      <c r="J514" s="3"/>
    </row>
    <row r="515" spans="1:10" s="1" customFormat="1" ht="18.75" hidden="1">
      <c r="A515" s="4"/>
      <c r="B515" s="711">
        <v>3</v>
      </c>
      <c r="C515" s="672"/>
      <c r="D515" s="672" t="str">
        <f>IF(C515,VLOOKUP(C515,男子登録情報!$A$2:$H$1688,2,0),"")</f>
        <v/>
      </c>
      <c r="E515" s="647" t="str">
        <f>IF(C515&gt;0,VLOOKUP(C515,男子登録情報!$A$2:$H$1688,3,0),"")</f>
        <v/>
      </c>
      <c r="F515" s="712"/>
      <c r="G515" s="672" t="str">
        <f>IF(C515&gt;0,VLOOKUP(C515,男子登録情報!$A$2:$H$1688,4,0),"")</f>
        <v/>
      </c>
      <c r="H515" s="672" t="str">
        <f>IF(C515&gt;0,VLOOKUP(C515,男子登録情報!$A$2:$H$1688,8,0),"")</f>
        <v/>
      </c>
      <c r="I515" s="675" t="str">
        <f>IF(C515&gt;0,VLOOKUP(C515,男子登録情報!$A$2:$H$1688,5,0),"")</f>
        <v/>
      </c>
      <c r="J515" s="3"/>
    </row>
    <row r="516" spans="1:10" s="1" customFormat="1" ht="18.75" hidden="1">
      <c r="A516" s="4"/>
      <c r="B516" s="671"/>
      <c r="C516" s="666"/>
      <c r="D516" s="666"/>
      <c r="E516" s="650"/>
      <c r="F516" s="703"/>
      <c r="G516" s="666"/>
      <c r="H516" s="666"/>
      <c r="I516" s="655"/>
      <c r="J516" s="3"/>
    </row>
    <row r="517" spans="1:10" s="1" customFormat="1" ht="18.75" hidden="1">
      <c r="A517" s="4"/>
      <c r="B517" s="711">
        <v>4</v>
      </c>
      <c r="C517" s="672"/>
      <c r="D517" s="672" t="str">
        <f>IF(C517,VLOOKUP(C517,男子登録情報!$A$2:$H$1688,2,0),"")</f>
        <v/>
      </c>
      <c r="E517" s="647" t="str">
        <f>IF(C517&gt;0,VLOOKUP(C517,男子登録情報!$A$2:$H$1688,3,0),"")</f>
        <v/>
      </c>
      <c r="F517" s="712"/>
      <c r="G517" s="672" t="str">
        <f>IF(C517&gt;0,VLOOKUP(C517,男子登録情報!$A$2:$H$1688,4,0),"")</f>
        <v/>
      </c>
      <c r="H517" s="672" t="str">
        <f>IF(C517&gt;0,VLOOKUP(C517,男子登録情報!$A$2:$H$1688,8,0),"")</f>
        <v/>
      </c>
      <c r="I517" s="675" t="str">
        <f>IF(C517&gt;0,VLOOKUP(C517,男子登録情報!$A$2:$H$1688,5,0),"")</f>
        <v/>
      </c>
      <c r="J517" s="3"/>
    </row>
    <row r="518" spans="1:10" s="1" customFormat="1" ht="18.75" hidden="1">
      <c r="A518" s="4"/>
      <c r="B518" s="671"/>
      <c r="C518" s="666"/>
      <c r="D518" s="666"/>
      <c r="E518" s="650"/>
      <c r="F518" s="703"/>
      <c r="G518" s="666"/>
      <c r="H518" s="666"/>
      <c r="I518" s="655"/>
      <c r="J518" s="3"/>
    </row>
    <row r="519" spans="1:10" s="1" customFormat="1" ht="18.75" hidden="1">
      <c r="A519" s="4"/>
      <c r="B519" s="711">
        <v>5</v>
      </c>
      <c r="C519" s="672"/>
      <c r="D519" s="672" t="str">
        <f>IF(C519,VLOOKUP(C519,男子登録情報!$A$2:$H$1688,2,0),"")</f>
        <v/>
      </c>
      <c r="E519" s="647" t="str">
        <f>IF(C519&gt;0,VLOOKUP(C519,男子登録情報!$A$2:$H$1688,3,0),"")</f>
        <v/>
      </c>
      <c r="F519" s="712"/>
      <c r="G519" s="672" t="str">
        <f>IF(C519&gt;0,VLOOKUP(C519,男子登録情報!$A$2:$H$1688,4,0),"")</f>
        <v/>
      </c>
      <c r="H519" s="672" t="str">
        <f>IF(C519&gt;0,VLOOKUP(C519,男子登録情報!$A$2:$H$1688,8,0),"")</f>
        <v/>
      </c>
      <c r="I519" s="675" t="str">
        <f>IF(C519&gt;0,VLOOKUP(C519,男子登録情報!$A$2:$H$1688,5,0),"")</f>
        <v/>
      </c>
      <c r="J519" s="3"/>
    </row>
    <row r="520" spans="1:10" s="1" customFormat="1" ht="18.75" hidden="1">
      <c r="A520" s="4"/>
      <c r="B520" s="671"/>
      <c r="C520" s="666"/>
      <c r="D520" s="666"/>
      <c r="E520" s="650"/>
      <c r="F520" s="703"/>
      <c r="G520" s="666"/>
      <c r="H520" s="666"/>
      <c r="I520" s="655"/>
      <c r="J520" s="3"/>
    </row>
    <row r="521" spans="1:10" s="1" customFormat="1" ht="18.75" hidden="1">
      <c r="A521" s="4"/>
      <c r="B521" s="711">
        <v>6</v>
      </c>
      <c r="C521" s="672"/>
      <c r="D521" s="672" t="str">
        <f>IF(C521,VLOOKUP(C521,男子登録情報!$A$2:$H$1688,2,0),"")</f>
        <v/>
      </c>
      <c r="E521" s="647" t="str">
        <f>IF(C521&gt;0,VLOOKUP(C521,男子登録情報!$A$2:$H$1688,3,0),"")</f>
        <v/>
      </c>
      <c r="F521" s="712"/>
      <c r="G521" s="672" t="str">
        <f>IF(C521&gt;0,VLOOKUP(C521,男子登録情報!$A$2:$H$1688,4,0),"")</f>
        <v/>
      </c>
      <c r="H521" s="672" t="str">
        <f>IF(C521&gt;0,VLOOKUP(C521,男子登録情報!$A$2:$H$1688,8,0),"")</f>
        <v/>
      </c>
      <c r="I521" s="675" t="str">
        <f>IF(C521&gt;0,VLOOKUP(C521,男子登録情報!$A$2:$H$1688,5,0),"")</f>
        <v/>
      </c>
      <c r="J521" s="3"/>
    </row>
    <row r="522" spans="1:10" s="1" customFormat="1" ht="19.5" hidden="1" thickBot="1">
      <c r="A522" s="4"/>
      <c r="B522" s="713"/>
      <c r="C522" s="714"/>
      <c r="D522" s="714"/>
      <c r="E522" s="715"/>
      <c r="F522" s="716"/>
      <c r="G522" s="714"/>
      <c r="H522" s="714"/>
      <c r="I522" s="676"/>
      <c r="J522" s="3"/>
    </row>
    <row r="523" spans="1:10" s="1" customFormat="1" ht="18.75" hidden="1">
      <c r="A523" s="4"/>
      <c r="B523" s="684" t="s">
        <v>1229</v>
      </c>
      <c r="C523" s="685"/>
      <c r="D523" s="685"/>
      <c r="E523" s="685"/>
      <c r="F523" s="685"/>
      <c r="G523" s="685"/>
      <c r="H523" s="685"/>
      <c r="I523" s="687"/>
      <c r="J523" s="3"/>
    </row>
    <row r="524" spans="1:10" s="1" customFormat="1" ht="18.75" hidden="1">
      <c r="A524" s="4"/>
      <c r="B524" s="688"/>
      <c r="C524" s="686"/>
      <c r="D524" s="686"/>
      <c r="E524" s="686"/>
      <c r="F524" s="686"/>
      <c r="G524" s="686"/>
      <c r="H524" s="686"/>
      <c r="I524" s="689"/>
      <c r="J524" s="3"/>
    </row>
    <row r="525" spans="1:10" s="1" customFormat="1" ht="19.5" hidden="1" thickBot="1">
      <c r="A525" s="4"/>
      <c r="B525" s="690"/>
      <c r="C525" s="691"/>
      <c r="D525" s="691"/>
      <c r="E525" s="691"/>
      <c r="F525" s="691"/>
      <c r="G525" s="691"/>
      <c r="H525" s="691"/>
      <c r="I525" s="692"/>
      <c r="J525" s="3"/>
    </row>
    <row r="526" spans="1:10" s="1" customFormat="1" ht="18.75" hidden="1">
      <c r="A526" s="45"/>
      <c r="B526" s="45"/>
      <c r="C526" s="45"/>
      <c r="D526" s="45"/>
      <c r="E526" s="45"/>
      <c r="F526" s="45"/>
      <c r="G526" s="45"/>
      <c r="H526" s="45"/>
      <c r="I526" s="45"/>
      <c r="J526" s="48"/>
    </row>
    <row r="527" spans="1:10" s="1" customFormat="1" ht="19.5" hidden="1" thickBot="1">
      <c r="A527" s="4"/>
      <c r="B527" s="4"/>
      <c r="C527" s="4"/>
      <c r="D527" s="4"/>
      <c r="E527" s="4"/>
      <c r="F527" s="4"/>
      <c r="G527" s="4"/>
      <c r="H527" s="4"/>
      <c r="I527" s="4"/>
      <c r="J527" s="46" t="s">
        <v>1262</v>
      </c>
    </row>
    <row r="528" spans="1:10" s="1" customFormat="1" ht="18.75" hidden="1">
      <c r="A528" s="4"/>
      <c r="B528" s="657" t="str">
        <f>CONCATENATE('加盟校情報&amp;大会設定'!$G$5,'加盟校情報&amp;大会設定'!$H$5,'加盟校情報&amp;大会設定'!$I$5,'加盟校情報&amp;大会設定'!$J$5,)&amp;"　男子4×400mR"</f>
        <v>第85回東海学生陸上競技対校選手権大会　男子4×400mR</v>
      </c>
      <c r="C528" s="658"/>
      <c r="D528" s="658"/>
      <c r="E528" s="658"/>
      <c r="F528" s="658"/>
      <c r="G528" s="658"/>
      <c r="H528" s="658"/>
      <c r="I528" s="659"/>
      <c r="J528" s="3"/>
    </row>
    <row r="529" spans="1:10" s="1" customFormat="1" ht="19.5" hidden="1" thickBot="1">
      <c r="A529" s="4"/>
      <c r="B529" s="660"/>
      <c r="C529" s="661"/>
      <c r="D529" s="661"/>
      <c r="E529" s="661"/>
      <c r="F529" s="661"/>
      <c r="G529" s="661"/>
      <c r="H529" s="661"/>
      <c r="I529" s="662"/>
      <c r="J529" s="3"/>
    </row>
    <row r="530" spans="1:10" s="1" customFormat="1" ht="18.75" hidden="1">
      <c r="A530" s="4"/>
      <c r="B530" s="636" t="s">
        <v>1233</v>
      </c>
      <c r="C530" s="637"/>
      <c r="D530" s="673" t="str">
        <f>IF(基本情報登録!$D$6&gt;0,基本情報登録!$D$6,"")</f>
        <v/>
      </c>
      <c r="E530" s="674"/>
      <c r="F530" s="674"/>
      <c r="G530" s="674"/>
      <c r="H530" s="637"/>
      <c r="I530" s="47" t="s">
        <v>1267</v>
      </c>
      <c r="J530" s="3"/>
    </row>
    <row r="531" spans="1:10" s="1" customFormat="1" ht="18.75" hidden="1">
      <c r="A531" s="4"/>
      <c r="B531" s="643" t="s">
        <v>1</v>
      </c>
      <c r="C531" s="644"/>
      <c r="D531" s="677" t="str">
        <f>IF(基本情報登録!$D$8&gt;0,基本情報登録!$D$8,"")</f>
        <v/>
      </c>
      <c r="E531" s="678"/>
      <c r="F531" s="678"/>
      <c r="G531" s="678"/>
      <c r="H531" s="644"/>
      <c r="I531" s="675"/>
      <c r="J531" s="3"/>
    </row>
    <row r="532" spans="1:10" s="1" customFormat="1" ht="19.5" hidden="1" thickBot="1">
      <c r="A532" s="4"/>
      <c r="B532" s="653"/>
      <c r="C532" s="654"/>
      <c r="D532" s="679"/>
      <c r="E532" s="680"/>
      <c r="F532" s="680"/>
      <c r="G532" s="680"/>
      <c r="H532" s="654"/>
      <c r="I532" s="676"/>
      <c r="J532" s="3"/>
    </row>
    <row r="533" spans="1:10" s="1" customFormat="1" ht="18.75" hidden="1">
      <c r="A533" s="4"/>
      <c r="B533" s="636" t="s">
        <v>4289</v>
      </c>
      <c r="C533" s="637"/>
      <c r="D533" s="705"/>
      <c r="E533" s="706"/>
      <c r="F533" s="706"/>
      <c r="G533" s="706"/>
      <c r="H533" s="706"/>
      <c r="I533" s="707"/>
      <c r="J533" s="3"/>
    </row>
    <row r="534" spans="1:10" s="1" customFormat="1" ht="18.75" hidden="1">
      <c r="A534" s="4"/>
      <c r="B534" s="35"/>
      <c r="C534" s="36"/>
      <c r="D534" s="37"/>
      <c r="E534" s="641" t="str">
        <f>TEXT(D533,"00000")</f>
        <v>00000</v>
      </c>
      <c r="F534" s="641"/>
      <c r="G534" s="641"/>
      <c r="H534" s="641"/>
      <c r="I534" s="642"/>
      <c r="J534" s="3"/>
    </row>
    <row r="535" spans="1:10" s="1" customFormat="1" ht="18.75" hidden="1">
      <c r="A535" s="4"/>
      <c r="B535" s="643" t="s">
        <v>23</v>
      </c>
      <c r="C535" s="644"/>
      <c r="D535" s="647"/>
      <c r="E535" s="648"/>
      <c r="F535" s="648"/>
      <c r="G535" s="648"/>
      <c r="H535" s="648"/>
      <c r="I535" s="649"/>
      <c r="J535" s="3"/>
    </row>
    <row r="536" spans="1:10" s="1" customFormat="1" ht="18.75" hidden="1">
      <c r="A536" s="4"/>
      <c r="B536" s="645"/>
      <c r="C536" s="646"/>
      <c r="D536" s="650"/>
      <c r="E536" s="651"/>
      <c r="F536" s="651"/>
      <c r="G536" s="651"/>
      <c r="H536" s="651"/>
      <c r="I536" s="652"/>
      <c r="J536" s="3"/>
    </row>
    <row r="537" spans="1:10" s="1" customFormat="1" ht="19.5" hidden="1" thickBot="1">
      <c r="A537" s="4"/>
      <c r="B537" s="708" t="s">
        <v>1225</v>
      </c>
      <c r="C537" s="709"/>
      <c r="D537" s="710"/>
      <c r="E537" s="634"/>
      <c r="F537" s="634"/>
      <c r="G537" s="634"/>
      <c r="H537" s="634"/>
      <c r="I537" s="635"/>
      <c r="J537" s="3"/>
    </row>
    <row r="538" spans="1:10" s="1" customFormat="1" ht="18.75" hidden="1">
      <c r="A538" s="4"/>
      <c r="B538" s="694" t="s">
        <v>1226</v>
      </c>
      <c r="C538" s="695"/>
      <c r="D538" s="695"/>
      <c r="E538" s="695"/>
      <c r="F538" s="695"/>
      <c r="G538" s="695"/>
      <c r="H538" s="695"/>
      <c r="I538" s="696"/>
      <c r="J538" s="3"/>
    </row>
    <row r="539" spans="1:10" s="1" customFormat="1" ht="19.5" hidden="1" thickBot="1">
      <c r="A539" s="4"/>
      <c r="B539" s="38" t="s">
        <v>1230</v>
      </c>
      <c r="C539" s="39" t="s">
        <v>14</v>
      </c>
      <c r="D539" s="39" t="s">
        <v>1231</v>
      </c>
      <c r="E539" s="697" t="s">
        <v>1227</v>
      </c>
      <c r="F539" s="698"/>
      <c r="G539" s="39" t="s">
        <v>1232</v>
      </c>
      <c r="H539" s="39" t="s">
        <v>44</v>
      </c>
      <c r="I539" s="40" t="s">
        <v>1228</v>
      </c>
      <c r="J539" s="3"/>
    </row>
    <row r="540" spans="1:10" s="1" customFormat="1" ht="19.5" hidden="1" thickTop="1">
      <c r="A540" s="4"/>
      <c r="B540" s="699">
        <v>1</v>
      </c>
      <c r="C540" s="700"/>
      <c r="D540" s="700" t="str">
        <f>IF(C540&gt;0,VLOOKUP(C540,男子登録情報!$A$2:$H$1688,2,0),"")</f>
        <v/>
      </c>
      <c r="E540" s="701" t="str">
        <f>IF(C540&gt;0,VLOOKUP(C540,男子登録情報!$A$2:$H$1688,3,0),"")</f>
        <v/>
      </c>
      <c r="F540" s="702"/>
      <c r="G540" s="700" t="str">
        <f>IF(C540&gt;0,VLOOKUP(C540,男子登録情報!$A$2:$H$1688,4,0),"")</f>
        <v/>
      </c>
      <c r="H540" s="700" t="str">
        <f>IF(C540&gt;0,VLOOKUP(C540,男子登録情報!$A$2:$H$1688,8,0),"")</f>
        <v/>
      </c>
      <c r="I540" s="704" t="str">
        <f>IF(C540&gt;0,VLOOKUP(C540,男子登録情報!$A$2:$H$1688,5,0),"")</f>
        <v/>
      </c>
      <c r="J540" s="3"/>
    </row>
    <row r="541" spans="1:10" s="1" customFormat="1" ht="18.75" hidden="1">
      <c r="A541" s="4"/>
      <c r="B541" s="671"/>
      <c r="C541" s="666"/>
      <c r="D541" s="666"/>
      <c r="E541" s="650"/>
      <c r="F541" s="703"/>
      <c r="G541" s="666"/>
      <c r="H541" s="666"/>
      <c r="I541" s="655"/>
      <c r="J541" s="3"/>
    </row>
    <row r="542" spans="1:10" s="1" customFormat="1" ht="18.75" hidden="1">
      <c r="A542" s="4"/>
      <c r="B542" s="711">
        <v>2</v>
      </c>
      <c r="C542" s="672"/>
      <c r="D542" s="672" t="str">
        <f>IF(C542,VLOOKUP(C542,男子登録情報!$A$2:$H$1688,2,0),"")</f>
        <v/>
      </c>
      <c r="E542" s="647" t="str">
        <f>IF(C542&gt;0,VLOOKUP(C542,男子登録情報!$A$2:$H$1688,3,0),"")</f>
        <v/>
      </c>
      <c r="F542" s="712"/>
      <c r="G542" s="672" t="str">
        <f>IF(C542&gt;0,VLOOKUP(C542,男子登録情報!$A$2:$H$1688,4,0),"")</f>
        <v/>
      </c>
      <c r="H542" s="672" t="str">
        <f>IF(C542&gt;0,VLOOKUP(C542,男子登録情報!$A$2:$H$1688,8,0),"")</f>
        <v/>
      </c>
      <c r="I542" s="675" t="str">
        <f>IF(C542&gt;0,VLOOKUP(C542,男子登録情報!$A$2:$H$1688,5,0),"")</f>
        <v/>
      </c>
      <c r="J542" s="3"/>
    </row>
    <row r="543" spans="1:10" s="1" customFormat="1" ht="18.75" hidden="1">
      <c r="A543" s="4"/>
      <c r="B543" s="671"/>
      <c r="C543" s="666"/>
      <c r="D543" s="666"/>
      <c r="E543" s="650"/>
      <c r="F543" s="703"/>
      <c r="G543" s="666"/>
      <c r="H543" s="666"/>
      <c r="I543" s="655"/>
      <c r="J543" s="3"/>
    </row>
    <row r="544" spans="1:10" s="1" customFormat="1" ht="18.75" hidden="1">
      <c r="A544" s="4"/>
      <c r="B544" s="711">
        <v>3</v>
      </c>
      <c r="C544" s="672"/>
      <c r="D544" s="672" t="str">
        <f>IF(C544,VLOOKUP(C544,男子登録情報!$A$2:$H$1688,2,0),"")</f>
        <v/>
      </c>
      <c r="E544" s="647" t="str">
        <f>IF(C544&gt;0,VLOOKUP(C544,男子登録情報!$A$2:$H$1688,3,0),"")</f>
        <v/>
      </c>
      <c r="F544" s="712"/>
      <c r="G544" s="672" t="str">
        <f>IF(C544&gt;0,VLOOKUP(C544,男子登録情報!$A$2:$H$1688,4,0),"")</f>
        <v/>
      </c>
      <c r="H544" s="672" t="str">
        <f>IF(C544&gt;0,VLOOKUP(C544,男子登録情報!$A$2:$H$1688,8,0),"")</f>
        <v/>
      </c>
      <c r="I544" s="675" t="str">
        <f>IF(C544&gt;0,VLOOKUP(C544,男子登録情報!$A$2:$H$1688,5,0),"")</f>
        <v/>
      </c>
      <c r="J544" s="3"/>
    </row>
    <row r="545" spans="1:10" s="1" customFormat="1" ht="18.75" hidden="1">
      <c r="A545" s="4"/>
      <c r="B545" s="671"/>
      <c r="C545" s="666"/>
      <c r="D545" s="666"/>
      <c r="E545" s="650"/>
      <c r="F545" s="703"/>
      <c r="G545" s="666"/>
      <c r="H545" s="666"/>
      <c r="I545" s="655"/>
      <c r="J545" s="3"/>
    </row>
    <row r="546" spans="1:10" s="1" customFormat="1" ht="18.75" hidden="1">
      <c r="A546" s="4"/>
      <c r="B546" s="711">
        <v>4</v>
      </c>
      <c r="C546" s="672"/>
      <c r="D546" s="672" t="str">
        <f>IF(C546,VLOOKUP(C546,男子登録情報!$A$2:$H$1688,2,0),"")</f>
        <v/>
      </c>
      <c r="E546" s="647" t="str">
        <f>IF(C546&gt;0,VLOOKUP(C546,男子登録情報!$A$2:$H$1688,3,0),"")</f>
        <v/>
      </c>
      <c r="F546" s="712"/>
      <c r="G546" s="672" t="str">
        <f>IF(C546&gt;0,VLOOKUP(C546,男子登録情報!$A$2:$H$1688,4,0),"")</f>
        <v/>
      </c>
      <c r="H546" s="672" t="str">
        <f>IF(C546&gt;0,VLOOKUP(C546,男子登録情報!$A$2:$H$1688,8,0),"")</f>
        <v/>
      </c>
      <c r="I546" s="675" t="str">
        <f>IF(C546&gt;0,VLOOKUP(C546,男子登録情報!$A$2:$H$1688,5,0),"")</f>
        <v/>
      </c>
      <c r="J546" s="3"/>
    </row>
    <row r="547" spans="1:10" s="1" customFormat="1" ht="18.75" hidden="1">
      <c r="A547" s="4"/>
      <c r="B547" s="671"/>
      <c r="C547" s="666"/>
      <c r="D547" s="666"/>
      <c r="E547" s="650"/>
      <c r="F547" s="703"/>
      <c r="G547" s="666"/>
      <c r="H547" s="666"/>
      <c r="I547" s="655"/>
      <c r="J547" s="3"/>
    </row>
    <row r="548" spans="1:10" s="1" customFormat="1" ht="18.75" hidden="1">
      <c r="A548" s="4"/>
      <c r="B548" s="711">
        <v>5</v>
      </c>
      <c r="C548" s="672"/>
      <c r="D548" s="672" t="str">
        <f>IF(C548,VLOOKUP(C548,男子登録情報!$A$2:$H$1688,2,0),"")</f>
        <v/>
      </c>
      <c r="E548" s="647" t="str">
        <f>IF(C548&gt;0,VLOOKUP(C548,男子登録情報!$A$2:$H$1688,3,0),"")</f>
        <v/>
      </c>
      <c r="F548" s="712"/>
      <c r="G548" s="672" t="str">
        <f>IF(C548&gt;0,VLOOKUP(C548,男子登録情報!$A$2:$H$1688,4,0),"")</f>
        <v/>
      </c>
      <c r="H548" s="672" t="str">
        <f>IF(C548&gt;0,VLOOKUP(C548,男子登録情報!$A$2:$H$1688,8,0),"")</f>
        <v/>
      </c>
      <c r="I548" s="675" t="str">
        <f>IF(C548&gt;0,VLOOKUP(C548,男子登録情報!$A$2:$H$1688,5,0),"")</f>
        <v/>
      </c>
      <c r="J548" s="3"/>
    </row>
    <row r="549" spans="1:10" s="1" customFormat="1" ht="18.75" hidden="1">
      <c r="A549" s="4"/>
      <c r="B549" s="671"/>
      <c r="C549" s="666"/>
      <c r="D549" s="666"/>
      <c r="E549" s="650"/>
      <c r="F549" s="703"/>
      <c r="G549" s="666"/>
      <c r="H549" s="666"/>
      <c r="I549" s="655"/>
      <c r="J549" s="3"/>
    </row>
    <row r="550" spans="1:10" s="1" customFormat="1" ht="18.75" hidden="1">
      <c r="A550" s="4"/>
      <c r="B550" s="711">
        <v>6</v>
      </c>
      <c r="C550" s="672"/>
      <c r="D550" s="672" t="str">
        <f>IF(C550,VLOOKUP(C550,男子登録情報!$A$2:$H$1688,2,0),"")</f>
        <v/>
      </c>
      <c r="E550" s="647" t="str">
        <f>IF(C550&gt;0,VLOOKUP(C550,男子登録情報!$A$2:$H$1688,3,0),"")</f>
        <v/>
      </c>
      <c r="F550" s="712"/>
      <c r="G550" s="672" t="str">
        <f>IF(C550&gt;0,VLOOKUP(C550,男子登録情報!$A$2:$H$1688,4,0),"")</f>
        <v/>
      </c>
      <c r="H550" s="672" t="str">
        <f>IF(C550&gt;0,VLOOKUP(C550,男子登録情報!$A$2:$H$1688,8,0),"")</f>
        <v/>
      </c>
      <c r="I550" s="675" t="str">
        <f>IF(C550&gt;0,VLOOKUP(C550,男子登録情報!$A$2:$H$1688,5,0),"")</f>
        <v/>
      </c>
      <c r="J550" s="3"/>
    </row>
    <row r="551" spans="1:10" s="1" customFormat="1" ht="19.5" hidden="1" thickBot="1">
      <c r="A551" s="4"/>
      <c r="B551" s="713"/>
      <c r="C551" s="714"/>
      <c r="D551" s="714"/>
      <c r="E551" s="715"/>
      <c r="F551" s="716"/>
      <c r="G551" s="714"/>
      <c r="H551" s="714"/>
      <c r="I551" s="676"/>
      <c r="J551" s="3"/>
    </row>
    <row r="552" spans="1:10" s="1" customFormat="1" ht="18.75" hidden="1">
      <c r="A552" s="4"/>
      <c r="B552" s="684" t="s">
        <v>1229</v>
      </c>
      <c r="C552" s="685"/>
      <c r="D552" s="685"/>
      <c r="E552" s="685"/>
      <c r="F552" s="685"/>
      <c r="G552" s="685"/>
      <c r="H552" s="685"/>
      <c r="I552" s="687"/>
      <c r="J552" s="3"/>
    </row>
    <row r="553" spans="1:10" s="1" customFormat="1" ht="18.75" hidden="1">
      <c r="A553" s="4"/>
      <c r="B553" s="688"/>
      <c r="C553" s="686"/>
      <c r="D553" s="686"/>
      <c r="E553" s="686"/>
      <c r="F553" s="686"/>
      <c r="G553" s="686"/>
      <c r="H553" s="686"/>
      <c r="I553" s="689"/>
      <c r="J553" s="3"/>
    </row>
    <row r="554" spans="1:10" s="1" customFormat="1" ht="19.5" hidden="1" thickBot="1">
      <c r="A554" s="4"/>
      <c r="B554" s="690"/>
      <c r="C554" s="691"/>
      <c r="D554" s="691"/>
      <c r="E554" s="691"/>
      <c r="F554" s="691"/>
      <c r="G554" s="691"/>
      <c r="H554" s="691"/>
      <c r="I554" s="692"/>
      <c r="J554" s="3"/>
    </row>
    <row r="555" spans="1:10" s="1" customFormat="1" ht="18.75" hidden="1">
      <c r="A555" s="45"/>
      <c r="B555" s="45"/>
      <c r="C555" s="45"/>
      <c r="D555" s="45"/>
      <c r="E555" s="45"/>
      <c r="F555" s="45"/>
      <c r="G555" s="45"/>
      <c r="H555" s="45"/>
      <c r="I555" s="45"/>
      <c r="J555" s="48"/>
    </row>
    <row r="556" spans="1:10" s="1" customFormat="1" ht="19.5" hidden="1" thickBot="1">
      <c r="A556" s="4"/>
      <c r="B556" s="4"/>
      <c r="C556" s="4"/>
      <c r="D556" s="4"/>
      <c r="E556" s="4"/>
      <c r="F556" s="4"/>
      <c r="G556" s="4"/>
      <c r="H556" s="4"/>
      <c r="I556" s="4"/>
      <c r="J556" s="46" t="s">
        <v>1263</v>
      </c>
    </row>
    <row r="557" spans="1:10" s="1" customFormat="1" ht="18.75" hidden="1">
      <c r="A557" s="4"/>
      <c r="B557" s="657" t="str">
        <f>CONCATENATE('加盟校情報&amp;大会設定'!$G$5,'加盟校情報&amp;大会設定'!$H$5,'加盟校情報&amp;大会設定'!$I$5,'加盟校情報&amp;大会設定'!$J$5,)&amp;"　男子4×400mR"</f>
        <v>第85回東海学生陸上競技対校選手権大会　男子4×400mR</v>
      </c>
      <c r="C557" s="658"/>
      <c r="D557" s="658"/>
      <c r="E557" s="658"/>
      <c r="F557" s="658"/>
      <c r="G557" s="658"/>
      <c r="H557" s="658"/>
      <c r="I557" s="659"/>
      <c r="J557" s="3"/>
    </row>
    <row r="558" spans="1:10" s="1" customFormat="1" ht="19.5" hidden="1" thickBot="1">
      <c r="A558" s="4"/>
      <c r="B558" s="660"/>
      <c r="C558" s="661"/>
      <c r="D558" s="661"/>
      <c r="E558" s="661"/>
      <c r="F558" s="661"/>
      <c r="G558" s="661"/>
      <c r="H558" s="661"/>
      <c r="I558" s="662"/>
      <c r="J558" s="3"/>
    </row>
    <row r="559" spans="1:10" s="1" customFormat="1" ht="18.75" hidden="1">
      <c r="A559" s="4"/>
      <c r="B559" s="636" t="s">
        <v>1233</v>
      </c>
      <c r="C559" s="637"/>
      <c r="D559" s="673" t="str">
        <f>IF(基本情報登録!$D$6&gt;0,基本情報登録!$D$6,"")</f>
        <v/>
      </c>
      <c r="E559" s="674"/>
      <c r="F559" s="674"/>
      <c r="G559" s="674"/>
      <c r="H559" s="637"/>
      <c r="I559" s="47" t="s">
        <v>1267</v>
      </c>
      <c r="J559" s="3"/>
    </row>
    <row r="560" spans="1:10" s="1" customFormat="1" ht="18.75" hidden="1">
      <c r="A560" s="4"/>
      <c r="B560" s="643" t="s">
        <v>1</v>
      </c>
      <c r="C560" s="644"/>
      <c r="D560" s="677" t="str">
        <f>IF(基本情報登録!$D$8&gt;0,基本情報登録!$D$8,"")</f>
        <v/>
      </c>
      <c r="E560" s="678"/>
      <c r="F560" s="678"/>
      <c r="G560" s="678"/>
      <c r="H560" s="644"/>
      <c r="I560" s="675"/>
      <c r="J560" s="3"/>
    </row>
    <row r="561" spans="1:10" s="1" customFormat="1" ht="19.5" hidden="1" thickBot="1">
      <c r="A561" s="4"/>
      <c r="B561" s="653"/>
      <c r="C561" s="654"/>
      <c r="D561" s="679"/>
      <c r="E561" s="680"/>
      <c r="F561" s="680"/>
      <c r="G561" s="680"/>
      <c r="H561" s="654"/>
      <c r="I561" s="676"/>
      <c r="J561" s="3"/>
    </row>
    <row r="562" spans="1:10" s="1" customFormat="1" ht="18.75" hidden="1">
      <c r="A562" s="4"/>
      <c r="B562" s="636" t="s">
        <v>4289</v>
      </c>
      <c r="C562" s="637"/>
      <c r="D562" s="705"/>
      <c r="E562" s="706"/>
      <c r="F562" s="706"/>
      <c r="G562" s="706"/>
      <c r="H562" s="706"/>
      <c r="I562" s="707"/>
      <c r="J562" s="3"/>
    </row>
    <row r="563" spans="1:10" s="1" customFormat="1" ht="18.75" hidden="1">
      <c r="A563" s="4"/>
      <c r="B563" s="35"/>
      <c r="C563" s="36"/>
      <c r="D563" s="37"/>
      <c r="E563" s="641" t="str">
        <f>TEXT(D562,"00000")</f>
        <v>00000</v>
      </c>
      <c r="F563" s="641"/>
      <c r="G563" s="641"/>
      <c r="H563" s="641"/>
      <c r="I563" s="642"/>
      <c r="J563" s="3"/>
    </row>
    <row r="564" spans="1:10" s="1" customFormat="1" ht="18.75" hidden="1">
      <c r="A564" s="4"/>
      <c r="B564" s="643" t="s">
        <v>23</v>
      </c>
      <c r="C564" s="644"/>
      <c r="D564" s="647"/>
      <c r="E564" s="648"/>
      <c r="F564" s="648"/>
      <c r="G564" s="648"/>
      <c r="H564" s="648"/>
      <c r="I564" s="649"/>
      <c r="J564" s="3"/>
    </row>
    <row r="565" spans="1:10" s="1" customFormat="1" ht="18.75" hidden="1">
      <c r="A565" s="4"/>
      <c r="B565" s="645"/>
      <c r="C565" s="646"/>
      <c r="D565" s="650"/>
      <c r="E565" s="651"/>
      <c r="F565" s="651"/>
      <c r="G565" s="651"/>
      <c r="H565" s="651"/>
      <c r="I565" s="652"/>
      <c r="J565" s="3"/>
    </row>
    <row r="566" spans="1:10" s="1" customFormat="1" ht="19.5" hidden="1" thickBot="1">
      <c r="A566" s="4"/>
      <c r="B566" s="708" t="s">
        <v>1225</v>
      </c>
      <c r="C566" s="709"/>
      <c r="D566" s="710"/>
      <c r="E566" s="634"/>
      <c r="F566" s="634"/>
      <c r="G566" s="634"/>
      <c r="H566" s="634"/>
      <c r="I566" s="635"/>
      <c r="J566" s="3"/>
    </row>
    <row r="567" spans="1:10" s="1" customFormat="1" ht="18.75" hidden="1">
      <c r="A567" s="4"/>
      <c r="B567" s="694" t="s">
        <v>1226</v>
      </c>
      <c r="C567" s="695"/>
      <c r="D567" s="695"/>
      <c r="E567" s="695"/>
      <c r="F567" s="695"/>
      <c r="G567" s="695"/>
      <c r="H567" s="695"/>
      <c r="I567" s="696"/>
      <c r="J567" s="3"/>
    </row>
    <row r="568" spans="1:10" s="1" customFormat="1" ht="19.5" hidden="1" thickBot="1">
      <c r="A568" s="4"/>
      <c r="B568" s="38" t="s">
        <v>1230</v>
      </c>
      <c r="C568" s="39" t="s">
        <v>14</v>
      </c>
      <c r="D568" s="39" t="s">
        <v>1231</v>
      </c>
      <c r="E568" s="697" t="s">
        <v>1227</v>
      </c>
      <c r="F568" s="698"/>
      <c r="G568" s="39" t="s">
        <v>1232</v>
      </c>
      <c r="H568" s="39" t="s">
        <v>44</v>
      </c>
      <c r="I568" s="40" t="s">
        <v>1228</v>
      </c>
      <c r="J568" s="3"/>
    </row>
    <row r="569" spans="1:10" s="1" customFormat="1" ht="19.5" hidden="1" thickTop="1">
      <c r="A569" s="4"/>
      <c r="B569" s="699">
        <v>1</v>
      </c>
      <c r="C569" s="700"/>
      <c r="D569" s="700" t="str">
        <f>IF(C569&gt;0,VLOOKUP(C569,男子登録情報!$A$2:$H$1688,2,0),"")</f>
        <v/>
      </c>
      <c r="E569" s="701" t="str">
        <f>IF(C569&gt;0,VLOOKUP(C569,男子登録情報!$A$2:$H$1688,3,0),"")</f>
        <v/>
      </c>
      <c r="F569" s="702"/>
      <c r="G569" s="700" t="str">
        <f>IF(C569&gt;0,VLOOKUP(C569,男子登録情報!$A$2:$H$1688,4,0),"")</f>
        <v/>
      </c>
      <c r="H569" s="700" t="str">
        <f>IF(C569&gt;0,VLOOKUP(C569,男子登録情報!$A$2:$H$1688,8,0),"")</f>
        <v/>
      </c>
      <c r="I569" s="704" t="str">
        <f>IF(C569&gt;0,VLOOKUP(C569,男子登録情報!$A$2:$H$1688,5,0),"")</f>
        <v/>
      </c>
      <c r="J569" s="3"/>
    </row>
    <row r="570" spans="1:10" s="1" customFormat="1" ht="18.75" hidden="1">
      <c r="A570" s="4"/>
      <c r="B570" s="671"/>
      <c r="C570" s="666"/>
      <c r="D570" s="666"/>
      <c r="E570" s="650"/>
      <c r="F570" s="703"/>
      <c r="G570" s="666"/>
      <c r="H570" s="666"/>
      <c r="I570" s="655"/>
      <c r="J570" s="3"/>
    </row>
    <row r="571" spans="1:10" s="1" customFormat="1" ht="18.75" hidden="1">
      <c r="A571" s="4"/>
      <c r="B571" s="711">
        <v>2</v>
      </c>
      <c r="C571" s="672"/>
      <c r="D571" s="672" t="str">
        <f>IF(C571,VLOOKUP(C571,男子登録情報!$A$2:$H$1688,2,0),"")</f>
        <v/>
      </c>
      <c r="E571" s="647" t="str">
        <f>IF(C571&gt;0,VLOOKUP(C571,男子登録情報!$A$2:$H$1688,3,0),"")</f>
        <v/>
      </c>
      <c r="F571" s="712"/>
      <c r="G571" s="672" t="str">
        <f>IF(C571&gt;0,VLOOKUP(C571,男子登録情報!$A$2:$H$1688,4,0),"")</f>
        <v/>
      </c>
      <c r="H571" s="672" t="str">
        <f>IF(C571&gt;0,VLOOKUP(C571,男子登録情報!$A$2:$H$1688,8,0),"")</f>
        <v/>
      </c>
      <c r="I571" s="675" t="str">
        <f>IF(C571&gt;0,VLOOKUP(C571,男子登録情報!$A$2:$H$1688,5,0),"")</f>
        <v/>
      </c>
      <c r="J571" s="3"/>
    </row>
    <row r="572" spans="1:10" s="1" customFormat="1" ht="18.75" hidden="1">
      <c r="A572" s="4"/>
      <c r="B572" s="671"/>
      <c r="C572" s="666"/>
      <c r="D572" s="666"/>
      <c r="E572" s="650"/>
      <c r="F572" s="703"/>
      <c r="G572" s="666"/>
      <c r="H572" s="666"/>
      <c r="I572" s="655"/>
      <c r="J572" s="3"/>
    </row>
    <row r="573" spans="1:10" s="1" customFormat="1" ht="18.75" hidden="1">
      <c r="A573" s="4"/>
      <c r="B573" s="711">
        <v>3</v>
      </c>
      <c r="C573" s="672"/>
      <c r="D573" s="672" t="str">
        <f>IF(C573,VLOOKUP(C573,男子登録情報!$A$2:$H$1688,2,0),"")</f>
        <v/>
      </c>
      <c r="E573" s="647" t="str">
        <f>IF(C573&gt;0,VLOOKUP(C573,男子登録情報!$A$2:$H$1688,3,0),"")</f>
        <v/>
      </c>
      <c r="F573" s="712"/>
      <c r="G573" s="672" t="str">
        <f>IF(C573&gt;0,VLOOKUP(C573,男子登録情報!$A$2:$H$1688,4,0),"")</f>
        <v/>
      </c>
      <c r="H573" s="672" t="str">
        <f>IF(C573&gt;0,VLOOKUP(C573,男子登録情報!$A$2:$H$1688,8,0),"")</f>
        <v/>
      </c>
      <c r="I573" s="675" t="str">
        <f>IF(C573&gt;0,VLOOKUP(C573,男子登録情報!$A$2:$H$1688,5,0),"")</f>
        <v/>
      </c>
      <c r="J573" s="3"/>
    </row>
    <row r="574" spans="1:10" s="1" customFormat="1" ht="18.75" hidden="1">
      <c r="A574" s="4"/>
      <c r="B574" s="671"/>
      <c r="C574" s="666"/>
      <c r="D574" s="666"/>
      <c r="E574" s="650"/>
      <c r="F574" s="703"/>
      <c r="G574" s="666"/>
      <c r="H574" s="666"/>
      <c r="I574" s="655"/>
      <c r="J574" s="3"/>
    </row>
    <row r="575" spans="1:10" s="1" customFormat="1" ht="18.75" hidden="1">
      <c r="A575" s="4"/>
      <c r="B575" s="711">
        <v>4</v>
      </c>
      <c r="C575" s="672"/>
      <c r="D575" s="672" t="str">
        <f>IF(C575,VLOOKUP(C575,男子登録情報!$A$2:$H$1688,2,0),"")</f>
        <v/>
      </c>
      <c r="E575" s="647" t="str">
        <f>IF(C575&gt;0,VLOOKUP(C575,男子登録情報!$A$2:$H$1688,3,0),"")</f>
        <v/>
      </c>
      <c r="F575" s="712"/>
      <c r="G575" s="672" t="str">
        <f>IF(C575&gt;0,VLOOKUP(C575,男子登録情報!$A$2:$H$1688,4,0),"")</f>
        <v/>
      </c>
      <c r="H575" s="672" t="str">
        <f>IF(C575&gt;0,VLOOKUP(C575,男子登録情報!$A$2:$H$1688,8,0),"")</f>
        <v/>
      </c>
      <c r="I575" s="675" t="str">
        <f>IF(C575&gt;0,VLOOKUP(C575,男子登録情報!$A$2:$H$1688,5,0),"")</f>
        <v/>
      </c>
      <c r="J575" s="3"/>
    </row>
    <row r="576" spans="1:10" s="1" customFormat="1" ht="18.75" hidden="1">
      <c r="A576" s="4"/>
      <c r="B576" s="671"/>
      <c r="C576" s="666"/>
      <c r="D576" s="666"/>
      <c r="E576" s="650"/>
      <c r="F576" s="703"/>
      <c r="G576" s="666"/>
      <c r="H576" s="666"/>
      <c r="I576" s="655"/>
      <c r="J576" s="3"/>
    </row>
    <row r="577" spans="1:10" s="1" customFormat="1" ht="18.75" hidden="1">
      <c r="A577" s="4"/>
      <c r="B577" s="711">
        <v>5</v>
      </c>
      <c r="C577" s="672"/>
      <c r="D577" s="672" t="str">
        <f>IF(C577,VLOOKUP(C577,男子登録情報!$A$2:$H$1688,2,0),"")</f>
        <v/>
      </c>
      <c r="E577" s="647" t="str">
        <f>IF(C577&gt;0,VLOOKUP(C577,男子登録情報!$A$2:$H$1688,3,0),"")</f>
        <v/>
      </c>
      <c r="F577" s="712"/>
      <c r="G577" s="672" t="str">
        <f>IF(C577&gt;0,VLOOKUP(C577,男子登録情報!$A$2:$H$1688,4,0),"")</f>
        <v/>
      </c>
      <c r="H577" s="672" t="str">
        <f>IF(C577&gt;0,VLOOKUP(C577,男子登録情報!$A$2:$H$1688,8,0),"")</f>
        <v/>
      </c>
      <c r="I577" s="675" t="str">
        <f>IF(C577&gt;0,VLOOKUP(C577,男子登録情報!$A$2:$H$1688,5,0),"")</f>
        <v/>
      </c>
      <c r="J577" s="3"/>
    </row>
    <row r="578" spans="1:10" s="1" customFormat="1" ht="18.75" hidden="1">
      <c r="A578" s="4"/>
      <c r="B578" s="671"/>
      <c r="C578" s="666"/>
      <c r="D578" s="666"/>
      <c r="E578" s="650"/>
      <c r="F578" s="703"/>
      <c r="G578" s="666"/>
      <c r="H578" s="666"/>
      <c r="I578" s="655"/>
      <c r="J578" s="3"/>
    </row>
    <row r="579" spans="1:10" s="1" customFormat="1" ht="18.75" hidden="1">
      <c r="A579" s="4"/>
      <c r="B579" s="711">
        <v>6</v>
      </c>
      <c r="C579" s="672"/>
      <c r="D579" s="672" t="str">
        <f>IF(C579,VLOOKUP(C579,男子登録情報!$A$2:$H$1688,2,0),"")</f>
        <v/>
      </c>
      <c r="E579" s="647" t="str">
        <f>IF(C579&gt;0,VLOOKUP(C579,男子登録情報!$A$2:$H$1688,3,0),"")</f>
        <v/>
      </c>
      <c r="F579" s="712"/>
      <c r="G579" s="672" t="str">
        <f>IF(C579&gt;0,VLOOKUP(C579,男子登録情報!$A$2:$H$1688,4,0),"")</f>
        <v/>
      </c>
      <c r="H579" s="672" t="str">
        <f>IF(C579&gt;0,VLOOKUP(C579,男子登録情報!$A$2:$H$1688,8,0),"")</f>
        <v/>
      </c>
      <c r="I579" s="675" t="str">
        <f>IF(C579&gt;0,VLOOKUP(C579,男子登録情報!$A$2:$H$1688,5,0),"")</f>
        <v/>
      </c>
      <c r="J579" s="3"/>
    </row>
    <row r="580" spans="1:10" s="1" customFormat="1" ht="19.5" hidden="1" thickBot="1">
      <c r="A580" s="4"/>
      <c r="B580" s="713"/>
      <c r="C580" s="714"/>
      <c r="D580" s="714"/>
      <c r="E580" s="715"/>
      <c r="F580" s="716"/>
      <c r="G580" s="714"/>
      <c r="H580" s="714"/>
      <c r="I580" s="676"/>
      <c r="J580" s="3"/>
    </row>
    <row r="581" spans="1:10" s="1" customFormat="1" ht="18.75" hidden="1">
      <c r="A581" s="4"/>
      <c r="B581" s="684" t="s">
        <v>1229</v>
      </c>
      <c r="C581" s="685"/>
      <c r="D581" s="685"/>
      <c r="E581" s="685"/>
      <c r="F581" s="685"/>
      <c r="G581" s="685"/>
      <c r="H581" s="685"/>
      <c r="I581" s="687"/>
      <c r="J581" s="3"/>
    </row>
    <row r="582" spans="1:10" s="1" customFormat="1" ht="18.75" hidden="1">
      <c r="A582" s="4"/>
      <c r="B582" s="688"/>
      <c r="C582" s="686"/>
      <c r="D582" s="686"/>
      <c r="E582" s="686"/>
      <c r="F582" s="686"/>
      <c r="G582" s="686"/>
      <c r="H582" s="686"/>
      <c r="I582" s="689"/>
      <c r="J582" s="3"/>
    </row>
    <row r="583" spans="1:10" s="1" customFormat="1" ht="19.5" hidden="1" thickBot="1">
      <c r="A583" s="4"/>
      <c r="B583" s="690"/>
      <c r="C583" s="691"/>
      <c r="D583" s="691"/>
      <c r="E583" s="691"/>
      <c r="F583" s="691"/>
      <c r="G583" s="691"/>
      <c r="H583" s="691"/>
      <c r="I583" s="692"/>
      <c r="J583" s="3"/>
    </row>
    <row r="584" spans="1:10" s="1" customFormat="1" ht="18.75" hidden="1">
      <c r="A584" s="45"/>
      <c r="B584" s="45"/>
      <c r="C584" s="45"/>
      <c r="D584" s="45"/>
      <c r="E584" s="45"/>
      <c r="F584" s="45"/>
      <c r="G584" s="45"/>
      <c r="H584" s="45"/>
      <c r="I584" s="45"/>
      <c r="J584" s="48"/>
    </row>
    <row r="585" spans="1:10" s="1" customFormat="1">
      <c r="J585" s="44"/>
    </row>
  </sheetData>
  <mergeCells count="1177">
    <mergeCell ref="N24:N25"/>
    <mergeCell ref="N26:N27"/>
    <mergeCell ref="N28:N29"/>
    <mergeCell ref="I579:I580"/>
    <mergeCell ref="B581:I583"/>
    <mergeCell ref="B579:B580"/>
    <mergeCell ref="C579:C580"/>
    <mergeCell ref="D579:D580"/>
    <mergeCell ref="E579:F580"/>
    <mergeCell ref="G579:G580"/>
    <mergeCell ref="H579:H580"/>
    <mergeCell ref="I575:I576"/>
    <mergeCell ref="B577:B578"/>
    <mergeCell ref="C577:C578"/>
    <mergeCell ref="D577:D578"/>
    <mergeCell ref="E577:F578"/>
    <mergeCell ref="G577:G578"/>
    <mergeCell ref="H577:H578"/>
    <mergeCell ref="I577:I578"/>
    <mergeCell ref="B575:B576"/>
    <mergeCell ref="C575:C576"/>
    <mergeCell ref="D575:D576"/>
    <mergeCell ref="E575:F576"/>
    <mergeCell ref="G575:G576"/>
    <mergeCell ref="H575:H576"/>
    <mergeCell ref="I571:I572"/>
    <mergeCell ref="B573:B574"/>
    <mergeCell ref="C573:C574"/>
    <mergeCell ref="D573:D574"/>
    <mergeCell ref="E573:F574"/>
    <mergeCell ref="G573:G574"/>
    <mergeCell ref="H573:H574"/>
    <mergeCell ref="I573:I574"/>
    <mergeCell ref="B571:B572"/>
    <mergeCell ref="C571:C572"/>
    <mergeCell ref="D571:D572"/>
    <mergeCell ref="E571:F572"/>
    <mergeCell ref="G571:G572"/>
    <mergeCell ref="H571:H572"/>
    <mergeCell ref="B567:I567"/>
    <mergeCell ref="E568:F568"/>
    <mergeCell ref="B569:B570"/>
    <mergeCell ref="C569:C570"/>
    <mergeCell ref="D569:D570"/>
    <mergeCell ref="E569:F570"/>
    <mergeCell ref="G569:G570"/>
    <mergeCell ref="H569:H570"/>
    <mergeCell ref="I569:I570"/>
    <mergeCell ref="B562:C562"/>
    <mergeCell ref="D562:I562"/>
    <mergeCell ref="E563:I563"/>
    <mergeCell ref="B564:C565"/>
    <mergeCell ref="D564:I565"/>
    <mergeCell ref="B566:C566"/>
    <mergeCell ref="D566:I566"/>
    <mergeCell ref="I550:I551"/>
    <mergeCell ref="B552:I554"/>
    <mergeCell ref="B557:I558"/>
    <mergeCell ref="B559:C559"/>
    <mergeCell ref="D559:H559"/>
    <mergeCell ref="B560:C561"/>
    <mergeCell ref="D560:H561"/>
    <mergeCell ref="I560:I561"/>
    <mergeCell ref="B550:B551"/>
    <mergeCell ref="C550:C551"/>
    <mergeCell ref="D550:D551"/>
    <mergeCell ref="E550:F551"/>
    <mergeCell ref="G550:G551"/>
    <mergeCell ref="H550:H551"/>
    <mergeCell ref="I546:I547"/>
    <mergeCell ref="B548:B549"/>
    <mergeCell ref="C548:C549"/>
    <mergeCell ref="D548:D549"/>
    <mergeCell ref="E548:F549"/>
    <mergeCell ref="G548:G549"/>
    <mergeCell ref="H548:H549"/>
    <mergeCell ref="I548:I549"/>
    <mergeCell ref="B546:B547"/>
    <mergeCell ref="C546:C547"/>
    <mergeCell ref="D546:D547"/>
    <mergeCell ref="E546:F547"/>
    <mergeCell ref="G546:G547"/>
    <mergeCell ref="H546:H547"/>
    <mergeCell ref="I542:I543"/>
    <mergeCell ref="B544:B545"/>
    <mergeCell ref="C544:C545"/>
    <mergeCell ref="D544:D545"/>
    <mergeCell ref="E544:F545"/>
    <mergeCell ref="G544:G545"/>
    <mergeCell ref="H544:H545"/>
    <mergeCell ref="I544:I545"/>
    <mergeCell ref="B542:B543"/>
    <mergeCell ref="C542:C543"/>
    <mergeCell ref="D542:D543"/>
    <mergeCell ref="E542:F543"/>
    <mergeCell ref="G542:G543"/>
    <mergeCell ref="H542:H543"/>
    <mergeCell ref="B538:I538"/>
    <mergeCell ref="E539:F539"/>
    <mergeCell ref="B540:B541"/>
    <mergeCell ref="C540:C541"/>
    <mergeCell ref="D540:D541"/>
    <mergeCell ref="E540:F541"/>
    <mergeCell ref="G540:G541"/>
    <mergeCell ref="H540:H541"/>
    <mergeCell ref="I540:I541"/>
    <mergeCell ref="B533:C533"/>
    <mergeCell ref="D533:I533"/>
    <mergeCell ref="E534:I534"/>
    <mergeCell ref="B535:C536"/>
    <mergeCell ref="D535:I536"/>
    <mergeCell ref="B537:C537"/>
    <mergeCell ref="D537:I537"/>
    <mergeCell ref="I521:I522"/>
    <mergeCell ref="B523:I525"/>
    <mergeCell ref="B528:I529"/>
    <mergeCell ref="B530:C530"/>
    <mergeCell ref="D530:H530"/>
    <mergeCell ref="B531:C532"/>
    <mergeCell ref="D531:H532"/>
    <mergeCell ref="I531:I532"/>
    <mergeCell ref="B521:B522"/>
    <mergeCell ref="C521:C522"/>
    <mergeCell ref="D521:D522"/>
    <mergeCell ref="E521:F522"/>
    <mergeCell ref="G521:G522"/>
    <mergeCell ref="H521:H522"/>
    <mergeCell ref="I517:I518"/>
    <mergeCell ref="B519:B520"/>
    <mergeCell ref="C519:C520"/>
    <mergeCell ref="D519:D520"/>
    <mergeCell ref="E519:F520"/>
    <mergeCell ref="G519:G520"/>
    <mergeCell ref="H519:H520"/>
    <mergeCell ref="I519:I520"/>
    <mergeCell ref="B517:B518"/>
    <mergeCell ref="C517:C518"/>
    <mergeCell ref="D517:D518"/>
    <mergeCell ref="E517:F518"/>
    <mergeCell ref="G517:G518"/>
    <mergeCell ref="H517:H518"/>
    <mergeCell ref="I513:I514"/>
    <mergeCell ref="B515:B516"/>
    <mergeCell ref="C515:C516"/>
    <mergeCell ref="D515:D516"/>
    <mergeCell ref="E515:F516"/>
    <mergeCell ref="G515:G516"/>
    <mergeCell ref="H515:H516"/>
    <mergeCell ref="I515:I516"/>
    <mergeCell ref="B513:B514"/>
    <mergeCell ref="C513:C514"/>
    <mergeCell ref="D513:D514"/>
    <mergeCell ref="E513:F514"/>
    <mergeCell ref="G513:G514"/>
    <mergeCell ref="H513:H514"/>
    <mergeCell ref="B509:I509"/>
    <mergeCell ref="E510:F510"/>
    <mergeCell ref="B511:B512"/>
    <mergeCell ref="C511:C512"/>
    <mergeCell ref="D511:D512"/>
    <mergeCell ref="E511:F512"/>
    <mergeCell ref="G511:G512"/>
    <mergeCell ref="H511:H512"/>
    <mergeCell ref="I511:I512"/>
    <mergeCell ref="B504:C504"/>
    <mergeCell ref="D504:I504"/>
    <mergeCell ref="E505:I505"/>
    <mergeCell ref="B506:C507"/>
    <mergeCell ref="D506:I507"/>
    <mergeCell ref="B508:C508"/>
    <mergeCell ref="D508:I508"/>
    <mergeCell ref="I492:I493"/>
    <mergeCell ref="B494:I496"/>
    <mergeCell ref="B499:I500"/>
    <mergeCell ref="B501:C501"/>
    <mergeCell ref="D501:H501"/>
    <mergeCell ref="B502:C503"/>
    <mergeCell ref="D502:H503"/>
    <mergeCell ref="I502:I503"/>
    <mergeCell ref="B492:B493"/>
    <mergeCell ref="C492:C493"/>
    <mergeCell ref="D492:D493"/>
    <mergeCell ref="E492:F493"/>
    <mergeCell ref="G492:G493"/>
    <mergeCell ref="H492:H493"/>
    <mergeCell ref="I488:I489"/>
    <mergeCell ref="B490:B491"/>
    <mergeCell ref="C490:C491"/>
    <mergeCell ref="D490:D491"/>
    <mergeCell ref="E490:F491"/>
    <mergeCell ref="G490:G491"/>
    <mergeCell ref="H490:H491"/>
    <mergeCell ref="I490:I491"/>
    <mergeCell ref="B488:B489"/>
    <mergeCell ref="C488:C489"/>
    <mergeCell ref="D488:D489"/>
    <mergeCell ref="E488:F489"/>
    <mergeCell ref="G488:G489"/>
    <mergeCell ref="H488:H489"/>
    <mergeCell ref="I484:I485"/>
    <mergeCell ref="B486:B487"/>
    <mergeCell ref="C486:C487"/>
    <mergeCell ref="D486:D487"/>
    <mergeCell ref="E486:F487"/>
    <mergeCell ref="G486:G487"/>
    <mergeCell ref="H486:H487"/>
    <mergeCell ref="I486:I487"/>
    <mergeCell ref="B484:B485"/>
    <mergeCell ref="C484:C485"/>
    <mergeCell ref="D484:D485"/>
    <mergeCell ref="E484:F485"/>
    <mergeCell ref="G484:G485"/>
    <mergeCell ref="H484:H485"/>
    <mergeCell ref="B480:I480"/>
    <mergeCell ref="E481:F481"/>
    <mergeCell ref="B482:B483"/>
    <mergeCell ref="C482:C483"/>
    <mergeCell ref="D482:D483"/>
    <mergeCell ref="E482:F483"/>
    <mergeCell ref="G482:G483"/>
    <mergeCell ref="H482:H483"/>
    <mergeCell ref="I482:I483"/>
    <mergeCell ref="B475:C475"/>
    <mergeCell ref="D475:I475"/>
    <mergeCell ref="E476:I476"/>
    <mergeCell ref="B477:C478"/>
    <mergeCell ref="D477:I478"/>
    <mergeCell ref="B479:C479"/>
    <mergeCell ref="D479:I479"/>
    <mergeCell ref="I463:I464"/>
    <mergeCell ref="B465:I467"/>
    <mergeCell ref="B470:I471"/>
    <mergeCell ref="B472:C472"/>
    <mergeCell ref="D472:H472"/>
    <mergeCell ref="B473:C474"/>
    <mergeCell ref="D473:H474"/>
    <mergeCell ref="I473:I474"/>
    <mergeCell ref="B463:B464"/>
    <mergeCell ref="C463:C464"/>
    <mergeCell ref="D463:D464"/>
    <mergeCell ref="E463:F464"/>
    <mergeCell ref="G463:G464"/>
    <mergeCell ref="H463:H464"/>
    <mergeCell ref="I459:I460"/>
    <mergeCell ref="B461:B462"/>
    <mergeCell ref="C461:C462"/>
    <mergeCell ref="D461:D462"/>
    <mergeCell ref="E461:F462"/>
    <mergeCell ref="G461:G462"/>
    <mergeCell ref="H461:H462"/>
    <mergeCell ref="I461:I462"/>
    <mergeCell ref="B459:B460"/>
    <mergeCell ref="C459:C460"/>
    <mergeCell ref="D459:D460"/>
    <mergeCell ref="E459:F460"/>
    <mergeCell ref="G459:G460"/>
    <mergeCell ref="H459:H460"/>
    <mergeCell ref="I455:I456"/>
    <mergeCell ref="B457:B458"/>
    <mergeCell ref="C457:C458"/>
    <mergeCell ref="D457:D458"/>
    <mergeCell ref="E457:F458"/>
    <mergeCell ref="G457:G458"/>
    <mergeCell ref="H457:H458"/>
    <mergeCell ref="I457:I458"/>
    <mergeCell ref="B455:B456"/>
    <mergeCell ref="C455:C456"/>
    <mergeCell ref="D455:D456"/>
    <mergeCell ref="E455:F456"/>
    <mergeCell ref="G455:G456"/>
    <mergeCell ref="H455:H456"/>
    <mergeCell ref="B451:I451"/>
    <mergeCell ref="E452:F452"/>
    <mergeCell ref="B453:B454"/>
    <mergeCell ref="C453:C454"/>
    <mergeCell ref="D453:D454"/>
    <mergeCell ref="E453:F454"/>
    <mergeCell ref="G453:G454"/>
    <mergeCell ref="H453:H454"/>
    <mergeCell ref="I453:I454"/>
    <mergeCell ref="B446:C446"/>
    <mergeCell ref="D446:I446"/>
    <mergeCell ref="E447:I447"/>
    <mergeCell ref="B448:C449"/>
    <mergeCell ref="D448:I449"/>
    <mergeCell ref="B450:C450"/>
    <mergeCell ref="D450:I450"/>
    <mergeCell ref="I434:I435"/>
    <mergeCell ref="B436:I438"/>
    <mergeCell ref="B441:I442"/>
    <mergeCell ref="B443:C443"/>
    <mergeCell ref="D443:H443"/>
    <mergeCell ref="B444:C445"/>
    <mergeCell ref="D444:H445"/>
    <mergeCell ref="I444:I445"/>
    <mergeCell ref="B434:B435"/>
    <mergeCell ref="C434:C435"/>
    <mergeCell ref="D434:D435"/>
    <mergeCell ref="E434:F435"/>
    <mergeCell ref="G434:G435"/>
    <mergeCell ref="H434:H435"/>
    <mergeCell ref="I430:I431"/>
    <mergeCell ref="B432:B433"/>
    <mergeCell ref="C432:C433"/>
    <mergeCell ref="D432:D433"/>
    <mergeCell ref="E432:F433"/>
    <mergeCell ref="G432:G433"/>
    <mergeCell ref="H432:H433"/>
    <mergeCell ref="I432:I433"/>
    <mergeCell ref="B430:B431"/>
    <mergeCell ref="C430:C431"/>
    <mergeCell ref="D430:D431"/>
    <mergeCell ref="E430:F431"/>
    <mergeCell ref="G430:G431"/>
    <mergeCell ref="H430:H431"/>
    <mergeCell ref="I426:I427"/>
    <mergeCell ref="B428:B429"/>
    <mergeCell ref="C428:C429"/>
    <mergeCell ref="D428:D429"/>
    <mergeCell ref="E428:F429"/>
    <mergeCell ref="G428:G429"/>
    <mergeCell ref="H428:H429"/>
    <mergeCell ref="I428:I429"/>
    <mergeCell ref="B426:B427"/>
    <mergeCell ref="C426:C427"/>
    <mergeCell ref="D426:D427"/>
    <mergeCell ref="E426:F427"/>
    <mergeCell ref="G426:G427"/>
    <mergeCell ref="H426:H427"/>
    <mergeCell ref="B422:I422"/>
    <mergeCell ref="E423:F423"/>
    <mergeCell ref="B424:B425"/>
    <mergeCell ref="C424:C425"/>
    <mergeCell ref="D424:D425"/>
    <mergeCell ref="E424:F425"/>
    <mergeCell ref="G424:G425"/>
    <mergeCell ref="H424:H425"/>
    <mergeCell ref="I424:I425"/>
    <mergeCell ref="B417:C417"/>
    <mergeCell ref="D417:I417"/>
    <mergeCell ref="E418:I418"/>
    <mergeCell ref="B419:C420"/>
    <mergeCell ref="D419:I420"/>
    <mergeCell ref="B421:C421"/>
    <mergeCell ref="D421:I421"/>
    <mergeCell ref="I405:I406"/>
    <mergeCell ref="B407:I409"/>
    <mergeCell ref="B412:I413"/>
    <mergeCell ref="B414:C414"/>
    <mergeCell ref="D414:H414"/>
    <mergeCell ref="B415:C416"/>
    <mergeCell ref="D415:H416"/>
    <mergeCell ref="I415:I416"/>
    <mergeCell ref="B405:B406"/>
    <mergeCell ref="C405:C406"/>
    <mergeCell ref="D405:D406"/>
    <mergeCell ref="E405:F406"/>
    <mergeCell ref="G405:G406"/>
    <mergeCell ref="H405:H406"/>
    <mergeCell ref="I401:I402"/>
    <mergeCell ref="B403:B404"/>
    <mergeCell ref="C403:C404"/>
    <mergeCell ref="D403:D404"/>
    <mergeCell ref="E403:F404"/>
    <mergeCell ref="G403:G404"/>
    <mergeCell ref="H403:H404"/>
    <mergeCell ref="I403:I404"/>
    <mergeCell ref="B401:B402"/>
    <mergeCell ref="C401:C402"/>
    <mergeCell ref="D401:D402"/>
    <mergeCell ref="E401:F402"/>
    <mergeCell ref="G401:G402"/>
    <mergeCell ref="H401:H402"/>
    <mergeCell ref="I397:I398"/>
    <mergeCell ref="B399:B400"/>
    <mergeCell ref="C399:C400"/>
    <mergeCell ref="D399:D400"/>
    <mergeCell ref="E399:F400"/>
    <mergeCell ref="G399:G400"/>
    <mergeCell ref="H399:H400"/>
    <mergeCell ref="I399:I400"/>
    <mergeCell ref="B397:B398"/>
    <mergeCell ref="C397:C398"/>
    <mergeCell ref="D397:D398"/>
    <mergeCell ref="E397:F398"/>
    <mergeCell ref="G397:G398"/>
    <mergeCell ref="H397:H398"/>
    <mergeCell ref="B393:I393"/>
    <mergeCell ref="E394:F394"/>
    <mergeCell ref="B395:B396"/>
    <mergeCell ref="C395:C396"/>
    <mergeCell ref="D395:D396"/>
    <mergeCell ref="E395:F396"/>
    <mergeCell ref="G395:G396"/>
    <mergeCell ref="H395:H396"/>
    <mergeCell ref="I395:I396"/>
    <mergeCell ref="B388:C388"/>
    <mergeCell ref="D388:I388"/>
    <mergeCell ref="E389:I389"/>
    <mergeCell ref="B390:C391"/>
    <mergeCell ref="D390:I391"/>
    <mergeCell ref="B392:C392"/>
    <mergeCell ref="D392:I392"/>
    <mergeCell ref="I376:I377"/>
    <mergeCell ref="B378:I380"/>
    <mergeCell ref="B383:I384"/>
    <mergeCell ref="B385:C385"/>
    <mergeCell ref="D385:H385"/>
    <mergeCell ref="B386:C387"/>
    <mergeCell ref="D386:H387"/>
    <mergeCell ref="I386:I387"/>
    <mergeCell ref="B376:B377"/>
    <mergeCell ref="C376:C377"/>
    <mergeCell ref="D376:D377"/>
    <mergeCell ref="E376:F377"/>
    <mergeCell ref="G376:G377"/>
    <mergeCell ref="H376:H377"/>
    <mergeCell ref="I372:I373"/>
    <mergeCell ref="B374:B375"/>
    <mergeCell ref="C374:C375"/>
    <mergeCell ref="D374:D375"/>
    <mergeCell ref="E374:F375"/>
    <mergeCell ref="G374:G375"/>
    <mergeCell ref="H374:H375"/>
    <mergeCell ref="I374:I375"/>
    <mergeCell ref="B372:B373"/>
    <mergeCell ref="C372:C373"/>
    <mergeCell ref="D372:D373"/>
    <mergeCell ref="E372:F373"/>
    <mergeCell ref="G372:G373"/>
    <mergeCell ref="H372:H373"/>
    <mergeCell ref="I368:I369"/>
    <mergeCell ref="B370:B371"/>
    <mergeCell ref="C370:C371"/>
    <mergeCell ref="D370:D371"/>
    <mergeCell ref="E370:F371"/>
    <mergeCell ref="G370:G371"/>
    <mergeCell ref="H370:H371"/>
    <mergeCell ref="I370:I371"/>
    <mergeCell ref="B368:B369"/>
    <mergeCell ref="C368:C369"/>
    <mergeCell ref="D368:D369"/>
    <mergeCell ref="E368:F369"/>
    <mergeCell ref="G368:G369"/>
    <mergeCell ref="H368:H369"/>
    <mergeCell ref="B364:I364"/>
    <mergeCell ref="E365:F365"/>
    <mergeCell ref="B366:B367"/>
    <mergeCell ref="C366:C367"/>
    <mergeCell ref="D366:D367"/>
    <mergeCell ref="E366:F367"/>
    <mergeCell ref="G366:G367"/>
    <mergeCell ref="H366:H367"/>
    <mergeCell ref="I366:I367"/>
    <mergeCell ref="B359:C359"/>
    <mergeCell ref="D359:I359"/>
    <mergeCell ref="E360:I360"/>
    <mergeCell ref="B361:C362"/>
    <mergeCell ref="D361:I362"/>
    <mergeCell ref="B363:C363"/>
    <mergeCell ref="D363:I363"/>
    <mergeCell ref="I347:I348"/>
    <mergeCell ref="B349:I351"/>
    <mergeCell ref="B354:I355"/>
    <mergeCell ref="B356:C356"/>
    <mergeCell ref="D356:H356"/>
    <mergeCell ref="B357:C358"/>
    <mergeCell ref="D357:H358"/>
    <mergeCell ref="I357:I358"/>
    <mergeCell ref="B347:B348"/>
    <mergeCell ref="C347:C348"/>
    <mergeCell ref="D347:D348"/>
    <mergeCell ref="E347:F348"/>
    <mergeCell ref="G347:G348"/>
    <mergeCell ref="H347:H348"/>
    <mergeCell ref="I343:I344"/>
    <mergeCell ref="B345:B346"/>
    <mergeCell ref="C345:C346"/>
    <mergeCell ref="D345:D346"/>
    <mergeCell ref="E345:F346"/>
    <mergeCell ref="G345:G346"/>
    <mergeCell ref="H345:H346"/>
    <mergeCell ref="I345:I346"/>
    <mergeCell ref="B343:B344"/>
    <mergeCell ref="C343:C344"/>
    <mergeCell ref="D343:D344"/>
    <mergeCell ref="E343:F344"/>
    <mergeCell ref="G343:G344"/>
    <mergeCell ref="H343:H344"/>
    <mergeCell ref="I339:I340"/>
    <mergeCell ref="B341:B342"/>
    <mergeCell ref="C341:C342"/>
    <mergeCell ref="D341:D342"/>
    <mergeCell ref="E341:F342"/>
    <mergeCell ref="G341:G342"/>
    <mergeCell ref="H341:H342"/>
    <mergeCell ref="I341:I342"/>
    <mergeCell ref="B339:B340"/>
    <mergeCell ref="C339:C340"/>
    <mergeCell ref="D339:D340"/>
    <mergeCell ref="E339:F340"/>
    <mergeCell ref="G339:G340"/>
    <mergeCell ref="H339:H340"/>
    <mergeCell ref="B335:I335"/>
    <mergeCell ref="E336:F336"/>
    <mergeCell ref="B337:B338"/>
    <mergeCell ref="C337:C338"/>
    <mergeCell ref="D337:D338"/>
    <mergeCell ref="E337:F338"/>
    <mergeCell ref="G337:G338"/>
    <mergeCell ref="H337:H338"/>
    <mergeCell ref="I337:I338"/>
    <mergeCell ref="B330:C330"/>
    <mergeCell ref="D330:I330"/>
    <mergeCell ref="E331:I331"/>
    <mergeCell ref="B332:C333"/>
    <mergeCell ref="D332:I333"/>
    <mergeCell ref="B334:C334"/>
    <mergeCell ref="D334:I334"/>
    <mergeCell ref="I318:I319"/>
    <mergeCell ref="B320:I322"/>
    <mergeCell ref="B325:I326"/>
    <mergeCell ref="B327:C327"/>
    <mergeCell ref="D327:H327"/>
    <mergeCell ref="B328:C329"/>
    <mergeCell ref="D328:H329"/>
    <mergeCell ref="I328:I329"/>
    <mergeCell ref="B318:B319"/>
    <mergeCell ref="C318:C319"/>
    <mergeCell ref="D318:D319"/>
    <mergeCell ref="E318:F319"/>
    <mergeCell ref="G318:G319"/>
    <mergeCell ref="H318:H319"/>
    <mergeCell ref="I314:I315"/>
    <mergeCell ref="B316:B317"/>
    <mergeCell ref="C316:C317"/>
    <mergeCell ref="D316:D317"/>
    <mergeCell ref="E316:F317"/>
    <mergeCell ref="G316:G317"/>
    <mergeCell ref="H316:H317"/>
    <mergeCell ref="I316:I317"/>
    <mergeCell ref="B314:B315"/>
    <mergeCell ref="C314:C315"/>
    <mergeCell ref="D314:D315"/>
    <mergeCell ref="E314:F315"/>
    <mergeCell ref="G314:G315"/>
    <mergeCell ref="H314:H315"/>
    <mergeCell ref="I310:I311"/>
    <mergeCell ref="B312:B313"/>
    <mergeCell ref="C312:C313"/>
    <mergeCell ref="D312:D313"/>
    <mergeCell ref="E312:F313"/>
    <mergeCell ref="G312:G313"/>
    <mergeCell ref="H312:H313"/>
    <mergeCell ref="I312:I313"/>
    <mergeCell ref="B310:B311"/>
    <mergeCell ref="C310:C311"/>
    <mergeCell ref="D310:D311"/>
    <mergeCell ref="E310:F311"/>
    <mergeCell ref="G310:G311"/>
    <mergeCell ref="H310:H311"/>
    <mergeCell ref="B306:I306"/>
    <mergeCell ref="E307:F307"/>
    <mergeCell ref="B308:B309"/>
    <mergeCell ref="C308:C309"/>
    <mergeCell ref="D308:D309"/>
    <mergeCell ref="E308:F309"/>
    <mergeCell ref="G308:G309"/>
    <mergeCell ref="H308:H309"/>
    <mergeCell ref="I308:I309"/>
    <mergeCell ref="B301:C301"/>
    <mergeCell ref="D301:I301"/>
    <mergeCell ref="E302:I302"/>
    <mergeCell ref="B303:C304"/>
    <mergeCell ref="D303:I304"/>
    <mergeCell ref="B305:C305"/>
    <mergeCell ref="D305:I305"/>
    <mergeCell ref="I289:I290"/>
    <mergeCell ref="B291:I293"/>
    <mergeCell ref="B296:I297"/>
    <mergeCell ref="B298:C298"/>
    <mergeCell ref="D298:H298"/>
    <mergeCell ref="B299:C300"/>
    <mergeCell ref="D299:H300"/>
    <mergeCell ref="I299:I300"/>
    <mergeCell ref="B289:B290"/>
    <mergeCell ref="C289:C290"/>
    <mergeCell ref="D289:D290"/>
    <mergeCell ref="E289:F290"/>
    <mergeCell ref="G289:G290"/>
    <mergeCell ref="H289:H290"/>
    <mergeCell ref="I285:I286"/>
    <mergeCell ref="B287:B288"/>
    <mergeCell ref="C287:C288"/>
    <mergeCell ref="D287:D288"/>
    <mergeCell ref="E287:F288"/>
    <mergeCell ref="G287:G288"/>
    <mergeCell ref="H287:H288"/>
    <mergeCell ref="I287:I288"/>
    <mergeCell ref="B285:B286"/>
    <mergeCell ref="C285:C286"/>
    <mergeCell ref="D285:D286"/>
    <mergeCell ref="E285:F286"/>
    <mergeCell ref="G285:G286"/>
    <mergeCell ref="H285:H286"/>
    <mergeCell ref="I281:I282"/>
    <mergeCell ref="B283:B284"/>
    <mergeCell ref="C283:C284"/>
    <mergeCell ref="D283:D284"/>
    <mergeCell ref="E283:F284"/>
    <mergeCell ref="G283:G284"/>
    <mergeCell ref="H283:H284"/>
    <mergeCell ref="I283:I284"/>
    <mergeCell ref="B281:B282"/>
    <mergeCell ref="C281:C282"/>
    <mergeCell ref="D281:D282"/>
    <mergeCell ref="E281:F282"/>
    <mergeCell ref="G281:G282"/>
    <mergeCell ref="H281:H282"/>
    <mergeCell ref="B277:I277"/>
    <mergeCell ref="E278:F278"/>
    <mergeCell ref="B279:B280"/>
    <mergeCell ref="C279:C280"/>
    <mergeCell ref="D279:D280"/>
    <mergeCell ref="E279:F280"/>
    <mergeCell ref="G279:G280"/>
    <mergeCell ref="H279:H280"/>
    <mergeCell ref="I279:I280"/>
    <mergeCell ref="B272:C272"/>
    <mergeCell ref="D272:I272"/>
    <mergeCell ref="E273:I273"/>
    <mergeCell ref="B274:C275"/>
    <mergeCell ref="D274:I275"/>
    <mergeCell ref="B276:C276"/>
    <mergeCell ref="D276:I276"/>
    <mergeCell ref="I260:I261"/>
    <mergeCell ref="B262:I264"/>
    <mergeCell ref="B267:I268"/>
    <mergeCell ref="B269:C269"/>
    <mergeCell ref="D269:H269"/>
    <mergeCell ref="B270:C271"/>
    <mergeCell ref="D270:H271"/>
    <mergeCell ref="I270:I271"/>
    <mergeCell ref="B260:B261"/>
    <mergeCell ref="C260:C261"/>
    <mergeCell ref="D260:D261"/>
    <mergeCell ref="E260:F261"/>
    <mergeCell ref="G260:G261"/>
    <mergeCell ref="H260:H261"/>
    <mergeCell ref="I256:I257"/>
    <mergeCell ref="B258:B259"/>
    <mergeCell ref="C258:C259"/>
    <mergeCell ref="D258:D259"/>
    <mergeCell ref="E258:F259"/>
    <mergeCell ref="G258:G259"/>
    <mergeCell ref="H258:H259"/>
    <mergeCell ref="I258:I259"/>
    <mergeCell ref="B256:B257"/>
    <mergeCell ref="C256:C257"/>
    <mergeCell ref="D256:D257"/>
    <mergeCell ref="E256:F257"/>
    <mergeCell ref="G256:G257"/>
    <mergeCell ref="H256:H257"/>
    <mergeCell ref="I252:I253"/>
    <mergeCell ref="B254:B255"/>
    <mergeCell ref="C254:C255"/>
    <mergeCell ref="D254:D255"/>
    <mergeCell ref="E254:F255"/>
    <mergeCell ref="G254:G255"/>
    <mergeCell ref="H254:H255"/>
    <mergeCell ref="I254:I255"/>
    <mergeCell ref="B252:B253"/>
    <mergeCell ref="C252:C253"/>
    <mergeCell ref="D252:D253"/>
    <mergeCell ref="E252:F253"/>
    <mergeCell ref="G252:G253"/>
    <mergeCell ref="H252:H253"/>
    <mergeCell ref="B248:I248"/>
    <mergeCell ref="E249:F249"/>
    <mergeCell ref="B250:B251"/>
    <mergeCell ref="C250:C251"/>
    <mergeCell ref="D250:D251"/>
    <mergeCell ref="E250:F251"/>
    <mergeCell ref="G250:G251"/>
    <mergeCell ref="H250:H251"/>
    <mergeCell ref="I250:I251"/>
    <mergeCell ref="B243:C243"/>
    <mergeCell ref="D243:I243"/>
    <mergeCell ref="E244:I244"/>
    <mergeCell ref="B245:C246"/>
    <mergeCell ref="D245:I246"/>
    <mergeCell ref="B247:C247"/>
    <mergeCell ref="D247:I247"/>
    <mergeCell ref="I231:I232"/>
    <mergeCell ref="B233:I235"/>
    <mergeCell ref="B238:I239"/>
    <mergeCell ref="B240:C240"/>
    <mergeCell ref="D240:H240"/>
    <mergeCell ref="B241:C242"/>
    <mergeCell ref="D241:H242"/>
    <mergeCell ref="I241:I242"/>
    <mergeCell ref="B231:B232"/>
    <mergeCell ref="C231:C232"/>
    <mergeCell ref="D231:D232"/>
    <mergeCell ref="E231:F232"/>
    <mergeCell ref="G231:G232"/>
    <mergeCell ref="H231:H232"/>
    <mergeCell ref="I227:I228"/>
    <mergeCell ref="B229:B230"/>
    <mergeCell ref="C229:C230"/>
    <mergeCell ref="D229:D230"/>
    <mergeCell ref="E229:F230"/>
    <mergeCell ref="G229:G230"/>
    <mergeCell ref="H229:H230"/>
    <mergeCell ref="I229:I230"/>
    <mergeCell ref="B227:B228"/>
    <mergeCell ref="C227:C228"/>
    <mergeCell ref="D227:D228"/>
    <mergeCell ref="E227:F228"/>
    <mergeCell ref="G227:G228"/>
    <mergeCell ref="H227:H228"/>
    <mergeCell ref="I223:I224"/>
    <mergeCell ref="B225:B226"/>
    <mergeCell ref="C225:C226"/>
    <mergeCell ref="D225:D226"/>
    <mergeCell ref="E225:F226"/>
    <mergeCell ref="G225:G226"/>
    <mergeCell ref="H225:H226"/>
    <mergeCell ref="I225:I226"/>
    <mergeCell ref="B223:B224"/>
    <mergeCell ref="C223:C224"/>
    <mergeCell ref="D223:D224"/>
    <mergeCell ref="E223:F224"/>
    <mergeCell ref="G223:G224"/>
    <mergeCell ref="H223:H224"/>
    <mergeCell ref="B219:I219"/>
    <mergeCell ref="E220:F220"/>
    <mergeCell ref="B221:B222"/>
    <mergeCell ref="C221:C222"/>
    <mergeCell ref="D221:D222"/>
    <mergeCell ref="E221:F222"/>
    <mergeCell ref="G221:G222"/>
    <mergeCell ref="H221:H222"/>
    <mergeCell ref="I221:I222"/>
    <mergeCell ref="B214:C214"/>
    <mergeCell ref="D214:I214"/>
    <mergeCell ref="E215:I215"/>
    <mergeCell ref="B216:C217"/>
    <mergeCell ref="D216:I217"/>
    <mergeCell ref="B218:C218"/>
    <mergeCell ref="D218:I218"/>
    <mergeCell ref="I202:I203"/>
    <mergeCell ref="B204:I206"/>
    <mergeCell ref="B209:I210"/>
    <mergeCell ref="B211:C211"/>
    <mergeCell ref="D211:H211"/>
    <mergeCell ref="B212:C213"/>
    <mergeCell ref="D212:H213"/>
    <mergeCell ref="I212:I213"/>
    <mergeCell ref="B202:B203"/>
    <mergeCell ref="C202:C203"/>
    <mergeCell ref="D202:D203"/>
    <mergeCell ref="E202:F203"/>
    <mergeCell ref="G202:G203"/>
    <mergeCell ref="H202:H203"/>
    <mergeCell ref="I198:I199"/>
    <mergeCell ref="B200:B201"/>
    <mergeCell ref="C200:C201"/>
    <mergeCell ref="D200:D201"/>
    <mergeCell ref="E200:F201"/>
    <mergeCell ref="G200:G201"/>
    <mergeCell ref="H200:H201"/>
    <mergeCell ref="I200:I201"/>
    <mergeCell ref="B198:B199"/>
    <mergeCell ref="C198:C199"/>
    <mergeCell ref="D198:D199"/>
    <mergeCell ref="E198:F199"/>
    <mergeCell ref="G198:G199"/>
    <mergeCell ref="H198:H199"/>
    <mergeCell ref="I194:I195"/>
    <mergeCell ref="B196:B197"/>
    <mergeCell ref="C196:C197"/>
    <mergeCell ref="D196:D197"/>
    <mergeCell ref="E196:F197"/>
    <mergeCell ref="G196:G197"/>
    <mergeCell ref="H196:H197"/>
    <mergeCell ref="I196:I197"/>
    <mergeCell ref="B194:B195"/>
    <mergeCell ref="C194:C195"/>
    <mergeCell ref="D194:D195"/>
    <mergeCell ref="E194:F195"/>
    <mergeCell ref="G194:G195"/>
    <mergeCell ref="H194:H195"/>
    <mergeCell ref="B190:I190"/>
    <mergeCell ref="E191:F191"/>
    <mergeCell ref="B192:B193"/>
    <mergeCell ref="C192:C193"/>
    <mergeCell ref="D192:D193"/>
    <mergeCell ref="E192:F193"/>
    <mergeCell ref="G192:G193"/>
    <mergeCell ref="H192:H193"/>
    <mergeCell ref="I192:I193"/>
    <mergeCell ref="B185:C185"/>
    <mergeCell ref="D185:I185"/>
    <mergeCell ref="E186:I186"/>
    <mergeCell ref="B187:C188"/>
    <mergeCell ref="D187:I188"/>
    <mergeCell ref="B189:C189"/>
    <mergeCell ref="D189:I189"/>
    <mergeCell ref="I173:I174"/>
    <mergeCell ref="B175:I177"/>
    <mergeCell ref="B180:I181"/>
    <mergeCell ref="B182:C182"/>
    <mergeCell ref="D182:H182"/>
    <mergeCell ref="B183:C184"/>
    <mergeCell ref="D183:H184"/>
    <mergeCell ref="I183:I184"/>
    <mergeCell ref="B173:B174"/>
    <mergeCell ref="C173:C174"/>
    <mergeCell ref="D173:D174"/>
    <mergeCell ref="E173:F174"/>
    <mergeCell ref="G173:G174"/>
    <mergeCell ref="H173:H174"/>
    <mergeCell ref="I169:I170"/>
    <mergeCell ref="B171:B172"/>
    <mergeCell ref="C171:C172"/>
    <mergeCell ref="D171:D172"/>
    <mergeCell ref="E171:F172"/>
    <mergeCell ref="G171:G172"/>
    <mergeCell ref="H171:H172"/>
    <mergeCell ref="I171:I172"/>
    <mergeCell ref="B169:B170"/>
    <mergeCell ref="C169:C170"/>
    <mergeCell ref="D169:D170"/>
    <mergeCell ref="E169:F170"/>
    <mergeCell ref="G169:G170"/>
    <mergeCell ref="H169:H170"/>
    <mergeCell ref="I165:I166"/>
    <mergeCell ref="B167:B168"/>
    <mergeCell ref="C167:C168"/>
    <mergeCell ref="D167:D168"/>
    <mergeCell ref="E167:F168"/>
    <mergeCell ref="G167:G168"/>
    <mergeCell ref="H167:H168"/>
    <mergeCell ref="I167:I168"/>
    <mergeCell ref="B165:B166"/>
    <mergeCell ref="C165:C166"/>
    <mergeCell ref="D165:D166"/>
    <mergeCell ref="E165:F166"/>
    <mergeCell ref="G165:G166"/>
    <mergeCell ref="H165:H166"/>
    <mergeCell ref="B161:I161"/>
    <mergeCell ref="E162:F162"/>
    <mergeCell ref="B163:B164"/>
    <mergeCell ref="C163:C164"/>
    <mergeCell ref="D163:D164"/>
    <mergeCell ref="E163:F164"/>
    <mergeCell ref="G163:G164"/>
    <mergeCell ref="H163:H164"/>
    <mergeCell ref="I163:I164"/>
    <mergeCell ref="B156:C156"/>
    <mergeCell ref="D156:I156"/>
    <mergeCell ref="E157:I157"/>
    <mergeCell ref="B158:C159"/>
    <mergeCell ref="D158:I159"/>
    <mergeCell ref="B160:C160"/>
    <mergeCell ref="D160:I160"/>
    <mergeCell ref="I144:I145"/>
    <mergeCell ref="B146:I148"/>
    <mergeCell ref="B151:I152"/>
    <mergeCell ref="B153:C153"/>
    <mergeCell ref="D153:H153"/>
    <mergeCell ref="B154:C155"/>
    <mergeCell ref="D154:H155"/>
    <mergeCell ref="I154:I155"/>
    <mergeCell ref="B144:B145"/>
    <mergeCell ref="C144:C145"/>
    <mergeCell ref="D144:D145"/>
    <mergeCell ref="E144:F145"/>
    <mergeCell ref="G144:G145"/>
    <mergeCell ref="H144:H145"/>
    <mergeCell ref="I140:I141"/>
    <mergeCell ref="B142:B143"/>
    <mergeCell ref="C142:C143"/>
    <mergeCell ref="D142:D143"/>
    <mergeCell ref="E142:F143"/>
    <mergeCell ref="G142:G143"/>
    <mergeCell ref="H142:H143"/>
    <mergeCell ref="I142:I143"/>
    <mergeCell ref="B140:B141"/>
    <mergeCell ref="C140:C141"/>
    <mergeCell ref="D140:D141"/>
    <mergeCell ref="E140:F141"/>
    <mergeCell ref="G140:G141"/>
    <mergeCell ref="H140:H141"/>
    <mergeCell ref="I136:I137"/>
    <mergeCell ref="B138:B139"/>
    <mergeCell ref="C138:C139"/>
    <mergeCell ref="D138:D139"/>
    <mergeCell ref="E138:F139"/>
    <mergeCell ref="G138:G139"/>
    <mergeCell ref="H138:H139"/>
    <mergeCell ref="I138:I139"/>
    <mergeCell ref="B136:B137"/>
    <mergeCell ref="C136:C137"/>
    <mergeCell ref="D136:D137"/>
    <mergeCell ref="E136:F137"/>
    <mergeCell ref="G136:G137"/>
    <mergeCell ref="H136:H137"/>
    <mergeCell ref="B132:I132"/>
    <mergeCell ref="E133:F133"/>
    <mergeCell ref="B134:B135"/>
    <mergeCell ref="C134:C135"/>
    <mergeCell ref="D134:D135"/>
    <mergeCell ref="E134:F135"/>
    <mergeCell ref="G134:G135"/>
    <mergeCell ref="H134:H135"/>
    <mergeCell ref="I134:I135"/>
    <mergeCell ref="B127:C127"/>
    <mergeCell ref="D127:I127"/>
    <mergeCell ref="E128:I128"/>
    <mergeCell ref="B129:C130"/>
    <mergeCell ref="D129:I130"/>
    <mergeCell ref="B131:C131"/>
    <mergeCell ref="D131:I131"/>
    <mergeCell ref="I115:I116"/>
    <mergeCell ref="B117:I119"/>
    <mergeCell ref="B122:I123"/>
    <mergeCell ref="B124:C124"/>
    <mergeCell ref="D124:H124"/>
    <mergeCell ref="B125:C126"/>
    <mergeCell ref="D125:H126"/>
    <mergeCell ref="I125:I126"/>
    <mergeCell ref="B115:B116"/>
    <mergeCell ref="C115:C116"/>
    <mergeCell ref="D115:D116"/>
    <mergeCell ref="E115:F116"/>
    <mergeCell ref="G115:G116"/>
    <mergeCell ref="H115:H116"/>
    <mergeCell ref="I111:I112"/>
    <mergeCell ref="B113:B114"/>
    <mergeCell ref="C113:C114"/>
    <mergeCell ref="D113:D114"/>
    <mergeCell ref="E113:F114"/>
    <mergeCell ref="G113:G114"/>
    <mergeCell ref="H113:H114"/>
    <mergeCell ref="I113:I114"/>
    <mergeCell ref="B111:B112"/>
    <mergeCell ref="C111:C112"/>
    <mergeCell ref="D111:D112"/>
    <mergeCell ref="E111:F112"/>
    <mergeCell ref="G111:G112"/>
    <mergeCell ref="H111:H112"/>
    <mergeCell ref="I107:I108"/>
    <mergeCell ref="B109:B110"/>
    <mergeCell ref="C109:C110"/>
    <mergeCell ref="D109:D110"/>
    <mergeCell ref="E109:F110"/>
    <mergeCell ref="G109:G110"/>
    <mergeCell ref="H109:H110"/>
    <mergeCell ref="I109:I110"/>
    <mergeCell ref="B107:B108"/>
    <mergeCell ref="C107:C108"/>
    <mergeCell ref="D107:D108"/>
    <mergeCell ref="E107:F108"/>
    <mergeCell ref="G107:G108"/>
    <mergeCell ref="H107:H108"/>
    <mergeCell ref="B103:I103"/>
    <mergeCell ref="E104:F104"/>
    <mergeCell ref="B105:B106"/>
    <mergeCell ref="C105:C106"/>
    <mergeCell ref="D105:D106"/>
    <mergeCell ref="E105:F106"/>
    <mergeCell ref="G105:G106"/>
    <mergeCell ref="H105:H106"/>
    <mergeCell ref="I105:I106"/>
    <mergeCell ref="B98:C98"/>
    <mergeCell ref="D98:I98"/>
    <mergeCell ref="E99:I99"/>
    <mergeCell ref="B100:C101"/>
    <mergeCell ref="D100:I101"/>
    <mergeCell ref="B102:C102"/>
    <mergeCell ref="D102:I102"/>
    <mergeCell ref="I86:I87"/>
    <mergeCell ref="B88:I90"/>
    <mergeCell ref="B93:I94"/>
    <mergeCell ref="B95:C95"/>
    <mergeCell ref="D95:H95"/>
    <mergeCell ref="B96:C97"/>
    <mergeCell ref="D96:H97"/>
    <mergeCell ref="I96:I97"/>
    <mergeCell ref="B86:B87"/>
    <mergeCell ref="C86:C87"/>
    <mergeCell ref="D86:D87"/>
    <mergeCell ref="E86:F87"/>
    <mergeCell ref="G86:G87"/>
    <mergeCell ref="H86:H87"/>
    <mergeCell ref="I82:I83"/>
    <mergeCell ref="B84:B85"/>
    <mergeCell ref="C84:C85"/>
    <mergeCell ref="D84:D85"/>
    <mergeCell ref="E84:F85"/>
    <mergeCell ref="G84:G85"/>
    <mergeCell ref="H84:H85"/>
    <mergeCell ref="I84:I85"/>
    <mergeCell ref="B82:B83"/>
    <mergeCell ref="C82:C83"/>
    <mergeCell ref="D82:D83"/>
    <mergeCell ref="E82:F83"/>
    <mergeCell ref="G82:G83"/>
    <mergeCell ref="H82:H83"/>
    <mergeCell ref="I78:I79"/>
    <mergeCell ref="B80:B81"/>
    <mergeCell ref="C80:C81"/>
    <mergeCell ref="D80:D81"/>
    <mergeCell ref="E80:F81"/>
    <mergeCell ref="G80:G81"/>
    <mergeCell ref="H80:H81"/>
    <mergeCell ref="I80:I81"/>
    <mergeCell ref="B78:B79"/>
    <mergeCell ref="C78:C79"/>
    <mergeCell ref="D78:D79"/>
    <mergeCell ref="E78:F79"/>
    <mergeCell ref="G78:G79"/>
    <mergeCell ref="H78:H79"/>
    <mergeCell ref="B74:I74"/>
    <mergeCell ref="E75:F75"/>
    <mergeCell ref="B76:B77"/>
    <mergeCell ref="C76:C77"/>
    <mergeCell ref="D76:D77"/>
    <mergeCell ref="E76:F77"/>
    <mergeCell ref="G76:G77"/>
    <mergeCell ref="H76:H77"/>
    <mergeCell ref="I76:I77"/>
    <mergeCell ref="B69:C69"/>
    <mergeCell ref="D69:I69"/>
    <mergeCell ref="E70:I70"/>
    <mergeCell ref="B71:C72"/>
    <mergeCell ref="D71:I72"/>
    <mergeCell ref="B73:C73"/>
    <mergeCell ref="D73:I73"/>
    <mergeCell ref="I57:I58"/>
    <mergeCell ref="B59:I61"/>
    <mergeCell ref="B64:I65"/>
    <mergeCell ref="B66:C66"/>
    <mergeCell ref="D66:H66"/>
    <mergeCell ref="B67:C68"/>
    <mergeCell ref="D67:H68"/>
    <mergeCell ref="I67:I68"/>
    <mergeCell ref="B57:B58"/>
    <mergeCell ref="C57:C58"/>
    <mergeCell ref="D57:D58"/>
    <mergeCell ref="E57:F58"/>
    <mergeCell ref="G57:G58"/>
    <mergeCell ref="H57:H58"/>
    <mergeCell ref="I53:I54"/>
    <mergeCell ref="B55:B56"/>
    <mergeCell ref="C55:C56"/>
    <mergeCell ref="D55:D56"/>
    <mergeCell ref="E55:F56"/>
    <mergeCell ref="G55:G56"/>
    <mergeCell ref="H55:H56"/>
    <mergeCell ref="I55:I56"/>
    <mergeCell ref="B53:B54"/>
    <mergeCell ref="C53:C54"/>
    <mergeCell ref="D53:D54"/>
    <mergeCell ref="E53:F54"/>
    <mergeCell ref="G53:G54"/>
    <mergeCell ref="H53:H54"/>
    <mergeCell ref="I49:I50"/>
    <mergeCell ref="B51:B52"/>
    <mergeCell ref="C51:C52"/>
    <mergeCell ref="D51:D52"/>
    <mergeCell ref="E51:F52"/>
    <mergeCell ref="G51:G52"/>
    <mergeCell ref="H51:H52"/>
    <mergeCell ref="I51:I52"/>
    <mergeCell ref="B49:B50"/>
    <mergeCell ref="C49:C50"/>
    <mergeCell ref="D49:D50"/>
    <mergeCell ref="E49:F50"/>
    <mergeCell ref="G49:G50"/>
    <mergeCell ref="H49:H50"/>
    <mergeCell ref="B45:I45"/>
    <mergeCell ref="E46:F46"/>
    <mergeCell ref="B47:B48"/>
    <mergeCell ref="C47:C48"/>
    <mergeCell ref="D47:D48"/>
    <mergeCell ref="E47:F48"/>
    <mergeCell ref="G47:G48"/>
    <mergeCell ref="H47:H48"/>
    <mergeCell ref="I47:I48"/>
    <mergeCell ref="B40:C40"/>
    <mergeCell ref="D40:I40"/>
    <mergeCell ref="E41:I41"/>
    <mergeCell ref="B42:C43"/>
    <mergeCell ref="D42:I43"/>
    <mergeCell ref="B44:C44"/>
    <mergeCell ref="D44:I44"/>
    <mergeCell ref="I28:I29"/>
    <mergeCell ref="B30:I32"/>
    <mergeCell ref="B35:I36"/>
    <mergeCell ref="B37:C37"/>
    <mergeCell ref="D37:H37"/>
    <mergeCell ref="B38:C39"/>
    <mergeCell ref="D38:H39"/>
    <mergeCell ref="I38:I39"/>
    <mergeCell ref="B28:B29"/>
    <mergeCell ref="C28:C29"/>
    <mergeCell ref="D28:D29"/>
    <mergeCell ref="E28:F29"/>
    <mergeCell ref="G28:G29"/>
    <mergeCell ref="H28:H29"/>
    <mergeCell ref="A1:J3"/>
    <mergeCell ref="B6:I7"/>
    <mergeCell ref="B8:C8"/>
    <mergeCell ref="D8:H8"/>
    <mergeCell ref="B9:C10"/>
    <mergeCell ref="D9:H10"/>
    <mergeCell ref="I9:I10"/>
    <mergeCell ref="B4:C4"/>
    <mergeCell ref="E4:I4"/>
    <mergeCell ref="B5:C5"/>
    <mergeCell ref="E5:I5"/>
    <mergeCell ref="I24:I25"/>
    <mergeCell ref="B26:B27"/>
    <mergeCell ref="C26:C27"/>
    <mergeCell ref="D26:D27"/>
    <mergeCell ref="E26:F27"/>
    <mergeCell ref="G26:G27"/>
    <mergeCell ref="H26:H27"/>
    <mergeCell ref="I26:I27"/>
    <mergeCell ref="B24:B25"/>
    <mergeCell ref="C24:C25"/>
    <mergeCell ref="D24:D25"/>
    <mergeCell ref="E24:F25"/>
    <mergeCell ref="G24:G25"/>
    <mergeCell ref="H24:H25"/>
    <mergeCell ref="I20:I21"/>
    <mergeCell ref="B22:B23"/>
    <mergeCell ref="C22:C23"/>
    <mergeCell ref="D22:D23"/>
    <mergeCell ref="E22:F23"/>
    <mergeCell ref="G22:G23"/>
    <mergeCell ref="H22:H23"/>
    <mergeCell ref="V18:V19"/>
    <mergeCell ref="V20:V21"/>
    <mergeCell ref="V22:V23"/>
    <mergeCell ref="V24:V25"/>
    <mergeCell ref="V26:V27"/>
    <mergeCell ref="V28:V29"/>
    <mergeCell ref="E15:I15"/>
    <mergeCell ref="B16:I16"/>
    <mergeCell ref="E17:F17"/>
    <mergeCell ref="B18:B19"/>
    <mergeCell ref="C18:C19"/>
    <mergeCell ref="D18:D19"/>
    <mergeCell ref="E18:F19"/>
    <mergeCell ref="G18:G19"/>
    <mergeCell ref="H18:H19"/>
    <mergeCell ref="I18:I19"/>
    <mergeCell ref="B11:C11"/>
    <mergeCell ref="D11:I11"/>
    <mergeCell ref="E12:I12"/>
    <mergeCell ref="B13:C14"/>
    <mergeCell ref="D13:I14"/>
    <mergeCell ref="B15:C15"/>
    <mergeCell ref="I22:I23"/>
    <mergeCell ref="B20:B21"/>
    <mergeCell ref="C20:C21"/>
    <mergeCell ref="D20:D21"/>
    <mergeCell ref="E20:F21"/>
    <mergeCell ref="G20:G21"/>
    <mergeCell ref="H20:H21"/>
    <mergeCell ref="N18:N19"/>
    <mergeCell ref="N20:N21"/>
    <mergeCell ref="N22:N23"/>
  </mergeCells>
  <phoneticPr fontId="1"/>
  <dataValidations count="1">
    <dataValidation imeMode="halfKatakana" allowBlank="1" showInputMessage="1" showErrorMessage="1" sqref="G18:G29 G250:G261 G47:G58 G540:G551 G76:G87 G105:G116 G134:G145 G163:G174 G192:G203 G221:G232 G279:G290 G308:G319 G337:G348 G366:G377 G395:G406 G424:G435 G453:G464 G482:G493 G511:G522 G569:G580"/>
  </dataValidations>
  <pageMargins left="0.7" right="0.7" top="0.75" bottom="0.75" header="0.3" footer="0.3"/>
  <pageSetup paperSize="9" scale="72" fitToHeight="0" orientation="portrait" horizontalDpi="4294967293" verticalDpi="0" r:id="rId1"/>
  <rowBreaks count="9" manualBreakCount="9">
    <brk id="62" max="9" man="1"/>
    <brk id="120" max="9" man="1"/>
    <brk id="178" max="9" man="1"/>
    <brk id="236" max="9" man="1"/>
    <brk id="294" max="9" man="1"/>
    <brk id="352" max="9" man="1"/>
    <brk id="410" max="9" man="1"/>
    <brk id="468" max="9" man="1"/>
    <brk id="526" max="9"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男子登録情報!$M$1:$M$21</xm:f>
          </x14:formula1>
          <xm:sqref>I38:I39 I67:I68 I96:I97 I125:I126 I154:I155 I183:I184 I212:I213 I241:I242 I270:I271 I299:I300 I328:I329 I357:I358 I386:I387 I415:I416 I444:I445 I473:I474 I502:I503 I531:I532 I560:I561</xm:sqref>
        </x14:dataValidation>
        <x14:dataValidation type="list" allowBlank="1" showInputMessage="1" showErrorMessage="1">
          <x14:formula1>
            <xm:f>男子登録情報!$M$2</xm:f>
          </x14:formula1>
          <xm:sqref>I9:I10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33CC"/>
  </sheetPr>
  <dimension ref="A1:AA585"/>
  <sheetViews>
    <sheetView topLeftCell="G2" zoomScaleNormal="100" zoomScaleSheetLayoutView="100" workbookViewId="0">
      <selection activeCell="L7" sqref="L7"/>
    </sheetView>
  </sheetViews>
  <sheetFormatPr defaultRowHeight="13.5"/>
  <cols>
    <col min="1" max="1" width="10.625" style="1" customWidth="1"/>
    <col min="2" max="2" width="5.125" style="1" bestFit="1" customWidth="1"/>
    <col min="3" max="3" width="11" style="1" customWidth="1"/>
    <col min="4" max="4" width="4.875" style="1" hidden="1" customWidth="1"/>
    <col min="5" max="6" width="15.625" style="1" customWidth="1"/>
    <col min="7" max="7" width="30.625" style="1" customWidth="1"/>
    <col min="8" max="8" width="10.75" style="1" customWidth="1"/>
    <col min="9" max="9" width="12.125" style="1" customWidth="1"/>
    <col min="10" max="10" width="10.625" style="44" customWidth="1"/>
    <col min="11" max="23" width="9" style="1" customWidth="1"/>
    <col min="24" max="27" width="9" style="1"/>
  </cols>
  <sheetData>
    <row r="1" spans="1:22" s="1" customFormat="1" ht="13.5" customHeight="1">
      <c r="A1" s="722" t="str">
        <f>CONCATENATE('加盟校情報&amp;大会設定'!G5,'加盟校情報&amp;大会設定'!H5,'加盟校情報&amp;大会設定'!I5,'加盟校情報&amp;大会設定'!J5)&amp;"　様式Ⅱ(女子4×100mR)個票"</f>
        <v>第85回東海学生陸上競技対校選手権大会　様式Ⅱ(女子4×100mR)個票</v>
      </c>
      <c r="B1" s="722"/>
      <c r="C1" s="722"/>
      <c r="D1" s="722"/>
      <c r="E1" s="722"/>
      <c r="F1" s="722"/>
      <c r="G1" s="722"/>
      <c r="H1" s="722"/>
      <c r="I1" s="722"/>
      <c r="J1" s="722"/>
    </row>
    <row r="2" spans="1:22" s="1" customFormat="1" ht="13.5" customHeight="1">
      <c r="A2" s="722"/>
      <c r="B2" s="722"/>
      <c r="C2" s="722"/>
      <c r="D2" s="722"/>
      <c r="E2" s="722"/>
      <c r="F2" s="722"/>
      <c r="G2" s="722"/>
      <c r="H2" s="722"/>
      <c r="I2" s="722"/>
      <c r="J2" s="722"/>
    </row>
    <row r="3" spans="1:22" s="1" customFormat="1" ht="13.5" customHeight="1" thickBot="1">
      <c r="A3" s="722"/>
      <c r="B3" s="722"/>
      <c r="C3" s="722"/>
      <c r="D3" s="722"/>
      <c r="E3" s="722"/>
      <c r="F3" s="722"/>
      <c r="G3" s="722"/>
      <c r="H3" s="722"/>
      <c r="I3" s="722"/>
      <c r="J3" s="722"/>
    </row>
    <row r="4" spans="1:22" s="1" customFormat="1" ht="37.5" customHeight="1" thickBot="1">
      <c r="A4" s="4"/>
      <c r="B4" s="630" t="s">
        <v>4291</v>
      </c>
      <c r="C4" s="631"/>
      <c r="D4" s="155"/>
      <c r="E4" s="719" t="s">
        <v>4296</v>
      </c>
      <c r="F4" s="628"/>
      <c r="G4" s="628"/>
      <c r="H4" s="628"/>
      <c r="I4" s="629"/>
      <c r="J4" s="44"/>
      <c r="M4" s="144" t="s">
        <v>22</v>
      </c>
      <c r="N4" s="145" t="s">
        <v>4274</v>
      </c>
      <c r="O4" s="145" t="s">
        <v>4275</v>
      </c>
      <c r="P4" s="145" t="s">
        <v>4278</v>
      </c>
      <c r="Q4" s="145"/>
      <c r="R4" s="145"/>
      <c r="S4" s="145"/>
      <c r="T4" s="145"/>
      <c r="V4" s="1" t="s">
        <v>4292</v>
      </c>
    </row>
    <row r="5" spans="1:22" s="1" customFormat="1" ht="39" customHeight="1" thickBot="1">
      <c r="A5" s="4"/>
      <c r="B5" s="630" t="s">
        <v>4273</v>
      </c>
      <c r="C5" s="631"/>
      <c r="D5" s="66"/>
      <c r="E5" s="720" t="str">
        <f>IF(COUNTIF($M$5:$CC$5,1)&gt;0,HLOOKUP(1,$M$5:$CC$6,2,FALSE),"")</f>
        <v>リレーメンバーが重複しています。登録番号を入力し直してください。</v>
      </c>
      <c r="F5" s="720"/>
      <c r="G5" s="720"/>
      <c r="H5" s="720"/>
      <c r="I5" s="631"/>
      <c r="J5" s="46" t="s">
        <v>1245</v>
      </c>
      <c r="M5" s="144" t="str">
        <f>IF(M7&gt;0,1,"")</f>
        <v/>
      </c>
      <c r="N5" s="144">
        <f>IF(N7&gt;1,1,"")</f>
        <v>1</v>
      </c>
      <c r="O5" s="144" t="str">
        <f>IF(O7&gt;0,1,"")</f>
        <v/>
      </c>
      <c r="P5" s="144" t="str">
        <f t="shared" ref="P5:V5" si="0">IF(P7&gt;0,1,"")</f>
        <v/>
      </c>
      <c r="Q5" s="144" t="str">
        <f t="shared" si="0"/>
        <v/>
      </c>
      <c r="R5" s="144" t="str">
        <f t="shared" si="0"/>
        <v/>
      </c>
      <c r="S5" s="144" t="str">
        <f t="shared" si="0"/>
        <v/>
      </c>
      <c r="T5" s="144" t="str">
        <f t="shared" si="0"/>
        <v/>
      </c>
      <c r="U5" s="144" t="str">
        <f t="shared" si="0"/>
        <v/>
      </c>
      <c r="V5" s="144" t="str">
        <f t="shared" si="0"/>
        <v/>
      </c>
    </row>
    <row r="6" spans="1:22" s="1" customFormat="1" ht="18.75" customHeight="1">
      <c r="A6" s="4"/>
      <c r="B6" s="723" t="str">
        <f>CONCATENATE('加盟校情報&amp;大会設定'!$G$5,'加盟校情報&amp;大会設定'!$H$5,'加盟校情報&amp;大会設定'!$I$5,'加盟校情報&amp;大会設定'!$J$5,)&amp;"　女子4×100mR"</f>
        <v>第85回東海学生陸上競技対校選手権大会　女子4×100mR</v>
      </c>
      <c r="C6" s="724"/>
      <c r="D6" s="724"/>
      <c r="E6" s="724"/>
      <c r="F6" s="724"/>
      <c r="G6" s="724"/>
      <c r="H6" s="724"/>
      <c r="I6" s="725"/>
      <c r="J6" s="3"/>
      <c r="M6" s="144" t="s">
        <v>4287</v>
      </c>
      <c r="N6" s="145" t="s">
        <v>4276</v>
      </c>
      <c r="O6" s="145" t="s">
        <v>4277</v>
      </c>
      <c r="P6" s="146" t="s">
        <v>4281</v>
      </c>
      <c r="Q6" s="146" t="s">
        <v>4281</v>
      </c>
      <c r="R6" s="146" t="s">
        <v>4281</v>
      </c>
      <c r="S6" s="146" t="s">
        <v>4281</v>
      </c>
      <c r="T6" s="146" t="s">
        <v>4281</v>
      </c>
      <c r="U6" s="146" t="s">
        <v>4281</v>
      </c>
      <c r="V6" s="1" t="s">
        <v>4294</v>
      </c>
    </row>
    <row r="7" spans="1:22" s="1" customFormat="1" ht="19.5" customHeight="1" thickBot="1">
      <c r="A7" s="4"/>
      <c r="B7" s="726"/>
      <c r="C7" s="727"/>
      <c r="D7" s="727"/>
      <c r="E7" s="727"/>
      <c r="F7" s="727"/>
      <c r="G7" s="727"/>
      <c r="H7" s="727"/>
      <c r="I7" s="728"/>
      <c r="J7" s="3"/>
      <c r="L7" s="1">
        <f>COUNTA(C18,C47,C76,C105,C134,C163,C192,C221,C250,C279,C308,C337,C366,C395,C424,C453,C482,C511,C540,C569)</f>
        <v>1</v>
      </c>
      <c r="M7" s="144">
        <f>MAX(M8:M458)</f>
        <v>0</v>
      </c>
      <c r="N7" s="144">
        <f>MAX(N9:N458)</f>
        <v>6</v>
      </c>
      <c r="O7" s="144">
        <f>MAX(O8:O458)</f>
        <v>0</v>
      </c>
      <c r="P7" s="144">
        <f t="shared" ref="P7:V7" si="1">MAX(P8:P458)</f>
        <v>0</v>
      </c>
      <c r="Q7" s="144">
        <f t="shared" si="1"/>
        <v>0</v>
      </c>
      <c r="R7" s="144">
        <f t="shared" si="1"/>
        <v>0</v>
      </c>
      <c r="S7" s="144">
        <f t="shared" si="1"/>
        <v>0</v>
      </c>
      <c r="T7" s="144">
        <f t="shared" si="1"/>
        <v>0</v>
      </c>
      <c r="U7" s="144">
        <f t="shared" si="1"/>
        <v>0</v>
      </c>
      <c r="V7" s="144">
        <f t="shared" si="1"/>
        <v>0</v>
      </c>
    </row>
    <row r="8" spans="1:22" s="1" customFormat="1" ht="18.75">
      <c r="A8" s="4"/>
      <c r="B8" s="636" t="s">
        <v>1233</v>
      </c>
      <c r="C8" s="637"/>
      <c r="D8" s="673" t="str">
        <f>IF(基本情報登録!$D$6&gt;0,基本情報登録!$D$6,"")</f>
        <v/>
      </c>
      <c r="E8" s="674"/>
      <c r="F8" s="674"/>
      <c r="G8" s="674"/>
      <c r="H8" s="637"/>
      <c r="I8" s="42" t="s">
        <v>1267</v>
      </c>
      <c r="J8" s="3"/>
      <c r="M8" s="145" t="str">
        <f>IF(E15="","",IF(AND(E15&gt;20170100,E15&lt;20180917),"",1))</f>
        <v/>
      </c>
      <c r="N8" s="145"/>
      <c r="O8" s="145" t="str">
        <f>IF(C18="","",IF(AND(COUNTA(C18:C29)&gt;3,COUNTA(C18:C29)&lt;7),0,1))</f>
        <v/>
      </c>
      <c r="P8" s="145" t="s">
        <v>4279</v>
      </c>
      <c r="Q8" s="145" t="s">
        <v>4283</v>
      </c>
      <c r="R8" s="145" t="s">
        <v>4280</v>
      </c>
      <c r="S8" s="145" t="s">
        <v>4282</v>
      </c>
      <c r="T8" s="145" t="s">
        <v>4285</v>
      </c>
      <c r="U8" s="145" t="s">
        <v>4284</v>
      </c>
    </row>
    <row r="9" spans="1:22" s="1" customFormat="1" ht="18.75" customHeight="1">
      <c r="A9" s="4"/>
      <c r="B9" s="663" t="s">
        <v>1</v>
      </c>
      <c r="C9" s="664"/>
      <c r="D9" s="677" t="str">
        <f>IF(基本情報登録!$D$8&gt;0,基本情報登録!$D$8,"")</f>
        <v/>
      </c>
      <c r="E9" s="678"/>
      <c r="F9" s="678"/>
      <c r="G9" s="678"/>
      <c r="H9" s="644"/>
      <c r="I9" s="675" t="s">
        <v>3567</v>
      </c>
      <c r="J9" s="3"/>
      <c r="M9" s="144"/>
      <c r="N9" s="145"/>
      <c r="O9" s="145"/>
      <c r="P9" s="145">
        <f>COUNTIF($D$11,P8)</f>
        <v>0</v>
      </c>
      <c r="Q9" s="145">
        <f>COUNTIF($D$11,Q8)</f>
        <v>0</v>
      </c>
      <c r="R9" s="145">
        <f>COUNTIF($D$11,R8)</f>
        <v>0</v>
      </c>
      <c r="S9" s="145">
        <f>COUNTIF($D$11,S8)</f>
        <v>0</v>
      </c>
      <c r="T9" s="145">
        <f t="shared" ref="T9:U9" si="2">COUNTIF($D$11,T8)</f>
        <v>0</v>
      </c>
      <c r="U9" s="145">
        <f t="shared" si="2"/>
        <v>0</v>
      </c>
    </row>
    <row r="10" spans="1:22" s="1" customFormat="1" ht="19.5" customHeight="1" thickBot="1">
      <c r="A10" s="4"/>
      <c r="B10" s="653"/>
      <c r="C10" s="654"/>
      <c r="D10" s="679"/>
      <c r="E10" s="680"/>
      <c r="F10" s="680"/>
      <c r="G10" s="680"/>
      <c r="H10" s="654"/>
      <c r="I10" s="676"/>
      <c r="J10" s="3"/>
      <c r="M10" s="144"/>
      <c r="N10" s="145"/>
      <c r="O10" s="145"/>
      <c r="P10" s="145"/>
      <c r="Q10" s="145"/>
      <c r="R10" s="145"/>
      <c r="S10" s="145"/>
      <c r="T10" s="145"/>
    </row>
    <row r="11" spans="1:22" s="1" customFormat="1" ht="18.75">
      <c r="A11" s="4"/>
      <c r="B11" s="636" t="s">
        <v>4286</v>
      </c>
      <c r="C11" s="637"/>
      <c r="D11" s="705" t="s">
        <v>4298</v>
      </c>
      <c r="E11" s="706"/>
      <c r="F11" s="706"/>
      <c r="G11" s="706"/>
      <c r="H11" s="706"/>
      <c r="I11" s="707"/>
      <c r="J11" s="3"/>
      <c r="M11" s="144"/>
      <c r="N11" s="145"/>
      <c r="O11" s="145"/>
      <c r="P11" s="145"/>
      <c r="Q11" s="145"/>
      <c r="R11" s="145"/>
      <c r="S11" s="145"/>
      <c r="T11" s="145"/>
    </row>
    <row r="12" spans="1:22" s="1" customFormat="1" ht="18.75" hidden="1" customHeight="1">
      <c r="A12" s="4"/>
      <c r="B12" s="35"/>
      <c r="C12" s="36"/>
      <c r="D12" s="37"/>
      <c r="E12" s="641" t="str">
        <f>TEXT(D11,"00000")</f>
        <v>04817</v>
      </c>
      <c r="F12" s="641"/>
      <c r="G12" s="641"/>
      <c r="H12" s="641"/>
      <c r="I12" s="642"/>
      <c r="J12" s="3"/>
      <c r="M12" s="144"/>
      <c r="N12" s="145"/>
      <c r="O12" s="145"/>
      <c r="P12" s="145"/>
      <c r="Q12" s="145"/>
      <c r="R12" s="145"/>
      <c r="S12" s="145"/>
      <c r="T12" s="145"/>
    </row>
    <row r="13" spans="1:22" s="1" customFormat="1" ht="18.75" customHeight="1">
      <c r="A13" s="4"/>
      <c r="B13" s="643" t="s">
        <v>23</v>
      </c>
      <c r="C13" s="644"/>
      <c r="D13" s="647" t="s">
        <v>4297</v>
      </c>
      <c r="E13" s="648"/>
      <c r="F13" s="648"/>
      <c r="G13" s="648"/>
      <c r="H13" s="648"/>
      <c r="I13" s="649"/>
      <c r="J13" s="3"/>
      <c r="M13" s="144"/>
      <c r="N13" s="145"/>
      <c r="O13" s="145"/>
      <c r="P13" s="145"/>
      <c r="Q13" s="145"/>
      <c r="R13" s="145"/>
      <c r="S13" s="145"/>
      <c r="T13" s="145"/>
    </row>
    <row r="14" spans="1:22" s="1" customFormat="1" ht="18.75" customHeight="1">
      <c r="A14" s="4"/>
      <c r="B14" s="645"/>
      <c r="C14" s="646"/>
      <c r="D14" s="650"/>
      <c r="E14" s="651"/>
      <c r="F14" s="651"/>
      <c r="G14" s="651"/>
      <c r="H14" s="651"/>
      <c r="I14" s="652"/>
      <c r="J14" s="3"/>
      <c r="M14" s="145"/>
      <c r="N14" s="145"/>
      <c r="O14" s="145"/>
      <c r="P14" s="145"/>
      <c r="Q14" s="145"/>
      <c r="R14" s="145"/>
      <c r="S14" s="145"/>
      <c r="T14" s="145"/>
    </row>
    <row r="15" spans="1:22" s="1" customFormat="1" ht="19.5" thickBot="1">
      <c r="A15" s="4"/>
      <c r="B15" s="653" t="s">
        <v>22</v>
      </c>
      <c r="C15" s="654"/>
      <c r="D15" s="159"/>
      <c r="E15" s="634">
        <v>20180511</v>
      </c>
      <c r="F15" s="634"/>
      <c r="G15" s="634"/>
      <c r="H15" s="634"/>
      <c r="I15" s="635"/>
      <c r="J15" s="3"/>
      <c r="M15" s="145"/>
      <c r="N15" s="145"/>
      <c r="O15" s="145"/>
      <c r="P15" s="145"/>
      <c r="Q15" s="145"/>
      <c r="R15" s="145"/>
      <c r="S15" s="145"/>
      <c r="T15" s="145"/>
    </row>
    <row r="16" spans="1:22" s="1" customFormat="1" ht="18.75">
      <c r="A16" s="4"/>
      <c r="B16" s="667" t="s">
        <v>1226</v>
      </c>
      <c r="C16" s="668"/>
      <c r="D16" s="668"/>
      <c r="E16" s="668"/>
      <c r="F16" s="668"/>
      <c r="G16" s="668"/>
      <c r="H16" s="668"/>
      <c r="I16" s="669"/>
      <c r="J16" s="3"/>
      <c r="M16" s="145"/>
      <c r="N16" s="145"/>
      <c r="O16" s="145"/>
      <c r="P16" s="145"/>
      <c r="Q16" s="145"/>
      <c r="R16" s="145"/>
      <c r="S16" s="145"/>
      <c r="T16" s="145"/>
    </row>
    <row r="17" spans="1:22" s="1" customFormat="1" ht="19.5" thickBot="1">
      <c r="A17" s="4"/>
      <c r="B17" s="38" t="s">
        <v>1230</v>
      </c>
      <c r="C17" s="39" t="s">
        <v>14</v>
      </c>
      <c r="D17" s="39" t="s">
        <v>1231</v>
      </c>
      <c r="E17" s="670" t="s">
        <v>1227</v>
      </c>
      <c r="F17" s="670"/>
      <c r="G17" s="39" t="s">
        <v>1232</v>
      </c>
      <c r="H17" s="39" t="s">
        <v>44</v>
      </c>
      <c r="I17" s="40" t="s">
        <v>1228</v>
      </c>
      <c r="J17" s="3"/>
      <c r="M17" s="145"/>
      <c r="N17" s="145"/>
      <c r="O17" s="145"/>
      <c r="P17" s="145"/>
      <c r="Q17" s="145"/>
      <c r="R17" s="145"/>
      <c r="S17" s="145"/>
      <c r="T17" s="145"/>
    </row>
    <row r="18" spans="1:22" s="1" customFormat="1" ht="19.5" customHeight="1" thickTop="1">
      <c r="A18" s="4"/>
      <c r="B18" s="671">
        <v>1</v>
      </c>
      <c r="C18" s="666" t="str">
        <f>IF(B18&gt;MAX('様式Ⅰ(女子)'!$AW$14:$AW$463),"",INDEX('様式Ⅰ(女子)'!$C$14:$C$463,MATCH(B18,'様式Ⅰ(女子)'!$AW$14:$AW$463,0),1))</f>
        <v/>
      </c>
      <c r="D18" s="666" t="e">
        <f>IF(C18&gt;0,VLOOKUP(C18,女子登録情報!$A$2:$H$2000,2,0),"")</f>
        <v>#N/A</v>
      </c>
      <c r="E18" s="666" t="str">
        <f>IFERROR(IF(C18&gt;0,VLOOKUP(C18,女子登録情報!$A$2:$H$2000,3,0),""),"")</f>
        <v/>
      </c>
      <c r="F18" s="666"/>
      <c r="G18" s="721" t="str">
        <f>IFERROR(IF(C18&gt;0,VLOOKUP(C18,女子登録情報!$A$2:$H$2000,4,0),""),"")</f>
        <v/>
      </c>
      <c r="H18" s="666" t="str">
        <f>IFERROR(IF(C18&gt;0,VLOOKUP(C18,女子登録情報!$A$2:$H$2000,8,0),""),"")</f>
        <v/>
      </c>
      <c r="I18" s="655" t="str">
        <f>IFERROR(IF(C18&gt;0,VLOOKUP(C18,女子登録情報!$A$2:$H$2000,5,0),""),"")</f>
        <v/>
      </c>
      <c r="J18" s="3"/>
      <c r="M18" s="145"/>
      <c r="N18" s="448">
        <f>COUNTIF($C$18:C18,C18)</f>
        <v>1</v>
      </c>
      <c r="O18" s="145"/>
      <c r="P18" s="145"/>
      <c r="Q18" s="145"/>
      <c r="R18" s="145"/>
      <c r="S18" s="145"/>
      <c r="T18" s="145"/>
      <c r="V18" s="447" t="str">
        <f>IF(C18="","",IF(COUNTIF('様式Ⅰ(女子)'!$C$14:$C$463,'様式Ⅱ(女子4×100mR)'!C18)&gt;0,"",1))</f>
        <v/>
      </c>
    </row>
    <row r="19" spans="1:22" s="1" customFormat="1" ht="18.75" customHeight="1">
      <c r="A19" s="4"/>
      <c r="B19" s="665"/>
      <c r="C19" s="387">
        <v>1087</v>
      </c>
      <c r="D19" s="387"/>
      <c r="E19" s="387"/>
      <c r="F19" s="387"/>
      <c r="G19" s="721"/>
      <c r="H19" s="387"/>
      <c r="I19" s="422"/>
      <c r="J19" s="3"/>
      <c r="M19" s="145"/>
      <c r="N19" s="450"/>
      <c r="O19" s="145"/>
      <c r="P19" s="145"/>
      <c r="Q19" s="145"/>
      <c r="R19" s="145"/>
      <c r="S19" s="145"/>
      <c r="T19" s="145"/>
      <c r="V19" s="447"/>
    </row>
    <row r="20" spans="1:22" s="1" customFormat="1" ht="18.75" customHeight="1">
      <c r="A20" s="4"/>
      <c r="B20" s="665">
        <v>2</v>
      </c>
      <c r="C20" s="666" t="str">
        <f>IF(B20&gt;MAX('様式Ⅰ(女子)'!$AW$14:$AW$463),"",INDEX('様式Ⅰ(女子)'!$C$14:$C$463,MATCH(B20,'様式Ⅰ(女子)'!$AW$14:$AW$463,0),1))</f>
        <v/>
      </c>
      <c r="D20" s="666" t="e">
        <f>IF(C20,VLOOKUP(C20,女子登録情報!$A$2:$H$2000,2,0),"")</f>
        <v>#VALUE!</v>
      </c>
      <c r="E20" s="666" t="str">
        <f>IFERROR(IF(C20&gt;0,VLOOKUP(C20,女子登録情報!$A$2:$H$2000,3,0),""),"")</f>
        <v/>
      </c>
      <c r="F20" s="666"/>
      <c r="G20" s="387" t="str">
        <f>IFERROR(IF(C20&gt;0,VLOOKUP(C20,女子登録情報!$A$2:$H$2000,4,0),""),"")</f>
        <v/>
      </c>
      <c r="H20" s="666" t="str">
        <f>IFERROR(IF(C20&gt;0,VLOOKUP(C20,女子登録情報!$A$2:$H$2000,8,0),""),"")</f>
        <v/>
      </c>
      <c r="I20" s="655" t="str">
        <f>IFERROR(IF(C20&gt;0,VLOOKUP(C20,女子登録情報!$A$2:$H$2000,5,0),""),"")</f>
        <v/>
      </c>
      <c r="J20" s="3"/>
      <c r="M20" s="145"/>
      <c r="N20" s="448">
        <f>COUNTIF($C$18:C20,C20)</f>
        <v>2</v>
      </c>
      <c r="O20" s="145"/>
      <c r="P20" s="145"/>
      <c r="Q20" s="145"/>
      <c r="R20" s="145"/>
      <c r="S20" s="145"/>
      <c r="T20" s="145"/>
      <c r="V20" s="447" t="str">
        <f>IF(C20="","",IF(COUNTIF('様式Ⅰ(女子)'!$C$14:$C$463,'様式Ⅱ(女子4×100mR)'!C20)&gt;0,"",1))</f>
        <v/>
      </c>
    </row>
    <row r="21" spans="1:22" s="1" customFormat="1" ht="18.75" customHeight="1">
      <c r="A21" s="4"/>
      <c r="B21" s="665"/>
      <c r="C21" s="387">
        <v>1087</v>
      </c>
      <c r="D21" s="387"/>
      <c r="E21" s="387"/>
      <c r="F21" s="387"/>
      <c r="G21" s="387"/>
      <c r="H21" s="387"/>
      <c r="I21" s="422"/>
      <c r="J21" s="3"/>
      <c r="M21" s="145"/>
      <c r="N21" s="450"/>
      <c r="O21" s="145"/>
      <c r="P21" s="145"/>
      <c r="Q21" s="145"/>
      <c r="R21" s="145"/>
      <c r="S21" s="145"/>
      <c r="T21" s="145"/>
      <c r="V21" s="447"/>
    </row>
    <row r="22" spans="1:22" s="1" customFormat="1" ht="18.75" customHeight="1">
      <c r="A22" s="4"/>
      <c r="B22" s="665">
        <v>3</v>
      </c>
      <c r="C22" s="666" t="str">
        <f>IF(B22&gt;MAX('様式Ⅰ(女子)'!$AW$14:$AW$463),"",INDEX('様式Ⅰ(女子)'!$C$14:$C$463,MATCH(B22,'様式Ⅰ(女子)'!$AW$14:$AW$463,0),1))</f>
        <v/>
      </c>
      <c r="D22" s="666" t="e">
        <f>IF(C22,VLOOKUP(C22,女子登録情報!$A$2:$H$2000,2,0),"")</f>
        <v>#VALUE!</v>
      </c>
      <c r="E22" s="666" t="str">
        <f>IFERROR(IF(C22&gt;0,VLOOKUP(C22,女子登録情報!$A$2:$H$2000,3,0),""),"")</f>
        <v/>
      </c>
      <c r="F22" s="666"/>
      <c r="G22" s="387" t="str">
        <f>IFERROR(IF(C22&gt;0,VLOOKUP(C22,女子登録情報!$A$2:$H$2000,4,0),""),"")</f>
        <v/>
      </c>
      <c r="H22" s="666" t="str">
        <f>IFERROR(IF(C22&gt;0,VLOOKUP(C22,女子登録情報!$A$2:$H$2000,8,0),""),"")</f>
        <v/>
      </c>
      <c r="I22" s="655" t="str">
        <f>IFERROR(IF(C22&gt;0,VLOOKUP(C22,女子登録情報!$A$2:$H$2000,5,0),""),"")</f>
        <v/>
      </c>
      <c r="J22" s="3"/>
      <c r="M22" s="145"/>
      <c r="N22" s="448">
        <f>COUNTIF($C$18:C22,C22)</f>
        <v>3</v>
      </c>
      <c r="O22" s="145"/>
      <c r="P22" s="145"/>
      <c r="Q22" s="145"/>
      <c r="R22" s="145"/>
      <c r="S22" s="145"/>
      <c r="T22" s="145"/>
      <c r="V22" s="447" t="str">
        <f>IF(C22="","",IF(COUNTIF('様式Ⅰ(女子)'!$C$14:$C$463,'様式Ⅱ(女子4×100mR)'!C22)&gt;0,"",1))</f>
        <v/>
      </c>
    </row>
    <row r="23" spans="1:22" s="1" customFormat="1" ht="18.75" customHeight="1">
      <c r="A23" s="4"/>
      <c r="B23" s="665"/>
      <c r="C23" s="387">
        <v>1087</v>
      </c>
      <c r="D23" s="387"/>
      <c r="E23" s="387"/>
      <c r="F23" s="387"/>
      <c r="G23" s="387"/>
      <c r="H23" s="387"/>
      <c r="I23" s="422"/>
      <c r="J23" s="3"/>
      <c r="M23" s="145"/>
      <c r="N23" s="450"/>
      <c r="O23" s="145"/>
      <c r="P23" s="145"/>
      <c r="Q23" s="145"/>
      <c r="R23" s="145"/>
      <c r="S23" s="145"/>
      <c r="T23" s="145"/>
      <c r="V23" s="447"/>
    </row>
    <row r="24" spans="1:22" s="1" customFormat="1" ht="18.75" customHeight="1">
      <c r="A24" s="4"/>
      <c r="B24" s="665">
        <v>4</v>
      </c>
      <c r="C24" s="666" t="str">
        <f>IF(B24&gt;MAX('様式Ⅰ(女子)'!$AW$14:$AW$463),"",INDEX('様式Ⅰ(女子)'!$C$14:$C$463,MATCH(B24,'様式Ⅰ(女子)'!$AW$14:$AW$463,0),1))</f>
        <v/>
      </c>
      <c r="D24" s="666" t="e">
        <f>IF(C24,VLOOKUP(C24,女子登録情報!$A$2:$H$2000,2,0),"")</f>
        <v>#VALUE!</v>
      </c>
      <c r="E24" s="666" t="str">
        <f>IFERROR(IF(C24&gt;0,VLOOKUP(C24,女子登録情報!$A$2:$H$2000,3,0),""),"")</f>
        <v/>
      </c>
      <c r="F24" s="666"/>
      <c r="G24" s="387" t="str">
        <f>IFERROR(IF(C24&gt;0,VLOOKUP(C24,女子登録情報!$A$2:$H$2000,4,0),""),"")</f>
        <v/>
      </c>
      <c r="H24" s="666" t="str">
        <f>IFERROR(IF(C24&gt;0,VLOOKUP(C24,女子登録情報!$A$2:$H$2000,8,0),""),"")</f>
        <v/>
      </c>
      <c r="I24" s="655" t="str">
        <f>IFERROR(IF(C24&gt;0,VLOOKUP(C24,女子登録情報!$A$2:$H$2000,5,0),""),"")</f>
        <v/>
      </c>
      <c r="J24" s="3"/>
      <c r="M24" s="145"/>
      <c r="N24" s="448">
        <f>COUNTIF($C$18:C24,C24)</f>
        <v>4</v>
      </c>
      <c r="O24" s="145"/>
      <c r="P24" s="145"/>
      <c r="Q24" s="145"/>
      <c r="R24" s="145"/>
      <c r="S24" s="145"/>
      <c r="T24" s="145"/>
      <c r="V24" s="447" t="str">
        <f>IF(C24="","",IF(COUNTIF('様式Ⅰ(女子)'!$C$14:$C$463,'様式Ⅱ(女子4×100mR)'!C24)&gt;0,"",1))</f>
        <v/>
      </c>
    </row>
    <row r="25" spans="1:22" s="1" customFormat="1" ht="18.75" customHeight="1">
      <c r="A25" s="4"/>
      <c r="B25" s="665"/>
      <c r="C25" s="387">
        <v>1087</v>
      </c>
      <c r="D25" s="387"/>
      <c r="E25" s="387"/>
      <c r="F25" s="387"/>
      <c r="G25" s="387"/>
      <c r="H25" s="387"/>
      <c r="I25" s="422"/>
      <c r="J25" s="3"/>
      <c r="M25" s="145"/>
      <c r="N25" s="450"/>
      <c r="O25" s="145"/>
      <c r="P25" s="145"/>
      <c r="Q25" s="145"/>
      <c r="R25" s="145"/>
      <c r="S25" s="145"/>
      <c r="T25" s="145"/>
      <c r="V25" s="447"/>
    </row>
    <row r="26" spans="1:22" s="1" customFormat="1" ht="18.75" customHeight="1">
      <c r="A26" s="4"/>
      <c r="B26" s="665">
        <v>5</v>
      </c>
      <c r="C26" s="666" t="str">
        <f>IF(B26&gt;MAX('様式Ⅰ(女子)'!$AW$14:$AW$463),"",INDEX('様式Ⅰ(女子)'!$C$14:$C$463,MATCH(B26,'様式Ⅰ(女子)'!$AW$14:$AW$463,0),1))</f>
        <v/>
      </c>
      <c r="D26" s="666" t="e">
        <f>IF(C26,VLOOKUP(C26,女子登録情報!$A$2:$H$2000,2,0),"")</f>
        <v>#VALUE!</v>
      </c>
      <c r="E26" s="666" t="str">
        <f>IFERROR(IF(C26&gt;0,VLOOKUP(C26,女子登録情報!$A$2:$H$2000,3,0),""),"")</f>
        <v/>
      </c>
      <c r="F26" s="666"/>
      <c r="G26" s="387" t="str">
        <f>IFERROR(IF(C26&gt;0,VLOOKUP(C26,女子登録情報!$A$2:$H$2000,4,0),""),"")</f>
        <v/>
      </c>
      <c r="H26" s="666" t="str">
        <f>IFERROR(IF(C26&gt;0,VLOOKUP(C26,女子登録情報!$A$2:$H$2000,8,0),""),"")</f>
        <v/>
      </c>
      <c r="I26" s="655" t="str">
        <f>IFERROR(IF(C26&gt;0,VLOOKUP(C26,女子登録情報!$A$2:$H$2000,5,0),""),"")</f>
        <v/>
      </c>
      <c r="J26" s="3"/>
      <c r="M26" s="145"/>
      <c r="N26" s="448">
        <f>COUNTIF($C$18:C26,C26)</f>
        <v>5</v>
      </c>
      <c r="O26" s="145"/>
      <c r="P26" s="145"/>
      <c r="Q26" s="145"/>
      <c r="R26" s="145"/>
      <c r="S26" s="145"/>
      <c r="T26" s="145"/>
      <c r="V26" s="447" t="str">
        <f>IF(C26="","",IF(COUNTIF('様式Ⅰ(女子)'!$C$14:$C$463,'様式Ⅱ(女子4×100mR)'!C26)&gt;0,"",1))</f>
        <v/>
      </c>
    </row>
    <row r="27" spans="1:22" s="1" customFormat="1" ht="18.75" customHeight="1">
      <c r="A27" s="4"/>
      <c r="B27" s="665"/>
      <c r="C27" s="387">
        <v>1087</v>
      </c>
      <c r="D27" s="387"/>
      <c r="E27" s="387"/>
      <c r="F27" s="387"/>
      <c r="G27" s="387"/>
      <c r="H27" s="387"/>
      <c r="I27" s="422"/>
      <c r="J27" s="3"/>
      <c r="M27" s="145"/>
      <c r="N27" s="450"/>
      <c r="O27" s="145"/>
      <c r="P27" s="145"/>
      <c r="Q27" s="145"/>
      <c r="R27" s="145"/>
      <c r="S27" s="145"/>
      <c r="T27" s="145"/>
      <c r="V27" s="447"/>
    </row>
    <row r="28" spans="1:22" s="1" customFormat="1" ht="18.75" customHeight="1">
      <c r="A28" s="4"/>
      <c r="B28" s="665">
        <v>6</v>
      </c>
      <c r="C28" s="666" t="str">
        <f>IF(B28&gt;MAX('様式Ⅰ(女子)'!$AW$14:$AW$463),"",INDEX('様式Ⅰ(女子)'!$C$14:$C$463,MATCH(B28,'様式Ⅰ(女子)'!$AW$14:$AW$463,0),1))</f>
        <v/>
      </c>
      <c r="D28" s="666" t="e">
        <f>IF(C28,VLOOKUP(C28,女子登録情報!$A$2:$H$2000,2,0),"")</f>
        <v>#VALUE!</v>
      </c>
      <c r="E28" s="666" t="str">
        <f>IFERROR(IF(C28&gt;0,VLOOKUP(C28,女子登録情報!$A$2:$H$2000,3,0),""),"")</f>
        <v/>
      </c>
      <c r="F28" s="666"/>
      <c r="G28" s="387" t="str">
        <f>IFERROR(IF(C28&gt;0,VLOOKUP(C28,女子登録情報!$A$2:$H$2000,4,0),""),"")</f>
        <v/>
      </c>
      <c r="H28" s="666" t="str">
        <f>IFERROR(IF(C28&gt;0,VLOOKUP(C28,女子登録情報!$A$2:$H$2000,8,0),""),"")</f>
        <v/>
      </c>
      <c r="I28" s="655" t="str">
        <f>IFERROR(IF(C28&gt;0,VLOOKUP(C28,女子登録情報!$A$2:$H$2000,5,0),""),"")</f>
        <v/>
      </c>
      <c r="J28" s="3"/>
      <c r="M28" s="145"/>
      <c r="N28" s="448">
        <f>COUNTIF($C$18:C28,C28)</f>
        <v>6</v>
      </c>
      <c r="O28" s="145"/>
      <c r="P28" s="145"/>
      <c r="Q28" s="145"/>
      <c r="R28" s="145"/>
      <c r="S28" s="145"/>
      <c r="T28" s="145"/>
      <c r="V28" s="447" t="str">
        <f>IF(C28="","",IF(COUNTIF('様式Ⅰ(女子)'!$C$14:$C$463,'様式Ⅱ(女子4×100mR)'!C28)&gt;0,"",1))</f>
        <v/>
      </c>
    </row>
    <row r="29" spans="1:22" s="1" customFormat="1" ht="19.5" customHeight="1" thickBot="1">
      <c r="A29" s="4"/>
      <c r="B29" s="693"/>
      <c r="C29" s="387">
        <v>1087</v>
      </c>
      <c r="D29" s="419"/>
      <c r="E29" s="387"/>
      <c r="F29" s="387"/>
      <c r="G29" s="419"/>
      <c r="H29" s="387"/>
      <c r="I29" s="422"/>
      <c r="J29" s="3"/>
      <c r="M29" s="145"/>
      <c r="N29" s="450"/>
      <c r="O29" s="145"/>
      <c r="P29" s="145"/>
      <c r="Q29" s="145"/>
      <c r="R29" s="145"/>
      <c r="S29" s="145"/>
      <c r="T29" s="145"/>
      <c r="V29" s="447"/>
    </row>
    <row r="30" spans="1:22" s="1" customFormat="1" ht="18.75">
      <c r="A30" s="4"/>
      <c r="B30" s="684" t="s">
        <v>1229</v>
      </c>
      <c r="C30" s="685"/>
      <c r="D30" s="685"/>
      <c r="E30" s="685"/>
      <c r="F30" s="685"/>
      <c r="G30" s="686"/>
      <c r="H30" s="685"/>
      <c r="I30" s="687"/>
      <c r="J30" s="3"/>
      <c r="M30" s="145"/>
      <c r="N30" s="145"/>
      <c r="O30" s="145"/>
      <c r="P30" s="145"/>
      <c r="Q30" s="145"/>
      <c r="R30" s="145"/>
      <c r="S30" s="145"/>
      <c r="T30" s="145"/>
    </row>
    <row r="31" spans="1:22" s="1" customFormat="1" ht="18.75">
      <c r="A31" s="4"/>
      <c r="B31" s="688"/>
      <c r="C31" s="686"/>
      <c r="D31" s="686"/>
      <c r="E31" s="686"/>
      <c r="F31" s="686"/>
      <c r="G31" s="686"/>
      <c r="H31" s="686"/>
      <c r="I31" s="689"/>
      <c r="J31" s="3"/>
      <c r="M31" s="145"/>
      <c r="N31" s="145"/>
      <c r="O31" s="145"/>
      <c r="P31" s="145"/>
      <c r="Q31" s="145"/>
      <c r="R31" s="145"/>
      <c r="S31" s="145"/>
      <c r="T31" s="145"/>
    </row>
    <row r="32" spans="1:22" s="1" customFormat="1" ht="19.5" thickBot="1">
      <c r="A32" s="4"/>
      <c r="B32" s="690"/>
      <c r="C32" s="691"/>
      <c r="D32" s="691"/>
      <c r="E32" s="691"/>
      <c r="F32" s="691"/>
      <c r="G32" s="691"/>
      <c r="H32" s="691"/>
      <c r="I32" s="692"/>
      <c r="J32" s="3"/>
      <c r="M32" s="145"/>
      <c r="N32" s="145"/>
      <c r="O32" s="145"/>
      <c r="P32" s="145"/>
      <c r="Q32" s="145"/>
      <c r="R32" s="145"/>
      <c r="S32" s="145"/>
      <c r="T32" s="145"/>
    </row>
    <row r="33" spans="1:10" s="1" customFormat="1" ht="18.75">
      <c r="A33" s="45"/>
      <c r="B33" s="45"/>
      <c r="C33" s="45"/>
      <c r="D33" s="45"/>
      <c r="E33" s="45"/>
      <c r="F33" s="45"/>
      <c r="G33" s="45"/>
      <c r="H33" s="45"/>
      <c r="I33" s="45"/>
      <c r="J33" s="48"/>
    </row>
    <row r="34" spans="1:10" s="1" customFormat="1" ht="19.5" hidden="1" thickBot="1">
      <c r="A34" s="4"/>
      <c r="B34" s="4"/>
      <c r="C34" s="4"/>
      <c r="D34" s="4"/>
      <c r="E34" s="4"/>
      <c r="F34" s="4"/>
      <c r="G34" s="4"/>
      <c r="H34" s="4"/>
      <c r="I34" s="4"/>
      <c r="J34" s="46" t="s">
        <v>1246</v>
      </c>
    </row>
    <row r="35" spans="1:10" s="1" customFormat="1" ht="18.75" hidden="1" customHeight="1">
      <c r="A35" s="4"/>
      <c r="B35" s="723" t="str">
        <f>CONCATENATE('加盟校情報&amp;大会設定'!$G$5,'加盟校情報&amp;大会設定'!$H$5,'加盟校情報&amp;大会設定'!$I$5,'加盟校情報&amp;大会設定'!$J$5,)&amp;"　女子4×100mR"</f>
        <v>第85回東海学生陸上競技対校選手権大会　女子4×100mR</v>
      </c>
      <c r="C35" s="724"/>
      <c r="D35" s="724"/>
      <c r="E35" s="724"/>
      <c r="F35" s="724"/>
      <c r="G35" s="724"/>
      <c r="H35" s="724"/>
      <c r="I35" s="725"/>
      <c r="J35" s="3"/>
    </row>
    <row r="36" spans="1:10" s="1" customFormat="1" ht="19.5" hidden="1" customHeight="1" thickBot="1">
      <c r="A36" s="4"/>
      <c r="B36" s="726"/>
      <c r="C36" s="727"/>
      <c r="D36" s="727"/>
      <c r="E36" s="727"/>
      <c r="F36" s="727"/>
      <c r="G36" s="727"/>
      <c r="H36" s="727"/>
      <c r="I36" s="728"/>
      <c r="J36" s="3"/>
    </row>
    <row r="37" spans="1:10" s="1" customFormat="1" ht="18.75" hidden="1">
      <c r="A37" s="4"/>
      <c r="B37" s="636" t="s">
        <v>1233</v>
      </c>
      <c r="C37" s="637"/>
      <c r="D37" s="673" t="str">
        <f>IF(基本情報登録!$D$6&gt;0,基本情報登録!$D$6,"")</f>
        <v/>
      </c>
      <c r="E37" s="674"/>
      <c r="F37" s="674"/>
      <c r="G37" s="674"/>
      <c r="H37" s="637"/>
      <c r="I37" s="47" t="s">
        <v>1267</v>
      </c>
      <c r="J37" s="3"/>
    </row>
    <row r="38" spans="1:10" s="1" customFormat="1" ht="18.75" hidden="1" customHeight="1">
      <c r="A38" s="4"/>
      <c r="B38" s="643" t="s">
        <v>1</v>
      </c>
      <c r="C38" s="644"/>
      <c r="D38" s="677" t="str">
        <f>IF(基本情報登録!$D$8&gt;0,基本情報登録!$D$8,"")</f>
        <v/>
      </c>
      <c r="E38" s="678"/>
      <c r="F38" s="678"/>
      <c r="G38" s="678"/>
      <c r="H38" s="644"/>
      <c r="I38" s="675"/>
      <c r="J38" s="3"/>
    </row>
    <row r="39" spans="1:10" s="1" customFormat="1" ht="19.5" hidden="1" customHeight="1" thickBot="1">
      <c r="A39" s="4"/>
      <c r="B39" s="653"/>
      <c r="C39" s="654"/>
      <c r="D39" s="679"/>
      <c r="E39" s="680"/>
      <c r="F39" s="680"/>
      <c r="G39" s="680"/>
      <c r="H39" s="654"/>
      <c r="I39" s="676"/>
      <c r="J39" s="3"/>
    </row>
    <row r="40" spans="1:10" s="1" customFormat="1" ht="18.75" hidden="1">
      <c r="A40" s="4"/>
      <c r="B40" s="636" t="s">
        <v>4288</v>
      </c>
      <c r="C40" s="637"/>
      <c r="D40" s="705"/>
      <c r="E40" s="706"/>
      <c r="F40" s="706"/>
      <c r="G40" s="706"/>
      <c r="H40" s="706"/>
      <c r="I40" s="707"/>
      <c r="J40" s="3"/>
    </row>
    <row r="41" spans="1:10" s="1" customFormat="1" ht="18.75" hidden="1" customHeight="1">
      <c r="A41" s="4"/>
      <c r="B41" s="35"/>
      <c r="C41" s="36"/>
      <c r="D41" s="37"/>
      <c r="E41" s="641" t="str">
        <f>TEXT(D40,"00000")</f>
        <v>00000</v>
      </c>
      <c r="F41" s="641"/>
      <c r="G41" s="641"/>
      <c r="H41" s="641"/>
      <c r="I41" s="642"/>
      <c r="J41" s="3"/>
    </row>
    <row r="42" spans="1:10" s="1" customFormat="1" ht="18.75" hidden="1" customHeight="1">
      <c r="A42" s="4"/>
      <c r="B42" s="643" t="s">
        <v>23</v>
      </c>
      <c r="C42" s="644"/>
      <c r="D42" s="647"/>
      <c r="E42" s="648"/>
      <c r="F42" s="648"/>
      <c r="G42" s="648"/>
      <c r="H42" s="648"/>
      <c r="I42" s="649"/>
      <c r="J42" s="3"/>
    </row>
    <row r="43" spans="1:10" s="1" customFormat="1" ht="18.75" hidden="1" customHeight="1">
      <c r="A43" s="4"/>
      <c r="B43" s="645"/>
      <c r="C43" s="646"/>
      <c r="D43" s="650"/>
      <c r="E43" s="651"/>
      <c r="F43" s="651"/>
      <c r="G43" s="651"/>
      <c r="H43" s="651"/>
      <c r="I43" s="652"/>
      <c r="J43" s="3"/>
    </row>
    <row r="44" spans="1:10" s="1" customFormat="1" ht="19.5" hidden="1" thickBot="1">
      <c r="A44" s="4"/>
      <c r="B44" s="708" t="s">
        <v>1225</v>
      </c>
      <c r="C44" s="709"/>
      <c r="D44" s="710"/>
      <c r="E44" s="634"/>
      <c r="F44" s="634"/>
      <c r="G44" s="634"/>
      <c r="H44" s="634"/>
      <c r="I44" s="635"/>
      <c r="J44" s="3"/>
    </row>
    <row r="45" spans="1:10" s="1" customFormat="1" ht="18.75" hidden="1">
      <c r="A45" s="4"/>
      <c r="B45" s="694" t="s">
        <v>1226</v>
      </c>
      <c r="C45" s="695"/>
      <c r="D45" s="695"/>
      <c r="E45" s="695"/>
      <c r="F45" s="695"/>
      <c r="G45" s="695"/>
      <c r="H45" s="695"/>
      <c r="I45" s="696"/>
      <c r="J45" s="3"/>
    </row>
    <row r="46" spans="1:10" s="1" customFormat="1" ht="19.5" hidden="1" thickBot="1">
      <c r="A46" s="4"/>
      <c r="B46" s="38" t="s">
        <v>1230</v>
      </c>
      <c r="C46" s="39" t="s">
        <v>14</v>
      </c>
      <c r="D46" s="39" t="s">
        <v>1231</v>
      </c>
      <c r="E46" s="697" t="s">
        <v>1227</v>
      </c>
      <c r="F46" s="698"/>
      <c r="G46" s="39" t="s">
        <v>1232</v>
      </c>
      <c r="H46" s="39" t="s">
        <v>44</v>
      </c>
      <c r="I46" s="40" t="s">
        <v>1228</v>
      </c>
      <c r="J46" s="3"/>
    </row>
    <row r="47" spans="1:10" s="1" customFormat="1" ht="19.5" hidden="1" customHeight="1" thickTop="1">
      <c r="A47" s="4"/>
      <c r="B47" s="699">
        <v>1</v>
      </c>
      <c r="C47" s="700"/>
      <c r="D47" s="700" t="str">
        <f>IF(C47&gt;0,VLOOKUP(C47,女子登録情報!$A$2:$H$2000,2,0),"")</f>
        <v/>
      </c>
      <c r="E47" s="701" t="str">
        <f>IF(C47&gt;0,VLOOKUP(C47,女子登録情報!$A$2:$H$2000,3,0),"")</f>
        <v/>
      </c>
      <c r="F47" s="702"/>
      <c r="G47" s="700" t="str">
        <f>IF(C47&gt;0,VLOOKUP(C47,女子登録情報!$A$2:$H$2000,4,0),"")</f>
        <v/>
      </c>
      <c r="H47" s="700" t="str">
        <f>IF(C47&gt;0,VLOOKUP(C47,女子登録情報!$A$2:$H$2000,8,0),"")</f>
        <v/>
      </c>
      <c r="I47" s="704" t="str">
        <f>IF(C47&gt;0,VLOOKUP(C47,女子登録情報!$A$2:$H$2000,5,0),"")</f>
        <v/>
      </c>
      <c r="J47" s="3"/>
    </row>
    <row r="48" spans="1:10" s="1" customFormat="1" ht="18.75" hidden="1" customHeight="1">
      <c r="A48" s="4"/>
      <c r="B48" s="671"/>
      <c r="C48" s="666"/>
      <c r="D48" s="666"/>
      <c r="E48" s="650"/>
      <c r="F48" s="703"/>
      <c r="G48" s="666"/>
      <c r="H48" s="666"/>
      <c r="I48" s="655"/>
      <c r="J48" s="3"/>
    </row>
    <row r="49" spans="1:10" s="1" customFormat="1" ht="18.75" hidden="1" customHeight="1">
      <c r="A49" s="4"/>
      <c r="B49" s="711">
        <v>2</v>
      </c>
      <c r="C49" s="672"/>
      <c r="D49" s="672" t="str">
        <f>IF(C49,VLOOKUP(C49,女子登録情報!$A$2:$H$2000,2,0),"")</f>
        <v/>
      </c>
      <c r="E49" s="647" t="str">
        <f>IF(C49&gt;0,VLOOKUP(C49,女子登録情報!$A$2:$H$2000,3,0),"")</f>
        <v/>
      </c>
      <c r="F49" s="712"/>
      <c r="G49" s="672" t="str">
        <f>IF(C49&gt;0,VLOOKUP(C49,女子登録情報!$A$2:$H$2000,4,0),"")</f>
        <v/>
      </c>
      <c r="H49" s="672" t="str">
        <f>IF(C49&gt;0,VLOOKUP(C49,女子登録情報!$A$2:$H$2000,8,0),"")</f>
        <v/>
      </c>
      <c r="I49" s="675" t="str">
        <f>IF(C49&gt;0,VLOOKUP(C49,女子登録情報!$A$2:$H$2000,5,0),"")</f>
        <v/>
      </c>
      <c r="J49" s="3"/>
    </row>
    <row r="50" spans="1:10" s="1" customFormat="1" ht="18.75" hidden="1" customHeight="1">
      <c r="A50" s="4"/>
      <c r="B50" s="671"/>
      <c r="C50" s="666"/>
      <c r="D50" s="666"/>
      <c r="E50" s="650"/>
      <c r="F50" s="703"/>
      <c r="G50" s="666"/>
      <c r="H50" s="666"/>
      <c r="I50" s="655"/>
      <c r="J50" s="3"/>
    </row>
    <row r="51" spans="1:10" s="1" customFormat="1" ht="18.75" hidden="1" customHeight="1">
      <c r="A51" s="4"/>
      <c r="B51" s="711">
        <v>3</v>
      </c>
      <c r="C51" s="672"/>
      <c r="D51" s="672" t="str">
        <f>IF(C51,VLOOKUP(C51,女子登録情報!$A$2:$H$2000,2,0),"")</f>
        <v/>
      </c>
      <c r="E51" s="647" t="str">
        <f>IF(C51&gt;0,VLOOKUP(C51,女子登録情報!$A$2:$H$2000,3,0),"")</f>
        <v/>
      </c>
      <c r="F51" s="712"/>
      <c r="G51" s="672" t="str">
        <f>IF(C51&gt;0,VLOOKUP(C51,女子登録情報!$A$2:$H$2000,4,0),"")</f>
        <v/>
      </c>
      <c r="H51" s="672" t="str">
        <f>IF(C51&gt;0,VLOOKUP(C51,女子登録情報!$A$2:$H$2000,8,0),"")</f>
        <v/>
      </c>
      <c r="I51" s="675" t="str">
        <f>IF(C51&gt;0,VLOOKUP(C51,女子登録情報!$A$2:$H$2000,5,0),"")</f>
        <v/>
      </c>
      <c r="J51" s="3"/>
    </row>
    <row r="52" spans="1:10" s="1" customFormat="1" ht="18.75" hidden="1" customHeight="1">
      <c r="A52" s="4"/>
      <c r="B52" s="671"/>
      <c r="C52" s="666"/>
      <c r="D52" s="666"/>
      <c r="E52" s="650"/>
      <c r="F52" s="703"/>
      <c r="G52" s="666"/>
      <c r="H52" s="666"/>
      <c r="I52" s="655"/>
      <c r="J52" s="3"/>
    </row>
    <row r="53" spans="1:10" s="1" customFormat="1" ht="18.75" hidden="1" customHeight="1">
      <c r="A53" s="4"/>
      <c r="B53" s="711">
        <v>4</v>
      </c>
      <c r="C53" s="672"/>
      <c r="D53" s="672" t="str">
        <f>IF(C53,VLOOKUP(C53,女子登録情報!$A$2:$H$2000,2,0),"")</f>
        <v/>
      </c>
      <c r="E53" s="647" t="str">
        <f>IF(C53&gt;0,VLOOKUP(C53,女子登録情報!$A$2:$H$2000,3,0),"")</f>
        <v/>
      </c>
      <c r="F53" s="712"/>
      <c r="G53" s="672" t="str">
        <f>IF(C53&gt;0,VLOOKUP(C53,女子登録情報!$A$2:$H$2000,4,0),"")</f>
        <v/>
      </c>
      <c r="H53" s="672" t="str">
        <f>IF(C53&gt;0,VLOOKUP(C53,女子登録情報!$A$2:$H$2000,8,0),"")</f>
        <v/>
      </c>
      <c r="I53" s="675" t="str">
        <f>IF(C53&gt;0,VLOOKUP(C53,女子登録情報!$A$2:$H$2000,5,0),"")</f>
        <v/>
      </c>
      <c r="J53" s="3"/>
    </row>
    <row r="54" spans="1:10" s="1" customFormat="1" ht="18.75" hidden="1" customHeight="1">
      <c r="A54" s="4"/>
      <c r="B54" s="671"/>
      <c r="C54" s="666"/>
      <c r="D54" s="666"/>
      <c r="E54" s="650"/>
      <c r="F54" s="703"/>
      <c r="G54" s="666"/>
      <c r="H54" s="666"/>
      <c r="I54" s="655"/>
      <c r="J54" s="3"/>
    </row>
    <row r="55" spans="1:10" s="1" customFormat="1" ht="18.75" hidden="1" customHeight="1">
      <c r="A55" s="4"/>
      <c r="B55" s="711">
        <v>5</v>
      </c>
      <c r="C55" s="672"/>
      <c r="D55" s="672" t="str">
        <f>IF(C55,VLOOKUP(C55,女子登録情報!$A$2:$H$2000,2,0),"")</f>
        <v/>
      </c>
      <c r="E55" s="647" t="str">
        <f>IF(C55&gt;0,VLOOKUP(C55,女子登録情報!$A$2:$H$2000,3,0),"")</f>
        <v/>
      </c>
      <c r="F55" s="712"/>
      <c r="G55" s="672" t="str">
        <f>IF(C55&gt;0,VLOOKUP(C55,女子登録情報!$A$2:$H$2000,4,0),"")</f>
        <v/>
      </c>
      <c r="H55" s="672" t="str">
        <f>IF(C55&gt;0,VLOOKUP(C55,女子登録情報!$A$2:$H$2000,8,0),"")</f>
        <v/>
      </c>
      <c r="I55" s="675" t="str">
        <f>IF(C55&gt;0,VLOOKUP(C55,女子登録情報!$A$2:$H$2000,5,0),"")</f>
        <v/>
      </c>
      <c r="J55" s="3"/>
    </row>
    <row r="56" spans="1:10" s="1" customFormat="1" ht="18.75" hidden="1" customHeight="1">
      <c r="A56" s="4"/>
      <c r="B56" s="671"/>
      <c r="C56" s="666"/>
      <c r="D56" s="666"/>
      <c r="E56" s="650"/>
      <c r="F56" s="703"/>
      <c r="G56" s="666"/>
      <c r="H56" s="666"/>
      <c r="I56" s="655"/>
      <c r="J56" s="3"/>
    </row>
    <row r="57" spans="1:10" s="1" customFormat="1" ht="18.75" hidden="1" customHeight="1">
      <c r="A57" s="4"/>
      <c r="B57" s="711">
        <v>6</v>
      </c>
      <c r="C57" s="672"/>
      <c r="D57" s="672" t="str">
        <f>IF(C57,VLOOKUP(C57,女子登録情報!$A$2:$H$2000,2,0),"")</f>
        <v/>
      </c>
      <c r="E57" s="647" t="str">
        <f>IF(C57&gt;0,VLOOKUP(C57,女子登録情報!$A$2:$H$2000,3,0),"")</f>
        <v/>
      </c>
      <c r="F57" s="712"/>
      <c r="G57" s="672" t="str">
        <f>IF(C57&gt;0,VLOOKUP(C57,女子登録情報!$A$2:$H$2000,4,0),"")</f>
        <v/>
      </c>
      <c r="H57" s="672" t="str">
        <f>IF(C57&gt;0,VLOOKUP(C57,女子登録情報!$A$2:$H$2000,8,0),"")</f>
        <v/>
      </c>
      <c r="I57" s="675" t="str">
        <f>IF(C57&gt;0,VLOOKUP(C57,女子登録情報!$A$2:$H$2000,5,0),"")</f>
        <v/>
      </c>
      <c r="J57" s="3"/>
    </row>
    <row r="58" spans="1:10" s="1" customFormat="1" ht="19.5" hidden="1" customHeight="1" thickBot="1">
      <c r="A58" s="4"/>
      <c r="B58" s="713"/>
      <c r="C58" s="714"/>
      <c r="D58" s="714"/>
      <c r="E58" s="715"/>
      <c r="F58" s="716"/>
      <c r="G58" s="714"/>
      <c r="H58" s="714"/>
      <c r="I58" s="676"/>
      <c r="J58" s="3"/>
    </row>
    <row r="59" spans="1:10" s="1" customFormat="1" ht="18.75" hidden="1">
      <c r="A59" s="4"/>
      <c r="B59" s="684" t="s">
        <v>1229</v>
      </c>
      <c r="C59" s="685"/>
      <c r="D59" s="685"/>
      <c r="E59" s="685"/>
      <c r="F59" s="685"/>
      <c r="G59" s="685"/>
      <c r="H59" s="685"/>
      <c r="I59" s="687"/>
      <c r="J59" s="3"/>
    </row>
    <row r="60" spans="1:10" s="1" customFormat="1" ht="18.75" hidden="1">
      <c r="A60" s="4"/>
      <c r="B60" s="688"/>
      <c r="C60" s="686"/>
      <c r="D60" s="686"/>
      <c r="E60" s="686"/>
      <c r="F60" s="686"/>
      <c r="G60" s="686"/>
      <c r="H60" s="686"/>
      <c r="I60" s="689"/>
      <c r="J60" s="3"/>
    </row>
    <row r="61" spans="1:10" s="1" customFormat="1" ht="19.5" hidden="1" thickBot="1">
      <c r="A61" s="4"/>
      <c r="B61" s="690"/>
      <c r="C61" s="691"/>
      <c r="D61" s="691"/>
      <c r="E61" s="691"/>
      <c r="F61" s="691"/>
      <c r="G61" s="691"/>
      <c r="H61" s="691"/>
      <c r="I61" s="692"/>
      <c r="J61" s="3"/>
    </row>
    <row r="62" spans="1:10" s="1" customFormat="1" ht="18.75" hidden="1">
      <c r="A62" s="45"/>
      <c r="B62" s="45"/>
      <c r="C62" s="45"/>
      <c r="D62" s="45"/>
      <c r="E62" s="45"/>
      <c r="F62" s="45"/>
      <c r="G62" s="45"/>
      <c r="H62" s="45"/>
      <c r="I62" s="45"/>
      <c r="J62" s="48"/>
    </row>
    <row r="63" spans="1:10" s="1" customFormat="1" ht="19.5" hidden="1" thickBot="1">
      <c r="A63" s="4"/>
      <c r="B63" s="4"/>
      <c r="C63" s="4"/>
      <c r="D63" s="4"/>
      <c r="E63" s="4"/>
      <c r="F63" s="4"/>
      <c r="G63" s="4"/>
      <c r="H63" s="4"/>
      <c r="I63" s="4"/>
      <c r="J63" s="46" t="s">
        <v>1247</v>
      </c>
    </row>
    <row r="64" spans="1:10" s="1" customFormat="1" ht="18.75" hidden="1" customHeight="1">
      <c r="A64" s="4"/>
      <c r="B64" s="723" t="str">
        <f>CONCATENATE('加盟校情報&amp;大会設定'!$G$5,'加盟校情報&amp;大会設定'!$H$5,'加盟校情報&amp;大会設定'!$I$5,'加盟校情報&amp;大会設定'!$J$5,)&amp;"　女子4×100mR"</f>
        <v>第85回東海学生陸上競技対校選手権大会　女子4×100mR</v>
      </c>
      <c r="C64" s="724"/>
      <c r="D64" s="724"/>
      <c r="E64" s="724"/>
      <c r="F64" s="724"/>
      <c r="G64" s="724"/>
      <c r="H64" s="724"/>
      <c r="I64" s="725"/>
      <c r="J64" s="3"/>
    </row>
    <row r="65" spans="1:10" s="1" customFormat="1" ht="19.5" hidden="1" customHeight="1" thickBot="1">
      <c r="A65" s="4"/>
      <c r="B65" s="726"/>
      <c r="C65" s="727"/>
      <c r="D65" s="727"/>
      <c r="E65" s="727"/>
      <c r="F65" s="727"/>
      <c r="G65" s="727"/>
      <c r="H65" s="727"/>
      <c r="I65" s="728"/>
      <c r="J65" s="3"/>
    </row>
    <row r="66" spans="1:10" s="1" customFormat="1" ht="18.75" hidden="1">
      <c r="A66" s="4"/>
      <c r="B66" s="636" t="s">
        <v>1233</v>
      </c>
      <c r="C66" s="637"/>
      <c r="D66" s="673" t="str">
        <f>IF(基本情報登録!$D$6&gt;0,基本情報登録!$D$6,"")</f>
        <v/>
      </c>
      <c r="E66" s="674"/>
      <c r="F66" s="674"/>
      <c r="G66" s="674"/>
      <c r="H66" s="637"/>
      <c r="I66" s="47" t="s">
        <v>1267</v>
      </c>
      <c r="J66" s="3"/>
    </row>
    <row r="67" spans="1:10" s="1" customFormat="1" ht="18.75" hidden="1" customHeight="1">
      <c r="A67" s="4"/>
      <c r="B67" s="643" t="s">
        <v>1</v>
      </c>
      <c r="C67" s="644"/>
      <c r="D67" s="677" t="str">
        <f>IF(基本情報登録!$D$8&gt;0,基本情報登録!$D$8,"")</f>
        <v/>
      </c>
      <c r="E67" s="678"/>
      <c r="F67" s="678"/>
      <c r="G67" s="678"/>
      <c r="H67" s="644"/>
      <c r="I67" s="675"/>
      <c r="J67" s="3"/>
    </row>
    <row r="68" spans="1:10" s="1" customFormat="1" ht="19.5" hidden="1" customHeight="1" thickBot="1">
      <c r="A68" s="4"/>
      <c r="B68" s="653"/>
      <c r="C68" s="654"/>
      <c r="D68" s="679"/>
      <c r="E68" s="680"/>
      <c r="F68" s="680"/>
      <c r="G68" s="680"/>
      <c r="H68" s="654"/>
      <c r="I68" s="676"/>
      <c r="J68" s="3"/>
    </row>
    <row r="69" spans="1:10" s="1" customFormat="1" ht="18.75" hidden="1">
      <c r="A69" s="4"/>
      <c r="B69" s="636" t="s">
        <v>4288</v>
      </c>
      <c r="C69" s="637"/>
      <c r="D69" s="705"/>
      <c r="E69" s="706"/>
      <c r="F69" s="706"/>
      <c r="G69" s="706"/>
      <c r="H69" s="706"/>
      <c r="I69" s="707"/>
      <c r="J69" s="3"/>
    </row>
    <row r="70" spans="1:10" s="1" customFormat="1" ht="18.75" hidden="1">
      <c r="A70" s="4"/>
      <c r="B70" s="35"/>
      <c r="C70" s="36"/>
      <c r="D70" s="37"/>
      <c r="E70" s="641" t="str">
        <f>TEXT(D69,"00000")</f>
        <v>00000</v>
      </c>
      <c r="F70" s="641"/>
      <c r="G70" s="641"/>
      <c r="H70" s="641"/>
      <c r="I70" s="642"/>
      <c r="J70" s="3"/>
    </row>
    <row r="71" spans="1:10" s="1" customFormat="1" ht="18.75" hidden="1" customHeight="1">
      <c r="A71" s="4"/>
      <c r="B71" s="643" t="s">
        <v>23</v>
      </c>
      <c r="C71" s="644"/>
      <c r="D71" s="647"/>
      <c r="E71" s="648"/>
      <c r="F71" s="648"/>
      <c r="G71" s="648"/>
      <c r="H71" s="648"/>
      <c r="I71" s="649"/>
      <c r="J71" s="3"/>
    </row>
    <row r="72" spans="1:10" s="1" customFormat="1" ht="18.75" hidden="1" customHeight="1">
      <c r="A72" s="4"/>
      <c r="B72" s="645"/>
      <c r="C72" s="646"/>
      <c r="D72" s="650"/>
      <c r="E72" s="651"/>
      <c r="F72" s="651"/>
      <c r="G72" s="651"/>
      <c r="H72" s="651"/>
      <c r="I72" s="652"/>
      <c r="J72" s="3"/>
    </row>
    <row r="73" spans="1:10" s="1" customFormat="1" ht="19.5" hidden="1" thickBot="1">
      <c r="A73" s="4"/>
      <c r="B73" s="708" t="s">
        <v>1225</v>
      </c>
      <c r="C73" s="709"/>
      <c r="D73" s="710"/>
      <c r="E73" s="634"/>
      <c r="F73" s="634"/>
      <c r="G73" s="634"/>
      <c r="H73" s="634"/>
      <c r="I73" s="635"/>
      <c r="J73" s="3"/>
    </row>
    <row r="74" spans="1:10" s="1" customFormat="1" ht="18.75" hidden="1">
      <c r="A74" s="4"/>
      <c r="B74" s="694" t="s">
        <v>1226</v>
      </c>
      <c r="C74" s="695"/>
      <c r="D74" s="695"/>
      <c r="E74" s="695"/>
      <c r="F74" s="695"/>
      <c r="G74" s="695"/>
      <c r="H74" s="695"/>
      <c r="I74" s="696"/>
      <c r="J74" s="3"/>
    </row>
    <row r="75" spans="1:10" s="1" customFormat="1" ht="19.5" hidden="1" thickBot="1">
      <c r="A75" s="4"/>
      <c r="B75" s="38" t="s">
        <v>1230</v>
      </c>
      <c r="C75" s="39" t="s">
        <v>14</v>
      </c>
      <c r="D75" s="39" t="s">
        <v>1231</v>
      </c>
      <c r="E75" s="697" t="s">
        <v>1227</v>
      </c>
      <c r="F75" s="698"/>
      <c r="G75" s="39" t="s">
        <v>1232</v>
      </c>
      <c r="H75" s="39" t="s">
        <v>44</v>
      </c>
      <c r="I75" s="40" t="s">
        <v>1228</v>
      </c>
      <c r="J75" s="3"/>
    </row>
    <row r="76" spans="1:10" s="1" customFormat="1" ht="19.5" hidden="1" customHeight="1" thickTop="1">
      <c r="A76" s="4"/>
      <c r="B76" s="699">
        <v>1</v>
      </c>
      <c r="C76" s="700"/>
      <c r="D76" s="700" t="str">
        <f>IF(C76&gt;0,VLOOKUP(C76,女子登録情報!$A$2:$H$2000,2,0),"")</f>
        <v/>
      </c>
      <c r="E76" s="701" t="str">
        <f>IF(C76&gt;0,VLOOKUP(C76,女子登録情報!$A$2:$H$2000,3,0),"")</f>
        <v/>
      </c>
      <c r="F76" s="702"/>
      <c r="G76" s="700" t="str">
        <f>IF(C76&gt;0,VLOOKUP(C76,女子登録情報!$A$2:$H$2000,4,0),"")</f>
        <v/>
      </c>
      <c r="H76" s="700" t="str">
        <f>IF(C76&gt;0,VLOOKUP(C76,女子登録情報!$A$2:$H$2000,8,0),"")</f>
        <v/>
      </c>
      <c r="I76" s="704" t="str">
        <f>IF(C76&gt;0,VLOOKUP(C76,女子登録情報!$A$2:$H$2000,5,0),"")</f>
        <v/>
      </c>
      <c r="J76" s="3"/>
    </row>
    <row r="77" spans="1:10" s="1" customFormat="1" ht="18.75" hidden="1" customHeight="1">
      <c r="A77" s="4"/>
      <c r="B77" s="671"/>
      <c r="C77" s="666"/>
      <c r="D77" s="666"/>
      <c r="E77" s="650"/>
      <c r="F77" s="703"/>
      <c r="G77" s="666"/>
      <c r="H77" s="666"/>
      <c r="I77" s="655"/>
      <c r="J77" s="3"/>
    </row>
    <row r="78" spans="1:10" s="1" customFormat="1" ht="18.75" hidden="1" customHeight="1">
      <c r="A78" s="4"/>
      <c r="B78" s="711">
        <v>2</v>
      </c>
      <c r="C78" s="672"/>
      <c r="D78" s="672" t="str">
        <f>IF(C78,VLOOKUP(C78,女子登録情報!$A$2:$H$2000,2,0),"")</f>
        <v/>
      </c>
      <c r="E78" s="647" t="str">
        <f>IF(C78&gt;0,VLOOKUP(C78,女子登録情報!$A$2:$H$2000,3,0),"")</f>
        <v/>
      </c>
      <c r="F78" s="712"/>
      <c r="G78" s="672" t="str">
        <f>IF(C78&gt;0,VLOOKUP(C78,女子登録情報!$A$2:$H$2000,4,0),"")</f>
        <v/>
      </c>
      <c r="H78" s="672" t="str">
        <f>IF(C78&gt;0,VLOOKUP(C78,女子登録情報!$A$2:$H$2000,8,0),"")</f>
        <v/>
      </c>
      <c r="I78" s="675" t="str">
        <f>IF(C78&gt;0,VLOOKUP(C78,女子登録情報!$A$2:$H$2000,5,0),"")</f>
        <v/>
      </c>
      <c r="J78" s="3"/>
    </row>
    <row r="79" spans="1:10" s="1" customFormat="1" ht="18.75" hidden="1" customHeight="1">
      <c r="A79" s="4"/>
      <c r="B79" s="671"/>
      <c r="C79" s="666"/>
      <c r="D79" s="666"/>
      <c r="E79" s="650"/>
      <c r="F79" s="703"/>
      <c r="G79" s="666"/>
      <c r="H79" s="666"/>
      <c r="I79" s="655"/>
      <c r="J79" s="3"/>
    </row>
    <row r="80" spans="1:10" s="1" customFormat="1" ht="18.75" hidden="1" customHeight="1">
      <c r="A80" s="4"/>
      <c r="B80" s="711">
        <v>3</v>
      </c>
      <c r="C80" s="672"/>
      <c r="D80" s="672" t="str">
        <f>IF(C80,VLOOKUP(C80,女子登録情報!$A$2:$H$2000,2,0),"")</f>
        <v/>
      </c>
      <c r="E80" s="647" t="str">
        <f>IF(C80&gt;0,VLOOKUP(C80,女子登録情報!$A$2:$H$2000,3,0),"")</f>
        <v/>
      </c>
      <c r="F80" s="712"/>
      <c r="G80" s="672" t="str">
        <f>IF(C80&gt;0,VLOOKUP(C80,女子登録情報!$A$2:$H$2000,4,0),"")</f>
        <v/>
      </c>
      <c r="H80" s="672" t="str">
        <f>IF(C80&gt;0,VLOOKUP(C80,女子登録情報!$A$2:$H$2000,8,0),"")</f>
        <v/>
      </c>
      <c r="I80" s="675" t="str">
        <f>IF(C80&gt;0,VLOOKUP(C80,女子登録情報!$A$2:$H$2000,5,0),"")</f>
        <v/>
      </c>
      <c r="J80" s="3"/>
    </row>
    <row r="81" spans="1:10" s="1" customFormat="1" ht="18.75" hidden="1" customHeight="1">
      <c r="A81" s="4"/>
      <c r="B81" s="671"/>
      <c r="C81" s="666"/>
      <c r="D81" s="666"/>
      <c r="E81" s="650"/>
      <c r="F81" s="703"/>
      <c r="G81" s="666"/>
      <c r="H81" s="666"/>
      <c r="I81" s="655"/>
      <c r="J81" s="3"/>
    </row>
    <row r="82" spans="1:10" s="1" customFormat="1" ht="18.75" hidden="1" customHeight="1">
      <c r="A82" s="4"/>
      <c r="B82" s="711">
        <v>4</v>
      </c>
      <c r="C82" s="672"/>
      <c r="D82" s="672" t="str">
        <f>IF(C82,VLOOKUP(C82,女子登録情報!$A$2:$H$2000,2,0),"")</f>
        <v/>
      </c>
      <c r="E82" s="647" t="str">
        <f>IF(C82&gt;0,VLOOKUP(C82,女子登録情報!$A$2:$H$2000,3,0),"")</f>
        <v/>
      </c>
      <c r="F82" s="712"/>
      <c r="G82" s="672" t="str">
        <f>IF(C82&gt;0,VLOOKUP(C82,女子登録情報!$A$2:$H$2000,4,0),"")</f>
        <v/>
      </c>
      <c r="H82" s="672" t="str">
        <f>IF(C82&gt;0,VLOOKUP(C82,女子登録情報!$A$2:$H$2000,8,0),"")</f>
        <v/>
      </c>
      <c r="I82" s="675" t="str">
        <f>IF(C82&gt;0,VLOOKUP(C82,女子登録情報!$A$2:$H$2000,5,0),"")</f>
        <v/>
      </c>
      <c r="J82" s="3"/>
    </row>
    <row r="83" spans="1:10" s="1" customFormat="1" ht="18.75" hidden="1" customHeight="1">
      <c r="A83" s="4"/>
      <c r="B83" s="671"/>
      <c r="C83" s="666"/>
      <c r="D83" s="666"/>
      <c r="E83" s="650"/>
      <c r="F83" s="703"/>
      <c r="G83" s="666"/>
      <c r="H83" s="666"/>
      <c r="I83" s="655"/>
      <c r="J83" s="3"/>
    </row>
    <row r="84" spans="1:10" s="1" customFormat="1" ht="18.75" hidden="1" customHeight="1">
      <c r="A84" s="4"/>
      <c r="B84" s="711">
        <v>5</v>
      </c>
      <c r="C84" s="672"/>
      <c r="D84" s="672" t="str">
        <f>IF(C84,VLOOKUP(C84,女子登録情報!$A$2:$H$2000,2,0),"")</f>
        <v/>
      </c>
      <c r="E84" s="647" t="str">
        <f>IF(C84&gt;0,VLOOKUP(C84,女子登録情報!$A$2:$H$2000,3,0),"")</f>
        <v/>
      </c>
      <c r="F84" s="712"/>
      <c r="G84" s="672" t="str">
        <f>IF(C84&gt;0,VLOOKUP(C84,女子登録情報!$A$2:$H$2000,4,0),"")</f>
        <v/>
      </c>
      <c r="H84" s="672" t="str">
        <f>IF(C84&gt;0,VLOOKUP(C84,女子登録情報!$A$2:$H$2000,8,0),"")</f>
        <v/>
      </c>
      <c r="I84" s="675" t="str">
        <f>IF(C84&gt;0,VLOOKUP(C84,女子登録情報!$A$2:$H$2000,5,0),"")</f>
        <v/>
      </c>
      <c r="J84" s="3"/>
    </row>
    <row r="85" spans="1:10" s="1" customFormat="1" ht="18.75" hidden="1" customHeight="1">
      <c r="A85" s="4"/>
      <c r="B85" s="671"/>
      <c r="C85" s="666"/>
      <c r="D85" s="666"/>
      <c r="E85" s="650"/>
      <c r="F85" s="703"/>
      <c r="G85" s="666"/>
      <c r="H85" s="666"/>
      <c r="I85" s="655"/>
      <c r="J85" s="3"/>
    </row>
    <row r="86" spans="1:10" s="1" customFormat="1" ht="18.75" hidden="1" customHeight="1">
      <c r="A86" s="4"/>
      <c r="B86" s="711">
        <v>6</v>
      </c>
      <c r="C86" s="672"/>
      <c r="D86" s="672" t="str">
        <f>IF(C86,VLOOKUP(C86,女子登録情報!$A$2:$H$2000,2,0),"")</f>
        <v/>
      </c>
      <c r="E86" s="647" t="str">
        <f>IF(C86&gt;0,VLOOKUP(C86,女子登録情報!$A$2:$H$2000,3,0),"")</f>
        <v/>
      </c>
      <c r="F86" s="712"/>
      <c r="G86" s="672" t="str">
        <f>IF(C86&gt;0,VLOOKUP(C86,女子登録情報!$A$2:$H$2000,4,0),"")</f>
        <v/>
      </c>
      <c r="H86" s="672" t="str">
        <f>IF(C86&gt;0,VLOOKUP(C86,女子登録情報!$A$2:$H$2000,8,0),"")</f>
        <v/>
      </c>
      <c r="I86" s="675" t="str">
        <f>IF(C86&gt;0,VLOOKUP(C86,女子登録情報!$A$2:$H$2000,5,0),"")</f>
        <v/>
      </c>
      <c r="J86" s="3"/>
    </row>
    <row r="87" spans="1:10" s="1" customFormat="1" ht="19.5" hidden="1" customHeight="1" thickBot="1">
      <c r="A87" s="4"/>
      <c r="B87" s="713"/>
      <c r="C87" s="714"/>
      <c r="D87" s="714"/>
      <c r="E87" s="715"/>
      <c r="F87" s="716"/>
      <c r="G87" s="714"/>
      <c r="H87" s="714"/>
      <c r="I87" s="676"/>
      <c r="J87" s="3"/>
    </row>
    <row r="88" spans="1:10" s="1" customFormat="1" ht="18.75" hidden="1">
      <c r="A88" s="4"/>
      <c r="B88" s="684" t="s">
        <v>1229</v>
      </c>
      <c r="C88" s="685"/>
      <c r="D88" s="685"/>
      <c r="E88" s="685"/>
      <c r="F88" s="685"/>
      <c r="G88" s="685"/>
      <c r="H88" s="685"/>
      <c r="I88" s="687"/>
      <c r="J88" s="3"/>
    </row>
    <row r="89" spans="1:10" s="1" customFormat="1" ht="18.75" hidden="1">
      <c r="A89" s="4"/>
      <c r="B89" s="688"/>
      <c r="C89" s="686"/>
      <c r="D89" s="686"/>
      <c r="E89" s="686"/>
      <c r="F89" s="686"/>
      <c r="G89" s="686"/>
      <c r="H89" s="686"/>
      <c r="I89" s="689"/>
      <c r="J89" s="3"/>
    </row>
    <row r="90" spans="1:10" s="1" customFormat="1" ht="19.5" hidden="1" thickBot="1">
      <c r="A90" s="4"/>
      <c r="B90" s="690"/>
      <c r="C90" s="691"/>
      <c r="D90" s="691"/>
      <c r="E90" s="691"/>
      <c r="F90" s="691"/>
      <c r="G90" s="691"/>
      <c r="H90" s="691"/>
      <c r="I90" s="692"/>
      <c r="J90" s="3"/>
    </row>
    <row r="91" spans="1:10" s="1" customFormat="1" ht="18.75" hidden="1">
      <c r="A91" s="45"/>
      <c r="B91" s="45"/>
      <c r="C91" s="45"/>
      <c r="D91" s="45"/>
      <c r="E91" s="45"/>
      <c r="F91" s="45"/>
      <c r="G91" s="45"/>
      <c r="H91" s="45"/>
      <c r="I91" s="45"/>
      <c r="J91" s="48"/>
    </row>
    <row r="92" spans="1:10" s="1" customFormat="1" ht="19.5" hidden="1" thickBot="1">
      <c r="A92" s="4"/>
      <c r="B92" s="4"/>
      <c r="C92" s="4"/>
      <c r="D92" s="4"/>
      <c r="E92" s="4"/>
      <c r="F92" s="4"/>
      <c r="G92" s="4"/>
      <c r="H92" s="4"/>
      <c r="I92" s="4"/>
      <c r="J92" s="46" t="s">
        <v>1248</v>
      </c>
    </row>
    <row r="93" spans="1:10" s="1" customFormat="1" ht="18.75" hidden="1" customHeight="1">
      <c r="A93" s="4"/>
      <c r="B93" s="723" t="str">
        <f>CONCATENATE('加盟校情報&amp;大会設定'!$G$5,'加盟校情報&amp;大会設定'!$H$5,'加盟校情報&amp;大会設定'!$I$5,'加盟校情報&amp;大会設定'!$J$5,)&amp;"　女子4×100mR"</f>
        <v>第85回東海学生陸上競技対校選手権大会　女子4×100mR</v>
      </c>
      <c r="C93" s="724"/>
      <c r="D93" s="724"/>
      <c r="E93" s="724"/>
      <c r="F93" s="724"/>
      <c r="G93" s="724"/>
      <c r="H93" s="724"/>
      <c r="I93" s="725"/>
      <c r="J93" s="3"/>
    </row>
    <row r="94" spans="1:10" s="1" customFormat="1" ht="19.5" hidden="1" customHeight="1" thickBot="1">
      <c r="A94" s="4"/>
      <c r="B94" s="726"/>
      <c r="C94" s="727"/>
      <c r="D94" s="727"/>
      <c r="E94" s="727"/>
      <c r="F94" s="727"/>
      <c r="G94" s="727"/>
      <c r="H94" s="727"/>
      <c r="I94" s="728"/>
      <c r="J94" s="3"/>
    </row>
    <row r="95" spans="1:10" s="1" customFormat="1" ht="18.75" hidden="1">
      <c r="A95" s="4"/>
      <c r="B95" s="636" t="s">
        <v>1233</v>
      </c>
      <c r="C95" s="637"/>
      <c r="D95" s="673" t="str">
        <f>IF(基本情報登録!$D$6&gt;0,基本情報登録!$D$6,"")</f>
        <v/>
      </c>
      <c r="E95" s="674"/>
      <c r="F95" s="674"/>
      <c r="G95" s="674"/>
      <c r="H95" s="637"/>
      <c r="I95" s="47" t="s">
        <v>1267</v>
      </c>
      <c r="J95" s="3"/>
    </row>
    <row r="96" spans="1:10" s="1" customFormat="1" ht="18.75" hidden="1" customHeight="1">
      <c r="A96" s="4"/>
      <c r="B96" s="643" t="s">
        <v>1</v>
      </c>
      <c r="C96" s="644"/>
      <c r="D96" s="677" t="str">
        <f>IF(基本情報登録!$D$8&gt;0,基本情報登録!$D$8,"")</f>
        <v/>
      </c>
      <c r="E96" s="678"/>
      <c r="F96" s="678"/>
      <c r="G96" s="678"/>
      <c r="H96" s="644"/>
      <c r="I96" s="675"/>
      <c r="J96" s="3"/>
    </row>
    <row r="97" spans="1:10" s="1" customFormat="1" ht="19.5" hidden="1" customHeight="1" thickBot="1">
      <c r="A97" s="4"/>
      <c r="B97" s="653"/>
      <c r="C97" s="654"/>
      <c r="D97" s="679"/>
      <c r="E97" s="680"/>
      <c r="F97" s="680"/>
      <c r="G97" s="680"/>
      <c r="H97" s="654"/>
      <c r="I97" s="676"/>
      <c r="J97" s="3"/>
    </row>
    <row r="98" spans="1:10" s="1" customFormat="1" ht="18.75" hidden="1">
      <c r="A98" s="4"/>
      <c r="B98" s="636" t="s">
        <v>4288</v>
      </c>
      <c r="C98" s="637"/>
      <c r="D98" s="705"/>
      <c r="E98" s="706"/>
      <c r="F98" s="706"/>
      <c r="G98" s="706"/>
      <c r="H98" s="706"/>
      <c r="I98" s="707"/>
      <c r="J98" s="3"/>
    </row>
    <row r="99" spans="1:10" s="1" customFormat="1" ht="18.75" hidden="1">
      <c r="A99" s="4"/>
      <c r="B99" s="35"/>
      <c r="C99" s="36"/>
      <c r="D99" s="37"/>
      <c r="E99" s="641" t="str">
        <f>TEXT(D98,"00000")</f>
        <v>00000</v>
      </c>
      <c r="F99" s="641"/>
      <c r="G99" s="641"/>
      <c r="H99" s="641"/>
      <c r="I99" s="642"/>
      <c r="J99" s="3"/>
    </row>
    <row r="100" spans="1:10" s="1" customFormat="1" ht="18.75" hidden="1" customHeight="1">
      <c r="A100" s="4"/>
      <c r="B100" s="643" t="s">
        <v>23</v>
      </c>
      <c r="C100" s="644"/>
      <c r="D100" s="647"/>
      <c r="E100" s="648"/>
      <c r="F100" s="648"/>
      <c r="G100" s="648"/>
      <c r="H100" s="648"/>
      <c r="I100" s="649"/>
      <c r="J100" s="3"/>
    </row>
    <row r="101" spans="1:10" s="1" customFormat="1" ht="18.75" hidden="1" customHeight="1">
      <c r="A101" s="4"/>
      <c r="B101" s="645"/>
      <c r="C101" s="646"/>
      <c r="D101" s="650"/>
      <c r="E101" s="651"/>
      <c r="F101" s="651"/>
      <c r="G101" s="651"/>
      <c r="H101" s="651"/>
      <c r="I101" s="652"/>
      <c r="J101" s="3"/>
    </row>
    <row r="102" spans="1:10" s="1" customFormat="1" ht="19.5" hidden="1" thickBot="1">
      <c r="A102" s="4"/>
      <c r="B102" s="708" t="s">
        <v>1225</v>
      </c>
      <c r="C102" s="709"/>
      <c r="D102" s="710"/>
      <c r="E102" s="634"/>
      <c r="F102" s="634"/>
      <c r="G102" s="634"/>
      <c r="H102" s="634"/>
      <c r="I102" s="635"/>
      <c r="J102" s="3"/>
    </row>
    <row r="103" spans="1:10" s="1" customFormat="1" ht="18.75" hidden="1">
      <c r="A103" s="4"/>
      <c r="B103" s="694" t="s">
        <v>1226</v>
      </c>
      <c r="C103" s="695"/>
      <c r="D103" s="695"/>
      <c r="E103" s="695"/>
      <c r="F103" s="695"/>
      <c r="G103" s="695"/>
      <c r="H103" s="695"/>
      <c r="I103" s="696"/>
      <c r="J103" s="3"/>
    </row>
    <row r="104" spans="1:10" s="1" customFormat="1" ht="19.5" hidden="1" thickBot="1">
      <c r="A104" s="4"/>
      <c r="B104" s="38" t="s">
        <v>1230</v>
      </c>
      <c r="C104" s="39" t="s">
        <v>14</v>
      </c>
      <c r="D104" s="39" t="s">
        <v>1231</v>
      </c>
      <c r="E104" s="697" t="s">
        <v>1227</v>
      </c>
      <c r="F104" s="698"/>
      <c r="G104" s="39" t="s">
        <v>1232</v>
      </c>
      <c r="H104" s="39" t="s">
        <v>44</v>
      </c>
      <c r="I104" s="40" t="s">
        <v>1228</v>
      </c>
      <c r="J104" s="3"/>
    </row>
    <row r="105" spans="1:10" s="1" customFormat="1" ht="19.5" hidden="1" customHeight="1" thickTop="1">
      <c r="A105" s="4"/>
      <c r="B105" s="699">
        <v>1</v>
      </c>
      <c r="C105" s="700"/>
      <c r="D105" s="700" t="str">
        <f>IF(C105&gt;0,VLOOKUP(C105,女子登録情報!$A$2:$H$2000,2,0),"")</f>
        <v/>
      </c>
      <c r="E105" s="701" t="str">
        <f>IF(C105&gt;0,VLOOKUP(C105,女子登録情報!$A$2:$H$2000,3,0),"")</f>
        <v/>
      </c>
      <c r="F105" s="702"/>
      <c r="G105" s="700" t="str">
        <f>IF(C105&gt;0,VLOOKUP(C105,女子登録情報!$A$2:$H$2000,4,0),"")</f>
        <v/>
      </c>
      <c r="H105" s="700" t="str">
        <f>IF(C105&gt;0,VLOOKUP(C105,女子登録情報!$A$2:$H$2000,8,0),"")</f>
        <v/>
      </c>
      <c r="I105" s="704" t="str">
        <f>IF(C105&gt;0,VLOOKUP(C105,女子登録情報!$A$2:$H$2000,5,0),"")</f>
        <v/>
      </c>
      <c r="J105" s="3"/>
    </row>
    <row r="106" spans="1:10" s="1" customFormat="1" ht="18.75" hidden="1" customHeight="1">
      <c r="A106" s="4"/>
      <c r="B106" s="671"/>
      <c r="C106" s="666"/>
      <c r="D106" s="666"/>
      <c r="E106" s="650"/>
      <c r="F106" s="703"/>
      <c r="G106" s="666"/>
      <c r="H106" s="666"/>
      <c r="I106" s="655"/>
      <c r="J106" s="3"/>
    </row>
    <row r="107" spans="1:10" s="1" customFormat="1" ht="18.75" hidden="1" customHeight="1">
      <c r="A107" s="4"/>
      <c r="B107" s="711">
        <v>2</v>
      </c>
      <c r="C107" s="672"/>
      <c r="D107" s="672" t="str">
        <f>IF(C107,VLOOKUP(C107,女子登録情報!$A$2:$H$2000,2,0),"")</f>
        <v/>
      </c>
      <c r="E107" s="647" t="str">
        <f>IF(C107&gt;0,VLOOKUP(C107,女子登録情報!$A$2:$H$2000,3,0),"")</f>
        <v/>
      </c>
      <c r="F107" s="712"/>
      <c r="G107" s="672" t="str">
        <f>IF(C107&gt;0,VLOOKUP(C107,女子登録情報!$A$2:$H$2000,4,0),"")</f>
        <v/>
      </c>
      <c r="H107" s="672" t="str">
        <f>IF(C107&gt;0,VLOOKUP(C107,女子登録情報!$A$2:$H$2000,8,0),"")</f>
        <v/>
      </c>
      <c r="I107" s="675" t="str">
        <f>IF(C107&gt;0,VLOOKUP(C107,女子登録情報!$A$2:$H$2000,5,0),"")</f>
        <v/>
      </c>
      <c r="J107" s="3"/>
    </row>
    <row r="108" spans="1:10" s="1" customFormat="1" ht="18.75" hidden="1" customHeight="1">
      <c r="A108" s="4"/>
      <c r="B108" s="671"/>
      <c r="C108" s="666"/>
      <c r="D108" s="666"/>
      <c r="E108" s="650"/>
      <c r="F108" s="703"/>
      <c r="G108" s="666"/>
      <c r="H108" s="666"/>
      <c r="I108" s="655"/>
      <c r="J108" s="3"/>
    </row>
    <row r="109" spans="1:10" s="1" customFormat="1" ht="18.75" hidden="1" customHeight="1">
      <c r="A109" s="4"/>
      <c r="B109" s="711">
        <v>3</v>
      </c>
      <c r="C109" s="672"/>
      <c r="D109" s="672" t="str">
        <f>IF(C109,VLOOKUP(C109,女子登録情報!$A$2:$H$2000,2,0),"")</f>
        <v/>
      </c>
      <c r="E109" s="647" t="str">
        <f>IF(C109&gt;0,VLOOKUP(C109,女子登録情報!$A$2:$H$2000,3,0),"")</f>
        <v/>
      </c>
      <c r="F109" s="712"/>
      <c r="G109" s="672" t="str">
        <f>IF(C109&gt;0,VLOOKUP(C109,女子登録情報!$A$2:$H$2000,4,0),"")</f>
        <v/>
      </c>
      <c r="H109" s="672" t="str">
        <f>IF(C109&gt;0,VLOOKUP(C109,女子登録情報!$A$2:$H$2000,8,0),"")</f>
        <v/>
      </c>
      <c r="I109" s="675" t="str">
        <f>IF(C109&gt;0,VLOOKUP(C109,女子登録情報!$A$2:$H$2000,5,0),"")</f>
        <v/>
      </c>
      <c r="J109" s="3"/>
    </row>
    <row r="110" spans="1:10" s="1" customFormat="1" ht="18.75" hidden="1" customHeight="1">
      <c r="A110" s="4"/>
      <c r="B110" s="671"/>
      <c r="C110" s="666"/>
      <c r="D110" s="666"/>
      <c r="E110" s="650"/>
      <c r="F110" s="703"/>
      <c r="G110" s="666"/>
      <c r="H110" s="666"/>
      <c r="I110" s="655"/>
      <c r="J110" s="3"/>
    </row>
    <row r="111" spans="1:10" s="1" customFormat="1" ht="18.75" hidden="1" customHeight="1">
      <c r="A111" s="4"/>
      <c r="B111" s="711">
        <v>4</v>
      </c>
      <c r="C111" s="672"/>
      <c r="D111" s="672" t="str">
        <f>IF(C111,VLOOKUP(C111,女子登録情報!$A$2:$H$2000,2,0),"")</f>
        <v/>
      </c>
      <c r="E111" s="647" t="str">
        <f>IF(C111&gt;0,VLOOKUP(C111,女子登録情報!$A$2:$H$2000,3,0),"")</f>
        <v/>
      </c>
      <c r="F111" s="712"/>
      <c r="G111" s="672" t="str">
        <f>IF(C111&gt;0,VLOOKUP(C111,女子登録情報!$A$2:$H$2000,4,0),"")</f>
        <v/>
      </c>
      <c r="H111" s="672" t="str">
        <f>IF(C111&gt;0,VLOOKUP(C111,女子登録情報!$A$2:$H$2000,8,0),"")</f>
        <v/>
      </c>
      <c r="I111" s="675" t="str">
        <f>IF(C111&gt;0,VLOOKUP(C111,女子登録情報!$A$2:$H$2000,5,0),"")</f>
        <v/>
      </c>
      <c r="J111" s="3"/>
    </row>
    <row r="112" spans="1:10" s="1" customFormat="1" ht="18.75" hidden="1" customHeight="1">
      <c r="A112" s="4"/>
      <c r="B112" s="671"/>
      <c r="C112" s="666"/>
      <c r="D112" s="666"/>
      <c r="E112" s="650"/>
      <c r="F112" s="703"/>
      <c r="G112" s="666"/>
      <c r="H112" s="666"/>
      <c r="I112" s="655"/>
      <c r="J112" s="3"/>
    </row>
    <row r="113" spans="1:10" s="1" customFormat="1" ht="18.75" hidden="1" customHeight="1">
      <c r="A113" s="4"/>
      <c r="B113" s="711">
        <v>5</v>
      </c>
      <c r="C113" s="672"/>
      <c r="D113" s="672" t="str">
        <f>IF(C113,VLOOKUP(C113,女子登録情報!$A$2:$H$2000,2,0),"")</f>
        <v/>
      </c>
      <c r="E113" s="647" t="str">
        <f>IF(C113&gt;0,VLOOKUP(C113,女子登録情報!$A$2:$H$2000,3,0),"")</f>
        <v/>
      </c>
      <c r="F113" s="712"/>
      <c r="G113" s="672" t="str">
        <f>IF(C113&gt;0,VLOOKUP(C113,女子登録情報!$A$2:$H$2000,4,0),"")</f>
        <v/>
      </c>
      <c r="H113" s="672" t="str">
        <f>IF(C113&gt;0,VLOOKUP(C113,女子登録情報!$A$2:$H$2000,8,0),"")</f>
        <v/>
      </c>
      <c r="I113" s="675" t="str">
        <f>IF(C113&gt;0,VLOOKUP(C113,女子登録情報!$A$2:$H$2000,5,0),"")</f>
        <v/>
      </c>
      <c r="J113" s="3"/>
    </row>
    <row r="114" spans="1:10" s="1" customFormat="1" ht="18.75" hidden="1" customHeight="1">
      <c r="A114" s="4"/>
      <c r="B114" s="671"/>
      <c r="C114" s="666"/>
      <c r="D114" s="666"/>
      <c r="E114" s="650"/>
      <c r="F114" s="703"/>
      <c r="G114" s="666"/>
      <c r="H114" s="666"/>
      <c r="I114" s="655"/>
      <c r="J114" s="3"/>
    </row>
    <row r="115" spans="1:10" s="1" customFormat="1" ht="18.75" hidden="1" customHeight="1">
      <c r="A115" s="4"/>
      <c r="B115" s="711">
        <v>6</v>
      </c>
      <c r="C115" s="672"/>
      <c r="D115" s="672" t="str">
        <f>IF(C115,VLOOKUP(C115,女子登録情報!$A$2:$H$2000,2,0),"")</f>
        <v/>
      </c>
      <c r="E115" s="647" t="str">
        <f>IF(C115&gt;0,VLOOKUP(C115,女子登録情報!$A$2:$H$2000,3,0),"")</f>
        <v/>
      </c>
      <c r="F115" s="712"/>
      <c r="G115" s="672" t="str">
        <f>IF(C115&gt;0,VLOOKUP(C115,女子登録情報!$A$2:$H$2000,4,0),"")</f>
        <v/>
      </c>
      <c r="H115" s="672" t="str">
        <f>IF(C115&gt;0,VLOOKUP(C115,女子登録情報!$A$2:$H$2000,8,0),"")</f>
        <v/>
      </c>
      <c r="I115" s="675" t="str">
        <f>IF(C115&gt;0,VLOOKUP(C115,女子登録情報!$A$2:$H$2000,5,0),"")</f>
        <v/>
      </c>
      <c r="J115" s="3"/>
    </row>
    <row r="116" spans="1:10" s="1" customFormat="1" ht="19.5" hidden="1" customHeight="1" thickBot="1">
      <c r="A116" s="4"/>
      <c r="B116" s="713"/>
      <c r="C116" s="714"/>
      <c r="D116" s="714"/>
      <c r="E116" s="715"/>
      <c r="F116" s="716"/>
      <c r="G116" s="714"/>
      <c r="H116" s="714"/>
      <c r="I116" s="676"/>
      <c r="J116" s="3"/>
    </row>
    <row r="117" spans="1:10" s="1" customFormat="1" ht="18.75" hidden="1">
      <c r="A117" s="4"/>
      <c r="B117" s="684" t="s">
        <v>1229</v>
      </c>
      <c r="C117" s="685"/>
      <c r="D117" s="685"/>
      <c r="E117" s="685"/>
      <c r="F117" s="685"/>
      <c r="G117" s="685"/>
      <c r="H117" s="685"/>
      <c r="I117" s="687"/>
      <c r="J117" s="3"/>
    </row>
    <row r="118" spans="1:10" s="1" customFormat="1" ht="18.75" hidden="1">
      <c r="A118" s="4"/>
      <c r="B118" s="688"/>
      <c r="C118" s="686"/>
      <c r="D118" s="686"/>
      <c r="E118" s="686"/>
      <c r="F118" s="686"/>
      <c r="G118" s="686"/>
      <c r="H118" s="686"/>
      <c r="I118" s="689"/>
      <c r="J118" s="3"/>
    </row>
    <row r="119" spans="1:10" s="1" customFormat="1" ht="19.5" hidden="1" thickBot="1">
      <c r="A119" s="4"/>
      <c r="B119" s="690"/>
      <c r="C119" s="691"/>
      <c r="D119" s="691"/>
      <c r="E119" s="691"/>
      <c r="F119" s="691"/>
      <c r="G119" s="691"/>
      <c r="H119" s="691"/>
      <c r="I119" s="692"/>
      <c r="J119" s="3"/>
    </row>
    <row r="120" spans="1:10" s="1" customFormat="1" ht="18.75" hidden="1">
      <c r="A120" s="45"/>
      <c r="B120" s="45"/>
      <c r="C120" s="45"/>
      <c r="D120" s="45"/>
      <c r="E120" s="45"/>
      <c r="F120" s="45"/>
      <c r="G120" s="45"/>
      <c r="H120" s="45"/>
      <c r="I120" s="45"/>
      <c r="J120" s="48"/>
    </row>
    <row r="121" spans="1:10" s="1" customFormat="1" ht="19.5" hidden="1" thickBot="1">
      <c r="A121" s="4"/>
      <c r="B121" s="4"/>
      <c r="C121" s="4"/>
      <c r="D121" s="4"/>
      <c r="E121" s="4"/>
      <c r="F121" s="4"/>
      <c r="G121" s="4"/>
      <c r="H121" s="4"/>
      <c r="I121" s="4"/>
      <c r="J121" s="46" t="s">
        <v>1249</v>
      </c>
    </row>
    <row r="122" spans="1:10" s="1" customFormat="1" ht="18.75" hidden="1" customHeight="1">
      <c r="A122" s="4"/>
      <c r="B122" s="723" t="str">
        <f>CONCATENATE('加盟校情報&amp;大会設定'!$G$5,'加盟校情報&amp;大会設定'!$H$5,'加盟校情報&amp;大会設定'!$I$5,'加盟校情報&amp;大会設定'!$J$5,)&amp;"　女子4×100mR"</f>
        <v>第85回東海学生陸上競技対校選手権大会　女子4×100mR</v>
      </c>
      <c r="C122" s="724"/>
      <c r="D122" s="724"/>
      <c r="E122" s="724"/>
      <c r="F122" s="724"/>
      <c r="G122" s="724"/>
      <c r="H122" s="724"/>
      <c r="I122" s="725"/>
      <c r="J122" s="3"/>
    </row>
    <row r="123" spans="1:10" s="1" customFormat="1" ht="19.5" hidden="1" customHeight="1" thickBot="1">
      <c r="A123" s="4"/>
      <c r="B123" s="726"/>
      <c r="C123" s="727"/>
      <c r="D123" s="727"/>
      <c r="E123" s="727"/>
      <c r="F123" s="727"/>
      <c r="G123" s="727"/>
      <c r="H123" s="727"/>
      <c r="I123" s="728"/>
      <c r="J123" s="3"/>
    </row>
    <row r="124" spans="1:10" s="1" customFormat="1" ht="18.75" hidden="1">
      <c r="A124" s="4"/>
      <c r="B124" s="636" t="s">
        <v>1233</v>
      </c>
      <c r="C124" s="637"/>
      <c r="D124" s="673" t="str">
        <f>IF(基本情報登録!$D$6&gt;0,基本情報登録!$D$6,"")</f>
        <v/>
      </c>
      <c r="E124" s="674"/>
      <c r="F124" s="674"/>
      <c r="G124" s="674"/>
      <c r="H124" s="637"/>
      <c r="I124" s="47" t="s">
        <v>1267</v>
      </c>
      <c r="J124" s="3"/>
    </row>
    <row r="125" spans="1:10" s="1" customFormat="1" ht="18.75" hidden="1" customHeight="1">
      <c r="A125" s="4"/>
      <c r="B125" s="643" t="s">
        <v>1</v>
      </c>
      <c r="C125" s="644"/>
      <c r="D125" s="677" t="str">
        <f>IF(基本情報登録!$D$8&gt;0,基本情報登録!$D$8,"")</f>
        <v/>
      </c>
      <c r="E125" s="678"/>
      <c r="F125" s="678"/>
      <c r="G125" s="678"/>
      <c r="H125" s="644"/>
      <c r="I125" s="675"/>
      <c r="J125" s="3"/>
    </row>
    <row r="126" spans="1:10" s="1" customFormat="1" ht="19.5" hidden="1" customHeight="1" thickBot="1">
      <c r="A126" s="4"/>
      <c r="B126" s="653"/>
      <c r="C126" s="654"/>
      <c r="D126" s="679"/>
      <c r="E126" s="680"/>
      <c r="F126" s="680"/>
      <c r="G126" s="680"/>
      <c r="H126" s="654"/>
      <c r="I126" s="676"/>
      <c r="J126" s="3"/>
    </row>
    <row r="127" spans="1:10" s="1" customFormat="1" ht="18.75" hidden="1">
      <c r="A127" s="4"/>
      <c r="B127" s="636" t="s">
        <v>4288</v>
      </c>
      <c r="C127" s="637"/>
      <c r="D127" s="705"/>
      <c r="E127" s="706"/>
      <c r="F127" s="706"/>
      <c r="G127" s="706"/>
      <c r="H127" s="706"/>
      <c r="I127" s="707"/>
      <c r="J127" s="3"/>
    </row>
    <row r="128" spans="1:10" s="1" customFormat="1" ht="18.75" hidden="1">
      <c r="A128" s="4"/>
      <c r="B128" s="35"/>
      <c r="C128" s="36"/>
      <c r="D128" s="37"/>
      <c r="E128" s="641" t="str">
        <f>TEXT(D127,"00000")</f>
        <v>00000</v>
      </c>
      <c r="F128" s="641"/>
      <c r="G128" s="641"/>
      <c r="H128" s="641"/>
      <c r="I128" s="642"/>
      <c r="J128" s="3"/>
    </row>
    <row r="129" spans="1:10" s="1" customFormat="1" ht="18.75" hidden="1" customHeight="1">
      <c r="A129" s="4"/>
      <c r="B129" s="643" t="s">
        <v>23</v>
      </c>
      <c r="C129" s="644"/>
      <c r="D129" s="647"/>
      <c r="E129" s="648"/>
      <c r="F129" s="648"/>
      <c r="G129" s="648"/>
      <c r="H129" s="648"/>
      <c r="I129" s="649"/>
      <c r="J129" s="3"/>
    </row>
    <row r="130" spans="1:10" s="1" customFormat="1" ht="18.75" hidden="1" customHeight="1">
      <c r="A130" s="4"/>
      <c r="B130" s="645"/>
      <c r="C130" s="646"/>
      <c r="D130" s="650"/>
      <c r="E130" s="651"/>
      <c r="F130" s="651"/>
      <c r="G130" s="651"/>
      <c r="H130" s="651"/>
      <c r="I130" s="652"/>
      <c r="J130" s="3"/>
    </row>
    <row r="131" spans="1:10" s="1" customFormat="1" ht="19.5" hidden="1" thickBot="1">
      <c r="A131" s="4"/>
      <c r="B131" s="708" t="s">
        <v>1225</v>
      </c>
      <c r="C131" s="709"/>
      <c r="D131" s="710"/>
      <c r="E131" s="634"/>
      <c r="F131" s="634"/>
      <c r="G131" s="634"/>
      <c r="H131" s="634"/>
      <c r="I131" s="635"/>
      <c r="J131" s="3"/>
    </row>
    <row r="132" spans="1:10" s="1" customFormat="1" ht="18.75" hidden="1">
      <c r="A132" s="4"/>
      <c r="B132" s="694" t="s">
        <v>1226</v>
      </c>
      <c r="C132" s="695"/>
      <c r="D132" s="695"/>
      <c r="E132" s="695"/>
      <c r="F132" s="695"/>
      <c r="G132" s="695"/>
      <c r="H132" s="695"/>
      <c r="I132" s="696"/>
      <c r="J132" s="3"/>
    </row>
    <row r="133" spans="1:10" s="1" customFormat="1" ht="19.5" hidden="1" thickBot="1">
      <c r="A133" s="4"/>
      <c r="B133" s="38" t="s">
        <v>1230</v>
      </c>
      <c r="C133" s="39" t="s">
        <v>14</v>
      </c>
      <c r="D133" s="39" t="s">
        <v>1231</v>
      </c>
      <c r="E133" s="697" t="s">
        <v>1227</v>
      </c>
      <c r="F133" s="698"/>
      <c r="G133" s="39" t="s">
        <v>1232</v>
      </c>
      <c r="H133" s="39" t="s">
        <v>44</v>
      </c>
      <c r="I133" s="40" t="s">
        <v>1228</v>
      </c>
      <c r="J133" s="3"/>
    </row>
    <row r="134" spans="1:10" s="1" customFormat="1" ht="19.5" hidden="1" customHeight="1" thickTop="1">
      <c r="A134" s="4"/>
      <c r="B134" s="699">
        <v>1</v>
      </c>
      <c r="C134" s="700"/>
      <c r="D134" s="700" t="str">
        <f>IF(C134&gt;0,VLOOKUP(C134,女子登録情報!$A$2:$H$2000,2,0),"")</f>
        <v/>
      </c>
      <c r="E134" s="701" t="str">
        <f>IF(C134&gt;0,VLOOKUP(C134,女子登録情報!$A$2:$H$2000,3,0),"")</f>
        <v/>
      </c>
      <c r="F134" s="702"/>
      <c r="G134" s="700" t="str">
        <f>IF(C134&gt;0,VLOOKUP(C134,女子登録情報!$A$2:$H$2000,4,0),"")</f>
        <v/>
      </c>
      <c r="H134" s="700" t="str">
        <f>IF(C134&gt;0,VLOOKUP(C134,女子登録情報!$A$2:$H$2000,8,0),"")</f>
        <v/>
      </c>
      <c r="I134" s="704" t="str">
        <f>IF(C134&gt;0,VLOOKUP(C134,女子登録情報!$A$2:$H$2000,5,0),"")</f>
        <v/>
      </c>
      <c r="J134" s="3"/>
    </row>
    <row r="135" spans="1:10" s="1" customFormat="1" ht="18.75" hidden="1" customHeight="1">
      <c r="A135" s="4"/>
      <c r="B135" s="671"/>
      <c r="C135" s="666"/>
      <c r="D135" s="666"/>
      <c r="E135" s="650"/>
      <c r="F135" s="703"/>
      <c r="G135" s="666"/>
      <c r="H135" s="666"/>
      <c r="I135" s="655"/>
      <c r="J135" s="3"/>
    </row>
    <row r="136" spans="1:10" s="1" customFormat="1" ht="18.75" hidden="1" customHeight="1">
      <c r="A136" s="4"/>
      <c r="B136" s="711">
        <v>2</v>
      </c>
      <c r="C136" s="672"/>
      <c r="D136" s="672" t="str">
        <f>IF(C136,VLOOKUP(C136,女子登録情報!$A$2:$H$2000,2,0),"")</f>
        <v/>
      </c>
      <c r="E136" s="647" t="str">
        <f>IF(C136&gt;0,VLOOKUP(C136,女子登録情報!$A$2:$H$2000,3,0),"")</f>
        <v/>
      </c>
      <c r="F136" s="712"/>
      <c r="G136" s="672" t="str">
        <f>IF(C136&gt;0,VLOOKUP(C136,女子登録情報!$A$2:$H$2000,4,0),"")</f>
        <v/>
      </c>
      <c r="H136" s="672" t="str">
        <f>IF(C136&gt;0,VLOOKUP(C136,女子登録情報!$A$2:$H$2000,8,0),"")</f>
        <v/>
      </c>
      <c r="I136" s="675" t="str">
        <f>IF(C136&gt;0,VLOOKUP(C136,女子登録情報!$A$2:$H$2000,5,0),"")</f>
        <v/>
      </c>
      <c r="J136" s="3"/>
    </row>
    <row r="137" spans="1:10" s="1" customFormat="1" ht="18.75" hidden="1" customHeight="1">
      <c r="A137" s="4"/>
      <c r="B137" s="671"/>
      <c r="C137" s="666"/>
      <c r="D137" s="666"/>
      <c r="E137" s="650"/>
      <c r="F137" s="703"/>
      <c r="G137" s="666"/>
      <c r="H137" s="666"/>
      <c r="I137" s="655"/>
      <c r="J137" s="3"/>
    </row>
    <row r="138" spans="1:10" s="1" customFormat="1" ht="18.75" hidden="1" customHeight="1">
      <c r="A138" s="4"/>
      <c r="B138" s="711">
        <v>3</v>
      </c>
      <c r="C138" s="672"/>
      <c r="D138" s="672" t="str">
        <f>IF(C138,VLOOKUP(C138,女子登録情報!$A$2:$H$2000,2,0),"")</f>
        <v/>
      </c>
      <c r="E138" s="647" t="str">
        <f>IF(C138&gt;0,VLOOKUP(C138,女子登録情報!$A$2:$H$2000,3,0),"")</f>
        <v/>
      </c>
      <c r="F138" s="712"/>
      <c r="G138" s="672" t="str">
        <f>IF(C138&gt;0,VLOOKUP(C138,女子登録情報!$A$2:$H$2000,4,0),"")</f>
        <v/>
      </c>
      <c r="H138" s="672" t="str">
        <f>IF(C138&gt;0,VLOOKUP(C138,女子登録情報!$A$2:$H$2000,8,0),"")</f>
        <v/>
      </c>
      <c r="I138" s="675" t="str">
        <f>IF(C138&gt;0,VLOOKUP(C138,女子登録情報!$A$2:$H$2000,5,0),"")</f>
        <v/>
      </c>
      <c r="J138" s="3"/>
    </row>
    <row r="139" spans="1:10" s="1" customFormat="1" ht="18.75" hidden="1" customHeight="1">
      <c r="A139" s="4"/>
      <c r="B139" s="671"/>
      <c r="C139" s="666"/>
      <c r="D139" s="666"/>
      <c r="E139" s="650"/>
      <c r="F139" s="703"/>
      <c r="G139" s="666"/>
      <c r="H139" s="666"/>
      <c r="I139" s="655"/>
      <c r="J139" s="3"/>
    </row>
    <row r="140" spans="1:10" s="1" customFormat="1" ht="18.75" hidden="1" customHeight="1">
      <c r="A140" s="4"/>
      <c r="B140" s="711">
        <v>4</v>
      </c>
      <c r="C140" s="672"/>
      <c r="D140" s="672" t="str">
        <f>IF(C140,VLOOKUP(C140,女子登録情報!$A$2:$H$2000,2,0),"")</f>
        <v/>
      </c>
      <c r="E140" s="647" t="str">
        <f>IF(C140&gt;0,VLOOKUP(C140,女子登録情報!$A$2:$H$2000,3,0),"")</f>
        <v/>
      </c>
      <c r="F140" s="712"/>
      <c r="G140" s="672" t="str">
        <f>IF(C140&gt;0,VLOOKUP(C140,女子登録情報!$A$2:$H$2000,4,0),"")</f>
        <v/>
      </c>
      <c r="H140" s="672" t="str">
        <f>IF(C140&gt;0,VLOOKUP(C140,女子登録情報!$A$2:$H$2000,8,0),"")</f>
        <v/>
      </c>
      <c r="I140" s="675" t="str">
        <f>IF(C140&gt;0,VLOOKUP(C140,女子登録情報!$A$2:$H$2000,5,0),"")</f>
        <v/>
      </c>
      <c r="J140" s="3"/>
    </row>
    <row r="141" spans="1:10" s="1" customFormat="1" ht="18.75" hidden="1" customHeight="1">
      <c r="A141" s="4"/>
      <c r="B141" s="671"/>
      <c r="C141" s="666"/>
      <c r="D141" s="666"/>
      <c r="E141" s="650"/>
      <c r="F141" s="703"/>
      <c r="G141" s="666"/>
      <c r="H141" s="666"/>
      <c r="I141" s="655"/>
      <c r="J141" s="3"/>
    </row>
    <row r="142" spans="1:10" s="1" customFormat="1" ht="18.75" hidden="1" customHeight="1">
      <c r="A142" s="4"/>
      <c r="B142" s="711">
        <v>5</v>
      </c>
      <c r="C142" s="672"/>
      <c r="D142" s="672" t="str">
        <f>IF(C142,VLOOKUP(C142,女子登録情報!$A$2:$H$2000,2,0),"")</f>
        <v/>
      </c>
      <c r="E142" s="647" t="str">
        <f>IF(C142&gt;0,VLOOKUP(C142,女子登録情報!$A$2:$H$2000,3,0),"")</f>
        <v/>
      </c>
      <c r="F142" s="712"/>
      <c r="G142" s="672" t="str">
        <f>IF(C142&gt;0,VLOOKUP(C142,女子登録情報!$A$2:$H$2000,4,0),"")</f>
        <v/>
      </c>
      <c r="H142" s="672" t="str">
        <f>IF(C142&gt;0,VLOOKUP(C142,女子登録情報!$A$2:$H$2000,8,0),"")</f>
        <v/>
      </c>
      <c r="I142" s="675" t="str">
        <f>IF(C142&gt;0,VLOOKUP(C142,女子登録情報!$A$2:$H$2000,5,0),"")</f>
        <v/>
      </c>
      <c r="J142" s="3"/>
    </row>
    <row r="143" spans="1:10" s="1" customFormat="1" ht="18.75" hidden="1" customHeight="1">
      <c r="A143" s="4"/>
      <c r="B143" s="671"/>
      <c r="C143" s="666"/>
      <c r="D143" s="666"/>
      <c r="E143" s="650"/>
      <c r="F143" s="703"/>
      <c r="G143" s="666"/>
      <c r="H143" s="666"/>
      <c r="I143" s="655"/>
      <c r="J143" s="3"/>
    </row>
    <row r="144" spans="1:10" s="1" customFormat="1" ht="18.75" hidden="1" customHeight="1">
      <c r="A144" s="4"/>
      <c r="B144" s="711">
        <v>6</v>
      </c>
      <c r="C144" s="672"/>
      <c r="D144" s="672" t="str">
        <f>IF(C144,VLOOKUP(C144,女子登録情報!$A$2:$H$2000,2,0),"")</f>
        <v/>
      </c>
      <c r="E144" s="647" t="str">
        <f>IF(C144&gt;0,VLOOKUP(C144,女子登録情報!$A$2:$H$2000,3,0),"")</f>
        <v/>
      </c>
      <c r="F144" s="712"/>
      <c r="G144" s="672" t="str">
        <f>IF(C144&gt;0,VLOOKUP(C144,女子登録情報!$A$2:$H$2000,4,0),"")</f>
        <v/>
      </c>
      <c r="H144" s="672" t="str">
        <f>IF(C144&gt;0,VLOOKUP(C144,女子登録情報!$A$2:$H$2000,8,0),"")</f>
        <v/>
      </c>
      <c r="I144" s="675" t="str">
        <f>IF(C144&gt;0,VLOOKUP(C144,女子登録情報!$A$2:$H$2000,5,0),"")</f>
        <v/>
      </c>
      <c r="J144" s="3"/>
    </row>
    <row r="145" spans="1:10" s="1" customFormat="1" ht="19.5" hidden="1" customHeight="1" thickBot="1">
      <c r="A145" s="4"/>
      <c r="B145" s="713"/>
      <c r="C145" s="714"/>
      <c r="D145" s="714"/>
      <c r="E145" s="715"/>
      <c r="F145" s="716"/>
      <c r="G145" s="714"/>
      <c r="H145" s="714"/>
      <c r="I145" s="676"/>
      <c r="J145" s="3"/>
    </row>
    <row r="146" spans="1:10" s="1" customFormat="1" ht="18.75" hidden="1">
      <c r="A146" s="4"/>
      <c r="B146" s="684" t="s">
        <v>1229</v>
      </c>
      <c r="C146" s="685"/>
      <c r="D146" s="685"/>
      <c r="E146" s="685"/>
      <c r="F146" s="685"/>
      <c r="G146" s="685"/>
      <c r="H146" s="685"/>
      <c r="I146" s="687"/>
      <c r="J146" s="3"/>
    </row>
    <row r="147" spans="1:10" s="1" customFormat="1" ht="18.75" hidden="1">
      <c r="A147" s="4"/>
      <c r="B147" s="688"/>
      <c r="C147" s="686"/>
      <c r="D147" s="686"/>
      <c r="E147" s="686"/>
      <c r="F147" s="686"/>
      <c r="G147" s="686"/>
      <c r="H147" s="686"/>
      <c r="I147" s="689"/>
      <c r="J147" s="3"/>
    </row>
    <row r="148" spans="1:10" s="1" customFormat="1" ht="19.5" hidden="1" thickBot="1">
      <c r="A148" s="4"/>
      <c r="B148" s="690"/>
      <c r="C148" s="691"/>
      <c r="D148" s="691"/>
      <c r="E148" s="691"/>
      <c r="F148" s="691"/>
      <c r="G148" s="691"/>
      <c r="H148" s="691"/>
      <c r="I148" s="692"/>
      <c r="J148" s="3"/>
    </row>
    <row r="149" spans="1:10" s="1" customFormat="1" ht="18.75" hidden="1">
      <c r="A149" s="45"/>
      <c r="B149" s="45"/>
      <c r="C149" s="45"/>
      <c r="D149" s="45"/>
      <c r="E149" s="45"/>
      <c r="F149" s="45"/>
      <c r="G149" s="45"/>
      <c r="H149" s="45"/>
      <c r="I149" s="45"/>
      <c r="J149" s="48"/>
    </row>
    <row r="150" spans="1:10" s="1" customFormat="1" ht="19.5" hidden="1" thickBot="1">
      <c r="A150" s="4"/>
      <c r="B150" s="4"/>
      <c r="C150" s="4"/>
      <c r="D150" s="4"/>
      <c r="E150" s="4"/>
      <c r="F150" s="4"/>
      <c r="G150" s="4"/>
      <c r="H150" s="4"/>
      <c r="I150" s="4"/>
      <c r="J150" s="46" t="s">
        <v>1250</v>
      </c>
    </row>
    <row r="151" spans="1:10" s="1" customFormat="1" ht="18.75" hidden="1" customHeight="1">
      <c r="A151" s="4"/>
      <c r="B151" s="723" t="str">
        <f>CONCATENATE('加盟校情報&amp;大会設定'!$G$5,'加盟校情報&amp;大会設定'!$H$5,'加盟校情報&amp;大会設定'!$I$5,'加盟校情報&amp;大会設定'!$J$5,)&amp;"　女子4×100mR"</f>
        <v>第85回東海学生陸上競技対校選手権大会　女子4×100mR</v>
      </c>
      <c r="C151" s="724"/>
      <c r="D151" s="724"/>
      <c r="E151" s="724"/>
      <c r="F151" s="724"/>
      <c r="G151" s="724"/>
      <c r="H151" s="724"/>
      <c r="I151" s="725"/>
      <c r="J151" s="3"/>
    </row>
    <row r="152" spans="1:10" s="1" customFormat="1" ht="19.5" hidden="1" customHeight="1" thickBot="1">
      <c r="A152" s="4"/>
      <c r="B152" s="726"/>
      <c r="C152" s="727"/>
      <c r="D152" s="727"/>
      <c r="E152" s="727"/>
      <c r="F152" s="727"/>
      <c r="G152" s="727"/>
      <c r="H152" s="727"/>
      <c r="I152" s="728"/>
      <c r="J152" s="3"/>
    </row>
    <row r="153" spans="1:10" s="1" customFormat="1" ht="18.75" hidden="1">
      <c r="A153" s="4"/>
      <c r="B153" s="636" t="s">
        <v>1233</v>
      </c>
      <c r="C153" s="637"/>
      <c r="D153" s="673" t="str">
        <f>IF(基本情報登録!$D$6&gt;0,基本情報登録!$D$6,"")</f>
        <v/>
      </c>
      <c r="E153" s="674"/>
      <c r="F153" s="674"/>
      <c r="G153" s="674"/>
      <c r="H153" s="637"/>
      <c r="I153" s="47" t="s">
        <v>1267</v>
      </c>
      <c r="J153" s="3"/>
    </row>
    <row r="154" spans="1:10" s="1" customFormat="1" ht="18.75" hidden="1" customHeight="1">
      <c r="A154" s="4"/>
      <c r="B154" s="643" t="s">
        <v>1</v>
      </c>
      <c r="C154" s="644"/>
      <c r="D154" s="677" t="str">
        <f>IF(基本情報登録!$D$8&gt;0,基本情報登録!$D$8,"")</f>
        <v/>
      </c>
      <c r="E154" s="678"/>
      <c r="F154" s="678"/>
      <c r="G154" s="678"/>
      <c r="H154" s="644"/>
      <c r="I154" s="675"/>
      <c r="J154" s="3"/>
    </row>
    <row r="155" spans="1:10" s="1" customFormat="1" ht="19.5" hidden="1" customHeight="1" thickBot="1">
      <c r="A155" s="4"/>
      <c r="B155" s="653"/>
      <c r="C155" s="654"/>
      <c r="D155" s="679"/>
      <c r="E155" s="680"/>
      <c r="F155" s="680"/>
      <c r="G155" s="680"/>
      <c r="H155" s="654"/>
      <c r="I155" s="676"/>
      <c r="J155" s="3"/>
    </row>
    <row r="156" spans="1:10" s="1" customFormat="1" ht="18.75" hidden="1">
      <c r="A156" s="4"/>
      <c r="B156" s="636" t="s">
        <v>4288</v>
      </c>
      <c r="C156" s="637"/>
      <c r="D156" s="705"/>
      <c r="E156" s="706"/>
      <c r="F156" s="706"/>
      <c r="G156" s="706"/>
      <c r="H156" s="706"/>
      <c r="I156" s="707"/>
      <c r="J156" s="3"/>
    </row>
    <row r="157" spans="1:10" s="1" customFormat="1" ht="18.75" hidden="1">
      <c r="A157" s="4"/>
      <c r="B157" s="35"/>
      <c r="C157" s="36"/>
      <c r="D157" s="37"/>
      <c r="E157" s="641" t="str">
        <f>TEXT(D156,"00000")</f>
        <v>00000</v>
      </c>
      <c r="F157" s="641"/>
      <c r="G157" s="641"/>
      <c r="H157" s="641"/>
      <c r="I157" s="642"/>
      <c r="J157" s="3"/>
    </row>
    <row r="158" spans="1:10" s="1" customFormat="1" ht="18.75" hidden="1" customHeight="1">
      <c r="A158" s="4"/>
      <c r="B158" s="643" t="s">
        <v>23</v>
      </c>
      <c r="C158" s="644"/>
      <c r="D158" s="647"/>
      <c r="E158" s="648"/>
      <c r="F158" s="648"/>
      <c r="G158" s="648"/>
      <c r="H158" s="648"/>
      <c r="I158" s="649"/>
      <c r="J158" s="3"/>
    </row>
    <row r="159" spans="1:10" s="1" customFormat="1" ht="18.75" hidden="1" customHeight="1">
      <c r="A159" s="4"/>
      <c r="B159" s="645"/>
      <c r="C159" s="646"/>
      <c r="D159" s="650"/>
      <c r="E159" s="651"/>
      <c r="F159" s="651"/>
      <c r="G159" s="651"/>
      <c r="H159" s="651"/>
      <c r="I159" s="652"/>
      <c r="J159" s="3"/>
    </row>
    <row r="160" spans="1:10" s="1" customFormat="1" ht="19.5" hidden="1" thickBot="1">
      <c r="A160" s="4"/>
      <c r="B160" s="708" t="s">
        <v>1225</v>
      </c>
      <c r="C160" s="709"/>
      <c r="D160" s="710"/>
      <c r="E160" s="634"/>
      <c r="F160" s="634"/>
      <c r="G160" s="634"/>
      <c r="H160" s="634"/>
      <c r="I160" s="635"/>
      <c r="J160" s="3"/>
    </row>
    <row r="161" spans="1:10" s="1" customFormat="1" ht="18.75" hidden="1">
      <c r="A161" s="4"/>
      <c r="B161" s="694" t="s">
        <v>1226</v>
      </c>
      <c r="C161" s="695"/>
      <c r="D161" s="695"/>
      <c r="E161" s="695"/>
      <c r="F161" s="695"/>
      <c r="G161" s="695"/>
      <c r="H161" s="695"/>
      <c r="I161" s="696"/>
      <c r="J161" s="3"/>
    </row>
    <row r="162" spans="1:10" s="1" customFormat="1" ht="19.5" hidden="1" thickBot="1">
      <c r="A162" s="4"/>
      <c r="B162" s="38" t="s">
        <v>1230</v>
      </c>
      <c r="C162" s="39" t="s">
        <v>14</v>
      </c>
      <c r="D162" s="39" t="s">
        <v>1231</v>
      </c>
      <c r="E162" s="697" t="s">
        <v>1227</v>
      </c>
      <c r="F162" s="698"/>
      <c r="G162" s="39" t="s">
        <v>1232</v>
      </c>
      <c r="H162" s="39" t="s">
        <v>44</v>
      </c>
      <c r="I162" s="40" t="s">
        <v>1228</v>
      </c>
      <c r="J162" s="3"/>
    </row>
    <row r="163" spans="1:10" s="1" customFormat="1" ht="19.5" hidden="1" customHeight="1" thickTop="1">
      <c r="A163" s="4"/>
      <c r="B163" s="699">
        <v>1</v>
      </c>
      <c r="C163" s="700"/>
      <c r="D163" s="700" t="str">
        <f>IF(C163&gt;0,VLOOKUP(C163,女子登録情報!$A$2:$H$2000,2,0),"")</f>
        <v/>
      </c>
      <c r="E163" s="701" t="str">
        <f>IF(C163&gt;0,VLOOKUP(C163,女子登録情報!$A$2:$H$2000,3,0),"")</f>
        <v/>
      </c>
      <c r="F163" s="702"/>
      <c r="G163" s="700" t="str">
        <f>IF(C163&gt;0,VLOOKUP(C163,女子登録情報!$A$2:$H$2000,4,0),"")</f>
        <v/>
      </c>
      <c r="H163" s="700" t="str">
        <f>IF(C163&gt;0,VLOOKUP(C163,女子登録情報!$A$2:$H$2000,8,0),"")</f>
        <v/>
      </c>
      <c r="I163" s="704" t="str">
        <f>IF(C163&gt;0,VLOOKUP(C163,女子登録情報!$A$2:$H$2000,5,0),"")</f>
        <v/>
      </c>
      <c r="J163" s="3"/>
    </row>
    <row r="164" spans="1:10" s="1" customFormat="1" ht="18.75" hidden="1" customHeight="1">
      <c r="A164" s="4"/>
      <c r="B164" s="671"/>
      <c r="C164" s="666"/>
      <c r="D164" s="666"/>
      <c r="E164" s="650"/>
      <c r="F164" s="703"/>
      <c r="G164" s="666"/>
      <c r="H164" s="666"/>
      <c r="I164" s="655"/>
      <c r="J164" s="3"/>
    </row>
    <row r="165" spans="1:10" s="1" customFormat="1" ht="18.75" hidden="1" customHeight="1">
      <c r="A165" s="4"/>
      <c r="B165" s="711">
        <v>2</v>
      </c>
      <c r="C165" s="672"/>
      <c r="D165" s="672" t="str">
        <f>IF(C165,VLOOKUP(C165,女子登録情報!$A$2:$H$2000,2,0),"")</f>
        <v/>
      </c>
      <c r="E165" s="647" t="str">
        <f>IF(C165&gt;0,VLOOKUP(C165,女子登録情報!$A$2:$H$2000,3,0),"")</f>
        <v/>
      </c>
      <c r="F165" s="712"/>
      <c r="G165" s="672" t="str">
        <f>IF(C165&gt;0,VLOOKUP(C165,女子登録情報!$A$2:$H$2000,4,0),"")</f>
        <v/>
      </c>
      <c r="H165" s="672" t="str">
        <f>IF(C165&gt;0,VLOOKUP(C165,女子登録情報!$A$2:$H$2000,8,0),"")</f>
        <v/>
      </c>
      <c r="I165" s="675" t="str">
        <f>IF(C165&gt;0,VLOOKUP(C165,女子登録情報!$A$2:$H$2000,5,0),"")</f>
        <v/>
      </c>
      <c r="J165" s="3"/>
    </row>
    <row r="166" spans="1:10" s="1" customFormat="1" ht="18.75" hidden="1" customHeight="1">
      <c r="A166" s="4"/>
      <c r="B166" s="671"/>
      <c r="C166" s="666"/>
      <c r="D166" s="666"/>
      <c r="E166" s="650"/>
      <c r="F166" s="703"/>
      <c r="G166" s="666"/>
      <c r="H166" s="666"/>
      <c r="I166" s="655"/>
      <c r="J166" s="3"/>
    </row>
    <row r="167" spans="1:10" s="1" customFormat="1" ht="18.75" hidden="1" customHeight="1">
      <c r="A167" s="4"/>
      <c r="B167" s="711">
        <v>3</v>
      </c>
      <c r="C167" s="672"/>
      <c r="D167" s="672" t="str">
        <f>IF(C167,VLOOKUP(C167,女子登録情報!$A$2:$H$2000,2,0),"")</f>
        <v/>
      </c>
      <c r="E167" s="647" t="str">
        <f>IF(C167&gt;0,VLOOKUP(C167,女子登録情報!$A$2:$H$2000,3,0),"")</f>
        <v/>
      </c>
      <c r="F167" s="712"/>
      <c r="G167" s="672" t="str">
        <f>IF(C167&gt;0,VLOOKUP(C167,女子登録情報!$A$2:$H$2000,4,0),"")</f>
        <v/>
      </c>
      <c r="H167" s="672" t="str">
        <f>IF(C167&gt;0,VLOOKUP(C167,女子登録情報!$A$2:$H$2000,8,0),"")</f>
        <v/>
      </c>
      <c r="I167" s="675" t="str">
        <f>IF(C167&gt;0,VLOOKUP(C167,女子登録情報!$A$2:$H$2000,5,0),"")</f>
        <v/>
      </c>
      <c r="J167" s="3"/>
    </row>
    <row r="168" spans="1:10" s="1" customFormat="1" ht="18.75" hidden="1" customHeight="1">
      <c r="A168" s="4"/>
      <c r="B168" s="671"/>
      <c r="C168" s="666"/>
      <c r="D168" s="666"/>
      <c r="E168" s="650"/>
      <c r="F168" s="703"/>
      <c r="G168" s="666"/>
      <c r="H168" s="666"/>
      <c r="I168" s="655"/>
      <c r="J168" s="3"/>
    </row>
    <row r="169" spans="1:10" s="1" customFormat="1" ht="18.75" hidden="1" customHeight="1">
      <c r="A169" s="4"/>
      <c r="B169" s="711">
        <v>4</v>
      </c>
      <c r="C169" s="672"/>
      <c r="D169" s="672" t="str">
        <f>IF(C169,VLOOKUP(C169,女子登録情報!$A$2:$H$2000,2,0),"")</f>
        <v/>
      </c>
      <c r="E169" s="647" t="str">
        <f>IF(C169&gt;0,VLOOKUP(C169,女子登録情報!$A$2:$H$2000,3,0),"")</f>
        <v/>
      </c>
      <c r="F169" s="712"/>
      <c r="G169" s="672" t="str">
        <f>IF(C169&gt;0,VLOOKUP(C169,女子登録情報!$A$2:$H$2000,4,0),"")</f>
        <v/>
      </c>
      <c r="H169" s="672" t="str">
        <f>IF(C169&gt;0,VLOOKUP(C169,女子登録情報!$A$2:$H$2000,8,0),"")</f>
        <v/>
      </c>
      <c r="I169" s="675" t="str">
        <f>IF(C169&gt;0,VLOOKUP(C169,女子登録情報!$A$2:$H$2000,5,0),"")</f>
        <v/>
      </c>
      <c r="J169" s="3"/>
    </row>
    <row r="170" spans="1:10" s="1" customFormat="1" ht="18.75" hidden="1" customHeight="1">
      <c r="A170" s="4"/>
      <c r="B170" s="671"/>
      <c r="C170" s="666"/>
      <c r="D170" s="666"/>
      <c r="E170" s="650"/>
      <c r="F170" s="703"/>
      <c r="G170" s="666"/>
      <c r="H170" s="666"/>
      <c r="I170" s="655"/>
      <c r="J170" s="3"/>
    </row>
    <row r="171" spans="1:10" s="1" customFormat="1" ht="18.75" hidden="1" customHeight="1">
      <c r="A171" s="4"/>
      <c r="B171" s="711">
        <v>5</v>
      </c>
      <c r="C171" s="672"/>
      <c r="D171" s="672" t="str">
        <f>IF(C171,VLOOKUP(C171,女子登録情報!$A$2:$H$2000,2,0),"")</f>
        <v/>
      </c>
      <c r="E171" s="647" t="str">
        <f>IF(C171&gt;0,VLOOKUP(C171,女子登録情報!$A$2:$H$2000,3,0),"")</f>
        <v/>
      </c>
      <c r="F171" s="712"/>
      <c r="G171" s="672" t="str">
        <f>IF(C171&gt;0,VLOOKUP(C171,女子登録情報!$A$2:$H$2000,4,0),"")</f>
        <v/>
      </c>
      <c r="H171" s="672" t="str">
        <f>IF(C171&gt;0,VLOOKUP(C171,女子登録情報!$A$2:$H$2000,8,0),"")</f>
        <v/>
      </c>
      <c r="I171" s="675" t="str">
        <f>IF(C171&gt;0,VLOOKUP(C171,女子登録情報!$A$2:$H$2000,5,0),"")</f>
        <v/>
      </c>
      <c r="J171" s="3"/>
    </row>
    <row r="172" spans="1:10" s="1" customFormat="1" ht="18.75" hidden="1" customHeight="1">
      <c r="A172" s="4"/>
      <c r="B172" s="671"/>
      <c r="C172" s="666"/>
      <c r="D172" s="666"/>
      <c r="E172" s="650"/>
      <c r="F172" s="703"/>
      <c r="G172" s="666"/>
      <c r="H172" s="666"/>
      <c r="I172" s="655"/>
      <c r="J172" s="3"/>
    </row>
    <row r="173" spans="1:10" s="1" customFormat="1" ht="18.75" hidden="1" customHeight="1">
      <c r="A173" s="4"/>
      <c r="B173" s="711">
        <v>6</v>
      </c>
      <c r="C173" s="672"/>
      <c r="D173" s="672" t="str">
        <f>IF(C173,VLOOKUP(C173,女子登録情報!$A$2:$H$2000,2,0),"")</f>
        <v/>
      </c>
      <c r="E173" s="647" t="str">
        <f>IF(C173&gt;0,VLOOKUP(C173,女子登録情報!$A$2:$H$2000,3,0),"")</f>
        <v/>
      </c>
      <c r="F173" s="712"/>
      <c r="G173" s="672" t="str">
        <f>IF(C173&gt;0,VLOOKUP(C173,女子登録情報!$A$2:$H$2000,4,0),"")</f>
        <v/>
      </c>
      <c r="H173" s="672" t="str">
        <f>IF(C173&gt;0,VLOOKUP(C173,女子登録情報!$A$2:$H$2000,8,0),"")</f>
        <v/>
      </c>
      <c r="I173" s="675" t="str">
        <f>IF(C173&gt;0,VLOOKUP(C173,女子登録情報!$A$2:$H$2000,5,0),"")</f>
        <v/>
      </c>
      <c r="J173" s="3"/>
    </row>
    <row r="174" spans="1:10" s="1" customFormat="1" ht="19.5" hidden="1" customHeight="1" thickBot="1">
      <c r="A174" s="4"/>
      <c r="B174" s="713"/>
      <c r="C174" s="714"/>
      <c r="D174" s="714"/>
      <c r="E174" s="715"/>
      <c r="F174" s="716"/>
      <c r="G174" s="714"/>
      <c r="H174" s="714"/>
      <c r="I174" s="676"/>
      <c r="J174" s="3"/>
    </row>
    <row r="175" spans="1:10" s="1" customFormat="1" ht="18.75" hidden="1">
      <c r="A175" s="4"/>
      <c r="B175" s="684" t="s">
        <v>1229</v>
      </c>
      <c r="C175" s="685"/>
      <c r="D175" s="685"/>
      <c r="E175" s="685"/>
      <c r="F175" s="685"/>
      <c r="G175" s="685"/>
      <c r="H175" s="685"/>
      <c r="I175" s="687"/>
      <c r="J175" s="3"/>
    </row>
    <row r="176" spans="1:10" s="1" customFormat="1" ht="18.75" hidden="1">
      <c r="A176" s="4"/>
      <c r="B176" s="688"/>
      <c r="C176" s="686"/>
      <c r="D176" s="686"/>
      <c r="E176" s="686"/>
      <c r="F176" s="686"/>
      <c r="G176" s="686"/>
      <c r="H176" s="686"/>
      <c r="I176" s="689"/>
      <c r="J176" s="3"/>
    </row>
    <row r="177" spans="1:10" s="1" customFormat="1" ht="19.5" hidden="1" thickBot="1">
      <c r="A177" s="4"/>
      <c r="B177" s="690"/>
      <c r="C177" s="691"/>
      <c r="D177" s="691"/>
      <c r="E177" s="691"/>
      <c r="F177" s="691"/>
      <c r="G177" s="691"/>
      <c r="H177" s="691"/>
      <c r="I177" s="692"/>
      <c r="J177" s="3"/>
    </row>
    <row r="178" spans="1:10" s="1" customFormat="1" ht="18.75" hidden="1">
      <c r="A178" s="45"/>
      <c r="B178" s="45"/>
      <c r="C178" s="45"/>
      <c r="D178" s="45"/>
      <c r="E178" s="45"/>
      <c r="F178" s="45"/>
      <c r="G178" s="45"/>
      <c r="H178" s="45"/>
      <c r="I178" s="45"/>
      <c r="J178" s="48"/>
    </row>
    <row r="179" spans="1:10" s="1" customFormat="1" ht="19.5" hidden="1" thickBot="1">
      <c r="A179" s="4"/>
      <c r="B179" s="4"/>
      <c r="C179" s="4"/>
      <c r="D179" s="4"/>
      <c r="E179" s="4"/>
      <c r="F179" s="4"/>
      <c r="G179" s="4"/>
      <c r="H179" s="4"/>
      <c r="I179" s="4"/>
      <c r="J179" s="46" t="s">
        <v>1251</v>
      </c>
    </row>
    <row r="180" spans="1:10" s="1" customFormat="1" ht="18.75" hidden="1" customHeight="1">
      <c r="A180" s="4"/>
      <c r="B180" s="723" t="str">
        <f>CONCATENATE('加盟校情報&amp;大会設定'!$G$5,'加盟校情報&amp;大会設定'!$H$5,'加盟校情報&amp;大会設定'!$I$5,'加盟校情報&amp;大会設定'!$J$5,)&amp;"　女子4×100mR"</f>
        <v>第85回東海学生陸上競技対校選手権大会　女子4×100mR</v>
      </c>
      <c r="C180" s="724"/>
      <c r="D180" s="724"/>
      <c r="E180" s="724"/>
      <c r="F180" s="724"/>
      <c r="G180" s="724"/>
      <c r="H180" s="724"/>
      <c r="I180" s="725"/>
      <c r="J180" s="3"/>
    </row>
    <row r="181" spans="1:10" s="1" customFormat="1" ht="19.5" hidden="1" customHeight="1" thickBot="1">
      <c r="A181" s="4"/>
      <c r="B181" s="726"/>
      <c r="C181" s="727"/>
      <c r="D181" s="727"/>
      <c r="E181" s="727"/>
      <c r="F181" s="727"/>
      <c r="G181" s="727"/>
      <c r="H181" s="727"/>
      <c r="I181" s="728"/>
      <c r="J181" s="3"/>
    </row>
    <row r="182" spans="1:10" s="1" customFormat="1" ht="18.75" hidden="1">
      <c r="A182" s="4"/>
      <c r="B182" s="636" t="s">
        <v>1233</v>
      </c>
      <c r="C182" s="637"/>
      <c r="D182" s="673" t="str">
        <f>IF(基本情報登録!$D$6&gt;0,基本情報登録!$D$6,"")</f>
        <v/>
      </c>
      <c r="E182" s="674"/>
      <c r="F182" s="674"/>
      <c r="G182" s="674"/>
      <c r="H182" s="637"/>
      <c r="I182" s="47" t="s">
        <v>1267</v>
      </c>
      <c r="J182" s="3"/>
    </row>
    <row r="183" spans="1:10" s="1" customFormat="1" ht="18.75" hidden="1" customHeight="1">
      <c r="A183" s="4"/>
      <c r="B183" s="643" t="s">
        <v>1</v>
      </c>
      <c r="C183" s="644"/>
      <c r="D183" s="677" t="str">
        <f>IF(基本情報登録!$D$8&gt;0,基本情報登録!$D$8,"")</f>
        <v/>
      </c>
      <c r="E183" s="678"/>
      <c r="F183" s="678"/>
      <c r="G183" s="678"/>
      <c r="H183" s="644"/>
      <c r="I183" s="675"/>
      <c r="J183" s="3"/>
    </row>
    <row r="184" spans="1:10" s="1" customFormat="1" ht="19.5" hidden="1" customHeight="1" thickBot="1">
      <c r="A184" s="4"/>
      <c r="B184" s="653"/>
      <c r="C184" s="654"/>
      <c r="D184" s="679"/>
      <c r="E184" s="680"/>
      <c r="F184" s="680"/>
      <c r="G184" s="680"/>
      <c r="H184" s="654"/>
      <c r="I184" s="676"/>
      <c r="J184" s="3"/>
    </row>
    <row r="185" spans="1:10" s="1" customFormat="1" ht="18.75" hidden="1">
      <c r="A185" s="4"/>
      <c r="B185" s="636" t="s">
        <v>4288</v>
      </c>
      <c r="C185" s="637"/>
      <c r="D185" s="705"/>
      <c r="E185" s="706"/>
      <c r="F185" s="706"/>
      <c r="G185" s="706"/>
      <c r="H185" s="706"/>
      <c r="I185" s="707"/>
      <c r="J185" s="3"/>
    </row>
    <row r="186" spans="1:10" s="1" customFormat="1" ht="18.75" hidden="1">
      <c r="A186" s="4"/>
      <c r="B186" s="35"/>
      <c r="C186" s="36"/>
      <c r="D186" s="37"/>
      <c r="E186" s="641" t="str">
        <f>TEXT(D185,"00000")</f>
        <v>00000</v>
      </c>
      <c r="F186" s="641"/>
      <c r="G186" s="641"/>
      <c r="H186" s="641"/>
      <c r="I186" s="642"/>
      <c r="J186" s="3"/>
    </row>
    <row r="187" spans="1:10" s="1" customFormat="1" ht="18.75" hidden="1" customHeight="1">
      <c r="A187" s="4"/>
      <c r="B187" s="643" t="s">
        <v>23</v>
      </c>
      <c r="C187" s="644"/>
      <c r="D187" s="647"/>
      <c r="E187" s="648"/>
      <c r="F187" s="648"/>
      <c r="G187" s="648"/>
      <c r="H187" s="648"/>
      <c r="I187" s="649"/>
      <c r="J187" s="3"/>
    </row>
    <row r="188" spans="1:10" s="1" customFormat="1" ht="18.75" hidden="1" customHeight="1">
      <c r="A188" s="4"/>
      <c r="B188" s="645"/>
      <c r="C188" s="646"/>
      <c r="D188" s="650"/>
      <c r="E188" s="651"/>
      <c r="F188" s="651"/>
      <c r="G188" s="651"/>
      <c r="H188" s="651"/>
      <c r="I188" s="652"/>
      <c r="J188" s="3"/>
    </row>
    <row r="189" spans="1:10" s="1" customFormat="1" ht="19.5" hidden="1" thickBot="1">
      <c r="A189" s="4"/>
      <c r="B189" s="708" t="s">
        <v>1225</v>
      </c>
      <c r="C189" s="709"/>
      <c r="D189" s="710"/>
      <c r="E189" s="634"/>
      <c r="F189" s="634"/>
      <c r="G189" s="634"/>
      <c r="H189" s="634"/>
      <c r="I189" s="635"/>
      <c r="J189" s="3"/>
    </row>
    <row r="190" spans="1:10" s="1" customFormat="1" ht="18.75" hidden="1">
      <c r="A190" s="4"/>
      <c r="B190" s="694" t="s">
        <v>1226</v>
      </c>
      <c r="C190" s="695"/>
      <c r="D190" s="695"/>
      <c r="E190" s="695"/>
      <c r="F190" s="695"/>
      <c r="G190" s="695"/>
      <c r="H190" s="695"/>
      <c r="I190" s="696"/>
      <c r="J190" s="3"/>
    </row>
    <row r="191" spans="1:10" s="1" customFormat="1" ht="19.5" hidden="1" thickBot="1">
      <c r="A191" s="4"/>
      <c r="B191" s="38" t="s">
        <v>1230</v>
      </c>
      <c r="C191" s="39" t="s">
        <v>14</v>
      </c>
      <c r="D191" s="39" t="s">
        <v>1231</v>
      </c>
      <c r="E191" s="697" t="s">
        <v>1227</v>
      </c>
      <c r="F191" s="698"/>
      <c r="G191" s="39" t="s">
        <v>1232</v>
      </c>
      <c r="H191" s="39" t="s">
        <v>44</v>
      </c>
      <c r="I191" s="40" t="s">
        <v>1228</v>
      </c>
      <c r="J191" s="3"/>
    </row>
    <row r="192" spans="1:10" s="1" customFormat="1" ht="19.5" hidden="1" customHeight="1" thickTop="1">
      <c r="A192" s="4"/>
      <c r="B192" s="699">
        <v>1</v>
      </c>
      <c r="C192" s="700"/>
      <c r="D192" s="700" t="str">
        <f>IF(C192&gt;0,VLOOKUP(C192,女子登録情報!$A$2:$H$2000,2,0),"")</f>
        <v/>
      </c>
      <c r="E192" s="701" t="str">
        <f>IF(C192&gt;0,VLOOKUP(C192,女子登録情報!$A$2:$H$2000,3,0),"")</f>
        <v/>
      </c>
      <c r="F192" s="702"/>
      <c r="G192" s="700" t="str">
        <f>IF(C192&gt;0,VLOOKUP(C192,女子登録情報!$A$2:$H$2000,4,0),"")</f>
        <v/>
      </c>
      <c r="H192" s="700" t="str">
        <f>IF(C192&gt;0,VLOOKUP(C192,女子登録情報!$A$2:$H$2000,8,0),"")</f>
        <v/>
      </c>
      <c r="I192" s="704" t="str">
        <f>IF(C192&gt;0,VLOOKUP(C192,女子登録情報!$A$2:$H$2000,5,0),"")</f>
        <v/>
      </c>
      <c r="J192" s="3"/>
    </row>
    <row r="193" spans="1:10" s="1" customFormat="1" ht="18.75" hidden="1" customHeight="1">
      <c r="A193" s="4"/>
      <c r="B193" s="671"/>
      <c r="C193" s="666"/>
      <c r="D193" s="666"/>
      <c r="E193" s="650"/>
      <c r="F193" s="703"/>
      <c r="G193" s="666"/>
      <c r="H193" s="666"/>
      <c r="I193" s="655"/>
      <c r="J193" s="3"/>
    </row>
    <row r="194" spans="1:10" s="1" customFormat="1" ht="18.75" hidden="1" customHeight="1">
      <c r="A194" s="4"/>
      <c r="B194" s="711">
        <v>2</v>
      </c>
      <c r="C194" s="672"/>
      <c r="D194" s="672" t="str">
        <f>IF(C194,VLOOKUP(C194,女子登録情報!$A$2:$H$2000,2,0),"")</f>
        <v/>
      </c>
      <c r="E194" s="647" t="str">
        <f>IF(C194&gt;0,VLOOKUP(C194,女子登録情報!$A$2:$H$2000,3,0),"")</f>
        <v/>
      </c>
      <c r="F194" s="712"/>
      <c r="G194" s="672" t="str">
        <f>IF(C194&gt;0,VLOOKUP(C194,女子登録情報!$A$2:$H$2000,4,0),"")</f>
        <v/>
      </c>
      <c r="H194" s="672" t="str">
        <f>IF(C194&gt;0,VLOOKUP(C194,女子登録情報!$A$2:$H$2000,8,0),"")</f>
        <v/>
      </c>
      <c r="I194" s="675" t="str">
        <f>IF(C194&gt;0,VLOOKUP(C194,女子登録情報!$A$2:$H$2000,5,0),"")</f>
        <v/>
      </c>
      <c r="J194" s="3"/>
    </row>
    <row r="195" spans="1:10" s="1" customFormat="1" ht="18.75" hidden="1" customHeight="1">
      <c r="A195" s="4"/>
      <c r="B195" s="671"/>
      <c r="C195" s="666"/>
      <c r="D195" s="666"/>
      <c r="E195" s="650"/>
      <c r="F195" s="703"/>
      <c r="G195" s="666"/>
      <c r="H195" s="666"/>
      <c r="I195" s="655"/>
      <c r="J195" s="3"/>
    </row>
    <row r="196" spans="1:10" s="1" customFormat="1" ht="18.75" hidden="1" customHeight="1">
      <c r="A196" s="4"/>
      <c r="B196" s="711">
        <v>3</v>
      </c>
      <c r="C196" s="672"/>
      <c r="D196" s="672" t="str">
        <f>IF(C196,VLOOKUP(C196,女子登録情報!$A$2:$H$2000,2,0),"")</f>
        <v/>
      </c>
      <c r="E196" s="647" t="str">
        <f>IF(C196&gt;0,VLOOKUP(C196,女子登録情報!$A$2:$H$2000,3,0),"")</f>
        <v/>
      </c>
      <c r="F196" s="712"/>
      <c r="G196" s="672" t="str">
        <f>IF(C196&gt;0,VLOOKUP(C196,女子登録情報!$A$2:$H$2000,4,0),"")</f>
        <v/>
      </c>
      <c r="H196" s="672" t="str">
        <f>IF(C196&gt;0,VLOOKUP(C196,女子登録情報!$A$2:$H$2000,8,0),"")</f>
        <v/>
      </c>
      <c r="I196" s="675" t="str">
        <f>IF(C196&gt;0,VLOOKUP(C196,女子登録情報!$A$2:$H$2000,5,0),"")</f>
        <v/>
      </c>
      <c r="J196" s="3"/>
    </row>
    <row r="197" spans="1:10" s="1" customFormat="1" ht="18.75" hidden="1" customHeight="1">
      <c r="A197" s="4"/>
      <c r="B197" s="671"/>
      <c r="C197" s="666"/>
      <c r="D197" s="666"/>
      <c r="E197" s="650"/>
      <c r="F197" s="703"/>
      <c r="G197" s="666"/>
      <c r="H197" s="666"/>
      <c r="I197" s="655"/>
      <c r="J197" s="3"/>
    </row>
    <row r="198" spans="1:10" s="1" customFormat="1" ht="18.75" hidden="1" customHeight="1">
      <c r="A198" s="4"/>
      <c r="B198" s="711">
        <v>4</v>
      </c>
      <c r="C198" s="672"/>
      <c r="D198" s="672" t="str">
        <f>IF(C198,VLOOKUP(C198,女子登録情報!$A$2:$H$2000,2,0),"")</f>
        <v/>
      </c>
      <c r="E198" s="647" t="str">
        <f>IF(C198&gt;0,VLOOKUP(C198,女子登録情報!$A$2:$H$2000,3,0),"")</f>
        <v/>
      </c>
      <c r="F198" s="712"/>
      <c r="G198" s="672" t="str">
        <f>IF(C198&gt;0,VLOOKUP(C198,女子登録情報!$A$2:$H$2000,4,0),"")</f>
        <v/>
      </c>
      <c r="H198" s="672" t="str">
        <f>IF(C198&gt;0,VLOOKUP(C198,女子登録情報!$A$2:$H$2000,8,0),"")</f>
        <v/>
      </c>
      <c r="I198" s="675" t="str">
        <f>IF(C198&gt;0,VLOOKUP(C198,女子登録情報!$A$2:$H$2000,5,0),"")</f>
        <v/>
      </c>
      <c r="J198" s="3"/>
    </row>
    <row r="199" spans="1:10" s="1" customFormat="1" ht="18.75" hidden="1" customHeight="1">
      <c r="A199" s="4"/>
      <c r="B199" s="671"/>
      <c r="C199" s="666"/>
      <c r="D199" s="666"/>
      <c r="E199" s="650"/>
      <c r="F199" s="703"/>
      <c r="G199" s="666"/>
      <c r="H199" s="666"/>
      <c r="I199" s="655"/>
      <c r="J199" s="3"/>
    </row>
    <row r="200" spans="1:10" s="1" customFormat="1" ht="18.75" hidden="1" customHeight="1">
      <c r="A200" s="4"/>
      <c r="B200" s="711">
        <v>5</v>
      </c>
      <c r="C200" s="672"/>
      <c r="D200" s="672" t="str">
        <f>IF(C200,VLOOKUP(C200,女子登録情報!$A$2:$H$2000,2,0),"")</f>
        <v/>
      </c>
      <c r="E200" s="647" t="str">
        <f>IF(C200&gt;0,VLOOKUP(C200,女子登録情報!$A$2:$H$2000,3,0),"")</f>
        <v/>
      </c>
      <c r="F200" s="712"/>
      <c r="G200" s="672" t="str">
        <f>IF(C200&gt;0,VLOOKUP(C200,女子登録情報!$A$2:$H$2000,4,0),"")</f>
        <v/>
      </c>
      <c r="H200" s="672" t="str">
        <f>IF(C200&gt;0,VLOOKUP(C200,女子登録情報!$A$2:$H$2000,8,0),"")</f>
        <v/>
      </c>
      <c r="I200" s="675" t="str">
        <f>IF(C200&gt;0,VLOOKUP(C200,女子登録情報!$A$2:$H$2000,5,0),"")</f>
        <v/>
      </c>
      <c r="J200" s="3"/>
    </row>
    <row r="201" spans="1:10" s="1" customFormat="1" ht="18.75" hidden="1" customHeight="1">
      <c r="A201" s="4"/>
      <c r="B201" s="671"/>
      <c r="C201" s="666"/>
      <c r="D201" s="666"/>
      <c r="E201" s="650"/>
      <c r="F201" s="703"/>
      <c r="G201" s="666"/>
      <c r="H201" s="666"/>
      <c r="I201" s="655"/>
      <c r="J201" s="3"/>
    </row>
    <row r="202" spans="1:10" s="1" customFormat="1" ht="18.75" hidden="1" customHeight="1">
      <c r="A202" s="4"/>
      <c r="B202" s="711">
        <v>6</v>
      </c>
      <c r="C202" s="672"/>
      <c r="D202" s="672" t="str">
        <f>IF(C202,VLOOKUP(C202,女子登録情報!$A$2:$H$2000,2,0),"")</f>
        <v/>
      </c>
      <c r="E202" s="647" t="str">
        <f>IF(C202&gt;0,VLOOKUP(C202,女子登録情報!$A$2:$H$2000,3,0),"")</f>
        <v/>
      </c>
      <c r="F202" s="712"/>
      <c r="G202" s="672" t="str">
        <f>IF(C202&gt;0,VLOOKUP(C202,女子登録情報!$A$2:$H$2000,4,0),"")</f>
        <v/>
      </c>
      <c r="H202" s="672" t="str">
        <f>IF(C202&gt;0,VLOOKUP(C202,女子登録情報!$A$2:$H$2000,8,0),"")</f>
        <v/>
      </c>
      <c r="I202" s="675" t="str">
        <f>IF(C202&gt;0,VLOOKUP(C202,女子登録情報!$A$2:$H$2000,5,0),"")</f>
        <v/>
      </c>
      <c r="J202" s="3"/>
    </row>
    <row r="203" spans="1:10" s="1" customFormat="1" ht="19.5" hidden="1" customHeight="1" thickBot="1">
      <c r="A203" s="4"/>
      <c r="B203" s="713"/>
      <c r="C203" s="714"/>
      <c r="D203" s="714"/>
      <c r="E203" s="715"/>
      <c r="F203" s="716"/>
      <c r="G203" s="714"/>
      <c r="H203" s="714"/>
      <c r="I203" s="676"/>
      <c r="J203" s="3"/>
    </row>
    <row r="204" spans="1:10" s="1" customFormat="1" ht="18.75" hidden="1">
      <c r="A204" s="4"/>
      <c r="B204" s="684" t="s">
        <v>1229</v>
      </c>
      <c r="C204" s="685"/>
      <c r="D204" s="685"/>
      <c r="E204" s="685"/>
      <c r="F204" s="685"/>
      <c r="G204" s="685"/>
      <c r="H204" s="685"/>
      <c r="I204" s="687"/>
      <c r="J204" s="3"/>
    </row>
    <row r="205" spans="1:10" s="1" customFormat="1" ht="18.75" hidden="1">
      <c r="A205" s="4"/>
      <c r="B205" s="688"/>
      <c r="C205" s="686"/>
      <c r="D205" s="686"/>
      <c r="E205" s="686"/>
      <c r="F205" s="686"/>
      <c r="G205" s="686"/>
      <c r="H205" s="686"/>
      <c r="I205" s="689"/>
      <c r="J205" s="3"/>
    </row>
    <row r="206" spans="1:10" s="1" customFormat="1" ht="19.5" hidden="1" thickBot="1">
      <c r="A206" s="4"/>
      <c r="B206" s="690"/>
      <c r="C206" s="691"/>
      <c r="D206" s="691"/>
      <c r="E206" s="691"/>
      <c r="F206" s="691"/>
      <c r="G206" s="691"/>
      <c r="H206" s="691"/>
      <c r="I206" s="692"/>
      <c r="J206" s="3"/>
    </row>
    <row r="207" spans="1:10" s="1" customFormat="1" ht="18.75" hidden="1">
      <c r="A207" s="45"/>
      <c r="B207" s="45"/>
      <c r="C207" s="45"/>
      <c r="D207" s="45"/>
      <c r="E207" s="45"/>
      <c r="F207" s="45"/>
      <c r="G207" s="45"/>
      <c r="H207" s="45"/>
      <c r="I207" s="45"/>
      <c r="J207" s="48"/>
    </row>
    <row r="208" spans="1:10" s="1" customFormat="1" ht="19.5" hidden="1" thickBot="1">
      <c r="A208" s="4"/>
      <c r="B208" s="4"/>
      <c r="C208" s="4"/>
      <c r="D208" s="4"/>
      <c r="E208" s="4"/>
      <c r="F208" s="4"/>
      <c r="G208" s="4"/>
      <c r="H208" s="4"/>
      <c r="I208" s="4"/>
      <c r="J208" s="46" t="s">
        <v>1252</v>
      </c>
    </row>
    <row r="209" spans="1:10" s="1" customFormat="1" ht="18.75" hidden="1" customHeight="1">
      <c r="A209" s="4"/>
      <c r="B209" s="723" t="str">
        <f>CONCATENATE('加盟校情報&amp;大会設定'!$G$5,'加盟校情報&amp;大会設定'!$H$5,'加盟校情報&amp;大会設定'!$I$5,'加盟校情報&amp;大会設定'!$J$5,)&amp;"　女子4×100mR"</f>
        <v>第85回東海学生陸上競技対校選手権大会　女子4×100mR</v>
      </c>
      <c r="C209" s="724"/>
      <c r="D209" s="724"/>
      <c r="E209" s="724"/>
      <c r="F209" s="724"/>
      <c r="G209" s="724"/>
      <c r="H209" s="724"/>
      <c r="I209" s="725"/>
      <c r="J209" s="3"/>
    </row>
    <row r="210" spans="1:10" s="1" customFormat="1" ht="19.5" hidden="1" customHeight="1" thickBot="1">
      <c r="A210" s="4"/>
      <c r="B210" s="726"/>
      <c r="C210" s="727"/>
      <c r="D210" s="727"/>
      <c r="E210" s="727"/>
      <c r="F210" s="727"/>
      <c r="G210" s="727"/>
      <c r="H210" s="727"/>
      <c r="I210" s="728"/>
      <c r="J210" s="3"/>
    </row>
    <row r="211" spans="1:10" s="1" customFormat="1" ht="18.75" hidden="1">
      <c r="A211" s="4"/>
      <c r="B211" s="636" t="s">
        <v>1233</v>
      </c>
      <c r="C211" s="637"/>
      <c r="D211" s="673" t="str">
        <f>IF(基本情報登録!$D$6&gt;0,基本情報登録!$D$6,"")</f>
        <v/>
      </c>
      <c r="E211" s="674"/>
      <c r="F211" s="674"/>
      <c r="G211" s="674"/>
      <c r="H211" s="637"/>
      <c r="I211" s="47" t="s">
        <v>1267</v>
      </c>
      <c r="J211" s="3"/>
    </row>
    <row r="212" spans="1:10" s="1" customFormat="1" ht="18.75" hidden="1" customHeight="1">
      <c r="A212" s="4"/>
      <c r="B212" s="643" t="s">
        <v>1</v>
      </c>
      <c r="C212" s="644"/>
      <c r="D212" s="677" t="str">
        <f>IF(基本情報登録!$D$8&gt;0,基本情報登録!$D$8,"")</f>
        <v/>
      </c>
      <c r="E212" s="678"/>
      <c r="F212" s="678"/>
      <c r="G212" s="678"/>
      <c r="H212" s="644"/>
      <c r="I212" s="675"/>
      <c r="J212" s="3"/>
    </row>
    <row r="213" spans="1:10" s="1" customFormat="1" ht="19.5" hidden="1" customHeight="1" thickBot="1">
      <c r="A213" s="4"/>
      <c r="B213" s="653"/>
      <c r="C213" s="654"/>
      <c r="D213" s="679"/>
      <c r="E213" s="680"/>
      <c r="F213" s="680"/>
      <c r="G213" s="680"/>
      <c r="H213" s="654"/>
      <c r="I213" s="676"/>
      <c r="J213" s="3"/>
    </row>
    <row r="214" spans="1:10" s="1" customFormat="1" ht="18.75" hidden="1">
      <c r="A214" s="4"/>
      <c r="B214" s="636" t="s">
        <v>4288</v>
      </c>
      <c r="C214" s="637"/>
      <c r="D214" s="705"/>
      <c r="E214" s="706"/>
      <c r="F214" s="706"/>
      <c r="G214" s="706"/>
      <c r="H214" s="706"/>
      <c r="I214" s="707"/>
      <c r="J214" s="3"/>
    </row>
    <row r="215" spans="1:10" s="1" customFormat="1" ht="18.75" hidden="1">
      <c r="A215" s="4"/>
      <c r="B215" s="35"/>
      <c r="C215" s="36"/>
      <c r="D215" s="37"/>
      <c r="E215" s="641" t="str">
        <f>TEXT(D214,"00000")</f>
        <v>00000</v>
      </c>
      <c r="F215" s="641"/>
      <c r="G215" s="641"/>
      <c r="H215" s="641"/>
      <c r="I215" s="642"/>
      <c r="J215" s="3"/>
    </row>
    <row r="216" spans="1:10" s="1" customFormat="1" ht="18.75" hidden="1" customHeight="1">
      <c r="A216" s="4"/>
      <c r="B216" s="643" t="s">
        <v>23</v>
      </c>
      <c r="C216" s="644"/>
      <c r="D216" s="647"/>
      <c r="E216" s="648"/>
      <c r="F216" s="648"/>
      <c r="G216" s="648"/>
      <c r="H216" s="648"/>
      <c r="I216" s="649"/>
      <c r="J216" s="3"/>
    </row>
    <row r="217" spans="1:10" s="1" customFormat="1" ht="18.75" hidden="1" customHeight="1">
      <c r="A217" s="4"/>
      <c r="B217" s="645"/>
      <c r="C217" s="646"/>
      <c r="D217" s="650"/>
      <c r="E217" s="651"/>
      <c r="F217" s="651"/>
      <c r="G217" s="651"/>
      <c r="H217" s="651"/>
      <c r="I217" s="652"/>
      <c r="J217" s="3"/>
    </row>
    <row r="218" spans="1:10" s="1" customFormat="1" ht="19.5" hidden="1" thickBot="1">
      <c r="A218" s="4"/>
      <c r="B218" s="708" t="s">
        <v>1225</v>
      </c>
      <c r="C218" s="709"/>
      <c r="D218" s="710"/>
      <c r="E218" s="634"/>
      <c r="F218" s="634"/>
      <c r="G218" s="634"/>
      <c r="H218" s="634"/>
      <c r="I218" s="635"/>
      <c r="J218" s="3"/>
    </row>
    <row r="219" spans="1:10" s="1" customFormat="1" ht="18.75" hidden="1">
      <c r="A219" s="4"/>
      <c r="B219" s="694" t="s">
        <v>1226</v>
      </c>
      <c r="C219" s="695"/>
      <c r="D219" s="695"/>
      <c r="E219" s="695"/>
      <c r="F219" s="695"/>
      <c r="G219" s="695"/>
      <c r="H219" s="695"/>
      <c r="I219" s="696"/>
      <c r="J219" s="3"/>
    </row>
    <row r="220" spans="1:10" s="1" customFormat="1" ht="19.5" hidden="1" thickBot="1">
      <c r="A220" s="4"/>
      <c r="B220" s="38" t="s">
        <v>1230</v>
      </c>
      <c r="C220" s="39" t="s">
        <v>14</v>
      </c>
      <c r="D220" s="39" t="s">
        <v>1231</v>
      </c>
      <c r="E220" s="697" t="s">
        <v>1227</v>
      </c>
      <c r="F220" s="698"/>
      <c r="G220" s="39" t="s">
        <v>1232</v>
      </c>
      <c r="H220" s="39" t="s">
        <v>44</v>
      </c>
      <c r="I220" s="40" t="s">
        <v>1228</v>
      </c>
      <c r="J220" s="3"/>
    </row>
    <row r="221" spans="1:10" s="1" customFormat="1" ht="19.5" hidden="1" customHeight="1" thickTop="1">
      <c r="A221" s="4"/>
      <c r="B221" s="699">
        <v>1</v>
      </c>
      <c r="C221" s="700"/>
      <c r="D221" s="700" t="str">
        <f>IF(C221&gt;0,VLOOKUP(C221,女子登録情報!$A$2:$H$2000,2,0),"")</f>
        <v/>
      </c>
      <c r="E221" s="701" t="str">
        <f>IF(C221&gt;0,VLOOKUP(C221,女子登録情報!$A$2:$H$2000,3,0),"")</f>
        <v/>
      </c>
      <c r="F221" s="702"/>
      <c r="G221" s="700" t="str">
        <f>IF(C221&gt;0,VLOOKUP(C221,女子登録情報!$A$2:$H$2000,4,0),"")</f>
        <v/>
      </c>
      <c r="H221" s="700" t="str">
        <f>IF(C221&gt;0,VLOOKUP(C221,女子登録情報!$A$2:$H$2000,8,0),"")</f>
        <v/>
      </c>
      <c r="I221" s="704" t="str">
        <f>IF(C221&gt;0,VLOOKUP(C221,女子登録情報!$A$2:$H$2000,5,0),"")</f>
        <v/>
      </c>
      <c r="J221" s="3"/>
    </row>
    <row r="222" spans="1:10" s="1" customFormat="1" ht="18.75" hidden="1" customHeight="1">
      <c r="A222" s="4"/>
      <c r="B222" s="671"/>
      <c r="C222" s="666"/>
      <c r="D222" s="666"/>
      <c r="E222" s="650"/>
      <c r="F222" s="703"/>
      <c r="G222" s="666"/>
      <c r="H222" s="666"/>
      <c r="I222" s="655"/>
      <c r="J222" s="3"/>
    </row>
    <row r="223" spans="1:10" s="1" customFormat="1" ht="18.75" hidden="1" customHeight="1">
      <c r="A223" s="4"/>
      <c r="B223" s="711">
        <v>2</v>
      </c>
      <c r="C223" s="672"/>
      <c r="D223" s="672" t="str">
        <f>IF(C223,VLOOKUP(C223,女子登録情報!$A$2:$H$2000,2,0),"")</f>
        <v/>
      </c>
      <c r="E223" s="647" t="str">
        <f>IF(C223&gt;0,VLOOKUP(C223,女子登録情報!$A$2:$H$2000,3,0),"")</f>
        <v/>
      </c>
      <c r="F223" s="712"/>
      <c r="G223" s="672" t="str">
        <f>IF(C223&gt;0,VLOOKUP(C223,女子登録情報!$A$2:$H$2000,4,0),"")</f>
        <v/>
      </c>
      <c r="H223" s="672" t="str">
        <f>IF(C223&gt;0,VLOOKUP(C223,女子登録情報!$A$2:$H$2000,8,0),"")</f>
        <v/>
      </c>
      <c r="I223" s="675" t="str">
        <f>IF(C223&gt;0,VLOOKUP(C223,女子登録情報!$A$2:$H$2000,5,0),"")</f>
        <v/>
      </c>
      <c r="J223" s="3"/>
    </row>
    <row r="224" spans="1:10" s="1" customFormat="1" ht="18.75" hidden="1" customHeight="1">
      <c r="A224" s="4"/>
      <c r="B224" s="671"/>
      <c r="C224" s="666"/>
      <c r="D224" s="666"/>
      <c r="E224" s="650"/>
      <c r="F224" s="703"/>
      <c r="G224" s="666"/>
      <c r="H224" s="666"/>
      <c r="I224" s="655"/>
      <c r="J224" s="3"/>
    </row>
    <row r="225" spans="1:10" s="1" customFormat="1" ht="18.75" hidden="1" customHeight="1">
      <c r="A225" s="4"/>
      <c r="B225" s="711">
        <v>3</v>
      </c>
      <c r="C225" s="672"/>
      <c r="D225" s="672" t="str">
        <f>IF(C225,VLOOKUP(C225,女子登録情報!$A$2:$H$2000,2,0),"")</f>
        <v/>
      </c>
      <c r="E225" s="647" t="str">
        <f>IF(C225&gt;0,VLOOKUP(C225,女子登録情報!$A$2:$H$2000,3,0),"")</f>
        <v/>
      </c>
      <c r="F225" s="712"/>
      <c r="G225" s="672" t="str">
        <f>IF(C225&gt;0,VLOOKUP(C225,女子登録情報!$A$2:$H$2000,4,0),"")</f>
        <v/>
      </c>
      <c r="H225" s="672" t="str">
        <f>IF(C225&gt;0,VLOOKUP(C225,女子登録情報!$A$2:$H$2000,8,0),"")</f>
        <v/>
      </c>
      <c r="I225" s="675" t="str">
        <f>IF(C225&gt;0,VLOOKUP(C225,女子登録情報!$A$2:$H$2000,5,0),"")</f>
        <v/>
      </c>
      <c r="J225" s="3"/>
    </row>
    <row r="226" spans="1:10" s="1" customFormat="1" ht="18.75" hidden="1" customHeight="1">
      <c r="A226" s="4"/>
      <c r="B226" s="671"/>
      <c r="C226" s="666"/>
      <c r="D226" s="666"/>
      <c r="E226" s="650"/>
      <c r="F226" s="703"/>
      <c r="G226" s="666"/>
      <c r="H226" s="666"/>
      <c r="I226" s="655"/>
      <c r="J226" s="3"/>
    </row>
    <row r="227" spans="1:10" s="1" customFormat="1" ht="18.75" hidden="1" customHeight="1">
      <c r="A227" s="4"/>
      <c r="B227" s="711">
        <v>4</v>
      </c>
      <c r="C227" s="672"/>
      <c r="D227" s="672" t="str">
        <f>IF(C227,VLOOKUP(C227,女子登録情報!$A$2:$H$2000,2,0),"")</f>
        <v/>
      </c>
      <c r="E227" s="647" t="str">
        <f>IF(C227&gt;0,VLOOKUP(C227,女子登録情報!$A$2:$H$2000,3,0),"")</f>
        <v/>
      </c>
      <c r="F227" s="712"/>
      <c r="G227" s="672" t="str">
        <f>IF(C227&gt;0,VLOOKUP(C227,女子登録情報!$A$2:$H$2000,4,0),"")</f>
        <v/>
      </c>
      <c r="H227" s="672" t="str">
        <f>IF(C227&gt;0,VLOOKUP(C227,女子登録情報!$A$2:$H$2000,8,0),"")</f>
        <v/>
      </c>
      <c r="I227" s="675" t="str">
        <f>IF(C227&gt;0,VLOOKUP(C227,女子登録情報!$A$2:$H$2000,5,0),"")</f>
        <v/>
      </c>
      <c r="J227" s="3"/>
    </row>
    <row r="228" spans="1:10" s="1" customFormat="1" ht="18.75" hidden="1" customHeight="1">
      <c r="A228" s="4"/>
      <c r="B228" s="671"/>
      <c r="C228" s="666"/>
      <c r="D228" s="666"/>
      <c r="E228" s="650"/>
      <c r="F228" s="703"/>
      <c r="G228" s="666"/>
      <c r="H228" s="666"/>
      <c r="I228" s="655"/>
      <c r="J228" s="3"/>
    </row>
    <row r="229" spans="1:10" s="1" customFormat="1" ht="18.75" hidden="1" customHeight="1">
      <c r="A229" s="4"/>
      <c r="B229" s="711">
        <v>5</v>
      </c>
      <c r="C229" s="672"/>
      <c r="D229" s="672" t="str">
        <f>IF(C229,VLOOKUP(C229,女子登録情報!$A$2:$H$2000,2,0),"")</f>
        <v/>
      </c>
      <c r="E229" s="647" t="str">
        <f>IF(C229&gt;0,VLOOKUP(C229,女子登録情報!$A$2:$H$2000,3,0),"")</f>
        <v/>
      </c>
      <c r="F229" s="712"/>
      <c r="G229" s="672" t="str">
        <f>IF(C229&gt;0,VLOOKUP(C229,女子登録情報!$A$2:$H$2000,4,0),"")</f>
        <v/>
      </c>
      <c r="H229" s="672" t="str">
        <f>IF(C229&gt;0,VLOOKUP(C229,女子登録情報!$A$2:$H$2000,8,0),"")</f>
        <v/>
      </c>
      <c r="I229" s="675" t="str">
        <f>IF(C229&gt;0,VLOOKUP(C229,女子登録情報!$A$2:$H$2000,5,0),"")</f>
        <v/>
      </c>
      <c r="J229" s="3"/>
    </row>
    <row r="230" spans="1:10" s="1" customFormat="1" ht="18.75" hidden="1" customHeight="1">
      <c r="A230" s="4"/>
      <c r="B230" s="671"/>
      <c r="C230" s="666"/>
      <c r="D230" s="666"/>
      <c r="E230" s="650"/>
      <c r="F230" s="703"/>
      <c r="G230" s="666"/>
      <c r="H230" s="666"/>
      <c r="I230" s="655"/>
      <c r="J230" s="3"/>
    </row>
    <row r="231" spans="1:10" s="1" customFormat="1" ht="18.75" hidden="1" customHeight="1">
      <c r="A231" s="4"/>
      <c r="B231" s="711">
        <v>6</v>
      </c>
      <c r="C231" s="672"/>
      <c r="D231" s="672" t="str">
        <f>IF(C231,VLOOKUP(C231,女子登録情報!$A$2:$H$2000,2,0),"")</f>
        <v/>
      </c>
      <c r="E231" s="647" t="str">
        <f>IF(C231&gt;0,VLOOKUP(C231,女子登録情報!$A$2:$H$2000,3,0),"")</f>
        <v/>
      </c>
      <c r="F231" s="712"/>
      <c r="G231" s="672" t="str">
        <f>IF(C231&gt;0,VLOOKUP(C231,女子登録情報!$A$2:$H$2000,4,0),"")</f>
        <v/>
      </c>
      <c r="H231" s="672" t="str">
        <f>IF(C231&gt;0,VLOOKUP(C231,女子登録情報!$A$2:$H$2000,8,0),"")</f>
        <v/>
      </c>
      <c r="I231" s="675" t="str">
        <f>IF(C231&gt;0,VLOOKUP(C231,女子登録情報!$A$2:$H$2000,5,0),"")</f>
        <v/>
      </c>
      <c r="J231" s="3"/>
    </row>
    <row r="232" spans="1:10" s="1" customFormat="1" ht="19.5" hidden="1" customHeight="1" thickBot="1">
      <c r="A232" s="4"/>
      <c r="B232" s="713"/>
      <c r="C232" s="714"/>
      <c r="D232" s="714"/>
      <c r="E232" s="715"/>
      <c r="F232" s="716"/>
      <c r="G232" s="714"/>
      <c r="H232" s="714"/>
      <c r="I232" s="676"/>
      <c r="J232" s="3"/>
    </row>
    <row r="233" spans="1:10" s="1" customFormat="1" ht="18.75" hidden="1">
      <c r="A233" s="4"/>
      <c r="B233" s="684" t="s">
        <v>1229</v>
      </c>
      <c r="C233" s="685"/>
      <c r="D233" s="685"/>
      <c r="E233" s="685"/>
      <c r="F233" s="685"/>
      <c r="G233" s="685"/>
      <c r="H233" s="685"/>
      <c r="I233" s="687"/>
      <c r="J233" s="3"/>
    </row>
    <row r="234" spans="1:10" s="1" customFormat="1" ht="18.75" hidden="1">
      <c r="A234" s="4"/>
      <c r="B234" s="688"/>
      <c r="C234" s="686"/>
      <c r="D234" s="686"/>
      <c r="E234" s="686"/>
      <c r="F234" s="686"/>
      <c r="G234" s="686"/>
      <c r="H234" s="686"/>
      <c r="I234" s="689"/>
      <c r="J234" s="3"/>
    </row>
    <row r="235" spans="1:10" s="1" customFormat="1" ht="19.5" hidden="1" thickBot="1">
      <c r="A235" s="4"/>
      <c r="B235" s="690"/>
      <c r="C235" s="691"/>
      <c r="D235" s="691"/>
      <c r="E235" s="691"/>
      <c r="F235" s="691"/>
      <c r="G235" s="691"/>
      <c r="H235" s="691"/>
      <c r="I235" s="692"/>
      <c r="J235" s="3"/>
    </row>
    <row r="236" spans="1:10" s="1" customFormat="1" ht="18.75" hidden="1">
      <c r="A236" s="45"/>
      <c r="B236" s="45"/>
      <c r="C236" s="45"/>
      <c r="D236" s="45"/>
      <c r="E236" s="45"/>
      <c r="F236" s="45"/>
      <c r="G236" s="45"/>
      <c r="H236" s="45"/>
      <c r="I236" s="45"/>
      <c r="J236" s="48"/>
    </row>
    <row r="237" spans="1:10" s="1" customFormat="1" ht="19.5" hidden="1" thickBot="1">
      <c r="A237" s="4"/>
      <c r="B237" s="4"/>
      <c r="C237" s="4"/>
      <c r="D237" s="4"/>
      <c r="E237" s="4"/>
      <c r="F237" s="4"/>
      <c r="G237" s="4"/>
      <c r="H237" s="4"/>
      <c r="I237" s="4"/>
      <c r="J237" s="46" t="s">
        <v>1253</v>
      </c>
    </row>
    <row r="238" spans="1:10" s="1" customFormat="1" ht="18.75" hidden="1" customHeight="1">
      <c r="A238" s="4"/>
      <c r="B238" s="723" t="str">
        <f>CONCATENATE('加盟校情報&amp;大会設定'!$G$5,'加盟校情報&amp;大会設定'!$H$5,'加盟校情報&amp;大会設定'!$I$5,'加盟校情報&amp;大会設定'!$J$5,)&amp;"　女子4×100mR"</f>
        <v>第85回東海学生陸上競技対校選手権大会　女子4×100mR</v>
      </c>
      <c r="C238" s="724"/>
      <c r="D238" s="724"/>
      <c r="E238" s="724"/>
      <c r="F238" s="724"/>
      <c r="G238" s="724"/>
      <c r="H238" s="724"/>
      <c r="I238" s="725"/>
      <c r="J238" s="3"/>
    </row>
    <row r="239" spans="1:10" s="1" customFormat="1" ht="19.5" hidden="1" customHeight="1" thickBot="1">
      <c r="A239" s="4"/>
      <c r="B239" s="726"/>
      <c r="C239" s="727"/>
      <c r="D239" s="727"/>
      <c r="E239" s="727"/>
      <c r="F239" s="727"/>
      <c r="G239" s="727"/>
      <c r="H239" s="727"/>
      <c r="I239" s="728"/>
      <c r="J239" s="3"/>
    </row>
    <row r="240" spans="1:10" s="1" customFormat="1" ht="18.75" hidden="1">
      <c r="A240" s="4"/>
      <c r="B240" s="636" t="s">
        <v>1233</v>
      </c>
      <c r="C240" s="637"/>
      <c r="D240" s="673" t="str">
        <f>IF(基本情報登録!$D$6&gt;0,基本情報登録!$D$6,"")</f>
        <v/>
      </c>
      <c r="E240" s="674"/>
      <c r="F240" s="674"/>
      <c r="G240" s="674"/>
      <c r="H240" s="637"/>
      <c r="I240" s="47" t="s">
        <v>1267</v>
      </c>
      <c r="J240" s="3"/>
    </row>
    <row r="241" spans="1:10" s="1" customFormat="1" ht="18.75" hidden="1" customHeight="1">
      <c r="A241" s="4"/>
      <c r="B241" s="643" t="s">
        <v>1</v>
      </c>
      <c r="C241" s="644"/>
      <c r="D241" s="677" t="str">
        <f>IF(基本情報登録!$D$8&gt;0,基本情報登録!$D$8,"")</f>
        <v/>
      </c>
      <c r="E241" s="678"/>
      <c r="F241" s="678"/>
      <c r="G241" s="678"/>
      <c r="H241" s="644"/>
      <c r="I241" s="675"/>
      <c r="J241" s="3"/>
    </row>
    <row r="242" spans="1:10" s="1" customFormat="1" ht="19.5" hidden="1" customHeight="1" thickBot="1">
      <c r="A242" s="4"/>
      <c r="B242" s="653"/>
      <c r="C242" s="654"/>
      <c r="D242" s="679"/>
      <c r="E242" s="680"/>
      <c r="F242" s="680"/>
      <c r="G242" s="680"/>
      <c r="H242" s="654"/>
      <c r="I242" s="676"/>
      <c r="J242" s="3"/>
    </row>
    <row r="243" spans="1:10" s="1" customFormat="1" ht="18.75" hidden="1">
      <c r="A243" s="4"/>
      <c r="B243" s="636" t="s">
        <v>4288</v>
      </c>
      <c r="C243" s="637"/>
      <c r="D243" s="705"/>
      <c r="E243" s="706"/>
      <c r="F243" s="706"/>
      <c r="G243" s="706"/>
      <c r="H243" s="706"/>
      <c r="I243" s="707"/>
      <c r="J243" s="3"/>
    </row>
    <row r="244" spans="1:10" s="1" customFormat="1" ht="18.75" hidden="1">
      <c r="A244" s="4"/>
      <c r="B244" s="35"/>
      <c r="C244" s="36"/>
      <c r="D244" s="37"/>
      <c r="E244" s="641" t="str">
        <f>TEXT(D243,"00000")</f>
        <v>00000</v>
      </c>
      <c r="F244" s="641"/>
      <c r="G244" s="641"/>
      <c r="H244" s="641"/>
      <c r="I244" s="642"/>
      <c r="J244" s="3"/>
    </row>
    <row r="245" spans="1:10" s="1" customFormat="1" ht="18.75" hidden="1" customHeight="1">
      <c r="A245" s="4"/>
      <c r="B245" s="643" t="s">
        <v>23</v>
      </c>
      <c r="C245" s="644"/>
      <c r="D245" s="647"/>
      <c r="E245" s="648"/>
      <c r="F245" s="648"/>
      <c r="G245" s="648"/>
      <c r="H245" s="648"/>
      <c r="I245" s="649"/>
      <c r="J245" s="3"/>
    </row>
    <row r="246" spans="1:10" s="1" customFormat="1" ht="18.75" hidden="1" customHeight="1">
      <c r="A246" s="4"/>
      <c r="B246" s="645"/>
      <c r="C246" s="646"/>
      <c r="D246" s="650"/>
      <c r="E246" s="651"/>
      <c r="F246" s="651"/>
      <c r="G246" s="651"/>
      <c r="H246" s="651"/>
      <c r="I246" s="652"/>
      <c r="J246" s="3"/>
    </row>
    <row r="247" spans="1:10" s="1" customFormat="1" ht="19.5" hidden="1" thickBot="1">
      <c r="A247" s="4"/>
      <c r="B247" s="708" t="s">
        <v>1225</v>
      </c>
      <c r="C247" s="709"/>
      <c r="D247" s="710"/>
      <c r="E247" s="634"/>
      <c r="F247" s="634"/>
      <c r="G247" s="634"/>
      <c r="H247" s="634"/>
      <c r="I247" s="635"/>
      <c r="J247" s="3"/>
    </row>
    <row r="248" spans="1:10" s="1" customFormat="1" ht="18.75" hidden="1">
      <c r="A248" s="4"/>
      <c r="B248" s="694" t="s">
        <v>1226</v>
      </c>
      <c r="C248" s="695"/>
      <c r="D248" s="695"/>
      <c r="E248" s="695"/>
      <c r="F248" s="695"/>
      <c r="G248" s="695"/>
      <c r="H248" s="695"/>
      <c r="I248" s="696"/>
      <c r="J248" s="3"/>
    </row>
    <row r="249" spans="1:10" s="1" customFormat="1" ht="19.5" hidden="1" thickBot="1">
      <c r="A249" s="4"/>
      <c r="B249" s="38" t="s">
        <v>1230</v>
      </c>
      <c r="C249" s="39" t="s">
        <v>14</v>
      </c>
      <c r="D249" s="39" t="s">
        <v>1231</v>
      </c>
      <c r="E249" s="697" t="s">
        <v>1227</v>
      </c>
      <c r="F249" s="698"/>
      <c r="G249" s="39" t="s">
        <v>1232</v>
      </c>
      <c r="H249" s="39" t="s">
        <v>44</v>
      </c>
      <c r="I249" s="40" t="s">
        <v>1228</v>
      </c>
      <c r="J249" s="3"/>
    </row>
    <row r="250" spans="1:10" s="1" customFormat="1" ht="19.5" hidden="1" customHeight="1" thickTop="1">
      <c r="A250" s="4"/>
      <c r="B250" s="699">
        <v>1</v>
      </c>
      <c r="C250" s="700"/>
      <c r="D250" s="700" t="str">
        <f>IF(C250&gt;0,VLOOKUP(C250,女子登録情報!$A$2:$H$2000,2,0),"")</f>
        <v/>
      </c>
      <c r="E250" s="701" t="str">
        <f>IF(C250&gt;0,VLOOKUP(C250,女子登録情報!$A$2:$H$2000,3,0),"")</f>
        <v/>
      </c>
      <c r="F250" s="702"/>
      <c r="G250" s="700" t="str">
        <f>IF(C250&gt;0,VLOOKUP(C250,女子登録情報!$A$2:$H$2000,4,0),"")</f>
        <v/>
      </c>
      <c r="H250" s="700" t="str">
        <f>IF(C250&gt;0,VLOOKUP(C250,女子登録情報!$A$2:$H$2000,8,0),"")</f>
        <v/>
      </c>
      <c r="I250" s="704" t="str">
        <f>IF(C250&gt;0,VLOOKUP(C250,女子登録情報!$A$2:$H$2000,5,0),"")</f>
        <v/>
      </c>
      <c r="J250" s="3"/>
    </row>
    <row r="251" spans="1:10" s="1" customFormat="1" ht="18.75" hidden="1" customHeight="1">
      <c r="A251" s="4"/>
      <c r="B251" s="671"/>
      <c r="C251" s="666"/>
      <c r="D251" s="666"/>
      <c r="E251" s="650"/>
      <c r="F251" s="703"/>
      <c r="G251" s="666"/>
      <c r="H251" s="666"/>
      <c r="I251" s="655"/>
      <c r="J251" s="3"/>
    </row>
    <row r="252" spans="1:10" s="1" customFormat="1" ht="18.75" hidden="1" customHeight="1">
      <c r="A252" s="4"/>
      <c r="B252" s="711">
        <v>2</v>
      </c>
      <c r="C252" s="672"/>
      <c r="D252" s="672" t="str">
        <f>IF(C252,VLOOKUP(C252,女子登録情報!$A$2:$H$2000,2,0),"")</f>
        <v/>
      </c>
      <c r="E252" s="647" t="str">
        <f>IF(C252&gt;0,VLOOKUP(C252,女子登録情報!$A$2:$H$2000,3,0),"")</f>
        <v/>
      </c>
      <c r="F252" s="712"/>
      <c r="G252" s="672" t="str">
        <f>IF(C252&gt;0,VLOOKUP(C252,女子登録情報!$A$2:$H$2000,4,0),"")</f>
        <v/>
      </c>
      <c r="H252" s="672" t="str">
        <f>IF(C252&gt;0,VLOOKUP(C252,女子登録情報!$A$2:$H$2000,8,0),"")</f>
        <v/>
      </c>
      <c r="I252" s="675" t="str">
        <f>IF(C252&gt;0,VLOOKUP(C252,女子登録情報!$A$2:$H$2000,5,0),"")</f>
        <v/>
      </c>
      <c r="J252" s="3"/>
    </row>
    <row r="253" spans="1:10" s="1" customFormat="1" ht="18.75" hidden="1" customHeight="1">
      <c r="A253" s="4"/>
      <c r="B253" s="671"/>
      <c r="C253" s="666"/>
      <c r="D253" s="666"/>
      <c r="E253" s="650"/>
      <c r="F253" s="703"/>
      <c r="G253" s="666"/>
      <c r="H253" s="666"/>
      <c r="I253" s="655"/>
      <c r="J253" s="3"/>
    </row>
    <row r="254" spans="1:10" s="1" customFormat="1" ht="18.75" hidden="1" customHeight="1">
      <c r="A254" s="4"/>
      <c r="B254" s="711">
        <v>3</v>
      </c>
      <c r="C254" s="672"/>
      <c r="D254" s="672" t="str">
        <f>IF(C254,VLOOKUP(C254,女子登録情報!$A$2:$H$2000,2,0),"")</f>
        <v/>
      </c>
      <c r="E254" s="647" t="str">
        <f>IF(C254&gt;0,VLOOKUP(C254,女子登録情報!$A$2:$H$2000,3,0),"")</f>
        <v/>
      </c>
      <c r="F254" s="712"/>
      <c r="G254" s="672" t="str">
        <f>IF(C254&gt;0,VLOOKUP(C254,女子登録情報!$A$2:$H$2000,4,0),"")</f>
        <v/>
      </c>
      <c r="H254" s="672" t="str">
        <f>IF(C254&gt;0,VLOOKUP(C254,女子登録情報!$A$2:$H$2000,8,0),"")</f>
        <v/>
      </c>
      <c r="I254" s="675" t="str">
        <f>IF(C254&gt;0,VLOOKUP(C254,女子登録情報!$A$2:$H$2000,5,0),"")</f>
        <v/>
      </c>
      <c r="J254" s="3"/>
    </row>
    <row r="255" spans="1:10" s="1" customFormat="1" ht="18.75" hidden="1" customHeight="1">
      <c r="A255" s="4"/>
      <c r="B255" s="671"/>
      <c r="C255" s="666"/>
      <c r="D255" s="666"/>
      <c r="E255" s="650"/>
      <c r="F255" s="703"/>
      <c r="G255" s="666"/>
      <c r="H255" s="666"/>
      <c r="I255" s="655"/>
      <c r="J255" s="3"/>
    </row>
    <row r="256" spans="1:10" s="1" customFormat="1" ht="18.75" hidden="1" customHeight="1">
      <c r="A256" s="4"/>
      <c r="B256" s="711">
        <v>4</v>
      </c>
      <c r="C256" s="672"/>
      <c r="D256" s="672" t="str">
        <f>IF(C256,VLOOKUP(C256,女子登録情報!$A$2:$H$2000,2,0),"")</f>
        <v/>
      </c>
      <c r="E256" s="647" t="str">
        <f>IF(C256&gt;0,VLOOKUP(C256,女子登録情報!$A$2:$H$2000,3,0),"")</f>
        <v/>
      </c>
      <c r="F256" s="712"/>
      <c r="G256" s="672" t="str">
        <f>IF(C256&gt;0,VLOOKUP(C256,女子登録情報!$A$2:$H$2000,4,0),"")</f>
        <v/>
      </c>
      <c r="H256" s="672" t="str">
        <f>IF(C256&gt;0,VLOOKUP(C256,女子登録情報!$A$2:$H$2000,8,0),"")</f>
        <v/>
      </c>
      <c r="I256" s="675" t="str">
        <f>IF(C256&gt;0,VLOOKUP(C256,女子登録情報!$A$2:$H$2000,5,0),"")</f>
        <v/>
      </c>
      <c r="J256" s="3"/>
    </row>
    <row r="257" spans="1:10" s="1" customFormat="1" ht="18.75" hidden="1" customHeight="1">
      <c r="A257" s="4"/>
      <c r="B257" s="671"/>
      <c r="C257" s="666"/>
      <c r="D257" s="666"/>
      <c r="E257" s="650"/>
      <c r="F257" s="703"/>
      <c r="G257" s="666"/>
      <c r="H257" s="666"/>
      <c r="I257" s="655"/>
      <c r="J257" s="3"/>
    </row>
    <row r="258" spans="1:10" s="1" customFormat="1" ht="18.75" hidden="1" customHeight="1">
      <c r="A258" s="4"/>
      <c r="B258" s="711">
        <v>5</v>
      </c>
      <c r="C258" s="672"/>
      <c r="D258" s="672" t="str">
        <f>IF(C258,VLOOKUP(C258,女子登録情報!$A$2:$H$2000,2,0),"")</f>
        <v/>
      </c>
      <c r="E258" s="647" t="str">
        <f>IF(C258&gt;0,VLOOKUP(C258,女子登録情報!$A$2:$H$2000,3,0),"")</f>
        <v/>
      </c>
      <c r="F258" s="712"/>
      <c r="G258" s="672" t="str">
        <f>IF(C258&gt;0,VLOOKUP(C258,女子登録情報!$A$2:$H$2000,4,0),"")</f>
        <v/>
      </c>
      <c r="H258" s="672" t="str">
        <f>IF(C258&gt;0,VLOOKUP(C258,女子登録情報!$A$2:$H$2000,8,0),"")</f>
        <v/>
      </c>
      <c r="I258" s="675" t="str">
        <f>IF(C258&gt;0,VLOOKUP(C258,女子登録情報!$A$2:$H$2000,5,0),"")</f>
        <v/>
      </c>
      <c r="J258" s="3"/>
    </row>
    <row r="259" spans="1:10" s="1" customFormat="1" ht="18.75" hidden="1" customHeight="1">
      <c r="A259" s="4"/>
      <c r="B259" s="671"/>
      <c r="C259" s="666"/>
      <c r="D259" s="666"/>
      <c r="E259" s="650"/>
      <c r="F259" s="703"/>
      <c r="G259" s="666"/>
      <c r="H259" s="666"/>
      <c r="I259" s="655"/>
      <c r="J259" s="3"/>
    </row>
    <row r="260" spans="1:10" s="1" customFormat="1" ht="18.75" hidden="1" customHeight="1">
      <c r="A260" s="4"/>
      <c r="B260" s="711">
        <v>6</v>
      </c>
      <c r="C260" s="672"/>
      <c r="D260" s="672" t="str">
        <f>IF(C260,VLOOKUP(C260,女子登録情報!$A$2:$H$2000,2,0),"")</f>
        <v/>
      </c>
      <c r="E260" s="647" t="str">
        <f>IF(C260&gt;0,VLOOKUP(C260,女子登録情報!$A$2:$H$2000,3,0),"")</f>
        <v/>
      </c>
      <c r="F260" s="712"/>
      <c r="G260" s="672" t="str">
        <f>IF(C260&gt;0,VLOOKUP(C260,女子登録情報!$A$2:$H$2000,4,0),"")</f>
        <v/>
      </c>
      <c r="H260" s="672" t="str">
        <f>IF(C260&gt;0,VLOOKUP(C260,女子登録情報!$A$2:$H$2000,8,0),"")</f>
        <v/>
      </c>
      <c r="I260" s="675" t="str">
        <f>IF(C260&gt;0,VLOOKUP(C260,女子登録情報!$A$2:$H$2000,5,0),"")</f>
        <v/>
      </c>
      <c r="J260" s="3"/>
    </row>
    <row r="261" spans="1:10" s="1" customFormat="1" ht="19.5" hidden="1" customHeight="1" thickBot="1">
      <c r="A261" s="4"/>
      <c r="B261" s="713"/>
      <c r="C261" s="714"/>
      <c r="D261" s="714"/>
      <c r="E261" s="715"/>
      <c r="F261" s="716"/>
      <c r="G261" s="714"/>
      <c r="H261" s="714"/>
      <c r="I261" s="676"/>
      <c r="J261" s="3"/>
    </row>
    <row r="262" spans="1:10" s="1" customFormat="1" ht="18.75" hidden="1">
      <c r="A262" s="4"/>
      <c r="B262" s="684" t="s">
        <v>1229</v>
      </c>
      <c r="C262" s="685"/>
      <c r="D262" s="685"/>
      <c r="E262" s="685"/>
      <c r="F262" s="685"/>
      <c r="G262" s="685"/>
      <c r="H262" s="685"/>
      <c r="I262" s="687"/>
      <c r="J262" s="3"/>
    </row>
    <row r="263" spans="1:10" s="1" customFormat="1" ht="18.75" hidden="1">
      <c r="A263" s="4"/>
      <c r="B263" s="688"/>
      <c r="C263" s="686"/>
      <c r="D263" s="686"/>
      <c r="E263" s="686"/>
      <c r="F263" s="686"/>
      <c r="G263" s="686"/>
      <c r="H263" s="686"/>
      <c r="I263" s="689"/>
      <c r="J263" s="3"/>
    </row>
    <row r="264" spans="1:10" s="1" customFormat="1" ht="19.5" hidden="1" thickBot="1">
      <c r="A264" s="4"/>
      <c r="B264" s="690"/>
      <c r="C264" s="691"/>
      <c r="D264" s="691"/>
      <c r="E264" s="691"/>
      <c r="F264" s="691"/>
      <c r="G264" s="691"/>
      <c r="H264" s="691"/>
      <c r="I264" s="692"/>
      <c r="J264" s="3"/>
    </row>
    <row r="265" spans="1:10" s="1" customFormat="1" ht="18.75" hidden="1">
      <c r="A265" s="45"/>
      <c r="B265" s="45"/>
      <c r="C265" s="45"/>
      <c r="D265" s="45"/>
      <c r="E265" s="45"/>
      <c r="F265" s="45"/>
      <c r="G265" s="45"/>
      <c r="H265" s="45"/>
      <c r="I265" s="45"/>
      <c r="J265" s="48"/>
    </row>
    <row r="266" spans="1:10" s="1" customFormat="1" ht="19.5" hidden="1" thickBot="1">
      <c r="A266" s="4"/>
      <c r="B266" s="4"/>
      <c r="C266" s="4"/>
      <c r="D266" s="4"/>
      <c r="E266" s="4"/>
      <c r="F266" s="4"/>
      <c r="G266" s="4"/>
      <c r="H266" s="4"/>
      <c r="I266" s="4"/>
      <c r="J266" s="46" t="s">
        <v>1254</v>
      </c>
    </row>
    <row r="267" spans="1:10" s="1" customFormat="1" ht="18.75" hidden="1" customHeight="1">
      <c r="A267" s="4"/>
      <c r="B267" s="723" t="str">
        <f>CONCATENATE('加盟校情報&amp;大会設定'!$G$5,'加盟校情報&amp;大会設定'!$H$5,'加盟校情報&amp;大会設定'!$I$5,'加盟校情報&amp;大会設定'!$J$5,)&amp;"　女子4×100mR"</f>
        <v>第85回東海学生陸上競技対校選手権大会　女子4×100mR</v>
      </c>
      <c r="C267" s="724"/>
      <c r="D267" s="724"/>
      <c r="E267" s="724"/>
      <c r="F267" s="724"/>
      <c r="G267" s="724"/>
      <c r="H267" s="724"/>
      <c r="I267" s="725"/>
      <c r="J267" s="3"/>
    </row>
    <row r="268" spans="1:10" s="1" customFormat="1" ht="19.5" hidden="1" customHeight="1" thickBot="1">
      <c r="A268" s="4"/>
      <c r="B268" s="726"/>
      <c r="C268" s="727"/>
      <c r="D268" s="727"/>
      <c r="E268" s="727"/>
      <c r="F268" s="727"/>
      <c r="G268" s="727"/>
      <c r="H268" s="727"/>
      <c r="I268" s="728"/>
      <c r="J268" s="3"/>
    </row>
    <row r="269" spans="1:10" s="1" customFormat="1" ht="18.75" hidden="1">
      <c r="A269" s="4"/>
      <c r="B269" s="636" t="s">
        <v>1233</v>
      </c>
      <c r="C269" s="637"/>
      <c r="D269" s="673" t="str">
        <f>IF(基本情報登録!$D$6&gt;0,基本情報登録!$D$6,"")</f>
        <v/>
      </c>
      <c r="E269" s="674"/>
      <c r="F269" s="674"/>
      <c r="G269" s="674"/>
      <c r="H269" s="637"/>
      <c r="I269" s="47" t="s">
        <v>1267</v>
      </c>
      <c r="J269" s="3"/>
    </row>
    <row r="270" spans="1:10" s="1" customFormat="1" ht="18.75" hidden="1" customHeight="1">
      <c r="A270" s="4"/>
      <c r="B270" s="643" t="s">
        <v>1</v>
      </c>
      <c r="C270" s="644"/>
      <c r="D270" s="677" t="str">
        <f>IF(基本情報登録!$D$8&gt;0,基本情報登録!$D$8,"")</f>
        <v/>
      </c>
      <c r="E270" s="678"/>
      <c r="F270" s="678"/>
      <c r="G270" s="678"/>
      <c r="H270" s="644"/>
      <c r="I270" s="675"/>
      <c r="J270" s="3"/>
    </row>
    <row r="271" spans="1:10" s="1" customFormat="1" ht="19.5" hidden="1" customHeight="1" thickBot="1">
      <c r="A271" s="4"/>
      <c r="B271" s="653"/>
      <c r="C271" s="654"/>
      <c r="D271" s="679"/>
      <c r="E271" s="680"/>
      <c r="F271" s="680"/>
      <c r="G271" s="680"/>
      <c r="H271" s="654"/>
      <c r="I271" s="676"/>
      <c r="J271" s="3"/>
    </row>
    <row r="272" spans="1:10" s="1" customFormat="1" ht="18.75" hidden="1">
      <c r="A272" s="4"/>
      <c r="B272" s="636" t="s">
        <v>4288</v>
      </c>
      <c r="C272" s="637"/>
      <c r="D272" s="705"/>
      <c r="E272" s="706"/>
      <c r="F272" s="706"/>
      <c r="G272" s="706"/>
      <c r="H272" s="706"/>
      <c r="I272" s="707"/>
      <c r="J272" s="3"/>
    </row>
    <row r="273" spans="1:10" s="1" customFormat="1" ht="18.75" hidden="1">
      <c r="A273" s="4"/>
      <c r="B273" s="35"/>
      <c r="C273" s="36"/>
      <c r="D273" s="37"/>
      <c r="E273" s="641" t="str">
        <f>TEXT(D272,"00000")</f>
        <v>00000</v>
      </c>
      <c r="F273" s="641"/>
      <c r="G273" s="641"/>
      <c r="H273" s="641"/>
      <c r="I273" s="642"/>
      <c r="J273" s="3"/>
    </row>
    <row r="274" spans="1:10" s="1" customFormat="1" ht="18.75" hidden="1" customHeight="1">
      <c r="A274" s="4"/>
      <c r="B274" s="643" t="s">
        <v>23</v>
      </c>
      <c r="C274" s="644"/>
      <c r="D274" s="647"/>
      <c r="E274" s="648"/>
      <c r="F274" s="648"/>
      <c r="G274" s="648"/>
      <c r="H274" s="648"/>
      <c r="I274" s="649"/>
      <c r="J274" s="3"/>
    </row>
    <row r="275" spans="1:10" s="1" customFormat="1" ht="18.75" hidden="1" customHeight="1">
      <c r="A275" s="4"/>
      <c r="B275" s="645"/>
      <c r="C275" s="646"/>
      <c r="D275" s="650"/>
      <c r="E275" s="651"/>
      <c r="F275" s="651"/>
      <c r="G275" s="651"/>
      <c r="H275" s="651"/>
      <c r="I275" s="652"/>
      <c r="J275" s="3"/>
    </row>
    <row r="276" spans="1:10" s="1" customFormat="1" ht="19.5" hidden="1" thickBot="1">
      <c r="A276" s="4"/>
      <c r="B276" s="708" t="s">
        <v>1225</v>
      </c>
      <c r="C276" s="709"/>
      <c r="D276" s="710"/>
      <c r="E276" s="634"/>
      <c r="F276" s="634"/>
      <c r="G276" s="634"/>
      <c r="H276" s="634"/>
      <c r="I276" s="635"/>
      <c r="J276" s="3"/>
    </row>
    <row r="277" spans="1:10" s="1" customFormat="1" ht="18.75" hidden="1">
      <c r="A277" s="4"/>
      <c r="B277" s="694" t="s">
        <v>1226</v>
      </c>
      <c r="C277" s="695"/>
      <c r="D277" s="695"/>
      <c r="E277" s="695"/>
      <c r="F277" s="695"/>
      <c r="G277" s="695"/>
      <c r="H277" s="695"/>
      <c r="I277" s="696"/>
      <c r="J277" s="3"/>
    </row>
    <row r="278" spans="1:10" s="1" customFormat="1" ht="19.5" hidden="1" thickBot="1">
      <c r="A278" s="4"/>
      <c r="B278" s="38" t="s">
        <v>1230</v>
      </c>
      <c r="C278" s="39" t="s">
        <v>14</v>
      </c>
      <c r="D278" s="39" t="s">
        <v>1231</v>
      </c>
      <c r="E278" s="697" t="s">
        <v>1227</v>
      </c>
      <c r="F278" s="698"/>
      <c r="G278" s="39" t="s">
        <v>1232</v>
      </c>
      <c r="H278" s="39" t="s">
        <v>44</v>
      </c>
      <c r="I278" s="40" t="s">
        <v>1228</v>
      </c>
      <c r="J278" s="3"/>
    </row>
    <row r="279" spans="1:10" s="1" customFormat="1" ht="19.5" hidden="1" customHeight="1" thickTop="1">
      <c r="A279" s="4"/>
      <c r="B279" s="699">
        <v>1</v>
      </c>
      <c r="C279" s="700"/>
      <c r="D279" s="700" t="str">
        <f>IF(C279&gt;0,VLOOKUP(C279,女子登録情報!$A$2:$H$2000,2,0),"")</f>
        <v/>
      </c>
      <c r="E279" s="701" t="str">
        <f>IF(C279&gt;0,VLOOKUP(C279,女子登録情報!$A$2:$H$2000,3,0),"")</f>
        <v/>
      </c>
      <c r="F279" s="702"/>
      <c r="G279" s="700" t="str">
        <f>IF(C279&gt;0,VLOOKUP(C279,女子登録情報!$A$2:$H$2000,4,0),"")</f>
        <v/>
      </c>
      <c r="H279" s="700" t="str">
        <f>IF(C279&gt;0,VLOOKUP(C279,女子登録情報!$A$2:$H$2000,8,0),"")</f>
        <v/>
      </c>
      <c r="I279" s="704" t="str">
        <f>IF(C279&gt;0,VLOOKUP(C279,女子登録情報!$A$2:$H$2000,5,0),"")</f>
        <v/>
      </c>
      <c r="J279" s="3"/>
    </row>
    <row r="280" spans="1:10" s="1" customFormat="1" ht="18.75" hidden="1" customHeight="1">
      <c r="A280" s="4"/>
      <c r="B280" s="671"/>
      <c r="C280" s="666"/>
      <c r="D280" s="666"/>
      <c r="E280" s="650"/>
      <c r="F280" s="703"/>
      <c r="G280" s="666"/>
      <c r="H280" s="666"/>
      <c r="I280" s="655"/>
      <c r="J280" s="3"/>
    </row>
    <row r="281" spans="1:10" s="1" customFormat="1" ht="18.75" hidden="1" customHeight="1">
      <c r="A281" s="4"/>
      <c r="B281" s="711">
        <v>2</v>
      </c>
      <c r="C281" s="672"/>
      <c r="D281" s="672" t="str">
        <f>IF(C281,VLOOKUP(C281,女子登録情報!$A$2:$H$2000,2,0),"")</f>
        <v/>
      </c>
      <c r="E281" s="647" t="str">
        <f>IF(C281&gt;0,VLOOKUP(C281,女子登録情報!$A$2:$H$2000,3,0),"")</f>
        <v/>
      </c>
      <c r="F281" s="712"/>
      <c r="G281" s="672" t="str">
        <f>IF(C281&gt;0,VLOOKUP(C281,女子登録情報!$A$2:$H$2000,4,0),"")</f>
        <v/>
      </c>
      <c r="H281" s="672" t="str">
        <f>IF(C281&gt;0,VLOOKUP(C281,女子登録情報!$A$2:$H$2000,8,0),"")</f>
        <v/>
      </c>
      <c r="I281" s="675" t="str">
        <f>IF(C281&gt;0,VLOOKUP(C281,女子登録情報!$A$2:$H$2000,5,0),"")</f>
        <v/>
      </c>
      <c r="J281" s="3"/>
    </row>
    <row r="282" spans="1:10" s="1" customFormat="1" ht="18.75" hidden="1" customHeight="1">
      <c r="A282" s="4"/>
      <c r="B282" s="671"/>
      <c r="C282" s="666"/>
      <c r="D282" s="666"/>
      <c r="E282" s="650"/>
      <c r="F282" s="703"/>
      <c r="G282" s="666"/>
      <c r="H282" s="666"/>
      <c r="I282" s="655"/>
      <c r="J282" s="3"/>
    </row>
    <row r="283" spans="1:10" s="1" customFormat="1" ht="18.75" hidden="1" customHeight="1">
      <c r="A283" s="4"/>
      <c r="B283" s="711">
        <v>3</v>
      </c>
      <c r="C283" s="672"/>
      <c r="D283" s="672" t="str">
        <f>IF(C283,VLOOKUP(C283,女子登録情報!$A$2:$H$2000,2,0),"")</f>
        <v/>
      </c>
      <c r="E283" s="647" t="str">
        <f>IF(C283&gt;0,VLOOKUP(C283,女子登録情報!$A$2:$H$2000,3,0),"")</f>
        <v/>
      </c>
      <c r="F283" s="712"/>
      <c r="G283" s="672" t="str">
        <f>IF(C283&gt;0,VLOOKUP(C283,女子登録情報!$A$2:$H$2000,4,0),"")</f>
        <v/>
      </c>
      <c r="H283" s="672" t="str">
        <f>IF(C283&gt;0,VLOOKUP(C283,女子登録情報!$A$2:$H$2000,8,0),"")</f>
        <v/>
      </c>
      <c r="I283" s="675" t="str">
        <f>IF(C283&gt;0,VLOOKUP(C283,女子登録情報!$A$2:$H$2000,5,0),"")</f>
        <v/>
      </c>
      <c r="J283" s="3"/>
    </row>
    <row r="284" spans="1:10" s="1" customFormat="1" ht="18.75" hidden="1" customHeight="1">
      <c r="A284" s="4"/>
      <c r="B284" s="671"/>
      <c r="C284" s="666"/>
      <c r="D284" s="666"/>
      <c r="E284" s="650"/>
      <c r="F284" s="703"/>
      <c r="G284" s="666"/>
      <c r="H284" s="666"/>
      <c r="I284" s="655"/>
      <c r="J284" s="3"/>
    </row>
    <row r="285" spans="1:10" s="1" customFormat="1" ht="18.75" hidden="1" customHeight="1">
      <c r="A285" s="4"/>
      <c r="B285" s="711">
        <v>4</v>
      </c>
      <c r="C285" s="672"/>
      <c r="D285" s="672" t="str">
        <f>IF(C285,VLOOKUP(C285,女子登録情報!$A$2:$H$2000,2,0),"")</f>
        <v/>
      </c>
      <c r="E285" s="647" t="str">
        <f>IF(C285&gt;0,VLOOKUP(C285,女子登録情報!$A$2:$H$2000,3,0),"")</f>
        <v/>
      </c>
      <c r="F285" s="712"/>
      <c r="G285" s="672" t="str">
        <f>IF(C285&gt;0,VLOOKUP(C285,女子登録情報!$A$2:$H$2000,4,0),"")</f>
        <v/>
      </c>
      <c r="H285" s="672" t="str">
        <f>IF(C285&gt;0,VLOOKUP(C285,女子登録情報!$A$2:$H$2000,8,0),"")</f>
        <v/>
      </c>
      <c r="I285" s="675" t="str">
        <f>IF(C285&gt;0,VLOOKUP(C285,女子登録情報!$A$2:$H$2000,5,0),"")</f>
        <v/>
      </c>
      <c r="J285" s="3"/>
    </row>
    <row r="286" spans="1:10" s="1" customFormat="1" ht="18.75" hidden="1" customHeight="1">
      <c r="A286" s="4"/>
      <c r="B286" s="671"/>
      <c r="C286" s="666"/>
      <c r="D286" s="666"/>
      <c r="E286" s="650"/>
      <c r="F286" s="703"/>
      <c r="G286" s="666"/>
      <c r="H286" s="666"/>
      <c r="I286" s="655"/>
      <c r="J286" s="3"/>
    </row>
    <row r="287" spans="1:10" s="1" customFormat="1" ht="18.75" hidden="1" customHeight="1">
      <c r="A287" s="4"/>
      <c r="B287" s="711">
        <v>5</v>
      </c>
      <c r="C287" s="672"/>
      <c r="D287" s="672" t="str">
        <f>IF(C287,VLOOKUP(C287,女子登録情報!$A$2:$H$2000,2,0),"")</f>
        <v/>
      </c>
      <c r="E287" s="647" t="str">
        <f>IF(C287&gt;0,VLOOKUP(C287,女子登録情報!$A$2:$H$2000,3,0),"")</f>
        <v/>
      </c>
      <c r="F287" s="712"/>
      <c r="G287" s="672" t="str">
        <f>IF(C287&gt;0,VLOOKUP(C287,女子登録情報!$A$2:$H$2000,4,0),"")</f>
        <v/>
      </c>
      <c r="H287" s="672" t="str">
        <f>IF(C287&gt;0,VLOOKUP(C287,女子登録情報!$A$2:$H$2000,8,0),"")</f>
        <v/>
      </c>
      <c r="I287" s="675" t="str">
        <f>IF(C287&gt;0,VLOOKUP(C287,女子登録情報!$A$2:$H$2000,5,0),"")</f>
        <v/>
      </c>
      <c r="J287" s="3"/>
    </row>
    <row r="288" spans="1:10" s="1" customFormat="1" ht="18.75" hidden="1" customHeight="1">
      <c r="A288" s="4"/>
      <c r="B288" s="671"/>
      <c r="C288" s="666"/>
      <c r="D288" s="666"/>
      <c r="E288" s="650"/>
      <c r="F288" s="703"/>
      <c r="G288" s="666"/>
      <c r="H288" s="666"/>
      <c r="I288" s="655"/>
      <c r="J288" s="3"/>
    </row>
    <row r="289" spans="1:10" s="1" customFormat="1" ht="18.75" hidden="1" customHeight="1">
      <c r="A289" s="4"/>
      <c r="B289" s="711">
        <v>6</v>
      </c>
      <c r="C289" s="672"/>
      <c r="D289" s="672" t="str">
        <f>IF(C289,VLOOKUP(C289,女子登録情報!$A$2:$H$2000,2,0),"")</f>
        <v/>
      </c>
      <c r="E289" s="647" t="str">
        <f>IF(C289&gt;0,VLOOKUP(C289,女子登録情報!$A$2:$H$2000,3,0),"")</f>
        <v/>
      </c>
      <c r="F289" s="712"/>
      <c r="G289" s="672" t="str">
        <f>IF(C289&gt;0,VLOOKUP(C289,女子登録情報!$A$2:$H$2000,4,0),"")</f>
        <v/>
      </c>
      <c r="H289" s="672" t="str">
        <f>IF(C289&gt;0,VLOOKUP(C289,女子登録情報!$A$2:$H$2000,8,0),"")</f>
        <v/>
      </c>
      <c r="I289" s="675" t="str">
        <f>IF(C289&gt;0,VLOOKUP(C289,女子登録情報!$A$2:$H$2000,5,0),"")</f>
        <v/>
      </c>
      <c r="J289" s="3"/>
    </row>
    <row r="290" spans="1:10" s="1" customFormat="1" ht="19.5" hidden="1" customHeight="1" thickBot="1">
      <c r="A290" s="4"/>
      <c r="B290" s="713"/>
      <c r="C290" s="714"/>
      <c r="D290" s="714"/>
      <c r="E290" s="715"/>
      <c r="F290" s="716"/>
      <c r="G290" s="714"/>
      <c r="H290" s="714"/>
      <c r="I290" s="676"/>
      <c r="J290" s="3"/>
    </row>
    <row r="291" spans="1:10" s="1" customFormat="1" ht="18.75" hidden="1">
      <c r="A291" s="4"/>
      <c r="B291" s="684" t="s">
        <v>1229</v>
      </c>
      <c r="C291" s="685"/>
      <c r="D291" s="685"/>
      <c r="E291" s="685"/>
      <c r="F291" s="685"/>
      <c r="G291" s="685"/>
      <c r="H291" s="685"/>
      <c r="I291" s="687"/>
      <c r="J291" s="3"/>
    </row>
    <row r="292" spans="1:10" s="1" customFormat="1" ht="18.75" hidden="1">
      <c r="A292" s="4"/>
      <c r="B292" s="688"/>
      <c r="C292" s="686"/>
      <c r="D292" s="686"/>
      <c r="E292" s="686"/>
      <c r="F292" s="686"/>
      <c r="G292" s="686"/>
      <c r="H292" s="686"/>
      <c r="I292" s="689"/>
      <c r="J292" s="3"/>
    </row>
    <row r="293" spans="1:10" s="1" customFormat="1" ht="19.5" hidden="1" thickBot="1">
      <c r="A293" s="4"/>
      <c r="B293" s="690"/>
      <c r="C293" s="691"/>
      <c r="D293" s="691"/>
      <c r="E293" s="691"/>
      <c r="F293" s="691"/>
      <c r="G293" s="691"/>
      <c r="H293" s="691"/>
      <c r="I293" s="692"/>
      <c r="J293" s="3"/>
    </row>
    <row r="294" spans="1:10" s="1" customFormat="1" ht="18.75" hidden="1">
      <c r="A294" s="45"/>
      <c r="B294" s="45"/>
      <c r="C294" s="45"/>
      <c r="D294" s="45"/>
      <c r="E294" s="45"/>
      <c r="F294" s="45"/>
      <c r="G294" s="45"/>
      <c r="H294" s="45"/>
      <c r="I294" s="45"/>
      <c r="J294" s="48"/>
    </row>
    <row r="295" spans="1:10" s="1" customFormat="1" ht="19.5" hidden="1" thickBot="1">
      <c r="A295" s="4"/>
      <c r="B295" s="4"/>
      <c r="C295" s="4"/>
      <c r="D295" s="4"/>
      <c r="E295" s="4"/>
      <c r="F295" s="4"/>
      <c r="G295" s="4"/>
      <c r="H295" s="4"/>
      <c r="I295" s="4"/>
      <c r="J295" s="46" t="s">
        <v>1255</v>
      </c>
    </row>
    <row r="296" spans="1:10" s="1" customFormat="1" ht="18.75" hidden="1" customHeight="1">
      <c r="A296" s="4"/>
      <c r="B296" s="723" t="str">
        <f>CONCATENATE('加盟校情報&amp;大会設定'!$G$5,'加盟校情報&amp;大会設定'!$H$5,'加盟校情報&amp;大会設定'!$I$5,'加盟校情報&amp;大会設定'!$J$5,)&amp;"　女子4×100mR"</f>
        <v>第85回東海学生陸上競技対校選手権大会　女子4×100mR</v>
      </c>
      <c r="C296" s="724"/>
      <c r="D296" s="724"/>
      <c r="E296" s="724"/>
      <c r="F296" s="724"/>
      <c r="G296" s="724"/>
      <c r="H296" s="724"/>
      <c r="I296" s="725"/>
      <c r="J296" s="3"/>
    </row>
    <row r="297" spans="1:10" s="1" customFormat="1" ht="19.5" hidden="1" customHeight="1" thickBot="1">
      <c r="A297" s="4"/>
      <c r="B297" s="726"/>
      <c r="C297" s="727"/>
      <c r="D297" s="727"/>
      <c r="E297" s="727"/>
      <c r="F297" s="727"/>
      <c r="G297" s="727"/>
      <c r="H297" s="727"/>
      <c r="I297" s="728"/>
      <c r="J297" s="3"/>
    </row>
    <row r="298" spans="1:10" s="1" customFormat="1" ht="18.75" hidden="1">
      <c r="A298" s="4"/>
      <c r="B298" s="636" t="s">
        <v>1233</v>
      </c>
      <c r="C298" s="637"/>
      <c r="D298" s="673" t="str">
        <f>IF(基本情報登録!$D$6&gt;0,基本情報登録!$D$6,"")</f>
        <v/>
      </c>
      <c r="E298" s="674"/>
      <c r="F298" s="674"/>
      <c r="G298" s="674"/>
      <c r="H298" s="637"/>
      <c r="I298" s="47" t="s">
        <v>1267</v>
      </c>
      <c r="J298" s="3"/>
    </row>
    <row r="299" spans="1:10" s="1" customFormat="1" ht="18.75" hidden="1" customHeight="1">
      <c r="A299" s="4"/>
      <c r="B299" s="643" t="s">
        <v>1</v>
      </c>
      <c r="C299" s="644"/>
      <c r="D299" s="677" t="str">
        <f>IF(基本情報登録!$D$8&gt;0,基本情報登録!$D$8,"")</f>
        <v/>
      </c>
      <c r="E299" s="678"/>
      <c r="F299" s="678"/>
      <c r="G299" s="678"/>
      <c r="H299" s="644"/>
      <c r="I299" s="675"/>
      <c r="J299" s="3"/>
    </row>
    <row r="300" spans="1:10" s="1" customFormat="1" ht="19.5" hidden="1" customHeight="1" thickBot="1">
      <c r="A300" s="4"/>
      <c r="B300" s="653"/>
      <c r="C300" s="654"/>
      <c r="D300" s="679"/>
      <c r="E300" s="680"/>
      <c r="F300" s="680"/>
      <c r="G300" s="680"/>
      <c r="H300" s="654"/>
      <c r="I300" s="676"/>
      <c r="J300" s="3"/>
    </row>
    <row r="301" spans="1:10" s="1" customFormat="1" ht="18.75" hidden="1">
      <c r="A301" s="4"/>
      <c r="B301" s="636" t="s">
        <v>4288</v>
      </c>
      <c r="C301" s="637"/>
      <c r="D301" s="705"/>
      <c r="E301" s="706"/>
      <c r="F301" s="706"/>
      <c r="G301" s="706"/>
      <c r="H301" s="706"/>
      <c r="I301" s="707"/>
      <c r="J301" s="3"/>
    </row>
    <row r="302" spans="1:10" s="1" customFormat="1" ht="18.75" hidden="1">
      <c r="A302" s="4"/>
      <c r="B302" s="35"/>
      <c r="C302" s="36"/>
      <c r="D302" s="37"/>
      <c r="E302" s="641" t="str">
        <f>TEXT(D301,"00000")</f>
        <v>00000</v>
      </c>
      <c r="F302" s="641"/>
      <c r="G302" s="641"/>
      <c r="H302" s="641"/>
      <c r="I302" s="642"/>
      <c r="J302" s="3"/>
    </row>
    <row r="303" spans="1:10" s="1" customFormat="1" ht="18.75" hidden="1" customHeight="1">
      <c r="A303" s="4"/>
      <c r="B303" s="643" t="s">
        <v>23</v>
      </c>
      <c r="C303" s="644"/>
      <c r="D303" s="647"/>
      <c r="E303" s="648"/>
      <c r="F303" s="648"/>
      <c r="G303" s="648"/>
      <c r="H303" s="648"/>
      <c r="I303" s="649"/>
      <c r="J303" s="3"/>
    </row>
    <row r="304" spans="1:10" s="1" customFormat="1" ht="18.75" hidden="1" customHeight="1">
      <c r="A304" s="4"/>
      <c r="B304" s="645"/>
      <c r="C304" s="646"/>
      <c r="D304" s="650"/>
      <c r="E304" s="651"/>
      <c r="F304" s="651"/>
      <c r="G304" s="651"/>
      <c r="H304" s="651"/>
      <c r="I304" s="652"/>
      <c r="J304" s="3"/>
    </row>
    <row r="305" spans="1:10" s="1" customFormat="1" ht="19.5" hidden="1" thickBot="1">
      <c r="A305" s="4"/>
      <c r="B305" s="708" t="s">
        <v>1225</v>
      </c>
      <c r="C305" s="709"/>
      <c r="D305" s="710"/>
      <c r="E305" s="634"/>
      <c r="F305" s="634"/>
      <c r="G305" s="634"/>
      <c r="H305" s="634"/>
      <c r="I305" s="635"/>
      <c r="J305" s="3"/>
    </row>
    <row r="306" spans="1:10" s="1" customFormat="1" ht="18.75" hidden="1">
      <c r="A306" s="4"/>
      <c r="B306" s="694" t="s">
        <v>1226</v>
      </c>
      <c r="C306" s="695"/>
      <c r="D306" s="695"/>
      <c r="E306" s="695"/>
      <c r="F306" s="695"/>
      <c r="G306" s="695"/>
      <c r="H306" s="695"/>
      <c r="I306" s="696"/>
      <c r="J306" s="3"/>
    </row>
    <row r="307" spans="1:10" s="1" customFormat="1" ht="19.5" hidden="1" thickBot="1">
      <c r="A307" s="4"/>
      <c r="B307" s="38" t="s">
        <v>1230</v>
      </c>
      <c r="C307" s="39" t="s">
        <v>14</v>
      </c>
      <c r="D307" s="39" t="s">
        <v>1231</v>
      </c>
      <c r="E307" s="697" t="s">
        <v>1227</v>
      </c>
      <c r="F307" s="698"/>
      <c r="G307" s="39" t="s">
        <v>1232</v>
      </c>
      <c r="H307" s="39" t="s">
        <v>44</v>
      </c>
      <c r="I307" s="40" t="s">
        <v>1228</v>
      </c>
      <c r="J307" s="3"/>
    </row>
    <row r="308" spans="1:10" s="1" customFormat="1" ht="19.5" hidden="1" customHeight="1" thickTop="1">
      <c r="A308" s="4"/>
      <c r="B308" s="699">
        <v>1</v>
      </c>
      <c r="C308" s="700"/>
      <c r="D308" s="700" t="str">
        <f>IF(C308&gt;0,VLOOKUP(C308,女子登録情報!$A$2:$H$2000,2,0),"")</f>
        <v/>
      </c>
      <c r="E308" s="701" t="str">
        <f>IF(C308&gt;0,VLOOKUP(C308,女子登録情報!$A$2:$H$2000,3,0),"")</f>
        <v/>
      </c>
      <c r="F308" s="702"/>
      <c r="G308" s="700" t="str">
        <f>IF(C308&gt;0,VLOOKUP(C308,女子登録情報!$A$2:$H$2000,4,0),"")</f>
        <v/>
      </c>
      <c r="H308" s="700" t="str">
        <f>IF(C308&gt;0,VLOOKUP(C308,女子登録情報!$A$2:$H$2000,8,0),"")</f>
        <v/>
      </c>
      <c r="I308" s="704" t="str">
        <f>IF(C308&gt;0,VLOOKUP(C308,女子登録情報!$A$2:$H$2000,5,0),"")</f>
        <v/>
      </c>
      <c r="J308" s="3"/>
    </row>
    <row r="309" spans="1:10" s="1" customFormat="1" ht="18.75" hidden="1" customHeight="1">
      <c r="A309" s="4"/>
      <c r="B309" s="671"/>
      <c r="C309" s="666"/>
      <c r="D309" s="666"/>
      <c r="E309" s="650"/>
      <c r="F309" s="703"/>
      <c r="G309" s="666"/>
      <c r="H309" s="666"/>
      <c r="I309" s="655"/>
      <c r="J309" s="3"/>
    </row>
    <row r="310" spans="1:10" s="1" customFormat="1" ht="18.75" hidden="1" customHeight="1">
      <c r="A310" s="4"/>
      <c r="B310" s="711">
        <v>2</v>
      </c>
      <c r="C310" s="672"/>
      <c r="D310" s="672" t="str">
        <f>IF(C310,VLOOKUP(C310,女子登録情報!$A$2:$H$2000,2,0),"")</f>
        <v/>
      </c>
      <c r="E310" s="647" t="str">
        <f>IF(C310&gt;0,VLOOKUP(C310,女子登録情報!$A$2:$H$2000,3,0),"")</f>
        <v/>
      </c>
      <c r="F310" s="712"/>
      <c r="G310" s="672" t="str">
        <f>IF(C310&gt;0,VLOOKUP(C310,女子登録情報!$A$2:$H$2000,4,0),"")</f>
        <v/>
      </c>
      <c r="H310" s="672" t="str">
        <f>IF(C310&gt;0,VLOOKUP(C310,女子登録情報!$A$2:$H$2000,8,0),"")</f>
        <v/>
      </c>
      <c r="I310" s="675" t="str">
        <f>IF(C310&gt;0,VLOOKUP(C310,女子登録情報!$A$2:$H$2000,5,0),"")</f>
        <v/>
      </c>
      <c r="J310" s="3"/>
    </row>
    <row r="311" spans="1:10" s="1" customFormat="1" ht="18.75" hidden="1" customHeight="1">
      <c r="A311" s="4"/>
      <c r="B311" s="671"/>
      <c r="C311" s="666"/>
      <c r="D311" s="666"/>
      <c r="E311" s="650"/>
      <c r="F311" s="703"/>
      <c r="G311" s="666"/>
      <c r="H311" s="666"/>
      <c r="I311" s="655"/>
      <c r="J311" s="3"/>
    </row>
    <row r="312" spans="1:10" s="1" customFormat="1" ht="18.75" hidden="1" customHeight="1">
      <c r="A312" s="4"/>
      <c r="B312" s="711">
        <v>3</v>
      </c>
      <c r="C312" s="672"/>
      <c r="D312" s="672" t="str">
        <f>IF(C312,VLOOKUP(C312,女子登録情報!$A$2:$H$2000,2,0),"")</f>
        <v/>
      </c>
      <c r="E312" s="647" t="str">
        <f>IF(C312&gt;0,VLOOKUP(C312,女子登録情報!$A$2:$H$2000,3,0),"")</f>
        <v/>
      </c>
      <c r="F312" s="712"/>
      <c r="G312" s="672" t="str">
        <f>IF(C312&gt;0,VLOOKUP(C312,女子登録情報!$A$2:$H$2000,4,0),"")</f>
        <v/>
      </c>
      <c r="H312" s="672" t="str">
        <f>IF(C312&gt;0,VLOOKUP(C312,女子登録情報!$A$2:$H$2000,8,0),"")</f>
        <v/>
      </c>
      <c r="I312" s="675" t="str">
        <f>IF(C312&gt;0,VLOOKUP(C312,女子登録情報!$A$2:$H$2000,5,0),"")</f>
        <v/>
      </c>
      <c r="J312" s="3"/>
    </row>
    <row r="313" spans="1:10" s="1" customFormat="1" ht="18.75" hidden="1" customHeight="1">
      <c r="A313" s="4"/>
      <c r="B313" s="671"/>
      <c r="C313" s="666"/>
      <c r="D313" s="666"/>
      <c r="E313" s="650"/>
      <c r="F313" s="703"/>
      <c r="G313" s="666"/>
      <c r="H313" s="666"/>
      <c r="I313" s="655"/>
      <c r="J313" s="3"/>
    </row>
    <row r="314" spans="1:10" s="1" customFormat="1" ht="18.75" hidden="1" customHeight="1">
      <c r="A314" s="4"/>
      <c r="B314" s="711">
        <v>4</v>
      </c>
      <c r="C314" s="672"/>
      <c r="D314" s="672" t="str">
        <f>IF(C314,VLOOKUP(C314,女子登録情報!$A$2:$H$2000,2,0),"")</f>
        <v/>
      </c>
      <c r="E314" s="647" t="str">
        <f>IF(C314&gt;0,VLOOKUP(C314,女子登録情報!$A$2:$H$2000,3,0),"")</f>
        <v/>
      </c>
      <c r="F314" s="712"/>
      <c r="G314" s="672" t="str">
        <f>IF(C314&gt;0,VLOOKUP(C314,女子登録情報!$A$2:$H$2000,4,0),"")</f>
        <v/>
      </c>
      <c r="H314" s="672" t="str">
        <f>IF(C314&gt;0,VLOOKUP(C314,女子登録情報!$A$2:$H$2000,8,0),"")</f>
        <v/>
      </c>
      <c r="I314" s="675" t="str">
        <f>IF(C314&gt;0,VLOOKUP(C314,女子登録情報!$A$2:$H$2000,5,0),"")</f>
        <v/>
      </c>
      <c r="J314" s="3"/>
    </row>
    <row r="315" spans="1:10" s="1" customFormat="1" ht="18.75" hidden="1" customHeight="1">
      <c r="A315" s="4"/>
      <c r="B315" s="671"/>
      <c r="C315" s="666"/>
      <c r="D315" s="666"/>
      <c r="E315" s="650"/>
      <c r="F315" s="703"/>
      <c r="G315" s="666"/>
      <c r="H315" s="666"/>
      <c r="I315" s="655"/>
      <c r="J315" s="3"/>
    </row>
    <row r="316" spans="1:10" s="1" customFormat="1" ht="18.75" hidden="1" customHeight="1">
      <c r="A316" s="4"/>
      <c r="B316" s="711">
        <v>5</v>
      </c>
      <c r="C316" s="672"/>
      <c r="D316" s="672" t="str">
        <f>IF(C316,VLOOKUP(C316,女子登録情報!$A$2:$H$2000,2,0),"")</f>
        <v/>
      </c>
      <c r="E316" s="647" t="str">
        <f>IF(C316&gt;0,VLOOKUP(C316,女子登録情報!$A$2:$H$2000,3,0),"")</f>
        <v/>
      </c>
      <c r="F316" s="712"/>
      <c r="G316" s="672" t="str">
        <f>IF(C316&gt;0,VLOOKUP(C316,女子登録情報!$A$2:$H$2000,4,0),"")</f>
        <v/>
      </c>
      <c r="H316" s="672" t="str">
        <f>IF(C316&gt;0,VLOOKUP(C316,女子登録情報!$A$2:$H$2000,8,0),"")</f>
        <v/>
      </c>
      <c r="I316" s="675" t="str">
        <f>IF(C316&gt;0,VLOOKUP(C316,女子登録情報!$A$2:$H$2000,5,0),"")</f>
        <v/>
      </c>
      <c r="J316" s="3"/>
    </row>
    <row r="317" spans="1:10" s="1" customFormat="1" ht="18.75" hidden="1" customHeight="1">
      <c r="A317" s="4"/>
      <c r="B317" s="671"/>
      <c r="C317" s="666"/>
      <c r="D317" s="666"/>
      <c r="E317" s="650"/>
      <c r="F317" s="703"/>
      <c r="G317" s="666"/>
      <c r="H317" s="666"/>
      <c r="I317" s="655"/>
      <c r="J317" s="3"/>
    </row>
    <row r="318" spans="1:10" s="1" customFormat="1" ht="18.75" hidden="1" customHeight="1">
      <c r="A318" s="4"/>
      <c r="B318" s="711">
        <v>6</v>
      </c>
      <c r="C318" s="672"/>
      <c r="D318" s="672" t="str">
        <f>IF(C318,VLOOKUP(C318,女子登録情報!$A$2:$H$2000,2,0),"")</f>
        <v/>
      </c>
      <c r="E318" s="647" t="str">
        <f>IF(C318&gt;0,VLOOKUP(C318,女子登録情報!$A$2:$H$2000,3,0),"")</f>
        <v/>
      </c>
      <c r="F318" s="712"/>
      <c r="G318" s="672" t="str">
        <f>IF(C318&gt;0,VLOOKUP(C318,女子登録情報!$A$2:$H$2000,4,0),"")</f>
        <v/>
      </c>
      <c r="H318" s="672" t="str">
        <f>IF(C318&gt;0,VLOOKUP(C318,女子登録情報!$A$2:$H$2000,8,0),"")</f>
        <v/>
      </c>
      <c r="I318" s="675" t="str">
        <f>IF(C318&gt;0,VLOOKUP(C318,女子登録情報!$A$2:$H$2000,5,0),"")</f>
        <v/>
      </c>
      <c r="J318" s="3"/>
    </row>
    <row r="319" spans="1:10" s="1" customFormat="1" ht="19.5" hidden="1" customHeight="1" thickBot="1">
      <c r="A319" s="4"/>
      <c r="B319" s="713"/>
      <c r="C319" s="714"/>
      <c r="D319" s="714"/>
      <c r="E319" s="715"/>
      <c r="F319" s="716"/>
      <c r="G319" s="714"/>
      <c r="H319" s="714"/>
      <c r="I319" s="676"/>
      <c r="J319" s="3"/>
    </row>
    <row r="320" spans="1:10" s="1" customFormat="1" ht="18.75" hidden="1">
      <c r="A320" s="4"/>
      <c r="B320" s="684" t="s">
        <v>1229</v>
      </c>
      <c r="C320" s="685"/>
      <c r="D320" s="685"/>
      <c r="E320" s="685"/>
      <c r="F320" s="685"/>
      <c r="G320" s="685"/>
      <c r="H320" s="685"/>
      <c r="I320" s="687"/>
      <c r="J320" s="3"/>
    </row>
    <row r="321" spans="1:10" s="1" customFormat="1" ht="18.75" hidden="1">
      <c r="A321" s="4"/>
      <c r="B321" s="688"/>
      <c r="C321" s="686"/>
      <c r="D321" s="686"/>
      <c r="E321" s="686"/>
      <c r="F321" s="686"/>
      <c r="G321" s="686"/>
      <c r="H321" s="686"/>
      <c r="I321" s="689"/>
      <c r="J321" s="3"/>
    </row>
    <row r="322" spans="1:10" s="1" customFormat="1" ht="19.5" hidden="1" thickBot="1">
      <c r="A322" s="4"/>
      <c r="B322" s="690"/>
      <c r="C322" s="691"/>
      <c r="D322" s="691"/>
      <c r="E322" s="691"/>
      <c r="F322" s="691"/>
      <c r="G322" s="691"/>
      <c r="H322" s="691"/>
      <c r="I322" s="692"/>
      <c r="J322" s="3"/>
    </row>
    <row r="323" spans="1:10" s="1" customFormat="1" ht="18.75" hidden="1">
      <c r="A323" s="45"/>
      <c r="B323" s="45"/>
      <c r="C323" s="45"/>
      <c r="D323" s="45"/>
      <c r="E323" s="45"/>
      <c r="F323" s="45"/>
      <c r="G323" s="45"/>
      <c r="H323" s="45"/>
      <c r="I323" s="45"/>
      <c r="J323" s="48"/>
    </row>
    <row r="324" spans="1:10" s="1" customFormat="1" ht="19.5" hidden="1" thickBot="1">
      <c r="A324" s="4"/>
      <c r="B324" s="4"/>
      <c r="C324" s="4"/>
      <c r="D324" s="4"/>
      <c r="E324" s="4"/>
      <c r="F324" s="4"/>
      <c r="G324" s="4"/>
      <c r="H324" s="4"/>
      <c r="I324" s="4"/>
      <c r="J324" s="46" t="s">
        <v>1256</v>
      </c>
    </row>
    <row r="325" spans="1:10" s="1" customFormat="1" ht="18.75" hidden="1">
      <c r="A325" s="4"/>
      <c r="B325" s="723" t="str">
        <f>CONCATENATE('加盟校情報&amp;大会設定'!$G$5,'加盟校情報&amp;大会設定'!$H$5,'加盟校情報&amp;大会設定'!$I$5,'加盟校情報&amp;大会設定'!$J$5,)&amp;"　女子4×100mR"</f>
        <v>第85回東海学生陸上競技対校選手権大会　女子4×100mR</v>
      </c>
      <c r="C325" s="724"/>
      <c r="D325" s="724"/>
      <c r="E325" s="724"/>
      <c r="F325" s="724"/>
      <c r="G325" s="724"/>
      <c r="H325" s="724"/>
      <c r="I325" s="725"/>
      <c r="J325" s="3"/>
    </row>
    <row r="326" spans="1:10" s="1" customFormat="1" ht="19.5" hidden="1" thickBot="1">
      <c r="A326" s="4"/>
      <c r="B326" s="726"/>
      <c r="C326" s="727"/>
      <c r="D326" s="727"/>
      <c r="E326" s="727"/>
      <c r="F326" s="727"/>
      <c r="G326" s="727"/>
      <c r="H326" s="727"/>
      <c r="I326" s="728"/>
      <c r="J326" s="3"/>
    </row>
    <row r="327" spans="1:10" s="1" customFormat="1" ht="18.75" hidden="1">
      <c r="A327" s="4"/>
      <c r="B327" s="636" t="s">
        <v>1233</v>
      </c>
      <c r="C327" s="637"/>
      <c r="D327" s="673" t="str">
        <f>IF(基本情報登録!$D$6&gt;0,基本情報登録!$D$6,"")</f>
        <v/>
      </c>
      <c r="E327" s="674"/>
      <c r="F327" s="674"/>
      <c r="G327" s="674"/>
      <c r="H327" s="637"/>
      <c r="I327" s="47" t="s">
        <v>1267</v>
      </c>
      <c r="J327" s="3"/>
    </row>
    <row r="328" spans="1:10" s="1" customFormat="1" ht="18.75" hidden="1">
      <c r="A328" s="4"/>
      <c r="B328" s="643" t="s">
        <v>1</v>
      </c>
      <c r="C328" s="644"/>
      <c r="D328" s="677" t="str">
        <f>IF(基本情報登録!$D$8&gt;0,基本情報登録!$D$8,"")</f>
        <v/>
      </c>
      <c r="E328" s="678"/>
      <c r="F328" s="678"/>
      <c r="G328" s="678"/>
      <c r="H328" s="644"/>
      <c r="I328" s="675"/>
      <c r="J328" s="3"/>
    </row>
    <row r="329" spans="1:10" s="1" customFormat="1" ht="19.5" hidden="1" thickBot="1">
      <c r="A329" s="4"/>
      <c r="B329" s="653"/>
      <c r="C329" s="654"/>
      <c r="D329" s="679"/>
      <c r="E329" s="680"/>
      <c r="F329" s="680"/>
      <c r="G329" s="680"/>
      <c r="H329" s="654"/>
      <c r="I329" s="676"/>
      <c r="J329" s="3"/>
    </row>
    <row r="330" spans="1:10" s="1" customFormat="1" ht="18.75" hidden="1">
      <c r="A330" s="4"/>
      <c r="B330" s="636" t="s">
        <v>4288</v>
      </c>
      <c r="C330" s="637"/>
      <c r="D330" s="705"/>
      <c r="E330" s="706"/>
      <c r="F330" s="706"/>
      <c r="G330" s="706"/>
      <c r="H330" s="706"/>
      <c r="I330" s="707"/>
      <c r="J330" s="3"/>
    </row>
    <row r="331" spans="1:10" s="1" customFormat="1" ht="18.75" hidden="1">
      <c r="A331" s="4"/>
      <c r="B331" s="35"/>
      <c r="C331" s="36"/>
      <c r="D331" s="37"/>
      <c r="E331" s="641" t="str">
        <f>TEXT(D330,"00000")</f>
        <v>00000</v>
      </c>
      <c r="F331" s="641"/>
      <c r="G331" s="641"/>
      <c r="H331" s="641"/>
      <c r="I331" s="642"/>
      <c r="J331" s="3"/>
    </row>
    <row r="332" spans="1:10" s="1" customFormat="1" ht="18.75" hidden="1">
      <c r="A332" s="4"/>
      <c r="B332" s="643" t="s">
        <v>23</v>
      </c>
      <c r="C332" s="644"/>
      <c r="D332" s="647"/>
      <c r="E332" s="648"/>
      <c r="F332" s="648"/>
      <c r="G332" s="648"/>
      <c r="H332" s="648"/>
      <c r="I332" s="649"/>
      <c r="J332" s="3"/>
    </row>
    <row r="333" spans="1:10" s="1" customFormat="1" ht="18.75" hidden="1">
      <c r="A333" s="4"/>
      <c r="B333" s="645"/>
      <c r="C333" s="646"/>
      <c r="D333" s="650"/>
      <c r="E333" s="651"/>
      <c r="F333" s="651"/>
      <c r="G333" s="651"/>
      <c r="H333" s="651"/>
      <c r="I333" s="652"/>
      <c r="J333" s="3"/>
    </row>
    <row r="334" spans="1:10" s="1" customFormat="1" ht="19.5" hidden="1" thickBot="1">
      <c r="A334" s="4"/>
      <c r="B334" s="708" t="s">
        <v>1225</v>
      </c>
      <c r="C334" s="709"/>
      <c r="D334" s="710"/>
      <c r="E334" s="634"/>
      <c r="F334" s="634"/>
      <c r="G334" s="634"/>
      <c r="H334" s="634"/>
      <c r="I334" s="635"/>
      <c r="J334" s="3"/>
    </row>
    <row r="335" spans="1:10" s="1" customFormat="1" ht="18.75" hidden="1">
      <c r="A335" s="4"/>
      <c r="B335" s="694" t="s">
        <v>1226</v>
      </c>
      <c r="C335" s="695"/>
      <c r="D335" s="695"/>
      <c r="E335" s="695"/>
      <c r="F335" s="695"/>
      <c r="G335" s="695"/>
      <c r="H335" s="695"/>
      <c r="I335" s="696"/>
      <c r="J335" s="3"/>
    </row>
    <row r="336" spans="1:10" s="1" customFormat="1" ht="19.5" hidden="1" thickBot="1">
      <c r="A336" s="4"/>
      <c r="B336" s="38" t="s">
        <v>1230</v>
      </c>
      <c r="C336" s="39" t="s">
        <v>14</v>
      </c>
      <c r="D336" s="39" t="s">
        <v>1231</v>
      </c>
      <c r="E336" s="697" t="s">
        <v>1227</v>
      </c>
      <c r="F336" s="698"/>
      <c r="G336" s="39" t="s">
        <v>1232</v>
      </c>
      <c r="H336" s="39" t="s">
        <v>44</v>
      </c>
      <c r="I336" s="40" t="s">
        <v>1228</v>
      </c>
      <c r="J336" s="3"/>
    </row>
    <row r="337" spans="1:10" s="1" customFormat="1" ht="19.5" hidden="1" thickTop="1">
      <c r="A337" s="4"/>
      <c r="B337" s="699">
        <v>1</v>
      </c>
      <c r="C337" s="700"/>
      <c r="D337" s="700" t="str">
        <f>IF(C337&gt;0,VLOOKUP(C337,女子登録情報!$A$2:$H$2000,2,0),"")</f>
        <v/>
      </c>
      <c r="E337" s="701" t="str">
        <f>IF(C337&gt;0,VLOOKUP(C337,女子登録情報!$A$2:$H$2000,3,0),"")</f>
        <v/>
      </c>
      <c r="F337" s="702"/>
      <c r="G337" s="700" t="str">
        <f>IF(C337&gt;0,VLOOKUP(C337,女子登録情報!$A$2:$H$2000,4,0),"")</f>
        <v/>
      </c>
      <c r="H337" s="700" t="str">
        <f>IF(C337&gt;0,VLOOKUP(C337,女子登録情報!$A$2:$H$2000,8,0),"")</f>
        <v/>
      </c>
      <c r="I337" s="704" t="str">
        <f>IF(C337&gt;0,VLOOKUP(C337,女子登録情報!$A$2:$H$2000,5,0),"")</f>
        <v/>
      </c>
      <c r="J337" s="3"/>
    </row>
    <row r="338" spans="1:10" s="1" customFormat="1" ht="18.75" hidden="1">
      <c r="A338" s="4"/>
      <c r="B338" s="671"/>
      <c r="C338" s="666"/>
      <c r="D338" s="666"/>
      <c r="E338" s="650"/>
      <c r="F338" s="703"/>
      <c r="G338" s="666"/>
      <c r="H338" s="666"/>
      <c r="I338" s="655"/>
      <c r="J338" s="3"/>
    </row>
    <row r="339" spans="1:10" s="1" customFormat="1" ht="18.75" hidden="1">
      <c r="A339" s="4"/>
      <c r="B339" s="711">
        <v>2</v>
      </c>
      <c r="C339" s="672"/>
      <c r="D339" s="672" t="str">
        <f>IF(C339,VLOOKUP(C339,女子登録情報!$A$2:$H$2000,2,0),"")</f>
        <v/>
      </c>
      <c r="E339" s="647" t="str">
        <f>IF(C339&gt;0,VLOOKUP(C339,女子登録情報!$A$2:$H$2000,3,0),"")</f>
        <v/>
      </c>
      <c r="F339" s="712"/>
      <c r="G339" s="672" t="str">
        <f>IF(C339&gt;0,VLOOKUP(C339,女子登録情報!$A$2:$H$2000,4,0),"")</f>
        <v/>
      </c>
      <c r="H339" s="672" t="str">
        <f>IF(C339&gt;0,VLOOKUP(C339,女子登録情報!$A$2:$H$2000,8,0),"")</f>
        <v/>
      </c>
      <c r="I339" s="675" t="str">
        <f>IF(C339&gt;0,VLOOKUP(C339,女子登録情報!$A$2:$H$2000,5,0),"")</f>
        <v/>
      </c>
      <c r="J339" s="3"/>
    </row>
    <row r="340" spans="1:10" s="1" customFormat="1" ht="18.75" hidden="1">
      <c r="A340" s="4"/>
      <c r="B340" s="671"/>
      <c r="C340" s="666"/>
      <c r="D340" s="666"/>
      <c r="E340" s="650"/>
      <c r="F340" s="703"/>
      <c r="G340" s="666"/>
      <c r="H340" s="666"/>
      <c r="I340" s="655"/>
      <c r="J340" s="3"/>
    </row>
    <row r="341" spans="1:10" s="1" customFormat="1" ht="18.75" hidden="1">
      <c r="A341" s="4"/>
      <c r="B341" s="711">
        <v>3</v>
      </c>
      <c r="C341" s="672"/>
      <c r="D341" s="672" t="str">
        <f>IF(C341,VLOOKUP(C341,女子登録情報!$A$2:$H$2000,2,0),"")</f>
        <v/>
      </c>
      <c r="E341" s="647" t="str">
        <f>IF(C341&gt;0,VLOOKUP(C341,女子登録情報!$A$2:$H$2000,3,0),"")</f>
        <v/>
      </c>
      <c r="F341" s="712"/>
      <c r="G341" s="672" t="str">
        <f>IF(C341&gt;0,VLOOKUP(C341,女子登録情報!$A$2:$H$2000,4,0),"")</f>
        <v/>
      </c>
      <c r="H341" s="672" t="str">
        <f>IF(C341&gt;0,VLOOKUP(C341,女子登録情報!$A$2:$H$2000,8,0),"")</f>
        <v/>
      </c>
      <c r="I341" s="675" t="str">
        <f>IF(C341&gt;0,VLOOKUP(C341,女子登録情報!$A$2:$H$2000,5,0),"")</f>
        <v/>
      </c>
      <c r="J341" s="3"/>
    </row>
    <row r="342" spans="1:10" s="1" customFormat="1" ht="18.75" hidden="1">
      <c r="A342" s="4"/>
      <c r="B342" s="671"/>
      <c r="C342" s="666"/>
      <c r="D342" s="666"/>
      <c r="E342" s="650"/>
      <c r="F342" s="703"/>
      <c r="G342" s="666"/>
      <c r="H342" s="666"/>
      <c r="I342" s="655"/>
      <c r="J342" s="3"/>
    </row>
    <row r="343" spans="1:10" s="1" customFormat="1" ht="18.75" hidden="1">
      <c r="A343" s="4"/>
      <c r="B343" s="711">
        <v>4</v>
      </c>
      <c r="C343" s="672"/>
      <c r="D343" s="672" t="str">
        <f>IF(C343,VLOOKUP(C343,女子登録情報!$A$2:$H$2000,2,0),"")</f>
        <v/>
      </c>
      <c r="E343" s="647" t="str">
        <f>IF(C343&gt;0,VLOOKUP(C343,女子登録情報!$A$2:$H$2000,3,0),"")</f>
        <v/>
      </c>
      <c r="F343" s="712"/>
      <c r="G343" s="672" t="str">
        <f>IF(C343&gt;0,VLOOKUP(C343,女子登録情報!$A$2:$H$2000,4,0),"")</f>
        <v/>
      </c>
      <c r="H343" s="672" t="str">
        <f>IF(C343&gt;0,VLOOKUP(C343,女子登録情報!$A$2:$H$2000,8,0),"")</f>
        <v/>
      </c>
      <c r="I343" s="675" t="str">
        <f>IF(C343&gt;0,VLOOKUP(C343,女子登録情報!$A$2:$H$2000,5,0),"")</f>
        <v/>
      </c>
      <c r="J343" s="3"/>
    </row>
    <row r="344" spans="1:10" s="1" customFormat="1" ht="18.75" hidden="1">
      <c r="A344" s="4"/>
      <c r="B344" s="671"/>
      <c r="C344" s="666"/>
      <c r="D344" s="666"/>
      <c r="E344" s="650"/>
      <c r="F344" s="703"/>
      <c r="G344" s="666"/>
      <c r="H344" s="666"/>
      <c r="I344" s="655"/>
      <c r="J344" s="3"/>
    </row>
    <row r="345" spans="1:10" s="1" customFormat="1" ht="18.75" hidden="1">
      <c r="A345" s="4"/>
      <c r="B345" s="711">
        <v>5</v>
      </c>
      <c r="C345" s="672"/>
      <c r="D345" s="672" t="str">
        <f>IF(C345,VLOOKUP(C345,女子登録情報!$A$2:$H$2000,2,0),"")</f>
        <v/>
      </c>
      <c r="E345" s="647" t="str">
        <f>IF(C345&gt;0,VLOOKUP(C345,女子登録情報!$A$2:$H$2000,3,0),"")</f>
        <v/>
      </c>
      <c r="F345" s="712"/>
      <c r="G345" s="672" t="str">
        <f>IF(C345&gt;0,VLOOKUP(C345,女子登録情報!$A$2:$H$2000,4,0),"")</f>
        <v/>
      </c>
      <c r="H345" s="672" t="str">
        <f>IF(C345&gt;0,VLOOKUP(C345,女子登録情報!$A$2:$H$2000,8,0),"")</f>
        <v/>
      </c>
      <c r="I345" s="675" t="str">
        <f>IF(C345&gt;0,VLOOKUP(C345,女子登録情報!$A$2:$H$2000,5,0),"")</f>
        <v/>
      </c>
      <c r="J345" s="3"/>
    </row>
    <row r="346" spans="1:10" s="1" customFormat="1" ht="18.75" hidden="1">
      <c r="A346" s="4"/>
      <c r="B346" s="671"/>
      <c r="C346" s="666"/>
      <c r="D346" s="666"/>
      <c r="E346" s="650"/>
      <c r="F346" s="703"/>
      <c r="G346" s="666"/>
      <c r="H346" s="666"/>
      <c r="I346" s="655"/>
      <c r="J346" s="3"/>
    </row>
    <row r="347" spans="1:10" s="1" customFormat="1" ht="18.75" hidden="1">
      <c r="A347" s="4"/>
      <c r="B347" s="711">
        <v>6</v>
      </c>
      <c r="C347" s="672"/>
      <c r="D347" s="672" t="str">
        <f>IF(C347,VLOOKUP(C347,女子登録情報!$A$2:$H$2000,2,0),"")</f>
        <v/>
      </c>
      <c r="E347" s="647" t="str">
        <f>IF(C347&gt;0,VLOOKUP(C347,女子登録情報!$A$2:$H$2000,3,0),"")</f>
        <v/>
      </c>
      <c r="F347" s="712"/>
      <c r="G347" s="672" t="str">
        <f>IF(C347&gt;0,VLOOKUP(C347,女子登録情報!$A$2:$H$2000,4,0),"")</f>
        <v/>
      </c>
      <c r="H347" s="672" t="str">
        <f>IF(C347&gt;0,VLOOKUP(C347,女子登録情報!$A$2:$H$2000,8,0),"")</f>
        <v/>
      </c>
      <c r="I347" s="675" t="str">
        <f>IF(C347&gt;0,VLOOKUP(C347,女子登録情報!$A$2:$H$2000,5,0),"")</f>
        <v/>
      </c>
      <c r="J347" s="3"/>
    </row>
    <row r="348" spans="1:10" s="1" customFormat="1" ht="19.5" hidden="1" thickBot="1">
      <c r="A348" s="4"/>
      <c r="B348" s="713"/>
      <c r="C348" s="714"/>
      <c r="D348" s="714"/>
      <c r="E348" s="715"/>
      <c r="F348" s="716"/>
      <c r="G348" s="714"/>
      <c r="H348" s="714"/>
      <c r="I348" s="676"/>
      <c r="J348" s="3"/>
    </row>
    <row r="349" spans="1:10" s="1" customFormat="1" ht="18.75" hidden="1">
      <c r="A349" s="4"/>
      <c r="B349" s="684" t="s">
        <v>1229</v>
      </c>
      <c r="C349" s="685"/>
      <c r="D349" s="685"/>
      <c r="E349" s="685"/>
      <c r="F349" s="685"/>
      <c r="G349" s="685"/>
      <c r="H349" s="685"/>
      <c r="I349" s="687"/>
      <c r="J349" s="3"/>
    </row>
    <row r="350" spans="1:10" s="1" customFormat="1" ht="18.75" hidden="1">
      <c r="A350" s="4"/>
      <c r="B350" s="688"/>
      <c r="C350" s="686"/>
      <c r="D350" s="686"/>
      <c r="E350" s="686"/>
      <c r="F350" s="686"/>
      <c r="G350" s="686"/>
      <c r="H350" s="686"/>
      <c r="I350" s="689"/>
      <c r="J350" s="3"/>
    </row>
    <row r="351" spans="1:10" s="1" customFormat="1" ht="19.5" hidden="1" thickBot="1">
      <c r="A351" s="4"/>
      <c r="B351" s="690"/>
      <c r="C351" s="691"/>
      <c r="D351" s="691"/>
      <c r="E351" s="691"/>
      <c r="F351" s="691"/>
      <c r="G351" s="691"/>
      <c r="H351" s="691"/>
      <c r="I351" s="692"/>
      <c r="J351" s="3"/>
    </row>
    <row r="352" spans="1:10" s="1" customFormat="1" ht="18.75" hidden="1">
      <c r="A352" s="45"/>
      <c r="B352" s="45"/>
      <c r="C352" s="45"/>
      <c r="D352" s="45"/>
      <c r="E352" s="45"/>
      <c r="F352" s="45"/>
      <c r="G352" s="45"/>
      <c r="H352" s="45"/>
      <c r="I352" s="45"/>
      <c r="J352" s="48"/>
    </row>
    <row r="353" spans="1:10" s="1" customFormat="1" ht="19.5" hidden="1" thickBot="1">
      <c r="A353" s="4"/>
      <c r="B353" s="4"/>
      <c r="C353" s="4"/>
      <c r="D353" s="4"/>
      <c r="E353" s="4"/>
      <c r="F353" s="4"/>
      <c r="G353" s="4"/>
      <c r="H353" s="4"/>
      <c r="I353" s="4"/>
      <c r="J353" s="46" t="s">
        <v>1257</v>
      </c>
    </row>
    <row r="354" spans="1:10" s="1" customFormat="1" ht="18.75" hidden="1">
      <c r="A354" s="4"/>
      <c r="B354" s="723" t="str">
        <f>CONCATENATE('加盟校情報&amp;大会設定'!$G$5,'加盟校情報&amp;大会設定'!$H$5,'加盟校情報&amp;大会設定'!$I$5,'加盟校情報&amp;大会設定'!$J$5,)&amp;"　女子4×100mR"</f>
        <v>第85回東海学生陸上競技対校選手権大会　女子4×100mR</v>
      </c>
      <c r="C354" s="724"/>
      <c r="D354" s="724"/>
      <c r="E354" s="724"/>
      <c r="F354" s="724"/>
      <c r="G354" s="724"/>
      <c r="H354" s="724"/>
      <c r="I354" s="725"/>
      <c r="J354" s="3"/>
    </row>
    <row r="355" spans="1:10" s="1" customFormat="1" ht="19.5" hidden="1" thickBot="1">
      <c r="A355" s="4"/>
      <c r="B355" s="726"/>
      <c r="C355" s="727"/>
      <c r="D355" s="727"/>
      <c r="E355" s="727"/>
      <c r="F355" s="727"/>
      <c r="G355" s="727"/>
      <c r="H355" s="727"/>
      <c r="I355" s="728"/>
      <c r="J355" s="3"/>
    </row>
    <row r="356" spans="1:10" s="1" customFormat="1" ht="18.75" hidden="1">
      <c r="A356" s="4"/>
      <c r="B356" s="636" t="s">
        <v>1233</v>
      </c>
      <c r="C356" s="637"/>
      <c r="D356" s="673" t="str">
        <f>IF(基本情報登録!$D$6&gt;0,基本情報登録!$D$6,"")</f>
        <v/>
      </c>
      <c r="E356" s="674"/>
      <c r="F356" s="674"/>
      <c r="G356" s="674"/>
      <c r="H356" s="637"/>
      <c r="I356" s="47" t="s">
        <v>1267</v>
      </c>
      <c r="J356" s="3"/>
    </row>
    <row r="357" spans="1:10" s="1" customFormat="1" ht="18.75" hidden="1">
      <c r="A357" s="4"/>
      <c r="B357" s="643" t="s">
        <v>1</v>
      </c>
      <c r="C357" s="644"/>
      <c r="D357" s="677" t="str">
        <f>IF(基本情報登録!$D$8&gt;0,基本情報登録!$D$8,"")</f>
        <v/>
      </c>
      <c r="E357" s="678"/>
      <c r="F357" s="678"/>
      <c r="G357" s="678"/>
      <c r="H357" s="644"/>
      <c r="I357" s="675"/>
      <c r="J357" s="3"/>
    </row>
    <row r="358" spans="1:10" s="1" customFormat="1" ht="19.5" hidden="1" thickBot="1">
      <c r="A358" s="4"/>
      <c r="B358" s="653"/>
      <c r="C358" s="654"/>
      <c r="D358" s="679"/>
      <c r="E358" s="680"/>
      <c r="F358" s="680"/>
      <c r="G358" s="680"/>
      <c r="H358" s="654"/>
      <c r="I358" s="676"/>
      <c r="J358" s="3"/>
    </row>
    <row r="359" spans="1:10" s="1" customFormat="1" ht="18.75" hidden="1">
      <c r="A359" s="4"/>
      <c r="B359" s="636" t="s">
        <v>4288</v>
      </c>
      <c r="C359" s="637"/>
      <c r="D359" s="705"/>
      <c r="E359" s="706"/>
      <c r="F359" s="706"/>
      <c r="G359" s="706"/>
      <c r="H359" s="706"/>
      <c r="I359" s="707"/>
      <c r="J359" s="3"/>
    </row>
    <row r="360" spans="1:10" s="1" customFormat="1" ht="18.75" hidden="1">
      <c r="A360" s="4"/>
      <c r="B360" s="35"/>
      <c r="C360" s="36"/>
      <c r="D360" s="37"/>
      <c r="E360" s="641" t="str">
        <f>TEXT(D359,"00000")</f>
        <v>00000</v>
      </c>
      <c r="F360" s="641"/>
      <c r="G360" s="641"/>
      <c r="H360" s="641"/>
      <c r="I360" s="642"/>
      <c r="J360" s="3"/>
    </row>
    <row r="361" spans="1:10" s="1" customFormat="1" ht="18.75" hidden="1">
      <c r="A361" s="4"/>
      <c r="B361" s="643" t="s">
        <v>23</v>
      </c>
      <c r="C361" s="644"/>
      <c r="D361" s="647"/>
      <c r="E361" s="648"/>
      <c r="F361" s="648"/>
      <c r="G361" s="648"/>
      <c r="H361" s="648"/>
      <c r="I361" s="649"/>
      <c r="J361" s="3"/>
    </row>
    <row r="362" spans="1:10" s="1" customFormat="1" ht="18.75" hidden="1">
      <c r="A362" s="4"/>
      <c r="B362" s="645"/>
      <c r="C362" s="646"/>
      <c r="D362" s="650"/>
      <c r="E362" s="651"/>
      <c r="F362" s="651"/>
      <c r="G362" s="651"/>
      <c r="H362" s="651"/>
      <c r="I362" s="652"/>
      <c r="J362" s="3"/>
    </row>
    <row r="363" spans="1:10" s="1" customFormat="1" ht="19.5" hidden="1" thickBot="1">
      <c r="A363" s="4"/>
      <c r="B363" s="708" t="s">
        <v>1225</v>
      </c>
      <c r="C363" s="709"/>
      <c r="D363" s="710"/>
      <c r="E363" s="634"/>
      <c r="F363" s="634"/>
      <c r="G363" s="634"/>
      <c r="H363" s="634"/>
      <c r="I363" s="635"/>
      <c r="J363" s="3"/>
    </row>
    <row r="364" spans="1:10" s="1" customFormat="1" ht="18.75" hidden="1">
      <c r="A364" s="4"/>
      <c r="B364" s="694" t="s">
        <v>1226</v>
      </c>
      <c r="C364" s="695"/>
      <c r="D364" s="695"/>
      <c r="E364" s="695"/>
      <c r="F364" s="695"/>
      <c r="G364" s="695"/>
      <c r="H364" s="695"/>
      <c r="I364" s="696"/>
      <c r="J364" s="3"/>
    </row>
    <row r="365" spans="1:10" s="1" customFormat="1" ht="19.5" hidden="1" thickBot="1">
      <c r="A365" s="4"/>
      <c r="B365" s="38" t="s">
        <v>1230</v>
      </c>
      <c r="C365" s="39" t="s">
        <v>14</v>
      </c>
      <c r="D365" s="39" t="s">
        <v>1231</v>
      </c>
      <c r="E365" s="697" t="s">
        <v>1227</v>
      </c>
      <c r="F365" s="698"/>
      <c r="G365" s="39" t="s">
        <v>1232</v>
      </c>
      <c r="H365" s="39" t="s">
        <v>44</v>
      </c>
      <c r="I365" s="40" t="s">
        <v>1228</v>
      </c>
      <c r="J365" s="3"/>
    </row>
    <row r="366" spans="1:10" s="1" customFormat="1" ht="19.5" hidden="1" thickTop="1">
      <c r="A366" s="4"/>
      <c r="B366" s="699">
        <v>1</v>
      </c>
      <c r="C366" s="700"/>
      <c r="D366" s="700" t="str">
        <f>IF(C366&gt;0,VLOOKUP(C366,女子登録情報!$A$2:$H$2000,2,0),"")</f>
        <v/>
      </c>
      <c r="E366" s="701" t="str">
        <f>IF(C366&gt;0,VLOOKUP(C366,女子登録情報!$A$2:$H$2000,3,0),"")</f>
        <v/>
      </c>
      <c r="F366" s="702"/>
      <c r="G366" s="700" t="str">
        <f>IF(C366&gt;0,VLOOKUP(C366,女子登録情報!$A$2:$H$2000,4,0),"")</f>
        <v/>
      </c>
      <c r="H366" s="700" t="str">
        <f>IF(C366&gt;0,VLOOKUP(C366,女子登録情報!$A$2:$H$2000,8,0),"")</f>
        <v/>
      </c>
      <c r="I366" s="704" t="str">
        <f>IF(C366&gt;0,VLOOKUP(C366,女子登録情報!$A$2:$H$2000,5,0),"")</f>
        <v/>
      </c>
      <c r="J366" s="3"/>
    </row>
    <row r="367" spans="1:10" s="1" customFormat="1" ht="18.75" hidden="1">
      <c r="A367" s="4"/>
      <c r="B367" s="671"/>
      <c r="C367" s="666"/>
      <c r="D367" s="666"/>
      <c r="E367" s="650"/>
      <c r="F367" s="703"/>
      <c r="G367" s="666"/>
      <c r="H367" s="666"/>
      <c r="I367" s="655"/>
      <c r="J367" s="3"/>
    </row>
    <row r="368" spans="1:10" s="1" customFormat="1" ht="18.75" hidden="1">
      <c r="A368" s="4"/>
      <c r="B368" s="711">
        <v>2</v>
      </c>
      <c r="C368" s="672"/>
      <c r="D368" s="672" t="str">
        <f>IF(C368,VLOOKUP(C368,女子登録情報!$A$2:$H$2000,2,0),"")</f>
        <v/>
      </c>
      <c r="E368" s="647" t="str">
        <f>IF(C368&gt;0,VLOOKUP(C368,女子登録情報!$A$2:$H$2000,3,0),"")</f>
        <v/>
      </c>
      <c r="F368" s="712"/>
      <c r="G368" s="672" t="str">
        <f>IF(C368&gt;0,VLOOKUP(C368,女子登録情報!$A$2:$H$2000,4,0),"")</f>
        <v/>
      </c>
      <c r="H368" s="672" t="str">
        <f>IF(C368&gt;0,VLOOKUP(C368,女子登録情報!$A$2:$H$2000,8,0),"")</f>
        <v/>
      </c>
      <c r="I368" s="675" t="str">
        <f>IF(C368&gt;0,VLOOKUP(C368,女子登録情報!$A$2:$H$2000,5,0),"")</f>
        <v/>
      </c>
      <c r="J368" s="3"/>
    </row>
    <row r="369" spans="1:10" s="1" customFormat="1" ht="18.75" hidden="1">
      <c r="A369" s="4"/>
      <c r="B369" s="671"/>
      <c r="C369" s="666"/>
      <c r="D369" s="666"/>
      <c r="E369" s="650"/>
      <c r="F369" s="703"/>
      <c r="G369" s="666"/>
      <c r="H369" s="666"/>
      <c r="I369" s="655"/>
      <c r="J369" s="3"/>
    </row>
    <row r="370" spans="1:10" s="1" customFormat="1" ht="18.75" hidden="1">
      <c r="A370" s="4"/>
      <c r="B370" s="711">
        <v>3</v>
      </c>
      <c r="C370" s="672"/>
      <c r="D370" s="672" t="str">
        <f>IF(C370,VLOOKUP(C370,女子登録情報!$A$2:$H$2000,2,0),"")</f>
        <v/>
      </c>
      <c r="E370" s="647" t="str">
        <f>IF(C370&gt;0,VLOOKUP(C370,女子登録情報!$A$2:$H$2000,3,0),"")</f>
        <v/>
      </c>
      <c r="F370" s="712"/>
      <c r="G370" s="672" t="str">
        <f>IF(C370&gt;0,VLOOKUP(C370,女子登録情報!$A$2:$H$2000,4,0),"")</f>
        <v/>
      </c>
      <c r="H370" s="672" t="str">
        <f>IF(C370&gt;0,VLOOKUP(C370,女子登録情報!$A$2:$H$2000,8,0),"")</f>
        <v/>
      </c>
      <c r="I370" s="675" t="str">
        <f>IF(C370&gt;0,VLOOKUP(C370,女子登録情報!$A$2:$H$2000,5,0),"")</f>
        <v/>
      </c>
      <c r="J370" s="3"/>
    </row>
    <row r="371" spans="1:10" s="1" customFormat="1" ht="18.75" hidden="1">
      <c r="A371" s="4"/>
      <c r="B371" s="671"/>
      <c r="C371" s="666"/>
      <c r="D371" s="666"/>
      <c r="E371" s="650"/>
      <c r="F371" s="703"/>
      <c r="G371" s="666"/>
      <c r="H371" s="666"/>
      <c r="I371" s="655"/>
      <c r="J371" s="3"/>
    </row>
    <row r="372" spans="1:10" s="1" customFormat="1" ht="18.75" hidden="1">
      <c r="A372" s="4"/>
      <c r="B372" s="711">
        <v>4</v>
      </c>
      <c r="C372" s="672"/>
      <c r="D372" s="672" t="str">
        <f>IF(C372,VLOOKUP(C372,女子登録情報!$A$2:$H$2000,2,0),"")</f>
        <v/>
      </c>
      <c r="E372" s="647" t="str">
        <f>IF(C372&gt;0,VLOOKUP(C372,女子登録情報!$A$2:$H$2000,3,0),"")</f>
        <v/>
      </c>
      <c r="F372" s="712"/>
      <c r="G372" s="672" t="str">
        <f>IF(C372&gt;0,VLOOKUP(C372,女子登録情報!$A$2:$H$2000,4,0),"")</f>
        <v/>
      </c>
      <c r="H372" s="672" t="str">
        <f>IF(C372&gt;0,VLOOKUP(C372,女子登録情報!$A$2:$H$2000,8,0),"")</f>
        <v/>
      </c>
      <c r="I372" s="675" t="str">
        <f>IF(C372&gt;0,VLOOKUP(C372,女子登録情報!$A$2:$H$2000,5,0),"")</f>
        <v/>
      </c>
      <c r="J372" s="3"/>
    </row>
    <row r="373" spans="1:10" s="1" customFormat="1" ht="18.75" hidden="1">
      <c r="A373" s="4"/>
      <c r="B373" s="671"/>
      <c r="C373" s="666"/>
      <c r="D373" s="666"/>
      <c r="E373" s="650"/>
      <c r="F373" s="703"/>
      <c r="G373" s="666"/>
      <c r="H373" s="666"/>
      <c r="I373" s="655"/>
      <c r="J373" s="3"/>
    </row>
    <row r="374" spans="1:10" s="1" customFormat="1" ht="18.75" hidden="1">
      <c r="A374" s="4"/>
      <c r="B374" s="711">
        <v>5</v>
      </c>
      <c r="C374" s="672"/>
      <c r="D374" s="672" t="str">
        <f>IF(C374,VLOOKUP(C374,女子登録情報!$A$2:$H$2000,2,0),"")</f>
        <v/>
      </c>
      <c r="E374" s="647" t="str">
        <f>IF(C374&gt;0,VLOOKUP(C374,女子登録情報!$A$2:$H$2000,3,0),"")</f>
        <v/>
      </c>
      <c r="F374" s="712"/>
      <c r="G374" s="672" t="str">
        <f>IF(C374&gt;0,VLOOKUP(C374,女子登録情報!$A$2:$H$2000,4,0),"")</f>
        <v/>
      </c>
      <c r="H374" s="672" t="str">
        <f>IF(C374&gt;0,VLOOKUP(C374,女子登録情報!$A$2:$H$2000,8,0),"")</f>
        <v/>
      </c>
      <c r="I374" s="675" t="str">
        <f>IF(C374&gt;0,VLOOKUP(C374,女子登録情報!$A$2:$H$2000,5,0),"")</f>
        <v/>
      </c>
      <c r="J374" s="3"/>
    </row>
    <row r="375" spans="1:10" s="1" customFormat="1" ht="18.75" hidden="1">
      <c r="A375" s="4"/>
      <c r="B375" s="671"/>
      <c r="C375" s="666"/>
      <c r="D375" s="666"/>
      <c r="E375" s="650"/>
      <c r="F375" s="703"/>
      <c r="G375" s="666"/>
      <c r="H375" s="666"/>
      <c r="I375" s="655"/>
      <c r="J375" s="3"/>
    </row>
    <row r="376" spans="1:10" s="1" customFormat="1" ht="18.75" hidden="1">
      <c r="A376" s="4"/>
      <c r="B376" s="711">
        <v>6</v>
      </c>
      <c r="C376" s="672"/>
      <c r="D376" s="672" t="str">
        <f>IF(C376,VLOOKUP(C376,女子登録情報!$A$2:$H$2000,2,0),"")</f>
        <v/>
      </c>
      <c r="E376" s="647" t="str">
        <f>IF(C376&gt;0,VLOOKUP(C376,女子登録情報!$A$2:$H$2000,3,0),"")</f>
        <v/>
      </c>
      <c r="F376" s="712"/>
      <c r="G376" s="672" t="str">
        <f>IF(C376&gt;0,VLOOKUP(C376,女子登録情報!$A$2:$H$2000,4,0),"")</f>
        <v/>
      </c>
      <c r="H376" s="672" t="str">
        <f>IF(C376&gt;0,VLOOKUP(C376,女子登録情報!$A$2:$H$2000,8,0),"")</f>
        <v/>
      </c>
      <c r="I376" s="675" t="str">
        <f>IF(C376&gt;0,VLOOKUP(C376,女子登録情報!$A$2:$H$2000,5,0),"")</f>
        <v/>
      </c>
      <c r="J376" s="3"/>
    </row>
    <row r="377" spans="1:10" s="1" customFormat="1" ht="19.5" hidden="1" thickBot="1">
      <c r="A377" s="4"/>
      <c r="B377" s="713"/>
      <c r="C377" s="714"/>
      <c r="D377" s="714"/>
      <c r="E377" s="715"/>
      <c r="F377" s="716"/>
      <c r="G377" s="714"/>
      <c r="H377" s="714"/>
      <c r="I377" s="676"/>
      <c r="J377" s="3"/>
    </row>
    <row r="378" spans="1:10" s="1" customFormat="1" ht="18.75" hidden="1">
      <c r="A378" s="4"/>
      <c r="B378" s="684" t="s">
        <v>1229</v>
      </c>
      <c r="C378" s="685"/>
      <c r="D378" s="685"/>
      <c r="E378" s="685"/>
      <c r="F378" s="685"/>
      <c r="G378" s="685"/>
      <c r="H378" s="685"/>
      <c r="I378" s="687"/>
      <c r="J378" s="3"/>
    </row>
    <row r="379" spans="1:10" s="1" customFormat="1" ht="18.75" hidden="1">
      <c r="A379" s="4"/>
      <c r="B379" s="688"/>
      <c r="C379" s="686"/>
      <c r="D379" s="686"/>
      <c r="E379" s="686"/>
      <c r="F379" s="686"/>
      <c r="G379" s="686"/>
      <c r="H379" s="686"/>
      <c r="I379" s="689"/>
      <c r="J379" s="3"/>
    </row>
    <row r="380" spans="1:10" s="1" customFormat="1" ht="19.5" hidden="1" thickBot="1">
      <c r="A380" s="4"/>
      <c r="B380" s="690"/>
      <c r="C380" s="691"/>
      <c r="D380" s="691"/>
      <c r="E380" s="691"/>
      <c r="F380" s="691"/>
      <c r="G380" s="691"/>
      <c r="H380" s="691"/>
      <c r="I380" s="692"/>
      <c r="J380" s="3"/>
    </row>
    <row r="381" spans="1:10" s="1" customFormat="1" ht="18.75" hidden="1">
      <c r="A381" s="45"/>
      <c r="B381" s="45"/>
      <c r="C381" s="45"/>
      <c r="D381" s="45"/>
      <c r="E381" s="45"/>
      <c r="F381" s="45"/>
      <c r="G381" s="45"/>
      <c r="H381" s="45"/>
      <c r="I381" s="45"/>
      <c r="J381" s="48"/>
    </row>
    <row r="382" spans="1:10" s="1" customFormat="1" ht="19.5" hidden="1" thickBot="1">
      <c r="A382" s="4"/>
      <c r="B382" s="4"/>
      <c r="C382" s="4"/>
      <c r="D382" s="4"/>
      <c r="E382" s="4"/>
      <c r="F382" s="4"/>
      <c r="G382" s="4"/>
      <c r="H382" s="4"/>
      <c r="I382" s="4"/>
      <c r="J382" s="46" t="s">
        <v>1288</v>
      </c>
    </row>
    <row r="383" spans="1:10" s="1" customFormat="1" ht="18.75" hidden="1">
      <c r="A383" s="4"/>
      <c r="B383" s="723" t="str">
        <f>CONCATENATE('加盟校情報&amp;大会設定'!$G$5,'加盟校情報&amp;大会設定'!$H$5,'加盟校情報&amp;大会設定'!$I$5,'加盟校情報&amp;大会設定'!$J$5,)&amp;"　女子4×100mR"</f>
        <v>第85回東海学生陸上競技対校選手権大会　女子4×100mR</v>
      </c>
      <c r="C383" s="724"/>
      <c r="D383" s="724"/>
      <c r="E383" s="724"/>
      <c r="F383" s="724"/>
      <c r="G383" s="724"/>
      <c r="H383" s="724"/>
      <c r="I383" s="725"/>
      <c r="J383" s="3"/>
    </row>
    <row r="384" spans="1:10" s="1" customFormat="1" ht="19.5" hidden="1" thickBot="1">
      <c r="A384" s="4"/>
      <c r="B384" s="726"/>
      <c r="C384" s="727"/>
      <c r="D384" s="727"/>
      <c r="E384" s="727"/>
      <c r="F384" s="727"/>
      <c r="G384" s="727"/>
      <c r="H384" s="727"/>
      <c r="I384" s="728"/>
      <c r="J384" s="3"/>
    </row>
    <row r="385" spans="1:10" s="1" customFormat="1" ht="18.75" hidden="1">
      <c r="A385" s="4"/>
      <c r="B385" s="636" t="s">
        <v>1233</v>
      </c>
      <c r="C385" s="637"/>
      <c r="D385" s="673" t="str">
        <f>IF(基本情報登録!$D$6&gt;0,基本情報登録!$D$6,"")</f>
        <v/>
      </c>
      <c r="E385" s="674"/>
      <c r="F385" s="674"/>
      <c r="G385" s="674"/>
      <c r="H385" s="637"/>
      <c r="I385" s="47" t="s">
        <v>1267</v>
      </c>
      <c r="J385" s="3"/>
    </row>
    <row r="386" spans="1:10" s="1" customFormat="1" ht="18.75" hidden="1">
      <c r="A386" s="4"/>
      <c r="B386" s="643" t="s">
        <v>1</v>
      </c>
      <c r="C386" s="644"/>
      <c r="D386" s="677" t="str">
        <f>IF(基本情報登録!$D$8&gt;0,基本情報登録!$D$8,"")</f>
        <v/>
      </c>
      <c r="E386" s="678"/>
      <c r="F386" s="678"/>
      <c r="G386" s="678"/>
      <c r="H386" s="644"/>
      <c r="I386" s="675"/>
      <c r="J386" s="3"/>
    </row>
    <row r="387" spans="1:10" s="1" customFormat="1" ht="19.5" hidden="1" thickBot="1">
      <c r="A387" s="4"/>
      <c r="B387" s="653"/>
      <c r="C387" s="654"/>
      <c r="D387" s="679"/>
      <c r="E387" s="680"/>
      <c r="F387" s="680"/>
      <c r="G387" s="680"/>
      <c r="H387" s="654"/>
      <c r="I387" s="676"/>
      <c r="J387" s="3"/>
    </row>
    <row r="388" spans="1:10" s="1" customFormat="1" ht="18.75" hidden="1">
      <c r="A388" s="4"/>
      <c r="B388" s="636" t="s">
        <v>4288</v>
      </c>
      <c r="C388" s="637"/>
      <c r="D388" s="705"/>
      <c r="E388" s="706"/>
      <c r="F388" s="706"/>
      <c r="G388" s="706"/>
      <c r="H388" s="706"/>
      <c r="I388" s="707"/>
      <c r="J388" s="3"/>
    </row>
    <row r="389" spans="1:10" s="1" customFormat="1" ht="18.75" hidden="1">
      <c r="A389" s="4"/>
      <c r="B389" s="35"/>
      <c r="C389" s="36"/>
      <c r="D389" s="37"/>
      <c r="E389" s="641" t="str">
        <f>TEXT(D388,"00000")</f>
        <v>00000</v>
      </c>
      <c r="F389" s="641"/>
      <c r="G389" s="641"/>
      <c r="H389" s="641"/>
      <c r="I389" s="642"/>
      <c r="J389" s="3"/>
    </row>
    <row r="390" spans="1:10" s="1" customFormat="1" ht="18.75" hidden="1">
      <c r="A390" s="4"/>
      <c r="B390" s="643" t="s">
        <v>23</v>
      </c>
      <c r="C390" s="644"/>
      <c r="D390" s="647"/>
      <c r="E390" s="648"/>
      <c r="F390" s="648"/>
      <c r="G390" s="648"/>
      <c r="H390" s="648"/>
      <c r="I390" s="649"/>
      <c r="J390" s="3"/>
    </row>
    <row r="391" spans="1:10" s="1" customFormat="1" ht="18.75" hidden="1">
      <c r="A391" s="4"/>
      <c r="B391" s="645"/>
      <c r="C391" s="646"/>
      <c r="D391" s="650"/>
      <c r="E391" s="651"/>
      <c r="F391" s="651"/>
      <c r="G391" s="651"/>
      <c r="H391" s="651"/>
      <c r="I391" s="652"/>
      <c r="J391" s="3"/>
    </row>
    <row r="392" spans="1:10" s="1" customFormat="1" ht="19.5" hidden="1" thickBot="1">
      <c r="A392" s="4"/>
      <c r="B392" s="708" t="s">
        <v>1225</v>
      </c>
      <c r="C392" s="709"/>
      <c r="D392" s="710"/>
      <c r="E392" s="634"/>
      <c r="F392" s="634"/>
      <c r="G392" s="634"/>
      <c r="H392" s="634"/>
      <c r="I392" s="635"/>
      <c r="J392" s="3"/>
    </row>
    <row r="393" spans="1:10" s="1" customFormat="1" ht="18.75" hidden="1">
      <c r="A393" s="4"/>
      <c r="B393" s="694" t="s">
        <v>1226</v>
      </c>
      <c r="C393" s="695"/>
      <c r="D393" s="695"/>
      <c r="E393" s="695"/>
      <c r="F393" s="695"/>
      <c r="G393" s="695"/>
      <c r="H393" s="695"/>
      <c r="I393" s="696"/>
      <c r="J393" s="3"/>
    </row>
    <row r="394" spans="1:10" s="1" customFormat="1" ht="19.5" hidden="1" thickBot="1">
      <c r="A394" s="4"/>
      <c r="B394" s="38" t="s">
        <v>1230</v>
      </c>
      <c r="C394" s="39" t="s">
        <v>14</v>
      </c>
      <c r="D394" s="39" t="s">
        <v>1231</v>
      </c>
      <c r="E394" s="697" t="s">
        <v>1227</v>
      </c>
      <c r="F394" s="698"/>
      <c r="G394" s="39" t="s">
        <v>1232</v>
      </c>
      <c r="H394" s="39" t="s">
        <v>44</v>
      </c>
      <c r="I394" s="40" t="s">
        <v>1228</v>
      </c>
      <c r="J394" s="3"/>
    </row>
    <row r="395" spans="1:10" s="1" customFormat="1" ht="19.5" hidden="1" thickTop="1">
      <c r="A395" s="4"/>
      <c r="B395" s="699">
        <v>1</v>
      </c>
      <c r="C395" s="700"/>
      <c r="D395" s="700" t="str">
        <f>IF(C395&gt;0,VLOOKUP(C395,女子登録情報!$A$2:$H$2000,2,0),"")</f>
        <v/>
      </c>
      <c r="E395" s="701" t="str">
        <f>IF(C395&gt;0,VLOOKUP(C395,女子登録情報!$A$2:$H$2000,3,0),"")</f>
        <v/>
      </c>
      <c r="F395" s="702"/>
      <c r="G395" s="700" t="str">
        <f>IF(C395&gt;0,VLOOKUP(C395,女子登録情報!$A$2:$H$2000,4,0),"")</f>
        <v/>
      </c>
      <c r="H395" s="700" t="str">
        <f>IF(C395&gt;0,VLOOKUP(C395,女子登録情報!$A$2:$H$2000,8,0),"")</f>
        <v/>
      </c>
      <c r="I395" s="704" t="str">
        <f>IF(C395&gt;0,VLOOKUP(C395,女子登録情報!$A$2:$H$2000,5,0),"")</f>
        <v/>
      </c>
      <c r="J395" s="3"/>
    </row>
    <row r="396" spans="1:10" s="1" customFormat="1" ht="18.75" hidden="1">
      <c r="A396" s="4"/>
      <c r="B396" s="671"/>
      <c r="C396" s="666"/>
      <c r="D396" s="666"/>
      <c r="E396" s="650"/>
      <c r="F396" s="703"/>
      <c r="G396" s="666"/>
      <c r="H396" s="666"/>
      <c r="I396" s="655"/>
      <c r="J396" s="3"/>
    </row>
    <row r="397" spans="1:10" s="1" customFormat="1" ht="18.75" hidden="1">
      <c r="A397" s="4"/>
      <c r="B397" s="711">
        <v>2</v>
      </c>
      <c r="C397" s="672"/>
      <c r="D397" s="672" t="str">
        <f>IF(C397,VLOOKUP(C397,女子登録情報!$A$2:$H$2000,2,0),"")</f>
        <v/>
      </c>
      <c r="E397" s="647" t="str">
        <f>IF(C397&gt;0,VLOOKUP(C397,女子登録情報!$A$2:$H$2000,3,0),"")</f>
        <v/>
      </c>
      <c r="F397" s="712"/>
      <c r="G397" s="672" t="str">
        <f>IF(C397&gt;0,VLOOKUP(C397,女子登録情報!$A$2:$H$2000,4,0),"")</f>
        <v/>
      </c>
      <c r="H397" s="672" t="str">
        <f>IF(C397&gt;0,VLOOKUP(C397,女子登録情報!$A$2:$H$2000,8,0),"")</f>
        <v/>
      </c>
      <c r="I397" s="675" t="str">
        <f>IF(C397&gt;0,VLOOKUP(C397,女子登録情報!$A$2:$H$2000,5,0),"")</f>
        <v/>
      </c>
      <c r="J397" s="3"/>
    </row>
    <row r="398" spans="1:10" s="1" customFormat="1" ht="18.75" hidden="1">
      <c r="A398" s="4"/>
      <c r="B398" s="671"/>
      <c r="C398" s="666"/>
      <c r="D398" s="666"/>
      <c r="E398" s="650"/>
      <c r="F398" s="703"/>
      <c r="G398" s="666"/>
      <c r="H398" s="666"/>
      <c r="I398" s="655"/>
      <c r="J398" s="3"/>
    </row>
    <row r="399" spans="1:10" s="1" customFormat="1" ht="18.75" hidden="1">
      <c r="A399" s="4"/>
      <c r="B399" s="711">
        <v>3</v>
      </c>
      <c r="C399" s="672"/>
      <c r="D399" s="672" t="str">
        <f>IF(C399,VLOOKUP(C399,女子登録情報!$A$2:$H$2000,2,0),"")</f>
        <v/>
      </c>
      <c r="E399" s="647" t="str">
        <f>IF(C399&gt;0,VLOOKUP(C399,女子登録情報!$A$2:$H$2000,3,0),"")</f>
        <v/>
      </c>
      <c r="F399" s="712"/>
      <c r="G399" s="672" t="str">
        <f>IF(C399&gt;0,VLOOKUP(C399,女子登録情報!$A$2:$H$2000,4,0),"")</f>
        <v/>
      </c>
      <c r="H399" s="672" t="str">
        <f>IF(C399&gt;0,VLOOKUP(C399,女子登録情報!$A$2:$H$2000,8,0),"")</f>
        <v/>
      </c>
      <c r="I399" s="675" t="str">
        <f>IF(C399&gt;0,VLOOKUP(C399,女子登録情報!$A$2:$H$2000,5,0),"")</f>
        <v/>
      </c>
      <c r="J399" s="3"/>
    </row>
    <row r="400" spans="1:10" s="1" customFormat="1" ht="18.75" hidden="1">
      <c r="A400" s="4"/>
      <c r="B400" s="671"/>
      <c r="C400" s="666"/>
      <c r="D400" s="666"/>
      <c r="E400" s="650"/>
      <c r="F400" s="703"/>
      <c r="G400" s="666"/>
      <c r="H400" s="666"/>
      <c r="I400" s="655"/>
      <c r="J400" s="3"/>
    </row>
    <row r="401" spans="1:10" s="1" customFormat="1" ht="18.75" hidden="1">
      <c r="A401" s="4"/>
      <c r="B401" s="711">
        <v>4</v>
      </c>
      <c r="C401" s="672"/>
      <c r="D401" s="672" t="str">
        <f>IF(C401,VLOOKUP(C401,女子登録情報!$A$2:$H$2000,2,0),"")</f>
        <v/>
      </c>
      <c r="E401" s="647" t="str">
        <f>IF(C401&gt;0,VLOOKUP(C401,女子登録情報!$A$2:$H$2000,3,0),"")</f>
        <v/>
      </c>
      <c r="F401" s="712"/>
      <c r="G401" s="672" t="str">
        <f>IF(C401&gt;0,VLOOKUP(C401,女子登録情報!$A$2:$H$2000,4,0),"")</f>
        <v/>
      </c>
      <c r="H401" s="672" t="str">
        <f>IF(C401&gt;0,VLOOKUP(C401,女子登録情報!$A$2:$H$2000,8,0),"")</f>
        <v/>
      </c>
      <c r="I401" s="675" t="str">
        <f>IF(C401&gt;0,VLOOKUP(C401,女子登録情報!$A$2:$H$2000,5,0),"")</f>
        <v/>
      </c>
      <c r="J401" s="3"/>
    </row>
    <row r="402" spans="1:10" s="1" customFormat="1" ht="18.75" hidden="1">
      <c r="A402" s="4"/>
      <c r="B402" s="671"/>
      <c r="C402" s="666"/>
      <c r="D402" s="666"/>
      <c r="E402" s="650"/>
      <c r="F402" s="703"/>
      <c r="G402" s="666"/>
      <c r="H402" s="666"/>
      <c r="I402" s="655"/>
      <c r="J402" s="3"/>
    </row>
    <row r="403" spans="1:10" s="1" customFormat="1" ht="18.75" hidden="1">
      <c r="A403" s="4"/>
      <c r="B403" s="711">
        <v>5</v>
      </c>
      <c r="C403" s="672"/>
      <c r="D403" s="672" t="str">
        <f>IF(C403,VLOOKUP(C403,女子登録情報!$A$2:$H$2000,2,0),"")</f>
        <v/>
      </c>
      <c r="E403" s="647" t="str">
        <f>IF(C403&gt;0,VLOOKUP(C403,女子登録情報!$A$2:$H$2000,3,0),"")</f>
        <v/>
      </c>
      <c r="F403" s="712"/>
      <c r="G403" s="672" t="str">
        <f>IF(C403&gt;0,VLOOKUP(C403,女子登録情報!$A$2:$H$2000,4,0),"")</f>
        <v/>
      </c>
      <c r="H403" s="672" t="str">
        <f>IF(C403&gt;0,VLOOKUP(C403,女子登録情報!$A$2:$H$2000,8,0),"")</f>
        <v/>
      </c>
      <c r="I403" s="675" t="str">
        <f>IF(C403&gt;0,VLOOKUP(C403,女子登録情報!$A$2:$H$2000,5,0),"")</f>
        <v/>
      </c>
      <c r="J403" s="3"/>
    </row>
    <row r="404" spans="1:10" s="1" customFormat="1" ht="18.75" hidden="1">
      <c r="A404" s="4"/>
      <c r="B404" s="671"/>
      <c r="C404" s="666"/>
      <c r="D404" s="666"/>
      <c r="E404" s="650"/>
      <c r="F404" s="703"/>
      <c r="G404" s="666"/>
      <c r="H404" s="666"/>
      <c r="I404" s="655"/>
      <c r="J404" s="3"/>
    </row>
    <row r="405" spans="1:10" s="1" customFormat="1" ht="18.75" hidden="1">
      <c r="A405" s="4"/>
      <c r="B405" s="711">
        <v>6</v>
      </c>
      <c r="C405" s="672"/>
      <c r="D405" s="672" t="str">
        <f>IF(C405,VLOOKUP(C405,女子登録情報!$A$2:$H$2000,2,0),"")</f>
        <v/>
      </c>
      <c r="E405" s="647" t="str">
        <f>IF(C405&gt;0,VLOOKUP(C405,女子登録情報!$A$2:$H$2000,3,0),"")</f>
        <v/>
      </c>
      <c r="F405" s="712"/>
      <c r="G405" s="672" t="str">
        <f>IF(C405&gt;0,VLOOKUP(C405,女子登録情報!$A$2:$H$2000,4,0),"")</f>
        <v/>
      </c>
      <c r="H405" s="672" t="str">
        <f>IF(C405&gt;0,VLOOKUP(C405,女子登録情報!$A$2:$H$2000,8,0),"")</f>
        <v/>
      </c>
      <c r="I405" s="675" t="str">
        <f>IF(C405&gt;0,VLOOKUP(C405,女子登録情報!$A$2:$H$2000,5,0),"")</f>
        <v/>
      </c>
      <c r="J405" s="3"/>
    </row>
    <row r="406" spans="1:10" s="1" customFormat="1" ht="19.5" hidden="1" thickBot="1">
      <c r="A406" s="4"/>
      <c r="B406" s="713"/>
      <c r="C406" s="714"/>
      <c r="D406" s="714"/>
      <c r="E406" s="715"/>
      <c r="F406" s="716"/>
      <c r="G406" s="714"/>
      <c r="H406" s="714"/>
      <c r="I406" s="676"/>
      <c r="J406" s="3"/>
    </row>
    <row r="407" spans="1:10" s="1" customFormat="1" ht="18.75" hidden="1">
      <c r="A407" s="4"/>
      <c r="B407" s="684" t="s">
        <v>1229</v>
      </c>
      <c r="C407" s="685"/>
      <c r="D407" s="685"/>
      <c r="E407" s="685"/>
      <c r="F407" s="685"/>
      <c r="G407" s="685"/>
      <c r="H407" s="685"/>
      <c r="I407" s="687"/>
      <c r="J407" s="3"/>
    </row>
    <row r="408" spans="1:10" s="1" customFormat="1" ht="18.75" hidden="1">
      <c r="A408" s="4"/>
      <c r="B408" s="688"/>
      <c r="C408" s="686"/>
      <c r="D408" s="686"/>
      <c r="E408" s="686"/>
      <c r="F408" s="686"/>
      <c r="G408" s="686"/>
      <c r="H408" s="686"/>
      <c r="I408" s="689"/>
      <c r="J408" s="3"/>
    </row>
    <row r="409" spans="1:10" s="1" customFormat="1" ht="19.5" hidden="1" thickBot="1">
      <c r="A409" s="4"/>
      <c r="B409" s="690"/>
      <c r="C409" s="691"/>
      <c r="D409" s="691"/>
      <c r="E409" s="691"/>
      <c r="F409" s="691"/>
      <c r="G409" s="691"/>
      <c r="H409" s="691"/>
      <c r="I409" s="692"/>
      <c r="J409" s="3"/>
    </row>
    <row r="410" spans="1:10" s="1" customFormat="1" ht="18.75" hidden="1">
      <c r="A410" s="45"/>
      <c r="B410" s="45"/>
      <c r="C410" s="45"/>
      <c r="D410" s="45"/>
      <c r="E410" s="45"/>
      <c r="F410" s="45"/>
      <c r="G410" s="45"/>
      <c r="H410" s="45"/>
      <c r="I410" s="45"/>
      <c r="J410" s="48"/>
    </row>
    <row r="411" spans="1:10" s="1" customFormat="1" ht="19.5" hidden="1" thickBot="1">
      <c r="A411" s="4"/>
      <c r="B411" s="4"/>
      <c r="C411" s="4"/>
      <c r="D411" s="4"/>
      <c r="E411" s="4"/>
      <c r="F411" s="4"/>
      <c r="G411" s="4"/>
      <c r="H411" s="4"/>
      <c r="I411" s="4"/>
      <c r="J411" s="46" t="s">
        <v>1258</v>
      </c>
    </row>
    <row r="412" spans="1:10" s="1" customFormat="1" ht="18.75" hidden="1">
      <c r="A412" s="4"/>
      <c r="B412" s="723" t="str">
        <f>CONCATENATE('加盟校情報&amp;大会設定'!$G$5,'加盟校情報&amp;大会設定'!$H$5,'加盟校情報&amp;大会設定'!$I$5,'加盟校情報&amp;大会設定'!$J$5,)&amp;"　女子4×100mR"</f>
        <v>第85回東海学生陸上競技対校選手権大会　女子4×100mR</v>
      </c>
      <c r="C412" s="724"/>
      <c r="D412" s="724"/>
      <c r="E412" s="724"/>
      <c r="F412" s="724"/>
      <c r="G412" s="724"/>
      <c r="H412" s="724"/>
      <c r="I412" s="725"/>
      <c r="J412" s="3"/>
    </row>
    <row r="413" spans="1:10" s="1" customFormat="1" ht="19.5" hidden="1" thickBot="1">
      <c r="A413" s="4"/>
      <c r="B413" s="726"/>
      <c r="C413" s="727"/>
      <c r="D413" s="727"/>
      <c r="E413" s="727"/>
      <c r="F413" s="727"/>
      <c r="G413" s="727"/>
      <c r="H413" s="727"/>
      <c r="I413" s="728"/>
      <c r="J413" s="3"/>
    </row>
    <row r="414" spans="1:10" s="1" customFormat="1" ht="18.75" hidden="1">
      <c r="A414" s="4"/>
      <c r="B414" s="636" t="s">
        <v>1233</v>
      </c>
      <c r="C414" s="637"/>
      <c r="D414" s="673" t="str">
        <f>IF(基本情報登録!$D$6&gt;0,基本情報登録!$D$6,"")</f>
        <v/>
      </c>
      <c r="E414" s="674"/>
      <c r="F414" s="674"/>
      <c r="G414" s="674"/>
      <c r="H414" s="637"/>
      <c r="I414" s="47" t="s">
        <v>1267</v>
      </c>
      <c r="J414" s="3"/>
    </row>
    <row r="415" spans="1:10" s="1" customFormat="1" ht="18.75" hidden="1">
      <c r="A415" s="4"/>
      <c r="B415" s="643" t="s">
        <v>1</v>
      </c>
      <c r="C415" s="644"/>
      <c r="D415" s="677" t="str">
        <f>IF(基本情報登録!$D$8&gt;0,基本情報登録!$D$8,"")</f>
        <v/>
      </c>
      <c r="E415" s="678"/>
      <c r="F415" s="678"/>
      <c r="G415" s="678"/>
      <c r="H415" s="644"/>
      <c r="I415" s="675"/>
      <c r="J415" s="3"/>
    </row>
    <row r="416" spans="1:10" s="1" customFormat="1" ht="19.5" hidden="1" thickBot="1">
      <c r="A416" s="4"/>
      <c r="B416" s="653"/>
      <c r="C416" s="654"/>
      <c r="D416" s="679"/>
      <c r="E416" s="680"/>
      <c r="F416" s="680"/>
      <c r="G416" s="680"/>
      <c r="H416" s="654"/>
      <c r="I416" s="676"/>
      <c r="J416" s="3"/>
    </row>
    <row r="417" spans="1:10" s="1" customFormat="1" ht="18.75" hidden="1">
      <c r="A417" s="4"/>
      <c r="B417" s="636" t="s">
        <v>4288</v>
      </c>
      <c r="C417" s="637"/>
      <c r="D417" s="705"/>
      <c r="E417" s="706"/>
      <c r="F417" s="706"/>
      <c r="G417" s="706"/>
      <c r="H417" s="706"/>
      <c r="I417" s="707"/>
      <c r="J417" s="3"/>
    </row>
    <row r="418" spans="1:10" s="1" customFormat="1" ht="18.75" hidden="1">
      <c r="A418" s="4"/>
      <c r="B418" s="35"/>
      <c r="C418" s="36"/>
      <c r="D418" s="37"/>
      <c r="E418" s="641" t="str">
        <f>TEXT(D417,"00000")</f>
        <v>00000</v>
      </c>
      <c r="F418" s="641"/>
      <c r="G418" s="641"/>
      <c r="H418" s="641"/>
      <c r="I418" s="642"/>
      <c r="J418" s="3"/>
    </row>
    <row r="419" spans="1:10" s="1" customFormat="1" ht="18.75" hidden="1">
      <c r="A419" s="4"/>
      <c r="B419" s="643" t="s">
        <v>23</v>
      </c>
      <c r="C419" s="644"/>
      <c r="D419" s="647"/>
      <c r="E419" s="648"/>
      <c r="F419" s="648"/>
      <c r="G419" s="648"/>
      <c r="H419" s="648"/>
      <c r="I419" s="649"/>
      <c r="J419" s="3"/>
    </row>
    <row r="420" spans="1:10" s="1" customFormat="1" ht="18.75" hidden="1">
      <c r="A420" s="4"/>
      <c r="B420" s="645"/>
      <c r="C420" s="646"/>
      <c r="D420" s="650"/>
      <c r="E420" s="651"/>
      <c r="F420" s="651"/>
      <c r="G420" s="651"/>
      <c r="H420" s="651"/>
      <c r="I420" s="652"/>
      <c r="J420" s="3"/>
    </row>
    <row r="421" spans="1:10" s="1" customFormat="1" ht="19.5" hidden="1" thickBot="1">
      <c r="A421" s="4"/>
      <c r="B421" s="708" t="s">
        <v>1225</v>
      </c>
      <c r="C421" s="709"/>
      <c r="D421" s="710"/>
      <c r="E421" s="634"/>
      <c r="F421" s="634"/>
      <c r="G421" s="634"/>
      <c r="H421" s="634"/>
      <c r="I421" s="635"/>
      <c r="J421" s="3"/>
    </row>
    <row r="422" spans="1:10" s="1" customFormat="1" ht="18.75" hidden="1">
      <c r="A422" s="4"/>
      <c r="B422" s="694" t="s">
        <v>1226</v>
      </c>
      <c r="C422" s="695"/>
      <c r="D422" s="695"/>
      <c r="E422" s="695"/>
      <c r="F422" s="695"/>
      <c r="G422" s="695"/>
      <c r="H422" s="695"/>
      <c r="I422" s="696"/>
      <c r="J422" s="3"/>
    </row>
    <row r="423" spans="1:10" s="1" customFormat="1" ht="19.5" hidden="1" thickBot="1">
      <c r="A423" s="4"/>
      <c r="B423" s="38" t="s">
        <v>1230</v>
      </c>
      <c r="C423" s="39" t="s">
        <v>14</v>
      </c>
      <c r="D423" s="39" t="s">
        <v>1231</v>
      </c>
      <c r="E423" s="697" t="s">
        <v>1227</v>
      </c>
      <c r="F423" s="698"/>
      <c r="G423" s="39" t="s">
        <v>1232</v>
      </c>
      <c r="H423" s="39" t="s">
        <v>44</v>
      </c>
      <c r="I423" s="40" t="s">
        <v>1228</v>
      </c>
      <c r="J423" s="3"/>
    </row>
    <row r="424" spans="1:10" s="1" customFormat="1" ht="19.5" hidden="1" thickTop="1">
      <c r="A424" s="4"/>
      <c r="B424" s="699">
        <v>1</v>
      </c>
      <c r="C424" s="700"/>
      <c r="D424" s="700" t="str">
        <f>IF(C424&gt;0,VLOOKUP(C424,女子登録情報!$A$2:$H$2000,2,0),"")</f>
        <v/>
      </c>
      <c r="E424" s="701" t="str">
        <f>IF(C424&gt;0,VLOOKUP(C424,女子登録情報!$A$2:$H$2000,3,0),"")</f>
        <v/>
      </c>
      <c r="F424" s="702"/>
      <c r="G424" s="700" t="str">
        <f>IF(C424&gt;0,VLOOKUP(C424,女子登録情報!$A$2:$H$2000,4,0),"")</f>
        <v/>
      </c>
      <c r="H424" s="700" t="str">
        <f>IF(C424&gt;0,VLOOKUP(C424,女子登録情報!$A$2:$H$2000,8,0),"")</f>
        <v/>
      </c>
      <c r="I424" s="704" t="str">
        <f>IF(C424&gt;0,VLOOKUP(C424,女子登録情報!$A$2:$H$2000,5,0),"")</f>
        <v/>
      </c>
      <c r="J424" s="3"/>
    </row>
    <row r="425" spans="1:10" s="1" customFormat="1" ht="18.75" hidden="1">
      <c r="A425" s="4"/>
      <c r="B425" s="671"/>
      <c r="C425" s="666"/>
      <c r="D425" s="666"/>
      <c r="E425" s="650"/>
      <c r="F425" s="703"/>
      <c r="G425" s="666"/>
      <c r="H425" s="666"/>
      <c r="I425" s="655"/>
      <c r="J425" s="3"/>
    </row>
    <row r="426" spans="1:10" s="1" customFormat="1" ht="18.75" hidden="1">
      <c r="A426" s="4"/>
      <c r="B426" s="711">
        <v>2</v>
      </c>
      <c r="C426" s="672"/>
      <c r="D426" s="672" t="str">
        <f>IF(C426,VLOOKUP(C426,女子登録情報!$A$2:$H$2000,2,0),"")</f>
        <v/>
      </c>
      <c r="E426" s="647" t="str">
        <f>IF(C426&gt;0,VLOOKUP(C426,女子登録情報!$A$2:$H$2000,3,0),"")</f>
        <v/>
      </c>
      <c r="F426" s="712"/>
      <c r="G426" s="672" t="str">
        <f>IF(C426&gt;0,VLOOKUP(C426,女子登録情報!$A$2:$H$2000,4,0),"")</f>
        <v/>
      </c>
      <c r="H426" s="672" t="str">
        <f>IF(C426&gt;0,VLOOKUP(C426,女子登録情報!$A$2:$H$2000,8,0),"")</f>
        <v/>
      </c>
      <c r="I426" s="675" t="str">
        <f>IF(C426&gt;0,VLOOKUP(C426,女子登録情報!$A$2:$H$2000,5,0),"")</f>
        <v/>
      </c>
      <c r="J426" s="3"/>
    </row>
    <row r="427" spans="1:10" s="1" customFormat="1" ht="18.75" hidden="1">
      <c r="A427" s="4"/>
      <c r="B427" s="671"/>
      <c r="C427" s="666"/>
      <c r="D427" s="666"/>
      <c r="E427" s="650"/>
      <c r="F427" s="703"/>
      <c r="G427" s="666"/>
      <c r="H427" s="666"/>
      <c r="I427" s="655"/>
      <c r="J427" s="3"/>
    </row>
    <row r="428" spans="1:10" s="1" customFormat="1" ht="18.75" hidden="1">
      <c r="A428" s="4"/>
      <c r="B428" s="711">
        <v>3</v>
      </c>
      <c r="C428" s="672"/>
      <c r="D428" s="672" t="str">
        <f>IF(C428,VLOOKUP(C428,女子登録情報!$A$2:$H$2000,2,0),"")</f>
        <v/>
      </c>
      <c r="E428" s="647" t="str">
        <f>IF(C428&gt;0,VLOOKUP(C428,女子登録情報!$A$2:$H$2000,3,0),"")</f>
        <v/>
      </c>
      <c r="F428" s="712"/>
      <c r="G428" s="672" t="str">
        <f>IF(C428&gt;0,VLOOKUP(C428,女子登録情報!$A$2:$H$2000,4,0),"")</f>
        <v/>
      </c>
      <c r="H428" s="672" t="str">
        <f>IF(C428&gt;0,VLOOKUP(C428,女子登録情報!$A$2:$H$2000,8,0),"")</f>
        <v/>
      </c>
      <c r="I428" s="675" t="str">
        <f>IF(C428&gt;0,VLOOKUP(C428,女子登録情報!$A$2:$H$2000,5,0),"")</f>
        <v/>
      </c>
      <c r="J428" s="3"/>
    </row>
    <row r="429" spans="1:10" s="1" customFormat="1" ht="18.75" hidden="1">
      <c r="A429" s="4"/>
      <c r="B429" s="671"/>
      <c r="C429" s="666"/>
      <c r="D429" s="666"/>
      <c r="E429" s="650"/>
      <c r="F429" s="703"/>
      <c r="G429" s="666"/>
      <c r="H429" s="666"/>
      <c r="I429" s="655"/>
      <c r="J429" s="3"/>
    </row>
    <row r="430" spans="1:10" s="1" customFormat="1" ht="18.75" hidden="1">
      <c r="A430" s="4"/>
      <c r="B430" s="711">
        <v>4</v>
      </c>
      <c r="C430" s="672"/>
      <c r="D430" s="672" t="str">
        <f>IF(C430,VLOOKUP(C430,女子登録情報!$A$2:$H$2000,2,0),"")</f>
        <v/>
      </c>
      <c r="E430" s="647" t="str">
        <f>IF(C430&gt;0,VLOOKUP(C430,女子登録情報!$A$2:$H$2000,3,0),"")</f>
        <v/>
      </c>
      <c r="F430" s="712"/>
      <c r="G430" s="672" t="str">
        <f>IF(C430&gt;0,VLOOKUP(C430,女子登録情報!$A$2:$H$2000,4,0),"")</f>
        <v/>
      </c>
      <c r="H430" s="672" t="str">
        <f>IF(C430&gt;0,VLOOKUP(C430,女子登録情報!$A$2:$H$2000,8,0),"")</f>
        <v/>
      </c>
      <c r="I430" s="675" t="str">
        <f>IF(C430&gt;0,VLOOKUP(C430,女子登録情報!$A$2:$H$2000,5,0),"")</f>
        <v/>
      </c>
      <c r="J430" s="3"/>
    </row>
    <row r="431" spans="1:10" s="1" customFormat="1" ht="18.75" hidden="1">
      <c r="A431" s="4"/>
      <c r="B431" s="671"/>
      <c r="C431" s="666"/>
      <c r="D431" s="666"/>
      <c r="E431" s="650"/>
      <c r="F431" s="703"/>
      <c r="G431" s="666"/>
      <c r="H431" s="666"/>
      <c r="I431" s="655"/>
      <c r="J431" s="3"/>
    </row>
    <row r="432" spans="1:10" s="1" customFormat="1" ht="18.75" hidden="1">
      <c r="A432" s="4"/>
      <c r="B432" s="711">
        <v>5</v>
      </c>
      <c r="C432" s="672"/>
      <c r="D432" s="672" t="str">
        <f>IF(C432,VLOOKUP(C432,女子登録情報!$A$2:$H$2000,2,0),"")</f>
        <v/>
      </c>
      <c r="E432" s="647" t="str">
        <f>IF(C432&gt;0,VLOOKUP(C432,女子登録情報!$A$2:$H$2000,3,0),"")</f>
        <v/>
      </c>
      <c r="F432" s="712"/>
      <c r="G432" s="672" t="str">
        <f>IF(C432&gt;0,VLOOKUP(C432,女子登録情報!$A$2:$H$2000,4,0),"")</f>
        <v/>
      </c>
      <c r="H432" s="672" t="str">
        <f>IF(C432&gt;0,VLOOKUP(C432,女子登録情報!$A$2:$H$2000,8,0),"")</f>
        <v/>
      </c>
      <c r="I432" s="675" t="str">
        <f>IF(C432&gt;0,VLOOKUP(C432,女子登録情報!$A$2:$H$2000,5,0),"")</f>
        <v/>
      </c>
      <c r="J432" s="3"/>
    </row>
    <row r="433" spans="1:10" s="1" customFormat="1" ht="18.75" hidden="1">
      <c r="A433" s="4"/>
      <c r="B433" s="671"/>
      <c r="C433" s="666"/>
      <c r="D433" s="666"/>
      <c r="E433" s="650"/>
      <c r="F433" s="703"/>
      <c r="G433" s="666"/>
      <c r="H433" s="666"/>
      <c r="I433" s="655"/>
      <c r="J433" s="3"/>
    </row>
    <row r="434" spans="1:10" s="1" customFormat="1" ht="18.75" hidden="1">
      <c r="A434" s="4"/>
      <c r="B434" s="711">
        <v>6</v>
      </c>
      <c r="C434" s="672"/>
      <c r="D434" s="672" t="str">
        <f>IF(C434,VLOOKUP(C434,女子登録情報!$A$2:$H$2000,2,0),"")</f>
        <v/>
      </c>
      <c r="E434" s="647" t="str">
        <f>IF(C434&gt;0,VLOOKUP(C434,女子登録情報!$A$2:$H$2000,3,0),"")</f>
        <v/>
      </c>
      <c r="F434" s="712"/>
      <c r="G434" s="672" t="str">
        <f>IF(C434&gt;0,VLOOKUP(C434,女子登録情報!$A$2:$H$2000,4,0),"")</f>
        <v/>
      </c>
      <c r="H434" s="672" t="str">
        <f>IF(C434&gt;0,VLOOKUP(C434,女子登録情報!$A$2:$H$2000,8,0),"")</f>
        <v/>
      </c>
      <c r="I434" s="675" t="str">
        <f>IF(C434&gt;0,VLOOKUP(C434,女子登録情報!$A$2:$H$2000,5,0),"")</f>
        <v/>
      </c>
      <c r="J434" s="3"/>
    </row>
    <row r="435" spans="1:10" s="1" customFormat="1" ht="19.5" hidden="1" thickBot="1">
      <c r="A435" s="4"/>
      <c r="B435" s="713"/>
      <c r="C435" s="714"/>
      <c r="D435" s="714"/>
      <c r="E435" s="715"/>
      <c r="F435" s="716"/>
      <c r="G435" s="714"/>
      <c r="H435" s="714"/>
      <c r="I435" s="676"/>
      <c r="J435" s="3"/>
    </row>
    <row r="436" spans="1:10" s="1" customFormat="1" ht="18.75" hidden="1">
      <c r="A436" s="4"/>
      <c r="B436" s="684" t="s">
        <v>1229</v>
      </c>
      <c r="C436" s="685"/>
      <c r="D436" s="685"/>
      <c r="E436" s="685"/>
      <c r="F436" s="685"/>
      <c r="G436" s="685"/>
      <c r="H436" s="685"/>
      <c r="I436" s="687"/>
      <c r="J436" s="3"/>
    </row>
    <row r="437" spans="1:10" s="1" customFormat="1" ht="18.75" hidden="1">
      <c r="A437" s="4"/>
      <c r="B437" s="688"/>
      <c r="C437" s="686"/>
      <c r="D437" s="686"/>
      <c r="E437" s="686"/>
      <c r="F437" s="686"/>
      <c r="G437" s="686"/>
      <c r="H437" s="686"/>
      <c r="I437" s="689"/>
      <c r="J437" s="3"/>
    </row>
    <row r="438" spans="1:10" s="1" customFormat="1" ht="19.5" hidden="1" thickBot="1">
      <c r="A438" s="4"/>
      <c r="B438" s="690"/>
      <c r="C438" s="691"/>
      <c r="D438" s="691"/>
      <c r="E438" s="691"/>
      <c r="F438" s="691"/>
      <c r="G438" s="691"/>
      <c r="H438" s="691"/>
      <c r="I438" s="692"/>
      <c r="J438" s="3"/>
    </row>
    <row r="439" spans="1:10" s="1" customFormat="1" ht="18.75" hidden="1">
      <c r="A439" s="45"/>
      <c r="B439" s="45"/>
      <c r="C439" s="45"/>
      <c r="D439" s="45"/>
      <c r="E439" s="45"/>
      <c r="F439" s="45"/>
      <c r="G439" s="45"/>
      <c r="H439" s="45"/>
      <c r="I439" s="45"/>
      <c r="J439" s="48"/>
    </row>
    <row r="440" spans="1:10" s="1" customFormat="1" ht="19.5" hidden="1" thickBot="1">
      <c r="A440" s="4"/>
      <c r="B440" s="4"/>
      <c r="C440" s="4"/>
      <c r="D440" s="4"/>
      <c r="E440" s="4"/>
      <c r="F440" s="4"/>
      <c r="G440" s="4"/>
      <c r="H440" s="4"/>
      <c r="I440" s="4"/>
      <c r="J440" s="46" t="s">
        <v>1259</v>
      </c>
    </row>
    <row r="441" spans="1:10" s="1" customFormat="1" ht="18.75" hidden="1">
      <c r="A441" s="4"/>
      <c r="B441" s="723" t="str">
        <f>CONCATENATE('加盟校情報&amp;大会設定'!$G$5,'加盟校情報&amp;大会設定'!$H$5,'加盟校情報&amp;大会設定'!$I$5,'加盟校情報&amp;大会設定'!$J$5,)&amp;"　女子4×100mR"</f>
        <v>第85回東海学生陸上競技対校選手権大会　女子4×100mR</v>
      </c>
      <c r="C441" s="724"/>
      <c r="D441" s="724"/>
      <c r="E441" s="724"/>
      <c r="F441" s="724"/>
      <c r="G441" s="724"/>
      <c r="H441" s="724"/>
      <c r="I441" s="725"/>
      <c r="J441" s="3"/>
    </row>
    <row r="442" spans="1:10" s="1" customFormat="1" ht="19.5" hidden="1" thickBot="1">
      <c r="A442" s="4"/>
      <c r="B442" s="726"/>
      <c r="C442" s="727"/>
      <c r="D442" s="727"/>
      <c r="E442" s="727"/>
      <c r="F442" s="727"/>
      <c r="G442" s="727"/>
      <c r="H442" s="727"/>
      <c r="I442" s="728"/>
      <c r="J442" s="3"/>
    </row>
    <row r="443" spans="1:10" s="1" customFormat="1" ht="18.75" hidden="1">
      <c r="A443" s="4"/>
      <c r="B443" s="636" t="s">
        <v>1233</v>
      </c>
      <c r="C443" s="637"/>
      <c r="D443" s="673" t="str">
        <f>IF(基本情報登録!$D$6&gt;0,基本情報登録!$D$6,"")</f>
        <v/>
      </c>
      <c r="E443" s="674"/>
      <c r="F443" s="674"/>
      <c r="G443" s="674"/>
      <c r="H443" s="637"/>
      <c r="I443" s="47" t="s">
        <v>1267</v>
      </c>
      <c r="J443" s="3"/>
    </row>
    <row r="444" spans="1:10" s="1" customFormat="1" ht="18.75" hidden="1">
      <c r="A444" s="4"/>
      <c r="B444" s="643" t="s">
        <v>1</v>
      </c>
      <c r="C444" s="644"/>
      <c r="D444" s="677" t="str">
        <f>IF(基本情報登録!$D$8&gt;0,基本情報登録!$D$8,"")</f>
        <v/>
      </c>
      <c r="E444" s="678"/>
      <c r="F444" s="678"/>
      <c r="G444" s="678"/>
      <c r="H444" s="644"/>
      <c r="I444" s="675"/>
      <c r="J444" s="3"/>
    </row>
    <row r="445" spans="1:10" s="1" customFormat="1" ht="19.5" hidden="1" thickBot="1">
      <c r="A445" s="4"/>
      <c r="B445" s="653"/>
      <c r="C445" s="654"/>
      <c r="D445" s="679"/>
      <c r="E445" s="680"/>
      <c r="F445" s="680"/>
      <c r="G445" s="680"/>
      <c r="H445" s="654"/>
      <c r="I445" s="676"/>
      <c r="J445" s="3"/>
    </row>
    <row r="446" spans="1:10" s="1" customFormat="1" ht="18.75" hidden="1">
      <c r="A446" s="4"/>
      <c r="B446" s="636" t="s">
        <v>4288</v>
      </c>
      <c r="C446" s="637"/>
      <c r="D446" s="705"/>
      <c r="E446" s="706"/>
      <c r="F446" s="706"/>
      <c r="G446" s="706"/>
      <c r="H446" s="706"/>
      <c r="I446" s="707"/>
      <c r="J446" s="3"/>
    </row>
    <row r="447" spans="1:10" s="1" customFormat="1" ht="18.75" hidden="1">
      <c r="A447" s="4"/>
      <c r="B447" s="35"/>
      <c r="C447" s="36"/>
      <c r="D447" s="37"/>
      <c r="E447" s="641" t="str">
        <f>TEXT(D446,"00000")</f>
        <v>00000</v>
      </c>
      <c r="F447" s="641"/>
      <c r="G447" s="641"/>
      <c r="H447" s="641"/>
      <c r="I447" s="642"/>
      <c r="J447" s="3"/>
    </row>
    <row r="448" spans="1:10" s="1" customFormat="1" ht="18.75" hidden="1">
      <c r="A448" s="4"/>
      <c r="B448" s="643" t="s">
        <v>23</v>
      </c>
      <c r="C448" s="644"/>
      <c r="D448" s="647"/>
      <c r="E448" s="648"/>
      <c r="F448" s="648"/>
      <c r="G448" s="648"/>
      <c r="H448" s="648"/>
      <c r="I448" s="649"/>
      <c r="J448" s="3"/>
    </row>
    <row r="449" spans="1:10" s="1" customFormat="1" ht="18.75" hidden="1">
      <c r="A449" s="4"/>
      <c r="B449" s="645"/>
      <c r="C449" s="646"/>
      <c r="D449" s="650"/>
      <c r="E449" s="651"/>
      <c r="F449" s="651"/>
      <c r="G449" s="651"/>
      <c r="H449" s="651"/>
      <c r="I449" s="652"/>
      <c r="J449" s="3"/>
    </row>
    <row r="450" spans="1:10" s="1" customFormat="1" ht="19.5" hidden="1" thickBot="1">
      <c r="A450" s="4"/>
      <c r="B450" s="708" t="s">
        <v>1225</v>
      </c>
      <c r="C450" s="709"/>
      <c r="D450" s="710"/>
      <c r="E450" s="634"/>
      <c r="F450" s="634"/>
      <c r="G450" s="634"/>
      <c r="H450" s="634"/>
      <c r="I450" s="635"/>
      <c r="J450" s="3"/>
    </row>
    <row r="451" spans="1:10" s="1" customFormat="1" ht="18.75" hidden="1">
      <c r="A451" s="4"/>
      <c r="B451" s="694" t="s">
        <v>1226</v>
      </c>
      <c r="C451" s="695"/>
      <c r="D451" s="695"/>
      <c r="E451" s="695"/>
      <c r="F451" s="695"/>
      <c r="G451" s="695"/>
      <c r="H451" s="695"/>
      <c r="I451" s="696"/>
      <c r="J451" s="3"/>
    </row>
    <row r="452" spans="1:10" s="1" customFormat="1" ht="19.5" hidden="1" thickBot="1">
      <c r="A452" s="4"/>
      <c r="B452" s="38" t="s">
        <v>1230</v>
      </c>
      <c r="C452" s="39" t="s">
        <v>14</v>
      </c>
      <c r="D452" s="39" t="s">
        <v>1231</v>
      </c>
      <c r="E452" s="697" t="s">
        <v>1227</v>
      </c>
      <c r="F452" s="698"/>
      <c r="G452" s="39" t="s">
        <v>1232</v>
      </c>
      <c r="H452" s="39" t="s">
        <v>44</v>
      </c>
      <c r="I452" s="40" t="s">
        <v>1228</v>
      </c>
      <c r="J452" s="3"/>
    </row>
    <row r="453" spans="1:10" s="1" customFormat="1" ht="19.5" hidden="1" thickTop="1">
      <c r="A453" s="4"/>
      <c r="B453" s="699">
        <v>1</v>
      </c>
      <c r="C453" s="700"/>
      <c r="D453" s="700" t="str">
        <f>IF(C453&gt;0,VLOOKUP(C453,女子登録情報!$A$2:$H$2000,2,0),"")</f>
        <v/>
      </c>
      <c r="E453" s="701" t="str">
        <f>IF(C453&gt;0,VLOOKUP(C453,女子登録情報!$A$2:$H$2000,3,0),"")</f>
        <v/>
      </c>
      <c r="F453" s="702"/>
      <c r="G453" s="700" t="str">
        <f>IF(C453&gt;0,VLOOKUP(C453,女子登録情報!$A$2:$H$2000,4,0),"")</f>
        <v/>
      </c>
      <c r="H453" s="700" t="str">
        <f>IF(C453&gt;0,VLOOKUP(C453,女子登録情報!$A$2:$H$2000,8,0),"")</f>
        <v/>
      </c>
      <c r="I453" s="704" t="str">
        <f>IF(C453&gt;0,VLOOKUP(C453,女子登録情報!$A$2:$H$2000,5,0),"")</f>
        <v/>
      </c>
      <c r="J453" s="3"/>
    </row>
    <row r="454" spans="1:10" s="1" customFormat="1" ht="18.75" hidden="1">
      <c r="A454" s="4"/>
      <c r="B454" s="671"/>
      <c r="C454" s="666"/>
      <c r="D454" s="666"/>
      <c r="E454" s="650"/>
      <c r="F454" s="703"/>
      <c r="G454" s="666"/>
      <c r="H454" s="666"/>
      <c r="I454" s="655"/>
      <c r="J454" s="3"/>
    </row>
    <row r="455" spans="1:10" s="1" customFormat="1" ht="18.75" hidden="1">
      <c r="A455" s="4"/>
      <c r="B455" s="711">
        <v>2</v>
      </c>
      <c r="C455" s="672"/>
      <c r="D455" s="672" t="str">
        <f>IF(C455,VLOOKUP(C455,女子登録情報!$A$2:$H$2000,2,0),"")</f>
        <v/>
      </c>
      <c r="E455" s="647" t="str">
        <f>IF(C455&gt;0,VLOOKUP(C455,女子登録情報!$A$2:$H$2000,3,0),"")</f>
        <v/>
      </c>
      <c r="F455" s="712"/>
      <c r="G455" s="672" t="str">
        <f>IF(C455&gt;0,VLOOKUP(C455,女子登録情報!$A$2:$H$2000,4,0),"")</f>
        <v/>
      </c>
      <c r="H455" s="672" t="str">
        <f>IF(C455&gt;0,VLOOKUP(C455,女子登録情報!$A$2:$H$2000,8,0),"")</f>
        <v/>
      </c>
      <c r="I455" s="675" t="str">
        <f>IF(C455&gt;0,VLOOKUP(C455,女子登録情報!$A$2:$H$2000,5,0),"")</f>
        <v/>
      </c>
      <c r="J455" s="3"/>
    </row>
    <row r="456" spans="1:10" s="1" customFormat="1" ht="18.75" hidden="1">
      <c r="A456" s="4"/>
      <c r="B456" s="671"/>
      <c r="C456" s="666"/>
      <c r="D456" s="666"/>
      <c r="E456" s="650"/>
      <c r="F456" s="703"/>
      <c r="G456" s="666"/>
      <c r="H456" s="666"/>
      <c r="I456" s="655"/>
      <c r="J456" s="3"/>
    </row>
    <row r="457" spans="1:10" s="1" customFormat="1" ht="18.75" hidden="1">
      <c r="A457" s="4"/>
      <c r="B457" s="711">
        <v>3</v>
      </c>
      <c r="C457" s="672"/>
      <c r="D457" s="672" t="str">
        <f>IF(C457,VLOOKUP(C457,女子登録情報!$A$2:$H$2000,2,0),"")</f>
        <v/>
      </c>
      <c r="E457" s="647" t="str">
        <f>IF(C457&gt;0,VLOOKUP(C457,女子登録情報!$A$2:$H$2000,3,0),"")</f>
        <v/>
      </c>
      <c r="F457" s="712"/>
      <c r="G457" s="672" t="str">
        <f>IF(C457&gt;0,VLOOKUP(C457,女子登録情報!$A$2:$H$2000,4,0),"")</f>
        <v/>
      </c>
      <c r="H457" s="672" t="str">
        <f>IF(C457&gt;0,VLOOKUP(C457,女子登録情報!$A$2:$H$2000,8,0),"")</f>
        <v/>
      </c>
      <c r="I457" s="675" t="str">
        <f>IF(C457&gt;0,VLOOKUP(C457,女子登録情報!$A$2:$H$2000,5,0),"")</f>
        <v/>
      </c>
      <c r="J457" s="3"/>
    </row>
    <row r="458" spans="1:10" s="1" customFormat="1" ht="18.75" hidden="1">
      <c r="A458" s="4"/>
      <c r="B458" s="671"/>
      <c r="C458" s="666"/>
      <c r="D458" s="666"/>
      <c r="E458" s="650"/>
      <c r="F458" s="703"/>
      <c r="G458" s="666"/>
      <c r="H458" s="666"/>
      <c r="I458" s="655"/>
      <c r="J458" s="3"/>
    </row>
    <row r="459" spans="1:10" s="1" customFormat="1" ht="18.75" hidden="1">
      <c r="A459" s="4"/>
      <c r="B459" s="711">
        <v>4</v>
      </c>
      <c r="C459" s="672"/>
      <c r="D459" s="672" t="str">
        <f>IF(C459,VLOOKUP(C459,女子登録情報!$A$2:$H$2000,2,0),"")</f>
        <v/>
      </c>
      <c r="E459" s="647" t="str">
        <f>IF(C459&gt;0,VLOOKUP(C459,女子登録情報!$A$2:$H$2000,3,0),"")</f>
        <v/>
      </c>
      <c r="F459" s="712"/>
      <c r="G459" s="672" t="str">
        <f>IF(C459&gt;0,VLOOKUP(C459,女子登録情報!$A$2:$H$2000,4,0),"")</f>
        <v/>
      </c>
      <c r="H459" s="672" t="str">
        <f>IF(C459&gt;0,VLOOKUP(C459,女子登録情報!$A$2:$H$2000,8,0),"")</f>
        <v/>
      </c>
      <c r="I459" s="675" t="str">
        <f>IF(C459&gt;0,VLOOKUP(C459,女子登録情報!$A$2:$H$2000,5,0),"")</f>
        <v/>
      </c>
      <c r="J459" s="3"/>
    </row>
    <row r="460" spans="1:10" s="1" customFormat="1" ht="18.75" hidden="1">
      <c r="A460" s="4"/>
      <c r="B460" s="671"/>
      <c r="C460" s="666"/>
      <c r="D460" s="666"/>
      <c r="E460" s="650"/>
      <c r="F460" s="703"/>
      <c r="G460" s="666"/>
      <c r="H460" s="666"/>
      <c r="I460" s="655"/>
      <c r="J460" s="3"/>
    </row>
    <row r="461" spans="1:10" s="1" customFormat="1" ht="18.75" hidden="1">
      <c r="A461" s="4"/>
      <c r="B461" s="711">
        <v>5</v>
      </c>
      <c r="C461" s="672"/>
      <c r="D461" s="672" t="str">
        <f>IF(C461,VLOOKUP(C461,女子登録情報!$A$2:$H$2000,2,0),"")</f>
        <v/>
      </c>
      <c r="E461" s="647" t="str">
        <f>IF(C461&gt;0,VLOOKUP(C461,女子登録情報!$A$2:$H$2000,3,0),"")</f>
        <v/>
      </c>
      <c r="F461" s="712"/>
      <c r="G461" s="672" t="str">
        <f>IF(C461&gt;0,VLOOKUP(C461,女子登録情報!$A$2:$H$2000,4,0),"")</f>
        <v/>
      </c>
      <c r="H461" s="672" t="str">
        <f>IF(C461&gt;0,VLOOKUP(C461,女子登録情報!$A$2:$H$2000,8,0),"")</f>
        <v/>
      </c>
      <c r="I461" s="675" t="str">
        <f>IF(C461&gt;0,VLOOKUP(C461,女子登録情報!$A$2:$H$2000,5,0),"")</f>
        <v/>
      </c>
      <c r="J461" s="3"/>
    </row>
    <row r="462" spans="1:10" s="1" customFormat="1" ht="18.75" hidden="1">
      <c r="A462" s="4"/>
      <c r="B462" s="671"/>
      <c r="C462" s="666"/>
      <c r="D462" s="666"/>
      <c r="E462" s="650"/>
      <c r="F462" s="703"/>
      <c r="G462" s="666"/>
      <c r="H462" s="666"/>
      <c r="I462" s="655"/>
      <c r="J462" s="3"/>
    </row>
    <row r="463" spans="1:10" s="1" customFormat="1" ht="18.75" hidden="1">
      <c r="A463" s="4"/>
      <c r="B463" s="711">
        <v>6</v>
      </c>
      <c r="C463" s="672"/>
      <c r="D463" s="672" t="str">
        <f>IF(C463,VLOOKUP(C463,女子登録情報!$A$2:$H$2000,2,0),"")</f>
        <v/>
      </c>
      <c r="E463" s="647" t="str">
        <f>IF(C463&gt;0,VLOOKUP(C463,女子登録情報!$A$2:$H$2000,3,0),"")</f>
        <v/>
      </c>
      <c r="F463" s="712"/>
      <c r="G463" s="672" t="str">
        <f>IF(C463&gt;0,VLOOKUP(C463,女子登録情報!$A$2:$H$2000,4,0),"")</f>
        <v/>
      </c>
      <c r="H463" s="672" t="str">
        <f>IF(C463&gt;0,VLOOKUP(C463,女子登録情報!$A$2:$H$2000,8,0),"")</f>
        <v/>
      </c>
      <c r="I463" s="675" t="str">
        <f>IF(C463&gt;0,VLOOKUP(C463,女子登録情報!$A$2:$H$2000,5,0),"")</f>
        <v/>
      </c>
      <c r="J463" s="3"/>
    </row>
    <row r="464" spans="1:10" s="1" customFormat="1" ht="19.5" hidden="1" thickBot="1">
      <c r="A464" s="4"/>
      <c r="B464" s="713"/>
      <c r="C464" s="714"/>
      <c r="D464" s="714"/>
      <c r="E464" s="715"/>
      <c r="F464" s="716"/>
      <c r="G464" s="714"/>
      <c r="H464" s="714"/>
      <c r="I464" s="676"/>
      <c r="J464" s="3"/>
    </row>
    <row r="465" spans="1:10" s="1" customFormat="1" ht="18.75" hidden="1">
      <c r="A465" s="4"/>
      <c r="B465" s="684" t="s">
        <v>1229</v>
      </c>
      <c r="C465" s="685"/>
      <c r="D465" s="685"/>
      <c r="E465" s="685"/>
      <c r="F465" s="685"/>
      <c r="G465" s="685"/>
      <c r="H465" s="685"/>
      <c r="I465" s="687"/>
      <c r="J465" s="3"/>
    </row>
    <row r="466" spans="1:10" s="1" customFormat="1" ht="18.75" hidden="1">
      <c r="A466" s="4"/>
      <c r="B466" s="688"/>
      <c r="C466" s="686"/>
      <c r="D466" s="686"/>
      <c r="E466" s="686"/>
      <c r="F466" s="686"/>
      <c r="G466" s="686"/>
      <c r="H466" s="686"/>
      <c r="I466" s="689"/>
      <c r="J466" s="3"/>
    </row>
    <row r="467" spans="1:10" s="1" customFormat="1" ht="19.5" hidden="1" thickBot="1">
      <c r="A467" s="4"/>
      <c r="B467" s="690"/>
      <c r="C467" s="691"/>
      <c r="D467" s="691"/>
      <c r="E467" s="691"/>
      <c r="F467" s="691"/>
      <c r="G467" s="691"/>
      <c r="H467" s="691"/>
      <c r="I467" s="692"/>
      <c r="J467" s="3"/>
    </row>
    <row r="468" spans="1:10" s="1" customFormat="1" ht="18.75" hidden="1">
      <c r="A468" s="45"/>
      <c r="B468" s="45"/>
      <c r="C468" s="45"/>
      <c r="D468" s="45"/>
      <c r="E468" s="45"/>
      <c r="F468" s="45"/>
      <c r="G468" s="45"/>
      <c r="H468" s="45"/>
      <c r="I468" s="45"/>
      <c r="J468" s="48"/>
    </row>
    <row r="469" spans="1:10" s="1" customFormat="1" ht="19.5" hidden="1" thickBot="1">
      <c r="A469" s="4"/>
      <c r="B469" s="4"/>
      <c r="C469" s="4"/>
      <c r="D469" s="4"/>
      <c r="E469" s="4"/>
      <c r="F469" s="4"/>
      <c r="G469" s="4"/>
      <c r="H469" s="4"/>
      <c r="I469" s="4"/>
      <c r="J469" s="46" t="s">
        <v>1260</v>
      </c>
    </row>
    <row r="470" spans="1:10" s="1" customFormat="1" ht="18.75" hidden="1">
      <c r="A470" s="4"/>
      <c r="B470" s="723" t="str">
        <f>CONCATENATE('加盟校情報&amp;大会設定'!$G$5,'加盟校情報&amp;大会設定'!$H$5,'加盟校情報&amp;大会設定'!$I$5,'加盟校情報&amp;大会設定'!$J$5,)&amp;"　女子4×100mR"</f>
        <v>第85回東海学生陸上競技対校選手権大会　女子4×100mR</v>
      </c>
      <c r="C470" s="724"/>
      <c r="D470" s="724"/>
      <c r="E470" s="724"/>
      <c r="F470" s="724"/>
      <c r="G470" s="724"/>
      <c r="H470" s="724"/>
      <c r="I470" s="725"/>
      <c r="J470" s="3"/>
    </row>
    <row r="471" spans="1:10" s="1" customFormat="1" ht="19.5" hidden="1" thickBot="1">
      <c r="A471" s="4"/>
      <c r="B471" s="726"/>
      <c r="C471" s="727"/>
      <c r="D471" s="727"/>
      <c r="E471" s="727"/>
      <c r="F471" s="727"/>
      <c r="G471" s="727"/>
      <c r="H471" s="727"/>
      <c r="I471" s="728"/>
      <c r="J471" s="3"/>
    </row>
    <row r="472" spans="1:10" s="1" customFormat="1" ht="18.75" hidden="1">
      <c r="A472" s="4"/>
      <c r="B472" s="636" t="s">
        <v>1233</v>
      </c>
      <c r="C472" s="637"/>
      <c r="D472" s="673" t="str">
        <f>IF(基本情報登録!$D$6&gt;0,基本情報登録!$D$6,"")</f>
        <v/>
      </c>
      <c r="E472" s="674"/>
      <c r="F472" s="674"/>
      <c r="G472" s="674"/>
      <c r="H472" s="637"/>
      <c r="I472" s="47" t="s">
        <v>1267</v>
      </c>
      <c r="J472" s="3"/>
    </row>
    <row r="473" spans="1:10" s="1" customFormat="1" ht="18.75" hidden="1">
      <c r="A473" s="4"/>
      <c r="B473" s="643" t="s">
        <v>1</v>
      </c>
      <c r="C473" s="644"/>
      <c r="D473" s="677" t="str">
        <f>IF(基本情報登録!$D$8&gt;0,基本情報登録!$D$8,"")</f>
        <v/>
      </c>
      <c r="E473" s="678"/>
      <c r="F473" s="678"/>
      <c r="G473" s="678"/>
      <c r="H473" s="644"/>
      <c r="I473" s="675"/>
      <c r="J473" s="3"/>
    </row>
    <row r="474" spans="1:10" s="1" customFormat="1" ht="19.5" hidden="1" thickBot="1">
      <c r="A474" s="4"/>
      <c r="B474" s="653"/>
      <c r="C474" s="654"/>
      <c r="D474" s="679"/>
      <c r="E474" s="680"/>
      <c r="F474" s="680"/>
      <c r="G474" s="680"/>
      <c r="H474" s="654"/>
      <c r="I474" s="676"/>
      <c r="J474" s="3"/>
    </row>
    <row r="475" spans="1:10" s="1" customFormat="1" ht="18.75" hidden="1">
      <c r="A475" s="4"/>
      <c r="B475" s="636" t="s">
        <v>4288</v>
      </c>
      <c r="C475" s="637"/>
      <c r="D475" s="705"/>
      <c r="E475" s="706"/>
      <c r="F475" s="706"/>
      <c r="G475" s="706"/>
      <c r="H475" s="706"/>
      <c r="I475" s="707"/>
      <c r="J475" s="3"/>
    </row>
    <row r="476" spans="1:10" s="1" customFormat="1" ht="18.75" hidden="1">
      <c r="A476" s="4"/>
      <c r="B476" s="35"/>
      <c r="C476" s="36"/>
      <c r="D476" s="37"/>
      <c r="E476" s="641" t="str">
        <f>TEXT(D475,"00000")</f>
        <v>00000</v>
      </c>
      <c r="F476" s="641"/>
      <c r="G476" s="641"/>
      <c r="H476" s="641"/>
      <c r="I476" s="642"/>
      <c r="J476" s="3"/>
    </row>
    <row r="477" spans="1:10" s="1" customFormat="1" ht="18.75" hidden="1">
      <c r="A477" s="4"/>
      <c r="B477" s="643" t="s">
        <v>23</v>
      </c>
      <c r="C477" s="644"/>
      <c r="D477" s="647"/>
      <c r="E477" s="648"/>
      <c r="F477" s="648"/>
      <c r="G477" s="648"/>
      <c r="H477" s="648"/>
      <c r="I477" s="649"/>
      <c r="J477" s="3"/>
    </row>
    <row r="478" spans="1:10" s="1" customFormat="1" ht="18.75" hidden="1">
      <c r="A478" s="4"/>
      <c r="B478" s="645"/>
      <c r="C478" s="646"/>
      <c r="D478" s="650"/>
      <c r="E478" s="651"/>
      <c r="F478" s="651"/>
      <c r="G478" s="651"/>
      <c r="H478" s="651"/>
      <c r="I478" s="652"/>
      <c r="J478" s="3"/>
    </row>
    <row r="479" spans="1:10" s="1" customFormat="1" ht="19.5" hidden="1" thickBot="1">
      <c r="A479" s="4"/>
      <c r="B479" s="708" t="s">
        <v>1225</v>
      </c>
      <c r="C479" s="709"/>
      <c r="D479" s="710"/>
      <c r="E479" s="634"/>
      <c r="F479" s="634"/>
      <c r="G479" s="634"/>
      <c r="H479" s="634"/>
      <c r="I479" s="635"/>
      <c r="J479" s="3"/>
    </row>
    <row r="480" spans="1:10" s="1" customFormat="1" ht="18.75" hidden="1">
      <c r="A480" s="4"/>
      <c r="B480" s="694" t="s">
        <v>1226</v>
      </c>
      <c r="C480" s="695"/>
      <c r="D480" s="695"/>
      <c r="E480" s="695"/>
      <c r="F480" s="695"/>
      <c r="G480" s="695"/>
      <c r="H480" s="695"/>
      <c r="I480" s="696"/>
      <c r="J480" s="3"/>
    </row>
    <row r="481" spans="1:10" s="1" customFormat="1" ht="19.5" hidden="1" thickBot="1">
      <c r="A481" s="4"/>
      <c r="B481" s="38" t="s">
        <v>1230</v>
      </c>
      <c r="C481" s="39" t="s">
        <v>14</v>
      </c>
      <c r="D481" s="39" t="s">
        <v>1231</v>
      </c>
      <c r="E481" s="697" t="s">
        <v>1227</v>
      </c>
      <c r="F481" s="698"/>
      <c r="G481" s="39" t="s">
        <v>1232</v>
      </c>
      <c r="H481" s="39" t="s">
        <v>44</v>
      </c>
      <c r="I481" s="40" t="s">
        <v>1228</v>
      </c>
      <c r="J481" s="3"/>
    </row>
    <row r="482" spans="1:10" s="1" customFormat="1" ht="19.5" hidden="1" thickTop="1">
      <c r="A482" s="4"/>
      <c r="B482" s="699">
        <v>1</v>
      </c>
      <c r="C482" s="700"/>
      <c r="D482" s="700" t="str">
        <f>IF(C482&gt;0,VLOOKUP(C482,女子登録情報!$A$2:$H$2000,2,0),"")</f>
        <v/>
      </c>
      <c r="E482" s="701" t="str">
        <f>IF(C482&gt;0,VLOOKUP(C482,女子登録情報!$A$2:$H$2000,3,0),"")</f>
        <v/>
      </c>
      <c r="F482" s="702"/>
      <c r="G482" s="700" t="str">
        <f>IF(C482&gt;0,VLOOKUP(C482,女子登録情報!$A$2:$H$2000,4,0),"")</f>
        <v/>
      </c>
      <c r="H482" s="700" t="str">
        <f>IF(C482&gt;0,VLOOKUP(C482,女子登録情報!$A$2:$H$2000,8,0),"")</f>
        <v/>
      </c>
      <c r="I482" s="704" t="str">
        <f>IF(C482&gt;0,VLOOKUP(C482,女子登録情報!$A$2:$H$2000,5,0),"")</f>
        <v/>
      </c>
      <c r="J482" s="3"/>
    </row>
    <row r="483" spans="1:10" s="1" customFormat="1" ht="18.75" hidden="1">
      <c r="A483" s="4"/>
      <c r="B483" s="671"/>
      <c r="C483" s="666"/>
      <c r="D483" s="666"/>
      <c r="E483" s="650"/>
      <c r="F483" s="703"/>
      <c r="G483" s="666"/>
      <c r="H483" s="666"/>
      <c r="I483" s="655"/>
      <c r="J483" s="3"/>
    </row>
    <row r="484" spans="1:10" s="1" customFormat="1" ht="18.75" hidden="1">
      <c r="A484" s="4"/>
      <c r="B484" s="711">
        <v>2</v>
      </c>
      <c r="C484" s="672"/>
      <c r="D484" s="672" t="str">
        <f>IF(C484,VLOOKUP(C484,女子登録情報!$A$2:$H$2000,2,0),"")</f>
        <v/>
      </c>
      <c r="E484" s="647" t="str">
        <f>IF(C484&gt;0,VLOOKUP(C484,女子登録情報!$A$2:$H$2000,3,0),"")</f>
        <v/>
      </c>
      <c r="F484" s="712"/>
      <c r="G484" s="672" t="str">
        <f>IF(C484&gt;0,VLOOKUP(C484,女子登録情報!$A$2:$H$2000,4,0),"")</f>
        <v/>
      </c>
      <c r="H484" s="672" t="str">
        <f>IF(C484&gt;0,VLOOKUP(C484,女子登録情報!$A$2:$H$2000,8,0),"")</f>
        <v/>
      </c>
      <c r="I484" s="675" t="str">
        <f>IF(C484&gt;0,VLOOKUP(C484,女子登録情報!$A$2:$H$2000,5,0),"")</f>
        <v/>
      </c>
      <c r="J484" s="3"/>
    </row>
    <row r="485" spans="1:10" s="1" customFormat="1" ht="18.75" hidden="1">
      <c r="A485" s="4"/>
      <c r="B485" s="671"/>
      <c r="C485" s="666"/>
      <c r="D485" s="666"/>
      <c r="E485" s="650"/>
      <c r="F485" s="703"/>
      <c r="G485" s="666"/>
      <c r="H485" s="666"/>
      <c r="I485" s="655"/>
      <c r="J485" s="3"/>
    </row>
    <row r="486" spans="1:10" s="1" customFormat="1" ht="18.75" hidden="1">
      <c r="A486" s="4"/>
      <c r="B486" s="711">
        <v>3</v>
      </c>
      <c r="C486" s="672"/>
      <c r="D486" s="672" t="str">
        <f>IF(C486,VLOOKUP(C486,女子登録情報!$A$2:$H$2000,2,0),"")</f>
        <v/>
      </c>
      <c r="E486" s="647" t="str">
        <f>IF(C486&gt;0,VLOOKUP(C486,女子登録情報!$A$2:$H$2000,3,0),"")</f>
        <v/>
      </c>
      <c r="F486" s="712"/>
      <c r="G486" s="672" t="str">
        <f>IF(C486&gt;0,VLOOKUP(C486,女子登録情報!$A$2:$H$2000,4,0),"")</f>
        <v/>
      </c>
      <c r="H486" s="672" t="str">
        <f>IF(C486&gt;0,VLOOKUP(C486,女子登録情報!$A$2:$H$2000,8,0),"")</f>
        <v/>
      </c>
      <c r="I486" s="675" t="str">
        <f>IF(C486&gt;0,VLOOKUP(C486,女子登録情報!$A$2:$H$2000,5,0),"")</f>
        <v/>
      </c>
      <c r="J486" s="3"/>
    </row>
    <row r="487" spans="1:10" s="1" customFormat="1" ht="18.75" hidden="1">
      <c r="A487" s="4"/>
      <c r="B487" s="671"/>
      <c r="C487" s="666"/>
      <c r="D487" s="666"/>
      <c r="E487" s="650"/>
      <c r="F487" s="703"/>
      <c r="G487" s="666"/>
      <c r="H487" s="666"/>
      <c r="I487" s="655"/>
      <c r="J487" s="3"/>
    </row>
    <row r="488" spans="1:10" s="1" customFormat="1" ht="18.75" hidden="1">
      <c r="A488" s="4"/>
      <c r="B488" s="711">
        <v>4</v>
      </c>
      <c r="C488" s="672"/>
      <c r="D488" s="672" t="str">
        <f>IF(C488,VLOOKUP(C488,女子登録情報!$A$2:$H$2000,2,0),"")</f>
        <v/>
      </c>
      <c r="E488" s="647" t="str">
        <f>IF(C488&gt;0,VLOOKUP(C488,女子登録情報!$A$2:$H$2000,3,0),"")</f>
        <v/>
      </c>
      <c r="F488" s="712"/>
      <c r="G488" s="672" t="str">
        <f>IF(C488&gt;0,VLOOKUP(C488,女子登録情報!$A$2:$H$2000,4,0),"")</f>
        <v/>
      </c>
      <c r="H488" s="672" t="str">
        <f>IF(C488&gt;0,VLOOKUP(C488,女子登録情報!$A$2:$H$2000,8,0),"")</f>
        <v/>
      </c>
      <c r="I488" s="675" t="str">
        <f>IF(C488&gt;0,VLOOKUP(C488,女子登録情報!$A$2:$H$2000,5,0),"")</f>
        <v/>
      </c>
      <c r="J488" s="3"/>
    </row>
    <row r="489" spans="1:10" s="1" customFormat="1" ht="18.75" hidden="1">
      <c r="A489" s="4"/>
      <c r="B489" s="671"/>
      <c r="C489" s="666"/>
      <c r="D489" s="666"/>
      <c r="E489" s="650"/>
      <c r="F489" s="703"/>
      <c r="G489" s="666"/>
      <c r="H489" s="666"/>
      <c r="I489" s="655"/>
      <c r="J489" s="3"/>
    </row>
    <row r="490" spans="1:10" s="1" customFormat="1" ht="18.75" hidden="1">
      <c r="A490" s="4"/>
      <c r="B490" s="711">
        <v>5</v>
      </c>
      <c r="C490" s="672"/>
      <c r="D490" s="672" t="str">
        <f>IF(C490,VLOOKUP(C490,女子登録情報!$A$2:$H$2000,2,0),"")</f>
        <v/>
      </c>
      <c r="E490" s="647" t="str">
        <f>IF(C490&gt;0,VLOOKUP(C490,女子登録情報!$A$2:$H$2000,3,0),"")</f>
        <v/>
      </c>
      <c r="F490" s="712"/>
      <c r="G490" s="672" t="str">
        <f>IF(C490&gt;0,VLOOKUP(C490,女子登録情報!$A$2:$H$2000,4,0),"")</f>
        <v/>
      </c>
      <c r="H490" s="672" t="str">
        <f>IF(C490&gt;0,VLOOKUP(C490,女子登録情報!$A$2:$H$2000,8,0),"")</f>
        <v/>
      </c>
      <c r="I490" s="675" t="str">
        <f>IF(C490&gt;0,VLOOKUP(C490,女子登録情報!$A$2:$H$2000,5,0),"")</f>
        <v/>
      </c>
      <c r="J490" s="3"/>
    </row>
    <row r="491" spans="1:10" s="1" customFormat="1" ht="18.75" hidden="1">
      <c r="A491" s="4"/>
      <c r="B491" s="671"/>
      <c r="C491" s="666"/>
      <c r="D491" s="666"/>
      <c r="E491" s="650"/>
      <c r="F491" s="703"/>
      <c r="G491" s="666"/>
      <c r="H491" s="666"/>
      <c r="I491" s="655"/>
      <c r="J491" s="3"/>
    </row>
    <row r="492" spans="1:10" s="1" customFormat="1" ht="18.75" hidden="1">
      <c r="A492" s="4"/>
      <c r="B492" s="711">
        <v>6</v>
      </c>
      <c r="C492" s="672"/>
      <c r="D492" s="672" t="str">
        <f>IF(C492,VLOOKUP(C492,女子登録情報!$A$2:$H$2000,2,0),"")</f>
        <v/>
      </c>
      <c r="E492" s="647" t="str">
        <f>IF(C492&gt;0,VLOOKUP(C492,女子登録情報!$A$2:$H$2000,3,0),"")</f>
        <v/>
      </c>
      <c r="F492" s="712"/>
      <c r="G492" s="672" t="str">
        <f>IF(C492&gt;0,VLOOKUP(C492,女子登録情報!$A$2:$H$2000,4,0),"")</f>
        <v/>
      </c>
      <c r="H492" s="672" t="str">
        <f>IF(C492&gt;0,VLOOKUP(C492,女子登録情報!$A$2:$H$2000,8,0),"")</f>
        <v/>
      </c>
      <c r="I492" s="675" t="str">
        <f>IF(C492&gt;0,VLOOKUP(C492,女子登録情報!$A$2:$H$2000,5,0),"")</f>
        <v/>
      </c>
      <c r="J492" s="3"/>
    </row>
    <row r="493" spans="1:10" s="1" customFormat="1" ht="19.5" hidden="1" thickBot="1">
      <c r="A493" s="4"/>
      <c r="B493" s="713"/>
      <c r="C493" s="714"/>
      <c r="D493" s="714"/>
      <c r="E493" s="715"/>
      <c r="F493" s="716"/>
      <c r="G493" s="714"/>
      <c r="H493" s="714"/>
      <c r="I493" s="676"/>
      <c r="J493" s="3"/>
    </row>
    <row r="494" spans="1:10" s="1" customFormat="1" ht="18.75" hidden="1">
      <c r="A494" s="4"/>
      <c r="B494" s="684" t="s">
        <v>1229</v>
      </c>
      <c r="C494" s="685"/>
      <c r="D494" s="685"/>
      <c r="E494" s="685"/>
      <c r="F494" s="685"/>
      <c r="G494" s="685"/>
      <c r="H494" s="685"/>
      <c r="I494" s="687"/>
      <c r="J494" s="3"/>
    </row>
    <row r="495" spans="1:10" s="1" customFormat="1" ht="18.75" hidden="1">
      <c r="A495" s="4"/>
      <c r="B495" s="688"/>
      <c r="C495" s="686"/>
      <c r="D495" s="686"/>
      <c r="E495" s="686"/>
      <c r="F495" s="686"/>
      <c r="G495" s="686"/>
      <c r="H495" s="686"/>
      <c r="I495" s="689"/>
      <c r="J495" s="3"/>
    </row>
    <row r="496" spans="1:10" s="1" customFormat="1" ht="19.5" hidden="1" thickBot="1">
      <c r="A496" s="4"/>
      <c r="B496" s="690"/>
      <c r="C496" s="691"/>
      <c r="D496" s="691"/>
      <c r="E496" s="691"/>
      <c r="F496" s="691"/>
      <c r="G496" s="691"/>
      <c r="H496" s="691"/>
      <c r="I496" s="692"/>
      <c r="J496" s="3"/>
    </row>
    <row r="497" spans="1:10" s="1" customFormat="1" ht="18.75" hidden="1">
      <c r="A497" s="45"/>
      <c r="B497" s="45"/>
      <c r="C497" s="45"/>
      <c r="D497" s="45"/>
      <c r="E497" s="45"/>
      <c r="F497" s="45"/>
      <c r="G497" s="45"/>
      <c r="H497" s="45"/>
      <c r="I497" s="45"/>
      <c r="J497" s="48"/>
    </row>
    <row r="498" spans="1:10" s="1" customFormat="1" ht="19.5" hidden="1" thickBot="1">
      <c r="A498" s="4"/>
      <c r="B498" s="4"/>
      <c r="C498" s="4"/>
      <c r="D498" s="4"/>
      <c r="E498" s="4"/>
      <c r="F498" s="4"/>
      <c r="G498" s="4"/>
      <c r="H498" s="4"/>
      <c r="I498" s="4"/>
      <c r="J498" s="46" t="s">
        <v>1261</v>
      </c>
    </row>
    <row r="499" spans="1:10" s="1" customFormat="1" ht="18.75" hidden="1">
      <c r="A499" s="4"/>
      <c r="B499" s="723" t="str">
        <f>CONCATENATE('加盟校情報&amp;大会設定'!$G$5,'加盟校情報&amp;大会設定'!$H$5,'加盟校情報&amp;大会設定'!$I$5,'加盟校情報&amp;大会設定'!$J$5,)&amp;"　女子4×100mR"</f>
        <v>第85回東海学生陸上競技対校選手権大会　女子4×100mR</v>
      </c>
      <c r="C499" s="724"/>
      <c r="D499" s="724"/>
      <c r="E499" s="724"/>
      <c r="F499" s="724"/>
      <c r="G499" s="724"/>
      <c r="H499" s="724"/>
      <c r="I499" s="725"/>
      <c r="J499" s="3"/>
    </row>
    <row r="500" spans="1:10" s="1" customFormat="1" ht="19.5" hidden="1" thickBot="1">
      <c r="A500" s="4"/>
      <c r="B500" s="726"/>
      <c r="C500" s="727"/>
      <c r="D500" s="727"/>
      <c r="E500" s="727"/>
      <c r="F500" s="727"/>
      <c r="G500" s="727"/>
      <c r="H500" s="727"/>
      <c r="I500" s="728"/>
      <c r="J500" s="3"/>
    </row>
    <row r="501" spans="1:10" s="1" customFormat="1" ht="18.75" hidden="1">
      <c r="A501" s="4"/>
      <c r="B501" s="636" t="s">
        <v>1233</v>
      </c>
      <c r="C501" s="637"/>
      <c r="D501" s="673" t="str">
        <f>IF(基本情報登録!$D$6&gt;0,基本情報登録!$D$6,"")</f>
        <v/>
      </c>
      <c r="E501" s="674"/>
      <c r="F501" s="674"/>
      <c r="G501" s="674"/>
      <c r="H501" s="637"/>
      <c r="I501" s="47" t="s">
        <v>1267</v>
      </c>
      <c r="J501" s="3"/>
    </row>
    <row r="502" spans="1:10" s="1" customFormat="1" ht="18.75" hidden="1">
      <c r="A502" s="4"/>
      <c r="B502" s="643" t="s">
        <v>1</v>
      </c>
      <c r="C502" s="644"/>
      <c r="D502" s="677" t="str">
        <f>IF(基本情報登録!$D$8&gt;0,基本情報登録!$D$8,"")</f>
        <v/>
      </c>
      <c r="E502" s="678"/>
      <c r="F502" s="678"/>
      <c r="G502" s="678"/>
      <c r="H502" s="644"/>
      <c r="I502" s="675"/>
      <c r="J502" s="3"/>
    </row>
    <row r="503" spans="1:10" s="1" customFormat="1" ht="19.5" hidden="1" thickBot="1">
      <c r="A503" s="4"/>
      <c r="B503" s="653"/>
      <c r="C503" s="654"/>
      <c r="D503" s="679"/>
      <c r="E503" s="680"/>
      <c r="F503" s="680"/>
      <c r="G503" s="680"/>
      <c r="H503" s="654"/>
      <c r="I503" s="676"/>
      <c r="J503" s="3"/>
    </row>
    <row r="504" spans="1:10" s="1" customFormat="1" ht="18.75" hidden="1">
      <c r="A504" s="4"/>
      <c r="B504" s="636" t="s">
        <v>4288</v>
      </c>
      <c r="C504" s="637"/>
      <c r="D504" s="705"/>
      <c r="E504" s="706"/>
      <c r="F504" s="706"/>
      <c r="G504" s="706"/>
      <c r="H504" s="706"/>
      <c r="I504" s="707"/>
      <c r="J504" s="3"/>
    </row>
    <row r="505" spans="1:10" s="1" customFormat="1" ht="18.75" hidden="1">
      <c r="A505" s="4"/>
      <c r="B505" s="35"/>
      <c r="C505" s="36"/>
      <c r="D505" s="37"/>
      <c r="E505" s="641" t="str">
        <f>TEXT(D504,"00000")</f>
        <v>00000</v>
      </c>
      <c r="F505" s="641"/>
      <c r="G505" s="641"/>
      <c r="H505" s="641"/>
      <c r="I505" s="642"/>
      <c r="J505" s="3"/>
    </row>
    <row r="506" spans="1:10" s="1" customFormat="1" ht="18.75" hidden="1">
      <c r="A506" s="4"/>
      <c r="B506" s="643" t="s">
        <v>23</v>
      </c>
      <c r="C506" s="644"/>
      <c r="D506" s="647"/>
      <c r="E506" s="648"/>
      <c r="F506" s="648"/>
      <c r="G506" s="648"/>
      <c r="H506" s="648"/>
      <c r="I506" s="649"/>
      <c r="J506" s="3"/>
    </row>
    <row r="507" spans="1:10" s="1" customFormat="1" ht="18.75" hidden="1">
      <c r="A507" s="4"/>
      <c r="B507" s="645"/>
      <c r="C507" s="646"/>
      <c r="D507" s="650"/>
      <c r="E507" s="651"/>
      <c r="F507" s="651"/>
      <c r="G507" s="651"/>
      <c r="H507" s="651"/>
      <c r="I507" s="652"/>
      <c r="J507" s="3"/>
    </row>
    <row r="508" spans="1:10" s="1" customFormat="1" ht="19.5" hidden="1" thickBot="1">
      <c r="A508" s="4"/>
      <c r="B508" s="708" t="s">
        <v>1225</v>
      </c>
      <c r="C508" s="709"/>
      <c r="D508" s="710"/>
      <c r="E508" s="634"/>
      <c r="F508" s="634"/>
      <c r="G508" s="634"/>
      <c r="H508" s="634"/>
      <c r="I508" s="635"/>
      <c r="J508" s="3"/>
    </row>
    <row r="509" spans="1:10" s="1" customFormat="1" ht="18.75" hidden="1">
      <c r="A509" s="4"/>
      <c r="B509" s="694" t="s">
        <v>1226</v>
      </c>
      <c r="C509" s="695"/>
      <c r="D509" s="695"/>
      <c r="E509" s="695"/>
      <c r="F509" s="695"/>
      <c r="G509" s="695"/>
      <c r="H509" s="695"/>
      <c r="I509" s="696"/>
      <c r="J509" s="3"/>
    </row>
    <row r="510" spans="1:10" s="1" customFormat="1" ht="19.5" hidden="1" thickBot="1">
      <c r="A510" s="4"/>
      <c r="B510" s="38" t="s">
        <v>1230</v>
      </c>
      <c r="C510" s="39" t="s">
        <v>14</v>
      </c>
      <c r="D510" s="39" t="s">
        <v>1231</v>
      </c>
      <c r="E510" s="697" t="s">
        <v>1227</v>
      </c>
      <c r="F510" s="698"/>
      <c r="G510" s="39" t="s">
        <v>1232</v>
      </c>
      <c r="H510" s="39" t="s">
        <v>44</v>
      </c>
      <c r="I510" s="40" t="s">
        <v>1228</v>
      </c>
      <c r="J510" s="3"/>
    </row>
    <row r="511" spans="1:10" s="1" customFormat="1" ht="19.5" hidden="1" thickTop="1">
      <c r="A511" s="4"/>
      <c r="B511" s="699">
        <v>1</v>
      </c>
      <c r="C511" s="700"/>
      <c r="D511" s="700" t="str">
        <f>IF(C511&gt;0,VLOOKUP(C511,女子登録情報!$A$2:$H$2000,2,0),"")</f>
        <v/>
      </c>
      <c r="E511" s="701" t="str">
        <f>IF(C511&gt;0,VLOOKUP(C511,女子登録情報!$A$2:$H$2000,3,0),"")</f>
        <v/>
      </c>
      <c r="F511" s="702"/>
      <c r="G511" s="700" t="str">
        <f>IF(C511&gt;0,VLOOKUP(C511,女子登録情報!$A$2:$H$2000,4,0),"")</f>
        <v/>
      </c>
      <c r="H511" s="700" t="str">
        <f>IF(C511&gt;0,VLOOKUP(C511,女子登録情報!$A$2:$H$2000,8,0),"")</f>
        <v/>
      </c>
      <c r="I511" s="704" t="str">
        <f>IF(C511&gt;0,VLOOKUP(C511,女子登録情報!$A$2:$H$2000,5,0),"")</f>
        <v/>
      </c>
      <c r="J511" s="3"/>
    </row>
    <row r="512" spans="1:10" s="1" customFormat="1" ht="18.75" hidden="1">
      <c r="A512" s="4"/>
      <c r="B512" s="671"/>
      <c r="C512" s="666"/>
      <c r="D512" s="666"/>
      <c r="E512" s="650"/>
      <c r="F512" s="703"/>
      <c r="G512" s="666"/>
      <c r="H512" s="666"/>
      <c r="I512" s="655"/>
      <c r="J512" s="3"/>
    </row>
    <row r="513" spans="1:10" s="1" customFormat="1" ht="18.75" hidden="1">
      <c r="A513" s="4"/>
      <c r="B513" s="711">
        <v>2</v>
      </c>
      <c r="C513" s="672"/>
      <c r="D513" s="672" t="str">
        <f>IF(C513,VLOOKUP(C513,女子登録情報!$A$2:$H$2000,2,0),"")</f>
        <v/>
      </c>
      <c r="E513" s="647" t="str">
        <f>IF(C513&gt;0,VLOOKUP(C513,女子登録情報!$A$2:$H$2000,3,0),"")</f>
        <v/>
      </c>
      <c r="F513" s="712"/>
      <c r="G513" s="672" t="str">
        <f>IF(C513&gt;0,VLOOKUP(C513,女子登録情報!$A$2:$H$2000,4,0),"")</f>
        <v/>
      </c>
      <c r="H513" s="672" t="str">
        <f>IF(C513&gt;0,VLOOKUP(C513,女子登録情報!$A$2:$H$2000,8,0),"")</f>
        <v/>
      </c>
      <c r="I513" s="675" t="str">
        <f>IF(C513&gt;0,VLOOKUP(C513,女子登録情報!$A$2:$H$2000,5,0),"")</f>
        <v/>
      </c>
      <c r="J513" s="3"/>
    </row>
    <row r="514" spans="1:10" s="1" customFormat="1" ht="18.75" hidden="1">
      <c r="A514" s="4"/>
      <c r="B514" s="671"/>
      <c r="C514" s="666"/>
      <c r="D514" s="666"/>
      <c r="E514" s="650"/>
      <c r="F514" s="703"/>
      <c r="G514" s="666"/>
      <c r="H514" s="666"/>
      <c r="I514" s="655"/>
      <c r="J514" s="3"/>
    </row>
    <row r="515" spans="1:10" s="1" customFormat="1" ht="18.75" hidden="1">
      <c r="A515" s="4"/>
      <c r="B515" s="711">
        <v>3</v>
      </c>
      <c r="C515" s="672"/>
      <c r="D515" s="672" t="str">
        <f>IF(C515,VLOOKUP(C515,女子登録情報!$A$2:$H$2000,2,0),"")</f>
        <v/>
      </c>
      <c r="E515" s="647" t="str">
        <f>IF(C515&gt;0,VLOOKUP(C515,女子登録情報!$A$2:$H$2000,3,0),"")</f>
        <v/>
      </c>
      <c r="F515" s="712"/>
      <c r="G515" s="672" t="str">
        <f>IF(C515&gt;0,VLOOKUP(C515,女子登録情報!$A$2:$H$2000,4,0),"")</f>
        <v/>
      </c>
      <c r="H515" s="672" t="str">
        <f>IF(C515&gt;0,VLOOKUP(C515,女子登録情報!$A$2:$H$2000,8,0),"")</f>
        <v/>
      </c>
      <c r="I515" s="675" t="str">
        <f>IF(C515&gt;0,VLOOKUP(C515,女子登録情報!$A$2:$H$2000,5,0),"")</f>
        <v/>
      </c>
      <c r="J515" s="3"/>
    </row>
    <row r="516" spans="1:10" s="1" customFormat="1" ht="18.75" hidden="1">
      <c r="A516" s="4"/>
      <c r="B516" s="671"/>
      <c r="C516" s="666"/>
      <c r="D516" s="666"/>
      <c r="E516" s="650"/>
      <c r="F516" s="703"/>
      <c r="G516" s="666"/>
      <c r="H516" s="666"/>
      <c r="I516" s="655"/>
      <c r="J516" s="3"/>
    </row>
    <row r="517" spans="1:10" s="1" customFormat="1" ht="18.75" hidden="1">
      <c r="A517" s="4"/>
      <c r="B517" s="711">
        <v>4</v>
      </c>
      <c r="C517" s="672"/>
      <c r="D517" s="672" t="str">
        <f>IF(C517,VLOOKUP(C517,女子登録情報!$A$2:$H$2000,2,0),"")</f>
        <v/>
      </c>
      <c r="E517" s="647" t="str">
        <f>IF(C517&gt;0,VLOOKUP(C517,女子登録情報!$A$2:$H$2000,3,0),"")</f>
        <v/>
      </c>
      <c r="F517" s="712"/>
      <c r="G517" s="672" t="str">
        <f>IF(C517&gt;0,VLOOKUP(C517,女子登録情報!$A$2:$H$2000,4,0),"")</f>
        <v/>
      </c>
      <c r="H517" s="672" t="str">
        <f>IF(C517&gt;0,VLOOKUP(C517,女子登録情報!$A$2:$H$2000,8,0),"")</f>
        <v/>
      </c>
      <c r="I517" s="675" t="str">
        <f>IF(C517&gt;0,VLOOKUP(C517,女子登録情報!$A$2:$H$2000,5,0),"")</f>
        <v/>
      </c>
      <c r="J517" s="3"/>
    </row>
    <row r="518" spans="1:10" s="1" customFormat="1" ht="18.75" hidden="1">
      <c r="A518" s="4"/>
      <c r="B518" s="671"/>
      <c r="C518" s="666"/>
      <c r="D518" s="666"/>
      <c r="E518" s="650"/>
      <c r="F518" s="703"/>
      <c r="G518" s="666"/>
      <c r="H518" s="666"/>
      <c r="I518" s="655"/>
      <c r="J518" s="3"/>
    </row>
    <row r="519" spans="1:10" s="1" customFormat="1" ht="18.75" hidden="1">
      <c r="A519" s="4"/>
      <c r="B519" s="711">
        <v>5</v>
      </c>
      <c r="C519" s="672"/>
      <c r="D519" s="672" t="str">
        <f>IF(C519,VLOOKUP(C519,女子登録情報!$A$2:$H$2000,2,0),"")</f>
        <v/>
      </c>
      <c r="E519" s="647" t="str">
        <f>IF(C519&gt;0,VLOOKUP(C519,女子登録情報!$A$2:$H$2000,3,0),"")</f>
        <v/>
      </c>
      <c r="F519" s="712"/>
      <c r="G519" s="672" t="str">
        <f>IF(C519&gt;0,VLOOKUP(C519,女子登録情報!$A$2:$H$2000,4,0),"")</f>
        <v/>
      </c>
      <c r="H519" s="672" t="str">
        <f>IF(C519&gt;0,VLOOKUP(C519,女子登録情報!$A$2:$H$2000,8,0),"")</f>
        <v/>
      </c>
      <c r="I519" s="675" t="str">
        <f>IF(C519&gt;0,VLOOKUP(C519,女子登録情報!$A$2:$H$2000,5,0),"")</f>
        <v/>
      </c>
      <c r="J519" s="3"/>
    </row>
    <row r="520" spans="1:10" s="1" customFormat="1" ht="18.75" hidden="1">
      <c r="A520" s="4"/>
      <c r="B520" s="671"/>
      <c r="C520" s="666"/>
      <c r="D520" s="666"/>
      <c r="E520" s="650"/>
      <c r="F520" s="703"/>
      <c r="G520" s="666"/>
      <c r="H520" s="666"/>
      <c r="I520" s="655"/>
      <c r="J520" s="3"/>
    </row>
    <row r="521" spans="1:10" s="1" customFormat="1" ht="18.75" hidden="1">
      <c r="A521" s="4"/>
      <c r="B521" s="711">
        <v>6</v>
      </c>
      <c r="C521" s="672"/>
      <c r="D521" s="672" t="str">
        <f>IF(C521,VLOOKUP(C521,女子登録情報!$A$2:$H$2000,2,0),"")</f>
        <v/>
      </c>
      <c r="E521" s="647" t="str">
        <f>IF(C521&gt;0,VLOOKUP(C521,女子登録情報!$A$2:$H$2000,3,0),"")</f>
        <v/>
      </c>
      <c r="F521" s="712"/>
      <c r="G521" s="672" t="str">
        <f>IF(C521&gt;0,VLOOKUP(C521,女子登録情報!$A$2:$H$2000,4,0),"")</f>
        <v/>
      </c>
      <c r="H521" s="672" t="str">
        <f>IF(C521&gt;0,VLOOKUP(C521,女子登録情報!$A$2:$H$2000,8,0),"")</f>
        <v/>
      </c>
      <c r="I521" s="675" t="str">
        <f>IF(C521&gt;0,VLOOKUP(C521,女子登録情報!$A$2:$H$2000,5,0),"")</f>
        <v/>
      </c>
      <c r="J521" s="3"/>
    </row>
    <row r="522" spans="1:10" s="1" customFormat="1" ht="19.5" hidden="1" thickBot="1">
      <c r="A522" s="4"/>
      <c r="B522" s="713"/>
      <c r="C522" s="714"/>
      <c r="D522" s="714"/>
      <c r="E522" s="715"/>
      <c r="F522" s="716"/>
      <c r="G522" s="714"/>
      <c r="H522" s="714"/>
      <c r="I522" s="676"/>
      <c r="J522" s="3"/>
    </row>
    <row r="523" spans="1:10" s="1" customFormat="1" ht="18.75" hidden="1">
      <c r="A523" s="4"/>
      <c r="B523" s="684" t="s">
        <v>1229</v>
      </c>
      <c r="C523" s="685"/>
      <c r="D523" s="685"/>
      <c r="E523" s="685"/>
      <c r="F523" s="685"/>
      <c r="G523" s="685"/>
      <c r="H523" s="685"/>
      <c r="I523" s="687"/>
      <c r="J523" s="3"/>
    </row>
    <row r="524" spans="1:10" s="1" customFormat="1" ht="18.75" hidden="1">
      <c r="A524" s="4"/>
      <c r="B524" s="688"/>
      <c r="C524" s="686"/>
      <c r="D524" s="686"/>
      <c r="E524" s="686"/>
      <c r="F524" s="686"/>
      <c r="G524" s="686"/>
      <c r="H524" s="686"/>
      <c r="I524" s="689"/>
      <c r="J524" s="3"/>
    </row>
    <row r="525" spans="1:10" s="1" customFormat="1" ht="19.5" hidden="1" thickBot="1">
      <c r="A525" s="4"/>
      <c r="B525" s="690"/>
      <c r="C525" s="691"/>
      <c r="D525" s="691"/>
      <c r="E525" s="691"/>
      <c r="F525" s="691"/>
      <c r="G525" s="691"/>
      <c r="H525" s="691"/>
      <c r="I525" s="692"/>
      <c r="J525" s="3"/>
    </row>
    <row r="526" spans="1:10" s="1" customFormat="1" ht="18.75" hidden="1">
      <c r="A526" s="45"/>
      <c r="B526" s="45"/>
      <c r="C526" s="45"/>
      <c r="D526" s="45"/>
      <c r="E526" s="45"/>
      <c r="F526" s="45"/>
      <c r="G526" s="45"/>
      <c r="H526" s="45"/>
      <c r="I526" s="45"/>
      <c r="J526" s="48"/>
    </row>
    <row r="527" spans="1:10" s="1" customFormat="1" ht="19.5" hidden="1" thickBot="1">
      <c r="A527" s="4"/>
      <c r="B527" s="4"/>
      <c r="C527" s="4"/>
      <c r="D527" s="4"/>
      <c r="E527" s="4"/>
      <c r="F527" s="4"/>
      <c r="G527" s="4"/>
      <c r="H527" s="4"/>
      <c r="I527" s="4"/>
      <c r="J527" s="46" t="s">
        <v>1262</v>
      </c>
    </row>
    <row r="528" spans="1:10" s="1" customFormat="1" ht="18.75" hidden="1">
      <c r="A528" s="4"/>
      <c r="B528" s="723" t="str">
        <f>CONCATENATE('加盟校情報&amp;大会設定'!$G$5,'加盟校情報&amp;大会設定'!$H$5,'加盟校情報&amp;大会設定'!$I$5,'加盟校情報&amp;大会設定'!$J$5,)&amp;"　女子4×100mR"</f>
        <v>第85回東海学生陸上競技対校選手権大会　女子4×100mR</v>
      </c>
      <c r="C528" s="724"/>
      <c r="D528" s="724"/>
      <c r="E528" s="724"/>
      <c r="F528" s="724"/>
      <c r="G528" s="724"/>
      <c r="H528" s="724"/>
      <c r="I528" s="725"/>
      <c r="J528" s="3"/>
    </row>
    <row r="529" spans="1:10" s="1" customFormat="1" ht="19.5" hidden="1" thickBot="1">
      <c r="A529" s="4"/>
      <c r="B529" s="726"/>
      <c r="C529" s="727"/>
      <c r="D529" s="727"/>
      <c r="E529" s="727"/>
      <c r="F529" s="727"/>
      <c r="G529" s="727"/>
      <c r="H529" s="727"/>
      <c r="I529" s="728"/>
      <c r="J529" s="3"/>
    </row>
    <row r="530" spans="1:10" s="1" customFormat="1" ht="18.75" hidden="1">
      <c r="A530" s="4"/>
      <c r="B530" s="636" t="s">
        <v>1233</v>
      </c>
      <c r="C530" s="637"/>
      <c r="D530" s="673" t="str">
        <f>IF(基本情報登録!$D$6&gt;0,基本情報登録!$D$6,"")</f>
        <v/>
      </c>
      <c r="E530" s="674"/>
      <c r="F530" s="674"/>
      <c r="G530" s="674"/>
      <c r="H530" s="637"/>
      <c r="I530" s="47" t="s">
        <v>1267</v>
      </c>
      <c r="J530" s="3"/>
    </row>
    <row r="531" spans="1:10" s="1" customFormat="1" ht="18.75" hidden="1">
      <c r="A531" s="4"/>
      <c r="B531" s="643" t="s">
        <v>1</v>
      </c>
      <c r="C531" s="644"/>
      <c r="D531" s="677" t="str">
        <f>IF(基本情報登録!$D$8&gt;0,基本情報登録!$D$8,"")</f>
        <v/>
      </c>
      <c r="E531" s="678"/>
      <c r="F531" s="678"/>
      <c r="G531" s="678"/>
      <c r="H531" s="644"/>
      <c r="I531" s="675"/>
      <c r="J531" s="3"/>
    </row>
    <row r="532" spans="1:10" s="1" customFormat="1" ht="19.5" hidden="1" thickBot="1">
      <c r="A532" s="4"/>
      <c r="B532" s="653"/>
      <c r="C532" s="654"/>
      <c r="D532" s="679"/>
      <c r="E532" s="680"/>
      <c r="F532" s="680"/>
      <c r="G532" s="680"/>
      <c r="H532" s="654"/>
      <c r="I532" s="676"/>
      <c r="J532" s="3"/>
    </row>
    <row r="533" spans="1:10" s="1" customFormat="1" ht="18.75" hidden="1">
      <c r="A533" s="4"/>
      <c r="B533" s="636" t="s">
        <v>4288</v>
      </c>
      <c r="C533" s="637"/>
      <c r="D533" s="705"/>
      <c r="E533" s="706"/>
      <c r="F533" s="706"/>
      <c r="G533" s="706"/>
      <c r="H533" s="706"/>
      <c r="I533" s="707"/>
      <c r="J533" s="3"/>
    </row>
    <row r="534" spans="1:10" s="1" customFormat="1" ht="18.75" hidden="1">
      <c r="A534" s="4"/>
      <c r="B534" s="35"/>
      <c r="C534" s="36"/>
      <c r="D534" s="37"/>
      <c r="E534" s="641" t="str">
        <f>TEXT(D533,"00000")</f>
        <v>00000</v>
      </c>
      <c r="F534" s="641"/>
      <c r="G534" s="641"/>
      <c r="H534" s="641"/>
      <c r="I534" s="642"/>
      <c r="J534" s="3"/>
    </row>
    <row r="535" spans="1:10" s="1" customFormat="1" ht="18.75" hidden="1">
      <c r="A535" s="4"/>
      <c r="B535" s="643" t="s">
        <v>23</v>
      </c>
      <c r="C535" s="644"/>
      <c r="D535" s="647"/>
      <c r="E535" s="648"/>
      <c r="F535" s="648"/>
      <c r="G535" s="648"/>
      <c r="H535" s="648"/>
      <c r="I535" s="649"/>
      <c r="J535" s="3"/>
    </row>
    <row r="536" spans="1:10" s="1" customFormat="1" ht="18.75" hidden="1">
      <c r="A536" s="4"/>
      <c r="B536" s="645"/>
      <c r="C536" s="646"/>
      <c r="D536" s="650"/>
      <c r="E536" s="651"/>
      <c r="F536" s="651"/>
      <c r="G536" s="651"/>
      <c r="H536" s="651"/>
      <c r="I536" s="652"/>
      <c r="J536" s="3"/>
    </row>
    <row r="537" spans="1:10" s="1" customFormat="1" ht="19.5" hidden="1" thickBot="1">
      <c r="A537" s="4"/>
      <c r="B537" s="708" t="s">
        <v>1225</v>
      </c>
      <c r="C537" s="709"/>
      <c r="D537" s="710"/>
      <c r="E537" s="634"/>
      <c r="F537" s="634"/>
      <c r="G537" s="634"/>
      <c r="H537" s="634"/>
      <c r="I537" s="635"/>
      <c r="J537" s="3"/>
    </row>
    <row r="538" spans="1:10" s="1" customFormat="1" ht="18.75" hidden="1">
      <c r="A538" s="4"/>
      <c r="B538" s="694" t="s">
        <v>1226</v>
      </c>
      <c r="C538" s="695"/>
      <c r="D538" s="695"/>
      <c r="E538" s="695"/>
      <c r="F538" s="695"/>
      <c r="G538" s="695"/>
      <c r="H538" s="695"/>
      <c r="I538" s="696"/>
      <c r="J538" s="3"/>
    </row>
    <row r="539" spans="1:10" s="1" customFormat="1" ht="19.5" hidden="1" thickBot="1">
      <c r="A539" s="4"/>
      <c r="B539" s="38" t="s">
        <v>1230</v>
      </c>
      <c r="C539" s="39" t="s">
        <v>14</v>
      </c>
      <c r="D539" s="39" t="s">
        <v>1231</v>
      </c>
      <c r="E539" s="697" t="s">
        <v>1227</v>
      </c>
      <c r="F539" s="698"/>
      <c r="G539" s="39" t="s">
        <v>1232</v>
      </c>
      <c r="H539" s="39" t="s">
        <v>44</v>
      </c>
      <c r="I539" s="40" t="s">
        <v>1228</v>
      </c>
      <c r="J539" s="3"/>
    </row>
    <row r="540" spans="1:10" s="1" customFormat="1" ht="19.5" hidden="1" thickTop="1">
      <c r="A540" s="4"/>
      <c r="B540" s="699">
        <v>1</v>
      </c>
      <c r="C540" s="700"/>
      <c r="D540" s="700" t="str">
        <f>IF(C540&gt;0,VLOOKUP(C540,女子登録情報!$A$2:$H$2000,2,0),"")</f>
        <v/>
      </c>
      <c r="E540" s="701" t="str">
        <f>IF(C540&gt;0,VLOOKUP(C540,女子登録情報!$A$2:$H$2000,3,0),"")</f>
        <v/>
      </c>
      <c r="F540" s="702"/>
      <c r="G540" s="700" t="str">
        <f>IF(C540&gt;0,VLOOKUP(C540,女子登録情報!$A$2:$H$2000,4,0),"")</f>
        <v/>
      </c>
      <c r="H540" s="700" t="str">
        <f>IF(C540&gt;0,VLOOKUP(C540,女子登録情報!$A$2:$H$2000,8,0),"")</f>
        <v/>
      </c>
      <c r="I540" s="704" t="str">
        <f>IF(C540&gt;0,VLOOKUP(C540,女子登録情報!$A$2:$H$2000,5,0),"")</f>
        <v/>
      </c>
      <c r="J540" s="3"/>
    </row>
    <row r="541" spans="1:10" s="1" customFormat="1" ht="18.75" hidden="1">
      <c r="A541" s="4"/>
      <c r="B541" s="671"/>
      <c r="C541" s="666"/>
      <c r="D541" s="666"/>
      <c r="E541" s="650"/>
      <c r="F541" s="703"/>
      <c r="G541" s="666"/>
      <c r="H541" s="666"/>
      <c r="I541" s="655"/>
      <c r="J541" s="3"/>
    </row>
    <row r="542" spans="1:10" s="1" customFormat="1" ht="18.75" hidden="1">
      <c r="A542" s="4"/>
      <c r="B542" s="711">
        <v>2</v>
      </c>
      <c r="C542" s="672"/>
      <c r="D542" s="672" t="str">
        <f>IF(C542,VLOOKUP(C542,女子登録情報!$A$2:$H$2000,2,0),"")</f>
        <v/>
      </c>
      <c r="E542" s="647" t="str">
        <f>IF(C542&gt;0,VLOOKUP(C542,女子登録情報!$A$2:$H$2000,3,0),"")</f>
        <v/>
      </c>
      <c r="F542" s="712"/>
      <c r="G542" s="672" t="str">
        <f>IF(C542&gt;0,VLOOKUP(C542,女子登録情報!$A$2:$H$2000,4,0),"")</f>
        <v/>
      </c>
      <c r="H542" s="672" t="str">
        <f>IF(C542&gt;0,VLOOKUP(C542,女子登録情報!$A$2:$H$2000,8,0),"")</f>
        <v/>
      </c>
      <c r="I542" s="675" t="str">
        <f>IF(C542&gt;0,VLOOKUP(C542,女子登録情報!$A$2:$H$2000,5,0),"")</f>
        <v/>
      </c>
      <c r="J542" s="3"/>
    </row>
    <row r="543" spans="1:10" s="1" customFormat="1" ht="18.75" hidden="1">
      <c r="A543" s="4"/>
      <c r="B543" s="671"/>
      <c r="C543" s="666"/>
      <c r="D543" s="666"/>
      <c r="E543" s="650"/>
      <c r="F543" s="703"/>
      <c r="G543" s="666"/>
      <c r="H543" s="666"/>
      <c r="I543" s="655"/>
      <c r="J543" s="3"/>
    </row>
    <row r="544" spans="1:10" s="1" customFormat="1" ht="18.75" hidden="1">
      <c r="A544" s="4"/>
      <c r="B544" s="711">
        <v>3</v>
      </c>
      <c r="C544" s="672"/>
      <c r="D544" s="672" t="str">
        <f>IF(C544,VLOOKUP(C544,女子登録情報!$A$2:$H$2000,2,0),"")</f>
        <v/>
      </c>
      <c r="E544" s="647" t="str">
        <f>IF(C544&gt;0,VLOOKUP(C544,女子登録情報!$A$2:$H$2000,3,0),"")</f>
        <v/>
      </c>
      <c r="F544" s="712"/>
      <c r="G544" s="672" t="str">
        <f>IF(C544&gt;0,VLOOKUP(C544,女子登録情報!$A$2:$H$2000,4,0),"")</f>
        <v/>
      </c>
      <c r="H544" s="672" t="str">
        <f>IF(C544&gt;0,VLOOKUP(C544,女子登録情報!$A$2:$H$2000,8,0),"")</f>
        <v/>
      </c>
      <c r="I544" s="675" t="str">
        <f>IF(C544&gt;0,VLOOKUP(C544,女子登録情報!$A$2:$H$2000,5,0),"")</f>
        <v/>
      </c>
      <c r="J544" s="3"/>
    </row>
    <row r="545" spans="1:10" s="1" customFormat="1" ht="18.75" hidden="1">
      <c r="A545" s="4"/>
      <c r="B545" s="671"/>
      <c r="C545" s="666"/>
      <c r="D545" s="666"/>
      <c r="E545" s="650"/>
      <c r="F545" s="703"/>
      <c r="G545" s="666"/>
      <c r="H545" s="666"/>
      <c r="I545" s="655"/>
      <c r="J545" s="3"/>
    </row>
    <row r="546" spans="1:10" s="1" customFormat="1" ht="18.75" hidden="1">
      <c r="A546" s="4"/>
      <c r="B546" s="711">
        <v>4</v>
      </c>
      <c r="C546" s="672"/>
      <c r="D546" s="672" t="str">
        <f>IF(C546,VLOOKUP(C546,女子登録情報!$A$2:$H$2000,2,0),"")</f>
        <v/>
      </c>
      <c r="E546" s="647" t="str">
        <f>IF(C546&gt;0,VLOOKUP(C546,女子登録情報!$A$2:$H$2000,3,0),"")</f>
        <v/>
      </c>
      <c r="F546" s="712"/>
      <c r="G546" s="672" t="str">
        <f>IF(C546&gt;0,VLOOKUP(C546,女子登録情報!$A$2:$H$2000,4,0),"")</f>
        <v/>
      </c>
      <c r="H546" s="672" t="str">
        <f>IF(C546&gt;0,VLOOKUP(C546,女子登録情報!$A$2:$H$2000,8,0),"")</f>
        <v/>
      </c>
      <c r="I546" s="675" t="str">
        <f>IF(C546&gt;0,VLOOKUP(C546,女子登録情報!$A$2:$H$2000,5,0),"")</f>
        <v/>
      </c>
      <c r="J546" s="3"/>
    </row>
    <row r="547" spans="1:10" s="1" customFormat="1" ht="18.75" hidden="1">
      <c r="A547" s="4"/>
      <c r="B547" s="671"/>
      <c r="C547" s="666"/>
      <c r="D547" s="666"/>
      <c r="E547" s="650"/>
      <c r="F547" s="703"/>
      <c r="G547" s="666"/>
      <c r="H547" s="666"/>
      <c r="I547" s="655"/>
      <c r="J547" s="3"/>
    </row>
    <row r="548" spans="1:10" s="1" customFormat="1" ht="18.75" hidden="1">
      <c r="A548" s="4"/>
      <c r="B548" s="711">
        <v>5</v>
      </c>
      <c r="C548" s="672"/>
      <c r="D548" s="672" t="str">
        <f>IF(C548,VLOOKUP(C548,女子登録情報!$A$2:$H$2000,2,0),"")</f>
        <v/>
      </c>
      <c r="E548" s="647" t="str">
        <f>IF(C548&gt;0,VLOOKUP(C548,女子登録情報!$A$2:$H$2000,3,0),"")</f>
        <v/>
      </c>
      <c r="F548" s="712"/>
      <c r="G548" s="672" t="str">
        <f>IF(C548&gt;0,VLOOKUP(C548,女子登録情報!$A$2:$H$2000,4,0),"")</f>
        <v/>
      </c>
      <c r="H548" s="672" t="str">
        <f>IF(C548&gt;0,VLOOKUP(C548,女子登録情報!$A$2:$H$2000,8,0),"")</f>
        <v/>
      </c>
      <c r="I548" s="675" t="str">
        <f>IF(C548&gt;0,VLOOKUP(C548,女子登録情報!$A$2:$H$2000,5,0),"")</f>
        <v/>
      </c>
      <c r="J548" s="3"/>
    </row>
    <row r="549" spans="1:10" s="1" customFormat="1" ht="18.75" hidden="1">
      <c r="A549" s="4"/>
      <c r="B549" s="671"/>
      <c r="C549" s="666"/>
      <c r="D549" s="666"/>
      <c r="E549" s="650"/>
      <c r="F549" s="703"/>
      <c r="G549" s="666"/>
      <c r="H549" s="666"/>
      <c r="I549" s="655"/>
      <c r="J549" s="3"/>
    </row>
    <row r="550" spans="1:10" s="1" customFormat="1" ht="18.75" hidden="1">
      <c r="A550" s="4"/>
      <c r="B550" s="711">
        <v>6</v>
      </c>
      <c r="C550" s="672"/>
      <c r="D550" s="672" t="str">
        <f>IF(C550,VLOOKUP(C550,女子登録情報!$A$2:$H$2000,2,0),"")</f>
        <v/>
      </c>
      <c r="E550" s="647" t="str">
        <f>IF(C550&gt;0,VLOOKUP(C550,女子登録情報!$A$2:$H$2000,3,0),"")</f>
        <v/>
      </c>
      <c r="F550" s="712"/>
      <c r="G550" s="672" t="str">
        <f>IF(C550&gt;0,VLOOKUP(C550,女子登録情報!$A$2:$H$2000,4,0),"")</f>
        <v/>
      </c>
      <c r="H550" s="672" t="str">
        <f>IF(C550&gt;0,VLOOKUP(C550,女子登録情報!$A$2:$H$2000,8,0),"")</f>
        <v/>
      </c>
      <c r="I550" s="675" t="str">
        <f>IF(C550&gt;0,VLOOKUP(C550,女子登録情報!$A$2:$H$2000,5,0),"")</f>
        <v/>
      </c>
      <c r="J550" s="3"/>
    </row>
    <row r="551" spans="1:10" s="1" customFormat="1" ht="19.5" hidden="1" thickBot="1">
      <c r="A551" s="4"/>
      <c r="B551" s="713"/>
      <c r="C551" s="714"/>
      <c r="D551" s="714"/>
      <c r="E551" s="715"/>
      <c r="F551" s="716"/>
      <c r="G551" s="714"/>
      <c r="H551" s="714"/>
      <c r="I551" s="676"/>
      <c r="J551" s="3"/>
    </row>
    <row r="552" spans="1:10" s="1" customFormat="1" ht="18.75" hidden="1">
      <c r="A552" s="4"/>
      <c r="B552" s="684" t="s">
        <v>1229</v>
      </c>
      <c r="C552" s="685"/>
      <c r="D552" s="685"/>
      <c r="E552" s="685"/>
      <c r="F552" s="685"/>
      <c r="G552" s="685"/>
      <c r="H552" s="685"/>
      <c r="I552" s="687"/>
      <c r="J552" s="3"/>
    </row>
    <row r="553" spans="1:10" s="1" customFormat="1" ht="18.75" hidden="1">
      <c r="A553" s="4"/>
      <c r="B553" s="688"/>
      <c r="C553" s="686"/>
      <c r="D553" s="686"/>
      <c r="E553" s="686"/>
      <c r="F553" s="686"/>
      <c r="G553" s="686"/>
      <c r="H553" s="686"/>
      <c r="I553" s="689"/>
      <c r="J553" s="3"/>
    </row>
    <row r="554" spans="1:10" s="1" customFormat="1" ht="19.5" hidden="1" thickBot="1">
      <c r="A554" s="4"/>
      <c r="B554" s="690"/>
      <c r="C554" s="691"/>
      <c r="D554" s="691"/>
      <c r="E554" s="691"/>
      <c r="F554" s="691"/>
      <c r="G554" s="691"/>
      <c r="H554" s="691"/>
      <c r="I554" s="692"/>
      <c r="J554" s="3"/>
    </row>
    <row r="555" spans="1:10" s="1" customFormat="1" ht="18.75" hidden="1">
      <c r="A555" s="45"/>
      <c r="B555" s="45"/>
      <c r="C555" s="45"/>
      <c r="D555" s="45"/>
      <c r="E555" s="45"/>
      <c r="F555" s="45"/>
      <c r="G555" s="45"/>
      <c r="H555" s="45"/>
      <c r="I555" s="45"/>
      <c r="J555" s="48"/>
    </row>
    <row r="556" spans="1:10" s="1" customFormat="1" ht="19.5" hidden="1" thickBot="1">
      <c r="A556" s="4"/>
      <c r="B556" s="4"/>
      <c r="C556" s="4"/>
      <c r="D556" s="4"/>
      <c r="E556" s="4"/>
      <c r="F556" s="4"/>
      <c r="G556" s="4"/>
      <c r="H556" s="4"/>
      <c r="I556" s="4"/>
      <c r="J556" s="46" t="s">
        <v>1263</v>
      </c>
    </row>
    <row r="557" spans="1:10" s="1" customFormat="1" ht="18.75" hidden="1">
      <c r="A557" s="4"/>
      <c r="B557" s="723" t="str">
        <f>CONCATENATE('加盟校情報&amp;大会設定'!$G$5,'加盟校情報&amp;大会設定'!$H$5,'加盟校情報&amp;大会設定'!$I$5,'加盟校情報&amp;大会設定'!$J$5,)&amp;"　女子4×100mR"</f>
        <v>第85回東海学生陸上競技対校選手権大会　女子4×100mR</v>
      </c>
      <c r="C557" s="724"/>
      <c r="D557" s="724"/>
      <c r="E557" s="724"/>
      <c r="F557" s="724"/>
      <c r="G557" s="724"/>
      <c r="H557" s="724"/>
      <c r="I557" s="725"/>
      <c r="J557" s="3"/>
    </row>
    <row r="558" spans="1:10" s="1" customFormat="1" ht="19.5" hidden="1" thickBot="1">
      <c r="A558" s="4"/>
      <c r="B558" s="726"/>
      <c r="C558" s="727"/>
      <c r="D558" s="727"/>
      <c r="E558" s="727"/>
      <c r="F558" s="727"/>
      <c r="G558" s="727"/>
      <c r="H558" s="727"/>
      <c r="I558" s="728"/>
      <c r="J558" s="3"/>
    </row>
    <row r="559" spans="1:10" s="1" customFormat="1" ht="18.75" hidden="1">
      <c r="A559" s="4"/>
      <c r="B559" s="636" t="s">
        <v>1233</v>
      </c>
      <c r="C559" s="637"/>
      <c r="D559" s="673" t="str">
        <f>IF(基本情報登録!$D$6&gt;0,基本情報登録!$D$6,"")</f>
        <v/>
      </c>
      <c r="E559" s="674"/>
      <c r="F559" s="674"/>
      <c r="G559" s="674"/>
      <c r="H559" s="637"/>
      <c r="I559" s="47" t="s">
        <v>1267</v>
      </c>
      <c r="J559" s="3"/>
    </row>
    <row r="560" spans="1:10" s="1" customFormat="1" ht="18.75" hidden="1">
      <c r="A560" s="4"/>
      <c r="B560" s="643" t="s">
        <v>1</v>
      </c>
      <c r="C560" s="644"/>
      <c r="D560" s="677" t="str">
        <f>IF(基本情報登録!$D$8&gt;0,基本情報登録!$D$8,"")</f>
        <v/>
      </c>
      <c r="E560" s="678"/>
      <c r="F560" s="678"/>
      <c r="G560" s="678"/>
      <c r="H560" s="644"/>
      <c r="I560" s="675"/>
      <c r="J560" s="3"/>
    </row>
    <row r="561" spans="1:10" s="1" customFormat="1" ht="19.5" hidden="1" thickBot="1">
      <c r="A561" s="4"/>
      <c r="B561" s="653"/>
      <c r="C561" s="654"/>
      <c r="D561" s="679"/>
      <c r="E561" s="680"/>
      <c r="F561" s="680"/>
      <c r="G561" s="680"/>
      <c r="H561" s="654"/>
      <c r="I561" s="676"/>
      <c r="J561" s="3"/>
    </row>
    <row r="562" spans="1:10" s="1" customFormat="1" ht="18.75" hidden="1">
      <c r="A562" s="4"/>
      <c r="B562" s="636" t="s">
        <v>4288</v>
      </c>
      <c r="C562" s="637"/>
      <c r="D562" s="705"/>
      <c r="E562" s="706"/>
      <c r="F562" s="706"/>
      <c r="G562" s="706"/>
      <c r="H562" s="706"/>
      <c r="I562" s="707"/>
      <c r="J562" s="3"/>
    </row>
    <row r="563" spans="1:10" s="1" customFormat="1" ht="18.75" hidden="1">
      <c r="A563" s="4"/>
      <c r="B563" s="35"/>
      <c r="C563" s="36"/>
      <c r="D563" s="37"/>
      <c r="E563" s="641" t="str">
        <f>TEXT(D562,"00000")</f>
        <v>00000</v>
      </c>
      <c r="F563" s="641"/>
      <c r="G563" s="641"/>
      <c r="H563" s="641"/>
      <c r="I563" s="642"/>
      <c r="J563" s="3"/>
    </row>
    <row r="564" spans="1:10" s="1" customFormat="1" ht="18.75" hidden="1">
      <c r="A564" s="4"/>
      <c r="B564" s="643" t="s">
        <v>23</v>
      </c>
      <c r="C564" s="644"/>
      <c r="D564" s="647"/>
      <c r="E564" s="648"/>
      <c r="F564" s="648"/>
      <c r="G564" s="648"/>
      <c r="H564" s="648"/>
      <c r="I564" s="649"/>
      <c r="J564" s="3"/>
    </row>
    <row r="565" spans="1:10" s="1" customFormat="1" ht="18.75" hidden="1">
      <c r="A565" s="4"/>
      <c r="B565" s="645"/>
      <c r="C565" s="646"/>
      <c r="D565" s="650"/>
      <c r="E565" s="651"/>
      <c r="F565" s="651"/>
      <c r="G565" s="651"/>
      <c r="H565" s="651"/>
      <c r="I565" s="652"/>
      <c r="J565" s="3"/>
    </row>
    <row r="566" spans="1:10" s="1" customFormat="1" ht="19.5" hidden="1" thickBot="1">
      <c r="A566" s="4"/>
      <c r="B566" s="708" t="s">
        <v>1225</v>
      </c>
      <c r="C566" s="709"/>
      <c r="D566" s="710"/>
      <c r="E566" s="634"/>
      <c r="F566" s="634"/>
      <c r="G566" s="634"/>
      <c r="H566" s="634"/>
      <c r="I566" s="635"/>
      <c r="J566" s="3"/>
    </row>
    <row r="567" spans="1:10" s="1" customFormat="1" ht="18.75" hidden="1">
      <c r="A567" s="4"/>
      <c r="B567" s="694" t="s">
        <v>1226</v>
      </c>
      <c r="C567" s="695"/>
      <c r="D567" s="695"/>
      <c r="E567" s="695"/>
      <c r="F567" s="695"/>
      <c r="G567" s="695"/>
      <c r="H567" s="695"/>
      <c r="I567" s="696"/>
      <c r="J567" s="3"/>
    </row>
    <row r="568" spans="1:10" s="1" customFormat="1" ht="19.5" hidden="1" thickBot="1">
      <c r="A568" s="4"/>
      <c r="B568" s="38" t="s">
        <v>1230</v>
      </c>
      <c r="C568" s="39" t="s">
        <v>14</v>
      </c>
      <c r="D568" s="39" t="s">
        <v>1231</v>
      </c>
      <c r="E568" s="697" t="s">
        <v>1227</v>
      </c>
      <c r="F568" s="698"/>
      <c r="G568" s="39" t="s">
        <v>1232</v>
      </c>
      <c r="H568" s="39" t="s">
        <v>44</v>
      </c>
      <c r="I568" s="40" t="s">
        <v>1228</v>
      </c>
      <c r="J568" s="3"/>
    </row>
    <row r="569" spans="1:10" s="1" customFormat="1" ht="19.5" hidden="1" thickTop="1">
      <c r="A569" s="4"/>
      <c r="B569" s="699">
        <v>1</v>
      </c>
      <c r="C569" s="700"/>
      <c r="D569" s="700" t="str">
        <f>IF(C569&gt;0,VLOOKUP(C569,女子登録情報!$A$2:$H$2000,2,0),"")</f>
        <v/>
      </c>
      <c r="E569" s="701" t="str">
        <f>IF(C569&gt;0,VLOOKUP(C569,女子登録情報!$A$2:$H$2000,3,0),"")</f>
        <v/>
      </c>
      <c r="F569" s="702"/>
      <c r="G569" s="700" t="str">
        <f>IF(C569&gt;0,VLOOKUP(C569,女子登録情報!$A$2:$H$2000,4,0),"")</f>
        <v/>
      </c>
      <c r="H569" s="700" t="str">
        <f>IF(C569&gt;0,VLOOKUP(C569,女子登録情報!$A$2:$H$2000,8,0),"")</f>
        <v/>
      </c>
      <c r="I569" s="704" t="str">
        <f>IF(C569&gt;0,VLOOKUP(C569,女子登録情報!$A$2:$H$2000,5,0),"")</f>
        <v/>
      </c>
      <c r="J569" s="3"/>
    </row>
    <row r="570" spans="1:10" s="1" customFormat="1" ht="18.75" hidden="1">
      <c r="A570" s="4"/>
      <c r="B570" s="671"/>
      <c r="C570" s="666"/>
      <c r="D570" s="666"/>
      <c r="E570" s="650"/>
      <c r="F570" s="703"/>
      <c r="G570" s="666"/>
      <c r="H570" s="666"/>
      <c r="I570" s="655"/>
      <c r="J570" s="3"/>
    </row>
    <row r="571" spans="1:10" s="1" customFormat="1" ht="18.75" hidden="1">
      <c r="A571" s="4"/>
      <c r="B571" s="711">
        <v>2</v>
      </c>
      <c r="C571" s="672"/>
      <c r="D571" s="672" t="str">
        <f>IF(C571,VLOOKUP(C571,女子登録情報!$A$2:$H$2000,2,0),"")</f>
        <v/>
      </c>
      <c r="E571" s="647" t="str">
        <f>IF(C571&gt;0,VLOOKUP(C571,女子登録情報!$A$2:$H$2000,3,0),"")</f>
        <v/>
      </c>
      <c r="F571" s="712"/>
      <c r="G571" s="672" t="str">
        <f>IF(C571&gt;0,VLOOKUP(C571,女子登録情報!$A$2:$H$2000,4,0),"")</f>
        <v/>
      </c>
      <c r="H571" s="672" t="str">
        <f>IF(C571&gt;0,VLOOKUP(C571,女子登録情報!$A$2:$H$2000,8,0),"")</f>
        <v/>
      </c>
      <c r="I571" s="675" t="str">
        <f>IF(C571&gt;0,VLOOKUP(C571,女子登録情報!$A$2:$H$2000,5,0),"")</f>
        <v/>
      </c>
      <c r="J571" s="3"/>
    </row>
    <row r="572" spans="1:10" s="1" customFormat="1" ht="18.75" hidden="1">
      <c r="A572" s="4"/>
      <c r="B572" s="671"/>
      <c r="C572" s="666"/>
      <c r="D572" s="666"/>
      <c r="E572" s="650"/>
      <c r="F572" s="703"/>
      <c r="G572" s="666"/>
      <c r="H572" s="666"/>
      <c r="I572" s="655"/>
      <c r="J572" s="3"/>
    </row>
    <row r="573" spans="1:10" s="1" customFormat="1" ht="18.75" hidden="1">
      <c r="A573" s="4"/>
      <c r="B573" s="711">
        <v>3</v>
      </c>
      <c r="C573" s="672"/>
      <c r="D573" s="672" t="str">
        <f>IF(C573,VLOOKUP(C573,女子登録情報!$A$2:$H$2000,2,0),"")</f>
        <v/>
      </c>
      <c r="E573" s="647" t="str">
        <f>IF(C573&gt;0,VLOOKUP(C573,女子登録情報!$A$2:$H$2000,3,0),"")</f>
        <v/>
      </c>
      <c r="F573" s="712"/>
      <c r="G573" s="672" t="str">
        <f>IF(C573&gt;0,VLOOKUP(C573,女子登録情報!$A$2:$H$2000,4,0),"")</f>
        <v/>
      </c>
      <c r="H573" s="672" t="str">
        <f>IF(C573&gt;0,VLOOKUP(C573,女子登録情報!$A$2:$H$2000,8,0),"")</f>
        <v/>
      </c>
      <c r="I573" s="675" t="str">
        <f>IF(C573&gt;0,VLOOKUP(C573,女子登録情報!$A$2:$H$2000,5,0),"")</f>
        <v/>
      </c>
      <c r="J573" s="3"/>
    </row>
    <row r="574" spans="1:10" s="1" customFormat="1" ht="18.75" hidden="1">
      <c r="A574" s="4"/>
      <c r="B574" s="671"/>
      <c r="C574" s="666"/>
      <c r="D574" s="666"/>
      <c r="E574" s="650"/>
      <c r="F574" s="703"/>
      <c r="G574" s="666"/>
      <c r="H574" s="666"/>
      <c r="I574" s="655"/>
      <c r="J574" s="3"/>
    </row>
    <row r="575" spans="1:10" s="1" customFormat="1" ht="18.75" hidden="1">
      <c r="A575" s="4"/>
      <c r="B575" s="711">
        <v>4</v>
      </c>
      <c r="C575" s="672"/>
      <c r="D575" s="672" t="str">
        <f>IF(C575,VLOOKUP(C575,女子登録情報!$A$2:$H$2000,2,0),"")</f>
        <v/>
      </c>
      <c r="E575" s="647" t="str">
        <f>IF(C575&gt;0,VLOOKUP(C575,女子登録情報!$A$2:$H$2000,3,0),"")</f>
        <v/>
      </c>
      <c r="F575" s="712"/>
      <c r="G575" s="672" t="str">
        <f>IF(C575&gt;0,VLOOKUP(C575,女子登録情報!$A$2:$H$2000,4,0),"")</f>
        <v/>
      </c>
      <c r="H575" s="672" t="str">
        <f>IF(C575&gt;0,VLOOKUP(C575,女子登録情報!$A$2:$H$2000,8,0),"")</f>
        <v/>
      </c>
      <c r="I575" s="675" t="str">
        <f>IF(C575&gt;0,VLOOKUP(C575,女子登録情報!$A$2:$H$2000,5,0),"")</f>
        <v/>
      </c>
      <c r="J575" s="3"/>
    </row>
    <row r="576" spans="1:10" s="1" customFormat="1" ht="18.75" hidden="1">
      <c r="A576" s="4"/>
      <c r="B576" s="671"/>
      <c r="C576" s="666"/>
      <c r="D576" s="666"/>
      <c r="E576" s="650"/>
      <c r="F576" s="703"/>
      <c r="G576" s="666"/>
      <c r="H576" s="666"/>
      <c r="I576" s="655"/>
      <c r="J576" s="3"/>
    </row>
    <row r="577" spans="1:10" s="1" customFormat="1" ht="18.75" hidden="1">
      <c r="A577" s="4"/>
      <c r="B577" s="711">
        <v>5</v>
      </c>
      <c r="C577" s="672"/>
      <c r="D577" s="672" t="str">
        <f>IF(C577,VLOOKUP(C577,女子登録情報!$A$2:$H$2000,2,0),"")</f>
        <v/>
      </c>
      <c r="E577" s="647" t="str">
        <f>IF(C577&gt;0,VLOOKUP(C577,女子登録情報!$A$2:$H$2000,3,0),"")</f>
        <v/>
      </c>
      <c r="F577" s="712"/>
      <c r="G577" s="672" t="str">
        <f>IF(C577&gt;0,VLOOKUP(C577,女子登録情報!$A$2:$H$2000,4,0),"")</f>
        <v/>
      </c>
      <c r="H577" s="672" t="str">
        <f>IF(C577&gt;0,VLOOKUP(C577,女子登録情報!$A$2:$H$2000,8,0),"")</f>
        <v/>
      </c>
      <c r="I577" s="675" t="str">
        <f>IF(C577&gt;0,VLOOKUP(C577,女子登録情報!$A$2:$H$2000,5,0),"")</f>
        <v/>
      </c>
      <c r="J577" s="3"/>
    </row>
    <row r="578" spans="1:10" s="1" customFormat="1" ht="18.75" hidden="1">
      <c r="A578" s="4"/>
      <c r="B578" s="671"/>
      <c r="C578" s="666"/>
      <c r="D578" s="666"/>
      <c r="E578" s="650"/>
      <c r="F578" s="703"/>
      <c r="G578" s="666"/>
      <c r="H578" s="666"/>
      <c r="I578" s="655"/>
      <c r="J578" s="3"/>
    </row>
    <row r="579" spans="1:10" s="1" customFormat="1" ht="18.75" hidden="1">
      <c r="A579" s="4"/>
      <c r="B579" s="711">
        <v>6</v>
      </c>
      <c r="C579" s="672"/>
      <c r="D579" s="672" t="str">
        <f>IF(C579,VLOOKUP(C579,女子登録情報!$A$2:$H$2000,2,0),"")</f>
        <v/>
      </c>
      <c r="E579" s="647" t="str">
        <f>IF(C579&gt;0,VLOOKUP(C579,女子登録情報!$A$2:$H$2000,3,0),"")</f>
        <v/>
      </c>
      <c r="F579" s="712"/>
      <c r="G579" s="672" t="str">
        <f>IF(C579&gt;0,VLOOKUP(C579,女子登録情報!$A$2:$H$2000,4,0),"")</f>
        <v/>
      </c>
      <c r="H579" s="672" t="str">
        <f>IF(C579&gt;0,VLOOKUP(C579,女子登録情報!$A$2:$H$2000,8,0),"")</f>
        <v/>
      </c>
      <c r="I579" s="675" t="str">
        <f>IF(C579&gt;0,VLOOKUP(C579,女子登録情報!$A$2:$H$2000,5,0),"")</f>
        <v/>
      </c>
      <c r="J579" s="3"/>
    </row>
    <row r="580" spans="1:10" s="1" customFormat="1" ht="19.5" hidden="1" thickBot="1">
      <c r="A580" s="4"/>
      <c r="B580" s="713"/>
      <c r="C580" s="714"/>
      <c r="D580" s="714"/>
      <c r="E580" s="715"/>
      <c r="F580" s="716"/>
      <c r="G580" s="714"/>
      <c r="H580" s="714"/>
      <c r="I580" s="676"/>
      <c r="J580" s="3"/>
    </row>
    <row r="581" spans="1:10" s="1" customFormat="1" ht="18.75" hidden="1">
      <c r="A581" s="4"/>
      <c r="B581" s="684" t="s">
        <v>1229</v>
      </c>
      <c r="C581" s="685"/>
      <c r="D581" s="685"/>
      <c r="E581" s="685"/>
      <c r="F581" s="685"/>
      <c r="G581" s="685"/>
      <c r="H581" s="685"/>
      <c r="I581" s="687"/>
      <c r="J581" s="3"/>
    </row>
    <row r="582" spans="1:10" s="1" customFormat="1" ht="18.75" hidden="1">
      <c r="A582" s="4"/>
      <c r="B582" s="688"/>
      <c r="C582" s="686"/>
      <c r="D582" s="686"/>
      <c r="E582" s="686"/>
      <c r="F582" s="686"/>
      <c r="G582" s="686"/>
      <c r="H582" s="686"/>
      <c r="I582" s="689"/>
      <c r="J582" s="3"/>
    </row>
    <row r="583" spans="1:10" s="1" customFormat="1" ht="19.5" hidden="1" thickBot="1">
      <c r="A583" s="4"/>
      <c r="B583" s="690"/>
      <c r="C583" s="691"/>
      <c r="D583" s="691"/>
      <c r="E583" s="691"/>
      <c r="F583" s="691"/>
      <c r="G583" s="691"/>
      <c r="H583" s="691"/>
      <c r="I583" s="692"/>
      <c r="J583" s="3"/>
    </row>
    <row r="584" spans="1:10" s="1" customFormat="1" ht="18.75" hidden="1">
      <c r="A584" s="45"/>
      <c r="B584" s="45"/>
      <c r="C584" s="45"/>
      <c r="D584" s="45"/>
      <c r="E584" s="45"/>
      <c r="F584" s="45"/>
      <c r="G584" s="45"/>
      <c r="H584" s="45"/>
      <c r="I584" s="45"/>
      <c r="J584" s="48"/>
    </row>
    <row r="585" spans="1:10" s="1" customFormat="1">
      <c r="J585" s="44"/>
    </row>
  </sheetData>
  <mergeCells count="1177">
    <mergeCell ref="N24:N25"/>
    <mergeCell ref="N26:N27"/>
    <mergeCell ref="N28:N29"/>
    <mergeCell ref="I579:I580"/>
    <mergeCell ref="B581:I583"/>
    <mergeCell ref="B579:B580"/>
    <mergeCell ref="C579:C580"/>
    <mergeCell ref="D579:D580"/>
    <mergeCell ref="E579:F580"/>
    <mergeCell ref="G579:G580"/>
    <mergeCell ref="H579:H580"/>
    <mergeCell ref="I575:I576"/>
    <mergeCell ref="B577:B578"/>
    <mergeCell ref="C577:C578"/>
    <mergeCell ref="D577:D578"/>
    <mergeCell ref="E577:F578"/>
    <mergeCell ref="G577:G578"/>
    <mergeCell ref="H577:H578"/>
    <mergeCell ref="I577:I578"/>
    <mergeCell ref="B575:B576"/>
    <mergeCell ref="C575:C576"/>
    <mergeCell ref="D575:D576"/>
    <mergeCell ref="E575:F576"/>
    <mergeCell ref="G575:G576"/>
    <mergeCell ref="H575:H576"/>
    <mergeCell ref="I571:I572"/>
    <mergeCell ref="B573:B574"/>
    <mergeCell ref="C573:C574"/>
    <mergeCell ref="D573:D574"/>
    <mergeCell ref="E573:F574"/>
    <mergeCell ref="G573:G574"/>
    <mergeCell ref="H573:H574"/>
    <mergeCell ref="I573:I574"/>
    <mergeCell ref="B571:B572"/>
    <mergeCell ref="C571:C572"/>
    <mergeCell ref="D571:D572"/>
    <mergeCell ref="E571:F572"/>
    <mergeCell ref="G571:G572"/>
    <mergeCell ref="H571:H572"/>
    <mergeCell ref="B567:I567"/>
    <mergeCell ref="E568:F568"/>
    <mergeCell ref="B569:B570"/>
    <mergeCell ref="C569:C570"/>
    <mergeCell ref="D569:D570"/>
    <mergeCell ref="E569:F570"/>
    <mergeCell ref="G569:G570"/>
    <mergeCell ref="H569:H570"/>
    <mergeCell ref="I569:I570"/>
    <mergeCell ref="B562:C562"/>
    <mergeCell ref="D562:I562"/>
    <mergeCell ref="E563:I563"/>
    <mergeCell ref="B564:C565"/>
    <mergeCell ref="D564:I565"/>
    <mergeCell ref="B566:C566"/>
    <mergeCell ref="D566:I566"/>
    <mergeCell ref="I550:I551"/>
    <mergeCell ref="B552:I554"/>
    <mergeCell ref="B557:I558"/>
    <mergeCell ref="B559:C559"/>
    <mergeCell ref="D559:H559"/>
    <mergeCell ref="B560:C561"/>
    <mergeCell ref="D560:H561"/>
    <mergeCell ref="I560:I561"/>
    <mergeCell ref="B550:B551"/>
    <mergeCell ref="C550:C551"/>
    <mergeCell ref="D550:D551"/>
    <mergeCell ref="E550:F551"/>
    <mergeCell ref="G550:G551"/>
    <mergeCell ref="H550:H551"/>
    <mergeCell ref="I546:I547"/>
    <mergeCell ref="B548:B549"/>
    <mergeCell ref="C548:C549"/>
    <mergeCell ref="D548:D549"/>
    <mergeCell ref="E548:F549"/>
    <mergeCell ref="G548:G549"/>
    <mergeCell ref="H548:H549"/>
    <mergeCell ref="I548:I549"/>
    <mergeCell ref="B546:B547"/>
    <mergeCell ref="C546:C547"/>
    <mergeCell ref="D546:D547"/>
    <mergeCell ref="E546:F547"/>
    <mergeCell ref="G546:G547"/>
    <mergeCell ref="H546:H547"/>
    <mergeCell ref="I542:I543"/>
    <mergeCell ref="B544:B545"/>
    <mergeCell ref="C544:C545"/>
    <mergeCell ref="D544:D545"/>
    <mergeCell ref="E544:F545"/>
    <mergeCell ref="G544:G545"/>
    <mergeCell ref="H544:H545"/>
    <mergeCell ref="I544:I545"/>
    <mergeCell ref="B542:B543"/>
    <mergeCell ref="C542:C543"/>
    <mergeCell ref="D542:D543"/>
    <mergeCell ref="E542:F543"/>
    <mergeCell ref="G542:G543"/>
    <mergeCell ref="H542:H543"/>
    <mergeCell ref="B538:I538"/>
    <mergeCell ref="E539:F539"/>
    <mergeCell ref="B540:B541"/>
    <mergeCell ref="C540:C541"/>
    <mergeCell ref="D540:D541"/>
    <mergeCell ref="E540:F541"/>
    <mergeCell ref="G540:G541"/>
    <mergeCell ref="H540:H541"/>
    <mergeCell ref="I540:I541"/>
    <mergeCell ref="B533:C533"/>
    <mergeCell ref="D533:I533"/>
    <mergeCell ref="E534:I534"/>
    <mergeCell ref="B535:C536"/>
    <mergeCell ref="D535:I536"/>
    <mergeCell ref="B537:C537"/>
    <mergeCell ref="D537:I537"/>
    <mergeCell ref="I521:I522"/>
    <mergeCell ref="B523:I525"/>
    <mergeCell ref="B528:I529"/>
    <mergeCell ref="B530:C530"/>
    <mergeCell ref="D530:H530"/>
    <mergeCell ref="B531:C532"/>
    <mergeCell ref="D531:H532"/>
    <mergeCell ref="I531:I532"/>
    <mergeCell ref="B521:B522"/>
    <mergeCell ref="C521:C522"/>
    <mergeCell ref="D521:D522"/>
    <mergeCell ref="E521:F522"/>
    <mergeCell ref="G521:G522"/>
    <mergeCell ref="H521:H522"/>
    <mergeCell ref="I517:I518"/>
    <mergeCell ref="B519:B520"/>
    <mergeCell ref="C519:C520"/>
    <mergeCell ref="D519:D520"/>
    <mergeCell ref="E519:F520"/>
    <mergeCell ref="G519:G520"/>
    <mergeCell ref="H519:H520"/>
    <mergeCell ref="I519:I520"/>
    <mergeCell ref="B517:B518"/>
    <mergeCell ref="C517:C518"/>
    <mergeCell ref="D517:D518"/>
    <mergeCell ref="E517:F518"/>
    <mergeCell ref="G517:G518"/>
    <mergeCell ref="H517:H518"/>
    <mergeCell ref="I513:I514"/>
    <mergeCell ref="B515:B516"/>
    <mergeCell ref="C515:C516"/>
    <mergeCell ref="D515:D516"/>
    <mergeCell ref="E515:F516"/>
    <mergeCell ref="G515:G516"/>
    <mergeCell ref="H515:H516"/>
    <mergeCell ref="I515:I516"/>
    <mergeCell ref="B513:B514"/>
    <mergeCell ref="C513:C514"/>
    <mergeCell ref="D513:D514"/>
    <mergeCell ref="E513:F514"/>
    <mergeCell ref="G513:G514"/>
    <mergeCell ref="H513:H514"/>
    <mergeCell ref="B509:I509"/>
    <mergeCell ref="E510:F510"/>
    <mergeCell ref="B511:B512"/>
    <mergeCell ref="C511:C512"/>
    <mergeCell ref="D511:D512"/>
    <mergeCell ref="E511:F512"/>
    <mergeCell ref="G511:G512"/>
    <mergeCell ref="H511:H512"/>
    <mergeCell ref="I511:I512"/>
    <mergeCell ref="B504:C504"/>
    <mergeCell ref="D504:I504"/>
    <mergeCell ref="E505:I505"/>
    <mergeCell ref="B506:C507"/>
    <mergeCell ref="D506:I507"/>
    <mergeCell ref="B508:C508"/>
    <mergeCell ref="D508:I508"/>
    <mergeCell ref="I492:I493"/>
    <mergeCell ref="B494:I496"/>
    <mergeCell ref="B499:I500"/>
    <mergeCell ref="B501:C501"/>
    <mergeCell ref="D501:H501"/>
    <mergeCell ref="B502:C503"/>
    <mergeCell ref="D502:H503"/>
    <mergeCell ref="I502:I503"/>
    <mergeCell ref="B492:B493"/>
    <mergeCell ref="C492:C493"/>
    <mergeCell ref="D492:D493"/>
    <mergeCell ref="E492:F493"/>
    <mergeCell ref="G492:G493"/>
    <mergeCell ref="H492:H493"/>
    <mergeCell ref="I488:I489"/>
    <mergeCell ref="B490:B491"/>
    <mergeCell ref="C490:C491"/>
    <mergeCell ref="D490:D491"/>
    <mergeCell ref="E490:F491"/>
    <mergeCell ref="G490:G491"/>
    <mergeCell ref="H490:H491"/>
    <mergeCell ref="I490:I491"/>
    <mergeCell ref="B488:B489"/>
    <mergeCell ref="C488:C489"/>
    <mergeCell ref="D488:D489"/>
    <mergeCell ref="E488:F489"/>
    <mergeCell ref="G488:G489"/>
    <mergeCell ref="H488:H489"/>
    <mergeCell ref="I484:I485"/>
    <mergeCell ref="B486:B487"/>
    <mergeCell ref="C486:C487"/>
    <mergeCell ref="D486:D487"/>
    <mergeCell ref="E486:F487"/>
    <mergeCell ref="G486:G487"/>
    <mergeCell ref="H486:H487"/>
    <mergeCell ref="I486:I487"/>
    <mergeCell ref="B484:B485"/>
    <mergeCell ref="C484:C485"/>
    <mergeCell ref="D484:D485"/>
    <mergeCell ref="E484:F485"/>
    <mergeCell ref="G484:G485"/>
    <mergeCell ref="H484:H485"/>
    <mergeCell ref="B480:I480"/>
    <mergeCell ref="E481:F481"/>
    <mergeCell ref="B482:B483"/>
    <mergeCell ref="C482:C483"/>
    <mergeCell ref="D482:D483"/>
    <mergeCell ref="E482:F483"/>
    <mergeCell ref="G482:G483"/>
    <mergeCell ref="H482:H483"/>
    <mergeCell ref="I482:I483"/>
    <mergeCell ref="B475:C475"/>
    <mergeCell ref="D475:I475"/>
    <mergeCell ref="E476:I476"/>
    <mergeCell ref="B477:C478"/>
    <mergeCell ref="D477:I478"/>
    <mergeCell ref="B479:C479"/>
    <mergeCell ref="D479:I479"/>
    <mergeCell ref="I463:I464"/>
    <mergeCell ref="B465:I467"/>
    <mergeCell ref="B470:I471"/>
    <mergeCell ref="B472:C472"/>
    <mergeCell ref="D472:H472"/>
    <mergeCell ref="B473:C474"/>
    <mergeCell ref="D473:H474"/>
    <mergeCell ref="I473:I474"/>
    <mergeCell ref="B463:B464"/>
    <mergeCell ref="C463:C464"/>
    <mergeCell ref="D463:D464"/>
    <mergeCell ref="E463:F464"/>
    <mergeCell ref="G463:G464"/>
    <mergeCell ref="H463:H464"/>
    <mergeCell ref="I459:I460"/>
    <mergeCell ref="B461:B462"/>
    <mergeCell ref="C461:C462"/>
    <mergeCell ref="D461:D462"/>
    <mergeCell ref="E461:F462"/>
    <mergeCell ref="G461:G462"/>
    <mergeCell ref="H461:H462"/>
    <mergeCell ref="I461:I462"/>
    <mergeCell ref="B459:B460"/>
    <mergeCell ref="C459:C460"/>
    <mergeCell ref="D459:D460"/>
    <mergeCell ref="E459:F460"/>
    <mergeCell ref="G459:G460"/>
    <mergeCell ref="H459:H460"/>
    <mergeCell ref="I455:I456"/>
    <mergeCell ref="B457:B458"/>
    <mergeCell ref="C457:C458"/>
    <mergeCell ref="D457:D458"/>
    <mergeCell ref="E457:F458"/>
    <mergeCell ref="G457:G458"/>
    <mergeCell ref="H457:H458"/>
    <mergeCell ref="I457:I458"/>
    <mergeCell ref="B455:B456"/>
    <mergeCell ref="C455:C456"/>
    <mergeCell ref="D455:D456"/>
    <mergeCell ref="E455:F456"/>
    <mergeCell ref="G455:G456"/>
    <mergeCell ref="H455:H456"/>
    <mergeCell ref="B451:I451"/>
    <mergeCell ref="E452:F452"/>
    <mergeCell ref="B453:B454"/>
    <mergeCell ref="C453:C454"/>
    <mergeCell ref="D453:D454"/>
    <mergeCell ref="E453:F454"/>
    <mergeCell ref="G453:G454"/>
    <mergeCell ref="H453:H454"/>
    <mergeCell ref="I453:I454"/>
    <mergeCell ref="B446:C446"/>
    <mergeCell ref="D446:I446"/>
    <mergeCell ref="E447:I447"/>
    <mergeCell ref="B448:C449"/>
    <mergeCell ref="D448:I449"/>
    <mergeCell ref="B450:C450"/>
    <mergeCell ref="D450:I450"/>
    <mergeCell ref="I434:I435"/>
    <mergeCell ref="B436:I438"/>
    <mergeCell ref="B441:I442"/>
    <mergeCell ref="B443:C443"/>
    <mergeCell ref="D443:H443"/>
    <mergeCell ref="B444:C445"/>
    <mergeCell ref="D444:H445"/>
    <mergeCell ref="I444:I445"/>
    <mergeCell ref="B434:B435"/>
    <mergeCell ref="C434:C435"/>
    <mergeCell ref="D434:D435"/>
    <mergeCell ref="E434:F435"/>
    <mergeCell ref="G434:G435"/>
    <mergeCell ref="H434:H435"/>
    <mergeCell ref="I430:I431"/>
    <mergeCell ref="B432:B433"/>
    <mergeCell ref="C432:C433"/>
    <mergeCell ref="D432:D433"/>
    <mergeCell ref="E432:F433"/>
    <mergeCell ref="G432:G433"/>
    <mergeCell ref="H432:H433"/>
    <mergeCell ref="I432:I433"/>
    <mergeCell ref="B430:B431"/>
    <mergeCell ref="C430:C431"/>
    <mergeCell ref="D430:D431"/>
    <mergeCell ref="E430:F431"/>
    <mergeCell ref="G430:G431"/>
    <mergeCell ref="H430:H431"/>
    <mergeCell ref="I426:I427"/>
    <mergeCell ref="B428:B429"/>
    <mergeCell ref="C428:C429"/>
    <mergeCell ref="D428:D429"/>
    <mergeCell ref="E428:F429"/>
    <mergeCell ref="G428:G429"/>
    <mergeCell ref="H428:H429"/>
    <mergeCell ref="I428:I429"/>
    <mergeCell ref="B426:B427"/>
    <mergeCell ref="C426:C427"/>
    <mergeCell ref="D426:D427"/>
    <mergeCell ref="E426:F427"/>
    <mergeCell ref="G426:G427"/>
    <mergeCell ref="H426:H427"/>
    <mergeCell ref="B422:I422"/>
    <mergeCell ref="E423:F423"/>
    <mergeCell ref="B424:B425"/>
    <mergeCell ref="C424:C425"/>
    <mergeCell ref="D424:D425"/>
    <mergeCell ref="E424:F425"/>
    <mergeCell ref="G424:G425"/>
    <mergeCell ref="H424:H425"/>
    <mergeCell ref="I424:I425"/>
    <mergeCell ref="B417:C417"/>
    <mergeCell ref="D417:I417"/>
    <mergeCell ref="E418:I418"/>
    <mergeCell ref="B419:C420"/>
    <mergeCell ref="D419:I420"/>
    <mergeCell ref="B421:C421"/>
    <mergeCell ref="D421:I421"/>
    <mergeCell ref="I405:I406"/>
    <mergeCell ref="B407:I409"/>
    <mergeCell ref="B412:I413"/>
    <mergeCell ref="B414:C414"/>
    <mergeCell ref="D414:H414"/>
    <mergeCell ref="B415:C416"/>
    <mergeCell ref="D415:H416"/>
    <mergeCell ref="I415:I416"/>
    <mergeCell ref="B405:B406"/>
    <mergeCell ref="C405:C406"/>
    <mergeCell ref="D405:D406"/>
    <mergeCell ref="E405:F406"/>
    <mergeCell ref="G405:G406"/>
    <mergeCell ref="H405:H406"/>
    <mergeCell ref="I401:I402"/>
    <mergeCell ref="B403:B404"/>
    <mergeCell ref="C403:C404"/>
    <mergeCell ref="D403:D404"/>
    <mergeCell ref="E403:F404"/>
    <mergeCell ref="G403:G404"/>
    <mergeCell ref="H403:H404"/>
    <mergeCell ref="I403:I404"/>
    <mergeCell ref="B401:B402"/>
    <mergeCell ref="C401:C402"/>
    <mergeCell ref="D401:D402"/>
    <mergeCell ref="E401:F402"/>
    <mergeCell ref="G401:G402"/>
    <mergeCell ref="H401:H402"/>
    <mergeCell ref="I397:I398"/>
    <mergeCell ref="B399:B400"/>
    <mergeCell ref="C399:C400"/>
    <mergeCell ref="D399:D400"/>
    <mergeCell ref="E399:F400"/>
    <mergeCell ref="G399:G400"/>
    <mergeCell ref="H399:H400"/>
    <mergeCell ref="I399:I400"/>
    <mergeCell ref="B397:B398"/>
    <mergeCell ref="C397:C398"/>
    <mergeCell ref="D397:D398"/>
    <mergeCell ref="E397:F398"/>
    <mergeCell ref="G397:G398"/>
    <mergeCell ref="H397:H398"/>
    <mergeCell ref="B393:I393"/>
    <mergeCell ref="E394:F394"/>
    <mergeCell ref="B395:B396"/>
    <mergeCell ref="C395:C396"/>
    <mergeCell ref="D395:D396"/>
    <mergeCell ref="E395:F396"/>
    <mergeCell ref="G395:G396"/>
    <mergeCell ref="H395:H396"/>
    <mergeCell ref="I395:I396"/>
    <mergeCell ref="B388:C388"/>
    <mergeCell ref="D388:I388"/>
    <mergeCell ref="E389:I389"/>
    <mergeCell ref="B390:C391"/>
    <mergeCell ref="D390:I391"/>
    <mergeCell ref="B392:C392"/>
    <mergeCell ref="D392:I392"/>
    <mergeCell ref="I376:I377"/>
    <mergeCell ref="B378:I380"/>
    <mergeCell ref="B383:I384"/>
    <mergeCell ref="B385:C385"/>
    <mergeCell ref="D385:H385"/>
    <mergeCell ref="B386:C387"/>
    <mergeCell ref="D386:H387"/>
    <mergeCell ref="I386:I387"/>
    <mergeCell ref="B376:B377"/>
    <mergeCell ref="C376:C377"/>
    <mergeCell ref="D376:D377"/>
    <mergeCell ref="E376:F377"/>
    <mergeCell ref="G376:G377"/>
    <mergeCell ref="H376:H377"/>
    <mergeCell ref="I372:I373"/>
    <mergeCell ref="B374:B375"/>
    <mergeCell ref="C374:C375"/>
    <mergeCell ref="D374:D375"/>
    <mergeCell ref="E374:F375"/>
    <mergeCell ref="G374:G375"/>
    <mergeCell ref="H374:H375"/>
    <mergeCell ref="I374:I375"/>
    <mergeCell ref="B372:B373"/>
    <mergeCell ref="C372:C373"/>
    <mergeCell ref="D372:D373"/>
    <mergeCell ref="E372:F373"/>
    <mergeCell ref="G372:G373"/>
    <mergeCell ref="H372:H373"/>
    <mergeCell ref="I368:I369"/>
    <mergeCell ref="B370:B371"/>
    <mergeCell ref="C370:C371"/>
    <mergeCell ref="D370:D371"/>
    <mergeCell ref="E370:F371"/>
    <mergeCell ref="G370:G371"/>
    <mergeCell ref="H370:H371"/>
    <mergeCell ref="I370:I371"/>
    <mergeCell ref="B368:B369"/>
    <mergeCell ref="C368:C369"/>
    <mergeCell ref="D368:D369"/>
    <mergeCell ref="E368:F369"/>
    <mergeCell ref="G368:G369"/>
    <mergeCell ref="H368:H369"/>
    <mergeCell ref="B364:I364"/>
    <mergeCell ref="E365:F365"/>
    <mergeCell ref="B366:B367"/>
    <mergeCell ref="C366:C367"/>
    <mergeCell ref="D366:D367"/>
    <mergeCell ref="E366:F367"/>
    <mergeCell ref="G366:G367"/>
    <mergeCell ref="H366:H367"/>
    <mergeCell ref="I366:I367"/>
    <mergeCell ref="B359:C359"/>
    <mergeCell ref="D359:I359"/>
    <mergeCell ref="E360:I360"/>
    <mergeCell ref="B361:C362"/>
    <mergeCell ref="D361:I362"/>
    <mergeCell ref="B363:C363"/>
    <mergeCell ref="D363:I363"/>
    <mergeCell ref="I347:I348"/>
    <mergeCell ref="B349:I351"/>
    <mergeCell ref="B354:I355"/>
    <mergeCell ref="B356:C356"/>
    <mergeCell ref="D356:H356"/>
    <mergeCell ref="B357:C358"/>
    <mergeCell ref="D357:H358"/>
    <mergeCell ref="I357:I358"/>
    <mergeCell ref="B347:B348"/>
    <mergeCell ref="C347:C348"/>
    <mergeCell ref="D347:D348"/>
    <mergeCell ref="E347:F348"/>
    <mergeCell ref="G347:G348"/>
    <mergeCell ref="H347:H348"/>
    <mergeCell ref="I343:I344"/>
    <mergeCell ref="B345:B346"/>
    <mergeCell ref="C345:C346"/>
    <mergeCell ref="D345:D346"/>
    <mergeCell ref="E345:F346"/>
    <mergeCell ref="G345:G346"/>
    <mergeCell ref="H345:H346"/>
    <mergeCell ref="I345:I346"/>
    <mergeCell ref="B343:B344"/>
    <mergeCell ref="C343:C344"/>
    <mergeCell ref="D343:D344"/>
    <mergeCell ref="E343:F344"/>
    <mergeCell ref="G343:G344"/>
    <mergeCell ref="H343:H344"/>
    <mergeCell ref="I339:I340"/>
    <mergeCell ref="B341:B342"/>
    <mergeCell ref="C341:C342"/>
    <mergeCell ref="D341:D342"/>
    <mergeCell ref="E341:F342"/>
    <mergeCell ref="G341:G342"/>
    <mergeCell ref="H341:H342"/>
    <mergeCell ref="I341:I342"/>
    <mergeCell ref="B339:B340"/>
    <mergeCell ref="C339:C340"/>
    <mergeCell ref="D339:D340"/>
    <mergeCell ref="E339:F340"/>
    <mergeCell ref="G339:G340"/>
    <mergeCell ref="H339:H340"/>
    <mergeCell ref="B335:I335"/>
    <mergeCell ref="E336:F336"/>
    <mergeCell ref="B337:B338"/>
    <mergeCell ref="C337:C338"/>
    <mergeCell ref="D337:D338"/>
    <mergeCell ref="E337:F338"/>
    <mergeCell ref="G337:G338"/>
    <mergeCell ref="H337:H338"/>
    <mergeCell ref="I337:I338"/>
    <mergeCell ref="B330:C330"/>
    <mergeCell ref="D330:I330"/>
    <mergeCell ref="E331:I331"/>
    <mergeCell ref="B332:C333"/>
    <mergeCell ref="D332:I333"/>
    <mergeCell ref="B334:C334"/>
    <mergeCell ref="D334:I334"/>
    <mergeCell ref="I318:I319"/>
    <mergeCell ref="B320:I322"/>
    <mergeCell ref="B325:I326"/>
    <mergeCell ref="B327:C327"/>
    <mergeCell ref="D327:H327"/>
    <mergeCell ref="B328:C329"/>
    <mergeCell ref="D328:H329"/>
    <mergeCell ref="I328:I329"/>
    <mergeCell ref="B318:B319"/>
    <mergeCell ref="C318:C319"/>
    <mergeCell ref="D318:D319"/>
    <mergeCell ref="E318:F319"/>
    <mergeCell ref="G318:G319"/>
    <mergeCell ref="H318:H319"/>
    <mergeCell ref="I314:I315"/>
    <mergeCell ref="B316:B317"/>
    <mergeCell ref="C316:C317"/>
    <mergeCell ref="D316:D317"/>
    <mergeCell ref="E316:F317"/>
    <mergeCell ref="G316:G317"/>
    <mergeCell ref="H316:H317"/>
    <mergeCell ref="I316:I317"/>
    <mergeCell ref="B314:B315"/>
    <mergeCell ref="C314:C315"/>
    <mergeCell ref="D314:D315"/>
    <mergeCell ref="E314:F315"/>
    <mergeCell ref="G314:G315"/>
    <mergeCell ref="H314:H315"/>
    <mergeCell ref="I310:I311"/>
    <mergeCell ref="B312:B313"/>
    <mergeCell ref="C312:C313"/>
    <mergeCell ref="D312:D313"/>
    <mergeCell ref="E312:F313"/>
    <mergeCell ref="G312:G313"/>
    <mergeCell ref="H312:H313"/>
    <mergeCell ref="I312:I313"/>
    <mergeCell ref="B310:B311"/>
    <mergeCell ref="C310:C311"/>
    <mergeCell ref="D310:D311"/>
    <mergeCell ref="E310:F311"/>
    <mergeCell ref="G310:G311"/>
    <mergeCell ref="H310:H311"/>
    <mergeCell ref="B306:I306"/>
    <mergeCell ref="E307:F307"/>
    <mergeCell ref="B308:B309"/>
    <mergeCell ref="C308:C309"/>
    <mergeCell ref="D308:D309"/>
    <mergeCell ref="E308:F309"/>
    <mergeCell ref="G308:G309"/>
    <mergeCell ref="H308:H309"/>
    <mergeCell ref="I308:I309"/>
    <mergeCell ref="B301:C301"/>
    <mergeCell ref="D301:I301"/>
    <mergeCell ref="E302:I302"/>
    <mergeCell ref="B303:C304"/>
    <mergeCell ref="D303:I304"/>
    <mergeCell ref="B305:C305"/>
    <mergeCell ref="D305:I305"/>
    <mergeCell ref="I289:I290"/>
    <mergeCell ref="B291:I293"/>
    <mergeCell ref="B296:I297"/>
    <mergeCell ref="B298:C298"/>
    <mergeCell ref="D298:H298"/>
    <mergeCell ref="B299:C300"/>
    <mergeCell ref="D299:H300"/>
    <mergeCell ref="I299:I300"/>
    <mergeCell ref="B289:B290"/>
    <mergeCell ref="C289:C290"/>
    <mergeCell ref="D289:D290"/>
    <mergeCell ref="E289:F290"/>
    <mergeCell ref="G289:G290"/>
    <mergeCell ref="H289:H290"/>
    <mergeCell ref="I285:I286"/>
    <mergeCell ref="B287:B288"/>
    <mergeCell ref="C287:C288"/>
    <mergeCell ref="D287:D288"/>
    <mergeCell ref="E287:F288"/>
    <mergeCell ref="G287:G288"/>
    <mergeCell ref="H287:H288"/>
    <mergeCell ref="I287:I288"/>
    <mergeCell ref="B285:B286"/>
    <mergeCell ref="C285:C286"/>
    <mergeCell ref="D285:D286"/>
    <mergeCell ref="E285:F286"/>
    <mergeCell ref="G285:G286"/>
    <mergeCell ref="H285:H286"/>
    <mergeCell ref="I281:I282"/>
    <mergeCell ref="B283:B284"/>
    <mergeCell ref="C283:C284"/>
    <mergeCell ref="D283:D284"/>
    <mergeCell ref="E283:F284"/>
    <mergeCell ref="G283:G284"/>
    <mergeCell ref="H283:H284"/>
    <mergeCell ref="I283:I284"/>
    <mergeCell ref="B281:B282"/>
    <mergeCell ref="C281:C282"/>
    <mergeCell ref="D281:D282"/>
    <mergeCell ref="E281:F282"/>
    <mergeCell ref="G281:G282"/>
    <mergeCell ref="H281:H282"/>
    <mergeCell ref="B277:I277"/>
    <mergeCell ref="E278:F278"/>
    <mergeCell ref="B279:B280"/>
    <mergeCell ref="C279:C280"/>
    <mergeCell ref="D279:D280"/>
    <mergeCell ref="E279:F280"/>
    <mergeCell ref="G279:G280"/>
    <mergeCell ref="H279:H280"/>
    <mergeCell ref="I279:I280"/>
    <mergeCell ref="B272:C272"/>
    <mergeCell ref="D272:I272"/>
    <mergeCell ref="E273:I273"/>
    <mergeCell ref="B274:C275"/>
    <mergeCell ref="D274:I275"/>
    <mergeCell ref="B276:C276"/>
    <mergeCell ref="D276:I276"/>
    <mergeCell ref="I260:I261"/>
    <mergeCell ref="B262:I264"/>
    <mergeCell ref="B267:I268"/>
    <mergeCell ref="B269:C269"/>
    <mergeCell ref="D269:H269"/>
    <mergeCell ref="B270:C271"/>
    <mergeCell ref="D270:H271"/>
    <mergeCell ref="I270:I271"/>
    <mergeCell ref="B260:B261"/>
    <mergeCell ref="C260:C261"/>
    <mergeCell ref="D260:D261"/>
    <mergeCell ref="E260:F261"/>
    <mergeCell ref="G260:G261"/>
    <mergeCell ref="H260:H261"/>
    <mergeCell ref="I256:I257"/>
    <mergeCell ref="B258:B259"/>
    <mergeCell ref="C258:C259"/>
    <mergeCell ref="D258:D259"/>
    <mergeCell ref="E258:F259"/>
    <mergeCell ref="G258:G259"/>
    <mergeCell ref="H258:H259"/>
    <mergeCell ref="I258:I259"/>
    <mergeCell ref="B256:B257"/>
    <mergeCell ref="C256:C257"/>
    <mergeCell ref="D256:D257"/>
    <mergeCell ref="E256:F257"/>
    <mergeCell ref="G256:G257"/>
    <mergeCell ref="H256:H257"/>
    <mergeCell ref="I252:I253"/>
    <mergeCell ref="B254:B255"/>
    <mergeCell ref="C254:C255"/>
    <mergeCell ref="D254:D255"/>
    <mergeCell ref="E254:F255"/>
    <mergeCell ref="G254:G255"/>
    <mergeCell ref="H254:H255"/>
    <mergeCell ref="I254:I255"/>
    <mergeCell ref="B252:B253"/>
    <mergeCell ref="C252:C253"/>
    <mergeCell ref="D252:D253"/>
    <mergeCell ref="E252:F253"/>
    <mergeCell ref="G252:G253"/>
    <mergeCell ref="H252:H253"/>
    <mergeCell ref="B248:I248"/>
    <mergeCell ref="E249:F249"/>
    <mergeCell ref="B250:B251"/>
    <mergeCell ref="C250:C251"/>
    <mergeCell ref="D250:D251"/>
    <mergeCell ref="E250:F251"/>
    <mergeCell ref="G250:G251"/>
    <mergeCell ref="H250:H251"/>
    <mergeCell ref="I250:I251"/>
    <mergeCell ref="B243:C243"/>
    <mergeCell ref="D243:I243"/>
    <mergeCell ref="E244:I244"/>
    <mergeCell ref="B245:C246"/>
    <mergeCell ref="D245:I246"/>
    <mergeCell ref="B247:C247"/>
    <mergeCell ref="D247:I247"/>
    <mergeCell ref="I231:I232"/>
    <mergeCell ref="B233:I235"/>
    <mergeCell ref="B238:I239"/>
    <mergeCell ref="B240:C240"/>
    <mergeCell ref="D240:H240"/>
    <mergeCell ref="B241:C242"/>
    <mergeCell ref="D241:H242"/>
    <mergeCell ref="I241:I242"/>
    <mergeCell ref="B231:B232"/>
    <mergeCell ref="C231:C232"/>
    <mergeCell ref="D231:D232"/>
    <mergeCell ref="E231:F232"/>
    <mergeCell ref="G231:G232"/>
    <mergeCell ref="H231:H232"/>
    <mergeCell ref="I227:I228"/>
    <mergeCell ref="B229:B230"/>
    <mergeCell ref="C229:C230"/>
    <mergeCell ref="D229:D230"/>
    <mergeCell ref="E229:F230"/>
    <mergeCell ref="G229:G230"/>
    <mergeCell ref="H229:H230"/>
    <mergeCell ref="I229:I230"/>
    <mergeCell ref="B227:B228"/>
    <mergeCell ref="C227:C228"/>
    <mergeCell ref="D227:D228"/>
    <mergeCell ref="E227:F228"/>
    <mergeCell ref="G227:G228"/>
    <mergeCell ref="H227:H228"/>
    <mergeCell ref="I223:I224"/>
    <mergeCell ref="B225:B226"/>
    <mergeCell ref="C225:C226"/>
    <mergeCell ref="D225:D226"/>
    <mergeCell ref="E225:F226"/>
    <mergeCell ref="G225:G226"/>
    <mergeCell ref="H225:H226"/>
    <mergeCell ref="I225:I226"/>
    <mergeCell ref="B223:B224"/>
    <mergeCell ref="C223:C224"/>
    <mergeCell ref="D223:D224"/>
    <mergeCell ref="E223:F224"/>
    <mergeCell ref="G223:G224"/>
    <mergeCell ref="H223:H224"/>
    <mergeCell ref="B219:I219"/>
    <mergeCell ref="E220:F220"/>
    <mergeCell ref="B221:B222"/>
    <mergeCell ref="C221:C222"/>
    <mergeCell ref="D221:D222"/>
    <mergeCell ref="E221:F222"/>
    <mergeCell ref="G221:G222"/>
    <mergeCell ref="H221:H222"/>
    <mergeCell ref="I221:I222"/>
    <mergeCell ref="B214:C214"/>
    <mergeCell ref="D214:I214"/>
    <mergeCell ref="E215:I215"/>
    <mergeCell ref="B216:C217"/>
    <mergeCell ref="D216:I217"/>
    <mergeCell ref="B218:C218"/>
    <mergeCell ref="D218:I218"/>
    <mergeCell ref="I202:I203"/>
    <mergeCell ref="B204:I206"/>
    <mergeCell ref="B209:I210"/>
    <mergeCell ref="B211:C211"/>
    <mergeCell ref="D211:H211"/>
    <mergeCell ref="B212:C213"/>
    <mergeCell ref="D212:H213"/>
    <mergeCell ref="I212:I213"/>
    <mergeCell ref="B202:B203"/>
    <mergeCell ref="C202:C203"/>
    <mergeCell ref="D202:D203"/>
    <mergeCell ref="E202:F203"/>
    <mergeCell ref="G202:G203"/>
    <mergeCell ref="H202:H203"/>
    <mergeCell ref="I198:I199"/>
    <mergeCell ref="B200:B201"/>
    <mergeCell ref="C200:C201"/>
    <mergeCell ref="D200:D201"/>
    <mergeCell ref="E200:F201"/>
    <mergeCell ref="G200:G201"/>
    <mergeCell ref="H200:H201"/>
    <mergeCell ref="I200:I201"/>
    <mergeCell ref="B198:B199"/>
    <mergeCell ref="C198:C199"/>
    <mergeCell ref="D198:D199"/>
    <mergeCell ref="E198:F199"/>
    <mergeCell ref="G198:G199"/>
    <mergeCell ref="H198:H199"/>
    <mergeCell ref="I194:I195"/>
    <mergeCell ref="B196:B197"/>
    <mergeCell ref="C196:C197"/>
    <mergeCell ref="D196:D197"/>
    <mergeCell ref="E196:F197"/>
    <mergeCell ref="G196:G197"/>
    <mergeCell ref="H196:H197"/>
    <mergeCell ref="I196:I197"/>
    <mergeCell ref="B194:B195"/>
    <mergeCell ref="C194:C195"/>
    <mergeCell ref="D194:D195"/>
    <mergeCell ref="E194:F195"/>
    <mergeCell ref="G194:G195"/>
    <mergeCell ref="H194:H195"/>
    <mergeCell ref="B190:I190"/>
    <mergeCell ref="E191:F191"/>
    <mergeCell ref="B192:B193"/>
    <mergeCell ref="C192:C193"/>
    <mergeCell ref="D192:D193"/>
    <mergeCell ref="E192:F193"/>
    <mergeCell ref="G192:G193"/>
    <mergeCell ref="H192:H193"/>
    <mergeCell ref="I192:I193"/>
    <mergeCell ref="B185:C185"/>
    <mergeCell ref="D185:I185"/>
    <mergeCell ref="E186:I186"/>
    <mergeCell ref="B187:C188"/>
    <mergeCell ref="D187:I188"/>
    <mergeCell ref="B189:C189"/>
    <mergeCell ref="D189:I189"/>
    <mergeCell ref="I173:I174"/>
    <mergeCell ref="B175:I177"/>
    <mergeCell ref="B180:I181"/>
    <mergeCell ref="B182:C182"/>
    <mergeCell ref="D182:H182"/>
    <mergeCell ref="B183:C184"/>
    <mergeCell ref="D183:H184"/>
    <mergeCell ref="I183:I184"/>
    <mergeCell ref="B173:B174"/>
    <mergeCell ref="C173:C174"/>
    <mergeCell ref="D173:D174"/>
    <mergeCell ref="E173:F174"/>
    <mergeCell ref="G173:G174"/>
    <mergeCell ref="H173:H174"/>
    <mergeCell ref="I169:I170"/>
    <mergeCell ref="B171:B172"/>
    <mergeCell ref="C171:C172"/>
    <mergeCell ref="D171:D172"/>
    <mergeCell ref="E171:F172"/>
    <mergeCell ref="G171:G172"/>
    <mergeCell ref="H171:H172"/>
    <mergeCell ref="I171:I172"/>
    <mergeCell ref="B169:B170"/>
    <mergeCell ref="C169:C170"/>
    <mergeCell ref="D169:D170"/>
    <mergeCell ref="E169:F170"/>
    <mergeCell ref="G169:G170"/>
    <mergeCell ref="H169:H170"/>
    <mergeCell ref="I165:I166"/>
    <mergeCell ref="B167:B168"/>
    <mergeCell ref="C167:C168"/>
    <mergeCell ref="D167:D168"/>
    <mergeCell ref="E167:F168"/>
    <mergeCell ref="G167:G168"/>
    <mergeCell ref="H167:H168"/>
    <mergeCell ref="I167:I168"/>
    <mergeCell ref="B165:B166"/>
    <mergeCell ref="C165:C166"/>
    <mergeCell ref="D165:D166"/>
    <mergeCell ref="E165:F166"/>
    <mergeCell ref="G165:G166"/>
    <mergeCell ref="H165:H166"/>
    <mergeCell ref="B161:I161"/>
    <mergeCell ref="E162:F162"/>
    <mergeCell ref="B163:B164"/>
    <mergeCell ref="C163:C164"/>
    <mergeCell ref="D163:D164"/>
    <mergeCell ref="E163:F164"/>
    <mergeCell ref="G163:G164"/>
    <mergeCell ref="H163:H164"/>
    <mergeCell ref="I163:I164"/>
    <mergeCell ref="B156:C156"/>
    <mergeCell ref="D156:I156"/>
    <mergeCell ref="E157:I157"/>
    <mergeCell ref="B158:C159"/>
    <mergeCell ref="D158:I159"/>
    <mergeCell ref="B160:C160"/>
    <mergeCell ref="D160:I160"/>
    <mergeCell ref="I144:I145"/>
    <mergeCell ref="B146:I148"/>
    <mergeCell ref="B151:I152"/>
    <mergeCell ref="B153:C153"/>
    <mergeCell ref="D153:H153"/>
    <mergeCell ref="B154:C155"/>
    <mergeCell ref="D154:H155"/>
    <mergeCell ref="I154:I155"/>
    <mergeCell ref="B144:B145"/>
    <mergeCell ref="C144:C145"/>
    <mergeCell ref="D144:D145"/>
    <mergeCell ref="E144:F145"/>
    <mergeCell ref="G144:G145"/>
    <mergeCell ref="H144:H145"/>
    <mergeCell ref="I140:I141"/>
    <mergeCell ref="B142:B143"/>
    <mergeCell ref="C142:C143"/>
    <mergeCell ref="D142:D143"/>
    <mergeCell ref="E142:F143"/>
    <mergeCell ref="G142:G143"/>
    <mergeCell ref="H142:H143"/>
    <mergeCell ref="I142:I143"/>
    <mergeCell ref="B140:B141"/>
    <mergeCell ref="C140:C141"/>
    <mergeCell ref="D140:D141"/>
    <mergeCell ref="E140:F141"/>
    <mergeCell ref="G140:G141"/>
    <mergeCell ref="H140:H141"/>
    <mergeCell ref="I136:I137"/>
    <mergeCell ref="B138:B139"/>
    <mergeCell ref="C138:C139"/>
    <mergeCell ref="D138:D139"/>
    <mergeCell ref="E138:F139"/>
    <mergeCell ref="G138:G139"/>
    <mergeCell ref="H138:H139"/>
    <mergeCell ref="I138:I139"/>
    <mergeCell ref="B136:B137"/>
    <mergeCell ref="C136:C137"/>
    <mergeCell ref="D136:D137"/>
    <mergeCell ref="E136:F137"/>
    <mergeCell ref="G136:G137"/>
    <mergeCell ref="H136:H137"/>
    <mergeCell ref="B132:I132"/>
    <mergeCell ref="E133:F133"/>
    <mergeCell ref="B134:B135"/>
    <mergeCell ref="C134:C135"/>
    <mergeCell ref="D134:D135"/>
    <mergeCell ref="E134:F135"/>
    <mergeCell ref="G134:G135"/>
    <mergeCell ref="H134:H135"/>
    <mergeCell ref="I134:I135"/>
    <mergeCell ref="B127:C127"/>
    <mergeCell ref="D127:I127"/>
    <mergeCell ref="E128:I128"/>
    <mergeCell ref="B129:C130"/>
    <mergeCell ref="D129:I130"/>
    <mergeCell ref="B131:C131"/>
    <mergeCell ref="D131:I131"/>
    <mergeCell ref="I115:I116"/>
    <mergeCell ref="B117:I119"/>
    <mergeCell ref="B122:I123"/>
    <mergeCell ref="B124:C124"/>
    <mergeCell ref="D124:H124"/>
    <mergeCell ref="B125:C126"/>
    <mergeCell ref="D125:H126"/>
    <mergeCell ref="I125:I126"/>
    <mergeCell ref="B115:B116"/>
    <mergeCell ref="C115:C116"/>
    <mergeCell ref="D115:D116"/>
    <mergeCell ref="E115:F116"/>
    <mergeCell ref="G115:G116"/>
    <mergeCell ref="H115:H116"/>
    <mergeCell ref="I111:I112"/>
    <mergeCell ref="B113:B114"/>
    <mergeCell ref="C113:C114"/>
    <mergeCell ref="D113:D114"/>
    <mergeCell ref="E113:F114"/>
    <mergeCell ref="G113:G114"/>
    <mergeCell ref="H113:H114"/>
    <mergeCell ref="I113:I114"/>
    <mergeCell ref="B111:B112"/>
    <mergeCell ref="C111:C112"/>
    <mergeCell ref="D111:D112"/>
    <mergeCell ref="E111:F112"/>
    <mergeCell ref="G111:G112"/>
    <mergeCell ref="H111:H112"/>
    <mergeCell ref="I107:I108"/>
    <mergeCell ref="B109:B110"/>
    <mergeCell ref="C109:C110"/>
    <mergeCell ref="D109:D110"/>
    <mergeCell ref="E109:F110"/>
    <mergeCell ref="G109:G110"/>
    <mergeCell ref="H109:H110"/>
    <mergeCell ref="I109:I110"/>
    <mergeCell ref="B107:B108"/>
    <mergeCell ref="C107:C108"/>
    <mergeCell ref="D107:D108"/>
    <mergeCell ref="E107:F108"/>
    <mergeCell ref="G107:G108"/>
    <mergeCell ref="H107:H108"/>
    <mergeCell ref="B103:I103"/>
    <mergeCell ref="E104:F104"/>
    <mergeCell ref="B105:B106"/>
    <mergeCell ref="C105:C106"/>
    <mergeCell ref="D105:D106"/>
    <mergeCell ref="E105:F106"/>
    <mergeCell ref="G105:G106"/>
    <mergeCell ref="H105:H106"/>
    <mergeCell ref="I105:I106"/>
    <mergeCell ref="B98:C98"/>
    <mergeCell ref="D98:I98"/>
    <mergeCell ref="E99:I99"/>
    <mergeCell ref="B100:C101"/>
    <mergeCell ref="D100:I101"/>
    <mergeCell ref="B102:C102"/>
    <mergeCell ref="D102:I102"/>
    <mergeCell ref="I86:I87"/>
    <mergeCell ref="B88:I90"/>
    <mergeCell ref="B93:I94"/>
    <mergeCell ref="B95:C95"/>
    <mergeCell ref="D95:H95"/>
    <mergeCell ref="B96:C97"/>
    <mergeCell ref="D96:H97"/>
    <mergeCell ref="I96:I97"/>
    <mergeCell ref="B86:B87"/>
    <mergeCell ref="C86:C87"/>
    <mergeCell ref="D86:D87"/>
    <mergeCell ref="E86:F87"/>
    <mergeCell ref="G86:G87"/>
    <mergeCell ref="H86:H87"/>
    <mergeCell ref="I82:I83"/>
    <mergeCell ref="B84:B85"/>
    <mergeCell ref="C84:C85"/>
    <mergeCell ref="D84:D85"/>
    <mergeCell ref="E84:F85"/>
    <mergeCell ref="G84:G85"/>
    <mergeCell ref="H84:H85"/>
    <mergeCell ref="I84:I85"/>
    <mergeCell ref="B82:B83"/>
    <mergeCell ref="C82:C83"/>
    <mergeCell ref="D82:D83"/>
    <mergeCell ref="E82:F83"/>
    <mergeCell ref="G82:G83"/>
    <mergeCell ref="H82:H83"/>
    <mergeCell ref="I78:I79"/>
    <mergeCell ref="B80:B81"/>
    <mergeCell ref="C80:C81"/>
    <mergeCell ref="D80:D81"/>
    <mergeCell ref="E80:F81"/>
    <mergeCell ref="G80:G81"/>
    <mergeCell ref="H80:H81"/>
    <mergeCell ref="I80:I81"/>
    <mergeCell ref="B78:B79"/>
    <mergeCell ref="C78:C79"/>
    <mergeCell ref="D78:D79"/>
    <mergeCell ref="E78:F79"/>
    <mergeCell ref="G78:G79"/>
    <mergeCell ref="H78:H79"/>
    <mergeCell ref="B74:I74"/>
    <mergeCell ref="E75:F75"/>
    <mergeCell ref="B76:B77"/>
    <mergeCell ref="C76:C77"/>
    <mergeCell ref="D76:D77"/>
    <mergeCell ref="E76:F77"/>
    <mergeCell ref="G76:G77"/>
    <mergeCell ref="H76:H77"/>
    <mergeCell ref="I76:I77"/>
    <mergeCell ref="B69:C69"/>
    <mergeCell ref="D69:I69"/>
    <mergeCell ref="E70:I70"/>
    <mergeCell ref="B71:C72"/>
    <mergeCell ref="D71:I72"/>
    <mergeCell ref="B73:C73"/>
    <mergeCell ref="D73:I73"/>
    <mergeCell ref="I57:I58"/>
    <mergeCell ref="B59:I61"/>
    <mergeCell ref="B64:I65"/>
    <mergeCell ref="B66:C66"/>
    <mergeCell ref="D66:H66"/>
    <mergeCell ref="B67:C68"/>
    <mergeCell ref="D67:H68"/>
    <mergeCell ref="I67:I68"/>
    <mergeCell ref="B57:B58"/>
    <mergeCell ref="C57:C58"/>
    <mergeCell ref="D57:D58"/>
    <mergeCell ref="E57:F58"/>
    <mergeCell ref="G57:G58"/>
    <mergeCell ref="H57:H58"/>
    <mergeCell ref="I53:I54"/>
    <mergeCell ref="B55:B56"/>
    <mergeCell ref="C55:C56"/>
    <mergeCell ref="D55:D56"/>
    <mergeCell ref="E55:F56"/>
    <mergeCell ref="G55:G56"/>
    <mergeCell ref="H55:H56"/>
    <mergeCell ref="I55:I56"/>
    <mergeCell ref="B53:B54"/>
    <mergeCell ref="C53:C54"/>
    <mergeCell ref="D53:D54"/>
    <mergeCell ref="E53:F54"/>
    <mergeCell ref="G53:G54"/>
    <mergeCell ref="H53:H54"/>
    <mergeCell ref="I49:I50"/>
    <mergeCell ref="B51:B52"/>
    <mergeCell ref="C51:C52"/>
    <mergeCell ref="D51:D52"/>
    <mergeCell ref="E51:F52"/>
    <mergeCell ref="G51:G52"/>
    <mergeCell ref="H51:H52"/>
    <mergeCell ref="I51:I52"/>
    <mergeCell ref="B49:B50"/>
    <mergeCell ref="C49:C50"/>
    <mergeCell ref="D49:D50"/>
    <mergeCell ref="E49:F50"/>
    <mergeCell ref="G49:G50"/>
    <mergeCell ref="H49:H50"/>
    <mergeCell ref="B45:I45"/>
    <mergeCell ref="E46:F46"/>
    <mergeCell ref="B47:B48"/>
    <mergeCell ref="C47:C48"/>
    <mergeCell ref="D47:D48"/>
    <mergeCell ref="E47:F48"/>
    <mergeCell ref="G47:G48"/>
    <mergeCell ref="H47:H48"/>
    <mergeCell ref="I47:I48"/>
    <mergeCell ref="B40:C40"/>
    <mergeCell ref="D40:I40"/>
    <mergeCell ref="E41:I41"/>
    <mergeCell ref="B42:C43"/>
    <mergeCell ref="D42:I43"/>
    <mergeCell ref="B44:C44"/>
    <mergeCell ref="D44:I44"/>
    <mergeCell ref="I28:I29"/>
    <mergeCell ref="B30:I32"/>
    <mergeCell ref="B35:I36"/>
    <mergeCell ref="B37:C37"/>
    <mergeCell ref="D37:H37"/>
    <mergeCell ref="B38:C39"/>
    <mergeCell ref="D38:H39"/>
    <mergeCell ref="I38:I39"/>
    <mergeCell ref="B28:B29"/>
    <mergeCell ref="C28:C29"/>
    <mergeCell ref="D28:D29"/>
    <mergeCell ref="E28:F29"/>
    <mergeCell ref="G28:G29"/>
    <mergeCell ref="H28:H29"/>
    <mergeCell ref="A1:J3"/>
    <mergeCell ref="B6:I7"/>
    <mergeCell ref="B8:C8"/>
    <mergeCell ref="D8:H8"/>
    <mergeCell ref="B9:C10"/>
    <mergeCell ref="D9:H10"/>
    <mergeCell ref="I9:I10"/>
    <mergeCell ref="B4:C4"/>
    <mergeCell ref="E4:I4"/>
    <mergeCell ref="B5:C5"/>
    <mergeCell ref="E5:I5"/>
    <mergeCell ref="I24:I25"/>
    <mergeCell ref="B26:B27"/>
    <mergeCell ref="C26:C27"/>
    <mergeCell ref="D26:D27"/>
    <mergeCell ref="E26:F27"/>
    <mergeCell ref="G26:G27"/>
    <mergeCell ref="H26:H27"/>
    <mergeCell ref="I26:I27"/>
    <mergeCell ref="B24:B25"/>
    <mergeCell ref="C24:C25"/>
    <mergeCell ref="D24:D25"/>
    <mergeCell ref="E24:F25"/>
    <mergeCell ref="G24:G25"/>
    <mergeCell ref="H24:H25"/>
    <mergeCell ref="I20:I21"/>
    <mergeCell ref="B22:B23"/>
    <mergeCell ref="C22:C23"/>
    <mergeCell ref="D22:D23"/>
    <mergeCell ref="E22:F23"/>
    <mergeCell ref="G22:G23"/>
    <mergeCell ref="H22:H23"/>
    <mergeCell ref="V18:V19"/>
    <mergeCell ref="V20:V21"/>
    <mergeCell ref="V22:V23"/>
    <mergeCell ref="V24:V25"/>
    <mergeCell ref="V26:V27"/>
    <mergeCell ref="V28:V29"/>
    <mergeCell ref="E15:I15"/>
    <mergeCell ref="B16:I16"/>
    <mergeCell ref="E17:F17"/>
    <mergeCell ref="B18:B19"/>
    <mergeCell ref="C18:C19"/>
    <mergeCell ref="D18:D19"/>
    <mergeCell ref="E18:F19"/>
    <mergeCell ref="G18:G19"/>
    <mergeCell ref="H18:H19"/>
    <mergeCell ref="I18:I19"/>
    <mergeCell ref="B11:C11"/>
    <mergeCell ref="D11:I11"/>
    <mergeCell ref="E12:I12"/>
    <mergeCell ref="B13:C14"/>
    <mergeCell ref="D13:I14"/>
    <mergeCell ref="B15:C15"/>
    <mergeCell ref="I22:I23"/>
    <mergeCell ref="B20:B21"/>
    <mergeCell ref="C20:C21"/>
    <mergeCell ref="D20:D21"/>
    <mergeCell ref="E20:F21"/>
    <mergeCell ref="G20:G21"/>
    <mergeCell ref="H20:H21"/>
    <mergeCell ref="N18:N19"/>
    <mergeCell ref="N20:N21"/>
    <mergeCell ref="N22:N23"/>
  </mergeCells>
  <phoneticPr fontId="1"/>
  <dataValidations count="1">
    <dataValidation imeMode="halfKatakana" allowBlank="1" showInputMessage="1" showErrorMessage="1" sqref="G569:G580 G250:G261 G47:G58 G540:G551 G76:G87 G105:G116 G134:G145 G163:G174 G192:G203 G221:G232 G279:G290 G308:G319 G337:G348 G366:G377 G395:G406 G424:G435 G453:G464 G482:G493 G511:G522 G18:G29"/>
  </dataValidations>
  <pageMargins left="0.7" right="0.7" top="0.75" bottom="0.75" header="0.3" footer="0.3"/>
  <pageSetup paperSize="9" scale="72" fitToHeight="0" orientation="portrait" horizontalDpi="4294967293" verticalDpi="0" r:id="rId1"/>
  <rowBreaks count="9" manualBreakCount="9">
    <brk id="62" max="9" man="1"/>
    <brk id="120" max="9" man="1"/>
    <brk id="178" max="9" man="1"/>
    <brk id="236" max="9" man="1"/>
    <brk id="294" max="9" man="1"/>
    <brk id="352" max="9" man="1"/>
    <brk id="410" max="9" man="1"/>
    <brk id="468" max="9" man="1"/>
    <brk id="526" max="9"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男子登録情報!$M$1:$M$21</xm:f>
          </x14:formula1>
          <xm:sqref>I38:I39 I67:I68 I96:I97 I125:I126 I154:I155 I183:I184 I212:I213 I241:I242 I270:I271 I299:I300 I328:I329 I357:I358 I386:I387 I415:I416 I444:I445 I473:I474 I502:I503 I531:I532 I560:I561</xm:sqref>
        </x14:dataValidation>
        <x14:dataValidation type="list" allowBlank="1" showInputMessage="1" showErrorMessage="1">
          <x14:formula1>
            <xm:f>男子登録情報!$M$2</xm:f>
          </x14:formula1>
          <xm:sqref>I9:I10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33CC"/>
  </sheetPr>
  <dimension ref="A1:L585"/>
  <sheetViews>
    <sheetView zoomScale="36" zoomScaleNormal="100" workbookViewId="0">
      <selection activeCell="S15" sqref="S15"/>
    </sheetView>
  </sheetViews>
  <sheetFormatPr defaultRowHeight="13.5"/>
  <cols>
    <col min="1" max="1" width="10.625" style="1" customWidth="1"/>
    <col min="2" max="2" width="5.125" style="1" bestFit="1" customWidth="1"/>
    <col min="3" max="3" width="11" style="1" customWidth="1"/>
    <col min="4" max="4" width="0.125" style="1" customWidth="1"/>
    <col min="5" max="6" width="15.625" style="1" customWidth="1"/>
    <col min="7" max="7" width="30.625" style="1" customWidth="1"/>
    <col min="8" max="8" width="11.375" style="1" customWidth="1"/>
    <col min="9" max="9" width="12.125" style="1" customWidth="1"/>
    <col min="10" max="10" width="10.625" style="44" customWidth="1"/>
    <col min="11" max="12" width="9" style="1" customWidth="1"/>
  </cols>
  <sheetData>
    <row r="1" spans="1:12" s="1" customFormat="1" ht="13.5" customHeight="1">
      <c r="A1" s="722" t="str">
        <f>CONCATENATE('加盟校情報&amp;大会設定'!G5,'加盟校情報&amp;大会設定'!H5,'加盟校情報&amp;大会設定'!I5,'加盟校情報&amp;大会設定'!J5)&amp;"　様式Ⅱ(女子4×400mR)個票"</f>
        <v>第85回東海学生陸上競技対校選手権大会　様式Ⅱ(女子4×400mR)個票</v>
      </c>
      <c r="B1" s="722"/>
      <c r="C1" s="722"/>
      <c r="D1" s="722"/>
      <c r="E1" s="722"/>
      <c r="F1" s="722"/>
      <c r="G1" s="722"/>
      <c r="H1" s="722"/>
      <c r="I1" s="722"/>
      <c r="J1" s="722"/>
    </row>
    <row r="2" spans="1:12" s="1" customFormat="1" ht="13.5" customHeight="1">
      <c r="A2" s="722"/>
      <c r="B2" s="722"/>
      <c r="C2" s="722"/>
      <c r="D2" s="722"/>
      <c r="E2" s="722"/>
      <c r="F2" s="722"/>
      <c r="G2" s="722"/>
      <c r="H2" s="722"/>
      <c r="I2" s="722"/>
      <c r="J2" s="722"/>
    </row>
    <row r="3" spans="1:12" s="1" customFormat="1" ht="13.5" customHeight="1" thickBot="1">
      <c r="A3" s="722"/>
      <c r="B3" s="722"/>
      <c r="C3" s="722"/>
      <c r="D3" s="722"/>
      <c r="E3" s="722"/>
      <c r="F3" s="722"/>
      <c r="G3" s="722"/>
      <c r="H3" s="722"/>
      <c r="I3" s="722"/>
      <c r="J3" s="722"/>
    </row>
    <row r="4" spans="1:12" s="1" customFormat="1" ht="35.25" customHeight="1" thickBot="1">
      <c r="A4" s="4"/>
      <c r="B4" s="630" t="s">
        <v>4291</v>
      </c>
      <c r="C4" s="631"/>
      <c r="D4" s="155"/>
      <c r="E4" s="719" t="s">
        <v>4296</v>
      </c>
      <c r="F4" s="628"/>
      <c r="G4" s="628"/>
      <c r="H4" s="628"/>
      <c r="I4" s="629"/>
      <c r="J4" s="44"/>
    </row>
    <row r="5" spans="1:12" s="1" customFormat="1" ht="39.75" customHeight="1" thickBot="1">
      <c r="A5" s="4"/>
      <c r="B5" s="630" t="s">
        <v>4273</v>
      </c>
      <c r="C5" s="631"/>
      <c r="D5" s="66"/>
      <c r="E5" s="720" t="str">
        <f>IF(COUNTIF($M$5:$BK$5,1)&gt;0,HLOOKUP(1,$M$5:$BK$6,2,FALSE),"")</f>
        <v/>
      </c>
      <c r="F5" s="720"/>
      <c r="G5" s="720"/>
      <c r="H5" s="720"/>
      <c r="I5" s="631"/>
      <c r="J5" s="46" t="s">
        <v>1245</v>
      </c>
    </row>
    <row r="6" spans="1:12" s="1" customFormat="1" ht="18.75" customHeight="1">
      <c r="A6" s="4"/>
      <c r="B6" s="723" t="str">
        <f>CONCATENATE('加盟校情報&amp;大会設定'!$G$5,'加盟校情報&amp;大会設定'!$H$5,'加盟校情報&amp;大会設定'!$I$5,'加盟校情報&amp;大会設定'!$J$5,)&amp;"　女子4×400mR"</f>
        <v>第85回東海学生陸上競技対校選手権大会　女子4×400mR</v>
      </c>
      <c r="C6" s="724"/>
      <c r="D6" s="724"/>
      <c r="E6" s="724"/>
      <c r="F6" s="724"/>
      <c r="G6" s="724"/>
      <c r="H6" s="724"/>
      <c r="I6" s="725"/>
      <c r="J6" s="3"/>
    </row>
    <row r="7" spans="1:12" s="1" customFormat="1" ht="19.5" customHeight="1" thickBot="1">
      <c r="A7" s="4"/>
      <c r="B7" s="726"/>
      <c r="C7" s="727"/>
      <c r="D7" s="727"/>
      <c r="E7" s="727"/>
      <c r="F7" s="727"/>
      <c r="G7" s="727"/>
      <c r="H7" s="727"/>
      <c r="I7" s="728"/>
      <c r="J7" s="3"/>
      <c r="L7" s="1">
        <f>COUNTA(C18,C47,C76,C105,C134,C163,C192,C221,C250,C279,C308,C337,C366,C395,C424,C453,C482,C511,C540,C569)</f>
        <v>1</v>
      </c>
    </row>
    <row r="8" spans="1:12" s="1" customFormat="1" ht="18.75">
      <c r="A8" s="4"/>
      <c r="B8" s="636" t="s">
        <v>1233</v>
      </c>
      <c r="C8" s="637"/>
      <c r="D8" s="673" t="str">
        <f>IF(基本情報登録!$D$6&gt;0,基本情報登録!$D$6,"")</f>
        <v/>
      </c>
      <c r="E8" s="674"/>
      <c r="F8" s="674"/>
      <c r="G8" s="674"/>
      <c r="H8" s="637"/>
      <c r="I8" s="42" t="s">
        <v>1267</v>
      </c>
      <c r="J8" s="3"/>
    </row>
    <row r="9" spans="1:12" s="1" customFormat="1" ht="18.75" customHeight="1">
      <c r="A9" s="4"/>
      <c r="B9" s="663" t="s">
        <v>1</v>
      </c>
      <c r="C9" s="664"/>
      <c r="D9" s="677" t="str">
        <f>IF(基本情報登録!$D$8&gt;0,基本情報登録!$D$8,"")</f>
        <v/>
      </c>
      <c r="E9" s="678"/>
      <c r="F9" s="678"/>
      <c r="G9" s="678"/>
      <c r="H9" s="644"/>
      <c r="I9" s="675" t="s">
        <v>3567</v>
      </c>
      <c r="J9" s="3"/>
    </row>
    <row r="10" spans="1:12" s="1" customFormat="1" ht="19.5" customHeight="1" thickBot="1">
      <c r="A10" s="4"/>
      <c r="B10" s="653"/>
      <c r="C10" s="654"/>
      <c r="D10" s="679"/>
      <c r="E10" s="680"/>
      <c r="F10" s="680"/>
      <c r="G10" s="680"/>
      <c r="H10" s="654"/>
      <c r="I10" s="676"/>
      <c r="J10" s="3"/>
    </row>
    <row r="11" spans="1:12" s="1" customFormat="1" ht="18.75">
      <c r="A11" s="4"/>
      <c r="B11" s="636" t="s">
        <v>4286</v>
      </c>
      <c r="C11" s="637"/>
      <c r="D11" s="705" t="s">
        <v>4299</v>
      </c>
      <c r="E11" s="706"/>
      <c r="F11" s="706"/>
      <c r="G11" s="706"/>
      <c r="H11" s="706"/>
      <c r="I11" s="707"/>
      <c r="J11" s="3"/>
    </row>
    <row r="12" spans="1:12" s="1" customFormat="1" ht="18.75" hidden="1" customHeight="1">
      <c r="A12" s="4"/>
      <c r="B12" s="35"/>
      <c r="C12" s="36"/>
      <c r="D12" s="37"/>
      <c r="E12" s="641" t="str">
        <f>TEXT(D11,"00000")</f>
        <v>35943</v>
      </c>
      <c r="F12" s="641"/>
      <c r="G12" s="641"/>
      <c r="H12" s="641"/>
      <c r="I12" s="642"/>
      <c r="J12" s="3"/>
    </row>
    <row r="13" spans="1:12" s="1" customFormat="1" ht="18.75" customHeight="1">
      <c r="A13" s="4"/>
      <c r="B13" s="643" t="s">
        <v>23</v>
      </c>
      <c r="C13" s="644"/>
      <c r="D13" s="647" t="s">
        <v>4297</v>
      </c>
      <c r="E13" s="648"/>
      <c r="F13" s="648"/>
      <c r="G13" s="648"/>
      <c r="H13" s="648"/>
      <c r="I13" s="649"/>
      <c r="J13" s="3"/>
    </row>
    <row r="14" spans="1:12" s="1" customFormat="1" ht="18.75" customHeight="1">
      <c r="A14" s="4"/>
      <c r="B14" s="645"/>
      <c r="C14" s="646"/>
      <c r="D14" s="650"/>
      <c r="E14" s="651"/>
      <c r="F14" s="651"/>
      <c r="G14" s="651"/>
      <c r="H14" s="651"/>
      <c r="I14" s="652"/>
      <c r="J14" s="3"/>
    </row>
    <row r="15" spans="1:12" s="1" customFormat="1" ht="19.5" thickBot="1">
      <c r="A15" s="4"/>
      <c r="B15" s="653" t="s">
        <v>22</v>
      </c>
      <c r="C15" s="654"/>
      <c r="D15" s="159">
        <v>2018</v>
      </c>
      <c r="E15" s="729">
        <v>20180513</v>
      </c>
      <c r="F15" s="730"/>
      <c r="G15" s="730"/>
      <c r="H15" s="730"/>
      <c r="I15" s="731"/>
      <c r="J15" s="3"/>
    </row>
    <row r="16" spans="1:12" s="1" customFormat="1" ht="18.75">
      <c r="A16" s="4"/>
      <c r="B16" s="667" t="s">
        <v>1226</v>
      </c>
      <c r="C16" s="668"/>
      <c r="D16" s="668"/>
      <c r="E16" s="668"/>
      <c r="F16" s="668"/>
      <c r="G16" s="668"/>
      <c r="H16" s="668"/>
      <c r="I16" s="669"/>
      <c r="J16" s="3"/>
    </row>
    <row r="17" spans="1:10" s="1" customFormat="1" ht="19.5" thickBot="1">
      <c r="A17" s="4"/>
      <c r="B17" s="38" t="s">
        <v>1230</v>
      </c>
      <c r="C17" s="39" t="s">
        <v>14</v>
      </c>
      <c r="D17" s="39" t="s">
        <v>1231</v>
      </c>
      <c r="E17" s="670" t="s">
        <v>1227</v>
      </c>
      <c r="F17" s="670"/>
      <c r="G17" s="39" t="s">
        <v>1232</v>
      </c>
      <c r="H17" s="39" t="s">
        <v>44</v>
      </c>
      <c r="I17" s="40" t="s">
        <v>1228</v>
      </c>
      <c r="J17" s="3"/>
    </row>
    <row r="18" spans="1:10" s="1" customFormat="1" ht="19.5" customHeight="1" thickTop="1">
      <c r="A18" s="4"/>
      <c r="B18" s="671">
        <v>1</v>
      </c>
      <c r="C18" s="666" t="str">
        <f>IF(B18&gt;MAX('様式Ⅰ(女子)'!$AX$14:$AX$463),"",INDEX('様式Ⅰ(女子)'!$C$14:$C$463,MATCH(B18,'様式Ⅰ(女子)'!$AX$14:$AX$463,0),1))</f>
        <v/>
      </c>
      <c r="D18" s="666" t="e">
        <f>IF(C18&gt;0,VLOOKUP(C18,女子登録情報!$A$2:$H$2000,2,0),"")</f>
        <v>#N/A</v>
      </c>
      <c r="E18" s="666" t="str">
        <f>IFERROR(IF(C18&gt;0,VLOOKUP(C18,女子登録情報!$A$2:$H$2000,3,0),""),"")</f>
        <v/>
      </c>
      <c r="F18" s="666"/>
      <c r="G18" s="666" t="str">
        <f>IFERROR(IF(C18&gt;0,VLOOKUP(C18,女子登録情報!$A$2:$H$2000,4,0),""),"")</f>
        <v/>
      </c>
      <c r="H18" s="666" t="str">
        <f>IFERROR(IF(C18&gt;0,VLOOKUP(C18,女子登録情報!$A$2:$H$2000,8,0),""),"")</f>
        <v/>
      </c>
      <c r="I18" s="655" t="str">
        <f>IFERROR(IF(C18&gt;0,VLOOKUP(C18,女子登録情報!$A$2:$H$2000,5,0),""),"")</f>
        <v/>
      </c>
      <c r="J18" s="3"/>
    </row>
    <row r="19" spans="1:10" s="1" customFormat="1" ht="18.75" customHeight="1">
      <c r="A19" s="4"/>
      <c r="B19" s="665"/>
      <c r="C19" s="387">
        <v>1087</v>
      </c>
      <c r="D19" s="387"/>
      <c r="E19" s="387"/>
      <c r="F19" s="387"/>
      <c r="G19" s="387"/>
      <c r="H19" s="387"/>
      <c r="I19" s="422"/>
      <c r="J19" s="3"/>
    </row>
    <row r="20" spans="1:10" s="1" customFormat="1" ht="18.75" customHeight="1">
      <c r="A20" s="4"/>
      <c r="B20" s="665">
        <v>2</v>
      </c>
      <c r="C20" s="666" t="str">
        <f>IF(B20&gt;MAX('様式Ⅰ(女子)'!$AX$14:$AX$463),"",INDEX('様式Ⅰ(女子)'!$C$14:$C$463,MATCH(B20,'様式Ⅰ(女子)'!$AX$14:$AX$463,0),1))</f>
        <v/>
      </c>
      <c r="D20" s="666" t="e">
        <f>IF(C20,VLOOKUP(C20,女子登録情報!$A$2:$H$2000,2,0),"")</f>
        <v>#VALUE!</v>
      </c>
      <c r="E20" s="666" t="str">
        <f>IFERROR(IF(C20&gt;0,VLOOKUP(C20,女子登録情報!$A$2:$H$2000,3,0),""),"")</f>
        <v/>
      </c>
      <c r="F20" s="666"/>
      <c r="G20" s="387" t="str">
        <f>IFERROR(IF(C20&gt;0,VLOOKUP(C20,女子登録情報!$A$2:$H$2000,4,0),""),"")</f>
        <v/>
      </c>
      <c r="H20" s="666" t="str">
        <f>IFERROR(IF(C20&gt;0,VLOOKUP(C20,女子登録情報!$A$2:$H$2000,8,0),""),"")</f>
        <v/>
      </c>
      <c r="I20" s="655" t="str">
        <f>IFERROR(IF(C20&gt;0,VLOOKUP(C20,女子登録情報!$A$2:$H$2000,5,0),""),"")</f>
        <v/>
      </c>
      <c r="J20" s="3"/>
    </row>
    <row r="21" spans="1:10" s="1" customFormat="1" ht="18.75" customHeight="1">
      <c r="A21" s="4"/>
      <c r="B21" s="665"/>
      <c r="C21" s="387">
        <v>1087</v>
      </c>
      <c r="D21" s="387"/>
      <c r="E21" s="387"/>
      <c r="F21" s="387"/>
      <c r="G21" s="387"/>
      <c r="H21" s="387"/>
      <c r="I21" s="422"/>
      <c r="J21" s="3"/>
    </row>
    <row r="22" spans="1:10" s="1" customFormat="1" ht="18.75" customHeight="1">
      <c r="A22" s="4"/>
      <c r="B22" s="665">
        <v>3</v>
      </c>
      <c r="C22" s="666" t="str">
        <f>IF(B22&gt;MAX('様式Ⅰ(女子)'!$AX$14:$AX$463),"",INDEX('様式Ⅰ(女子)'!$C$14:$C$463,MATCH(B22,'様式Ⅰ(女子)'!$AX$14:$AX$463,0),1))</f>
        <v/>
      </c>
      <c r="D22" s="666" t="e">
        <f>IF(C22,VLOOKUP(C22,女子登録情報!$A$2:$H$2000,2,0),"")</f>
        <v>#VALUE!</v>
      </c>
      <c r="E22" s="666" t="str">
        <f>IFERROR(IF(C22&gt;0,VLOOKUP(C22,女子登録情報!$A$2:$H$2000,3,0),""),"")</f>
        <v/>
      </c>
      <c r="F22" s="666"/>
      <c r="G22" s="387" t="str">
        <f>IFERROR(IF(C22&gt;0,VLOOKUP(C22,女子登録情報!$A$2:$H$2000,4,0),""),"")</f>
        <v/>
      </c>
      <c r="H22" s="666" t="str">
        <f>IFERROR(IF(C22&gt;0,VLOOKUP(C22,女子登録情報!$A$2:$H$2000,8,0),""),"")</f>
        <v/>
      </c>
      <c r="I22" s="655" t="str">
        <f>IFERROR(IF(C22&gt;0,VLOOKUP(C22,女子登録情報!$A$2:$H$2000,5,0),""),"")</f>
        <v/>
      </c>
      <c r="J22" s="3"/>
    </row>
    <row r="23" spans="1:10" s="1" customFormat="1" ht="18.75" customHeight="1">
      <c r="A23" s="4"/>
      <c r="B23" s="665"/>
      <c r="C23" s="387">
        <v>1087</v>
      </c>
      <c r="D23" s="387"/>
      <c r="E23" s="387"/>
      <c r="F23" s="387"/>
      <c r="G23" s="387"/>
      <c r="H23" s="387"/>
      <c r="I23" s="422"/>
      <c r="J23" s="3"/>
    </row>
    <row r="24" spans="1:10" s="1" customFormat="1" ht="18.75" customHeight="1">
      <c r="A24" s="4"/>
      <c r="B24" s="665">
        <v>4</v>
      </c>
      <c r="C24" s="666" t="str">
        <f>IF(B24&gt;MAX('様式Ⅰ(女子)'!$AX$14:$AX$463),"",INDEX('様式Ⅰ(女子)'!$C$14:$C$463,MATCH(B24,'様式Ⅰ(女子)'!$AX$14:$AX$463,0),1))</f>
        <v/>
      </c>
      <c r="D24" s="666" t="e">
        <f>IF(C24,VLOOKUP(C24,女子登録情報!$A$2:$H$2000,2,0),"")</f>
        <v>#VALUE!</v>
      </c>
      <c r="E24" s="666" t="str">
        <f>IFERROR(IF(C24&gt;0,VLOOKUP(C24,女子登録情報!$A$2:$H$2000,3,0),""),"")</f>
        <v/>
      </c>
      <c r="F24" s="666"/>
      <c r="G24" s="387" t="str">
        <f>IFERROR(IF(C24&gt;0,VLOOKUP(C24,女子登録情報!$A$2:$H$2000,4,0),""),"")</f>
        <v/>
      </c>
      <c r="H24" s="666" t="str">
        <f>IFERROR(IF(C24&gt;0,VLOOKUP(C24,女子登録情報!$A$2:$H$2000,8,0),""),"")</f>
        <v/>
      </c>
      <c r="I24" s="655" t="str">
        <f>IFERROR(IF(C24&gt;0,VLOOKUP(C24,女子登録情報!$A$2:$H$2000,5,0),""),"")</f>
        <v/>
      </c>
      <c r="J24" s="3"/>
    </row>
    <row r="25" spans="1:10" s="1" customFormat="1" ht="18.75" customHeight="1">
      <c r="A25" s="4"/>
      <c r="B25" s="665"/>
      <c r="C25" s="387">
        <v>1087</v>
      </c>
      <c r="D25" s="387"/>
      <c r="E25" s="387"/>
      <c r="F25" s="387"/>
      <c r="G25" s="387"/>
      <c r="H25" s="387"/>
      <c r="I25" s="422"/>
      <c r="J25" s="3"/>
    </row>
    <row r="26" spans="1:10" s="1" customFormat="1" ht="18.75" customHeight="1">
      <c r="A26" s="4"/>
      <c r="B26" s="665">
        <v>5</v>
      </c>
      <c r="C26" s="666" t="str">
        <f>IF(B26&gt;MAX('様式Ⅰ(女子)'!$AX$14:$AX$463),"",INDEX('様式Ⅰ(女子)'!$C$14:$C$463,MATCH(B26,'様式Ⅰ(女子)'!$AX$14:$AX$463,0),1))</f>
        <v/>
      </c>
      <c r="D26" s="666" t="e">
        <f>IF(C26,VLOOKUP(C26,女子登録情報!$A$2:$H$2000,2,0),"")</f>
        <v>#VALUE!</v>
      </c>
      <c r="E26" s="666" t="str">
        <f>IFERROR(IF(C26&gt;0,VLOOKUP(C26,女子登録情報!$A$2:$H$2000,3,0),""),"")</f>
        <v/>
      </c>
      <c r="F26" s="666"/>
      <c r="G26" s="387" t="str">
        <f>IFERROR(IF(C26&gt;0,VLOOKUP(C26,女子登録情報!$A$2:$H$2000,4,0),""),"")</f>
        <v/>
      </c>
      <c r="H26" s="666" t="str">
        <f>IFERROR(IF(C26&gt;0,VLOOKUP(C26,女子登録情報!$A$2:$H$2000,8,0),""),"")</f>
        <v/>
      </c>
      <c r="I26" s="655" t="str">
        <f>IFERROR(IF(C26&gt;0,VLOOKUP(C26,女子登録情報!$A$2:$H$2000,5,0),""),"")</f>
        <v/>
      </c>
      <c r="J26" s="3"/>
    </row>
    <row r="27" spans="1:10" s="1" customFormat="1" ht="18.75" customHeight="1">
      <c r="A27" s="4"/>
      <c r="B27" s="665"/>
      <c r="C27" s="387">
        <v>1087</v>
      </c>
      <c r="D27" s="387"/>
      <c r="E27" s="387"/>
      <c r="F27" s="387"/>
      <c r="G27" s="387"/>
      <c r="H27" s="387"/>
      <c r="I27" s="422"/>
      <c r="J27" s="3"/>
    </row>
    <row r="28" spans="1:10" s="1" customFormat="1" ht="18.75" customHeight="1">
      <c r="A28" s="4"/>
      <c r="B28" s="665">
        <v>6</v>
      </c>
      <c r="C28" s="666" t="str">
        <f>IF(B28&gt;MAX('様式Ⅰ(女子)'!$AX$14:$AX$463),"",INDEX('様式Ⅰ(女子)'!$C$14:$C$463,MATCH(B28,'様式Ⅰ(女子)'!$AX$14:$AX$463,0),1))</f>
        <v/>
      </c>
      <c r="D28" s="666" t="e">
        <f>IF(C28,VLOOKUP(C28,女子登録情報!$A$2:$H$2000,2,0),"")</f>
        <v>#VALUE!</v>
      </c>
      <c r="E28" s="666" t="str">
        <f>IFERROR(IF(C28&gt;0,VLOOKUP(C28,女子登録情報!$A$2:$H$2000,3,0),""),"")</f>
        <v/>
      </c>
      <c r="F28" s="666"/>
      <c r="G28" s="387" t="str">
        <f>IFERROR(IF(C28&gt;0,VLOOKUP(C28,女子登録情報!$A$2:$H$2000,4,0),""),"")</f>
        <v/>
      </c>
      <c r="H28" s="666" t="str">
        <f>IFERROR(IF(C28&gt;0,VLOOKUP(C28,女子登録情報!$A$2:$H$2000,8,0),""),"")</f>
        <v/>
      </c>
      <c r="I28" s="655" t="str">
        <f>IFERROR(IF(C28&gt;0,VLOOKUP(C28,女子登録情報!$A$2:$H$2000,5,0),""),"")</f>
        <v/>
      </c>
      <c r="J28" s="3"/>
    </row>
    <row r="29" spans="1:10" s="1" customFormat="1" ht="19.5" customHeight="1" thickBot="1">
      <c r="A29" s="4"/>
      <c r="B29" s="693"/>
      <c r="C29" s="387">
        <v>1087</v>
      </c>
      <c r="D29" s="419"/>
      <c r="E29" s="387"/>
      <c r="F29" s="387"/>
      <c r="G29" s="419"/>
      <c r="H29" s="387"/>
      <c r="I29" s="422"/>
      <c r="J29" s="3"/>
    </row>
    <row r="30" spans="1:10" s="1" customFormat="1" ht="18.75">
      <c r="A30" s="4"/>
      <c r="B30" s="684" t="s">
        <v>1229</v>
      </c>
      <c r="C30" s="685"/>
      <c r="D30" s="685"/>
      <c r="E30" s="685"/>
      <c r="F30" s="685"/>
      <c r="G30" s="686"/>
      <c r="H30" s="685"/>
      <c r="I30" s="687"/>
      <c r="J30" s="3"/>
    </row>
    <row r="31" spans="1:10" s="1" customFormat="1" ht="18.75">
      <c r="A31" s="4"/>
      <c r="B31" s="688"/>
      <c r="C31" s="686"/>
      <c r="D31" s="686"/>
      <c r="E31" s="686"/>
      <c r="F31" s="686"/>
      <c r="G31" s="686"/>
      <c r="H31" s="686"/>
      <c r="I31" s="689"/>
      <c r="J31" s="3"/>
    </row>
    <row r="32" spans="1:10" s="1" customFormat="1" ht="19.5" thickBot="1">
      <c r="A32" s="4"/>
      <c r="B32" s="690"/>
      <c r="C32" s="691"/>
      <c r="D32" s="691"/>
      <c r="E32" s="691"/>
      <c r="F32" s="691"/>
      <c r="G32" s="691"/>
      <c r="H32" s="691"/>
      <c r="I32" s="692"/>
      <c r="J32" s="3"/>
    </row>
    <row r="33" spans="1:10" s="1" customFormat="1" ht="18.75">
      <c r="A33" s="45"/>
      <c r="B33" s="45"/>
      <c r="C33" s="45"/>
      <c r="D33" s="45"/>
      <c r="E33" s="45"/>
      <c r="F33" s="45"/>
      <c r="G33" s="45"/>
      <c r="H33" s="45"/>
      <c r="I33" s="45"/>
      <c r="J33" s="48"/>
    </row>
    <row r="34" spans="1:10" s="1" customFormat="1" ht="18.75" hidden="1">
      <c r="A34" s="4"/>
      <c r="B34" s="4"/>
      <c r="C34" s="4"/>
      <c r="D34" s="4"/>
      <c r="E34" s="4"/>
      <c r="F34" s="4"/>
      <c r="G34" s="4"/>
      <c r="H34" s="4"/>
      <c r="I34" s="4"/>
      <c r="J34" s="46" t="s">
        <v>1246</v>
      </c>
    </row>
    <row r="35" spans="1:10" s="1" customFormat="1" ht="18.75" hidden="1" customHeight="1">
      <c r="A35" s="4"/>
      <c r="B35" s="723" t="str">
        <f>CONCATENATE('加盟校情報&amp;大会設定'!$G$5,'加盟校情報&amp;大会設定'!$H$5,'加盟校情報&amp;大会設定'!$I$5,'加盟校情報&amp;大会設定'!$J$5,)&amp;"　女子4×400mR"</f>
        <v>第85回東海学生陸上競技対校選手権大会　女子4×400mR</v>
      </c>
      <c r="C35" s="724"/>
      <c r="D35" s="724"/>
      <c r="E35" s="724"/>
      <c r="F35" s="724"/>
      <c r="G35" s="724"/>
      <c r="H35" s="724"/>
      <c r="I35" s="725"/>
      <c r="J35" s="3"/>
    </row>
    <row r="36" spans="1:10" s="1" customFormat="1" ht="19.5" hidden="1" customHeight="1" thickBot="1">
      <c r="A36" s="4"/>
      <c r="B36" s="726"/>
      <c r="C36" s="727"/>
      <c r="D36" s="727"/>
      <c r="E36" s="727"/>
      <c r="F36" s="727"/>
      <c r="G36" s="727"/>
      <c r="H36" s="727"/>
      <c r="I36" s="728"/>
      <c r="J36" s="3"/>
    </row>
    <row r="37" spans="1:10" s="1" customFormat="1" ht="18.75" hidden="1">
      <c r="A37" s="4"/>
      <c r="B37" s="636" t="s">
        <v>1233</v>
      </c>
      <c r="C37" s="637"/>
      <c r="D37" s="673" t="str">
        <f>IF(基本情報登録!$D$6&gt;0,基本情報登録!$D$6,"")</f>
        <v/>
      </c>
      <c r="E37" s="674"/>
      <c r="F37" s="674"/>
      <c r="G37" s="674"/>
      <c r="H37" s="637"/>
      <c r="I37" s="47" t="s">
        <v>1267</v>
      </c>
      <c r="J37" s="3"/>
    </row>
    <row r="38" spans="1:10" s="1" customFormat="1" ht="18.75" hidden="1" customHeight="1">
      <c r="A38" s="4"/>
      <c r="B38" s="643" t="s">
        <v>1</v>
      </c>
      <c r="C38" s="644"/>
      <c r="D38" s="677" t="str">
        <f>IF(基本情報登録!$D$8&gt;0,基本情報登録!$D$8,"")</f>
        <v/>
      </c>
      <c r="E38" s="678"/>
      <c r="F38" s="678"/>
      <c r="G38" s="678"/>
      <c r="H38" s="644"/>
      <c r="I38" s="675"/>
      <c r="J38" s="3"/>
    </row>
    <row r="39" spans="1:10" s="1" customFormat="1" ht="19.5" hidden="1" customHeight="1" thickBot="1">
      <c r="A39" s="4"/>
      <c r="B39" s="653"/>
      <c r="C39" s="654"/>
      <c r="D39" s="679"/>
      <c r="E39" s="680"/>
      <c r="F39" s="680"/>
      <c r="G39" s="680"/>
      <c r="H39" s="654"/>
      <c r="I39" s="676"/>
      <c r="J39" s="3"/>
    </row>
    <row r="40" spans="1:10" s="1" customFormat="1" ht="18.75" hidden="1">
      <c r="A40" s="4"/>
      <c r="B40" s="636" t="s">
        <v>4288</v>
      </c>
      <c r="C40" s="637"/>
      <c r="D40" s="705"/>
      <c r="E40" s="706"/>
      <c r="F40" s="706"/>
      <c r="G40" s="706"/>
      <c r="H40" s="706"/>
      <c r="I40" s="707"/>
      <c r="J40" s="3"/>
    </row>
    <row r="41" spans="1:10" s="1" customFormat="1" ht="18.75" hidden="1" customHeight="1">
      <c r="A41" s="4"/>
      <c r="B41" s="35"/>
      <c r="C41" s="36"/>
      <c r="D41" s="37"/>
      <c r="E41" s="641" t="str">
        <f>TEXT(D40,"00000")</f>
        <v>00000</v>
      </c>
      <c r="F41" s="641"/>
      <c r="G41" s="641"/>
      <c r="H41" s="641"/>
      <c r="I41" s="642"/>
      <c r="J41" s="3"/>
    </row>
    <row r="42" spans="1:10" s="1" customFormat="1" ht="18.75" hidden="1" customHeight="1">
      <c r="A42" s="4"/>
      <c r="B42" s="643" t="s">
        <v>23</v>
      </c>
      <c r="C42" s="644"/>
      <c r="D42" s="647"/>
      <c r="E42" s="648"/>
      <c r="F42" s="648"/>
      <c r="G42" s="648"/>
      <c r="H42" s="648"/>
      <c r="I42" s="649"/>
      <c r="J42" s="3"/>
    </row>
    <row r="43" spans="1:10" s="1" customFormat="1" ht="18.75" hidden="1" customHeight="1">
      <c r="A43" s="4"/>
      <c r="B43" s="645"/>
      <c r="C43" s="646"/>
      <c r="D43" s="650"/>
      <c r="E43" s="651"/>
      <c r="F43" s="651"/>
      <c r="G43" s="651"/>
      <c r="H43" s="651"/>
      <c r="I43" s="652"/>
      <c r="J43" s="3"/>
    </row>
    <row r="44" spans="1:10" s="1" customFormat="1" ht="19.5" hidden="1" thickBot="1">
      <c r="A44" s="4"/>
      <c r="B44" s="708" t="s">
        <v>1225</v>
      </c>
      <c r="C44" s="709"/>
      <c r="D44" s="710"/>
      <c r="E44" s="634"/>
      <c r="F44" s="634"/>
      <c r="G44" s="634"/>
      <c r="H44" s="634"/>
      <c r="I44" s="635"/>
      <c r="J44" s="3"/>
    </row>
    <row r="45" spans="1:10" s="1" customFormat="1" ht="18.75" hidden="1">
      <c r="A45" s="4"/>
      <c r="B45" s="694" t="s">
        <v>1226</v>
      </c>
      <c r="C45" s="695"/>
      <c r="D45" s="695"/>
      <c r="E45" s="695"/>
      <c r="F45" s="695"/>
      <c r="G45" s="695"/>
      <c r="H45" s="695"/>
      <c r="I45" s="696"/>
      <c r="J45" s="3"/>
    </row>
    <row r="46" spans="1:10" s="1" customFormat="1" ht="19.5" hidden="1" thickBot="1">
      <c r="A46" s="4"/>
      <c r="B46" s="38" t="s">
        <v>1230</v>
      </c>
      <c r="C46" s="39" t="s">
        <v>14</v>
      </c>
      <c r="D46" s="39" t="s">
        <v>1231</v>
      </c>
      <c r="E46" s="697" t="s">
        <v>1227</v>
      </c>
      <c r="F46" s="698"/>
      <c r="G46" s="39" t="s">
        <v>1232</v>
      </c>
      <c r="H46" s="39" t="s">
        <v>44</v>
      </c>
      <c r="I46" s="40" t="s">
        <v>1228</v>
      </c>
      <c r="J46" s="3"/>
    </row>
    <row r="47" spans="1:10" s="1" customFormat="1" ht="19.5" hidden="1" customHeight="1" thickTop="1">
      <c r="A47" s="4"/>
      <c r="B47" s="699">
        <v>1</v>
      </c>
      <c r="C47" s="700"/>
      <c r="D47" s="700" t="str">
        <f>IF(C47&gt;0,VLOOKUP(C47,女子登録情報!$A$2:$H$2000,2,0),"")</f>
        <v/>
      </c>
      <c r="E47" s="701" t="str">
        <f>IF(C47&gt;0,VLOOKUP(C47,女子登録情報!$A$2:$H$2000,3,0),"")</f>
        <v/>
      </c>
      <c r="F47" s="702"/>
      <c r="G47" s="700" t="str">
        <f>IF(C47&gt;0,VLOOKUP(C47,女子登録情報!$A$2:$H$2000,4,0),"")</f>
        <v/>
      </c>
      <c r="H47" s="700" t="str">
        <f>IF(C47&gt;0,VLOOKUP(C47,女子登録情報!$A$2:$H$2000,8,0),"")</f>
        <v/>
      </c>
      <c r="I47" s="704" t="str">
        <f>IF(C47&gt;0,VLOOKUP(C47,女子登録情報!$A$2:$H$2000,5,0),"")</f>
        <v/>
      </c>
      <c r="J47" s="3"/>
    </row>
    <row r="48" spans="1:10" s="1" customFormat="1" ht="18.75" hidden="1" customHeight="1">
      <c r="A48" s="4"/>
      <c r="B48" s="671"/>
      <c r="C48" s="666"/>
      <c r="D48" s="666"/>
      <c r="E48" s="650"/>
      <c r="F48" s="703"/>
      <c r="G48" s="666"/>
      <c r="H48" s="666"/>
      <c r="I48" s="655"/>
      <c r="J48" s="3"/>
    </row>
    <row r="49" spans="1:10" s="1" customFormat="1" ht="18.75" hidden="1" customHeight="1">
      <c r="A49" s="4"/>
      <c r="B49" s="711">
        <v>2</v>
      </c>
      <c r="C49" s="672"/>
      <c r="D49" s="672" t="str">
        <f>IF(C49,VLOOKUP(C49,女子登録情報!$A$2:$H$2000,2,0),"")</f>
        <v/>
      </c>
      <c r="E49" s="647" t="str">
        <f>IF(C49&gt;0,VLOOKUP(C49,女子登録情報!$A$2:$H$2000,3,0),"")</f>
        <v/>
      </c>
      <c r="F49" s="712"/>
      <c r="G49" s="672" t="str">
        <f>IF(C49&gt;0,VLOOKUP(C49,女子登録情報!$A$2:$H$2000,4,0),"")</f>
        <v/>
      </c>
      <c r="H49" s="672" t="str">
        <f>IF(C49&gt;0,VLOOKUP(C49,女子登録情報!$A$2:$H$2000,8,0),"")</f>
        <v/>
      </c>
      <c r="I49" s="675" t="str">
        <f>IF(C49&gt;0,VLOOKUP(C49,女子登録情報!$A$2:$H$2000,5,0),"")</f>
        <v/>
      </c>
      <c r="J49" s="3"/>
    </row>
    <row r="50" spans="1:10" s="1" customFormat="1" ht="18.75" hidden="1" customHeight="1">
      <c r="A50" s="4"/>
      <c r="B50" s="671"/>
      <c r="C50" s="666"/>
      <c r="D50" s="666"/>
      <c r="E50" s="650"/>
      <c r="F50" s="703"/>
      <c r="G50" s="666"/>
      <c r="H50" s="666"/>
      <c r="I50" s="655"/>
      <c r="J50" s="3"/>
    </row>
    <row r="51" spans="1:10" s="1" customFormat="1" ht="18.75" hidden="1" customHeight="1">
      <c r="A51" s="4"/>
      <c r="B51" s="711">
        <v>3</v>
      </c>
      <c r="C51" s="672"/>
      <c r="D51" s="672" t="str">
        <f>IF(C51,VLOOKUP(C51,女子登録情報!$A$2:$H$2000,2,0),"")</f>
        <v/>
      </c>
      <c r="E51" s="647" t="str">
        <f>IF(C51&gt;0,VLOOKUP(C51,女子登録情報!$A$2:$H$2000,3,0),"")</f>
        <v/>
      </c>
      <c r="F51" s="712"/>
      <c r="G51" s="672" t="str">
        <f>IF(C51&gt;0,VLOOKUP(C51,女子登録情報!$A$2:$H$2000,4,0),"")</f>
        <v/>
      </c>
      <c r="H51" s="672" t="str">
        <f>IF(C51&gt;0,VLOOKUP(C51,女子登録情報!$A$2:$H$2000,8,0),"")</f>
        <v/>
      </c>
      <c r="I51" s="675" t="str">
        <f>IF(C51&gt;0,VLOOKUP(C51,女子登録情報!$A$2:$H$2000,5,0),"")</f>
        <v/>
      </c>
      <c r="J51" s="3"/>
    </row>
    <row r="52" spans="1:10" s="1" customFormat="1" ht="18.75" hidden="1" customHeight="1">
      <c r="A52" s="4"/>
      <c r="B52" s="671"/>
      <c r="C52" s="666"/>
      <c r="D52" s="666"/>
      <c r="E52" s="650"/>
      <c r="F52" s="703"/>
      <c r="G52" s="666"/>
      <c r="H52" s="666"/>
      <c r="I52" s="655"/>
      <c r="J52" s="3"/>
    </row>
    <row r="53" spans="1:10" s="1" customFormat="1" ht="18.75" hidden="1" customHeight="1">
      <c r="A53" s="4"/>
      <c r="B53" s="711">
        <v>4</v>
      </c>
      <c r="C53" s="672"/>
      <c r="D53" s="672" t="str">
        <f>IF(C53,VLOOKUP(C53,女子登録情報!$A$2:$H$2000,2,0),"")</f>
        <v/>
      </c>
      <c r="E53" s="647" t="str">
        <f>IF(C53&gt;0,VLOOKUP(C53,女子登録情報!$A$2:$H$2000,3,0),"")</f>
        <v/>
      </c>
      <c r="F53" s="712"/>
      <c r="G53" s="672" t="str">
        <f>IF(C53&gt;0,VLOOKUP(C53,女子登録情報!$A$2:$H$2000,4,0),"")</f>
        <v/>
      </c>
      <c r="H53" s="672" t="str">
        <f>IF(C53&gt;0,VLOOKUP(C53,女子登録情報!$A$2:$H$2000,8,0),"")</f>
        <v/>
      </c>
      <c r="I53" s="675" t="str">
        <f>IF(C53&gt;0,VLOOKUP(C53,女子登録情報!$A$2:$H$2000,5,0),"")</f>
        <v/>
      </c>
      <c r="J53" s="3"/>
    </row>
    <row r="54" spans="1:10" s="1" customFormat="1" ht="18.75" hidden="1" customHeight="1">
      <c r="A54" s="4"/>
      <c r="B54" s="671"/>
      <c r="C54" s="666"/>
      <c r="D54" s="666"/>
      <c r="E54" s="650"/>
      <c r="F54" s="703"/>
      <c r="G54" s="666"/>
      <c r="H54" s="666"/>
      <c r="I54" s="655"/>
      <c r="J54" s="3"/>
    </row>
    <row r="55" spans="1:10" s="1" customFormat="1" ht="18.75" hidden="1" customHeight="1">
      <c r="A55" s="4"/>
      <c r="B55" s="711">
        <v>5</v>
      </c>
      <c r="C55" s="672"/>
      <c r="D55" s="672" t="str">
        <f>IF(C55,VLOOKUP(C55,女子登録情報!$A$2:$H$2000,2,0),"")</f>
        <v/>
      </c>
      <c r="E55" s="647" t="str">
        <f>IF(C55&gt;0,VLOOKUP(C55,女子登録情報!$A$2:$H$2000,3,0),"")</f>
        <v/>
      </c>
      <c r="F55" s="712"/>
      <c r="G55" s="672" t="str">
        <f>IF(C55&gt;0,VLOOKUP(C55,女子登録情報!$A$2:$H$2000,4,0),"")</f>
        <v/>
      </c>
      <c r="H55" s="672" t="str">
        <f>IF(C55&gt;0,VLOOKUP(C55,女子登録情報!$A$2:$H$2000,8,0),"")</f>
        <v/>
      </c>
      <c r="I55" s="675" t="str">
        <f>IF(C55&gt;0,VLOOKUP(C55,女子登録情報!$A$2:$H$2000,5,0),"")</f>
        <v/>
      </c>
      <c r="J55" s="3"/>
    </row>
    <row r="56" spans="1:10" s="1" customFormat="1" ht="18.75" hidden="1" customHeight="1">
      <c r="A56" s="4"/>
      <c r="B56" s="671"/>
      <c r="C56" s="666"/>
      <c r="D56" s="666"/>
      <c r="E56" s="650"/>
      <c r="F56" s="703"/>
      <c r="G56" s="666"/>
      <c r="H56" s="666"/>
      <c r="I56" s="655"/>
      <c r="J56" s="3"/>
    </row>
    <row r="57" spans="1:10" s="1" customFormat="1" ht="18.75" hidden="1" customHeight="1">
      <c r="A57" s="4"/>
      <c r="B57" s="711">
        <v>6</v>
      </c>
      <c r="C57" s="672"/>
      <c r="D57" s="672" t="str">
        <f>IF(C57,VLOOKUP(C57,女子登録情報!$A$2:$H$2000,2,0),"")</f>
        <v/>
      </c>
      <c r="E57" s="647" t="str">
        <f>IF(C57&gt;0,VLOOKUP(C57,女子登録情報!$A$2:$H$2000,3,0),"")</f>
        <v/>
      </c>
      <c r="F57" s="712"/>
      <c r="G57" s="672" t="str">
        <f>IF(C57&gt;0,VLOOKUP(C57,女子登録情報!$A$2:$H$2000,4,0),"")</f>
        <v/>
      </c>
      <c r="H57" s="672" t="str">
        <f>IF(C57&gt;0,VLOOKUP(C57,女子登録情報!$A$2:$H$2000,8,0),"")</f>
        <v/>
      </c>
      <c r="I57" s="675" t="str">
        <f>IF(C57&gt;0,VLOOKUP(C57,女子登録情報!$A$2:$H$2000,5,0),"")</f>
        <v/>
      </c>
      <c r="J57" s="3"/>
    </row>
    <row r="58" spans="1:10" s="1" customFormat="1" ht="19.5" hidden="1" customHeight="1" thickBot="1">
      <c r="A58" s="4"/>
      <c r="B58" s="713"/>
      <c r="C58" s="714"/>
      <c r="D58" s="714"/>
      <c r="E58" s="715"/>
      <c r="F58" s="716"/>
      <c r="G58" s="714"/>
      <c r="H58" s="714"/>
      <c r="I58" s="676"/>
      <c r="J58" s="3"/>
    </row>
    <row r="59" spans="1:10" s="1" customFormat="1" ht="18.75" hidden="1">
      <c r="A59" s="4"/>
      <c r="B59" s="684" t="s">
        <v>1229</v>
      </c>
      <c r="C59" s="685"/>
      <c r="D59" s="685"/>
      <c r="E59" s="685"/>
      <c r="F59" s="685"/>
      <c r="G59" s="685"/>
      <c r="H59" s="685"/>
      <c r="I59" s="687"/>
      <c r="J59" s="3"/>
    </row>
    <row r="60" spans="1:10" s="1" customFormat="1" ht="18.75" hidden="1">
      <c r="A60" s="4"/>
      <c r="B60" s="688"/>
      <c r="C60" s="686"/>
      <c r="D60" s="686"/>
      <c r="E60" s="686"/>
      <c r="F60" s="686"/>
      <c r="G60" s="686"/>
      <c r="H60" s="686"/>
      <c r="I60" s="689"/>
      <c r="J60" s="3"/>
    </row>
    <row r="61" spans="1:10" s="1" customFormat="1" ht="19.5" hidden="1" thickBot="1">
      <c r="A61" s="4"/>
      <c r="B61" s="690"/>
      <c r="C61" s="691"/>
      <c r="D61" s="691"/>
      <c r="E61" s="691"/>
      <c r="F61" s="691"/>
      <c r="G61" s="691"/>
      <c r="H61" s="691"/>
      <c r="I61" s="692"/>
      <c r="J61" s="3"/>
    </row>
    <row r="62" spans="1:10" s="1" customFormat="1" ht="18.75" hidden="1">
      <c r="A62" s="45"/>
      <c r="B62" s="45"/>
      <c r="C62" s="45"/>
      <c r="D62" s="45"/>
      <c r="E62" s="45"/>
      <c r="F62" s="45"/>
      <c r="G62" s="45"/>
      <c r="H62" s="45"/>
      <c r="I62" s="45"/>
      <c r="J62" s="48"/>
    </row>
    <row r="63" spans="1:10" s="1" customFormat="1" ht="18.75" hidden="1">
      <c r="A63" s="4"/>
      <c r="B63" s="4"/>
      <c r="C63" s="4"/>
      <c r="D63" s="4"/>
      <c r="E63" s="4"/>
      <c r="F63" s="4"/>
      <c r="G63" s="4"/>
      <c r="H63" s="4"/>
      <c r="I63" s="4"/>
      <c r="J63" s="46" t="s">
        <v>1247</v>
      </c>
    </row>
    <row r="64" spans="1:10" s="1" customFormat="1" ht="18.75" hidden="1" customHeight="1">
      <c r="A64" s="4"/>
      <c r="B64" s="723" t="str">
        <f>CONCATENATE('加盟校情報&amp;大会設定'!$G$5,'加盟校情報&amp;大会設定'!$H$5,'加盟校情報&amp;大会設定'!$I$5,'加盟校情報&amp;大会設定'!$J$5,)&amp;"　女子4×400mR"</f>
        <v>第85回東海学生陸上競技対校選手権大会　女子4×400mR</v>
      </c>
      <c r="C64" s="724"/>
      <c r="D64" s="724"/>
      <c r="E64" s="724"/>
      <c r="F64" s="724"/>
      <c r="G64" s="724"/>
      <c r="H64" s="724"/>
      <c r="I64" s="725"/>
      <c r="J64" s="3"/>
    </row>
    <row r="65" spans="1:10" s="1" customFormat="1" ht="19.5" hidden="1" customHeight="1" thickBot="1">
      <c r="A65" s="4"/>
      <c r="B65" s="726"/>
      <c r="C65" s="727"/>
      <c r="D65" s="727"/>
      <c r="E65" s="727"/>
      <c r="F65" s="727"/>
      <c r="G65" s="727"/>
      <c r="H65" s="727"/>
      <c r="I65" s="728"/>
      <c r="J65" s="3"/>
    </row>
    <row r="66" spans="1:10" s="1" customFormat="1" ht="18.75" hidden="1">
      <c r="A66" s="4"/>
      <c r="B66" s="636" t="s">
        <v>1233</v>
      </c>
      <c r="C66" s="637"/>
      <c r="D66" s="673" t="str">
        <f>IF(基本情報登録!$D$6&gt;0,基本情報登録!$D$6,"")</f>
        <v/>
      </c>
      <c r="E66" s="674"/>
      <c r="F66" s="674"/>
      <c r="G66" s="674"/>
      <c r="H66" s="637"/>
      <c r="I66" s="47" t="s">
        <v>1267</v>
      </c>
      <c r="J66" s="3"/>
    </row>
    <row r="67" spans="1:10" s="1" customFormat="1" ht="18.75" hidden="1" customHeight="1">
      <c r="A67" s="4"/>
      <c r="B67" s="643" t="s">
        <v>1</v>
      </c>
      <c r="C67" s="644"/>
      <c r="D67" s="677" t="str">
        <f>IF(基本情報登録!$D$8&gt;0,基本情報登録!$D$8,"")</f>
        <v/>
      </c>
      <c r="E67" s="678"/>
      <c r="F67" s="678"/>
      <c r="G67" s="678"/>
      <c r="H67" s="644"/>
      <c r="I67" s="675"/>
      <c r="J67" s="3"/>
    </row>
    <row r="68" spans="1:10" s="1" customFormat="1" ht="19.5" hidden="1" customHeight="1" thickBot="1">
      <c r="A68" s="4"/>
      <c r="B68" s="653"/>
      <c r="C68" s="654"/>
      <c r="D68" s="679"/>
      <c r="E68" s="680"/>
      <c r="F68" s="680"/>
      <c r="G68" s="680"/>
      <c r="H68" s="654"/>
      <c r="I68" s="676"/>
      <c r="J68" s="3"/>
    </row>
    <row r="69" spans="1:10" s="1" customFormat="1" ht="18.75" hidden="1">
      <c r="A69" s="4"/>
      <c r="B69" s="636" t="s">
        <v>4288</v>
      </c>
      <c r="C69" s="637"/>
      <c r="D69" s="705"/>
      <c r="E69" s="706"/>
      <c r="F69" s="706"/>
      <c r="G69" s="706"/>
      <c r="H69" s="706"/>
      <c r="I69" s="707"/>
      <c r="J69" s="3"/>
    </row>
    <row r="70" spans="1:10" s="1" customFormat="1" ht="18.75" hidden="1">
      <c r="A70" s="4"/>
      <c r="B70" s="35"/>
      <c r="C70" s="36"/>
      <c r="D70" s="37"/>
      <c r="E70" s="641" t="str">
        <f>TEXT(D69,"00000")</f>
        <v>00000</v>
      </c>
      <c r="F70" s="641"/>
      <c r="G70" s="641"/>
      <c r="H70" s="641"/>
      <c r="I70" s="642"/>
      <c r="J70" s="3"/>
    </row>
    <row r="71" spans="1:10" s="1" customFormat="1" ht="18.75" hidden="1" customHeight="1">
      <c r="A71" s="4"/>
      <c r="B71" s="643" t="s">
        <v>23</v>
      </c>
      <c r="C71" s="644"/>
      <c r="D71" s="647"/>
      <c r="E71" s="648"/>
      <c r="F71" s="648"/>
      <c r="G71" s="648"/>
      <c r="H71" s="648"/>
      <c r="I71" s="649"/>
      <c r="J71" s="3"/>
    </row>
    <row r="72" spans="1:10" s="1" customFormat="1" ht="18.75" hidden="1" customHeight="1">
      <c r="A72" s="4"/>
      <c r="B72" s="645"/>
      <c r="C72" s="646"/>
      <c r="D72" s="650"/>
      <c r="E72" s="651"/>
      <c r="F72" s="651"/>
      <c r="G72" s="651"/>
      <c r="H72" s="651"/>
      <c r="I72" s="652"/>
      <c r="J72" s="3"/>
    </row>
    <row r="73" spans="1:10" s="1" customFormat="1" ht="19.5" hidden="1" thickBot="1">
      <c r="A73" s="4"/>
      <c r="B73" s="708" t="s">
        <v>1225</v>
      </c>
      <c r="C73" s="709"/>
      <c r="D73" s="710"/>
      <c r="E73" s="634"/>
      <c r="F73" s="634"/>
      <c r="G73" s="634"/>
      <c r="H73" s="634"/>
      <c r="I73" s="635"/>
      <c r="J73" s="3"/>
    </row>
    <row r="74" spans="1:10" s="1" customFormat="1" ht="18.75" hidden="1">
      <c r="A74" s="4"/>
      <c r="B74" s="694" t="s">
        <v>1226</v>
      </c>
      <c r="C74" s="695"/>
      <c r="D74" s="695"/>
      <c r="E74" s="695"/>
      <c r="F74" s="695"/>
      <c r="G74" s="695"/>
      <c r="H74" s="695"/>
      <c r="I74" s="696"/>
      <c r="J74" s="3"/>
    </row>
    <row r="75" spans="1:10" s="1" customFormat="1" ht="19.5" hidden="1" thickBot="1">
      <c r="A75" s="4"/>
      <c r="B75" s="38" t="s">
        <v>1230</v>
      </c>
      <c r="C75" s="39" t="s">
        <v>14</v>
      </c>
      <c r="D75" s="39" t="s">
        <v>1231</v>
      </c>
      <c r="E75" s="697" t="s">
        <v>1227</v>
      </c>
      <c r="F75" s="698"/>
      <c r="G75" s="39" t="s">
        <v>1232</v>
      </c>
      <c r="H75" s="39" t="s">
        <v>44</v>
      </c>
      <c r="I75" s="40" t="s">
        <v>1228</v>
      </c>
      <c r="J75" s="3"/>
    </row>
    <row r="76" spans="1:10" s="1" customFormat="1" ht="19.5" hidden="1" customHeight="1" thickTop="1">
      <c r="A76" s="4"/>
      <c r="B76" s="699">
        <v>1</v>
      </c>
      <c r="C76" s="700"/>
      <c r="D76" s="700" t="str">
        <f>IF(C76&gt;0,VLOOKUP(C76,女子登録情報!$A$2:$H$2000,2,0),"")</f>
        <v/>
      </c>
      <c r="E76" s="701" t="str">
        <f>IF(C76&gt;0,VLOOKUP(C76,女子登録情報!$A$2:$H$2000,3,0),"")</f>
        <v/>
      </c>
      <c r="F76" s="702"/>
      <c r="G76" s="700" t="str">
        <f>IF(C76&gt;0,VLOOKUP(C76,女子登録情報!$A$2:$H$2000,4,0),"")</f>
        <v/>
      </c>
      <c r="H76" s="700" t="str">
        <f>IF(C76&gt;0,VLOOKUP(C76,女子登録情報!$A$2:$H$2000,8,0),"")</f>
        <v/>
      </c>
      <c r="I76" s="704" t="str">
        <f>IF(C76&gt;0,VLOOKUP(C76,女子登録情報!$A$2:$H$2000,5,0),"")</f>
        <v/>
      </c>
      <c r="J76" s="3"/>
    </row>
    <row r="77" spans="1:10" s="1" customFormat="1" ht="18.75" hidden="1" customHeight="1">
      <c r="A77" s="4"/>
      <c r="B77" s="671"/>
      <c r="C77" s="666"/>
      <c r="D77" s="666"/>
      <c r="E77" s="650"/>
      <c r="F77" s="703"/>
      <c r="G77" s="666"/>
      <c r="H77" s="666"/>
      <c r="I77" s="655"/>
      <c r="J77" s="3"/>
    </row>
    <row r="78" spans="1:10" s="1" customFormat="1" ht="18.75" hidden="1" customHeight="1">
      <c r="A78" s="4"/>
      <c r="B78" s="711">
        <v>2</v>
      </c>
      <c r="C78" s="672"/>
      <c r="D78" s="672" t="str">
        <f>IF(C78,VLOOKUP(C78,女子登録情報!$A$2:$H$2000,2,0),"")</f>
        <v/>
      </c>
      <c r="E78" s="647" t="str">
        <f>IF(C78&gt;0,VLOOKUP(C78,女子登録情報!$A$2:$H$2000,3,0),"")</f>
        <v/>
      </c>
      <c r="F78" s="712"/>
      <c r="G78" s="672" t="str">
        <f>IF(C78&gt;0,VLOOKUP(C78,女子登録情報!$A$2:$H$2000,4,0),"")</f>
        <v/>
      </c>
      <c r="H78" s="672" t="str">
        <f>IF(C78&gt;0,VLOOKUP(C78,女子登録情報!$A$2:$H$2000,8,0),"")</f>
        <v/>
      </c>
      <c r="I78" s="675" t="str">
        <f>IF(C78&gt;0,VLOOKUP(C78,女子登録情報!$A$2:$H$2000,5,0),"")</f>
        <v/>
      </c>
      <c r="J78" s="3"/>
    </row>
    <row r="79" spans="1:10" s="1" customFormat="1" ht="18.75" hidden="1" customHeight="1">
      <c r="A79" s="4"/>
      <c r="B79" s="671"/>
      <c r="C79" s="666"/>
      <c r="D79" s="666"/>
      <c r="E79" s="650"/>
      <c r="F79" s="703"/>
      <c r="G79" s="666"/>
      <c r="H79" s="666"/>
      <c r="I79" s="655"/>
      <c r="J79" s="3"/>
    </row>
    <row r="80" spans="1:10" s="1" customFormat="1" ht="18.75" hidden="1" customHeight="1">
      <c r="A80" s="4"/>
      <c r="B80" s="711">
        <v>3</v>
      </c>
      <c r="C80" s="672"/>
      <c r="D80" s="672" t="str">
        <f>IF(C80,VLOOKUP(C80,女子登録情報!$A$2:$H$2000,2,0),"")</f>
        <v/>
      </c>
      <c r="E80" s="647" t="str">
        <f>IF(C80&gt;0,VLOOKUP(C80,女子登録情報!$A$2:$H$2000,3,0),"")</f>
        <v/>
      </c>
      <c r="F80" s="712"/>
      <c r="G80" s="672" t="str">
        <f>IF(C80&gt;0,VLOOKUP(C80,女子登録情報!$A$2:$H$2000,4,0),"")</f>
        <v/>
      </c>
      <c r="H80" s="672" t="str">
        <f>IF(C80&gt;0,VLOOKUP(C80,女子登録情報!$A$2:$H$2000,8,0),"")</f>
        <v/>
      </c>
      <c r="I80" s="675" t="str">
        <f>IF(C80&gt;0,VLOOKUP(C80,女子登録情報!$A$2:$H$2000,5,0),"")</f>
        <v/>
      </c>
      <c r="J80" s="3"/>
    </row>
    <row r="81" spans="1:10" s="1" customFormat="1" ht="18.75" hidden="1" customHeight="1">
      <c r="A81" s="4"/>
      <c r="B81" s="671"/>
      <c r="C81" s="666"/>
      <c r="D81" s="666"/>
      <c r="E81" s="650"/>
      <c r="F81" s="703"/>
      <c r="G81" s="666"/>
      <c r="H81" s="666"/>
      <c r="I81" s="655"/>
      <c r="J81" s="3"/>
    </row>
    <row r="82" spans="1:10" s="1" customFormat="1" ht="18.75" hidden="1" customHeight="1">
      <c r="A82" s="4"/>
      <c r="B82" s="711">
        <v>4</v>
      </c>
      <c r="C82" s="672"/>
      <c r="D82" s="672" t="str">
        <f>IF(C82,VLOOKUP(C82,女子登録情報!$A$2:$H$2000,2,0),"")</f>
        <v/>
      </c>
      <c r="E82" s="647" t="str">
        <f>IF(C82&gt;0,VLOOKUP(C82,女子登録情報!$A$2:$H$2000,3,0),"")</f>
        <v/>
      </c>
      <c r="F82" s="712"/>
      <c r="G82" s="672" t="str">
        <f>IF(C82&gt;0,VLOOKUP(C82,女子登録情報!$A$2:$H$2000,4,0),"")</f>
        <v/>
      </c>
      <c r="H82" s="672" t="str">
        <f>IF(C82&gt;0,VLOOKUP(C82,女子登録情報!$A$2:$H$2000,8,0),"")</f>
        <v/>
      </c>
      <c r="I82" s="675" t="str">
        <f>IF(C82&gt;0,VLOOKUP(C82,女子登録情報!$A$2:$H$2000,5,0),"")</f>
        <v/>
      </c>
      <c r="J82" s="3"/>
    </row>
    <row r="83" spans="1:10" s="1" customFormat="1" ht="18.75" hidden="1" customHeight="1">
      <c r="A83" s="4"/>
      <c r="B83" s="671"/>
      <c r="C83" s="666"/>
      <c r="D83" s="666"/>
      <c r="E83" s="650"/>
      <c r="F83" s="703"/>
      <c r="G83" s="666"/>
      <c r="H83" s="666"/>
      <c r="I83" s="655"/>
      <c r="J83" s="3"/>
    </row>
    <row r="84" spans="1:10" s="1" customFormat="1" ht="18.75" hidden="1" customHeight="1">
      <c r="A84" s="4"/>
      <c r="B84" s="711">
        <v>5</v>
      </c>
      <c r="C84" s="672"/>
      <c r="D84" s="672" t="str">
        <f>IF(C84,VLOOKUP(C84,女子登録情報!$A$2:$H$2000,2,0),"")</f>
        <v/>
      </c>
      <c r="E84" s="647" t="str">
        <f>IF(C84&gt;0,VLOOKUP(C84,女子登録情報!$A$2:$H$2000,3,0),"")</f>
        <v/>
      </c>
      <c r="F84" s="712"/>
      <c r="G84" s="672" t="str">
        <f>IF(C84&gt;0,VLOOKUP(C84,女子登録情報!$A$2:$H$2000,4,0),"")</f>
        <v/>
      </c>
      <c r="H84" s="672" t="str">
        <f>IF(C84&gt;0,VLOOKUP(C84,女子登録情報!$A$2:$H$2000,8,0),"")</f>
        <v/>
      </c>
      <c r="I84" s="675" t="str">
        <f>IF(C84&gt;0,VLOOKUP(C84,女子登録情報!$A$2:$H$2000,5,0),"")</f>
        <v/>
      </c>
      <c r="J84" s="3"/>
    </row>
    <row r="85" spans="1:10" s="1" customFormat="1" ht="18.75" hidden="1" customHeight="1">
      <c r="A85" s="4"/>
      <c r="B85" s="671"/>
      <c r="C85" s="666"/>
      <c r="D85" s="666"/>
      <c r="E85" s="650"/>
      <c r="F85" s="703"/>
      <c r="G85" s="666"/>
      <c r="H85" s="666"/>
      <c r="I85" s="655"/>
      <c r="J85" s="3"/>
    </row>
    <row r="86" spans="1:10" s="1" customFormat="1" ht="18.75" hidden="1" customHeight="1">
      <c r="A86" s="4"/>
      <c r="B86" s="711">
        <v>6</v>
      </c>
      <c r="C86" s="672"/>
      <c r="D86" s="672" t="str">
        <f>IF(C86,VLOOKUP(C86,女子登録情報!$A$2:$H$2000,2,0),"")</f>
        <v/>
      </c>
      <c r="E86" s="647" t="str">
        <f>IF(C86&gt;0,VLOOKUP(C86,女子登録情報!$A$2:$H$2000,3,0),"")</f>
        <v/>
      </c>
      <c r="F86" s="712"/>
      <c r="G86" s="672" t="str">
        <f>IF(C86&gt;0,VLOOKUP(C86,女子登録情報!$A$2:$H$2000,4,0),"")</f>
        <v/>
      </c>
      <c r="H86" s="672" t="str">
        <f>IF(C86&gt;0,VLOOKUP(C86,女子登録情報!$A$2:$H$2000,8,0),"")</f>
        <v/>
      </c>
      <c r="I86" s="675" t="str">
        <f>IF(C86&gt;0,VLOOKUP(C86,女子登録情報!$A$2:$H$2000,5,0),"")</f>
        <v/>
      </c>
      <c r="J86" s="3"/>
    </row>
    <row r="87" spans="1:10" s="1" customFormat="1" ht="19.5" hidden="1" customHeight="1" thickBot="1">
      <c r="A87" s="4"/>
      <c r="B87" s="713"/>
      <c r="C87" s="714"/>
      <c r="D87" s="714"/>
      <c r="E87" s="715"/>
      <c r="F87" s="716"/>
      <c r="G87" s="714"/>
      <c r="H87" s="714"/>
      <c r="I87" s="676"/>
      <c r="J87" s="3"/>
    </row>
    <row r="88" spans="1:10" s="1" customFormat="1" ht="18.75" hidden="1">
      <c r="A88" s="4"/>
      <c r="B88" s="684" t="s">
        <v>1229</v>
      </c>
      <c r="C88" s="685"/>
      <c r="D88" s="685"/>
      <c r="E88" s="685"/>
      <c r="F88" s="685"/>
      <c r="G88" s="685"/>
      <c r="H88" s="685"/>
      <c r="I88" s="687"/>
      <c r="J88" s="3"/>
    </row>
    <row r="89" spans="1:10" s="1" customFormat="1" ht="18.75" hidden="1">
      <c r="A89" s="4"/>
      <c r="B89" s="688"/>
      <c r="C89" s="686"/>
      <c r="D89" s="686"/>
      <c r="E89" s="686"/>
      <c r="F89" s="686"/>
      <c r="G89" s="686"/>
      <c r="H89" s="686"/>
      <c r="I89" s="689"/>
      <c r="J89" s="3"/>
    </row>
    <row r="90" spans="1:10" s="1" customFormat="1" ht="19.5" hidden="1" thickBot="1">
      <c r="A90" s="4"/>
      <c r="B90" s="690"/>
      <c r="C90" s="691"/>
      <c r="D90" s="691"/>
      <c r="E90" s="691"/>
      <c r="F90" s="691"/>
      <c r="G90" s="691"/>
      <c r="H90" s="691"/>
      <c r="I90" s="692"/>
      <c r="J90" s="3"/>
    </row>
    <row r="91" spans="1:10" s="1" customFormat="1" ht="18.75" hidden="1">
      <c r="A91" s="45"/>
      <c r="B91" s="45"/>
      <c r="C91" s="45"/>
      <c r="D91" s="45"/>
      <c r="E91" s="45"/>
      <c r="F91" s="45"/>
      <c r="G91" s="45"/>
      <c r="H91" s="45"/>
      <c r="I91" s="45"/>
      <c r="J91" s="48"/>
    </row>
    <row r="92" spans="1:10" s="1" customFormat="1" ht="18.75" hidden="1">
      <c r="A92" s="4"/>
      <c r="B92" s="4"/>
      <c r="C92" s="4"/>
      <c r="D92" s="4"/>
      <c r="E92" s="4"/>
      <c r="F92" s="4"/>
      <c r="G92" s="4"/>
      <c r="H92" s="4"/>
      <c r="I92" s="4"/>
      <c r="J92" s="46" t="s">
        <v>1248</v>
      </c>
    </row>
    <row r="93" spans="1:10" s="1" customFormat="1" ht="18.75" hidden="1" customHeight="1">
      <c r="A93" s="4"/>
      <c r="B93" s="723" t="str">
        <f>CONCATENATE('加盟校情報&amp;大会設定'!$G$5,'加盟校情報&amp;大会設定'!$H$5,'加盟校情報&amp;大会設定'!$I$5,'加盟校情報&amp;大会設定'!$J$5,)&amp;"　女子4×400mR"</f>
        <v>第85回東海学生陸上競技対校選手権大会　女子4×400mR</v>
      </c>
      <c r="C93" s="724"/>
      <c r="D93" s="724"/>
      <c r="E93" s="724"/>
      <c r="F93" s="724"/>
      <c r="G93" s="724"/>
      <c r="H93" s="724"/>
      <c r="I93" s="725"/>
      <c r="J93" s="3"/>
    </row>
    <row r="94" spans="1:10" s="1" customFormat="1" ht="19.5" hidden="1" customHeight="1" thickBot="1">
      <c r="A94" s="4"/>
      <c r="B94" s="726"/>
      <c r="C94" s="727"/>
      <c r="D94" s="727"/>
      <c r="E94" s="727"/>
      <c r="F94" s="727"/>
      <c r="G94" s="727"/>
      <c r="H94" s="727"/>
      <c r="I94" s="728"/>
      <c r="J94" s="3"/>
    </row>
    <row r="95" spans="1:10" s="1" customFormat="1" ht="18.75" hidden="1">
      <c r="A95" s="4"/>
      <c r="B95" s="636" t="s">
        <v>1233</v>
      </c>
      <c r="C95" s="637"/>
      <c r="D95" s="673" t="str">
        <f>IF(基本情報登録!$D$6&gt;0,基本情報登録!$D$6,"")</f>
        <v/>
      </c>
      <c r="E95" s="674"/>
      <c r="F95" s="674"/>
      <c r="G95" s="674"/>
      <c r="H95" s="637"/>
      <c r="I95" s="47" t="s">
        <v>1267</v>
      </c>
      <c r="J95" s="3"/>
    </row>
    <row r="96" spans="1:10" s="1" customFormat="1" ht="18.75" hidden="1" customHeight="1">
      <c r="A96" s="4"/>
      <c r="B96" s="643" t="s">
        <v>1</v>
      </c>
      <c r="C96" s="644"/>
      <c r="D96" s="677" t="str">
        <f>IF(基本情報登録!$D$8&gt;0,基本情報登録!$D$8,"")</f>
        <v/>
      </c>
      <c r="E96" s="678"/>
      <c r="F96" s="678"/>
      <c r="G96" s="678"/>
      <c r="H96" s="644"/>
      <c r="I96" s="675"/>
      <c r="J96" s="3"/>
    </row>
    <row r="97" spans="1:10" s="1" customFormat="1" ht="19.5" hidden="1" customHeight="1" thickBot="1">
      <c r="A97" s="4"/>
      <c r="B97" s="653"/>
      <c r="C97" s="654"/>
      <c r="D97" s="679"/>
      <c r="E97" s="680"/>
      <c r="F97" s="680"/>
      <c r="G97" s="680"/>
      <c r="H97" s="654"/>
      <c r="I97" s="676"/>
      <c r="J97" s="3"/>
    </row>
    <row r="98" spans="1:10" s="1" customFormat="1" ht="18.75" hidden="1">
      <c r="A98" s="4"/>
      <c r="B98" s="636" t="s">
        <v>4288</v>
      </c>
      <c r="C98" s="637"/>
      <c r="D98" s="705"/>
      <c r="E98" s="706"/>
      <c r="F98" s="706"/>
      <c r="G98" s="706"/>
      <c r="H98" s="706"/>
      <c r="I98" s="707"/>
      <c r="J98" s="3"/>
    </row>
    <row r="99" spans="1:10" s="1" customFormat="1" ht="18.75" hidden="1">
      <c r="A99" s="4"/>
      <c r="B99" s="35"/>
      <c r="C99" s="36"/>
      <c r="D99" s="37"/>
      <c r="E99" s="641" t="str">
        <f>TEXT(D98,"00000")</f>
        <v>00000</v>
      </c>
      <c r="F99" s="641"/>
      <c r="G99" s="641"/>
      <c r="H99" s="641"/>
      <c r="I99" s="642"/>
      <c r="J99" s="3"/>
    </row>
    <row r="100" spans="1:10" s="1" customFormat="1" ht="18.75" hidden="1" customHeight="1">
      <c r="A100" s="4"/>
      <c r="B100" s="643" t="s">
        <v>23</v>
      </c>
      <c r="C100" s="644"/>
      <c r="D100" s="647"/>
      <c r="E100" s="648"/>
      <c r="F100" s="648"/>
      <c r="G100" s="648"/>
      <c r="H100" s="648"/>
      <c r="I100" s="649"/>
      <c r="J100" s="3"/>
    </row>
    <row r="101" spans="1:10" s="1" customFormat="1" ht="18.75" hidden="1" customHeight="1">
      <c r="A101" s="4"/>
      <c r="B101" s="645"/>
      <c r="C101" s="646"/>
      <c r="D101" s="650"/>
      <c r="E101" s="651"/>
      <c r="F101" s="651"/>
      <c r="G101" s="651"/>
      <c r="H101" s="651"/>
      <c r="I101" s="652"/>
      <c r="J101" s="3"/>
    </row>
    <row r="102" spans="1:10" s="1" customFormat="1" ht="19.5" hidden="1" thickBot="1">
      <c r="A102" s="4"/>
      <c r="B102" s="708" t="s">
        <v>1225</v>
      </c>
      <c r="C102" s="709"/>
      <c r="D102" s="710"/>
      <c r="E102" s="634"/>
      <c r="F102" s="634"/>
      <c r="G102" s="634"/>
      <c r="H102" s="634"/>
      <c r="I102" s="635"/>
      <c r="J102" s="3"/>
    </row>
    <row r="103" spans="1:10" s="1" customFormat="1" ht="18.75" hidden="1">
      <c r="A103" s="4"/>
      <c r="B103" s="694" t="s">
        <v>1226</v>
      </c>
      <c r="C103" s="695"/>
      <c r="D103" s="695"/>
      <c r="E103" s="695"/>
      <c r="F103" s="695"/>
      <c r="G103" s="695"/>
      <c r="H103" s="695"/>
      <c r="I103" s="696"/>
      <c r="J103" s="3"/>
    </row>
    <row r="104" spans="1:10" s="1" customFormat="1" ht="19.5" hidden="1" thickBot="1">
      <c r="A104" s="4"/>
      <c r="B104" s="38" t="s">
        <v>1230</v>
      </c>
      <c r="C104" s="39" t="s">
        <v>14</v>
      </c>
      <c r="D104" s="39" t="s">
        <v>1231</v>
      </c>
      <c r="E104" s="697" t="s">
        <v>1227</v>
      </c>
      <c r="F104" s="698"/>
      <c r="G104" s="39" t="s">
        <v>1232</v>
      </c>
      <c r="H104" s="39" t="s">
        <v>44</v>
      </c>
      <c r="I104" s="40" t="s">
        <v>1228</v>
      </c>
      <c r="J104" s="3"/>
    </row>
    <row r="105" spans="1:10" s="1" customFormat="1" ht="19.5" hidden="1" customHeight="1" thickTop="1">
      <c r="A105" s="4"/>
      <c r="B105" s="699">
        <v>1</v>
      </c>
      <c r="C105" s="700"/>
      <c r="D105" s="700" t="str">
        <f>IF(C105&gt;0,VLOOKUP(C105,女子登録情報!$A$2:$H$2000,2,0),"")</f>
        <v/>
      </c>
      <c r="E105" s="701" t="str">
        <f>IF(C105&gt;0,VLOOKUP(C105,女子登録情報!$A$2:$H$2000,3,0),"")</f>
        <v/>
      </c>
      <c r="F105" s="702"/>
      <c r="G105" s="700" t="str">
        <f>IF(C105&gt;0,VLOOKUP(C105,女子登録情報!$A$2:$H$2000,4,0),"")</f>
        <v/>
      </c>
      <c r="H105" s="700" t="str">
        <f>IF(C105&gt;0,VLOOKUP(C105,女子登録情報!$A$2:$H$2000,8,0),"")</f>
        <v/>
      </c>
      <c r="I105" s="704" t="str">
        <f>IF(C105&gt;0,VLOOKUP(C105,女子登録情報!$A$2:$H$2000,5,0),"")</f>
        <v/>
      </c>
      <c r="J105" s="3"/>
    </row>
    <row r="106" spans="1:10" s="1" customFormat="1" ht="18.75" hidden="1" customHeight="1">
      <c r="A106" s="4"/>
      <c r="B106" s="671"/>
      <c r="C106" s="666"/>
      <c r="D106" s="666"/>
      <c r="E106" s="650"/>
      <c r="F106" s="703"/>
      <c r="G106" s="666"/>
      <c r="H106" s="666"/>
      <c r="I106" s="655"/>
      <c r="J106" s="3"/>
    </row>
    <row r="107" spans="1:10" s="1" customFormat="1" ht="18.75" hidden="1" customHeight="1">
      <c r="A107" s="4"/>
      <c r="B107" s="711">
        <v>2</v>
      </c>
      <c r="C107" s="672"/>
      <c r="D107" s="672" t="str">
        <f>IF(C107,VLOOKUP(C107,女子登録情報!$A$2:$H$2000,2,0),"")</f>
        <v/>
      </c>
      <c r="E107" s="647" t="str">
        <f>IF(C107&gt;0,VLOOKUP(C107,女子登録情報!$A$2:$H$2000,3,0),"")</f>
        <v/>
      </c>
      <c r="F107" s="712"/>
      <c r="G107" s="672" t="str">
        <f>IF(C107&gt;0,VLOOKUP(C107,女子登録情報!$A$2:$H$2000,4,0),"")</f>
        <v/>
      </c>
      <c r="H107" s="672" t="str">
        <f>IF(C107&gt;0,VLOOKUP(C107,女子登録情報!$A$2:$H$2000,8,0),"")</f>
        <v/>
      </c>
      <c r="I107" s="675" t="str">
        <f>IF(C107&gt;0,VLOOKUP(C107,女子登録情報!$A$2:$H$2000,5,0),"")</f>
        <v/>
      </c>
      <c r="J107" s="3"/>
    </row>
    <row r="108" spans="1:10" s="1" customFormat="1" ht="18.75" hidden="1" customHeight="1">
      <c r="A108" s="4"/>
      <c r="B108" s="671"/>
      <c r="C108" s="666"/>
      <c r="D108" s="666"/>
      <c r="E108" s="650"/>
      <c r="F108" s="703"/>
      <c r="G108" s="666"/>
      <c r="H108" s="666"/>
      <c r="I108" s="655"/>
      <c r="J108" s="3"/>
    </row>
    <row r="109" spans="1:10" s="1" customFormat="1" ht="18.75" hidden="1" customHeight="1">
      <c r="A109" s="4"/>
      <c r="B109" s="711">
        <v>3</v>
      </c>
      <c r="C109" s="672"/>
      <c r="D109" s="672" t="str">
        <f>IF(C109,VLOOKUP(C109,女子登録情報!$A$2:$H$2000,2,0),"")</f>
        <v/>
      </c>
      <c r="E109" s="647" t="str">
        <f>IF(C109&gt;0,VLOOKUP(C109,女子登録情報!$A$2:$H$2000,3,0),"")</f>
        <v/>
      </c>
      <c r="F109" s="712"/>
      <c r="G109" s="672" t="str">
        <f>IF(C109&gt;0,VLOOKUP(C109,女子登録情報!$A$2:$H$2000,4,0),"")</f>
        <v/>
      </c>
      <c r="H109" s="672" t="str">
        <f>IF(C109&gt;0,VLOOKUP(C109,女子登録情報!$A$2:$H$2000,8,0),"")</f>
        <v/>
      </c>
      <c r="I109" s="675" t="str">
        <f>IF(C109&gt;0,VLOOKUP(C109,女子登録情報!$A$2:$H$2000,5,0),"")</f>
        <v/>
      </c>
      <c r="J109" s="3"/>
    </row>
    <row r="110" spans="1:10" s="1" customFormat="1" ht="18.75" hidden="1" customHeight="1">
      <c r="A110" s="4"/>
      <c r="B110" s="671"/>
      <c r="C110" s="666"/>
      <c r="D110" s="666"/>
      <c r="E110" s="650"/>
      <c r="F110" s="703"/>
      <c r="G110" s="666"/>
      <c r="H110" s="666"/>
      <c r="I110" s="655"/>
      <c r="J110" s="3"/>
    </row>
    <row r="111" spans="1:10" s="1" customFormat="1" ht="18.75" hidden="1" customHeight="1">
      <c r="A111" s="4"/>
      <c r="B111" s="711">
        <v>4</v>
      </c>
      <c r="C111" s="672"/>
      <c r="D111" s="672" t="str">
        <f>IF(C111,VLOOKUP(C111,女子登録情報!$A$2:$H$2000,2,0),"")</f>
        <v/>
      </c>
      <c r="E111" s="647" t="str">
        <f>IF(C111&gt;0,VLOOKUP(C111,女子登録情報!$A$2:$H$2000,3,0),"")</f>
        <v/>
      </c>
      <c r="F111" s="712"/>
      <c r="G111" s="672" t="str">
        <f>IF(C111&gt;0,VLOOKUP(C111,女子登録情報!$A$2:$H$2000,4,0),"")</f>
        <v/>
      </c>
      <c r="H111" s="672" t="str">
        <f>IF(C111&gt;0,VLOOKUP(C111,女子登録情報!$A$2:$H$2000,8,0),"")</f>
        <v/>
      </c>
      <c r="I111" s="675" t="str">
        <f>IF(C111&gt;0,VLOOKUP(C111,女子登録情報!$A$2:$H$2000,5,0),"")</f>
        <v/>
      </c>
      <c r="J111" s="3"/>
    </row>
    <row r="112" spans="1:10" s="1" customFormat="1" ht="18.75" hidden="1" customHeight="1">
      <c r="A112" s="4"/>
      <c r="B112" s="671"/>
      <c r="C112" s="666"/>
      <c r="D112" s="666"/>
      <c r="E112" s="650"/>
      <c r="F112" s="703"/>
      <c r="G112" s="666"/>
      <c r="H112" s="666"/>
      <c r="I112" s="655"/>
      <c r="J112" s="3"/>
    </row>
    <row r="113" spans="1:10" s="1" customFormat="1" ht="18.75" hidden="1" customHeight="1">
      <c r="A113" s="4"/>
      <c r="B113" s="711">
        <v>5</v>
      </c>
      <c r="C113" s="672"/>
      <c r="D113" s="672" t="str">
        <f>IF(C113,VLOOKUP(C113,女子登録情報!$A$2:$H$2000,2,0),"")</f>
        <v/>
      </c>
      <c r="E113" s="647" t="str">
        <f>IF(C113&gt;0,VLOOKUP(C113,女子登録情報!$A$2:$H$2000,3,0),"")</f>
        <v/>
      </c>
      <c r="F113" s="712"/>
      <c r="G113" s="672" t="str">
        <f>IF(C113&gt;0,VLOOKUP(C113,女子登録情報!$A$2:$H$2000,4,0),"")</f>
        <v/>
      </c>
      <c r="H113" s="672" t="str">
        <f>IF(C113&gt;0,VLOOKUP(C113,女子登録情報!$A$2:$H$2000,8,0),"")</f>
        <v/>
      </c>
      <c r="I113" s="675" t="str">
        <f>IF(C113&gt;0,VLOOKUP(C113,女子登録情報!$A$2:$H$2000,5,0),"")</f>
        <v/>
      </c>
      <c r="J113" s="3"/>
    </row>
    <row r="114" spans="1:10" s="1" customFormat="1" ht="18.75" hidden="1" customHeight="1">
      <c r="A114" s="4"/>
      <c r="B114" s="671"/>
      <c r="C114" s="666"/>
      <c r="D114" s="666"/>
      <c r="E114" s="650"/>
      <c r="F114" s="703"/>
      <c r="G114" s="666"/>
      <c r="H114" s="666"/>
      <c r="I114" s="655"/>
      <c r="J114" s="3"/>
    </row>
    <row r="115" spans="1:10" s="1" customFormat="1" ht="18.75" hidden="1" customHeight="1">
      <c r="A115" s="4"/>
      <c r="B115" s="711">
        <v>6</v>
      </c>
      <c r="C115" s="672"/>
      <c r="D115" s="672" t="str">
        <f>IF(C115,VLOOKUP(C115,女子登録情報!$A$2:$H$2000,2,0),"")</f>
        <v/>
      </c>
      <c r="E115" s="647" t="str">
        <f>IF(C115&gt;0,VLOOKUP(C115,女子登録情報!$A$2:$H$2000,3,0),"")</f>
        <v/>
      </c>
      <c r="F115" s="712"/>
      <c r="G115" s="672" t="str">
        <f>IF(C115&gt;0,VLOOKUP(C115,女子登録情報!$A$2:$H$2000,4,0),"")</f>
        <v/>
      </c>
      <c r="H115" s="672" t="str">
        <f>IF(C115&gt;0,VLOOKUP(C115,女子登録情報!$A$2:$H$2000,8,0),"")</f>
        <v/>
      </c>
      <c r="I115" s="675" t="str">
        <f>IF(C115&gt;0,VLOOKUP(C115,女子登録情報!$A$2:$H$2000,5,0),"")</f>
        <v/>
      </c>
      <c r="J115" s="3"/>
    </row>
    <row r="116" spans="1:10" s="1" customFormat="1" ht="19.5" hidden="1" customHeight="1" thickBot="1">
      <c r="A116" s="4"/>
      <c r="B116" s="713"/>
      <c r="C116" s="714"/>
      <c r="D116" s="714"/>
      <c r="E116" s="715"/>
      <c r="F116" s="716"/>
      <c r="G116" s="714"/>
      <c r="H116" s="714"/>
      <c r="I116" s="676"/>
      <c r="J116" s="3"/>
    </row>
    <row r="117" spans="1:10" s="1" customFormat="1" ht="18.75" hidden="1">
      <c r="A117" s="4"/>
      <c r="B117" s="684" t="s">
        <v>1229</v>
      </c>
      <c r="C117" s="685"/>
      <c r="D117" s="685"/>
      <c r="E117" s="685"/>
      <c r="F117" s="685"/>
      <c r="G117" s="685"/>
      <c r="H117" s="685"/>
      <c r="I117" s="687"/>
      <c r="J117" s="3"/>
    </row>
    <row r="118" spans="1:10" s="1" customFormat="1" ht="18.75" hidden="1">
      <c r="A118" s="4"/>
      <c r="B118" s="688"/>
      <c r="C118" s="686"/>
      <c r="D118" s="686"/>
      <c r="E118" s="686"/>
      <c r="F118" s="686"/>
      <c r="G118" s="686"/>
      <c r="H118" s="686"/>
      <c r="I118" s="689"/>
      <c r="J118" s="3"/>
    </row>
    <row r="119" spans="1:10" s="1" customFormat="1" ht="19.5" hidden="1" thickBot="1">
      <c r="A119" s="4"/>
      <c r="B119" s="690"/>
      <c r="C119" s="691"/>
      <c r="D119" s="691"/>
      <c r="E119" s="691"/>
      <c r="F119" s="691"/>
      <c r="G119" s="691"/>
      <c r="H119" s="691"/>
      <c r="I119" s="692"/>
      <c r="J119" s="3"/>
    </row>
    <row r="120" spans="1:10" s="1" customFormat="1" ht="18.75" hidden="1">
      <c r="A120" s="45"/>
      <c r="B120" s="45"/>
      <c r="C120" s="45"/>
      <c r="D120" s="45"/>
      <c r="E120" s="45"/>
      <c r="F120" s="45"/>
      <c r="G120" s="45"/>
      <c r="H120" s="45"/>
      <c r="I120" s="45"/>
      <c r="J120" s="48"/>
    </row>
    <row r="121" spans="1:10" s="1" customFormat="1" ht="18.75" hidden="1">
      <c r="A121" s="4"/>
      <c r="B121" s="4"/>
      <c r="C121" s="4"/>
      <c r="D121" s="4"/>
      <c r="E121" s="4"/>
      <c r="F121" s="4"/>
      <c r="G121" s="4"/>
      <c r="H121" s="4"/>
      <c r="I121" s="4"/>
      <c r="J121" s="46" t="s">
        <v>1249</v>
      </c>
    </row>
    <row r="122" spans="1:10" s="1" customFormat="1" ht="18.75" hidden="1" customHeight="1">
      <c r="A122" s="4"/>
      <c r="B122" s="723" t="str">
        <f>CONCATENATE('加盟校情報&amp;大会設定'!$G$5,'加盟校情報&amp;大会設定'!$H$5,'加盟校情報&amp;大会設定'!$I$5,'加盟校情報&amp;大会設定'!$J$5,)&amp;"　女子4×400mR"</f>
        <v>第85回東海学生陸上競技対校選手権大会　女子4×400mR</v>
      </c>
      <c r="C122" s="724"/>
      <c r="D122" s="724"/>
      <c r="E122" s="724"/>
      <c r="F122" s="724"/>
      <c r="G122" s="724"/>
      <c r="H122" s="724"/>
      <c r="I122" s="725"/>
      <c r="J122" s="3"/>
    </row>
    <row r="123" spans="1:10" s="1" customFormat="1" ht="19.5" hidden="1" customHeight="1" thickBot="1">
      <c r="A123" s="4"/>
      <c r="B123" s="726"/>
      <c r="C123" s="727"/>
      <c r="D123" s="727"/>
      <c r="E123" s="727"/>
      <c r="F123" s="727"/>
      <c r="G123" s="727"/>
      <c r="H123" s="727"/>
      <c r="I123" s="728"/>
      <c r="J123" s="3"/>
    </row>
    <row r="124" spans="1:10" s="1" customFormat="1" ht="18.75" hidden="1">
      <c r="A124" s="4"/>
      <c r="B124" s="636" t="s">
        <v>1233</v>
      </c>
      <c r="C124" s="637"/>
      <c r="D124" s="673" t="str">
        <f>IF(基本情報登録!$D$6&gt;0,基本情報登録!$D$6,"")</f>
        <v/>
      </c>
      <c r="E124" s="674"/>
      <c r="F124" s="674"/>
      <c r="G124" s="674"/>
      <c r="H124" s="637"/>
      <c r="I124" s="47" t="s">
        <v>1267</v>
      </c>
      <c r="J124" s="3"/>
    </row>
    <row r="125" spans="1:10" s="1" customFormat="1" ht="18.75" hidden="1" customHeight="1">
      <c r="A125" s="4"/>
      <c r="B125" s="643" t="s">
        <v>1</v>
      </c>
      <c r="C125" s="644"/>
      <c r="D125" s="677" t="str">
        <f>IF(基本情報登録!$D$8&gt;0,基本情報登録!$D$8,"")</f>
        <v/>
      </c>
      <c r="E125" s="678"/>
      <c r="F125" s="678"/>
      <c r="G125" s="678"/>
      <c r="H125" s="644"/>
      <c r="I125" s="675"/>
      <c r="J125" s="3"/>
    </row>
    <row r="126" spans="1:10" s="1" customFormat="1" ht="19.5" hidden="1" customHeight="1" thickBot="1">
      <c r="A126" s="4"/>
      <c r="B126" s="653"/>
      <c r="C126" s="654"/>
      <c r="D126" s="679"/>
      <c r="E126" s="680"/>
      <c r="F126" s="680"/>
      <c r="G126" s="680"/>
      <c r="H126" s="654"/>
      <c r="I126" s="676"/>
      <c r="J126" s="3"/>
    </row>
    <row r="127" spans="1:10" s="1" customFormat="1" ht="18.75" hidden="1">
      <c r="A127" s="4"/>
      <c r="B127" s="636" t="s">
        <v>4288</v>
      </c>
      <c r="C127" s="637"/>
      <c r="D127" s="705"/>
      <c r="E127" s="706"/>
      <c r="F127" s="706"/>
      <c r="G127" s="706"/>
      <c r="H127" s="706"/>
      <c r="I127" s="707"/>
      <c r="J127" s="3"/>
    </row>
    <row r="128" spans="1:10" s="1" customFormat="1" ht="18.75" hidden="1">
      <c r="A128" s="4"/>
      <c r="B128" s="35"/>
      <c r="C128" s="36"/>
      <c r="D128" s="37"/>
      <c r="E128" s="641" t="str">
        <f>TEXT(D127,"00000")</f>
        <v>00000</v>
      </c>
      <c r="F128" s="641"/>
      <c r="G128" s="641"/>
      <c r="H128" s="641"/>
      <c r="I128" s="642"/>
      <c r="J128" s="3"/>
    </row>
    <row r="129" spans="1:10" s="1" customFormat="1" ht="18.75" hidden="1" customHeight="1">
      <c r="A129" s="4"/>
      <c r="B129" s="643" t="s">
        <v>23</v>
      </c>
      <c r="C129" s="644"/>
      <c r="D129" s="647"/>
      <c r="E129" s="648"/>
      <c r="F129" s="648"/>
      <c r="G129" s="648"/>
      <c r="H129" s="648"/>
      <c r="I129" s="649"/>
      <c r="J129" s="3"/>
    </row>
    <row r="130" spans="1:10" s="1" customFormat="1" ht="18.75" hidden="1" customHeight="1">
      <c r="A130" s="4"/>
      <c r="B130" s="645"/>
      <c r="C130" s="646"/>
      <c r="D130" s="650"/>
      <c r="E130" s="651"/>
      <c r="F130" s="651"/>
      <c r="G130" s="651"/>
      <c r="H130" s="651"/>
      <c r="I130" s="652"/>
      <c r="J130" s="3"/>
    </row>
    <row r="131" spans="1:10" s="1" customFormat="1" ht="19.5" hidden="1" thickBot="1">
      <c r="A131" s="4"/>
      <c r="B131" s="708" t="s">
        <v>1225</v>
      </c>
      <c r="C131" s="709"/>
      <c r="D131" s="710"/>
      <c r="E131" s="634"/>
      <c r="F131" s="634"/>
      <c r="G131" s="634"/>
      <c r="H131" s="634"/>
      <c r="I131" s="635"/>
      <c r="J131" s="3"/>
    </row>
    <row r="132" spans="1:10" s="1" customFormat="1" ht="18.75" hidden="1">
      <c r="A132" s="4"/>
      <c r="B132" s="694" t="s">
        <v>1226</v>
      </c>
      <c r="C132" s="695"/>
      <c r="D132" s="695"/>
      <c r="E132" s="695"/>
      <c r="F132" s="695"/>
      <c r="G132" s="695"/>
      <c r="H132" s="695"/>
      <c r="I132" s="696"/>
      <c r="J132" s="3"/>
    </row>
    <row r="133" spans="1:10" s="1" customFormat="1" ht="19.5" hidden="1" thickBot="1">
      <c r="A133" s="4"/>
      <c r="B133" s="38" t="s">
        <v>1230</v>
      </c>
      <c r="C133" s="39" t="s">
        <v>14</v>
      </c>
      <c r="D133" s="39" t="s">
        <v>1231</v>
      </c>
      <c r="E133" s="697" t="s">
        <v>1227</v>
      </c>
      <c r="F133" s="698"/>
      <c r="G133" s="39" t="s">
        <v>1232</v>
      </c>
      <c r="H133" s="39" t="s">
        <v>44</v>
      </c>
      <c r="I133" s="40" t="s">
        <v>1228</v>
      </c>
      <c r="J133" s="3"/>
    </row>
    <row r="134" spans="1:10" s="1" customFormat="1" ht="19.5" hidden="1" customHeight="1" thickTop="1">
      <c r="A134" s="4"/>
      <c r="B134" s="699">
        <v>1</v>
      </c>
      <c r="C134" s="700"/>
      <c r="D134" s="700" t="str">
        <f>IF(C134&gt;0,VLOOKUP(C134,女子登録情報!$A$2:$H$2000,2,0),"")</f>
        <v/>
      </c>
      <c r="E134" s="701" t="str">
        <f>IF(C134&gt;0,VLOOKUP(C134,女子登録情報!$A$2:$H$2000,3,0),"")</f>
        <v/>
      </c>
      <c r="F134" s="702"/>
      <c r="G134" s="700" t="str">
        <f>IF(C134&gt;0,VLOOKUP(C134,女子登録情報!$A$2:$H$2000,4,0),"")</f>
        <v/>
      </c>
      <c r="H134" s="700" t="str">
        <f>IF(C134&gt;0,VLOOKUP(C134,女子登録情報!$A$2:$H$2000,8,0),"")</f>
        <v/>
      </c>
      <c r="I134" s="704" t="str">
        <f>IF(C134&gt;0,VLOOKUP(C134,女子登録情報!$A$2:$H$2000,5,0),"")</f>
        <v/>
      </c>
      <c r="J134" s="3"/>
    </row>
    <row r="135" spans="1:10" s="1" customFormat="1" ht="18.75" hidden="1" customHeight="1">
      <c r="A135" s="4"/>
      <c r="B135" s="671"/>
      <c r="C135" s="666"/>
      <c r="D135" s="666"/>
      <c r="E135" s="650"/>
      <c r="F135" s="703"/>
      <c r="G135" s="666"/>
      <c r="H135" s="666"/>
      <c r="I135" s="655"/>
      <c r="J135" s="3"/>
    </row>
    <row r="136" spans="1:10" s="1" customFormat="1" ht="18.75" hidden="1" customHeight="1">
      <c r="A136" s="4"/>
      <c r="B136" s="711">
        <v>2</v>
      </c>
      <c r="C136" s="672"/>
      <c r="D136" s="672" t="str">
        <f>IF(C136,VLOOKUP(C136,女子登録情報!$A$2:$H$2000,2,0),"")</f>
        <v/>
      </c>
      <c r="E136" s="647" t="str">
        <f>IF(C136&gt;0,VLOOKUP(C136,女子登録情報!$A$2:$H$2000,3,0),"")</f>
        <v/>
      </c>
      <c r="F136" s="712"/>
      <c r="G136" s="672" t="str">
        <f>IF(C136&gt;0,VLOOKUP(C136,女子登録情報!$A$2:$H$2000,4,0),"")</f>
        <v/>
      </c>
      <c r="H136" s="672" t="str">
        <f>IF(C136&gt;0,VLOOKUP(C136,女子登録情報!$A$2:$H$2000,8,0),"")</f>
        <v/>
      </c>
      <c r="I136" s="675" t="str">
        <f>IF(C136&gt;0,VLOOKUP(C136,女子登録情報!$A$2:$H$2000,5,0),"")</f>
        <v/>
      </c>
      <c r="J136" s="3"/>
    </row>
    <row r="137" spans="1:10" s="1" customFormat="1" ht="18.75" hidden="1" customHeight="1">
      <c r="A137" s="4"/>
      <c r="B137" s="671"/>
      <c r="C137" s="666"/>
      <c r="D137" s="666"/>
      <c r="E137" s="650"/>
      <c r="F137" s="703"/>
      <c r="G137" s="666"/>
      <c r="H137" s="666"/>
      <c r="I137" s="655"/>
      <c r="J137" s="3"/>
    </row>
    <row r="138" spans="1:10" s="1" customFormat="1" ht="18.75" hidden="1" customHeight="1">
      <c r="A138" s="4"/>
      <c r="B138" s="711">
        <v>3</v>
      </c>
      <c r="C138" s="672"/>
      <c r="D138" s="672" t="str">
        <f>IF(C138,VLOOKUP(C138,女子登録情報!$A$2:$H$2000,2,0),"")</f>
        <v/>
      </c>
      <c r="E138" s="647" t="str">
        <f>IF(C138&gt;0,VLOOKUP(C138,女子登録情報!$A$2:$H$2000,3,0),"")</f>
        <v/>
      </c>
      <c r="F138" s="712"/>
      <c r="G138" s="672" t="str">
        <f>IF(C138&gt;0,VLOOKUP(C138,女子登録情報!$A$2:$H$2000,4,0),"")</f>
        <v/>
      </c>
      <c r="H138" s="672" t="str">
        <f>IF(C138&gt;0,VLOOKUP(C138,女子登録情報!$A$2:$H$2000,8,0),"")</f>
        <v/>
      </c>
      <c r="I138" s="675" t="str">
        <f>IF(C138&gt;0,VLOOKUP(C138,女子登録情報!$A$2:$H$2000,5,0),"")</f>
        <v/>
      </c>
      <c r="J138" s="3"/>
    </row>
    <row r="139" spans="1:10" s="1" customFormat="1" ht="18.75" hidden="1" customHeight="1">
      <c r="A139" s="4"/>
      <c r="B139" s="671"/>
      <c r="C139" s="666"/>
      <c r="D139" s="666"/>
      <c r="E139" s="650"/>
      <c r="F139" s="703"/>
      <c r="G139" s="666"/>
      <c r="H139" s="666"/>
      <c r="I139" s="655"/>
      <c r="J139" s="3"/>
    </row>
    <row r="140" spans="1:10" s="1" customFormat="1" ht="18.75" hidden="1" customHeight="1">
      <c r="A140" s="4"/>
      <c r="B140" s="711">
        <v>4</v>
      </c>
      <c r="C140" s="672"/>
      <c r="D140" s="672" t="str">
        <f>IF(C140,VLOOKUP(C140,女子登録情報!$A$2:$H$2000,2,0),"")</f>
        <v/>
      </c>
      <c r="E140" s="647" t="str">
        <f>IF(C140&gt;0,VLOOKUP(C140,女子登録情報!$A$2:$H$2000,3,0),"")</f>
        <v/>
      </c>
      <c r="F140" s="712"/>
      <c r="G140" s="672" t="str">
        <f>IF(C140&gt;0,VLOOKUP(C140,女子登録情報!$A$2:$H$2000,4,0),"")</f>
        <v/>
      </c>
      <c r="H140" s="672" t="str">
        <f>IF(C140&gt;0,VLOOKUP(C140,女子登録情報!$A$2:$H$2000,8,0),"")</f>
        <v/>
      </c>
      <c r="I140" s="675" t="str">
        <f>IF(C140&gt;0,VLOOKUP(C140,女子登録情報!$A$2:$H$2000,5,0),"")</f>
        <v/>
      </c>
      <c r="J140" s="3"/>
    </row>
    <row r="141" spans="1:10" s="1" customFormat="1" ht="18.75" hidden="1" customHeight="1">
      <c r="A141" s="4"/>
      <c r="B141" s="671"/>
      <c r="C141" s="666"/>
      <c r="D141" s="666"/>
      <c r="E141" s="650"/>
      <c r="F141" s="703"/>
      <c r="G141" s="666"/>
      <c r="H141" s="666"/>
      <c r="I141" s="655"/>
      <c r="J141" s="3"/>
    </row>
    <row r="142" spans="1:10" s="1" customFormat="1" ht="18.75" hidden="1" customHeight="1">
      <c r="A142" s="4"/>
      <c r="B142" s="711">
        <v>5</v>
      </c>
      <c r="C142" s="672"/>
      <c r="D142" s="672" t="str">
        <f>IF(C142,VLOOKUP(C142,女子登録情報!$A$2:$H$2000,2,0),"")</f>
        <v/>
      </c>
      <c r="E142" s="647" t="str">
        <f>IF(C142&gt;0,VLOOKUP(C142,女子登録情報!$A$2:$H$2000,3,0),"")</f>
        <v/>
      </c>
      <c r="F142" s="712"/>
      <c r="G142" s="672" t="str">
        <f>IF(C142&gt;0,VLOOKUP(C142,女子登録情報!$A$2:$H$2000,4,0),"")</f>
        <v/>
      </c>
      <c r="H142" s="672" t="str">
        <f>IF(C142&gt;0,VLOOKUP(C142,女子登録情報!$A$2:$H$2000,8,0),"")</f>
        <v/>
      </c>
      <c r="I142" s="675" t="str">
        <f>IF(C142&gt;0,VLOOKUP(C142,女子登録情報!$A$2:$H$2000,5,0),"")</f>
        <v/>
      </c>
      <c r="J142" s="3"/>
    </row>
    <row r="143" spans="1:10" s="1" customFormat="1" ht="18.75" hidden="1" customHeight="1">
      <c r="A143" s="4"/>
      <c r="B143" s="671"/>
      <c r="C143" s="666"/>
      <c r="D143" s="666"/>
      <c r="E143" s="650"/>
      <c r="F143" s="703"/>
      <c r="G143" s="666"/>
      <c r="H143" s="666"/>
      <c r="I143" s="655"/>
      <c r="J143" s="3"/>
    </row>
    <row r="144" spans="1:10" s="1" customFormat="1" ht="18.75" hidden="1" customHeight="1">
      <c r="A144" s="4"/>
      <c r="B144" s="711">
        <v>6</v>
      </c>
      <c r="C144" s="672"/>
      <c r="D144" s="672" t="str">
        <f>IF(C144,VLOOKUP(C144,女子登録情報!$A$2:$H$2000,2,0),"")</f>
        <v/>
      </c>
      <c r="E144" s="647" t="str">
        <f>IF(C144&gt;0,VLOOKUP(C144,女子登録情報!$A$2:$H$2000,3,0),"")</f>
        <v/>
      </c>
      <c r="F144" s="712"/>
      <c r="G144" s="672" t="str">
        <f>IF(C144&gt;0,VLOOKUP(C144,女子登録情報!$A$2:$H$2000,4,0),"")</f>
        <v/>
      </c>
      <c r="H144" s="672" t="str">
        <f>IF(C144&gt;0,VLOOKUP(C144,女子登録情報!$A$2:$H$2000,8,0),"")</f>
        <v/>
      </c>
      <c r="I144" s="675" t="str">
        <f>IF(C144&gt;0,VLOOKUP(C144,女子登録情報!$A$2:$H$2000,5,0),"")</f>
        <v/>
      </c>
      <c r="J144" s="3"/>
    </row>
    <row r="145" spans="1:10" s="1" customFormat="1" ht="19.5" hidden="1" customHeight="1" thickBot="1">
      <c r="A145" s="4"/>
      <c r="B145" s="713"/>
      <c r="C145" s="714"/>
      <c r="D145" s="714"/>
      <c r="E145" s="715"/>
      <c r="F145" s="716"/>
      <c r="G145" s="714"/>
      <c r="H145" s="714"/>
      <c r="I145" s="676"/>
      <c r="J145" s="3"/>
    </row>
    <row r="146" spans="1:10" s="1" customFormat="1" ht="18.75" hidden="1">
      <c r="A146" s="4"/>
      <c r="B146" s="684" t="s">
        <v>1229</v>
      </c>
      <c r="C146" s="685"/>
      <c r="D146" s="685"/>
      <c r="E146" s="685"/>
      <c r="F146" s="685"/>
      <c r="G146" s="685"/>
      <c r="H146" s="685"/>
      <c r="I146" s="687"/>
      <c r="J146" s="3"/>
    </row>
    <row r="147" spans="1:10" s="1" customFormat="1" ht="18.75" hidden="1">
      <c r="A147" s="4"/>
      <c r="B147" s="688"/>
      <c r="C147" s="686"/>
      <c r="D147" s="686"/>
      <c r="E147" s="686"/>
      <c r="F147" s="686"/>
      <c r="G147" s="686"/>
      <c r="H147" s="686"/>
      <c r="I147" s="689"/>
      <c r="J147" s="3"/>
    </row>
    <row r="148" spans="1:10" s="1" customFormat="1" ht="19.5" hidden="1" thickBot="1">
      <c r="A148" s="4"/>
      <c r="B148" s="690"/>
      <c r="C148" s="691"/>
      <c r="D148" s="691"/>
      <c r="E148" s="691"/>
      <c r="F148" s="691"/>
      <c r="G148" s="691"/>
      <c r="H148" s="691"/>
      <c r="I148" s="692"/>
      <c r="J148" s="3"/>
    </row>
    <row r="149" spans="1:10" s="1" customFormat="1" ht="18.75" hidden="1">
      <c r="A149" s="45"/>
      <c r="B149" s="45"/>
      <c r="C149" s="45"/>
      <c r="D149" s="45"/>
      <c r="E149" s="45"/>
      <c r="F149" s="45"/>
      <c r="G149" s="45"/>
      <c r="H149" s="45"/>
      <c r="I149" s="45"/>
      <c r="J149" s="48"/>
    </row>
    <row r="150" spans="1:10" s="1" customFormat="1" ht="18.75" hidden="1">
      <c r="A150" s="4"/>
      <c r="B150" s="4"/>
      <c r="C150" s="4"/>
      <c r="D150" s="4"/>
      <c r="E150" s="4"/>
      <c r="F150" s="4"/>
      <c r="G150" s="4"/>
      <c r="H150" s="4"/>
      <c r="I150" s="4"/>
      <c r="J150" s="46" t="s">
        <v>1250</v>
      </c>
    </row>
    <row r="151" spans="1:10" s="1" customFormat="1" ht="18.75" hidden="1" customHeight="1">
      <c r="A151" s="4"/>
      <c r="B151" s="723" t="str">
        <f>CONCATENATE('加盟校情報&amp;大会設定'!$G$5,'加盟校情報&amp;大会設定'!$H$5,'加盟校情報&amp;大会設定'!$I$5,'加盟校情報&amp;大会設定'!$J$5,)&amp;"　女子4×400mR"</f>
        <v>第85回東海学生陸上競技対校選手権大会　女子4×400mR</v>
      </c>
      <c r="C151" s="724"/>
      <c r="D151" s="724"/>
      <c r="E151" s="724"/>
      <c r="F151" s="724"/>
      <c r="G151" s="724"/>
      <c r="H151" s="724"/>
      <c r="I151" s="725"/>
      <c r="J151" s="3"/>
    </row>
    <row r="152" spans="1:10" s="1" customFormat="1" ht="19.5" hidden="1" customHeight="1" thickBot="1">
      <c r="A152" s="4"/>
      <c r="B152" s="726"/>
      <c r="C152" s="727"/>
      <c r="D152" s="727"/>
      <c r="E152" s="727"/>
      <c r="F152" s="727"/>
      <c r="G152" s="727"/>
      <c r="H152" s="727"/>
      <c r="I152" s="728"/>
      <c r="J152" s="3"/>
    </row>
    <row r="153" spans="1:10" s="1" customFormat="1" ht="18.75" hidden="1">
      <c r="A153" s="4"/>
      <c r="B153" s="636" t="s">
        <v>1233</v>
      </c>
      <c r="C153" s="637"/>
      <c r="D153" s="673" t="str">
        <f>IF(基本情報登録!$D$6&gt;0,基本情報登録!$D$6,"")</f>
        <v/>
      </c>
      <c r="E153" s="674"/>
      <c r="F153" s="674"/>
      <c r="G153" s="674"/>
      <c r="H153" s="637"/>
      <c r="I153" s="47" t="s">
        <v>1267</v>
      </c>
      <c r="J153" s="3"/>
    </row>
    <row r="154" spans="1:10" s="1" customFormat="1" ht="18.75" hidden="1" customHeight="1">
      <c r="A154" s="4"/>
      <c r="B154" s="643" t="s">
        <v>1</v>
      </c>
      <c r="C154" s="644"/>
      <c r="D154" s="677" t="str">
        <f>IF(基本情報登録!$D$8&gt;0,基本情報登録!$D$8,"")</f>
        <v/>
      </c>
      <c r="E154" s="678"/>
      <c r="F154" s="678"/>
      <c r="G154" s="678"/>
      <c r="H154" s="644"/>
      <c r="I154" s="675"/>
      <c r="J154" s="3"/>
    </row>
    <row r="155" spans="1:10" s="1" customFormat="1" ht="19.5" hidden="1" customHeight="1" thickBot="1">
      <c r="A155" s="4"/>
      <c r="B155" s="653"/>
      <c r="C155" s="654"/>
      <c r="D155" s="679"/>
      <c r="E155" s="680"/>
      <c r="F155" s="680"/>
      <c r="G155" s="680"/>
      <c r="H155" s="654"/>
      <c r="I155" s="676"/>
      <c r="J155" s="3"/>
    </row>
    <row r="156" spans="1:10" s="1" customFormat="1" ht="18.75" hidden="1">
      <c r="A156" s="4"/>
      <c r="B156" s="636" t="s">
        <v>4288</v>
      </c>
      <c r="C156" s="637"/>
      <c r="D156" s="705"/>
      <c r="E156" s="706"/>
      <c r="F156" s="706"/>
      <c r="G156" s="706"/>
      <c r="H156" s="706"/>
      <c r="I156" s="707"/>
      <c r="J156" s="3"/>
    </row>
    <row r="157" spans="1:10" s="1" customFormat="1" ht="18.75" hidden="1">
      <c r="A157" s="4"/>
      <c r="B157" s="35"/>
      <c r="C157" s="36"/>
      <c r="D157" s="37"/>
      <c r="E157" s="641" t="str">
        <f>TEXT(D156,"00000")</f>
        <v>00000</v>
      </c>
      <c r="F157" s="641"/>
      <c r="G157" s="641"/>
      <c r="H157" s="641"/>
      <c r="I157" s="642"/>
      <c r="J157" s="3"/>
    </row>
    <row r="158" spans="1:10" s="1" customFormat="1" ht="18.75" hidden="1" customHeight="1">
      <c r="A158" s="4"/>
      <c r="B158" s="643" t="s">
        <v>23</v>
      </c>
      <c r="C158" s="644"/>
      <c r="D158" s="647"/>
      <c r="E158" s="648"/>
      <c r="F158" s="648"/>
      <c r="G158" s="648"/>
      <c r="H158" s="648"/>
      <c r="I158" s="649"/>
      <c r="J158" s="3"/>
    </row>
    <row r="159" spans="1:10" s="1" customFormat="1" ht="18.75" hidden="1" customHeight="1">
      <c r="A159" s="4"/>
      <c r="B159" s="645"/>
      <c r="C159" s="646"/>
      <c r="D159" s="650"/>
      <c r="E159" s="651"/>
      <c r="F159" s="651"/>
      <c r="G159" s="651"/>
      <c r="H159" s="651"/>
      <c r="I159" s="652"/>
      <c r="J159" s="3"/>
    </row>
    <row r="160" spans="1:10" s="1" customFormat="1" ht="19.5" hidden="1" thickBot="1">
      <c r="A160" s="4"/>
      <c r="B160" s="708" t="s">
        <v>1225</v>
      </c>
      <c r="C160" s="709"/>
      <c r="D160" s="710"/>
      <c r="E160" s="634"/>
      <c r="F160" s="634"/>
      <c r="G160" s="634"/>
      <c r="H160" s="634"/>
      <c r="I160" s="635"/>
      <c r="J160" s="3"/>
    </row>
    <row r="161" spans="1:10" s="1" customFormat="1" ht="18.75" hidden="1">
      <c r="A161" s="4"/>
      <c r="B161" s="694" t="s">
        <v>1226</v>
      </c>
      <c r="C161" s="695"/>
      <c r="D161" s="695"/>
      <c r="E161" s="695"/>
      <c r="F161" s="695"/>
      <c r="G161" s="695"/>
      <c r="H161" s="695"/>
      <c r="I161" s="696"/>
      <c r="J161" s="3"/>
    </row>
    <row r="162" spans="1:10" s="1" customFormat="1" ht="19.5" hidden="1" thickBot="1">
      <c r="A162" s="4"/>
      <c r="B162" s="38" t="s">
        <v>1230</v>
      </c>
      <c r="C162" s="39" t="s">
        <v>14</v>
      </c>
      <c r="D162" s="39" t="s">
        <v>1231</v>
      </c>
      <c r="E162" s="697" t="s">
        <v>1227</v>
      </c>
      <c r="F162" s="698"/>
      <c r="G162" s="39" t="s">
        <v>1232</v>
      </c>
      <c r="H162" s="39" t="s">
        <v>44</v>
      </c>
      <c r="I162" s="40" t="s">
        <v>1228</v>
      </c>
      <c r="J162" s="3"/>
    </row>
    <row r="163" spans="1:10" s="1" customFormat="1" ht="19.5" hidden="1" customHeight="1" thickTop="1">
      <c r="A163" s="4"/>
      <c r="B163" s="699">
        <v>1</v>
      </c>
      <c r="C163" s="700"/>
      <c r="D163" s="700" t="str">
        <f>IF(C163&gt;0,VLOOKUP(C163,女子登録情報!$A$2:$H$2000,2,0),"")</f>
        <v/>
      </c>
      <c r="E163" s="701" t="str">
        <f>IF(C163&gt;0,VLOOKUP(C163,女子登録情報!$A$2:$H$2000,3,0),"")</f>
        <v/>
      </c>
      <c r="F163" s="702"/>
      <c r="G163" s="700" t="str">
        <f>IF(C163&gt;0,VLOOKUP(C163,女子登録情報!$A$2:$H$2000,4,0),"")</f>
        <v/>
      </c>
      <c r="H163" s="700" t="str">
        <f>IF(C163&gt;0,VLOOKUP(C163,女子登録情報!$A$2:$H$2000,8,0),"")</f>
        <v/>
      </c>
      <c r="I163" s="704" t="str">
        <f>IF(C163&gt;0,VLOOKUP(C163,女子登録情報!$A$2:$H$2000,5,0),"")</f>
        <v/>
      </c>
      <c r="J163" s="3"/>
    </row>
    <row r="164" spans="1:10" s="1" customFormat="1" ht="18.75" hidden="1" customHeight="1">
      <c r="A164" s="4"/>
      <c r="B164" s="671"/>
      <c r="C164" s="666"/>
      <c r="D164" s="666"/>
      <c r="E164" s="650"/>
      <c r="F164" s="703"/>
      <c r="G164" s="666"/>
      <c r="H164" s="666"/>
      <c r="I164" s="655"/>
      <c r="J164" s="3"/>
    </row>
    <row r="165" spans="1:10" s="1" customFormat="1" ht="18.75" hidden="1" customHeight="1">
      <c r="A165" s="4"/>
      <c r="B165" s="711">
        <v>2</v>
      </c>
      <c r="C165" s="672"/>
      <c r="D165" s="672" t="str">
        <f>IF(C165,VLOOKUP(C165,女子登録情報!$A$2:$H$2000,2,0),"")</f>
        <v/>
      </c>
      <c r="E165" s="647" t="str">
        <f>IF(C165&gt;0,VLOOKUP(C165,女子登録情報!$A$2:$H$2000,3,0),"")</f>
        <v/>
      </c>
      <c r="F165" s="712"/>
      <c r="G165" s="672" t="str">
        <f>IF(C165&gt;0,VLOOKUP(C165,女子登録情報!$A$2:$H$2000,4,0),"")</f>
        <v/>
      </c>
      <c r="H165" s="672" t="str">
        <f>IF(C165&gt;0,VLOOKUP(C165,女子登録情報!$A$2:$H$2000,8,0),"")</f>
        <v/>
      </c>
      <c r="I165" s="675" t="str">
        <f>IF(C165&gt;0,VLOOKUP(C165,女子登録情報!$A$2:$H$2000,5,0),"")</f>
        <v/>
      </c>
      <c r="J165" s="3"/>
    </row>
    <row r="166" spans="1:10" s="1" customFormat="1" ht="18.75" hidden="1" customHeight="1">
      <c r="A166" s="4"/>
      <c r="B166" s="671"/>
      <c r="C166" s="666"/>
      <c r="D166" s="666"/>
      <c r="E166" s="650"/>
      <c r="F166" s="703"/>
      <c r="G166" s="666"/>
      <c r="H166" s="666"/>
      <c r="I166" s="655"/>
      <c r="J166" s="3"/>
    </row>
    <row r="167" spans="1:10" s="1" customFormat="1" ht="18.75" hidden="1" customHeight="1">
      <c r="A167" s="4"/>
      <c r="B167" s="711">
        <v>3</v>
      </c>
      <c r="C167" s="672"/>
      <c r="D167" s="672" t="str">
        <f>IF(C167,VLOOKUP(C167,女子登録情報!$A$2:$H$2000,2,0),"")</f>
        <v/>
      </c>
      <c r="E167" s="647" t="str">
        <f>IF(C167&gt;0,VLOOKUP(C167,女子登録情報!$A$2:$H$2000,3,0),"")</f>
        <v/>
      </c>
      <c r="F167" s="712"/>
      <c r="G167" s="672" t="str">
        <f>IF(C167&gt;0,VLOOKUP(C167,女子登録情報!$A$2:$H$2000,4,0),"")</f>
        <v/>
      </c>
      <c r="H167" s="672" t="str">
        <f>IF(C167&gt;0,VLOOKUP(C167,女子登録情報!$A$2:$H$2000,8,0),"")</f>
        <v/>
      </c>
      <c r="I167" s="675" t="str">
        <f>IF(C167&gt;0,VLOOKUP(C167,女子登録情報!$A$2:$H$2000,5,0),"")</f>
        <v/>
      </c>
      <c r="J167" s="3"/>
    </row>
    <row r="168" spans="1:10" s="1" customFormat="1" ht="18.75" hidden="1" customHeight="1">
      <c r="A168" s="4"/>
      <c r="B168" s="671"/>
      <c r="C168" s="666"/>
      <c r="D168" s="666"/>
      <c r="E168" s="650"/>
      <c r="F168" s="703"/>
      <c r="G168" s="666"/>
      <c r="H168" s="666"/>
      <c r="I168" s="655"/>
      <c r="J168" s="3"/>
    </row>
    <row r="169" spans="1:10" s="1" customFormat="1" ht="18.75" hidden="1" customHeight="1">
      <c r="A169" s="4"/>
      <c r="B169" s="711">
        <v>4</v>
      </c>
      <c r="C169" s="672"/>
      <c r="D169" s="672" t="str">
        <f>IF(C169,VLOOKUP(C169,女子登録情報!$A$2:$H$2000,2,0),"")</f>
        <v/>
      </c>
      <c r="E169" s="647" t="str">
        <f>IF(C169&gt;0,VLOOKUP(C169,女子登録情報!$A$2:$H$2000,3,0),"")</f>
        <v/>
      </c>
      <c r="F169" s="712"/>
      <c r="G169" s="672" t="str">
        <f>IF(C169&gt;0,VLOOKUP(C169,女子登録情報!$A$2:$H$2000,4,0),"")</f>
        <v/>
      </c>
      <c r="H169" s="672" t="str">
        <f>IF(C169&gt;0,VLOOKUP(C169,女子登録情報!$A$2:$H$2000,8,0),"")</f>
        <v/>
      </c>
      <c r="I169" s="675" t="str">
        <f>IF(C169&gt;0,VLOOKUP(C169,女子登録情報!$A$2:$H$2000,5,0),"")</f>
        <v/>
      </c>
      <c r="J169" s="3"/>
    </row>
    <row r="170" spans="1:10" s="1" customFormat="1" ht="18.75" hidden="1" customHeight="1">
      <c r="A170" s="4"/>
      <c r="B170" s="671"/>
      <c r="C170" s="666"/>
      <c r="D170" s="666"/>
      <c r="E170" s="650"/>
      <c r="F170" s="703"/>
      <c r="G170" s="666"/>
      <c r="H170" s="666"/>
      <c r="I170" s="655"/>
      <c r="J170" s="3"/>
    </row>
    <row r="171" spans="1:10" s="1" customFormat="1" ht="18.75" hidden="1" customHeight="1">
      <c r="A171" s="4"/>
      <c r="B171" s="711">
        <v>5</v>
      </c>
      <c r="C171" s="672"/>
      <c r="D171" s="672" t="str">
        <f>IF(C171,VLOOKUP(C171,女子登録情報!$A$2:$H$2000,2,0),"")</f>
        <v/>
      </c>
      <c r="E171" s="647" t="str">
        <f>IF(C171&gt;0,VLOOKUP(C171,女子登録情報!$A$2:$H$2000,3,0),"")</f>
        <v/>
      </c>
      <c r="F171" s="712"/>
      <c r="G171" s="672" t="str">
        <f>IF(C171&gt;0,VLOOKUP(C171,女子登録情報!$A$2:$H$2000,4,0),"")</f>
        <v/>
      </c>
      <c r="H171" s="672" t="str">
        <f>IF(C171&gt;0,VLOOKUP(C171,女子登録情報!$A$2:$H$2000,8,0),"")</f>
        <v/>
      </c>
      <c r="I171" s="675" t="str">
        <f>IF(C171&gt;0,VLOOKUP(C171,女子登録情報!$A$2:$H$2000,5,0),"")</f>
        <v/>
      </c>
      <c r="J171" s="3"/>
    </row>
    <row r="172" spans="1:10" s="1" customFormat="1" ht="18.75" hidden="1" customHeight="1">
      <c r="A172" s="4"/>
      <c r="B172" s="671"/>
      <c r="C172" s="666"/>
      <c r="D172" s="666"/>
      <c r="E172" s="650"/>
      <c r="F172" s="703"/>
      <c r="G172" s="666"/>
      <c r="H172" s="666"/>
      <c r="I172" s="655"/>
      <c r="J172" s="3"/>
    </row>
    <row r="173" spans="1:10" s="1" customFormat="1" ht="18.75" hidden="1" customHeight="1">
      <c r="A173" s="4"/>
      <c r="B173" s="711">
        <v>6</v>
      </c>
      <c r="C173" s="672"/>
      <c r="D173" s="672" t="str">
        <f>IF(C173,VLOOKUP(C173,女子登録情報!$A$2:$H$2000,2,0),"")</f>
        <v/>
      </c>
      <c r="E173" s="647" t="str">
        <f>IF(C173&gt;0,VLOOKUP(C173,女子登録情報!$A$2:$H$2000,3,0),"")</f>
        <v/>
      </c>
      <c r="F173" s="712"/>
      <c r="G173" s="672" t="str">
        <f>IF(C173&gt;0,VLOOKUP(C173,女子登録情報!$A$2:$H$2000,4,0),"")</f>
        <v/>
      </c>
      <c r="H173" s="672" t="str">
        <f>IF(C173&gt;0,VLOOKUP(C173,女子登録情報!$A$2:$H$2000,8,0),"")</f>
        <v/>
      </c>
      <c r="I173" s="675" t="str">
        <f>IF(C173&gt;0,VLOOKUP(C173,女子登録情報!$A$2:$H$2000,5,0),"")</f>
        <v/>
      </c>
      <c r="J173" s="3"/>
    </row>
    <row r="174" spans="1:10" s="1" customFormat="1" ht="19.5" hidden="1" customHeight="1" thickBot="1">
      <c r="A174" s="4"/>
      <c r="B174" s="713"/>
      <c r="C174" s="714"/>
      <c r="D174" s="714"/>
      <c r="E174" s="715"/>
      <c r="F174" s="716"/>
      <c r="G174" s="714"/>
      <c r="H174" s="714"/>
      <c r="I174" s="676"/>
      <c r="J174" s="3"/>
    </row>
    <row r="175" spans="1:10" s="1" customFormat="1" ht="18.75" hidden="1">
      <c r="A175" s="4"/>
      <c r="B175" s="684" t="s">
        <v>1229</v>
      </c>
      <c r="C175" s="685"/>
      <c r="D175" s="685"/>
      <c r="E175" s="685"/>
      <c r="F175" s="685"/>
      <c r="G175" s="685"/>
      <c r="H175" s="685"/>
      <c r="I175" s="687"/>
      <c r="J175" s="3"/>
    </row>
    <row r="176" spans="1:10" s="1" customFormat="1" ht="18.75" hidden="1">
      <c r="A176" s="4"/>
      <c r="B176" s="688"/>
      <c r="C176" s="686"/>
      <c r="D176" s="686"/>
      <c r="E176" s="686"/>
      <c r="F176" s="686"/>
      <c r="G176" s="686"/>
      <c r="H176" s="686"/>
      <c r="I176" s="689"/>
      <c r="J176" s="3"/>
    </row>
    <row r="177" spans="1:10" s="1" customFormat="1" ht="19.5" hidden="1" thickBot="1">
      <c r="A177" s="4"/>
      <c r="B177" s="690"/>
      <c r="C177" s="691"/>
      <c r="D177" s="691"/>
      <c r="E177" s="691"/>
      <c r="F177" s="691"/>
      <c r="G177" s="691"/>
      <c r="H177" s="691"/>
      <c r="I177" s="692"/>
      <c r="J177" s="3"/>
    </row>
    <row r="178" spans="1:10" s="1" customFormat="1" ht="18.75" hidden="1">
      <c r="A178" s="45"/>
      <c r="B178" s="45"/>
      <c r="C178" s="45"/>
      <c r="D178" s="45"/>
      <c r="E178" s="45"/>
      <c r="F178" s="45"/>
      <c r="G178" s="45"/>
      <c r="H178" s="45"/>
      <c r="I178" s="45"/>
      <c r="J178" s="48"/>
    </row>
    <row r="179" spans="1:10" s="1" customFormat="1" ht="18.75" hidden="1">
      <c r="A179" s="4"/>
      <c r="B179" s="4"/>
      <c r="C179" s="4"/>
      <c r="D179" s="4"/>
      <c r="E179" s="4"/>
      <c r="F179" s="4"/>
      <c r="G179" s="4"/>
      <c r="H179" s="4"/>
      <c r="I179" s="4"/>
      <c r="J179" s="46" t="s">
        <v>1251</v>
      </c>
    </row>
    <row r="180" spans="1:10" s="1" customFormat="1" ht="18.75" hidden="1" customHeight="1">
      <c r="A180" s="4"/>
      <c r="B180" s="723" t="str">
        <f>CONCATENATE('加盟校情報&amp;大会設定'!$G$5,'加盟校情報&amp;大会設定'!$H$5,'加盟校情報&amp;大会設定'!$I$5,'加盟校情報&amp;大会設定'!$J$5,)&amp;"　女子4×400mR"</f>
        <v>第85回東海学生陸上競技対校選手権大会　女子4×400mR</v>
      </c>
      <c r="C180" s="724"/>
      <c r="D180" s="724"/>
      <c r="E180" s="724"/>
      <c r="F180" s="724"/>
      <c r="G180" s="724"/>
      <c r="H180" s="724"/>
      <c r="I180" s="725"/>
      <c r="J180" s="3"/>
    </row>
    <row r="181" spans="1:10" s="1" customFormat="1" ht="19.5" hidden="1" customHeight="1" thickBot="1">
      <c r="A181" s="4"/>
      <c r="B181" s="726"/>
      <c r="C181" s="727"/>
      <c r="D181" s="727"/>
      <c r="E181" s="727"/>
      <c r="F181" s="727"/>
      <c r="G181" s="727"/>
      <c r="H181" s="727"/>
      <c r="I181" s="728"/>
      <c r="J181" s="3"/>
    </row>
    <row r="182" spans="1:10" s="1" customFormat="1" ht="18.75" hidden="1">
      <c r="A182" s="4"/>
      <c r="B182" s="636" t="s">
        <v>1233</v>
      </c>
      <c r="C182" s="637"/>
      <c r="D182" s="673" t="str">
        <f>IF(基本情報登録!$D$6&gt;0,基本情報登録!$D$6,"")</f>
        <v/>
      </c>
      <c r="E182" s="674"/>
      <c r="F182" s="674"/>
      <c r="G182" s="674"/>
      <c r="H182" s="637"/>
      <c r="I182" s="47" t="s">
        <v>1267</v>
      </c>
      <c r="J182" s="3"/>
    </row>
    <row r="183" spans="1:10" s="1" customFormat="1" ht="18.75" hidden="1" customHeight="1">
      <c r="A183" s="4"/>
      <c r="B183" s="643" t="s">
        <v>1</v>
      </c>
      <c r="C183" s="644"/>
      <c r="D183" s="677" t="str">
        <f>IF(基本情報登録!$D$8&gt;0,基本情報登録!$D$8,"")</f>
        <v/>
      </c>
      <c r="E183" s="678"/>
      <c r="F183" s="678"/>
      <c r="G183" s="678"/>
      <c r="H183" s="644"/>
      <c r="I183" s="675"/>
      <c r="J183" s="3"/>
    </row>
    <row r="184" spans="1:10" s="1" customFormat="1" ht="19.5" hidden="1" customHeight="1" thickBot="1">
      <c r="A184" s="4"/>
      <c r="B184" s="653"/>
      <c r="C184" s="654"/>
      <c r="D184" s="679"/>
      <c r="E184" s="680"/>
      <c r="F184" s="680"/>
      <c r="G184" s="680"/>
      <c r="H184" s="654"/>
      <c r="I184" s="676"/>
      <c r="J184" s="3"/>
    </row>
    <row r="185" spans="1:10" s="1" customFormat="1" ht="18.75" hidden="1">
      <c r="A185" s="4"/>
      <c r="B185" s="636" t="s">
        <v>4288</v>
      </c>
      <c r="C185" s="637"/>
      <c r="D185" s="705"/>
      <c r="E185" s="706"/>
      <c r="F185" s="706"/>
      <c r="G185" s="706"/>
      <c r="H185" s="706"/>
      <c r="I185" s="707"/>
      <c r="J185" s="3"/>
    </row>
    <row r="186" spans="1:10" s="1" customFormat="1" ht="18.75" hidden="1">
      <c r="A186" s="4"/>
      <c r="B186" s="35"/>
      <c r="C186" s="36"/>
      <c r="D186" s="37"/>
      <c r="E186" s="641" t="str">
        <f>TEXT(D185,"00000")</f>
        <v>00000</v>
      </c>
      <c r="F186" s="641"/>
      <c r="G186" s="641"/>
      <c r="H186" s="641"/>
      <c r="I186" s="642"/>
      <c r="J186" s="3"/>
    </row>
    <row r="187" spans="1:10" s="1" customFormat="1" ht="18.75" hidden="1" customHeight="1">
      <c r="A187" s="4"/>
      <c r="B187" s="643" t="s">
        <v>23</v>
      </c>
      <c r="C187" s="644"/>
      <c r="D187" s="647"/>
      <c r="E187" s="648"/>
      <c r="F187" s="648"/>
      <c r="G187" s="648"/>
      <c r="H187" s="648"/>
      <c r="I187" s="649"/>
      <c r="J187" s="3"/>
    </row>
    <row r="188" spans="1:10" s="1" customFormat="1" ht="18.75" hidden="1" customHeight="1">
      <c r="A188" s="4"/>
      <c r="B188" s="645"/>
      <c r="C188" s="646"/>
      <c r="D188" s="650"/>
      <c r="E188" s="651"/>
      <c r="F188" s="651"/>
      <c r="G188" s="651"/>
      <c r="H188" s="651"/>
      <c r="I188" s="652"/>
      <c r="J188" s="3"/>
    </row>
    <row r="189" spans="1:10" s="1" customFormat="1" ht="19.5" hidden="1" thickBot="1">
      <c r="A189" s="4"/>
      <c r="B189" s="708" t="s">
        <v>1225</v>
      </c>
      <c r="C189" s="709"/>
      <c r="D189" s="710"/>
      <c r="E189" s="634"/>
      <c r="F189" s="634"/>
      <c r="G189" s="634"/>
      <c r="H189" s="634"/>
      <c r="I189" s="635"/>
      <c r="J189" s="3"/>
    </row>
    <row r="190" spans="1:10" s="1" customFormat="1" ht="18.75" hidden="1">
      <c r="A190" s="4"/>
      <c r="B190" s="694" t="s">
        <v>1226</v>
      </c>
      <c r="C190" s="695"/>
      <c r="D190" s="695"/>
      <c r="E190" s="695"/>
      <c r="F190" s="695"/>
      <c r="G190" s="695"/>
      <c r="H190" s="695"/>
      <c r="I190" s="696"/>
      <c r="J190" s="3"/>
    </row>
    <row r="191" spans="1:10" s="1" customFormat="1" ht="19.5" hidden="1" thickBot="1">
      <c r="A191" s="4"/>
      <c r="B191" s="38" t="s">
        <v>1230</v>
      </c>
      <c r="C191" s="39" t="s">
        <v>14</v>
      </c>
      <c r="D191" s="39" t="s">
        <v>1231</v>
      </c>
      <c r="E191" s="697" t="s">
        <v>1227</v>
      </c>
      <c r="F191" s="698"/>
      <c r="G191" s="39" t="s">
        <v>1232</v>
      </c>
      <c r="H191" s="39" t="s">
        <v>44</v>
      </c>
      <c r="I191" s="40" t="s">
        <v>1228</v>
      </c>
      <c r="J191" s="3"/>
    </row>
    <row r="192" spans="1:10" s="1" customFormat="1" ht="19.5" hidden="1" customHeight="1" thickTop="1">
      <c r="A192" s="4"/>
      <c r="B192" s="699">
        <v>1</v>
      </c>
      <c r="C192" s="700"/>
      <c r="D192" s="700" t="str">
        <f>IF(C192&gt;0,VLOOKUP(C192,女子登録情報!$A$2:$H$2000,2,0),"")</f>
        <v/>
      </c>
      <c r="E192" s="701" t="str">
        <f>IF(C192&gt;0,VLOOKUP(C192,女子登録情報!$A$2:$H$2000,3,0),"")</f>
        <v/>
      </c>
      <c r="F192" s="702"/>
      <c r="G192" s="700" t="str">
        <f>IF(C192&gt;0,VLOOKUP(C192,女子登録情報!$A$2:$H$2000,4,0),"")</f>
        <v/>
      </c>
      <c r="H192" s="700" t="str">
        <f>IF(C192&gt;0,VLOOKUP(C192,女子登録情報!$A$2:$H$2000,8,0),"")</f>
        <v/>
      </c>
      <c r="I192" s="704" t="str">
        <f>IF(C192&gt;0,VLOOKUP(C192,女子登録情報!$A$2:$H$2000,5,0),"")</f>
        <v/>
      </c>
      <c r="J192" s="3"/>
    </row>
    <row r="193" spans="1:10" s="1" customFormat="1" ht="18.75" hidden="1" customHeight="1">
      <c r="A193" s="4"/>
      <c r="B193" s="671"/>
      <c r="C193" s="666"/>
      <c r="D193" s="666"/>
      <c r="E193" s="650"/>
      <c r="F193" s="703"/>
      <c r="G193" s="666"/>
      <c r="H193" s="666"/>
      <c r="I193" s="655"/>
      <c r="J193" s="3"/>
    </row>
    <row r="194" spans="1:10" s="1" customFormat="1" ht="18.75" hidden="1" customHeight="1">
      <c r="A194" s="4"/>
      <c r="B194" s="711">
        <v>2</v>
      </c>
      <c r="C194" s="672"/>
      <c r="D194" s="672" t="str">
        <f>IF(C194,VLOOKUP(C194,女子登録情報!$A$2:$H$2000,2,0),"")</f>
        <v/>
      </c>
      <c r="E194" s="647" t="str">
        <f>IF(C194&gt;0,VLOOKUP(C194,女子登録情報!$A$2:$H$2000,3,0),"")</f>
        <v/>
      </c>
      <c r="F194" s="712"/>
      <c r="G194" s="672" t="str">
        <f>IF(C194&gt;0,VLOOKUP(C194,女子登録情報!$A$2:$H$2000,4,0),"")</f>
        <v/>
      </c>
      <c r="H194" s="672" t="str">
        <f>IF(C194&gt;0,VLOOKUP(C194,女子登録情報!$A$2:$H$2000,8,0),"")</f>
        <v/>
      </c>
      <c r="I194" s="675" t="str">
        <f>IF(C194&gt;0,VLOOKUP(C194,女子登録情報!$A$2:$H$2000,5,0),"")</f>
        <v/>
      </c>
      <c r="J194" s="3"/>
    </row>
    <row r="195" spans="1:10" s="1" customFormat="1" ht="18.75" hidden="1" customHeight="1">
      <c r="A195" s="4"/>
      <c r="B195" s="671"/>
      <c r="C195" s="666"/>
      <c r="D195" s="666"/>
      <c r="E195" s="650"/>
      <c r="F195" s="703"/>
      <c r="G195" s="666"/>
      <c r="H195" s="666"/>
      <c r="I195" s="655"/>
      <c r="J195" s="3"/>
    </row>
    <row r="196" spans="1:10" s="1" customFormat="1" ht="18.75" hidden="1" customHeight="1">
      <c r="A196" s="4"/>
      <c r="B196" s="711">
        <v>3</v>
      </c>
      <c r="C196" s="672"/>
      <c r="D196" s="672" t="str">
        <f>IF(C196,VLOOKUP(C196,女子登録情報!$A$2:$H$2000,2,0),"")</f>
        <v/>
      </c>
      <c r="E196" s="647" t="str">
        <f>IF(C196&gt;0,VLOOKUP(C196,女子登録情報!$A$2:$H$2000,3,0),"")</f>
        <v/>
      </c>
      <c r="F196" s="712"/>
      <c r="G196" s="672" t="str">
        <f>IF(C196&gt;0,VLOOKUP(C196,女子登録情報!$A$2:$H$2000,4,0),"")</f>
        <v/>
      </c>
      <c r="H196" s="672" t="str">
        <f>IF(C196&gt;0,VLOOKUP(C196,女子登録情報!$A$2:$H$2000,8,0),"")</f>
        <v/>
      </c>
      <c r="I196" s="675" t="str">
        <f>IF(C196&gt;0,VLOOKUP(C196,女子登録情報!$A$2:$H$2000,5,0),"")</f>
        <v/>
      </c>
      <c r="J196" s="3"/>
    </row>
    <row r="197" spans="1:10" s="1" customFormat="1" ht="18.75" hidden="1" customHeight="1">
      <c r="A197" s="4"/>
      <c r="B197" s="671"/>
      <c r="C197" s="666"/>
      <c r="D197" s="666"/>
      <c r="E197" s="650"/>
      <c r="F197" s="703"/>
      <c r="G197" s="666"/>
      <c r="H197" s="666"/>
      <c r="I197" s="655"/>
      <c r="J197" s="3"/>
    </row>
    <row r="198" spans="1:10" s="1" customFormat="1" ht="18.75" hidden="1" customHeight="1">
      <c r="A198" s="4"/>
      <c r="B198" s="711">
        <v>4</v>
      </c>
      <c r="C198" s="672"/>
      <c r="D198" s="672" t="str">
        <f>IF(C198,VLOOKUP(C198,女子登録情報!$A$2:$H$2000,2,0),"")</f>
        <v/>
      </c>
      <c r="E198" s="647" t="str">
        <f>IF(C198&gt;0,VLOOKUP(C198,女子登録情報!$A$2:$H$2000,3,0),"")</f>
        <v/>
      </c>
      <c r="F198" s="712"/>
      <c r="G198" s="672" t="str">
        <f>IF(C198&gt;0,VLOOKUP(C198,女子登録情報!$A$2:$H$2000,4,0),"")</f>
        <v/>
      </c>
      <c r="H198" s="672" t="str">
        <f>IF(C198&gt;0,VLOOKUP(C198,女子登録情報!$A$2:$H$2000,8,0),"")</f>
        <v/>
      </c>
      <c r="I198" s="675" t="str">
        <f>IF(C198&gt;0,VLOOKUP(C198,女子登録情報!$A$2:$H$2000,5,0),"")</f>
        <v/>
      </c>
      <c r="J198" s="3"/>
    </row>
    <row r="199" spans="1:10" s="1" customFormat="1" ht="18.75" hidden="1" customHeight="1">
      <c r="A199" s="4"/>
      <c r="B199" s="671"/>
      <c r="C199" s="666"/>
      <c r="D199" s="666"/>
      <c r="E199" s="650"/>
      <c r="F199" s="703"/>
      <c r="G199" s="666"/>
      <c r="H199" s="666"/>
      <c r="I199" s="655"/>
      <c r="J199" s="3"/>
    </row>
    <row r="200" spans="1:10" s="1" customFormat="1" ht="18.75" hidden="1" customHeight="1">
      <c r="A200" s="4"/>
      <c r="B200" s="711">
        <v>5</v>
      </c>
      <c r="C200" s="672"/>
      <c r="D200" s="672" t="str">
        <f>IF(C200,VLOOKUP(C200,女子登録情報!$A$2:$H$2000,2,0),"")</f>
        <v/>
      </c>
      <c r="E200" s="647" t="str">
        <f>IF(C200&gt;0,VLOOKUP(C200,女子登録情報!$A$2:$H$2000,3,0),"")</f>
        <v/>
      </c>
      <c r="F200" s="712"/>
      <c r="G200" s="672" t="str">
        <f>IF(C200&gt;0,VLOOKUP(C200,女子登録情報!$A$2:$H$2000,4,0),"")</f>
        <v/>
      </c>
      <c r="H200" s="672" t="str">
        <f>IF(C200&gt;0,VLOOKUP(C200,女子登録情報!$A$2:$H$2000,8,0),"")</f>
        <v/>
      </c>
      <c r="I200" s="675" t="str">
        <f>IF(C200&gt;0,VLOOKUP(C200,女子登録情報!$A$2:$H$2000,5,0),"")</f>
        <v/>
      </c>
      <c r="J200" s="3"/>
    </row>
    <row r="201" spans="1:10" s="1" customFormat="1" ht="18.75" hidden="1" customHeight="1">
      <c r="A201" s="4"/>
      <c r="B201" s="671"/>
      <c r="C201" s="666"/>
      <c r="D201" s="666"/>
      <c r="E201" s="650"/>
      <c r="F201" s="703"/>
      <c r="G201" s="666"/>
      <c r="H201" s="666"/>
      <c r="I201" s="655"/>
      <c r="J201" s="3"/>
    </row>
    <row r="202" spans="1:10" s="1" customFormat="1" ht="18.75" hidden="1" customHeight="1">
      <c r="A202" s="4"/>
      <c r="B202" s="711">
        <v>6</v>
      </c>
      <c r="C202" s="672"/>
      <c r="D202" s="672" t="str">
        <f>IF(C202,VLOOKUP(C202,女子登録情報!$A$2:$H$2000,2,0),"")</f>
        <v/>
      </c>
      <c r="E202" s="647" t="str">
        <f>IF(C202&gt;0,VLOOKUP(C202,女子登録情報!$A$2:$H$2000,3,0),"")</f>
        <v/>
      </c>
      <c r="F202" s="712"/>
      <c r="G202" s="672" t="str">
        <f>IF(C202&gt;0,VLOOKUP(C202,女子登録情報!$A$2:$H$2000,4,0),"")</f>
        <v/>
      </c>
      <c r="H202" s="672" t="str">
        <f>IF(C202&gt;0,VLOOKUP(C202,女子登録情報!$A$2:$H$2000,8,0),"")</f>
        <v/>
      </c>
      <c r="I202" s="675" t="str">
        <f>IF(C202&gt;0,VLOOKUP(C202,女子登録情報!$A$2:$H$2000,5,0),"")</f>
        <v/>
      </c>
      <c r="J202" s="3"/>
    </row>
    <row r="203" spans="1:10" s="1" customFormat="1" ht="19.5" hidden="1" customHeight="1" thickBot="1">
      <c r="A203" s="4"/>
      <c r="B203" s="713"/>
      <c r="C203" s="714"/>
      <c r="D203" s="714"/>
      <c r="E203" s="715"/>
      <c r="F203" s="716"/>
      <c r="G203" s="714"/>
      <c r="H203" s="714"/>
      <c r="I203" s="676"/>
      <c r="J203" s="3"/>
    </row>
    <row r="204" spans="1:10" s="1" customFormat="1" ht="18.75" hidden="1">
      <c r="A204" s="4"/>
      <c r="B204" s="684" t="s">
        <v>1229</v>
      </c>
      <c r="C204" s="685"/>
      <c r="D204" s="685"/>
      <c r="E204" s="685"/>
      <c r="F204" s="685"/>
      <c r="G204" s="685"/>
      <c r="H204" s="685"/>
      <c r="I204" s="687"/>
      <c r="J204" s="3"/>
    </row>
    <row r="205" spans="1:10" s="1" customFormat="1" ht="18.75" hidden="1">
      <c r="A205" s="4"/>
      <c r="B205" s="688"/>
      <c r="C205" s="686"/>
      <c r="D205" s="686"/>
      <c r="E205" s="686"/>
      <c r="F205" s="686"/>
      <c r="G205" s="686"/>
      <c r="H205" s="686"/>
      <c r="I205" s="689"/>
      <c r="J205" s="3"/>
    </row>
    <row r="206" spans="1:10" s="1" customFormat="1" ht="19.5" hidden="1" thickBot="1">
      <c r="A206" s="4"/>
      <c r="B206" s="690"/>
      <c r="C206" s="691"/>
      <c r="D206" s="691"/>
      <c r="E206" s="691"/>
      <c r="F206" s="691"/>
      <c r="G206" s="691"/>
      <c r="H206" s="691"/>
      <c r="I206" s="692"/>
      <c r="J206" s="3"/>
    </row>
    <row r="207" spans="1:10" s="1" customFormat="1" ht="18.75" hidden="1">
      <c r="A207" s="45"/>
      <c r="B207" s="45"/>
      <c r="C207" s="45"/>
      <c r="D207" s="45"/>
      <c r="E207" s="45"/>
      <c r="F207" s="45"/>
      <c r="G207" s="45"/>
      <c r="H207" s="45"/>
      <c r="I207" s="45"/>
      <c r="J207" s="48"/>
    </row>
    <row r="208" spans="1:10" s="1" customFormat="1" ht="18.75" hidden="1">
      <c r="A208" s="4"/>
      <c r="B208" s="4"/>
      <c r="C208" s="4"/>
      <c r="D208" s="4"/>
      <c r="E208" s="4"/>
      <c r="F208" s="4"/>
      <c r="G208" s="4"/>
      <c r="H208" s="4"/>
      <c r="I208" s="4"/>
      <c r="J208" s="46" t="s">
        <v>1252</v>
      </c>
    </row>
    <row r="209" spans="1:10" s="1" customFormat="1" ht="18.75" hidden="1" customHeight="1">
      <c r="A209" s="4"/>
      <c r="B209" s="723" t="str">
        <f>CONCATENATE('加盟校情報&amp;大会設定'!$G$5,'加盟校情報&amp;大会設定'!$H$5,'加盟校情報&amp;大会設定'!$I$5,'加盟校情報&amp;大会設定'!$J$5,)&amp;"　女子4×400mR"</f>
        <v>第85回東海学生陸上競技対校選手権大会　女子4×400mR</v>
      </c>
      <c r="C209" s="724"/>
      <c r="D209" s="724"/>
      <c r="E209" s="724"/>
      <c r="F209" s="724"/>
      <c r="G209" s="724"/>
      <c r="H209" s="724"/>
      <c r="I209" s="725"/>
      <c r="J209" s="3"/>
    </row>
    <row r="210" spans="1:10" s="1" customFormat="1" ht="19.5" hidden="1" customHeight="1" thickBot="1">
      <c r="A210" s="4"/>
      <c r="B210" s="726"/>
      <c r="C210" s="727"/>
      <c r="D210" s="727"/>
      <c r="E210" s="727"/>
      <c r="F210" s="727"/>
      <c r="G210" s="727"/>
      <c r="H210" s="727"/>
      <c r="I210" s="728"/>
      <c r="J210" s="3"/>
    </row>
    <row r="211" spans="1:10" s="1" customFormat="1" ht="18.75" hidden="1">
      <c r="A211" s="4"/>
      <c r="B211" s="636" t="s">
        <v>1233</v>
      </c>
      <c r="C211" s="637"/>
      <c r="D211" s="673" t="str">
        <f>IF(基本情報登録!$D$6&gt;0,基本情報登録!$D$6,"")</f>
        <v/>
      </c>
      <c r="E211" s="674"/>
      <c r="F211" s="674"/>
      <c r="G211" s="674"/>
      <c r="H211" s="637"/>
      <c r="I211" s="47" t="s">
        <v>1267</v>
      </c>
      <c r="J211" s="3"/>
    </row>
    <row r="212" spans="1:10" s="1" customFormat="1" ht="18.75" hidden="1" customHeight="1">
      <c r="A212" s="4"/>
      <c r="B212" s="643" t="s">
        <v>1</v>
      </c>
      <c r="C212" s="644"/>
      <c r="D212" s="677" t="str">
        <f>IF(基本情報登録!$D$8&gt;0,基本情報登録!$D$8,"")</f>
        <v/>
      </c>
      <c r="E212" s="678"/>
      <c r="F212" s="678"/>
      <c r="G212" s="678"/>
      <c r="H212" s="644"/>
      <c r="I212" s="675"/>
      <c r="J212" s="3"/>
    </row>
    <row r="213" spans="1:10" s="1" customFormat="1" ht="19.5" hidden="1" customHeight="1" thickBot="1">
      <c r="A213" s="4"/>
      <c r="B213" s="653"/>
      <c r="C213" s="654"/>
      <c r="D213" s="679"/>
      <c r="E213" s="680"/>
      <c r="F213" s="680"/>
      <c r="G213" s="680"/>
      <c r="H213" s="654"/>
      <c r="I213" s="676"/>
      <c r="J213" s="3"/>
    </row>
    <row r="214" spans="1:10" s="1" customFormat="1" ht="18.75" hidden="1">
      <c r="A214" s="4"/>
      <c r="B214" s="636" t="s">
        <v>4288</v>
      </c>
      <c r="C214" s="637"/>
      <c r="D214" s="705"/>
      <c r="E214" s="706"/>
      <c r="F214" s="706"/>
      <c r="G214" s="706"/>
      <c r="H214" s="706"/>
      <c r="I214" s="707"/>
      <c r="J214" s="3"/>
    </row>
    <row r="215" spans="1:10" s="1" customFormat="1" ht="18.75" hidden="1">
      <c r="A215" s="4"/>
      <c r="B215" s="35"/>
      <c r="C215" s="36"/>
      <c r="D215" s="37"/>
      <c r="E215" s="641" t="str">
        <f>TEXT(D214,"00000")</f>
        <v>00000</v>
      </c>
      <c r="F215" s="641"/>
      <c r="G215" s="641"/>
      <c r="H215" s="641"/>
      <c r="I215" s="642"/>
      <c r="J215" s="3"/>
    </row>
    <row r="216" spans="1:10" s="1" customFormat="1" ht="18.75" hidden="1" customHeight="1">
      <c r="A216" s="4"/>
      <c r="B216" s="643" t="s">
        <v>23</v>
      </c>
      <c r="C216" s="644"/>
      <c r="D216" s="647"/>
      <c r="E216" s="648"/>
      <c r="F216" s="648"/>
      <c r="G216" s="648"/>
      <c r="H216" s="648"/>
      <c r="I216" s="649"/>
      <c r="J216" s="3"/>
    </row>
    <row r="217" spans="1:10" s="1" customFormat="1" ht="18.75" hidden="1" customHeight="1">
      <c r="A217" s="4"/>
      <c r="B217" s="645"/>
      <c r="C217" s="646"/>
      <c r="D217" s="650"/>
      <c r="E217" s="651"/>
      <c r="F217" s="651"/>
      <c r="G217" s="651"/>
      <c r="H217" s="651"/>
      <c r="I217" s="652"/>
      <c r="J217" s="3"/>
    </row>
    <row r="218" spans="1:10" s="1" customFormat="1" ht="19.5" hidden="1" thickBot="1">
      <c r="A218" s="4"/>
      <c r="B218" s="708" t="s">
        <v>1225</v>
      </c>
      <c r="C218" s="709"/>
      <c r="D218" s="710"/>
      <c r="E218" s="634"/>
      <c r="F218" s="634"/>
      <c r="G218" s="634"/>
      <c r="H218" s="634"/>
      <c r="I218" s="635"/>
      <c r="J218" s="3"/>
    </row>
    <row r="219" spans="1:10" s="1" customFormat="1" ht="18.75" hidden="1">
      <c r="A219" s="4"/>
      <c r="B219" s="694" t="s">
        <v>1226</v>
      </c>
      <c r="C219" s="695"/>
      <c r="D219" s="695"/>
      <c r="E219" s="695"/>
      <c r="F219" s="695"/>
      <c r="G219" s="695"/>
      <c r="H219" s="695"/>
      <c r="I219" s="696"/>
      <c r="J219" s="3"/>
    </row>
    <row r="220" spans="1:10" s="1" customFormat="1" ht="19.5" hidden="1" thickBot="1">
      <c r="A220" s="4"/>
      <c r="B220" s="38" t="s">
        <v>1230</v>
      </c>
      <c r="C220" s="39" t="s">
        <v>14</v>
      </c>
      <c r="D220" s="39" t="s">
        <v>1231</v>
      </c>
      <c r="E220" s="697" t="s">
        <v>1227</v>
      </c>
      <c r="F220" s="698"/>
      <c r="G220" s="39" t="s">
        <v>1232</v>
      </c>
      <c r="H220" s="39" t="s">
        <v>44</v>
      </c>
      <c r="I220" s="40" t="s">
        <v>1228</v>
      </c>
      <c r="J220" s="3"/>
    </row>
    <row r="221" spans="1:10" s="1" customFormat="1" ht="19.5" hidden="1" customHeight="1" thickTop="1">
      <c r="A221" s="4"/>
      <c r="B221" s="699">
        <v>1</v>
      </c>
      <c r="C221" s="700"/>
      <c r="D221" s="700" t="str">
        <f>IF(C221&gt;0,VLOOKUP(C221,女子登録情報!$A$2:$H$2000,2,0),"")</f>
        <v/>
      </c>
      <c r="E221" s="701" t="str">
        <f>IF(C221&gt;0,VLOOKUP(C221,女子登録情報!$A$2:$H$2000,3,0),"")</f>
        <v/>
      </c>
      <c r="F221" s="702"/>
      <c r="G221" s="700" t="str">
        <f>IF(C221&gt;0,VLOOKUP(C221,女子登録情報!$A$2:$H$2000,4,0),"")</f>
        <v/>
      </c>
      <c r="H221" s="700" t="str">
        <f>IF(C221&gt;0,VLOOKUP(C221,女子登録情報!$A$2:$H$2000,8,0),"")</f>
        <v/>
      </c>
      <c r="I221" s="704" t="str">
        <f>IF(C221&gt;0,VLOOKUP(C221,女子登録情報!$A$2:$H$2000,5,0),"")</f>
        <v/>
      </c>
      <c r="J221" s="3"/>
    </row>
    <row r="222" spans="1:10" s="1" customFormat="1" ht="18.75" hidden="1" customHeight="1">
      <c r="A222" s="4"/>
      <c r="B222" s="671"/>
      <c r="C222" s="666"/>
      <c r="D222" s="666"/>
      <c r="E222" s="650"/>
      <c r="F222" s="703"/>
      <c r="G222" s="666"/>
      <c r="H222" s="666"/>
      <c r="I222" s="655"/>
      <c r="J222" s="3"/>
    </row>
    <row r="223" spans="1:10" s="1" customFormat="1" ht="18.75" hidden="1" customHeight="1">
      <c r="A223" s="4"/>
      <c r="B223" s="711">
        <v>2</v>
      </c>
      <c r="C223" s="672"/>
      <c r="D223" s="672" t="str">
        <f>IF(C223,VLOOKUP(C223,女子登録情報!$A$2:$H$2000,2,0),"")</f>
        <v/>
      </c>
      <c r="E223" s="647" t="str">
        <f>IF(C223&gt;0,VLOOKUP(C223,女子登録情報!$A$2:$H$2000,3,0),"")</f>
        <v/>
      </c>
      <c r="F223" s="712"/>
      <c r="G223" s="672" t="str">
        <f>IF(C223&gt;0,VLOOKUP(C223,女子登録情報!$A$2:$H$2000,4,0),"")</f>
        <v/>
      </c>
      <c r="H223" s="672" t="str">
        <f>IF(C223&gt;0,VLOOKUP(C223,女子登録情報!$A$2:$H$2000,8,0),"")</f>
        <v/>
      </c>
      <c r="I223" s="675" t="str">
        <f>IF(C223&gt;0,VLOOKUP(C223,女子登録情報!$A$2:$H$2000,5,0),"")</f>
        <v/>
      </c>
      <c r="J223" s="3"/>
    </row>
    <row r="224" spans="1:10" s="1" customFormat="1" ht="18.75" hidden="1" customHeight="1">
      <c r="A224" s="4"/>
      <c r="B224" s="671"/>
      <c r="C224" s="666"/>
      <c r="D224" s="666"/>
      <c r="E224" s="650"/>
      <c r="F224" s="703"/>
      <c r="G224" s="666"/>
      <c r="H224" s="666"/>
      <c r="I224" s="655"/>
      <c r="J224" s="3"/>
    </row>
    <row r="225" spans="1:10" s="1" customFormat="1" ht="18.75" hidden="1" customHeight="1">
      <c r="A225" s="4"/>
      <c r="B225" s="711">
        <v>3</v>
      </c>
      <c r="C225" s="672"/>
      <c r="D225" s="672" t="str">
        <f>IF(C225,VLOOKUP(C225,女子登録情報!$A$2:$H$2000,2,0),"")</f>
        <v/>
      </c>
      <c r="E225" s="647" t="str">
        <f>IF(C225&gt;0,VLOOKUP(C225,女子登録情報!$A$2:$H$2000,3,0),"")</f>
        <v/>
      </c>
      <c r="F225" s="712"/>
      <c r="G225" s="672" t="str">
        <f>IF(C225&gt;0,VLOOKUP(C225,女子登録情報!$A$2:$H$2000,4,0),"")</f>
        <v/>
      </c>
      <c r="H225" s="672" t="str">
        <f>IF(C225&gt;0,VLOOKUP(C225,女子登録情報!$A$2:$H$2000,8,0),"")</f>
        <v/>
      </c>
      <c r="I225" s="675" t="str">
        <f>IF(C225&gt;0,VLOOKUP(C225,女子登録情報!$A$2:$H$2000,5,0),"")</f>
        <v/>
      </c>
      <c r="J225" s="3"/>
    </row>
    <row r="226" spans="1:10" s="1" customFormat="1" ht="18.75" hidden="1" customHeight="1">
      <c r="A226" s="4"/>
      <c r="B226" s="671"/>
      <c r="C226" s="666"/>
      <c r="D226" s="666"/>
      <c r="E226" s="650"/>
      <c r="F226" s="703"/>
      <c r="G226" s="666"/>
      <c r="H226" s="666"/>
      <c r="I226" s="655"/>
      <c r="J226" s="3"/>
    </row>
    <row r="227" spans="1:10" s="1" customFormat="1" ht="18.75" hidden="1" customHeight="1">
      <c r="A227" s="4"/>
      <c r="B227" s="711">
        <v>4</v>
      </c>
      <c r="C227" s="672"/>
      <c r="D227" s="672" t="str">
        <f>IF(C227,VLOOKUP(C227,女子登録情報!$A$2:$H$2000,2,0),"")</f>
        <v/>
      </c>
      <c r="E227" s="647" t="str">
        <f>IF(C227&gt;0,VLOOKUP(C227,女子登録情報!$A$2:$H$2000,3,0),"")</f>
        <v/>
      </c>
      <c r="F227" s="712"/>
      <c r="G227" s="672" t="str">
        <f>IF(C227&gt;0,VLOOKUP(C227,女子登録情報!$A$2:$H$2000,4,0),"")</f>
        <v/>
      </c>
      <c r="H227" s="672" t="str">
        <f>IF(C227&gt;0,VLOOKUP(C227,女子登録情報!$A$2:$H$2000,8,0),"")</f>
        <v/>
      </c>
      <c r="I227" s="675" t="str">
        <f>IF(C227&gt;0,VLOOKUP(C227,女子登録情報!$A$2:$H$2000,5,0),"")</f>
        <v/>
      </c>
      <c r="J227" s="3"/>
    </row>
    <row r="228" spans="1:10" s="1" customFormat="1" ht="18.75" hidden="1" customHeight="1">
      <c r="A228" s="4"/>
      <c r="B228" s="671"/>
      <c r="C228" s="666"/>
      <c r="D228" s="666"/>
      <c r="E228" s="650"/>
      <c r="F228" s="703"/>
      <c r="G228" s="666"/>
      <c r="H228" s="666"/>
      <c r="I228" s="655"/>
      <c r="J228" s="3"/>
    </row>
    <row r="229" spans="1:10" s="1" customFormat="1" ht="18.75" hidden="1" customHeight="1">
      <c r="A229" s="4"/>
      <c r="B229" s="711">
        <v>5</v>
      </c>
      <c r="C229" s="672"/>
      <c r="D229" s="672" t="str">
        <f>IF(C229,VLOOKUP(C229,女子登録情報!$A$2:$H$2000,2,0),"")</f>
        <v/>
      </c>
      <c r="E229" s="647" t="str">
        <f>IF(C229&gt;0,VLOOKUP(C229,女子登録情報!$A$2:$H$2000,3,0),"")</f>
        <v/>
      </c>
      <c r="F229" s="712"/>
      <c r="G229" s="672" t="str">
        <f>IF(C229&gt;0,VLOOKUP(C229,女子登録情報!$A$2:$H$2000,4,0),"")</f>
        <v/>
      </c>
      <c r="H229" s="672" t="str">
        <f>IF(C229&gt;0,VLOOKUP(C229,女子登録情報!$A$2:$H$2000,8,0),"")</f>
        <v/>
      </c>
      <c r="I229" s="675" t="str">
        <f>IF(C229&gt;0,VLOOKUP(C229,女子登録情報!$A$2:$H$2000,5,0),"")</f>
        <v/>
      </c>
      <c r="J229" s="3"/>
    </row>
    <row r="230" spans="1:10" s="1" customFormat="1" ht="18.75" hidden="1" customHeight="1">
      <c r="A230" s="4"/>
      <c r="B230" s="671"/>
      <c r="C230" s="666"/>
      <c r="D230" s="666"/>
      <c r="E230" s="650"/>
      <c r="F230" s="703"/>
      <c r="G230" s="666"/>
      <c r="H230" s="666"/>
      <c r="I230" s="655"/>
      <c r="J230" s="3"/>
    </row>
    <row r="231" spans="1:10" s="1" customFormat="1" ht="18.75" hidden="1" customHeight="1">
      <c r="A231" s="4"/>
      <c r="B231" s="711">
        <v>6</v>
      </c>
      <c r="C231" s="672"/>
      <c r="D231" s="672" t="str">
        <f>IF(C231,VLOOKUP(C231,女子登録情報!$A$2:$H$2000,2,0),"")</f>
        <v/>
      </c>
      <c r="E231" s="647" t="str">
        <f>IF(C231&gt;0,VLOOKUP(C231,女子登録情報!$A$2:$H$2000,3,0),"")</f>
        <v/>
      </c>
      <c r="F231" s="712"/>
      <c r="G231" s="672" t="str">
        <f>IF(C231&gt;0,VLOOKUP(C231,女子登録情報!$A$2:$H$2000,4,0),"")</f>
        <v/>
      </c>
      <c r="H231" s="672" t="str">
        <f>IF(C231&gt;0,VLOOKUP(C231,女子登録情報!$A$2:$H$2000,8,0),"")</f>
        <v/>
      </c>
      <c r="I231" s="675" t="str">
        <f>IF(C231&gt;0,VLOOKUP(C231,女子登録情報!$A$2:$H$2000,5,0),"")</f>
        <v/>
      </c>
      <c r="J231" s="3"/>
    </row>
    <row r="232" spans="1:10" s="1" customFormat="1" ht="19.5" hidden="1" customHeight="1" thickBot="1">
      <c r="A232" s="4"/>
      <c r="B232" s="713"/>
      <c r="C232" s="714"/>
      <c r="D232" s="714"/>
      <c r="E232" s="715"/>
      <c r="F232" s="716"/>
      <c r="G232" s="714"/>
      <c r="H232" s="714"/>
      <c r="I232" s="676"/>
      <c r="J232" s="3"/>
    </row>
    <row r="233" spans="1:10" s="1" customFormat="1" ht="18.75" hidden="1">
      <c r="A233" s="4"/>
      <c r="B233" s="684" t="s">
        <v>1229</v>
      </c>
      <c r="C233" s="685"/>
      <c r="D233" s="685"/>
      <c r="E233" s="685"/>
      <c r="F233" s="685"/>
      <c r="G233" s="685"/>
      <c r="H233" s="685"/>
      <c r="I233" s="687"/>
      <c r="J233" s="3"/>
    </row>
    <row r="234" spans="1:10" s="1" customFormat="1" ht="18.75" hidden="1">
      <c r="A234" s="4"/>
      <c r="B234" s="688"/>
      <c r="C234" s="686"/>
      <c r="D234" s="686"/>
      <c r="E234" s="686"/>
      <c r="F234" s="686"/>
      <c r="G234" s="686"/>
      <c r="H234" s="686"/>
      <c r="I234" s="689"/>
      <c r="J234" s="3"/>
    </row>
    <row r="235" spans="1:10" s="1" customFormat="1" ht="19.5" hidden="1" thickBot="1">
      <c r="A235" s="4"/>
      <c r="B235" s="690"/>
      <c r="C235" s="691"/>
      <c r="D235" s="691"/>
      <c r="E235" s="691"/>
      <c r="F235" s="691"/>
      <c r="G235" s="691"/>
      <c r="H235" s="691"/>
      <c r="I235" s="692"/>
      <c r="J235" s="3"/>
    </row>
    <row r="236" spans="1:10" s="1" customFormat="1" ht="18.75" hidden="1">
      <c r="A236" s="45"/>
      <c r="B236" s="45"/>
      <c r="C236" s="45"/>
      <c r="D236" s="45"/>
      <c r="E236" s="45"/>
      <c r="F236" s="45"/>
      <c r="G236" s="45"/>
      <c r="H236" s="45"/>
      <c r="I236" s="45"/>
      <c r="J236" s="48"/>
    </row>
    <row r="237" spans="1:10" s="1" customFormat="1" ht="18.75" hidden="1">
      <c r="A237" s="4"/>
      <c r="B237" s="4"/>
      <c r="C237" s="4"/>
      <c r="D237" s="4"/>
      <c r="E237" s="4"/>
      <c r="F237" s="4"/>
      <c r="G237" s="4"/>
      <c r="H237" s="4"/>
      <c r="I237" s="4"/>
      <c r="J237" s="46" t="s">
        <v>1253</v>
      </c>
    </row>
    <row r="238" spans="1:10" s="1" customFormat="1" ht="18.75" hidden="1" customHeight="1">
      <c r="A238" s="4"/>
      <c r="B238" s="723" t="str">
        <f>CONCATENATE('加盟校情報&amp;大会設定'!$G$5,'加盟校情報&amp;大会設定'!$H$5,'加盟校情報&amp;大会設定'!$I$5,'加盟校情報&amp;大会設定'!$J$5,)&amp;"　女子4×400mR"</f>
        <v>第85回東海学生陸上競技対校選手権大会　女子4×400mR</v>
      </c>
      <c r="C238" s="724"/>
      <c r="D238" s="724"/>
      <c r="E238" s="724"/>
      <c r="F238" s="724"/>
      <c r="G238" s="724"/>
      <c r="H238" s="724"/>
      <c r="I238" s="725"/>
      <c r="J238" s="3"/>
    </row>
    <row r="239" spans="1:10" s="1" customFormat="1" ht="19.5" hidden="1" customHeight="1" thickBot="1">
      <c r="A239" s="4"/>
      <c r="B239" s="726"/>
      <c r="C239" s="727"/>
      <c r="D239" s="727"/>
      <c r="E239" s="727"/>
      <c r="F239" s="727"/>
      <c r="G239" s="727"/>
      <c r="H239" s="727"/>
      <c r="I239" s="728"/>
      <c r="J239" s="3"/>
    </row>
    <row r="240" spans="1:10" s="1" customFormat="1" ht="18.75" hidden="1">
      <c r="A240" s="4"/>
      <c r="B240" s="636" t="s">
        <v>1233</v>
      </c>
      <c r="C240" s="637"/>
      <c r="D240" s="673" t="str">
        <f>IF(基本情報登録!$D$6&gt;0,基本情報登録!$D$6,"")</f>
        <v/>
      </c>
      <c r="E240" s="674"/>
      <c r="F240" s="674"/>
      <c r="G240" s="674"/>
      <c r="H240" s="637"/>
      <c r="I240" s="47" t="s">
        <v>1267</v>
      </c>
      <c r="J240" s="3"/>
    </row>
    <row r="241" spans="1:10" s="1" customFormat="1" ht="18.75" hidden="1" customHeight="1">
      <c r="A241" s="4"/>
      <c r="B241" s="643" t="s">
        <v>1</v>
      </c>
      <c r="C241" s="644"/>
      <c r="D241" s="677" t="str">
        <f>IF(基本情報登録!$D$8&gt;0,基本情報登録!$D$8,"")</f>
        <v/>
      </c>
      <c r="E241" s="678"/>
      <c r="F241" s="678"/>
      <c r="G241" s="678"/>
      <c r="H241" s="644"/>
      <c r="I241" s="675"/>
      <c r="J241" s="3"/>
    </row>
    <row r="242" spans="1:10" s="1" customFormat="1" ht="19.5" hidden="1" customHeight="1" thickBot="1">
      <c r="A242" s="4"/>
      <c r="B242" s="653"/>
      <c r="C242" s="654"/>
      <c r="D242" s="679"/>
      <c r="E242" s="680"/>
      <c r="F242" s="680"/>
      <c r="G242" s="680"/>
      <c r="H242" s="654"/>
      <c r="I242" s="676"/>
      <c r="J242" s="3"/>
    </row>
    <row r="243" spans="1:10" s="1" customFormat="1" ht="18.75" hidden="1">
      <c r="A243" s="4"/>
      <c r="B243" s="636" t="s">
        <v>4288</v>
      </c>
      <c r="C243" s="637"/>
      <c r="D243" s="705"/>
      <c r="E243" s="706"/>
      <c r="F243" s="706"/>
      <c r="G243" s="706"/>
      <c r="H243" s="706"/>
      <c r="I243" s="707"/>
      <c r="J243" s="3"/>
    </row>
    <row r="244" spans="1:10" s="1" customFormat="1" ht="18.75" hidden="1">
      <c r="A244" s="4"/>
      <c r="B244" s="35"/>
      <c r="C244" s="36"/>
      <c r="D244" s="37"/>
      <c r="E244" s="641" t="str">
        <f>TEXT(D243,"00000")</f>
        <v>00000</v>
      </c>
      <c r="F244" s="641"/>
      <c r="G244" s="641"/>
      <c r="H244" s="641"/>
      <c r="I244" s="642"/>
      <c r="J244" s="3"/>
    </row>
    <row r="245" spans="1:10" s="1" customFormat="1" ht="18.75" hidden="1" customHeight="1">
      <c r="A245" s="4"/>
      <c r="B245" s="643" t="s">
        <v>23</v>
      </c>
      <c r="C245" s="644"/>
      <c r="D245" s="647"/>
      <c r="E245" s="648"/>
      <c r="F245" s="648"/>
      <c r="G245" s="648"/>
      <c r="H245" s="648"/>
      <c r="I245" s="649"/>
      <c r="J245" s="3"/>
    </row>
    <row r="246" spans="1:10" s="1" customFormat="1" ht="18.75" hidden="1" customHeight="1">
      <c r="A246" s="4"/>
      <c r="B246" s="645"/>
      <c r="C246" s="646"/>
      <c r="D246" s="650"/>
      <c r="E246" s="651"/>
      <c r="F246" s="651"/>
      <c r="G246" s="651"/>
      <c r="H246" s="651"/>
      <c r="I246" s="652"/>
      <c r="J246" s="3"/>
    </row>
    <row r="247" spans="1:10" s="1" customFormat="1" ht="19.5" hidden="1" thickBot="1">
      <c r="A247" s="4"/>
      <c r="B247" s="708" t="s">
        <v>1225</v>
      </c>
      <c r="C247" s="709"/>
      <c r="D247" s="710"/>
      <c r="E247" s="634"/>
      <c r="F247" s="634"/>
      <c r="G247" s="634"/>
      <c r="H247" s="634"/>
      <c r="I247" s="635"/>
      <c r="J247" s="3"/>
    </row>
    <row r="248" spans="1:10" s="1" customFormat="1" ht="18.75" hidden="1">
      <c r="A248" s="4"/>
      <c r="B248" s="694" t="s">
        <v>1226</v>
      </c>
      <c r="C248" s="695"/>
      <c r="D248" s="695"/>
      <c r="E248" s="695"/>
      <c r="F248" s="695"/>
      <c r="G248" s="695"/>
      <c r="H248" s="695"/>
      <c r="I248" s="696"/>
      <c r="J248" s="3"/>
    </row>
    <row r="249" spans="1:10" s="1" customFormat="1" ht="19.5" hidden="1" thickBot="1">
      <c r="A249" s="4"/>
      <c r="B249" s="38" t="s">
        <v>1230</v>
      </c>
      <c r="C249" s="39" t="s">
        <v>14</v>
      </c>
      <c r="D249" s="39" t="s">
        <v>1231</v>
      </c>
      <c r="E249" s="697" t="s">
        <v>1227</v>
      </c>
      <c r="F249" s="698"/>
      <c r="G249" s="39" t="s">
        <v>1232</v>
      </c>
      <c r="H249" s="39" t="s">
        <v>44</v>
      </c>
      <c r="I249" s="40" t="s">
        <v>1228</v>
      </c>
      <c r="J249" s="3"/>
    </row>
    <row r="250" spans="1:10" s="1" customFormat="1" ht="19.5" hidden="1" customHeight="1" thickTop="1">
      <c r="A250" s="4"/>
      <c r="B250" s="699">
        <v>1</v>
      </c>
      <c r="C250" s="700"/>
      <c r="D250" s="700" t="str">
        <f>IF(C250&gt;0,VLOOKUP(C250,女子登録情報!$A$2:$H$2000,2,0),"")</f>
        <v/>
      </c>
      <c r="E250" s="701" t="str">
        <f>IF(C250&gt;0,VLOOKUP(C250,女子登録情報!$A$2:$H$2000,3,0),"")</f>
        <v/>
      </c>
      <c r="F250" s="702"/>
      <c r="G250" s="700" t="str">
        <f>IF(C250&gt;0,VLOOKUP(C250,女子登録情報!$A$2:$H$2000,4,0),"")</f>
        <v/>
      </c>
      <c r="H250" s="700" t="str">
        <f>IF(C250&gt;0,VLOOKUP(C250,女子登録情報!$A$2:$H$2000,8,0),"")</f>
        <v/>
      </c>
      <c r="I250" s="704" t="str">
        <f>IF(C250&gt;0,VLOOKUP(C250,女子登録情報!$A$2:$H$2000,5,0),"")</f>
        <v/>
      </c>
      <c r="J250" s="3"/>
    </row>
    <row r="251" spans="1:10" s="1" customFormat="1" ht="18.75" hidden="1" customHeight="1">
      <c r="A251" s="4"/>
      <c r="B251" s="671"/>
      <c r="C251" s="666"/>
      <c r="D251" s="666"/>
      <c r="E251" s="650"/>
      <c r="F251" s="703"/>
      <c r="G251" s="666"/>
      <c r="H251" s="666"/>
      <c r="I251" s="655"/>
      <c r="J251" s="3"/>
    </row>
    <row r="252" spans="1:10" s="1" customFormat="1" ht="18.75" hidden="1" customHeight="1">
      <c r="A252" s="4"/>
      <c r="B252" s="711">
        <v>2</v>
      </c>
      <c r="C252" s="672"/>
      <c r="D252" s="672" t="str">
        <f>IF(C252,VLOOKUP(C252,女子登録情報!$A$2:$H$2000,2,0),"")</f>
        <v/>
      </c>
      <c r="E252" s="647" t="str">
        <f>IF(C252&gt;0,VLOOKUP(C252,女子登録情報!$A$2:$H$2000,3,0),"")</f>
        <v/>
      </c>
      <c r="F252" s="712"/>
      <c r="G252" s="672" t="str">
        <f>IF(C252&gt;0,VLOOKUP(C252,女子登録情報!$A$2:$H$2000,4,0),"")</f>
        <v/>
      </c>
      <c r="H252" s="672" t="str">
        <f>IF(C252&gt;0,VLOOKUP(C252,女子登録情報!$A$2:$H$2000,8,0),"")</f>
        <v/>
      </c>
      <c r="I252" s="675" t="str">
        <f>IF(C252&gt;0,VLOOKUP(C252,女子登録情報!$A$2:$H$2000,5,0),"")</f>
        <v/>
      </c>
      <c r="J252" s="3"/>
    </row>
    <row r="253" spans="1:10" s="1" customFormat="1" ht="18.75" hidden="1" customHeight="1">
      <c r="A253" s="4"/>
      <c r="B253" s="671"/>
      <c r="C253" s="666"/>
      <c r="D253" s="666"/>
      <c r="E253" s="650"/>
      <c r="F253" s="703"/>
      <c r="G253" s="666"/>
      <c r="H253" s="666"/>
      <c r="I253" s="655"/>
      <c r="J253" s="3"/>
    </row>
    <row r="254" spans="1:10" s="1" customFormat="1" ht="18.75" hidden="1" customHeight="1">
      <c r="A254" s="4"/>
      <c r="B254" s="711">
        <v>3</v>
      </c>
      <c r="C254" s="672"/>
      <c r="D254" s="672" t="str">
        <f>IF(C254,VLOOKUP(C254,女子登録情報!$A$2:$H$2000,2,0),"")</f>
        <v/>
      </c>
      <c r="E254" s="647" t="str">
        <f>IF(C254&gt;0,VLOOKUP(C254,女子登録情報!$A$2:$H$2000,3,0),"")</f>
        <v/>
      </c>
      <c r="F254" s="712"/>
      <c r="G254" s="672" t="str">
        <f>IF(C254&gt;0,VLOOKUP(C254,女子登録情報!$A$2:$H$2000,4,0),"")</f>
        <v/>
      </c>
      <c r="H254" s="672" t="str">
        <f>IF(C254&gt;0,VLOOKUP(C254,女子登録情報!$A$2:$H$2000,8,0),"")</f>
        <v/>
      </c>
      <c r="I254" s="675" t="str">
        <f>IF(C254&gt;0,VLOOKUP(C254,女子登録情報!$A$2:$H$2000,5,0),"")</f>
        <v/>
      </c>
      <c r="J254" s="3"/>
    </row>
    <row r="255" spans="1:10" s="1" customFormat="1" ht="18.75" hidden="1" customHeight="1">
      <c r="A255" s="4"/>
      <c r="B255" s="671"/>
      <c r="C255" s="666"/>
      <c r="D255" s="666"/>
      <c r="E255" s="650"/>
      <c r="F255" s="703"/>
      <c r="G255" s="666"/>
      <c r="H255" s="666"/>
      <c r="I255" s="655"/>
      <c r="J255" s="3"/>
    </row>
    <row r="256" spans="1:10" s="1" customFormat="1" ht="18.75" hidden="1" customHeight="1">
      <c r="A256" s="4"/>
      <c r="B256" s="711">
        <v>4</v>
      </c>
      <c r="C256" s="672"/>
      <c r="D256" s="672" t="str">
        <f>IF(C256,VLOOKUP(C256,女子登録情報!$A$2:$H$2000,2,0),"")</f>
        <v/>
      </c>
      <c r="E256" s="647" t="str">
        <f>IF(C256&gt;0,VLOOKUP(C256,女子登録情報!$A$2:$H$2000,3,0),"")</f>
        <v/>
      </c>
      <c r="F256" s="712"/>
      <c r="G256" s="672" t="str">
        <f>IF(C256&gt;0,VLOOKUP(C256,女子登録情報!$A$2:$H$2000,4,0),"")</f>
        <v/>
      </c>
      <c r="H256" s="672" t="str">
        <f>IF(C256&gt;0,VLOOKUP(C256,女子登録情報!$A$2:$H$2000,8,0),"")</f>
        <v/>
      </c>
      <c r="I256" s="675" t="str">
        <f>IF(C256&gt;0,VLOOKUP(C256,女子登録情報!$A$2:$H$2000,5,0),"")</f>
        <v/>
      </c>
      <c r="J256" s="3"/>
    </row>
    <row r="257" spans="1:10" s="1" customFormat="1" ht="18.75" hidden="1" customHeight="1">
      <c r="A257" s="4"/>
      <c r="B257" s="671"/>
      <c r="C257" s="666"/>
      <c r="D257" s="666"/>
      <c r="E257" s="650"/>
      <c r="F257" s="703"/>
      <c r="G257" s="666"/>
      <c r="H257" s="666"/>
      <c r="I257" s="655"/>
      <c r="J257" s="3"/>
    </row>
    <row r="258" spans="1:10" s="1" customFormat="1" ht="18.75" hidden="1" customHeight="1">
      <c r="A258" s="4"/>
      <c r="B258" s="711">
        <v>5</v>
      </c>
      <c r="C258" s="672"/>
      <c r="D258" s="672" t="str">
        <f>IF(C258,VLOOKUP(C258,女子登録情報!$A$2:$H$2000,2,0),"")</f>
        <v/>
      </c>
      <c r="E258" s="647" t="str">
        <f>IF(C258&gt;0,VLOOKUP(C258,女子登録情報!$A$2:$H$2000,3,0),"")</f>
        <v/>
      </c>
      <c r="F258" s="712"/>
      <c r="G258" s="672" t="str">
        <f>IF(C258&gt;0,VLOOKUP(C258,女子登録情報!$A$2:$H$2000,4,0),"")</f>
        <v/>
      </c>
      <c r="H258" s="672" t="str">
        <f>IF(C258&gt;0,VLOOKUP(C258,女子登録情報!$A$2:$H$2000,8,0),"")</f>
        <v/>
      </c>
      <c r="I258" s="675" t="str">
        <f>IF(C258&gt;0,VLOOKUP(C258,女子登録情報!$A$2:$H$2000,5,0),"")</f>
        <v/>
      </c>
      <c r="J258" s="3"/>
    </row>
    <row r="259" spans="1:10" s="1" customFormat="1" ht="18.75" hidden="1" customHeight="1">
      <c r="A259" s="4"/>
      <c r="B259" s="671"/>
      <c r="C259" s="666"/>
      <c r="D259" s="666"/>
      <c r="E259" s="650"/>
      <c r="F259" s="703"/>
      <c r="G259" s="666"/>
      <c r="H259" s="666"/>
      <c r="I259" s="655"/>
      <c r="J259" s="3"/>
    </row>
    <row r="260" spans="1:10" s="1" customFormat="1" ht="18.75" hidden="1" customHeight="1">
      <c r="A260" s="4"/>
      <c r="B260" s="711">
        <v>6</v>
      </c>
      <c r="C260" s="672"/>
      <c r="D260" s="672" t="str">
        <f>IF(C260,VLOOKUP(C260,女子登録情報!$A$2:$H$2000,2,0),"")</f>
        <v/>
      </c>
      <c r="E260" s="647" t="str">
        <f>IF(C260&gt;0,VLOOKUP(C260,女子登録情報!$A$2:$H$2000,3,0),"")</f>
        <v/>
      </c>
      <c r="F260" s="712"/>
      <c r="G260" s="672" t="str">
        <f>IF(C260&gt;0,VLOOKUP(C260,女子登録情報!$A$2:$H$2000,4,0),"")</f>
        <v/>
      </c>
      <c r="H260" s="672" t="str">
        <f>IF(C260&gt;0,VLOOKUP(C260,女子登録情報!$A$2:$H$2000,8,0),"")</f>
        <v/>
      </c>
      <c r="I260" s="675" t="str">
        <f>IF(C260&gt;0,VLOOKUP(C260,女子登録情報!$A$2:$H$2000,5,0),"")</f>
        <v/>
      </c>
      <c r="J260" s="3"/>
    </row>
    <row r="261" spans="1:10" s="1" customFormat="1" ht="19.5" hidden="1" customHeight="1" thickBot="1">
      <c r="A261" s="4"/>
      <c r="B261" s="713"/>
      <c r="C261" s="714"/>
      <c r="D261" s="714"/>
      <c r="E261" s="715"/>
      <c r="F261" s="716"/>
      <c r="G261" s="714"/>
      <c r="H261" s="714"/>
      <c r="I261" s="676"/>
      <c r="J261" s="3"/>
    </row>
    <row r="262" spans="1:10" s="1" customFormat="1" ht="18.75" hidden="1">
      <c r="A262" s="4"/>
      <c r="B262" s="684" t="s">
        <v>1229</v>
      </c>
      <c r="C262" s="685"/>
      <c r="D262" s="685"/>
      <c r="E262" s="685"/>
      <c r="F262" s="685"/>
      <c r="G262" s="685"/>
      <c r="H262" s="685"/>
      <c r="I262" s="687"/>
      <c r="J262" s="3"/>
    </row>
    <row r="263" spans="1:10" s="1" customFormat="1" ht="18.75" hidden="1">
      <c r="A263" s="4"/>
      <c r="B263" s="688"/>
      <c r="C263" s="686"/>
      <c r="D263" s="686"/>
      <c r="E263" s="686"/>
      <c r="F263" s="686"/>
      <c r="G263" s="686"/>
      <c r="H263" s="686"/>
      <c r="I263" s="689"/>
      <c r="J263" s="3"/>
    </row>
    <row r="264" spans="1:10" s="1" customFormat="1" ht="19.5" hidden="1" thickBot="1">
      <c r="A264" s="4"/>
      <c r="B264" s="690"/>
      <c r="C264" s="691"/>
      <c r="D264" s="691"/>
      <c r="E264" s="691"/>
      <c r="F264" s="691"/>
      <c r="G264" s="691"/>
      <c r="H264" s="691"/>
      <c r="I264" s="692"/>
      <c r="J264" s="3"/>
    </row>
    <row r="265" spans="1:10" s="1" customFormat="1" ht="18.75" hidden="1">
      <c r="A265" s="45"/>
      <c r="B265" s="45"/>
      <c r="C265" s="45"/>
      <c r="D265" s="45"/>
      <c r="E265" s="45"/>
      <c r="F265" s="45"/>
      <c r="G265" s="45"/>
      <c r="H265" s="45"/>
      <c r="I265" s="45"/>
      <c r="J265" s="48"/>
    </row>
    <row r="266" spans="1:10" s="1" customFormat="1" ht="18.75" hidden="1">
      <c r="A266" s="4"/>
      <c r="B266" s="4"/>
      <c r="C266" s="4"/>
      <c r="D266" s="4"/>
      <c r="E266" s="4"/>
      <c r="F266" s="4"/>
      <c r="G266" s="4"/>
      <c r="H266" s="4"/>
      <c r="I266" s="4"/>
      <c r="J266" s="46" t="s">
        <v>1254</v>
      </c>
    </row>
    <row r="267" spans="1:10" s="1" customFormat="1" ht="18.75" hidden="1" customHeight="1">
      <c r="A267" s="4"/>
      <c r="B267" s="723" t="str">
        <f>CONCATENATE('加盟校情報&amp;大会設定'!$G$5,'加盟校情報&amp;大会設定'!$H$5,'加盟校情報&amp;大会設定'!$I$5,'加盟校情報&amp;大会設定'!$J$5,)&amp;"　女子4×400mR"</f>
        <v>第85回東海学生陸上競技対校選手権大会　女子4×400mR</v>
      </c>
      <c r="C267" s="724"/>
      <c r="D267" s="724"/>
      <c r="E267" s="724"/>
      <c r="F267" s="724"/>
      <c r="G267" s="724"/>
      <c r="H267" s="724"/>
      <c r="I267" s="725"/>
      <c r="J267" s="3"/>
    </row>
    <row r="268" spans="1:10" s="1" customFormat="1" ht="19.5" hidden="1" customHeight="1" thickBot="1">
      <c r="A268" s="4"/>
      <c r="B268" s="726"/>
      <c r="C268" s="727"/>
      <c r="D268" s="727"/>
      <c r="E268" s="727"/>
      <c r="F268" s="727"/>
      <c r="G268" s="727"/>
      <c r="H268" s="727"/>
      <c r="I268" s="728"/>
      <c r="J268" s="3"/>
    </row>
    <row r="269" spans="1:10" s="1" customFormat="1" ht="18.75" hidden="1">
      <c r="A269" s="4"/>
      <c r="B269" s="636" t="s">
        <v>1233</v>
      </c>
      <c r="C269" s="637"/>
      <c r="D269" s="673" t="str">
        <f>IF(基本情報登録!$D$6&gt;0,基本情報登録!$D$6,"")</f>
        <v/>
      </c>
      <c r="E269" s="674"/>
      <c r="F269" s="674"/>
      <c r="G269" s="674"/>
      <c r="H269" s="637"/>
      <c r="I269" s="47" t="s">
        <v>1267</v>
      </c>
      <c r="J269" s="3"/>
    </row>
    <row r="270" spans="1:10" s="1" customFormat="1" ht="18.75" hidden="1" customHeight="1">
      <c r="A270" s="4"/>
      <c r="B270" s="643" t="s">
        <v>1</v>
      </c>
      <c r="C270" s="644"/>
      <c r="D270" s="677" t="str">
        <f>IF(基本情報登録!$D$8&gt;0,基本情報登録!$D$8,"")</f>
        <v/>
      </c>
      <c r="E270" s="678"/>
      <c r="F270" s="678"/>
      <c r="G270" s="678"/>
      <c r="H270" s="644"/>
      <c r="I270" s="675"/>
      <c r="J270" s="3"/>
    </row>
    <row r="271" spans="1:10" s="1" customFormat="1" ht="19.5" hidden="1" customHeight="1" thickBot="1">
      <c r="A271" s="4"/>
      <c r="B271" s="653"/>
      <c r="C271" s="654"/>
      <c r="D271" s="679"/>
      <c r="E271" s="680"/>
      <c r="F271" s="680"/>
      <c r="G271" s="680"/>
      <c r="H271" s="654"/>
      <c r="I271" s="676"/>
      <c r="J271" s="3"/>
    </row>
    <row r="272" spans="1:10" s="1" customFormat="1" ht="18.75" hidden="1">
      <c r="A272" s="4"/>
      <c r="B272" s="636" t="s">
        <v>4288</v>
      </c>
      <c r="C272" s="637"/>
      <c r="D272" s="705"/>
      <c r="E272" s="706"/>
      <c r="F272" s="706"/>
      <c r="G272" s="706"/>
      <c r="H272" s="706"/>
      <c r="I272" s="707"/>
      <c r="J272" s="3"/>
    </row>
    <row r="273" spans="1:10" s="1" customFormat="1" ht="18.75" hidden="1">
      <c r="A273" s="4"/>
      <c r="B273" s="35"/>
      <c r="C273" s="36"/>
      <c r="D273" s="37"/>
      <c r="E273" s="641" t="str">
        <f>TEXT(D272,"00000")</f>
        <v>00000</v>
      </c>
      <c r="F273" s="641"/>
      <c r="G273" s="641"/>
      <c r="H273" s="641"/>
      <c r="I273" s="642"/>
      <c r="J273" s="3"/>
    </row>
    <row r="274" spans="1:10" s="1" customFormat="1" ht="18.75" hidden="1" customHeight="1">
      <c r="A274" s="4"/>
      <c r="B274" s="643" t="s">
        <v>23</v>
      </c>
      <c r="C274" s="644"/>
      <c r="D274" s="647"/>
      <c r="E274" s="648"/>
      <c r="F274" s="648"/>
      <c r="G274" s="648"/>
      <c r="H274" s="648"/>
      <c r="I274" s="649"/>
      <c r="J274" s="3"/>
    </row>
    <row r="275" spans="1:10" s="1" customFormat="1" ht="18.75" hidden="1" customHeight="1">
      <c r="A275" s="4"/>
      <c r="B275" s="645"/>
      <c r="C275" s="646"/>
      <c r="D275" s="650"/>
      <c r="E275" s="651"/>
      <c r="F275" s="651"/>
      <c r="G275" s="651"/>
      <c r="H275" s="651"/>
      <c r="I275" s="652"/>
      <c r="J275" s="3"/>
    </row>
    <row r="276" spans="1:10" s="1" customFormat="1" ht="19.5" hidden="1" thickBot="1">
      <c r="A276" s="4"/>
      <c r="B276" s="708" t="s">
        <v>1225</v>
      </c>
      <c r="C276" s="709"/>
      <c r="D276" s="710"/>
      <c r="E276" s="634"/>
      <c r="F276" s="634"/>
      <c r="G276" s="634"/>
      <c r="H276" s="634"/>
      <c r="I276" s="635"/>
      <c r="J276" s="3"/>
    </row>
    <row r="277" spans="1:10" s="1" customFormat="1" ht="18.75" hidden="1">
      <c r="A277" s="4"/>
      <c r="B277" s="694" t="s">
        <v>1226</v>
      </c>
      <c r="C277" s="695"/>
      <c r="D277" s="695"/>
      <c r="E277" s="695"/>
      <c r="F277" s="695"/>
      <c r="G277" s="695"/>
      <c r="H277" s="695"/>
      <c r="I277" s="696"/>
      <c r="J277" s="3"/>
    </row>
    <row r="278" spans="1:10" s="1" customFormat="1" ht="19.5" hidden="1" thickBot="1">
      <c r="A278" s="4"/>
      <c r="B278" s="38" t="s">
        <v>1230</v>
      </c>
      <c r="C278" s="39" t="s">
        <v>14</v>
      </c>
      <c r="D278" s="39" t="s">
        <v>1231</v>
      </c>
      <c r="E278" s="697" t="s">
        <v>1227</v>
      </c>
      <c r="F278" s="698"/>
      <c r="G278" s="39" t="s">
        <v>1232</v>
      </c>
      <c r="H278" s="39" t="s">
        <v>44</v>
      </c>
      <c r="I278" s="40" t="s">
        <v>1228</v>
      </c>
      <c r="J278" s="3"/>
    </row>
    <row r="279" spans="1:10" s="1" customFormat="1" ht="19.5" hidden="1" customHeight="1" thickTop="1">
      <c r="A279" s="4"/>
      <c r="B279" s="699">
        <v>1</v>
      </c>
      <c r="C279" s="700"/>
      <c r="D279" s="700" t="str">
        <f>IF(C279&gt;0,VLOOKUP(C279,女子登録情報!$A$2:$H$2000,2,0),"")</f>
        <v/>
      </c>
      <c r="E279" s="701" t="str">
        <f>IF(C279&gt;0,VLOOKUP(C279,女子登録情報!$A$2:$H$2000,3,0),"")</f>
        <v/>
      </c>
      <c r="F279" s="702"/>
      <c r="G279" s="700" t="str">
        <f>IF(C279&gt;0,VLOOKUP(C279,女子登録情報!$A$2:$H$2000,4,0),"")</f>
        <v/>
      </c>
      <c r="H279" s="700" t="str">
        <f>IF(C279&gt;0,VLOOKUP(C279,女子登録情報!$A$2:$H$2000,8,0),"")</f>
        <v/>
      </c>
      <c r="I279" s="704" t="str">
        <f>IF(C279&gt;0,VLOOKUP(C279,女子登録情報!$A$2:$H$2000,5,0),"")</f>
        <v/>
      </c>
      <c r="J279" s="3"/>
    </row>
    <row r="280" spans="1:10" s="1" customFormat="1" ht="18.75" hidden="1" customHeight="1">
      <c r="A280" s="4"/>
      <c r="B280" s="671"/>
      <c r="C280" s="666"/>
      <c r="D280" s="666"/>
      <c r="E280" s="650"/>
      <c r="F280" s="703"/>
      <c r="G280" s="666"/>
      <c r="H280" s="666"/>
      <c r="I280" s="655"/>
      <c r="J280" s="3"/>
    </row>
    <row r="281" spans="1:10" s="1" customFormat="1" ht="18.75" hidden="1" customHeight="1">
      <c r="A281" s="4"/>
      <c r="B281" s="711">
        <v>2</v>
      </c>
      <c r="C281" s="672"/>
      <c r="D281" s="672" t="str">
        <f>IF(C281,VLOOKUP(C281,女子登録情報!$A$2:$H$2000,2,0),"")</f>
        <v/>
      </c>
      <c r="E281" s="647" t="str">
        <f>IF(C281&gt;0,VLOOKUP(C281,女子登録情報!$A$2:$H$2000,3,0),"")</f>
        <v/>
      </c>
      <c r="F281" s="712"/>
      <c r="G281" s="672" t="str">
        <f>IF(C281&gt;0,VLOOKUP(C281,女子登録情報!$A$2:$H$2000,4,0),"")</f>
        <v/>
      </c>
      <c r="H281" s="672" t="str">
        <f>IF(C281&gt;0,VLOOKUP(C281,女子登録情報!$A$2:$H$2000,8,0),"")</f>
        <v/>
      </c>
      <c r="I281" s="675" t="str">
        <f>IF(C281&gt;0,VLOOKUP(C281,女子登録情報!$A$2:$H$2000,5,0),"")</f>
        <v/>
      </c>
      <c r="J281" s="3"/>
    </row>
    <row r="282" spans="1:10" s="1" customFormat="1" ht="18.75" hidden="1" customHeight="1">
      <c r="A282" s="4"/>
      <c r="B282" s="671"/>
      <c r="C282" s="666"/>
      <c r="D282" s="666"/>
      <c r="E282" s="650"/>
      <c r="F282" s="703"/>
      <c r="G282" s="666"/>
      <c r="H282" s="666"/>
      <c r="I282" s="655"/>
      <c r="J282" s="3"/>
    </row>
    <row r="283" spans="1:10" s="1" customFormat="1" ht="18.75" hidden="1" customHeight="1">
      <c r="A283" s="4"/>
      <c r="B283" s="711">
        <v>3</v>
      </c>
      <c r="C283" s="672"/>
      <c r="D283" s="672" t="str">
        <f>IF(C283,VLOOKUP(C283,女子登録情報!$A$2:$H$2000,2,0),"")</f>
        <v/>
      </c>
      <c r="E283" s="647" t="str">
        <f>IF(C283&gt;0,VLOOKUP(C283,女子登録情報!$A$2:$H$2000,3,0),"")</f>
        <v/>
      </c>
      <c r="F283" s="712"/>
      <c r="G283" s="672" t="str">
        <f>IF(C283&gt;0,VLOOKUP(C283,女子登録情報!$A$2:$H$2000,4,0),"")</f>
        <v/>
      </c>
      <c r="H283" s="672" t="str">
        <f>IF(C283&gt;0,VLOOKUP(C283,女子登録情報!$A$2:$H$2000,8,0),"")</f>
        <v/>
      </c>
      <c r="I283" s="675" t="str">
        <f>IF(C283&gt;0,VLOOKUP(C283,女子登録情報!$A$2:$H$2000,5,0),"")</f>
        <v/>
      </c>
      <c r="J283" s="3"/>
    </row>
    <row r="284" spans="1:10" s="1" customFormat="1" ht="18.75" hidden="1" customHeight="1">
      <c r="A284" s="4"/>
      <c r="B284" s="671"/>
      <c r="C284" s="666"/>
      <c r="D284" s="666"/>
      <c r="E284" s="650"/>
      <c r="F284" s="703"/>
      <c r="G284" s="666"/>
      <c r="H284" s="666"/>
      <c r="I284" s="655"/>
      <c r="J284" s="3"/>
    </row>
    <row r="285" spans="1:10" s="1" customFormat="1" ht="18.75" hidden="1" customHeight="1">
      <c r="A285" s="4"/>
      <c r="B285" s="711">
        <v>4</v>
      </c>
      <c r="C285" s="672"/>
      <c r="D285" s="672" t="str">
        <f>IF(C285,VLOOKUP(C285,女子登録情報!$A$2:$H$2000,2,0),"")</f>
        <v/>
      </c>
      <c r="E285" s="647" t="str">
        <f>IF(C285&gt;0,VLOOKUP(C285,女子登録情報!$A$2:$H$2000,3,0),"")</f>
        <v/>
      </c>
      <c r="F285" s="712"/>
      <c r="G285" s="672" t="str">
        <f>IF(C285&gt;0,VLOOKUP(C285,女子登録情報!$A$2:$H$2000,4,0),"")</f>
        <v/>
      </c>
      <c r="H285" s="672" t="str">
        <f>IF(C285&gt;0,VLOOKUP(C285,女子登録情報!$A$2:$H$2000,8,0),"")</f>
        <v/>
      </c>
      <c r="I285" s="675" t="str">
        <f>IF(C285&gt;0,VLOOKUP(C285,女子登録情報!$A$2:$H$2000,5,0),"")</f>
        <v/>
      </c>
      <c r="J285" s="3"/>
    </row>
    <row r="286" spans="1:10" s="1" customFormat="1" ht="18.75" hidden="1" customHeight="1">
      <c r="A286" s="4"/>
      <c r="B286" s="671"/>
      <c r="C286" s="666"/>
      <c r="D286" s="666"/>
      <c r="E286" s="650"/>
      <c r="F286" s="703"/>
      <c r="G286" s="666"/>
      <c r="H286" s="666"/>
      <c r="I286" s="655"/>
      <c r="J286" s="3"/>
    </row>
    <row r="287" spans="1:10" s="1" customFormat="1" ht="18.75" hidden="1" customHeight="1">
      <c r="A287" s="4"/>
      <c r="B287" s="711">
        <v>5</v>
      </c>
      <c r="C287" s="672"/>
      <c r="D287" s="672" t="str">
        <f>IF(C287,VLOOKUP(C287,女子登録情報!$A$2:$H$2000,2,0),"")</f>
        <v/>
      </c>
      <c r="E287" s="647" t="str">
        <f>IF(C287&gt;0,VLOOKUP(C287,女子登録情報!$A$2:$H$2000,3,0),"")</f>
        <v/>
      </c>
      <c r="F287" s="712"/>
      <c r="G287" s="672" t="str">
        <f>IF(C287&gt;0,VLOOKUP(C287,女子登録情報!$A$2:$H$2000,4,0),"")</f>
        <v/>
      </c>
      <c r="H287" s="672" t="str">
        <f>IF(C287&gt;0,VLOOKUP(C287,女子登録情報!$A$2:$H$2000,8,0),"")</f>
        <v/>
      </c>
      <c r="I287" s="675" t="str">
        <f>IF(C287&gt;0,VLOOKUP(C287,女子登録情報!$A$2:$H$2000,5,0),"")</f>
        <v/>
      </c>
      <c r="J287" s="3"/>
    </row>
    <row r="288" spans="1:10" s="1" customFormat="1" ht="18.75" hidden="1" customHeight="1">
      <c r="A288" s="4"/>
      <c r="B288" s="671"/>
      <c r="C288" s="666"/>
      <c r="D288" s="666"/>
      <c r="E288" s="650"/>
      <c r="F288" s="703"/>
      <c r="G288" s="666"/>
      <c r="H288" s="666"/>
      <c r="I288" s="655"/>
      <c r="J288" s="3"/>
    </row>
    <row r="289" spans="1:10" s="1" customFormat="1" ht="18.75" hidden="1" customHeight="1">
      <c r="A289" s="4"/>
      <c r="B289" s="711">
        <v>6</v>
      </c>
      <c r="C289" s="672"/>
      <c r="D289" s="672" t="str">
        <f>IF(C289,VLOOKUP(C289,女子登録情報!$A$2:$H$2000,2,0),"")</f>
        <v/>
      </c>
      <c r="E289" s="647" t="str">
        <f>IF(C289&gt;0,VLOOKUP(C289,女子登録情報!$A$2:$H$2000,3,0),"")</f>
        <v/>
      </c>
      <c r="F289" s="712"/>
      <c r="G289" s="672" t="str">
        <f>IF(C289&gt;0,VLOOKUP(C289,女子登録情報!$A$2:$H$2000,4,0),"")</f>
        <v/>
      </c>
      <c r="H289" s="672" t="str">
        <f>IF(C289&gt;0,VLOOKUP(C289,女子登録情報!$A$2:$H$2000,8,0),"")</f>
        <v/>
      </c>
      <c r="I289" s="675" t="str">
        <f>IF(C289&gt;0,VLOOKUP(C289,女子登録情報!$A$2:$H$2000,5,0),"")</f>
        <v/>
      </c>
      <c r="J289" s="3"/>
    </row>
    <row r="290" spans="1:10" s="1" customFormat="1" ht="19.5" hidden="1" customHeight="1" thickBot="1">
      <c r="A290" s="4"/>
      <c r="B290" s="713"/>
      <c r="C290" s="714"/>
      <c r="D290" s="714"/>
      <c r="E290" s="715"/>
      <c r="F290" s="716"/>
      <c r="G290" s="714"/>
      <c r="H290" s="714"/>
      <c r="I290" s="676"/>
      <c r="J290" s="3"/>
    </row>
    <row r="291" spans="1:10" s="1" customFormat="1" ht="18.75" hidden="1">
      <c r="A291" s="4"/>
      <c r="B291" s="684" t="s">
        <v>1229</v>
      </c>
      <c r="C291" s="685"/>
      <c r="D291" s="685"/>
      <c r="E291" s="685"/>
      <c r="F291" s="685"/>
      <c r="G291" s="685"/>
      <c r="H291" s="685"/>
      <c r="I291" s="687"/>
      <c r="J291" s="3"/>
    </row>
    <row r="292" spans="1:10" s="1" customFormat="1" ht="18.75" hidden="1">
      <c r="A292" s="4"/>
      <c r="B292" s="688"/>
      <c r="C292" s="686"/>
      <c r="D292" s="686"/>
      <c r="E292" s="686"/>
      <c r="F292" s="686"/>
      <c r="G292" s="686"/>
      <c r="H292" s="686"/>
      <c r="I292" s="689"/>
      <c r="J292" s="3"/>
    </row>
    <row r="293" spans="1:10" s="1" customFormat="1" ht="19.5" hidden="1" thickBot="1">
      <c r="A293" s="4"/>
      <c r="B293" s="690"/>
      <c r="C293" s="691"/>
      <c r="D293" s="691"/>
      <c r="E293" s="691"/>
      <c r="F293" s="691"/>
      <c r="G293" s="691"/>
      <c r="H293" s="691"/>
      <c r="I293" s="692"/>
      <c r="J293" s="3"/>
    </row>
    <row r="294" spans="1:10" s="1" customFormat="1" ht="18.75" hidden="1">
      <c r="A294" s="45"/>
      <c r="B294" s="45"/>
      <c r="C294" s="45"/>
      <c r="D294" s="45"/>
      <c r="E294" s="45"/>
      <c r="F294" s="45"/>
      <c r="G294" s="45"/>
      <c r="H294" s="45"/>
      <c r="I294" s="45"/>
      <c r="J294" s="48"/>
    </row>
    <row r="295" spans="1:10" s="1" customFormat="1" ht="18.75" hidden="1">
      <c r="A295" s="4"/>
      <c r="B295" s="4"/>
      <c r="C295" s="4"/>
      <c r="D295" s="4"/>
      <c r="E295" s="4"/>
      <c r="F295" s="4"/>
      <c r="G295" s="4"/>
      <c r="H295" s="4"/>
      <c r="I295" s="4"/>
      <c r="J295" s="46" t="s">
        <v>1255</v>
      </c>
    </row>
    <row r="296" spans="1:10" s="1" customFormat="1" ht="18.75" hidden="1" customHeight="1">
      <c r="A296" s="4"/>
      <c r="B296" s="723" t="str">
        <f>CONCATENATE('加盟校情報&amp;大会設定'!$G$5,'加盟校情報&amp;大会設定'!$H$5,'加盟校情報&amp;大会設定'!$I$5,'加盟校情報&amp;大会設定'!$J$5,)&amp;"　女子4×400mR"</f>
        <v>第85回東海学生陸上競技対校選手権大会　女子4×400mR</v>
      </c>
      <c r="C296" s="724"/>
      <c r="D296" s="724"/>
      <c r="E296" s="724"/>
      <c r="F296" s="724"/>
      <c r="G296" s="724"/>
      <c r="H296" s="724"/>
      <c r="I296" s="725"/>
      <c r="J296" s="3"/>
    </row>
    <row r="297" spans="1:10" s="1" customFormat="1" ht="19.5" hidden="1" customHeight="1" thickBot="1">
      <c r="A297" s="4"/>
      <c r="B297" s="726"/>
      <c r="C297" s="727"/>
      <c r="D297" s="727"/>
      <c r="E297" s="727"/>
      <c r="F297" s="727"/>
      <c r="G297" s="727"/>
      <c r="H297" s="727"/>
      <c r="I297" s="728"/>
      <c r="J297" s="3"/>
    </row>
    <row r="298" spans="1:10" s="1" customFormat="1" ht="18.75" hidden="1">
      <c r="A298" s="4"/>
      <c r="B298" s="636" t="s">
        <v>1233</v>
      </c>
      <c r="C298" s="637"/>
      <c r="D298" s="673" t="str">
        <f>IF(基本情報登録!$D$6&gt;0,基本情報登録!$D$6,"")</f>
        <v/>
      </c>
      <c r="E298" s="674"/>
      <c r="F298" s="674"/>
      <c r="G298" s="674"/>
      <c r="H298" s="637"/>
      <c r="I298" s="47" t="s">
        <v>1267</v>
      </c>
      <c r="J298" s="3"/>
    </row>
    <row r="299" spans="1:10" s="1" customFormat="1" ht="18.75" hidden="1" customHeight="1">
      <c r="A299" s="4"/>
      <c r="B299" s="643" t="s">
        <v>1</v>
      </c>
      <c r="C299" s="644"/>
      <c r="D299" s="677" t="str">
        <f>IF(基本情報登録!$D$8&gt;0,基本情報登録!$D$8,"")</f>
        <v/>
      </c>
      <c r="E299" s="678"/>
      <c r="F299" s="678"/>
      <c r="G299" s="678"/>
      <c r="H299" s="644"/>
      <c r="I299" s="675"/>
      <c r="J299" s="3"/>
    </row>
    <row r="300" spans="1:10" s="1" customFormat="1" ht="19.5" hidden="1" customHeight="1" thickBot="1">
      <c r="A300" s="4"/>
      <c r="B300" s="653"/>
      <c r="C300" s="654"/>
      <c r="D300" s="679"/>
      <c r="E300" s="680"/>
      <c r="F300" s="680"/>
      <c r="G300" s="680"/>
      <c r="H300" s="654"/>
      <c r="I300" s="676"/>
      <c r="J300" s="3"/>
    </row>
    <row r="301" spans="1:10" s="1" customFormat="1" ht="18.75" hidden="1">
      <c r="A301" s="4"/>
      <c r="B301" s="636" t="s">
        <v>4288</v>
      </c>
      <c r="C301" s="637"/>
      <c r="D301" s="705"/>
      <c r="E301" s="706"/>
      <c r="F301" s="706"/>
      <c r="G301" s="706"/>
      <c r="H301" s="706"/>
      <c r="I301" s="707"/>
      <c r="J301" s="3"/>
    </row>
    <row r="302" spans="1:10" s="1" customFormat="1" ht="18.75" hidden="1">
      <c r="A302" s="4"/>
      <c r="B302" s="35"/>
      <c r="C302" s="36"/>
      <c r="D302" s="37"/>
      <c r="E302" s="641" t="str">
        <f>TEXT(D301,"00000")</f>
        <v>00000</v>
      </c>
      <c r="F302" s="641"/>
      <c r="G302" s="641"/>
      <c r="H302" s="641"/>
      <c r="I302" s="642"/>
      <c r="J302" s="3"/>
    </row>
    <row r="303" spans="1:10" s="1" customFormat="1" ht="18.75" hidden="1" customHeight="1">
      <c r="A303" s="4"/>
      <c r="B303" s="643" t="s">
        <v>23</v>
      </c>
      <c r="C303" s="644"/>
      <c r="D303" s="647"/>
      <c r="E303" s="648"/>
      <c r="F303" s="648"/>
      <c r="G303" s="648"/>
      <c r="H303" s="648"/>
      <c r="I303" s="649"/>
      <c r="J303" s="3"/>
    </row>
    <row r="304" spans="1:10" s="1" customFormat="1" ht="18.75" hidden="1" customHeight="1">
      <c r="A304" s="4"/>
      <c r="B304" s="645"/>
      <c r="C304" s="646"/>
      <c r="D304" s="650"/>
      <c r="E304" s="651"/>
      <c r="F304" s="651"/>
      <c r="G304" s="651"/>
      <c r="H304" s="651"/>
      <c r="I304" s="652"/>
      <c r="J304" s="3"/>
    </row>
    <row r="305" spans="1:10" s="1" customFormat="1" ht="19.5" hidden="1" thickBot="1">
      <c r="A305" s="4"/>
      <c r="B305" s="708" t="s">
        <v>1225</v>
      </c>
      <c r="C305" s="709"/>
      <c r="D305" s="710"/>
      <c r="E305" s="634"/>
      <c r="F305" s="634"/>
      <c r="G305" s="634"/>
      <c r="H305" s="634"/>
      <c r="I305" s="635"/>
      <c r="J305" s="3"/>
    </row>
    <row r="306" spans="1:10" s="1" customFormat="1" ht="18.75" hidden="1">
      <c r="A306" s="4"/>
      <c r="B306" s="694" t="s">
        <v>1226</v>
      </c>
      <c r="C306" s="695"/>
      <c r="D306" s="695"/>
      <c r="E306" s="695"/>
      <c r="F306" s="695"/>
      <c r="G306" s="695"/>
      <c r="H306" s="695"/>
      <c r="I306" s="696"/>
      <c r="J306" s="3"/>
    </row>
    <row r="307" spans="1:10" s="1" customFormat="1" ht="19.5" hidden="1" thickBot="1">
      <c r="A307" s="4"/>
      <c r="B307" s="38" t="s">
        <v>1230</v>
      </c>
      <c r="C307" s="39" t="s">
        <v>14</v>
      </c>
      <c r="D307" s="39" t="s">
        <v>1231</v>
      </c>
      <c r="E307" s="697" t="s">
        <v>1227</v>
      </c>
      <c r="F307" s="698"/>
      <c r="G307" s="39" t="s">
        <v>1232</v>
      </c>
      <c r="H307" s="39" t="s">
        <v>44</v>
      </c>
      <c r="I307" s="40" t="s">
        <v>1228</v>
      </c>
      <c r="J307" s="3"/>
    </row>
    <row r="308" spans="1:10" s="1" customFormat="1" ht="19.5" hidden="1" customHeight="1" thickTop="1">
      <c r="A308" s="4"/>
      <c r="B308" s="699">
        <v>1</v>
      </c>
      <c r="C308" s="700"/>
      <c r="D308" s="700" t="str">
        <f>IF(C308&gt;0,VLOOKUP(C308,女子登録情報!$A$2:$H$2000,2,0),"")</f>
        <v/>
      </c>
      <c r="E308" s="701" t="str">
        <f>IF(C308&gt;0,VLOOKUP(C308,女子登録情報!$A$2:$H$2000,3,0),"")</f>
        <v/>
      </c>
      <c r="F308" s="702"/>
      <c r="G308" s="700" t="str">
        <f>IF(C308&gt;0,VLOOKUP(C308,女子登録情報!$A$2:$H$2000,4,0),"")</f>
        <v/>
      </c>
      <c r="H308" s="700" t="str">
        <f>IF(C308&gt;0,VLOOKUP(C308,女子登録情報!$A$2:$H$2000,8,0),"")</f>
        <v/>
      </c>
      <c r="I308" s="704" t="str">
        <f>IF(C308&gt;0,VLOOKUP(C308,女子登録情報!$A$2:$H$2000,5,0),"")</f>
        <v/>
      </c>
      <c r="J308" s="3"/>
    </row>
    <row r="309" spans="1:10" s="1" customFormat="1" ht="18.75" hidden="1" customHeight="1">
      <c r="A309" s="4"/>
      <c r="B309" s="671"/>
      <c r="C309" s="666"/>
      <c r="D309" s="666"/>
      <c r="E309" s="650"/>
      <c r="F309" s="703"/>
      <c r="G309" s="666"/>
      <c r="H309" s="666"/>
      <c r="I309" s="655"/>
      <c r="J309" s="3"/>
    </row>
    <row r="310" spans="1:10" s="1" customFormat="1" ht="18.75" hidden="1" customHeight="1">
      <c r="A310" s="4"/>
      <c r="B310" s="711">
        <v>2</v>
      </c>
      <c r="C310" s="672"/>
      <c r="D310" s="672" t="str">
        <f>IF(C310,VLOOKUP(C310,女子登録情報!$A$2:$H$2000,2,0),"")</f>
        <v/>
      </c>
      <c r="E310" s="647" t="str">
        <f>IF(C310&gt;0,VLOOKUP(C310,女子登録情報!$A$2:$H$2000,3,0),"")</f>
        <v/>
      </c>
      <c r="F310" s="712"/>
      <c r="G310" s="672" t="str">
        <f>IF(C310&gt;0,VLOOKUP(C310,女子登録情報!$A$2:$H$2000,4,0),"")</f>
        <v/>
      </c>
      <c r="H310" s="672" t="str">
        <f>IF(C310&gt;0,VLOOKUP(C310,女子登録情報!$A$2:$H$2000,8,0),"")</f>
        <v/>
      </c>
      <c r="I310" s="675" t="str">
        <f>IF(C310&gt;0,VLOOKUP(C310,女子登録情報!$A$2:$H$2000,5,0),"")</f>
        <v/>
      </c>
      <c r="J310" s="3"/>
    </row>
    <row r="311" spans="1:10" s="1" customFormat="1" ht="18.75" hidden="1" customHeight="1">
      <c r="A311" s="4"/>
      <c r="B311" s="671"/>
      <c r="C311" s="666"/>
      <c r="D311" s="666"/>
      <c r="E311" s="650"/>
      <c r="F311" s="703"/>
      <c r="G311" s="666"/>
      <c r="H311" s="666"/>
      <c r="I311" s="655"/>
      <c r="J311" s="3"/>
    </row>
    <row r="312" spans="1:10" s="1" customFormat="1" ht="18.75" hidden="1" customHeight="1">
      <c r="A312" s="4"/>
      <c r="B312" s="711">
        <v>3</v>
      </c>
      <c r="C312" s="672"/>
      <c r="D312" s="672" t="str">
        <f>IF(C312,VLOOKUP(C312,女子登録情報!$A$2:$H$2000,2,0),"")</f>
        <v/>
      </c>
      <c r="E312" s="647" t="str">
        <f>IF(C312&gt;0,VLOOKUP(C312,女子登録情報!$A$2:$H$2000,3,0),"")</f>
        <v/>
      </c>
      <c r="F312" s="712"/>
      <c r="G312" s="672" t="str">
        <f>IF(C312&gt;0,VLOOKUP(C312,女子登録情報!$A$2:$H$2000,4,0),"")</f>
        <v/>
      </c>
      <c r="H312" s="672" t="str">
        <f>IF(C312&gt;0,VLOOKUP(C312,女子登録情報!$A$2:$H$2000,8,0),"")</f>
        <v/>
      </c>
      <c r="I312" s="675" t="str">
        <f>IF(C312&gt;0,VLOOKUP(C312,女子登録情報!$A$2:$H$2000,5,0),"")</f>
        <v/>
      </c>
      <c r="J312" s="3"/>
    </row>
    <row r="313" spans="1:10" s="1" customFormat="1" ht="18.75" hidden="1" customHeight="1">
      <c r="A313" s="4"/>
      <c r="B313" s="671"/>
      <c r="C313" s="666"/>
      <c r="D313" s="666"/>
      <c r="E313" s="650"/>
      <c r="F313" s="703"/>
      <c r="G313" s="666"/>
      <c r="H313" s="666"/>
      <c r="I313" s="655"/>
      <c r="J313" s="3"/>
    </row>
    <row r="314" spans="1:10" s="1" customFormat="1" ht="18.75" hidden="1" customHeight="1">
      <c r="A314" s="4"/>
      <c r="B314" s="711">
        <v>4</v>
      </c>
      <c r="C314" s="672"/>
      <c r="D314" s="672" t="str">
        <f>IF(C314,VLOOKUP(C314,女子登録情報!$A$2:$H$2000,2,0),"")</f>
        <v/>
      </c>
      <c r="E314" s="647" t="str">
        <f>IF(C314&gt;0,VLOOKUP(C314,女子登録情報!$A$2:$H$2000,3,0),"")</f>
        <v/>
      </c>
      <c r="F314" s="712"/>
      <c r="G314" s="672" t="str">
        <f>IF(C314&gt;0,VLOOKUP(C314,女子登録情報!$A$2:$H$2000,4,0),"")</f>
        <v/>
      </c>
      <c r="H314" s="672" t="str">
        <f>IF(C314&gt;0,VLOOKUP(C314,女子登録情報!$A$2:$H$2000,8,0),"")</f>
        <v/>
      </c>
      <c r="I314" s="675" t="str">
        <f>IF(C314&gt;0,VLOOKUP(C314,女子登録情報!$A$2:$H$2000,5,0),"")</f>
        <v/>
      </c>
      <c r="J314" s="3"/>
    </row>
    <row r="315" spans="1:10" s="1" customFormat="1" ht="18.75" hidden="1" customHeight="1">
      <c r="A315" s="4"/>
      <c r="B315" s="671"/>
      <c r="C315" s="666"/>
      <c r="D315" s="666"/>
      <c r="E315" s="650"/>
      <c r="F315" s="703"/>
      <c r="G315" s="666"/>
      <c r="H315" s="666"/>
      <c r="I315" s="655"/>
      <c r="J315" s="3"/>
    </row>
    <row r="316" spans="1:10" s="1" customFormat="1" ht="18.75" hidden="1" customHeight="1">
      <c r="A316" s="4"/>
      <c r="B316" s="711">
        <v>5</v>
      </c>
      <c r="C316" s="672"/>
      <c r="D316" s="672" t="str">
        <f>IF(C316,VLOOKUP(C316,女子登録情報!$A$2:$H$2000,2,0),"")</f>
        <v/>
      </c>
      <c r="E316" s="647" t="str">
        <f>IF(C316&gt;0,VLOOKUP(C316,女子登録情報!$A$2:$H$2000,3,0),"")</f>
        <v/>
      </c>
      <c r="F316" s="712"/>
      <c r="G316" s="672" t="str">
        <f>IF(C316&gt;0,VLOOKUP(C316,女子登録情報!$A$2:$H$2000,4,0),"")</f>
        <v/>
      </c>
      <c r="H316" s="672" t="str">
        <f>IF(C316&gt;0,VLOOKUP(C316,女子登録情報!$A$2:$H$2000,8,0),"")</f>
        <v/>
      </c>
      <c r="I316" s="675" t="str">
        <f>IF(C316&gt;0,VLOOKUP(C316,女子登録情報!$A$2:$H$2000,5,0),"")</f>
        <v/>
      </c>
      <c r="J316" s="3"/>
    </row>
    <row r="317" spans="1:10" s="1" customFormat="1" ht="18.75" hidden="1" customHeight="1">
      <c r="A317" s="4"/>
      <c r="B317" s="671"/>
      <c r="C317" s="666"/>
      <c r="D317" s="666"/>
      <c r="E317" s="650"/>
      <c r="F317" s="703"/>
      <c r="G317" s="666"/>
      <c r="H317" s="666"/>
      <c r="I317" s="655"/>
      <c r="J317" s="3"/>
    </row>
    <row r="318" spans="1:10" s="1" customFormat="1" ht="18.75" hidden="1" customHeight="1">
      <c r="A318" s="4"/>
      <c r="B318" s="711">
        <v>6</v>
      </c>
      <c r="C318" s="672"/>
      <c r="D318" s="672" t="str">
        <f>IF(C318,VLOOKUP(C318,女子登録情報!$A$2:$H$2000,2,0),"")</f>
        <v/>
      </c>
      <c r="E318" s="647" t="str">
        <f>IF(C318&gt;0,VLOOKUP(C318,女子登録情報!$A$2:$H$2000,3,0),"")</f>
        <v/>
      </c>
      <c r="F318" s="712"/>
      <c r="G318" s="672" t="str">
        <f>IF(C318&gt;0,VLOOKUP(C318,女子登録情報!$A$2:$H$2000,4,0),"")</f>
        <v/>
      </c>
      <c r="H318" s="672" t="str">
        <f>IF(C318&gt;0,VLOOKUP(C318,女子登録情報!$A$2:$H$2000,8,0),"")</f>
        <v/>
      </c>
      <c r="I318" s="675" t="str">
        <f>IF(C318&gt;0,VLOOKUP(C318,女子登録情報!$A$2:$H$2000,5,0),"")</f>
        <v/>
      </c>
      <c r="J318" s="3"/>
    </row>
    <row r="319" spans="1:10" s="1" customFormat="1" ht="19.5" hidden="1" customHeight="1" thickBot="1">
      <c r="A319" s="4"/>
      <c r="B319" s="713"/>
      <c r="C319" s="714"/>
      <c r="D319" s="714"/>
      <c r="E319" s="715"/>
      <c r="F319" s="716"/>
      <c r="G319" s="714"/>
      <c r="H319" s="714"/>
      <c r="I319" s="676"/>
      <c r="J319" s="3"/>
    </row>
    <row r="320" spans="1:10" s="1" customFormat="1" ht="18.75" hidden="1">
      <c r="A320" s="4"/>
      <c r="B320" s="684" t="s">
        <v>1229</v>
      </c>
      <c r="C320" s="685"/>
      <c r="D320" s="685"/>
      <c r="E320" s="685"/>
      <c r="F320" s="685"/>
      <c r="G320" s="685"/>
      <c r="H320" s="685"/>
      <c r="I320" s="687"/>
      <c r="J320" s="3"/>
    </row>
    <row r="321" spans="1:10" s="1" customFormat="1" ht="18.75" hidden="1">
      <c r="A321" s="4"/>
      <c r="B321" s="688"/>
      <c r="C321" s="686"/>
      <c r="D321" s="686"/>
      <c r="E321" s="686"/>
      <c r="F321" s="686"/>
      <c r="G321" s="686"/>
      <c r="H321" s="686"/>
      <c r="I321" s="689"/>
      <c r="J321" s="3"/>
    </row>
    <row r="322" spans="1:10" s="1" customFormat="1" ht="19.5" hidden="1" thickBot="1">
      <c r="A322" s="4"/>
      <c r="B322" s="690"/>
      <c r="C322" s="691"/>
      <c r="D322" s="691"/>
      <c r="E322" s="691"/>
      <c r="F322" s="691"/>
      <c r="G322" s="691"/>
      <c r="H322" s="691"/>
      <c r="I322" s="692"/>
      <c r="J322" s="3"/>
    </row>
    <row r="323" spans="1:10" s="1" customFormat="1" ht="18.75" hidden="1">
      <c r="A323" s="45"/>
      <c r="B323" s="45"/>
      <c r="C323" s="45"/>
      <c r="D323" s="45"/>
      <c r="E323" s="45"/>
      <c r="F323" s="45"/>
      <c r="G323" s="45"/>
      <c r="H323" s="45"/>
      <c r="I323" s="45"/>
      <c r="J323" s="48"/>
    </row>
    <row r="324" spans="1:10" s="1" customFormat="1" ht="18.75" hidden="1">
      <c r="A324" s="4"/>
      <c r="B324" s="4"/>
      <c r="C324" s="4"/>
      <c r="D324" s="4"/>
      <c r="E324" s="4"/>
      <c r="F324" s="4"/>
      <c r="G324" s="4"/>
      <c r="H324" s="4"/>
      <c r="I324" s="4"/>
      <c r="J324" s="46" t="s">
        <v>1256</v>
      </c>
    </row>
    <row r="325" spans="1:10" s="1" customFormat="1" ht="18.75" hidden="1">
      <c r="A325" s="4"/>
      <c r="B325" s="723" t="str">
        <f>CONCATENATE('加盟校情報&amp;大会設定'!$G$5,'加盟校情報&amp;大会設定'!$H$5,'加盟校情報&amp;大会設定'!$I$5,'加盟校情報&amp;大会設定'!$J$5,)&amp;"　女子4×400mR"</f>
        <v>第85回東海学生陸上競技対校選手権大会　女子4×400mR</v>
      </c>
      <c r="C325" s="724"/>
      <c r="D325" s="724"/>
      <c r="E325" s="724"/>
      <c r="F325" s="724"/>
      <c r="G325" s="724"/>
      <c r="H325" s="724"/>
      <c r="I325" s="725"/>
      <c r="J325" s="3"/>
    </row>
    <row r="326" spans="1:10" s="1" customFormat="1" ht="19.5" hidden="1" thickBot="1">
      <c r="A326" s="4"/>
      <c r="B326" s="726"/>
      <c r="C326" s="727"/>
      <c r="D326" s="727"/>
      <c r="E326" s="727"/>
      <c r="F326" s="727"/>
      <c r="G326" s="727"/>
      <c r="H326" s="727"/>
      <c r="I326" s="728"/>
      <c r="J326" s="3"/>
    </row>
    <row r="327" spans="1:10" s="1" customFormat="1" ht="18.75" hidden="1">
      <c r="A327" s="4"/>
      <c r="B327" s="636" t="s">
        <v>1233</v>
      </c>
      <c r="C327" s="637"/>
      <c r="D327" s="673" t="str">
        <f>IF(基本情報登録!$D$6&gt;0,基本情報登録!$D$6,"")</f>
        <v/>
      </c>
      <c r="E327" s="674"/>
      <c r="F327" s="674"/>
      <c r="G327" s="674"/>
      <c r="H327" s="637"/>
      <c r="I327" s="47" t="s">
        <v>1267</v>
      </c>
      <c r="J327" s="3"/>
    </row>
    <row r="328" spans="1:10" s="1" customFormat="1" ht="18.75" hidden="1">
      <c r="A328" s="4"/>
      <c r="B328" s="643" t="s">
        <v>1</v>
      </c>
      <c r="C328" s="644"/>
      <c r="D328" s="677" t="str">
        <f>IF(基本情報登録!$D$8&gt;0,基本情報登録!$D$8,"")</f>
        <v/>
      </c>
      <c r="E328" s="678"/>
      <c r="F328" s="678"/>
      <c r="G328" s="678"/>
      <c r="H328" s="644"/>
      <c r="I328" s="675"/>
      <c r="J328" s="3"/>
    </row>
    <row r="329" spans="1:10" s="1" customFormat="1" ht="19.5" hidden="1" thickBot="1">
      <c r="A329" s="4"/>
      <c r="B329" s="653"/>
      <c r="C329" s="654"/>
      <c r="D329" s="679"/>
      <c r="E329" s="680"/>
      <c r="F329" s="680"/>
      <c r="G329" s="680"/>
      <c r="H329" s="654"/>
      <c r="I329" s="676"/>
      <c r="J329" s="3"/>
    </row>
    <row r="330" spans="1:10" s="1" customFormat="1" ht="18.75" hidden="1">
      <c r="A330" s="4"/>
      <c r="B330" s="636" t="s">
        <v>4288</v>
      </c>
      <c r="C330" s="637"/>
      <c r="D330" s="705"/>
      <c r="E330" s="706"/>
      <c r="F330" s="706"/>
      <c r="G330" s="706"/>
      <c r="H330" s="706"/>
      <c r="I330" s="707"/>
      <c r="J330" s="3"/>
    </row>
    <row r="331" spans="1:10" s="1" customFormat="1" ht="18.75" hidden="1">
      <c r="A331" s="4"/>
      <c r="B331" s="35"/>
      <c r="C331" s="36"/>
      <c r="D331" s="37"/>
      <c r="E331" s="641" t="str">
        <f>TEXT(D330,"00000")</f>
        <v>00000</v>
      </c>
      <c r="F331" s="641"/>
      <c r="G331" s="641"/>
      <c r="H331" s="641"/>
      <c r="I331" s="642"/>
      <c r="J331" s="3"/>
    </row>
    <row r="332" spans="1:10" s="1" customFormat="1" ht="18.75" hidden="1">
      <c r="A332" s="4"/>
      <c r="B332" s="643" t="s">
        <v>23</v>
      </c>
      <c r="C332" s="644"/>
      <c r="D332" s="647"/>
      <c r="E332" s="648"/>
      <c r="F332" s="648"/>
      <c r="G332" s="648"/>
      <c r="H332" s="648"/>
      <c r="I332" s="649"/>
      <c r="J332" s="3"/>
    </row>
    <row r="333" spans="1:10" s="1" customFormat="1" ht="18.75" hidden="1">
      <c r="A333" s="4"/>
      <c r="B333" s="645"/>
      <c r="C333" s="646"/>
      <c r="D333" s="650"/>
      <c r="E333" s="651"/>
      <c r="F333" s="651"/>
      <c r="G333" s="651"/>
      <c r="H333" s="651"/>
      <c r="I333" s="652"/>
      <c r="J333" s="3"/>
    </row>
    <row r="334" spans="1:10" s="1" customFormat="1" ht="19.5" hidden="1" thickBot="1">
      <c r="A334" s="4"/>
      <c r="B334" s="708" t="s">
        <v>1225</v>
      </c>
      <c r="C334" s="709"/>
      <c r="D334" s="710"/>
      <c r="E334" s="634"/>
      <c r="F334" s="634"/>
      <c r="G334" s="634"/>
      <c r="H334" s="634"/>
      <c r="I334" s="635"/>
      <c r="J334" s="3"/>
    </row>
    <row r="335" spans="1:10" s="1" customFormat="1" ht="18.75" hidden="1">
      <c r="A335" s="4"/>
      <c r="B335" s="694" t="s">
        <v>1226</v>
      </c>
      <c r="C335" s="695"/>
      <c r="D335" s="695"/>
      <c r="E335" s="695"/>
      <c r="F335" s="695"/>
      <c r="G335" s="695"/>
      <c r="H335" s="695"/>
      <c r="I335" s="696"/>
      <c r="J335" s="3"/>
    </row>
    <row r="336" spans="1:10" s="1" customFormat="1" ht="19.5" hidden="1" thickBot="1">
      <c r="A336" s="4"/>
      <c r="B336" s="38" t="s">
        <v>1230</v>
      </c>
      <c r="C336" s="39" t="s">
        <v>14</v>
      </c>
      <c r="D336" s="39" t="s">
        <v>1231</v>
      </c>
      <c r="E336" s="697" t="s">
        <v>1227</v>
      </c>
      <c r="F336" s="698"/>
      <c r="G336" s="39" t="s">
        <v>1232</v>
      </c>
      <c r="H336" s="39" t="s">
        <v>44</v>
      </c>
      <c r="I336" s="40" t="s">
        <v>1228</v>
      </c>
      <c r="J336" s="3"/>
    </row>
    <row r="337" spans="1:10" s="1" customFormat="1" ht="19.5" hidden="1" thickTop="1">
      <c r="A337" s="4"/>
      <c r="B337" s="699">
        <v>1</v>
      </c>
      <c r="C337" s="700"/>
      <c r="D337" s="700" t="str">
        <f>IF(C337&gt;0,VLOOKUP(C337,女子登録情報!$A$2:$H$2000,2,0),"")</f>
        <v/>
      </c>
      <c r="E337" s="701" t="str">
        <f>IF(C337&gt;0,VLOOKUP(C337,女子登録情報!$A$2:$H$2000,3,0),"")</f>
        <v/>
      </c>
      <c r="F337" s="702"/>
      <c r="G337" s="700" t="str">
        <f>IF(C337&gt;0,VLOOKUP(C337,女子登録情報!$A$2:$H$2000,4,0),"")</f>
        <v/>
      </c>
      <c r="H337" s="700" t="str">
        <f>IF(C337&gt;0,VLOOKUP(C337,女子登録情報!$A$2:$H$2000,8,0),"")</f>
        <v/>
      </c>
      <c r="I337" s="704" t="str">
        <f>IF(C337&gt;0,VLOOKUP(C337,女子登録情報!$A$2:$H$2000,5,0),"")</f>
        <v/>
      </c>
      <c r="J337" s="3"/>
    </row>
    <row r="338" spans="1:10" s="1" customFormat="1" ht="18.75" hidden="1">
      <c r="A338" s="4"/>
      <c r="B338" s="671"/>
      <c r="C338" s="666"/>
      <c r="D338" s="666"/>
      <c r="E338" s="650"/>
      <c r="F338" s="703"/>
      <c r="G338" s="666"/>
      <c r="H338" s="666"/>
      <c r="I338" s="655"/>
      <c r="J338" s="3"/>
    </row>
    <row r="339" spans="1:10" s="1" customFormat="1" ht="18.75" hidden="1">
      <c r="A339" s="4"/>
      <c r="B339" s="711">
        <v>2</v>
      </c>
      <c r="C339" s="672"/>
      <c r="D339" s="672" t="str">
        <f>IF(C339,VLOOKUP(C339,女子登録情報!$A$2:$H$2000,2,0),"")</f>
        <v/>
      </c>
      <c r="E339" s="647" t="str">
        <f>IF(C339&gt;0,VLOOKUP(C339,女子登録情報!$A$2:$H$2000,3,0),"")</f>
        <v/>
      </c>
      <c r="F339" s="712"/>
      <c r="G339" s="672" t="str">
        <f>IF(C339&gt;0,VLOOKUP(C339,女子登録情報!$A$2:$H$2000,4,0),"")</f>
        <v/>
      </c>
      <c r="H339" s="672" t="str">
        <f>IF(C339&gt;0,VLOOKUP(C339,女子登録情報!$A$2:$H$2000,8,0),"")</f>
        <v/>
      </c>
      <c r="I339" s="675" t="str">
        <f>IF(C339&gt;0,VLOOKUP(C339,女子登録情報!$A$2:$H$2000,5,0),"")</f>
        <v/>
      </c>
      <c r="J339" s="3"/>
    </row>
    <row r="340" spans="1:10" s="1" customFormat="1" ht="18.75" hidden="1">
      <c r="A340" s="4"/>
      <c r="B340" s="671"/>
      <c r="C340" s="666"/>
      <c r="D340" s="666"/>
      <c r="E340" s="650"/>
      <c r="F340" s="703"/>
      <c r="G340" s="666"/>
      <c r="H340" s="666"/>
      <c r="I340" s="655"/>
      <c r="J340" s="3"/>
    </row>
    <row r="341" spans="1:10" s="1" customFormat="1" ht="18.75" hidden="1">
      <c r="A341" s="4"/>
      <c r="B341" s="711">
        <v>3</v>
      </c>
      <c r="C341" s="672"/>
      <c r="D341" s="672" t="str">
        <f>IF(C341,VLOOKUP(C341,女子登録情報!$A$2:$H$2000,2,0),"")</f>
        <v/>
      </c>
      <c r="E341" s="647" t="str">
        <f>IF(C341&gt;0,VLOOKUP(C341,女子登録情報!$A$2:$H$2000,3,0),"")</f>
        <v/>
      </c>
      <c r="F341" s="712"/>
      <c r="G341" s="672" t="str">
        <f>IF(C341&gt;0,VLOOKUP(C341,女子登録情報!$A$2:$H$2000,4,0),"")</f>
        <v/>
      </c>
      <c r="H341" s="672" t="str">
        <f>IF(C341&gt;0,VLOOKUP(C341,女子登録情報!$A$2:$H$2000,8,0),"")</f>
        <v/>
      </c>
      <c r="I341" s="675" t="str">
        <f>IF(C341&gt;0,VLOOKUP(C341,女子登録情報!$A$2:$H$2000,5,0),"")</f>
        <v/>
      </c>
      <c r="J341" s="3"/>
    </row>
    <row r="342" spans="1:10" s="1" customFormat="1" ht="18.75" hidden="1">
      <c r="A342" s="4"/>
      <c r="B342" s="671"/>
      <c r="C342" s="666"/>
      <c r="D342" s="666"/>
      <c r="E342" s="650"/>
      <c r="F342" s="703"/>
      <c r="G342" s="666"/>
      <c r="H342" s="666"/>
      <c r="I342" s="655"/>
      <c r="J342" s="3"/>
    </row>
    <row r="343" spans="1:10" s="1" customFormat="1" ht="18.75" hidden="1">
      <c r="A343" s="4"/>
      <c r="B343" s="711">
        <v>4</v>
      </c>
      <c r="C343" s="672"/>
      <c r="D343" s="672" t="str">
        <f>IF(C343,VLOOKUP(C343,女子登録情報!$A$2:$H$2000,2,0),"")</f>
        <v/>
      </c>
      <c r="E343" s="647" t="str">
        <f>IF(C343&gt;0,VLOOKUP(C343,女子登録情報!$A$2:$H$2000,3,0),"")</f>
        <v/>
      </c>
      <c r="F343" s="712"/>
      <c r="G343" s="672" t="str">
        <f>IF(C343&gt;0,VLOOKUP(C343,女子登録情報!$A$2:$H$2000,4,0),"")</f>
        <v/>
      </c>
      <c r="H343" s="672" t="str">
        <f>IF(C343&gt;0,VLOOKUP(C343,女子登録情報!$A$2:$H$2000,8,0),"")</f>
        <v/>
      </c>
      <c r="I343" s="675" t="str">
        <f>IF(C343&gt;0,VLOOKUP(C343,女子登録情報!$A$2:$H$2000,5,0),"")</f>
        <v/>
      </c>
      <c r="J343" s="3"/>
    </row>
    <row r="344" spans="1:10" s="1" customFormat="1" ht="18.75" hidden="1">
      <c r="A344" s="4"/>
      <c r="B344" s="671"/>
      <c r="C344" s="666"/>
      <c r="D344" s="666"/>
      <c r="E344" s="650"/>
      <c r="F344" s="703"/>
      <c r="G344" s="666"/>
      <c r="H344" s="666"/>
      <c r="I344" s="655"/>
      <c r="J344" s="3"/>
    </row>
    <row r="345" spans="1:10" s="1" customFormat="1" ht="18.75" hidden="1">
      <c r="A345" s="4"/>
      <c r="B345" s="711">
        <v>5</v>
      </c>
      <c r="C345" s="672"/>
      <c r="D345" s="672" t="str">
        <f>IF(C345,VLOOKUP(C345,女子登録情報!$A$2:$H$2000,2,0),"")</f>
        <v/>
      </c>
      <c r="E345" s="647" t="str">
        <f>IF(C345&gt;0,VLOOKUP(C345,女子登録情報!$A$2:$H$2000,3,0),"")</f>
        <v/>
      </c>
      <c r="F345" s="712"/>
      <c r="G345" s="672" t="str">
        <f>IF(C345&gt;0,VLOOKUP(C345,女子登録情報!$A$2:$H$2000,4,0),"")</f>
        <v/>
      </c>
      <c r="H345" s="672" t="str">
        <f>IF(C345&gt;0,VLOOKUP(C345,女子登録情報!$A$2:$H$2000,8,0),"")</f>
        <v/>
      </c>
      <c r="I345" s="675" t="str">
        <f>IF(C345&gt;0,VLOOKUP(C345,女子登録情報!$A$2:$H$2000,5,0),"")</f>
        <v/>
      </c>
      <c r="J345" s="3"/>
    </row>
    <row r="346" spans="1:10" s="1" customFormat="1" ht="18.75" hidden="1">
      <c r="A346" s="4"/>
      <c r="B346" s="671"/>
      <c r="C346" s="666"/>
      <c r="D346" s="666"/>
      <c r="E346" s="650"/>
      <c r="F346" s="703"/>
      <c r="G346" s="666"/>
      <c r="H346" s="666"/>
      <c r="I346" s="655"/>
      <c r="J346" s="3"/>
    </row>
    <row r="347" spans="1:10" s="1" customFormat="1" ht="18.75" hidden="1">
      <c r="A347" s="4"/>
      <c r="B347" s="711">
        <v>6</v>
      </c>
      <c r="C347" s="672"/>
      <c r="D347" s="672" t="str">
        <f>IF(C347,VLOOKUP(C347,女子登録情報!$A$2:$H$2000,2,0),"")</f>
        <v/>
      </c>
      <c r="E347" s="647" t="str">
        <f>IF(C347&gt;0,VLOOKUP(C347,女子登録情報!$A$2:$H$2000,3,0),"")</f>
        <v/>
      </c>
      <c r="F347" s="712"/>
      <c r="G347" s="672" t="str">
        <f>IF(C347&gt;0,VLOOKUP(C347,女子登録情報!$A$2:$H$2000,4,0),"")</f>
        <v/>
      </c>
      <c r="H347" s="672" t="str">
        <f>IF(C347&gt;0,VLOOKUP(C347,女子登録情報!$A$2:$H$2000,8,0),"")</f>
        <v/>
      </c>
      <c r="I347" s="675" t="str">
        <f>IF(C347&gt;0,VLOOKUP(C347,女子登録情報!$A$2:$H$2000,5,0),"")</f>
        <v/>
      </c>
      <c r="J347" s="3"/>
    </row>
    <row r="348" spans="1:10" s="1" customFormat="1" ht="19.5" hidden="1" thickBot="1">
      <c r="A348" s="4"/>
      <c r="B348" s="713"/>
      <c r="C348" s="714"/>
      <c r="D348" s="714"/>
      <c r="E348" s="715"/>
      <c r="F348" s="716"/>
      <c r="G348" s="714"/>
      <c r="H348" s="714"/>
      <c r="I348" s="676"/>
      <c r="J348" s="3"/>
    </row>
    <row r="349" spans="1:10" s="1" customFormat="1" ht="18.75" hidden="1">
      <c r="A349" s="4"/>
      <c r="B349" s="684" t="s">
        <v>1229</v>
      </c>
      <c r="C349" s="685"/>
      <c r="D349" s="685"/>
      <c r="E349" s="685"/>
      <c r="F349" s="685"/>
      <c r="G349" s="685"/>
      <c r="H349" s="685"/>
      <c r="I349" s="687"/>
      <c r="J349" s="3"/>
    </row>
    <row r="350" spans="1:10" s="1" customFormat="1" ht="18.75" hidden="1">
      <c r="A350" s="4"/>
      <c r="B350" s="688"/>
      <c r="C350" s="686"/>
      <c r="D350" s="686"/>
      <c r="E350" s="686"/>
      <c r="F350" s="686"/>
      <c r="G350" s="686"/>
      <c r="H350" s="686"/>
      <c r="I350" s="689"/>
      <c r="J350" s="3"/>
    </row>
    <row r="351" spans="1:10" s="1" customFormat="1" ht="19.5" hidden="1" thickBot="1">
      <c r="A351" s="4"/>
      <c r="B351" s="690"/>
      <c r="C351" s="691"/>
      <c r="D351" s="691"/>
      <c r="E351" s="691"/>
      <c r="F351" s="691"/>
      <c r="G351" s="691"/>
      <c r="H351" s="691"/>
      <c r="I351" s="692"/>
      <c r="J351" s="3"/>
    </row>
    <row r="352" spans="1:10" s="1" customFormat="1" ht="18.75" hidden="1">
      <c r="A352" s="45"/>
      <c r="B352" s="45"/>
      <c r="C352" s="45"/>
      <c r="D352" s="45"/>
      <c r="E352" s="45"/>
      <c r="F352" s="45"/>
      <c r="G352" s="45"/>
      <c r="H352" s="45"/>
      <c r="I352" s="45"/>
      <c r="J352" s="48"/>
    </row>
    <row r="353" spans="1:10" s="1" customFormat="1" ht="18.75" hidden="1">
      <c r="A353" s="4"/>
      <c r="B353" s="4"/>
      <c r="C353" s="4"/>
      <c r="D353" s="4"/>
      <c r="E353" s="4"/>
      <c r="F353" s="4"/>
      <c r="G353" s="4"/>
      <c r="H353" s="4"/>
      <c r="I353" s="4"/>
      <c r="J353" s="46" t="s">
        <v>1257</v>
      </c>
    </row>
    <row r="354" spans="1:10" s="1" customFormat="1" ht="18.75" hidden="1">
      <c r="A354" s="4"/>
      <c r="B354" s="723" t="str">
        <f>CONCATENATE('加盟校情報&amp;大会設定'!$G$5,'加盟校情報&amp;大会設定'!$H$5,'加盟校情報&amp;大会設定'!$I$5,'加盟校情報&amp;大会設定'!$J$5,)&amp;"　女子4×400mR"</f>
        <v>第85回東海学生陸上競技対校選手権大会　女子4×400mR</v>
      </c>
      <c r="C354" s="724"/>
      <c r="D354" s="724"/>
      <c r="E354" s="724"/>
      <c r="F354" s="724"/>
      <c r="G354" s="724"/>
      <c r="H354" s="724"/>
      <c r="I354" s="725"/>
      <c r="J354" s="3"/>
    </row>
    <row r="355" spans="1:10" s="1" customFormat="1" ht="19.5" hidden="1" thickBot="1">
      <c r="A355" s="4"/>
      <c r="B355" s="726"/>
      <c r="C355" s="727"/>
      <c r="D355" s="727"/>
      <c r="E355" s="727"/>
      <c r="F355" s="727"/>
      <c r="G355" s="727"/>
      <c r="H355" s="727"/>
      <c r="I355" s="728"/>
      <c r="J355" s="3"/>
    </row>
    <row r="356" spans="1:10" s="1" customFormat="1" ht="18.75" hidden="1">
      <c r="A356" s="4"/>
      <c r="B356" s="636" t="s">
        <v>1233</v>
      </c>
      <c r="C356" s="637"/>
      <c r="D356" s="673" t="str">
        <f>IF(基本情報登録!$D$6&gt;0,基本情報登録!$D$6,"")</f>
        <v/>
      </c>
      <c r="E356" s="674"/>
      <c r="F356" s="674"/>
      <c r="G356" s="674"/>
      <c r="H356" s="637"/>
      <c r="I356" s="47" t="s">
        <v>1267</v>
      </c>
      <c r="J356" s="3"/>
    </row>
    <row r="357" spans="1:10" s="1" customFormat="1" ht="18.75" hidden="1">
      <c r="A357" s="4"/>
      <c r="B357" s="643" t="s">
        <v>1</v>
      </c>
      <c r="C357" s="644"/>
      <c r="D357" s="677" t="str">
        <f>IF(基本情報登録!$D$8&gt;0,基本情報登録!$D$8,"")</f>
        <v/>
      </c>
      <c r="E357" s="678"/>
      <c r="F357" s="678"/>
      <c r="G357" s="678"/>
      <c r="H357" s="644"/>
      <c r="I357" s="675"/>
      <c r="J357" s="3"/>
    </row>
    <row r="358" spans="1:10" s="1" customFormat="1" ht="19.5" hidden="1" thickBot="1">
      <c r="A358" s="4"/>
      <c r="B358" s="653"/>
      <c r="C358" s="654"/>
      <c r="D358" s="679"/>
      <c r="E358" s="680"/>
      <c r="F358" s="680"/>
      <c r="G358" s="680"/>
      <c r="H358" s="654"/>
      <c r="I358" s="676"/>
      <c r="J358" s="3"/>
    </row>
    <row r="359" spans="1:10" s="1" customFormat="1" ht="18.75" hidden="1">
      <c r="A359" s="4"/>
      <c r="B359" s="636" t="s">
        <v>4288</v>
      </c>
      <c r="C359" s="637"/>
      <c r="D359" s="705"/>
      <c r="E359" s="706"/>
      <c r="F359" s="706"/>
      <c r="G359" s="706"/>
      <c r="H359" s="706"/>
      <c r="I359" s="707"/>
      <c r="J359" s="3"/>
    </row>
    <row r="360" spans="1:10" s="1" customFormat="1" ht="18.75" hidden="1">
      <c r="A360" s="4"/>
      <c r="B360" s="35"/>
      <c r="C360" s="36"/>
      <c r="D360" s="37"/>
      <c r="E360" s="641" t="str">
        <f>TEXT(D359,"00000")</f>
        <v>00000</v>
      </c>
      <c r="F360" s="641"/>
      <c r="G360" s="641"/>
      <c r="H360" s="641"/>
      <c r="I360" s="642"/>
      <c r="J360" s="3"/>
    </row>
    <row r="361" spans="1:10" s="1" customFormat="1" ht="18.75" hidden="1">
      <c r="A361" s="4"/>
      <c r="B361" s="643" t="s">
        <v>23</v>
      </c>
      <c r="C361" s="644"/>
      <c r="D361" s="647"/>
      <c r="E361" s="648"/>
      <c r="F361" s="648"/>
      <c r="G361" s="648"/>
      <c r="H361" s="648"/>
      <c r="I361" s="649"/>
      <c r="J361" s="3"/>
    </row>
    <row r="362" spans="1:10" s="1" customFormat="1" ht="18.75" hidden="1">
      <c r="A362" s="4"/>
      <c r="B362" s="645"/>
      <c r="C362" s="646"/>
      <c r="D362" s="650"/>
      <c r="E362" s="651"/>
      <c r="F362" s="651"/>
      <c r="G362" s="651"/>
      <c r="H362" s="651"/>
      <c r="I362" s="652"/>
      <c r="J362" s="3"/>
    </row>
    <row r="363" spans="1:10" s="1" customFormat="1" ht="19.5" hidden="1" thickBot="1">
      <c r="A363" s="4"/>
      <c r="B363" s="708" t="s">
        <v>1225</v>
      </c>
      <c r="C363" s="709"/>
      <c r="D363" s="710"/>
      <c r="E363" s="634"/>
      <c r="F363" s="634"/>
      <c r="G363" s="634"/>
      <c r="H363" s="634"/>
      <c r="I363" s="635"/>
      <c r="J363" s="3"/>
    </row>
    <row r="364" spans="1:10" s="1" customFormat="1" ht="18.75" hidden="1">
      <c r="A364" s="4"/>
      <c r="B364" s="694" t="s">
        <v>1226</v>
      </c>
      <c r="C364" s="695"/>
      <c r="D364" s="695"/>
      <c r="E364" s="695"/>
      <c r="F364" s="695"/>
      <c r="G364" s="695"/>
      <c r="H364" s="695"/>
      <c r="I364" s="696"/>
      <c r="J364" s="3"/>
    </row>
    <row r="365" spans="1:10" s="1" customFormat="1" ht="19.5" hidden="1" thickBot="1">
      <c r="A365" s="4"/>
      <c r="B365" s="38" t="s">
        <v>1230</v>
      </c>
      <c r="C365" s="39" t="s">
        <v>14</v>
      </c>
      <c r="D365" s="39" t="s">
        <v>1231</v>
      </c>
      <c r="E365" s="697" t="s">
        <v>1227</v>
      </c>
      <c r="F365" s="698"/>
      <c r="G365" s="39" t="s">
        <v>1232</v>
      </c>
      <c r="H365" s="39" t="s">
        <v>44</v>
      </c>
      <c r="I365" s="40" t="s">
        <v>1228</v>
      </c>
      <c r="J365" s="3"/>
    </row>
    <row r="366" spans="1:10" s="1" customFormat="1" ht="19.5" hidden="1" thickTop="1">
      <c r="A366" s="4"/>
      <c r="B366" s="699">
        <v>1</v>
      </c>
      <c r="C366" s="700"/>
      <c r="D366" s="700" t="str">
        <f>IF(C366&gt;0,VLOOKUP(C366,女子登録情報!$A$2:$H$2000,2,0),"")</f>
        <v/>
      </c>
      <c r="E366" s="701" t="str">
        <f>IF(C366&gt;0,VLOOKUP(C366,女子登録情報!$A$2:$H$2000,3,0),"")</f>
        <v/>
      </c>
      <c r="F366" s="702"/>
      <c r="G366" s="700" t="str">
        <f>IF(C366&gt;0,VLOOKUP(C366,女子登録情報!$A$2:$H$2000,4,0),"")</f>
        <v/>
      </c>
      <c r="H366" s="700" t="str">
        <f>IF(C366&gt;0,VLOOKUP(C366,女子登録情報!$A$2:$H$2000,8,0),"")</f>
        <v/>
      </c>
      <c r="I366" s="704" t="str">
        <f>IF(C366&gt;0,VLOOKUP(C366,女子登録情報!$A$2:$H$2000,5,0),"")</f>
        <v/>
      </c>
      <c r="J366" s="3"/>
    </row>
    <row r="367" spans="1:10" s="1" customFormat="1" ht="18.75" hidden="1">
      <c r="A367" s="4"/>
      <c r="B367" s="671"/>
      <c r="C367" s="666"/>
      <c r="D367" s="666"/>
      <c r="E367" s="650"/>
      <c r="F367" s="703"/>
      <c r="G367" s="666"/>
      <c r="H367" s="666"/>
      <c r="I367" s="655"/>
      <c r="J367" s="3"/>
    </row>
    <row r="368" spans="1:10" s="1" customFormat="1" ht="18.75" hidden="1">
      <c r="A368" s="4"/>
      <c r="B368" s="711">
        <v>2</v>
      </c>
      <c r="C368" s="672"/>
      <c r="D368" s="672" t="str">
        <f>IF(C368,VLOOKUP(C368,女子登録情報!$A$2:$H$2000,2,0),"")</f>
        <v/>
      </c>
      <c r="E368" s="647" t="str">
        <f>IF(C368&gt;0,VLOOKUP(C368,女子登録情報!$A$2:$H$2000,3,0),"")</f>
        <v/>
      </c>
      <c r="F368" s="712"/>
      <c r="G368" s="672" t="str">
        <f>IF(C368&gt;0,VLOOKUP(C368,女子登録情報!$A$2:$H$2000,4,0),"")</f>
        <v/>
      </c>
      <c r="H368" s="672" t="str">
        <f>IF(C368&gt;0,VLOOKUP(C368,女子登録情報!$A$2:$H$2000,8,0),"")</f>
        <v/>
      </c>
      <c r="I368" s="675" t="str">
        <f>IF(C368&gt;0,VLOOKUP(C368,女子登録情報!$A$2:$H$2000,5,0),"")</f>
        <v/>
      </c>
      <c r="J368" s="3"/>
    </row>
    <row r="369" spans="1:10" s="1" customFormat="1" ht="18.75" hidden="1">
      <c r="A369" s="4"/>
      <c r="B369" s="671"/>
      <c r="C369" s="666"/>
      <c r="D369" s="666"/>
      <c r="E369" s="650"/>
      <c r="F369" s="703"/>
      <c r="G369" s="666"/>
      <c r="H369" s="666"/>
      <c r="I369" s="655"/>
      <c r="J369" s="3"/>
    </row>
    <row r="370" spans="1:10" s="1" customFormat="1" ht="18.75" hidden="1">
      <c r="A370" s="4"/>
      <c r="B370" s="711">
        <v>3</v>
      </c>
      <c r="C370" s="672"/>
      <c r="D370" s="672" t="str">
        <f>IF(C370,VLOOKUP(C370,女子登録情報!$A$2:$H$2000,2,0),"")</f>
        <v/>
      </c>
      <c r="E370" s="647" t="str">
        <f>IF(C370&gt;0,VLOOKUP(C370,女子登録情報!$A$2:$H$2000,3,0),"")</f>
        <v/>
      </c>
      <c r="F370" s="712"/>
      <c r="G370" s="672" t="str">
        <f>IF(C370&gt;0,VLOOKUP(C370,女子登録情報!$A$2:$H$2000,4,0),"")</f>
        <v/>
      </c>
      <c r="H370" s="672" t="str">
        <f>IF(C370&gt;0,VLOOKUP(C370,女子登録情報!$A$2:$H$2000,8,0),"")</f>
        <v/>
      </c>
      <c r="I370" s="675" t="str">
        <f>IF(C370&gt;0,VLOOKUP(C370,女子登録情報!$A$2:$H$2000,5,0),"")</f>
        <v/>
      </c>
      <c r="J370" s="3"/>
    </row>
    <row r="371" spans="1:10" s="1" customFormat="1" ht="18.75" hidden="1">
      <c r="A371" s="4"/>
      <c r="B371" s="671"/>
      <c r="C371" s="666"/>
      <c r="D371" s="666"/>
      <c r="E371" s="650"/>
      <c r="F371" s="703"/>
      <c r="G371" s="666"/>
      <c r="H371" s="666"/>
      <c r="I371" s="655"/>
      <c r="J371" s="3"/>
    </row>
    <row r="372" spans="1:10" s="1" customFormat="1" ht="18.75" hidden="1">
      <c r="A372" s="4"/>
      <c r="B372" s="711">
        <v>4</v>
      </c>
      <c r="C372" s="672"/>
      <c r="D372" s="672" t="str">
        <f>IF(C372,VLOOKUP(C372,女子登録情報!$A$2:$H$2000,2,0),"")</f>
        <v/>
      </c>
      <c r="E372" s="647" t="str">
        <f>IF(C372&gt;0,VLOOKUP(C372,女子登録情報!$A$2:$H$2000,3,0),"")</f>
        <v/>
      </c>
      <c r="F372" s="712"/>
      <c r="G372" s="672" t="str">
        <f>IF(C372&gt;0,VLOOKUP(C372,女子登録情報!$A$2:$H$2000,4,0),"")</f>
        <v/>
      </c>
      <c r="H372" s="672" t="str">
        <f>IF(C372&gt;0,VLOOKUP(C372,女子登録情報!$A$2:$H$2000,8,0),"")</f>
        <v/>
      </c>
      <c r="I372" s="675" t="str">
        <f>IF(C372&gt;0,VLOOKUP(C372,女子登録情報!$A$2:$H$2000,5,0),"")</f>
        <v/>
      </c>
      <c r="J372" s="3"/>
    </row>
    <row r="373" spans="1:10" s="1" customFormat="1" ht="18.75" hidden="1">
      <c r="A373" s="4"/>
      <c r="B373" s="671"/>
      <c r="C373" s="666"/>
      <c r="D373" s="666"/>
      <c r="E373" s="650"/>
      <c r="F373" s="703"/>
      <c r="G373" s="666"/>
      <c r="H373" s="666"/>
      <c r="I373" s="655"/>
      <c r="J373" s="3"/>
    </row>
    <row r="374" spans="1:10" s="1" customFormat="1" ht="18.75" hidden="1">
      <c r="A374" s="4"/>
      <c r="B374" s="711">
        <v>5</v>
      </c>
      <c r="C374" s="672"/>
      <c r="D374" s="672" t="str">
        <f>IF(C374,VLOOKUP(C374,女子登録情報!$A$2:$H$2000,2,0),"")</f>
        <v/>
      </c>
      <c r="E374" s="647" t="str">
        <f>IF(C374&gt;0,VLOOKUP(C374,女子登録情報!$A$2:$H$2000,3,0),"")</f>
        <v/>
      </c>
      <c r="F374" s="712"/>
      <c r="G374" s="672" t="str">
        <f>IF(C374&gt;0,VLOOKUP(C374,女子登録情報!$A$2:$H$2000,4,0),"")</f>
        <v/>
      </c>
      <c r="H374" s="672" t="str">
        <f>IF(C374&gt;0,VLOOKUP(C374,女子登録情報!$A$2:$H$2000,8,0),"")</f>
        <v/>
      </c>
      <c r="I374" s="675" t="str">
        <f>IF(C374&gt;0,VLOOKUP(C374,女子登録情報!$A$2:$H$2000,5,0),"")</f>
        <v/>
      </c>
      <c r="J374" s="3"/>
    </row>
    <row r="375" spans="1:10" s="1" customFormat="1" ht="18.75" hidden="1">
      <c r="A375" s="4"/>
      <c r="B375" s="671"/>
      <c r="C375" s="666"/>
      <c r="D375" s="666"/>
      <c r="E375" s="650"/>
      <c r="F375" s="703"/>
      <c r="G375" s="666"/>
      <c r="H375" s="666"/>
      <c r="I375" s="655"/>
      <c r="J375" s="3"/>
    </row>
    <row r="376" spans="1:10" s="1" customFormat="1" ht="18.75" hidden="1">
      <c r="A376" s="4"/>
      <c r="B376" s="711">
        <v>6</v>
      </c>
      <c r="C376" s="672"/>
      <c r="D376" s="672" t="str">
        <f>IF(C376,VLOOKUP(C376,女子登録情報!$A$2:$H$2000,2,0),"")</f>
        <v/>
      </c>
      <c r="E376" s="647" t="str">
        <f>IF(C376&gt;0,VLOOKUP(C376,女子登録情報!$A$2:$H$2000,3,0),"")</f>
        <v/>
      </c>
      <c r="F376" s="712"/>
      <c r="G376" s="672" t="str">
        <f>IF(C376&gt;0,VLOOKUP(C376,女子登録情報!$A$2:$H$2000,4,0),"")</f>
        <v/>
      </c>
      <c r="H376" s="672" t="str">
        <f>IF(C376&gt;0,VLOOKUP(C376,女子登録情報!$A$2:$H$2000,8,0),"")</f>
        <v/>
      </c>
      <c r="I376" s="675" t="str">
        <f>IF(C376&gt;0,VLOOKUP(C376,女子登録情報!$A$2:$H$2000,5,0),"")</f>
        <v/>
      </c>
      <c r="J376" s="3"/>
    </row>
    <row r="377" spans="1:10" s="1" customFormat="1" ht="19.5" hidden="1" thickBot="1">
      <c r="A377" s="4"/>
      <c r="B377" s="713"/>
      <c r="C377" s="714"/>
      <c r="D377" s="714"/>
      <c r="E377" s="715"/>
      <c r="F377" s="716"/>
      <c r="G377" s="714"/>
      <c r="H377" s="714"/>
      <c r="I377" s="676"/>
      <c r="J377" s="3"/>
    </row>
    <row r="378" spans="1:10" s="1" customFormat="1" ht="18.75" hidden="1">
      <c r="A378" s="4"/>
      <c r="B378" s="684" t="s">
        <v>1229</v>
      </c>
      <c r="C378" s="685"/>
      <c r="D378" s="685"/>
      <c r="E378" s="685"/>
      <c r="F378" s="685"/>
      <c r="G378" s="685"/>
      <c r="H378" s="685"/>
      <c r="I378" s="687"/>
      <c r="J378" s="3"/>
    </row>
    <row r="379" spans="1:10" s="1" customFormat="1" ht="18.75" hidden="1">
      <c r="A379" s="4"/>
      <c r="B379" s="688"/>
      <c r="C379" s="686"/>
      <c r="D379" s="686"/>
      <c r="E379" s="686"/>
      <c r="F379" s="686"/>
      <c r="G379" s="686"/>
      <c r="H379" s="686"/>
      <c r="I379" s="689"/>
      <c r="J379" s="3"/>
    </row>
    <row r="380" spans="1:10" s="1" customFormat="1" ht="19.5" hidden="1" thickBot="1">
      <c r="A380" s="4"/>
      <c r="B380" s="690"/>
      <c r="C380" s="691"/>
      <c r="D380" s="691"/>
      <c r="E380" s="691"/>
      <c r="F380" s="691"/>
      <c r="G380" s="691"/>
      <c r="H380" s="691"/>
      <c r="I380" s="692"/>
      <c r="J380" s="3"/>
    </row>
    <row r="381" spans="1:10" s="1" customFormat="1" ht="18.75" hidden="1">
      <c r="A381" s="45"/>
      <c r="B381" s="45"/>
      <c r="C381" s="45"/>
      <c r="D381" s="45"/>
      <c r="E381" s="45"/>
      <c r="F381" s="45"/>
      <c r="G381" s="45"/>
      <c r="H381" s="45"/>
      <c r="I381" s="45"/>
      <c r="J381" s="48"/>
    </row>
    <row r="382" spans="1:10" s="1" customFormat="1" ht="18.75" hidden="1">
      <c r="A382" s="4"/>
      <c r="B382" s="4"/>
      <c r="C382" s="4"/>
      <c r="D382" s="4"/>
      <c r="E382" s="4"/>
      <c r="F382" s="4"/>
      <c r="G382" s="4"/>
      <c r="H382" s="4"/>
      <c r="I382" s="4"/>
      <c r="J382" s="46" t="s">
        <v>1288</v>
      </c>
    </row>
    <row r="383" spans="1:10" s="1" customFormat="1" ht="18.75" hidden="1">
      <c r="A383" s="4"/>
      <c r="B383" s="723" t="str">
        <f>CONCATENATE('加盟校情報&amp;大会設定'!$G$5,'加盟校情報&amp;大会設定'!$H$5,'加盟校情報&amp;大会設定'!$I$5,'加盟校情報&amp;大会設定'!$J$5,)&amp;"　女子4×400mR"</f>
        <v>第85回東海学生陸上競技対校選手権大会　女子4×400mR</v>
      </c>
      <c r="C383" s="724"/>
      <c r="D383" s="724"/>
      <c r="E383" s="724"/>
      <c r="F383" s="724"/>
      <c r="G383" s="724"/>
      <c r="H383" s="724"/>
      <c r="I383" s="725"/>
      <c r="J383" s="3"/>
    </row>
    <row r="384" spans="1:10" s="1" customFormat="1" ht="19.5" hidden="1" thickBot="1">
      <c r="A384" s="4"/>
      <c r="B384" s="726"/>
      <c r="C384" s="727"/>
      <c r="D384" s="727"/>
      <c r="E384" s="727"/>
      <c r="F384" s="727"/>
      <c r="G384" s="727"/>
      <c r="H384" s="727"/>
      <c r="I384" s="728"/>
      <c r="J384" s="3"/>
    </row>
    <row r="385" spans="1:10" s="1" customFormat="1" ht="18.75" hidden="1">
      <c r="A385" s="4"/>
      <c r="B385" s="636" t="s">
        <v>1233</v>
      </c>
      <c r="C385" s="637"/>
      <c r="D385" s="673" t="str">
        <f>IF(基本情報登録!$D$6&gt;0,基本情報登録!$D$6,"")</f>
        <v/>
      </c>
      <c r="E385" s="674"/>
      <c r="F385" s="674"/>
      <c r="G385" s="674"/>
      <c r="H385" s="637"/>
      <c r="I385" s="47" t="s">
        <v>1267</v>
      </c>
      <c r="J385" s="3"/>
    </row>
    <row r="386" spans="1:10" s="1" customFormat="1" ht="18.75" hidden="1">
      <c r="A386" s="4"/>
      <c r="B386" s="643" t="s">
        <v>1</v>
      </c>
      <c r="C386" s="644"/>
      <c r="D386" s="677" t="str">
        <f>IF(基本情報登録!$D$8&gt;0,基本情報登録!$D$8,"")</f>
        <v/>
      </c>
      <c r="E386" s="678"/>
      <c r="F386" s="678"/>
      <c r="G386" s="678"/>
      <c r="H386" s="644"/>
      <c r="I386" s="675"/>
      <c r="J386" s="3"/>
    </row>
    <row r="387" spans="1:10" s="1" customFormat="1" ht="19.5" hidden="1" thickBot="1">
      <c r="A387" s="4"/>
      <c r="B387" s="653"/>
      <c r="C387" s="654"/>
      <c r="D387" s="679"/>
      <c r="E387" s="680"/>
      <c r="F387" s="680"/>
      <c r="G387" s="680"/>
      <c r="H387" s="654"/>
      <c r="I387" s="676"/>
      <c r="J387" s="3"/>
    </row>
    <row r="388" spans="1:10" s="1" customFormat="1" ht="18.75" hidden="1">
      <c r="A388" s="4"/>
      <c r="B388" s="636" t="s">
        <v>4288</v>
      </c>
      <c r="C388" s="637"/>
      <c r="D388" s="705"/>
      <c r="E388" s="706"/>
      <c r="F388" s="706"/>
      <c r="G388" s="706"/>
      <c r="H388" s="706"/>
      <c r="I388" s="707"/>
      <c r="J388" s="3"/>
    </row>
    <row r="389" spans="1:10" s="1" customFormat="1" ht="18.75" hidden="1">
      <c r="A389" s="4"/>
      <c r="B389" s="35"/>
      <c r="C389" s="36"/>
      <c r="D389" s="37"/>
      <c r="E389" s="641" t="str">
        <f>TEXT(D388,"00000")</f>
        <v>00000</v>
      </c>
      <c r="F389" s="641"/>
      <c r="G389" s="641"/>
      <c r="H389" s="641"/>
      <c r="I389" s="642"/>
      <c r="J389" s="3"/>
    </row>
    <row r="390" spans="1:10" s="1" customFormat="1" ht="18.75" hidden="1">
      <c r="A390" s="4"/>
      <c r="B390" s="643" t="s">
        <v>23</v>
      </c>
      <c r="C390" s="644"/>
      <c r="D390" s="647"/>
      <c r="E390" s="648"/>
      <c r="F390" s="648"/>
      <c r="G390" s="648"/>
      <c r="H390" s="648"/>
      <c r="I390" s="649"/>
      <c r="J390" s="3"/>
    </row>
    <row r="391" spans="1:10" s="1" customFormat="1" ht="18.75" hidden="1">
      <c r="A391" s="4"/>
      <c r="B391" s="645"/>
      <c r="C391" s="646"/>
      <c r="D391" s="650"/>
      <c r="E391" s="651"/>
      <c r="F391" s="651"/>
      <c r="G391" s="651"/>
      <c r="H391" s="651"/>
      <c r="I391" s="652"/>
      <c r="J391" s="3"/>
    </row>
    <row r="392" spans="1:10" s="1" customFormat="1" ht="19.5" hidden="1" thickBot="1">
      <c r="A392" s="4"/>
      <c r="B392" s="708" t="s">
        <v>1225</v>
      </c>
      <c r="C392" s="709"/>
      <c r="D392" s="710"/>
      <c r="E392" s="634"/>
      <c r="F392" s="634"/>
      <c r="G392" s="634"/>
      <c r="H392" s="634"/>
      <c r="I392" s="635"/>
      <c r="J392" s="3"/>
    </row>
    <row r="393" spans="1:10" s="1" customFormat="1" ht="18.75" hidden="1">
      <c r="A393" s="4"/>
      <c r="B393" s="694" t="s">
        <v>1226</v>
      </c>
      <c r="C393" s="695"/>
      <c r="D393" s="695"/>
      <c r="E393" s="695"/>
      <c r="F393" s="695"/>
      <c r="G393" s="695"/>
      <c r="H393" s="695"/>
      <c r="I393" s="696"/>
      <c r="J393" s="3"/>
    </row>
    <row r="394" spans="1:10" s="1" customFormat="1" ht="19.5" hidden="1" thickBot="1">
      <c r="A394" s="4"/>
      <c r="B394" s="38" t="s">
        <v>1230</v>
      </c>
      <c r="C394" s="39" t="s">
        <v>14</v>
      </c>
      <c r="D394" s="39" t="s">
        <v>1231</v>
      </c>
      <c r="E394" s="697" t="s">
        <v>1227</v>
      </c>
      <c r="F394" s="698"/>
      <c r="G394" s="39" t="s">
        <v>1232</v>
      </c>
      <c r="H394" s="39" t="s">
        <v>44</v>
      </c>
      <c r="I394" s="40" t="s">
        <v>1228</v>
      </c>
      <c r="J394" s="3"/>
    </row>
    <row r="395" spans="1:10" s="1" customFormat="1" ht="19.5" hidden="1" thickTop="1">
      <c r="A395" s="4"/>
      <c r="B395" s="699">
        <v>1</v>
      </c>
      <c r="C395" s="700"/>
      <c r="D395" s="700" t="str">
        <f>IF(C395&gt;0,VLOOKUP(C395,女子登録情報!$A$2:$H$2000,2,0),"")</f>
        <v/>
      </c>
      <c r="E395" s="701" t="str">
        <f>IF(C395&gt;0,VLOOKUP(C395,女子登録情報!$A$2:$H$2000,3,0),"")</f>
        <v/>
      </c>
      <c r="F395" s="702"/>
      <c r="G395" s="700" t="str">
        <f>IF(C395&gt;0,VLOOKUP(C395,女子登録情報!$A$2:$H$2000,4,0),"")</f>
        <v/>
      </c>
      <c r="H395" s="700" t="str">
        <f>IF(C395&gt;0,VLOOKUP(C395,女子登録情報!$A$2:$H$2000,8,0),"")</f>
        <v/>
      </c>
      <c r="I395" s="704" t="str">
        <f>IF(C395&gt;0,VLOOKUP(C395,女子登録情報!$A$2:$H$2000,5,0),"")</f>
        <v/>
      </c>
      <c r="J395" s="3"/>
    </row>
    <row r="396" spans="1:10" s="1" customFormat="1" ht="18.75" hidden="1">
      <c r="A396" s="4"/>
      <c r="B396" s="671"/>
      <c r="C396" s="666"/>
      <c r="D396" s="666"/>
      <c r="E396" s="650"/>
      <c r="F396" s="703"/>
      <c r="G396" s="666"/>
      <c r="H396" s="666"/>
      <c r="I396" s="655"/>
      <c r="J396" s="3"/>
    </row>
    <row r="397" spans="1:10" s="1" customFormat="1" ht="18.75" hidden="1">
      <c r="A397" s="4"/>
      <c r="B397" s="711">
        <v>2</v>
      </c>
      <c r="C397" s="672"/>
      <c r="D397" s="672" t="str">
        <f>IF(C397,VLOOKUP(C397,女子登録情報!$A$2:$H$2000,2,0),"")</f>
        <v/>
      </c>
      <c r="E397" s="647" t="str">
        <f>IF(C397&gt;0,VLOOKUP(C397,女子登録情報!$A$2:$H$2000,3,0),"")</f>
        <v/>
      </c>
      <c r="F397" s="712"/>
      <c r="G397" s="672" t="str">
        <f>IF(C397&gt;0,VLOOKUP(C397,女子登録情報!$A$2:$H$2000,4,0),"")</f>
        <v/>
      </c>
      <c r="H397" s="672" t="str">
        <f>IF(C397&gt;0,VLOOKUP(C397,女子登録情報!$A$2:$H$2000,8,0),"")</f>
        <v/>
      </c>
      <c r="I397" s="675" t="str">
        <f>IF(C397&gt;0,VLOOKUP(C397,女子登録情報!$A$2:$H$2000,5,0),"")</f>
        <v/>
      </c>
      <c r="J397" s="3"/>
    </row>
    <row r="398" spans="1:10" s="1" customFormat="1" ht="18.75" hidden="1">
      <c r="A398" s="4"/>
      <c r="B398" s="671"/>
      <c r="C398" s="666"/>
      <c r="D398" s="666"/>
      <c r="E398" s="650"/>
      <c r="F398" s="703"/>
      <c r="G398" s="666"/>
      <c r="H398" s="666"/>
      <c r="I398" s="655"/>
      <c r="J398" s="3"/>
    </row>
    <row r="399" spans="1:10" s="1" customFormat="1" ht="18.75" hidden="1">
      <c r="A399" s="4"/>
      <c r="B399" s="711">
        <v>3</v>
      </c>
      <c r="C399" s="672"/>
      <c r="D399" s="672" t="str">
        <f>IF(C399,VLOOKUP(C399,女子登録情報!$A$2:$H$2000,2,0),"")</f>
        <v/>
      </c>
      <c r="E399" s="647" t="str">
        <f>IF(C399&gt;0,VLOOKUP(C399,女子登録情報!$A$2:$H$2000,3,0),"")</f>
        <v/>
      </c>
      <c r="F399" s="712"/>
      <c r="G399" s="672" t="str">
        <f>IF(C399&gt;0,VLOOKUP(C399,女子登録情報!$A$2:$H$2000,4,0),"")</f>
        <v/>
      </c>
      <c r="H399" s="672" t="str">
        <f>IF(C399&gt;0,VLOOKUP(C399,女子登録情報!$A$2:$H$2000,8,0),"")</f>
        <v/>
      </c>
      <c r="I399" s="675" t="str">
        <f>IF(C399&gt;0,VLOOKUP(C399,女子登録情報!$A$2:$H$2000,5,0),"")</f>
        <v/>
      </c>
      <c r="J399" s="3"/>
    </row>
    <row r="400" spans="1:10" s="1" customFormat="1" ht="18.75" hidden="1">
      <c r="A400" s="4"/>
      <c r="B400" s="671"/>
      <c r="C400" s="666"/>
      <c r="D400" s="666"/>
      <c r="E400" s="650"/>
      <c r="F400" s="703"/>
      <c r="G400" s="666"/>
      <c r="H400" s="666"/>
      <c r="I400" s="655"/>
      <c r="J400" s="3"/>
    </row>
    <row r="401" spans="1:10" s="1" customFormat="1" ht="18.75" hidden="1">
      <c r="A401" s="4"/>
      <c r="B401" s="711">
        <v>4</v>
      </c>
      <c r="C401" s="672"/>
      <c r="D401" s="672" t="str">
        <f>IF(C401,VLOOKUP(C401,女子登録情報!$A$2:$H$2000,2,0),"")</f>
        <v/>
      </c>
      <c r="E401" s="647" t="str">
        <f>IF(C401&gt;0,VLOOKUP(C401,女子登録情報!$A$2:$H$2000,3,0),"")</f>
        <v/>
      </c>
      <c r="F401" s="712"/>
      <c r="G401" s="672" t="str">
        <f>IF(C401&gt;0,VLOOKUP(C401,女子登録情報!$A$2:$H$2000,4,0),"")</f>
        <v/>
      </c>
      <c r="H401" s="672" t="str">
        <f>IF(C401&gt;0,VLOOKUP(C401,女子登録情報!$A$2:$H$2000,8,0),"")</f>
        <v/>
      </c>
      <c r="I401" s="675" t="str">
        <f>IF(C401&gt;0,VLOOKUP(C401,女子登録情報!$A$2:$H$2000,5,0),"")</f>
        <v/>
      </c>
      <c r="J401" s="3"/>
    </row>
    <row r="402" spans="1:10" s="1" customFormat="1" ht="18.75" hidden="1">
      <c r="A402" s="4"/>
      <c r="B402" s="671"/>
      <c r="C402" s="666"/>
      <c r="D402" s="666"/>
      <c r="E402" s="650"/>
      <c r="F402" s="703"/>
      <c r="G402" s="666"/>
      <c r="H402" s="666"/>
      <c r="I402" s="655"/>
      <c r="J402" s="3"/>
    </row>
    <row r="403" spans="1:10" s="1" customFormat="1" ht="18.75" hidden="1">
      <c r="A403" s="4"/>
      <c r="B403" s="711">
        <v>5</v>
      </c>
      <c r="C403" s="672"/>
      <c r="D403" s="672" t="str">
        <f>IF(C403,VLOOKUP(C403,女子登録情報!$A$2:$H$2000,2,0),"")</f>
        <v/>
      </c>
      <c r="E403" s="647" t="str">
        <f>IF(C403&gt;0,VLOOKUP(C403,女子登録情報!$A$2:$H$2000,3,0),"")</f>
        <v/>
      </c>
      <c r="F403" s="712"/>
      <c r="G403" s="672" t="str">
        <f>IF(C403&gt;0,VLOOKUP(C403,女子登録情報!$A$2:$H$2000,4,0),"")</f>
        <v/>
      </c>
      <c r="H403" s="672" t="str">
        <f>IF(C403&gt;0,VLOOKUP(C403,女子登録情報!$A$2:$H$2000,8,0),"")</f>
        <v/>
      </c>
      <c r="I403" s="675" t="str">
        <f>IF(C403&gt;0,VLOOKUP(C403,女子登録情報!$A$2:$H$2000,5,0),"")</f>
        <v/>
      </c>
      <c r="J403" s="3"/>
    </row>
    <row r="404" spans="1:10" s="1" customFormat="1" ht="18.75" hidden="1">
      <c r="A404" s="4"/>
      <c r="B404" s="671"/>
      <c r="C404" s="666"/>
      <c r="D404" s="666"/>
      <c r="E404" s="650"/>
      <c r="F404" s="703"/>
      <c r="G404" s="666"/>
      <c r="H404" s="666"/>
      <c r="I404" s="655"/>
      <c r="J404" s="3"/>
    </row>
    <row r="405" spans="1:10" s="1" customFormat="1" ht="18.75" hidden="1">
      <c r="A405" s="4"/>
      <c r="B405" s="711">
        <v>6</v>
      </c>
      <c r="C405" s="672"/>
      <c r="D405" s="672" t="str">
        <f>IF(C405,VLOOKUP(C405,女子登録情報!$A$2:$H$2000,2,0),"")</f>
        <v/>
      </c>
      <c r="E405" s="647" t="str">
        <f>IF(C405&gt;0,VLOOKUP(C405,女子登録情報!$A$2:$H$2000,3,0),"")</f>
        <v/>
      </c>
      <c r="F405" s="712"/>
      <c r="G405" s="672" t="str">
        <f>IF(C405&gt;0,VLOOKUP(C405,女子登録情報!$A$2:$H$2000,4,0),"")</f>
        <v/>
      </c>
      <c r="H405" s="672" t="str">
        <f>IF(C405&gt;0,VLOOKUP(C405,女子登録情報!$A$2:$H$2000,8,0),"")</f>
        <v/>
      </c>
      <c r="I405" s="675" t="str">
        <f>IF(C405&gt;0,VLOOKUP(C405,女子登録情報!$A$2:$H$2000,5,0),"")</f>
        <v/>
      </c>
      <c r="J405" s="3"/>
    </row>
    <row r="406" spans="1:10" s="1" customFormat="1" ht="19.5" hidden="1" thickBot="1">
      <c r="A406" s="4"/>
      <c r="B406" s="713"/>
      <c r="C406" s="714"/>
      <c r="D406" s="714"/>
      <c r="E406" s="715"/>
      <c r="F406" s="716"/>
      <c r="G406" s="714"/>
      <c r="H406" s="714"/>
      <c r="I406" s="676"/>
      <c r="J406" s="3"/>
    </row>
    <row r="407" spans="1:10" s="1" customFormat="1" ht="18.75" hidden="1">
      <c r="A407" s="4"/>
      <c r="B407" s="684" t="s">
        <v>1229</v>
      </c>
      <c r="C407" s="685"/>
      <c r="D407" s="685"/>
      <c r="E407" s="685"/>
      <c r="F407" s="685"/>
      <c r="G407" s="685"/>
      <c r="H407" s="685"/>
      <c r="I407" s="687"/>
      <c r="J407" s="3"/>
    </row>
    <row r="408" spans="1:10" s="1" customFormat="1" ht="18.75" hidden="1">
      <c r="A408" s="4"/>
      <c r="B408" s="688"/>
      <c r="C408" s="686"/>
      <c r="D408" s="686"/>
      <c r="E408" s="686"/>
      <c r="F408" s="686"/>
      <c r="G408" s="686"/>
      <c r="H408" s="686"/>
      <c r="I408" s="689"/>
      <c r="J408" s="3"/>
    </row>
    <row r="409" spans="1:10" s="1" customFormat="1" ht="19.5" hidden="1" thickBot="1">
      <c r="A409" s="4"/>
      <c r="B409" s="690"/>
      <c r="C409" s="691"/>
      <c r="D409" s="691"/>
      <c r="E409" s="691"/>
      <c r="F409" s="691"/>
      <c r="G409" s="691"/>
      <c r="H409" s="691"/>
      <c r="I409" s="692"/>
      <c r="J409" s="3"/>
    </row>
    <row r="410" spans="1:10" s="1" customFormat="1" ht="18.75" hidden="1">
      <c r="A410" s="45"/>
      <c r="B410" s="45"/>
      <c r="C410" s="45"/>
      <c r="D410" s="45"/>
      <c r="E410" s="45"/>
      <c r="F410" s="45"/>
      <c r="G410" s="45"/>
      <c r="H410" s="45"/>
      <c r="I410" s="45"/>
      <c r="J410" s="48"/>
    </row>
    <row r="411" spans="1:10" s="1" customFormat="1" ht="18.75" hidden="1">
      <c r="A411" s="4"/>
      <c r="B411" s="4"/>
      <c r="C411" s="4"/>
      <c r="D411" s="4"/>
      <c r="E411" s="4"/>
      <c r="F411" s="4"/>
      <c r="G411" s="4"/>
      <c r="H411" s="4"/>
      <c r="I411" s="4"/>
      <c r="J411" s="46" t="s">
        <v>1258</v>
      </c>
    </row>
    <row r="412" spans="1:10" s="1" customFormat="1" ht="18.75" hidden="1">
      <c r="A412" s="4"/>
      <c r="B412" s="723" t="str">
        <f>CONCATENATE('加盟校情報&amp;大会設定'!$G$5,'加盟校情報&amp;大会設定'!$H$5,'加盟校情報&amp;大会設定'!$I$5,'加盟校情報&amp;大会設定'!$J$5,)&amp;"　女子4×400mR"</f>
        <v>第85回東海学生陸上競技対校選手権大会　女子4×400mR</v>
      </c>
      <c r="C412" s="724"/>
      <c r="D412" s="724"/>
      <c r="E412" s="724"/>
      <c r="F412" s="724"/>
      <c r="G412" s="724"/>
      <c r="H412" s="724"/>
      <c r="I412" s="725"/>
      <c r="J412" s="3"/>
    </row>
    <row r="413" spans="1:10" s="1" customFormat="1" ht="19.5" hidden="1" thickBot="1">
      <c r="A413" s="4"/>
      <c r="B413" s="726"/>
      <c r="C413" s="727"/>
      <c r="D413" s="727"/>
      <c r="E413" s="727"/>
      <c r="F413" s="727"/>
      <c r="G413" s="727"/>
      <c r="H413" s="727"/>
      <c r="I413" s="728"/>
      <c r="J413" s="3"/>
    </row>
    <row r="414" spans="1:10" s="1" customFormat="1" ht="18.75" hidden="1">
      <c r="A414" s="4"/>
      <c r="B414" s="636" t="s">
        <v>1233</v>
      </c>
      <c r="C414" s="637"/>
      <c r="D414" s="673" t="str">
        <f>IF(基本情報登録!$D$6&gt;0,基本情報登録!$D$6,"")</f>
        <v/>
      </c>
      <c r="E414" s="674"/>
      <c r="F414" s="674"/>
      <c r="G414" s="674"/>
      <c r="H414" s="637"/>
      <c r="I414" s="47" t="s">
        <v>1267</v>
      </c>
      <c r="J414" s="3"/>
    </row>
    <row r="415" spans="1:10" s="1" customFormat="1" ht="18.75" hidden="1">
      <c r="A415" s="4"/>
      <c r="B415" s="643" t="s">
        <v>1</v>
      </c>
      <c r="C415" s="644"/>
      <c r="D415" s="677" t="str">
        <f>IF(基本情報登録!$D$8&gt;0,基本情報登録!$D$8,"")</f>
        <v/>
      </c>
      <c r="E415" s="678"/>
      <c r="F415" s="678"/>
      <c r="G415" s="678"/>
      <c r="H415" s="644"/>
      <c r="I415" s="675"/>
      <c r="J415" s="3"/>
    </row>
    <row r="416" spans="1:10" s="1" customFormat="1" ht="19.5" hidden="1" thickBot="1">
      <c r="A416" s="4"/>
      <c r="B416" s="653"/>
      <c r="C416" s="654"/>
      <c r="D416" s="679"/>
      <c r="E416" s="680"/>
      <c r="F416" s="680"/>
      <c r="G416" s="680"/>
      <c r="H416" s="654"/>
      <c r="I416" s="676"/>
      <c r="J416" s="3"/>
    </row>
    <row r="417" spans="1:10" s="1" customFormat="1" ht="18.75" hidden="1">
      <c r="A417" s="4"/>
      <c r="B417" s="636" t="s">
        <v>4288</v>
      </c>
      <c r="C417" s="637"/>
      <c r="D417" s="705"/>
      <c r="E417" s="706"/>
      <c r="F417" s="706"/>
      <c r="G417" s="706"/>
      <c r="H417" s="706"/>
      <c r="I417" s="707"/>
      <c r="J417" s="3"/>
    </row>
    <row r="418" spans="1:10" s="1" customFormat="1" ht="18.75" hidden="1">
      <c r="A418" s="4"/>
      <c r="B418" s="35"/>
      <c r="C418" s="36"/>
      <c r="D418" s="37"/>
      <c r="E418" s="641" t="str">
        <f>TEXT(D417,"00000")</f>
        <v>00000</v>
      </c>
      <c r="F418" s="641"/>
      <c r="G418" s="641"/>
      <c r="H418" s="641"/>
      <c r="I418" s="642"/>
      <c r="J418" s="3"/>
    </row>
    <row r="419" spans="1:10" s="1" customFormat="1" ht="18.75" hidden="1">
      <c r="A419" s="4"/>
      <c r="B419" s="643" t="s">
        <v>23</v>
      </c>
      <c r="C419" s="644"/>
      <c r="D419" s="647"/>
      <c r="E419" s="648"/>
      <c r="F419" s="648"/>
      <c r="G419" s="648"/>
      <c r="H419" s="648"/>
      <c r="I419" s="649"/>
      <c r="J419" s="3"/>
    </row>
    <row r="420" spans="1:10" s="1" customFormat="1" ht="18.75" hidden="1">
      <c r="A420" s="4"/>
      <c r="B420" s="645"/>
      <c r="C420" s="646"/>
      <c r="D420" s="650"/>
      <c r="E420" s="651"/>
      <c r="F420" s="651"/>
      <c r="G420" s="651"/>
      <c r="H420" s="651"/>
      <c r="I420" s="652"/>
      <c r="J420" s="3"/>
    </row>
    <row r="421" spans="1:10" s="1" customFormat="1" ht="19.5" hidden="1" thickBot="1">
      <c r="A421" s="4"/>
      <c r="B421" s="708" t="s">
        <v>1225</v>
      </c>
      <c r="C421" s="709"/>
      <c r="D421" s="710"/>
      <c r="E421" s="634"/>
      <c r="F421" s="634"/>
      <c r="G421" s="634"/>
      <c r="H421" s="634"/>
      <c r="I421" s="635"/>
      <c r="J421" s="3"/>
    </row>
    <row r="422" spans="1:10" s="1" customFormat="1" ht="18.75" hidden="1">
      <c r="A422" s="4"/>
      <c r="B422" s="694" t="s">
        <v>1226</v>
      </c>
      <c r="C422" s="695"/>
      <c r="D422" s="695"/>
      <c r="E422" s="695"/>
      <c r="F422" s="695"/>
      <c r="G422" s="695"/>
      <c r="H422" s="695"/>
      <c r="I422" s="696"/>
      <c r="J422" s="3"/>
    </row>
    <row r="423" spans="1:10" s="1" customFormat="1" ht="19.5" hidden="1" thickBot="1">
      <c r="A423" s="4"/>
      <c r="B423" s="38" t="s">
        <v>1230</v>
      </c>
      <c r="C423" s="39" t="s">
        <v>14</v>
      </c>
      <c r="D423" s="39" t="s">
        <v>1231</v>
      </c>
      <c r="E423" s="697" t="s">
        <v>1227</v>
      </c>
      <c r="F423" s="698"/>
      <c r="G423" s="39" t="s">
        <v>1232</v>
      </c>
      <c r="H423" s="39" t="s">
        <v>44</v>
      </c>
      <c r="I423" s="40" t="s">
        <v>1228</v>
      </c>
      <c r="J423" s="3"/>
    </row>
    <row r="424" spans="1:10" s="1" customFormat="1" ht="19.5" hidden="1" thickTop="1">
      <c r="A424" s="4"/>
      <c r="B424" s="699">
        <v>1</v>
      </c>
      <c r="C424" s="700"/>
      <c r="D424" s="700" t="str">
        <f>IF(C424&gt;0,VLOOKUP(C424,女子登録情報!$A$2:$H$2000,2,0),"")</f>
        <v/>
      </c>
      <c r="E424" s="701" t="str">
        <f>IF(C424&gt;0,VLOOKUP(C424,女子登録情報!$A$2:$H$2000,3,0),"")</f>
        <v/>
      </c>
      <c r="F424" s="702"/>
      <c r="G424" s="700" t="str">
        <f>IF(C424&gt;0,VLOOKUP(C424,女子登録情報!$A$2:$H$2000,4,0),"")</f>
        <v/>
      </c>
      <c r="H424" s="700" t="str">
        <f>IF(C424&gt;0,VLOOKUP(C424,女子登録情報!$A$2:$H$2000,8,0),"")</f>
        <v/>
      </c>
      <c r="I424" s="704" t="str">
        <f>IF(C424&gt;0,VLOOKUP(C424,女子登録情報!$A$2:$H$2000,5,0),"")</f>
        <v/>
      </c>
      <c r="J424" s="3"/>
    </row>
    <row r="425" spans="1:10" s="1" customFormat="1" ht="18.75" hidden="1">
      <c r="A425" s="4"/>
      <c r="B425" s="671"/>
      <c r="C425" s="666"/>
      <c r="D425" s="666"/>
      <c r="E425" s="650"/>
      <c r="F425" s="703"/>
      <c r="G425" s="666"/>
      <c r="H425" s="666"/>
      <c r="I425" s="655"/>
      <c r="J425" s="3"/>
    </row>
    <row r="426" spans="1:10" s="1" customFormat="1" ht="18.75" hidden="1">
      <c r="A426" s="4"/>
      <c r="B426" s="711">
        <v>2</v>
      </c>
      <c r="C426" s="672"/>
      <c r="D426" s="672" t="str">
        <f>IF(C426,VLOOKUP(C426,女子登録情報!$A$2:$H$2000,2,0),"")</f>
        <v/>
      </c>
      <c r="E426" s="647" t="str">
        <f>IF(C426&gt;0,VLOOKUP(C426,女子登録情報!$A$2:$H$2000,3,0),"")</f>
        <v/>
      </c>
      <c r="F426" s="712"/>
      <c r="G426" s="672" t="str">
        <f>IF(C426&gt;0,VLOOKUP(C426,女子登録情報!$A$2:$H$2000,4,0),"")</f>
        <v/>
      </c>
      <c r="H426" s="672" t="str">
        <f>IF(C426&gt;0,VLOOKUP(C426,女子登録情報!$A$2:$H$2000,8,0),"")</f>
        <v/>
      </c>
      <c r="I426" s="675" t="str">
        <f>IF(C426&gt;0,VLOOKUP(C426,女子登録情報!$A$2:$H$2000,5,0),"")</f>
        <v/>
      </c>
      <c r="J426" s="3"/>
    </row>
    <row r="427" spans="1:10" s="1" customFormat="1" ht="18.75" hidden="1">
      <c r="A427" s="4"/>
      <c r="B427" s="671"/>
      <c r="C427" s="666"/>
      <c r="D427" s="666"/>
      <c r="E427" s="650"/>
      <c r="F427" s="703"/>
      <c r="G427" s="666"/>
      <c r="H427" s="666"/>
      <c r="I427" s="655"/>
      <c r="J427" s="3"/>
    </row>
    <row r="428" spans="1:10" s="1" customFormat="1" ht="18.75" hidden="1">
      <c r="A428" s="4"/>
      <c r="B428" s="711">
        <v>3</v>
      </c>
      <c r="C428" s="672"/>
      <c r="D428" s="672" t="str">
        <f>IF(C428,VLOOKUP(C428,女子登録情報!$A$2:$H$2000,2,0),"")</f>
        <v/>
      </c>
      <c r="E428" s="647" t="str">
        <f>IF(C428&gt;0,VLOOKUP(C428,女子登録情報!$A$2:$H$2000,3,0),"")</f>
        <v/>
      </c>
      <c r="F428" s="712"/>
      <c r="G428" s="672" t="str">
        <f>IF(C428&gt;0,VLOOKUP(C428,女子登録情報!$A$2:$H$2000,4,0),"")</f>
        <v/>
      </c>
      <c r="H428" s="672" t="str">
        <f>IF(C428&gt;0,VLOOKUP(C428,女子登録情報!$A$2:$H$2000,8,0),"")</f>
        <v/>
      </c>
      <c r="I428" s="675" t="str">
        <f>IF(C428&gt;0,VLOOKUP(C428,女子登録情報!$A$2:$H$2000,5,0),"")</f>
        <v/>
      </c>
      <c r="J428" s="3"/>
    </row>
    <row r="429" spans="1:10" s="1" customFormat="1" ht="18.75" hidden="1">
      <c r="A429" s="4"/>
      <c r="B429" s="671"/>
      <c r="C429" s="666"/>
      <c r="D429" s="666"/>
      <c r="E429" s="650"/>
      <c r="F429" s="703"/>
      <c r="G429" s="666"/>
      <c r="H429" s="666"/>
      <c r="I429" s="655"/>
      <c r="J429" s="3"/>
    </row>
    <row r="430" spans="1:10" s="1" customFormat="1" ht="18.75" hidden="1">
      <c r="A430" s="4"/>
      <c r="B430" s="711">
        <v>4</v>
      </c>
      <c r="C430" s="672"/>
      <c r="D430" s="672" t="str">
        <f>IF(C430,VLOOKUP(C430,女子登録情報!$A$2:$H$2000,2,0),"")</f>
        <v/>
      </c>
      <c r="E430" s="647" t="str">
        <f>IF(C430&gt;0,VLOOKUP(C430,女子登録情報!$A$2:$H$2000,3,0),"")</f>
        <v/>
      </c>
      <c r="F430" s="712"/>
      <c r="G430" s="672" t="str">
        <f>IF(C430&gt;0,VLOOKUP(C430,女子登録情報!$A$2:$H$2000,4,0),"")</f>
        <v/>
      </c>
      <c r="H430" s="672" t="str">
        <f>IF(C430&gt;0,VLOOKUP(C430,女子登録情報!$A$2:$H$2000,8,0),"")</f>
        <v/>
      </c>
      <c r="I430" s="675" t="str">
        <f>IF(C430&gt;0,VLOOKUP(C430,女子登録情報!$A$2:$H$2000,5,0),"")</f>
        <v/>
      </c>
      <c r="J430" s="3"/>
    </row>
    <row r="431" spans="1:10" s="1" customFormat="1" ht="18.75" hidden="1">
      <c r="A431" s="4"/>
      <c r="B431" s="671"/>
      <c r="C431" s="666"/>
      <c r="D431" s="666"/>
      <c r="E431" s="650"/>
      <c r="F431" s="703"/>
      <c r="G431" s="666"/>
      <c r="H431" s="666"/>
      <c r="I431" s="655"/>
      <c r="J431" s="3"/>
    </row>
    <row r="432" spans="1:10" s="1" customFormat="1" ht="18.75" hidden="1">
      <c r="A432" s="4"/>
      <c r="B432" s="711">
        <v>5</v>
      </c>
      <c r="C432" s="672"/>
      <c r="D432" s="672" t="str">
        <f>IF(C432,VLOOKUP(C432,女子登録情報!$A$2:$H$2000,2,0),"")</f>
        <v/>
      </c>
      <c r="E432" s="647" t="str">
        <f>IF(C432&gt;0,VLOOKUP(C432,女子登録情報!$A$2:$H$2000,3,0),"")</f>
        <v/>
      </c>
      <c r="F432" s="712"/>
      <c r="G432" s="672" t="str">
        <f>IF(C432&gt;0,VLOOKUP(C432,女子登録情報!$A$2:$H$2000,4,0),"")</f>
        <v/>
      </c>
      <c r="H432" s="672" t="str">
        <f>IF(C432&gt;0,VLOOKUP(C432,女子登録情報!$A$2:$H$2000,8,0),"")</f>
        <v/>
      </c>
      <c r="I432" s="675" t="str">
        <f>IF(C432&gt;0,VLOOKUP(C432,女子登録情報!$A$2:$H$2000,5,0),"")</f>
        <v/>
      </c>
      <c r="J432" s="3"/>
    </row>
    <row r="433" spans="1:10" s="1" customFormat="1" ht="18.75" hidden="1">
      <c r="A433" s="4"/>
      <c r="B433" s="671"/>
      <c r="C433" s="666"/>
      <c r="D433" s="666"/>
      <c r="E433" s="650"/>
      <c r="F433" s="703"/>
      <c r="G433" s="666"/>
      <c r="H433" s="666"/>
      <c r="I433" s="655"/>
      <c r="J433" s="3"/>
    </row>
    <row r="434" spans="1:10" s="1" customFormat="1" ht="18.75" hidden="1">
      <c r="A434" s="4"/>
      <c r="B434" s="711">
        <v>6</v>
      </c>
      <c r="C434" s="672"/>
      <c r="D434" s="672" t="str">
        <f>IF(C434,VLOOKUP(C434,女子登録情報!$A$2:$H$2000,2,0),"")</f>
        <v/>
      </c>
      <c r="E434" s="647" t="str">
        <f>IF(C434&gt;0,VLOOKUP(C434,女子登録情報!$A$2:$H$2000,3,0),"")</f>
        <v/>
      </c>
      <c r="F434" s="712"/>
      <c r="G434" s="672" t="str">
        <f>IF(C434&gt;0,VLOOKUP(C434,女子登録情報!$A$2:$H$2000,4,0),"")</f>
        <v/>
      </c>
      <c r="H434" s="672" t="str">
        <f>IF(C434&gt;0,VLOOKUP(C434,女子登録情報!$A$2:$H$2000,8,0),"")</f>
        <v/>
      </c>
      <c r="I434" s="675" t="str">
        <f>IF(C434&gt;0,VLOOKUP(C434,女子登録情報!$A$2:$H$2000,5,0),"")</f>
        <v/>
      </c>
      <c r="J434" s="3"/>
    </row>
    <row r="435" spans="1:10" s="1" customFormat="1" ht="19.5" hidden="1" thickBot="1">
      <c r="A435" s="4"/>
      <c r="B435" s="713"/>
      <c r="C435" s="714"/>
      <c r="D435" s="714"/>
      <c r="E435" s="715"/>
      <c r="F435" s="716"/>
      <c r="G435" s="714"/>
      <c r="H435" s="714"/>
      <c r="I435" s="676"/>
      <c r="J435" s="3"/>
    </row>
    <row r="436" spans="1:10" s="1" customFormat="1" ht="18.75" hidden="1">
      <c r="A436" s="4"/>
      <c r="B436" s="684" t="s">
        <v>1229</v>
      </c>
      <c r="C436" s="685"/>
      <c r="D436" s="685"/>
      <c r="E436" s="685"/>
      <c r="F436" s="685"/>
      <c r="G436" s="685"/>
      <c r="H436" s="685"/>
      <c r="I436" s="687"/>
      <c r="J436" s="3"/>
    </row>
    <row r="437" spans="1:10" s="1" customFormat="1" ht="18.75" hidden="1">
      <c r="A437" s="4"/>
      <c r="B437" s="688"/>
      <c r="C437" s="686"/>
      <c r="D437" s="686"/>
      <c r="E437" s="686"/>
      <c r="F437" s="686"/>
      <c r="G437" s="686"/>
      <c r="H437" s="686"/>
      <c r="I437" s="689"/>
      <c r="J437" s="3"/>
    </row>
    <row r="438" spans="1:10" s="1" customFormat="1" ht="19.5" hidden="1" thickBot="1">
      <c r="A438" s="4"/>
      <c r="B438" s="690"/>
      <c r="C438" s="691"/>
      <c r="D438" s="691"/>
      <c r="E438" s="691"/>
      <c r="F438" s="691"/>
      <c r="G438" s="691"/>
      <c r="H438" s="691"/>
      <c r="I438" s="692"/>
      <c r="J438" s="3"/>
    </row>
    <row r="439" spans="1:10" s="1" customFormat="1" ht="18.75" hidden="1">
      <c r="A439" s="45"/>
      <c r="B439" s="45"/>
      <c r="C439" s="45"/>
      <c r="D439" s="45"/>
      <c r="E439" s="45"/>
      <c r="F439" s="45"/>
      <c r="G439" s="45"/>
      <c r="H439" s="45"/>
      <c r="I439" s="45"/>
      <c r="J439" s="48"/>
    </row>
    <row r="440" spans="1:10" s="1" customFormat="1" ht="18.75" hidden="1">
      <c r="A440" s="4"/>
      <c r="B440" s="4"/>
      <c r="C440" s="4"/>
      <c r="D440" s="4"/>
      <c r="E440" s="4"/>
      <c r="F440" s="4"/>
      <c r="G440" s="4"/>
      <c r="H440" s="4"/>
      <c r="I440" s="4"/>
      <c r="J440" s="46" t="s">
        <v>1259</v>
      </c>
    </row>
    <row r="441" spans="1:10" s="1" customFormat="1" ht="18.75" hidden="1">
      <c r="A441" s="4"/>
      <c r="B441" s="723" t="str">
        <f>CONCATENATE('加盟校情報&amp;大会設定'!$G$5,'加盟校情報&amp;大会設定'!$H$5,'加盟校情報&amp;大会設定'!$I$5,'加盟校情報&amp;大会設定'!$J$5,)&amp;"　女子4×400mR"</f>
        <v>第85回東海学生陸上競技対校選手権大会　女子4×400mR</v>
      </c>
      <c r="C441" s="724"/>
      <c r="D441" s="724"/>
      <c r="E441" s="724"/>
      <c r="F441" s="724"/>
      <c r="G441" s="724"/>
      <c r="H441" s="724"/>
      <c r="I441" s="725"/>
      <c r="J441" s="3"/>
    </row>
    <row r="442" spans="1:10" s="1" customFormat="1" ht="19.5" hidden="1" thickBot="1">
      <c r="A442" s="4"/>
      <c r="B442" s="726"/>
      <c r="C442" s="727"/>
      <c r="D442" s="727"/>
      <c r="E442" s="727"/>
      <c r="F442" s="727"/>
      <c r="G442" s="727"/>
      <c r="H442" s="727"/>
      <c r="I442" s="728"/>
      <c r="J442" s="3"/>
    </row>
    <row r="443" spans="1:10" s="1" customFormat="1" ht="18.75" hidden="1">
      <c r="A443" s="4"/>
      <c r="B443" s="636" t="s">
        <v>1233</v>
      </c>
      <c r="C443" s="637"/>
      <c r="D443" s="673" t="str">
        <f>IF(基本情報登録!$D$6&gt;0,基本情報登録!$D$6,"")</f>
        <v/>
      </c>
      <c r="E443" s="674"/>
      <c r="F443" s="674"/>
      <c r="G443" s="674"/>
      <c r="H443" s="637"/>
      <c r="I443" s="47" t="s">
        <v>1267</v>
      </c>
      <c r="J443" s="3"/>
    </row>
    <row r="444" spans="1:10" s="1" customFormat="1" ht="18.75" hidden="1">
      <c r="A444" s="4"/>
      <c r="B444" s="643" t="s">
        <v>1</v>
      </c>
      <c r="C444" s="644"/>
      <c r="D444" s="677" t="str">
        <f>IF(基本情報登録!$D$8&gt;0,基本情報登録!$D$8,"")</f>
        <v/>
      </c>
      <c r="E444" s="678"/>
      <c r="F444" s="678"/>
      <c r="G444" s="678"/>
      <c r="H444" s="644"/>
      <c r="I444" s="675"/>
      <c r="J444" s="3"/>
    </row>
    <row r="445" spans="1:10" s="1" customFormat="1" ht="19.5" hidden="1" thickBot="1">
      <c r="A445" s="4"/>
      <c r="B445" s="653"/>
      <c r="C445" s="654"/>
      <c r="D445" s="679"/>
      <c r="E445" s="680"/>
      <c r="F445" s="680"/>
      <c r="G445" s="680"/>
      <c r="H445" s="654"/>
      <c r="I445" s="676"/>
      <c r="J445" s="3"/>
    </row>
    <row r="446" spans="1:10" s="1" customFormat="1" ht="18.75" hidden="1">
      <c r="A446" s="4"/>
      <c r="B446" s="636" t="s">
        <v>4288</v>
      </c>
      <c r="C446" s="637"/>
      <c r="D446" s="705"/>
      <c r="E446" s="706"/>
      <c r="F446" s="706"/>
      <c r="G446" s="706"/>
      <c r="H446" s="706"/>
      <c r="I446" s="707"/>
      <c r="J446" s="3"/>
    </row>
    <row r="447" spans="1:10" s="1" customFormat="1" ht="18.75" hidden="1">
      <c r="A447" s="4"/>
      <c r="B447" s="35"/>
      <c r="C447" s="36"/>
      <c r="D447" s="37"/>
      <c r="E447" s="641" t="str">
        <f>TEXT(D446,"00000")</f>
        <v>00000</v>
      </c>
      <c r="F447" s="641"/>
      <c r="G447" s="641"/>
      <c r="H447" s="641"/>
      <c r="I447" s="642"/>
      <c r="J447" s="3"/>
    </row>
    <row r="448" spans="1:10" s="1" customFormat="1" ht="18.75" hidden="1">
      <c r="A448" s="4"/>
      <c r="B448" s="643" t="s">
        <v>23</v>
      </c>
      <c r="C448" s="644"/>
      <c r="D448" s="647"/>
      <c r="E448" s="648"/>
      <c r="F448" s="648"/>
      <c r="G448" s="648"/>
      <c r="H448" s="648"/>
      <c r="I448" s="649"/>
      <c r="J448" s="3"/>
    </row>
    <row r="449" spans="1:10" s="1" customFormat="1" ht="18.75" hidden="1">
      <c r="A449" s="4"/>
      <c r="B449" s="645"/>
      <c r="C449" s="646"/>
      <c r="D449" s="650"/>
      <c r="E449" s="651"/>
      <c r="F449" s="651"/>
      <c r="G449" s="651"/>
      <c r="H449" s="651"/>
      <c r="I449" s="652"/>
      <c r="J449" s="3"/>
    </row>
    <row r="450" spans="1:10" s="1" customFormat="1" ht="19.5" hidden="1" thickBot="1">
      <c r="A450" s="4"/>
      <c r="B450" s="708" t="s">
        <v>1225</v>
      </c>
      <c r="C450" s="709"/>
      <c r="D450" s="710"/>
      <c r="E450" s="634"/>
      <c r="F450" s="634"/>
      <c r="G450" s="634"/>
      <c r="H450" s="634"/>
      <c r="I450" s="635"/>
      <c r="J450" s="3"/>
    </row>
    <row r="451" spans="1:10" s="1" customFormat="1" ht="18.75" hidden="1">
      <c r="A451" s="4"/>
      <c r="B451" s="694" t="s">
        <v>1226</v>
      </c>
      <c r="C451" s="695"/>
      <c r="D451" s="695"/>
      <c r="E451" s="695"/>
      <c r="F451" s="695"/>
      <c r="G451" s="695"/>
      <c r="H451" s="695"/>
      <c r="I451" s="696"/>
      <c r="J451" s="3"/>
    </row>
    <row r="452" spans="1:10" s="1" customFormat="1" ht="19.5" hidden="1" thickBot="1">
      <c r="A452" s="4"/>
      <c r="B452" s="38" t="s">
        <v>1230</v>
      </c>
      <c r="C452" s="39" t="s">
        <v>14</v>
      </c>
      <c r="D452" s="39" t="s">
        <v>1231</v>
      </c>
      <c r="E452" s="697" t="s">
        <v>1227</v>
      </c>
      <c r="F452" s="698"/>
      <c r="G452" s="39" t="s">
        <v>1232</v>
      </c>
      <c r="H452" s="39" t="s">
        <v>44</v>
      </c>
      <c r="I452" s="40" t="s">
        <v>1228</v>
      </c>
      <c r="J452" s="3"/>
    </row>
    <row r="453" spans="1:10" s="1" customFormat="1" ht="19.5" hidden="1" thickTop="1">
      <c r="A453" s="4"/>
      <c r="B453" s="699">
        <v>1</v>
      </c>
      <c r="C453" s="700"/>
      <c r="D453" s="700" t="str">
        <f>IF(C453&gt;0,VLOOKUP(C453,女子登録情報!$A$2:$H$2000,2,0),"")</f>
        <v/>
      </c>
      <c r="E453" s="701" t="str">
        <f>IF(C453&gt;0,VLOOKUP(C453,女子登録情報!$A$2:$H$2000,3,0),"")</f>
        <v/>
      </c>
      <c r="F453" s="702"/>
      <c r="G453" s="700" t="str">
        <f>IF(C453&gt;0,VLOOKUP(C453,女子登録情報!$A$2:$H$2000,4,0),"")</f>
        <v/>
      </c>
      <c r="H453" s="700" t="str">
        <f>IF(C453&gt;0,VLOOKUP(C453,女子登録情報!$A$2:$H$2000,8,0),"")</f>
        <v/>
      </c>
      <c r="I453" s="704" t="str">
        <f>IF(C453&gt;0,VLOOKUP(C453,女子登録情報!$A$2:$H$2000,5,0),"")</f>
        <v/>
      </c>
      <c r="J453" s="3"/>
    </row>
    <row r="454" spans="1:10" s="1" customFormat="1" ht="18.75" hidden="1">
      <c r="A454" s="4"/>
      <c r="B454" s="671"/>
      <c r="C454" s="666"/>
      <c r="D454" s="666"/>
      <c r="E454" s="650"/>
      <c r="F454" s="703"/>
      <c r="G454" s="666"/>
      <c r="H454" s="666"/>
      <c r="I454" s="655"/>
      <c r="J454" s="3"/>
    </row>
    <row r="455" spans="1:10" s="1" customFormat="1" ht="18.75" hidden="1">
      <c r="A455" s="4"/>
      <c r="B455" s="711">
        <v>2</v>
      </c>
      <c r="C455" s="672"/>
      <c r="D455" s="672" t="str">
        <f>IF(C455,VLOOKUP(C455,女子登録情報!$A$2:$H$2000,2,0),"")</f>
        <v/>
      </c>
      <c r="E455" s="647" t="str">
        <f>IF(C455&gt;0,VLOOKUP(C455,女子登録情報!$A$2:$H$2000,3,0),"")</f>
        <v/>
      </c>
      <c r="F455" s="712"/>
      <c r="G455" s="672" t="str">
        <f>IF(C455&gt;0,VLOOKUP(C455,女子登録情報!$A$2:$H$2000,4,0),"")</f>
        <v/>
      </c>
      <c r="H455" s="672" t="str">
        <f>IF(C455&gt;0,VLOOKUP(C455,女子登録情報!$A$2:$H$2000,8,0),"")</f>
        <v/>
      </c>
      <c r="I455" s="675" t="str">
        <f>IF(C455&gt;0,VLOOKUP(C455,女子登録情報!$A$2:$H$2000,5,0),"")</f>
        <v/>
      </c>
      <c r="J455" s="3"/>
    </row>
    <row r="456" spans="1:10" s="1" customFormat="1" ht="18.75" hidden="1">
      <c r="A456" s="4"/>
      <c r="B456" s="671"/>
      <c r="C456" s="666"/>
      <c r="D456" s="666"/>
      <c r="E456" s="650"/>
      <c r="F456" s="703"/>
      <c r="G456" s="666"/>
      <c r="H456" s="666"/>
      <c r="I456" s="655"/>
      <c r="J456" s="3"/>
    </row>
    <row r="457" spans="1:10" s="1" customFormat="1" ht="18.75" hidden="1">
      <c r="A457" s="4"/>
      <c r="B457" s="711">
        <v>3</v>
      </c>
      <c r="C457" s="672"/>
      <c r="D457" s="672" t="str">
        <f>IF(C457,VLOOKUP(C457,女子登録情報!$A$2:$H$2000,2,0),"")</f>
        <v/>
      </c>
      <c r="E457" s="647" t="str">
        <f>IF(C457&gt;0,VLOOKUP(C457,女子登録情報!$A$2:$H$2000,3,0),"")</f>
        <v/>
      </c>
      <c r="F457" s="712"/>
      <c r="G457" s="672" t="str">
        <f>IF(C457&gt;0,VLOOKUP(C457,女子登録情報!$A$2:$H$2000,4,0),"")</f>
        <v/>
      </c>
      <c r="H457" s="672" t="str">
        <f>IF(C457&gt;0,VLOOKUP(C457,女子登録情報!$A$2:$H$2000,8,0),"")</f>
        <v/>
      </c>
      <c r="I457" s="675" t="str">
        <f>IF(C457&gt;0,VLOOKUP(C457,女子登録情報!$A$2:$H$2000,5,0),"")</f>
        <v/>
      </c>
      <c r="J457" s="3"/>
    </row>
    <row r="458" spans="1:10" s="1" customFormat="1" ht="18.75" hidden="1">
      <c r="A458" s="4"/>
      <c r="B458" s="671"/>
      <c r="C458" s="666"/>
      <c r="D458" s="666"/>
      <c r="E458" s="650"/>
      <c r="F458" s="703"/>
      <c r="G458" s="666"/>
      <c r="H458" s="666"/>
      <c r="I458" s="655"/>
      <c r="J458" s="3"/>
    </row>
    <row r="459" spans="1:10" s="1" customFormat="1" ht="18.75" hidden="1">
      <c r="A459" s="4"/>
      <c r="B459" s="711">
        <v>4</v>
      </c>
      <c r="C459" s="672"/>
      <c r="D459" s="672" t="str">
        <f>IF(C459,VLOOKUP(C459,女子登録情報!$A$2:$H$2000,2,0),"")</f>
        <v/>
      </c>
      <c r="E459" s="647" t="str">
        <f>IF(C459&gt;0,VLOOKUP(C459,女子登録情報!$A$2:$H$2000,3,0),"")</f>
        <v/>
      </c>
      <c r="F459" s="712"/>
      <c r="G459" s="672" t="str">
        <f>IF(C459&gt;0,VLOOKUP(C459,女子登録情報!$A$2:$H$2000,4,0),"")</f>
        <v/>
      </c>
      <c r="H459" s="672" t="str">
        <f>IF(C459&gt;0,VLOOKUP(C459,女子登録情報!$A$2:$H$2000,8,0),"")</f>
        <v/>
      </c>
      <c r="I459" s="675" t="str">
        <f>IF(C459&gt;0,VLOOKUP(C459,女子登録情報!$A$2:$H$2000,5,0),"")</f>
        <v/>
      </c>
      <c r="J459" s="3"/>
    </row>
    <row r="460" spans="1:10" s="1" customFormat="1" ht="18.75" hidden="1">
      <c r="A460" s="4"/>
      <c r="B460" s="671"/>
      <c r="C460" s="666"/>
      <c r="D460" s="666"/>
      <c r="E460" s="650"/>
      <c r="F460" s="703"/>
      <c r="G460" s="666"/>
      <c r="H460" s="666"/>
      <c r="I460" s="655"/>
      <c r="J460" s="3"/>
    </row>
    <row r="461" spans="1:10" s="1" customFormat="1" ht="18.75" hidden="1">
      <c r="A461" s="4"/>
      <c r="B461" s="711">
        <v>5</v>
      </c>
      <c r="C461" s="672"/>
      <c r="D461" s="672" t="str">
        <f>IF(C461,VLOOKUP(C461,女子登録情報!$A$2:$H$2000,2,0),"")</f>
        <v/>
      </c>
      <c r="E461" s="647" t="str">
        <f>IF(C461&gt;0,VLOOKUP(C461,女子登録情報!$A$2:$H$2000,3,0),"")</f>
        <v/>
      </c>
      <c r="F461" s="712"/>
      <c r="G461" s="672" t="str">
        <f>IF(C461&gt;0,VLOOKUP(C461,女子登録情報!$A$2:$H$2000,4,0),"")</f>
        <v/>
      </c>
      <c r="H461" s="672" t="str">
        <f>IF(C461&gt;0,VLOOKUP(C461,女子登録情報!$A$2:$H$2000,8,0),"")</f>
        <v/>
      </c>
      <c r="I461" s="675" t="str">
        <f>IF(C461&gt;0,VLOOKUP(C461,女子登録情報!$A$2:$H$2000,5,0),"")</f>
        <v/>
      </c>
      <c r="J461" s="3"/>
    </row>
    <row r="462" spans="1:10" s="1" customFormat="1" ht="18.75" hidden="1">
      <c r="A462" s="4"/>
      <c r="B462" s="671"/>
      <c r="C462" s="666"/>
      <c r="D462" s="666"/>
      <c r="E462" s="650"/>
      <c r="F462" s="703"/>
      <c r="G462" s="666"/>
      <c r="H462" s="666"/>
      <c r="I462" s="655"/>
      <c r="J462" s="3"/>
    </row>
    <row r="463" spans="1:10" s="1" customFormat="1" ht="18.75" hidden="1">
      <c r="A463" s="4"/>
      <c r="B463" s="711">
        <v>6</v>
      </c>
      <c r="C463" s="672"/>
      <c r="D463" s="672" t="str">
        <f>IF(C463,VLOOKUP(C463,女子登録情報!$A$2:$H$2000,2,0),"")</f>
        <v/>
      </c>
      <c r="E463" s="647" t="str">
        <f>IF(C463&gt;0,VLOOKUP(C463,女子登録情報!$A$2:$H$2000,3,0),"")</f>
        <v/>
      </c>
      <c r="F463" s="712"/>
      <c r="G463" s="672" t="str">
        <f>IF(C463&gt;0,VLOOKUP(C463,女子登録情報!$A$2:$H$2000,4,0),"")</f>
        <v/>
      </c>
      <c r="H463" s="672" t="str">
        <f>IF(C463&gt;0,VLOOKUP(C463,女子登録情報!$A$2:$H$2000,8,0),"")</f>
        <v/>
      </c>
      <c r="I463" s="675" t="str">
        <f>IF(C463&gt;0,VLOOKUP(C463,女子登録情報!$A$2:$H$2000,5,0),"")</f>
        <v/>
      </c>
      <c r="J463" s="3"/>
    </row>
    <row r="464" spans="1:10" s="1" customFormat="1" ht="19.5" hidden="1" thickBot="1">
      <c r="A464" s="4"/>
      <c r="B464" s="713"/>
      <c r="C464" s="714"/>
      <c r="D464" s="714"/>
      <c r="E464" s="715"/>
      <c r="F464" s="716"/>
      <c r="G464" s="714"/>
      <c r="H464" s="714"/>
      <c r="I464" s="676"/>
      <c r="J464" s="3"/>
    </row>
    <row r="465" spans="1:10" s="1" customFormat="1" ht="18.75" hidden="1">
      <c r="A465" s="4"/>
      <c r="B465" s="684" t="s">
        <v>1229</v>
      </c>
      <c r="C465" s="685"/>
      <c r="D465" s="685"/>
      <c r="E465" s="685"/>
      <c r="F465" s="685"/>
      <c r="G465" s="685"/>
      <c r="H465" s="685"/>
      <c r="I465" s="687"/>
      <c r="J465" s="3"/>
    </row>
    <row r="466" spans="1:10" s="1" customFormat="1" ht="18.75" hidden="1">
      <c r="A466" s="4"/>
      <c r="B466" s="688"/>
      <c r="C466" s="686"/>
      <c r="D466" s="686"/>
      <c r="E466" s="686"/>
      <c r="F466" s="686"/>
      <c r="G466" s="686"/>
      <c r="H466" s="686"/>
      <c r="I466" s="689"/>
      <c r="J466" s="3"/>
    </row>
    <row r="467" spans="1:10" s="1" customFormat="1" ht="19.5" hidden="1" thickBot="1">
      <c r="A467" s="4"/>
      <c r="B467" s="690"/>
      <c r="C467" s="691"/>
      <c r="D467" s="691"/>
      <c r="E467" s="691"/>
      <c r="F467" s="691"/>
      <c r="G467" s="691"/>
      <c r="H467" s="691"/>
      <c r="I467" s="692"/>
      <c r="J467" s="3"/>
    </row>
    <row r="468" spans="1:10" s="1" customFormat="1" ht="18.75" hidden="1">
      <c r="A468" s="45"/>
      <c r="B468" s="45"/>
      <c r="C468" s="45"/>
      <c r="D468" s="45"/>
      <c r="E468" s="45"/>
      <c r="F468" s="45"/>
      <c r="G468" s="45"/>
      <c r="H468" s="45"/>
      <c r="I468" s="45"/>
      <c r="J468" s="48"/>
    </row>
    <row r="469" spans="1:10" s="1" customFormat="1" ht="18.75" hidden="1">
      <c r="A469" s="4"/>
      <c r="B469" s="4"/>
      <c r="C469" s="4"/>
      <c r="D469" s="4"/>
      <c r="E469" s="4"/>
      <c r="F469" s="4"/>
      <c r="G469" s="4"/>
      <c r="H469" s="4"/>
      <c r="I469" s="4"/>
      <c r="J469" s="46" t="s">
        <v>1260</v>
      </c>
    </row>
    <row r="470" spans="1:10" s="1" customFormat="1" ht="18.75" hidden="1">
      <c r="A470" s="4"/>
      <c r="B470" s="723" t="str">
        <f>CONCATENATE('加盟校情報&amp;大会設定'!$G$5,'加盟校情報&amp;大会設定'!$H$5,'加盟校情報&amp;大会設定'!$I$5,'加盟校情報&amp;大会設定'!$J$5,)&amp;"　女子4×400mR"</f>
        <v>第85回東海学生陸上競技対校選手権大会　女子4×400mR</v>
      </c>
      <c r="C470" s="724"/>
      <c r="D470" s="724"/>
      <c r="E470" s="724"/>
      <c r="F470" s="724"/>
      <c r="G470" s="724"/>
      <c r="H470" s="724"/>
      <c r="I470" s="725"/>
      <c r="J470" s="3"/>
    </row>
    <row r="471" spans="1:10" s="1" customFormat="1" ht="19.5" hidden="1" thickBot="1">
      <c r="A471" s="4"/>
      <c r="B471" s="726"/>
      <c r="C471" s="727"/>
      <c r="D471" s="727"/>
      <c r="E471" s="727"/>
      <c r="F471" s="727"/>
      <c r="G471" s="727"/>
      <c r="H471" s="727"/>
      <c r="I471" s="728"/>
      <c r="J471" s="3"/>
    </row>
    <row r="472" spans="1:10" s="1" customFormat="1" ht="18.75" hidden="1">
      <c r="A472" s="4"/>
      <c r="B472" s="636" t="s">
        <v>1233</v>
      </c>
      <c r="C472" s="637"/>
      <c r="D472" s="673" t="str">
        <f>IF(基本情報登録!$D$6&gt;0,基本情報登録!$D$6,"")</f>
        <v/>
      </c>
      <c r="E472" s="674"/>
      <c r="F472" s="674"/>
      <c r="G472" s="674"/>
      <c r="H472" s="637"/>
      <c r="I472" s="47" t="s">
        <v>1267</v>
      </c>
      <c r="J472" s="3"/>
    </row>
    <row r="473" spans="1:10" s="1" customFormat="1" ht="18.75" hidden="1">
      <c r="A473" s="4"/>
      <c r="B473" s="643" t="s">
        <v>1</v>
      </c>
      <c r="C473" s="644"/>
      <c r="D473" s="677" t="str">
        <f>IF(基本情報登録!$D$8&gt;0,基本情報登録!$D$8,"")</f>
        <v/>
      </c>
      <c r="E473" s="678"/>
      <c r="F473" s="678"/>
      <c r="G473" s="678"/>
      <c r="H473" s="644"/>
      <c r="I473" s="675"/>
      <c r="J473" s="3"/>
    </row>
    <row r="474" spans="1:10" s="1" customFormat="1" ht="19.5" hidden="1" thickBot="1">
      <c r="A474" s="4"/>
      <c r="B474" s="653"/>
      <c r="C474" s="654"/>
      <c r="D474" s="679"/>
      <c r="E474" s="680"/>
      <c r="F474" s="680"/>
      <c r="G474" s="680"/>
      <c r="H474" s="654"/>
      <c r="I474" s="676"/>
      <c r="J474" s="3"/>
    </row>
    <row r="475" spans="1:10" s="1" customFormat="1" ht="18.75" hidden="1">
      <c r="A475" s="4"/>
      <c r="B475" s="636" t="s">
        <v>4288</v>
      </c>
      <c r="C475" s="637"/>
      <c r="D475" s="705"/>
      <c r="E475" s="706"/>
      <c r="F475" s="706"/>
      <c r="G475" s="706"/>
      <c r="H475" s="706"/>
      <c r="I475" s="707"/>
      <c r="J475" s="3"/>
    </row>
    <row r="476" spans="1:10" s="1" customFormat="1" ht="18.75" hidden="1">
      <c r="A476" s="4"/>
      <c r="B476" s="35"/>
      <c r="C476" s="36"/>
      <c r="D476" s="37"/>
      <c r="E476" s="641" t="str">
        <f>TEXT(D475,"00000")</f>
        <v>00000</v>
      </c>
      <c r="F476" s="641"/>
      <c r="G476" s="641"/>
      <c r="H476" s="641"/>
      <c r="I476" s="642"/>
      <c r="J476" s="3"/>
    </row>
    <row r="477" spans="1:10" s="1" customFormat="1" ht="18.75" hidden="1">
      <c r="A477" s="4"/>
      <c r="B477" s="643" t="s">
        <v>23</v>
      </c>
      <c r="C477" s="644"/>
      <c r="D477" s="647"/>
      <c r="E477" s="648"/>
      <c r="F477" s="648"/>
      <c r="G477" s="648"/>
      <c r="H477" s="648"/>
      <c r="I477" s="649"/>
      <c r="J477" s="3"/>
    </row>
    <row r="478" spans="1:10" s="1" customFormat="1" ht="18.75" hidden="1">
      <c r="A478" s="4"/>
      <c r="B478" s="645"/>
      <c r="C478" s="646"/>
      <c r="D478" s="650"/>
      <c r="E478" s="651"/>
      <c r="F478" s="651"/>
      <c r="G478" s="651"/>
      <c r="H478" s="651"/>
      <c r="I478" s="652"/>
      <c r="J478" s="3"/>
    </row>
    <row r="479" spans="1:10" s="1" customFormat="1" ht="19.5" hidden="1" thickBot="1">
      <c r="A479" s="4"/>
      <c r="B479" s="708" t="s">
        <v>1225</v>
      </c>
      <c r="C479" s="709"/>
      <c r="D479" s="710"/>
      <c r="E479" s="634"/>
      <c r="F479" s="634"/>
      <c r="G479" s="634"/>
      <c r="H479" s="634"/>
      <c r="I479" s="635"/>
      <c r="J479" s="3"/>
    </row>
    <row r="480" spans="1:10" s="1" customFormat="1" ht="18.75" hidden="1">
      <c r="A480" s="4"/>
      <c r="B480" s="694" t="s">
        <v>1226</v>
      </c>
      <c r="C480" s="695"/>
      <c r="D480" s="695"/>
      <c r="E480" s="695"/>
      <c r="F480" s="695"/>
      <c r="G480" s="695"/>
      <c r="H480" s="695"/>
      <c r="I480" s="696"/>
      <c r="J480" s="3"/>
    </row>
    <row r="481" spans="1:10" s="1" customFormat="1" ht="19.5" hidden="1" thickBot="1">
      <c r="A481" s="4"/>
      <c r="B481" s="38" t="s">
        <v>1230</v>
      </c>
      <c r="C481" s="39" t="s">
        <v>14</v>
      </c>
      <c r="D481" s="39" t="s">
        <v>1231</v>
      </c>
      <c r="E481" s="697" t="s">
        <v>1227</v>
      </c>
      <c r="F481" s="698"/>
      <c r="G481" s="39" t="s">
        <v>1232</v>
      </c>
      <c r="H481" s="39" t="s">
        <v>44</v>
      </c>
      <c r="I481" s="40" t="s">
        <v>1228</v>
      </c>
      <c r="J481" s="3"/>
    </row>
    <row r="482" spans="1:10" s="1" customFormat="1" ht="19.5" hidden="1" thickTop="1">
      <c r="A482" s="4"/>
      <c r="B482" s="699">
        <v>1</v>
      </c>
      <c r="C482" s="700"/>
      <c r="D482" s="700" t="str">
        <f>IF(C482&gt;0,VLOOKUP(C482,女子登録情報!$A$2:$H$2000,2,0),"")</f>
        <v/>
      </c>
      <c r="E482" s="701" t="str">
        <f>IF(C482&gt;0,VLOOKUP(C482,女子登録情報!$A$2:$H$2000,3,0),"")</f>
        <v/>
      </c>
      <c r="F482" s="702"/>
      <c r="G482" s="700" t="str">
        <f>IF(C482&gt;0,VLOOKUP(C482,女子登録情報!$A$2:$H$2000,4,0),"")</f>
        <v/>
      </c>
      <c r="H482" s="700" t="str">
        <f>IF(C482&gt;0,VLOOKUP(C482,女子登録情報!$A$2:$H$2000,8,0),"")</f>
        <v/>
      </c>
      <c r="I482" s="704" t="str">
        <f>IF(C482&gt;0,VLOOKUP(C482,女子登録情報!$A$2:$H$2000,5,0),"")</f>
        <v/>
      </c>
      <c r="J482" s="3"/>
    </row>
    <row r="483" spans="1:10" s="1" customFormat="1" ht="18.75" hidden="1">
      <c r="A483" s="4"/>
      <c r="B483" s="671"/>
      <c r="C483" s="666"/>
      <c r="D483" s="666"/>
      <c r="E483" s="650"/>
      <c r="F483" s="703"/>
      <c r="G483" s="666"/>
      <c r="H483" s="666"/>
      <c r="I483" s="655"/>
      <c r="J483" s="3"/>
    </row>
    <row r="484" spans="1:10" s="1" customFormat="1" ht="18.75" hidden="1">
      <c r="A484" s="4"/>
      <c r="B484" s="711">
        <v>2</v>
      </c>
      <c r="C484" s="672"/>
      <c r="D484" s="672" t="str">
        <f>IF(C484,VLOOKUP(C484,女子登録情報!$A$2:$H$2000,2,0),"")</f>
        <v/>
      </c>
      <c r="E484" s="647" t="str">
        <f>IF(C484&gt;0,VLOOKUP(C484,女子登録情報!$A$2:$H$2000,3,0),"")</f>
        <v/>
      </c>
      <c r="F484" s="712"/>
      <c r="G484" s="672" t="str">
        <f>IF(C484&gt;0,VLOOKUP(C484,女子登録情報!$A$2:$H$2000,4,0),"")</f>
        <v/>
      </c>
      <c r="H484" s="672" t="str">
        <f>IF(C484&gt;0,VLOOKUP(C484,女子登録情報!$A$2:$H$2000,8,0),"")</f>
        <v/>
      </c>
      <c r="I484" s="675" t="str">
        <f>IF(C484&gt;0,VLOOKUP(C484,女子登録情報!$A$2:$H$2000,5,0),"")</f>
        <v/>
      </c>
      <c r="J484" s="3"/>
    </row>
    <row r="485" spans="1:10" s="1" customFormat="1" ht="18.75" hidden="1">
      <c r="A485" s="4"/>
      <c r="B485" s="671"/>
      <c r="C485" s="666"/>
      <c r="D485" s="666"/>
      <c r="E485" s="650"/>
      <c r="F485" s="703"/>
      <c r="G485" s="666"/>
      <c r="H485" s="666"/>
      <c r="I485" s="655"/>
      <c r="J485" s="3"/>
    </row>
    <row r="486" spans="1:10" s="1" customFormat="1" ht="18.75" hidden="1">
      <c r="A486" s="4"/>
      <c r="B486" s="711">
        <v>3</v>
      </c>
      <c r="C486" s="672"/>
      <c r="D486" s="672" t="str">
        <f>IF(C486,VLOOKUP(C486,女子登録情報!$A$2:$H$2000,2,0),"")</f>
        <v/>
      </c>
      <c r="E486" s="647" t="str">
        <f>IF(C486&gt;0,VLOOKUP(C486,女子登録情報!$A$2:$H$2000,3,0),"")</f>
        <v/>
      </c>
      <c r="F486" s="712"/>
      <c r="G486" s="672" t="str">
        <f>IF(C486&gt;0,VLOOKUP(C486,女子登録情報!$A$2:$H$2000,4,0),"")</f>
        <v/>
      </c>
      <c r="H486" s="672" t="str">
        <f>IF(C486&gt;0,VLOOKUP(C486,女子登録情報!$A$2:$H$2000,8,0),"")</f>
        <v/>
      </c>
      <c r="I486" s="675" t="str">
        <f>IF(C486&gt;0,VLOOKUP(C486,女子登録情報!$A$2:$H$2000,5,0),"")</f>
        <v/>
      </c>
      <c r="J486" s="3"/>
    </row>
    <row r="487" spans="1:10" s="1" customFormat="1" ht="18.75" hidden="1">
      <c r="A487" s="4"/>
      <c r="B487" s="671"/>
      <c r="C487" s="666"/>
      <c r="D487" s="666"/>
      <c r="E487" s="650"/>
      <c r="F487" s="703"/>
      <c r="G487" s="666"/>
      <c r="H487" s="666"/>
      <c r="I487" s="655"/>
      <c r="J487" s="3"/>
    </row>
    <row r="488" spans="1:10" s="1" customFormat="1" ht="18.75" hidden="1">
      <c r="A488" s="4"/>
      <c r="B488" s="711">
        <v>4</v>
      </c>
      <c r="C488" s="672"/>
      <c r="D488" s="672" t="str">
        <f>IF(C488,VLOOKUP(C488,女子登録情報!$A$2:$H$2000,2,0),"")</f>
        <v/>
      </c>
      <c r="E488" s="647" t="str">
        <f>IF(C488&gt;0,VLOOKUP(C488,女子登録情報!$A$2:$H$2000,3,0),"")</f>
        <v/>
      </c>
      <c r="F488" s="712"/>
      <c r="G488" s="672" t="str">
        <f>IF(C488&gt;0,VLOOKUP(C488,女子登録情報!$A$2:$H$2000,4,0),"")</f>
        <v/>
      </c>
      <c r="H488" s="672" t="str">
        <f>IF(C488&gt;0,VLOOKUP(C488,女子登録情報!$A$2:$H$2000,8,0),"")</f>
        <v/>
      </c>
      <c r="I488" s="675" t="str">
        <f>IF(C488&gt;0,VLOOKUP(C488,女子登録情報!$A$2:$H$2000,5,0),"")</f>
        <v/>
      </c>
      <c r="J488" s="3"/>
    </row>
    <row r="489" spans="1:10" s="1" customFormat="1" ht="18.75" hidden="1">
      <c r="A489" s="4"/>
      <c r="B489" s="671"/>
      <c r="C489" s="666"/>
      <c r="D489" s="666"/>
      <c r="E489" s="650"/>
      <c r="F489" s="703"/>
      <c r="G489" s="666"/>
      <c r="H489" s="666"/>
      <c r="I489" s="655"/>
      <c r="J489" s="3"/>
    </row>
    <row r="490" spans="1:10" s="1" customFormat="1" ht="18.75" hidden="1">
      <c r="A490" s="4"/>
      <c r="B490" s="711">
        <v>5</v>
      </c>
      <c r="C490" s="672"/>
      <c r="D490" s="672" t="str">
        <f>IF(C490,VLOOKUP(C490,女子登録情報!$A$2:$H$2000,2,0),"")</f>
        <v/>
      </c>
      <c r="E490" s="647" t="str">
        <f>IF(C490&gt;0,VLOOKUP(C490,女子登録情報!$A$2:$H$2000,3,0),"")</f>
        <v/>
      </c>
      <c r="F490" s="712"/>
      <c r="G490" s="672" t="str">
        <f>IF(C490&gt;0,VLOOKUP(C490,女子登録情報!$A$2:$H$2000,4,0),"")</f>
        <v/>
      </c>
      <c r="H490" s="672" t="str">
        <f>IF(C490&gt;0,VLOOKUP(C490,女子登録情報!$A$2:$H$2000,8,0),"")</f>
        <v/>
      </c>
      <c r="I490" s="675" t="str">
        <f>IF(C490&gt;0,VLOOKUP(C490,女子登録情報!$A$2:$H$2000,5,0),"")</f>
        <v/>
      </c>
      <c r="J490" s="3"/>
    </row>
    <row r="491" spans="1:10" s="1" customFormat="1" ht="18.75" hidden="1">
      <c r="A491" s="4"/>
      <c r="B491" s="671"/>
      <c r="C491" s="666"/>
      <c r="D491" s="666"/>
      <c r="E491" s="650"/>
      <c r="F491" s="703"/>
      <c r="G491" s="666"/>
      <c r="H491" s="666"/>
      <c r="I491" s="655"/>
      <c r="J491" s="3"/>
    </row>
    <row r="492" spans="1:10" s="1" customFormat="1" ht="18.75" hidden="1">
      <c r="A492" s="4"/>
      <c r="B492" s="711">
        <v>6</v>
      </c>
      <c r="C492" s="672"/>
      <c r="D492" s="672" t="str">
        <f>IF(C492,VLOOKUP(C492,女子登録情報!$A$2:$H$2000,2,0),"")</f>
        <v/>
      </c>
      <c r="E492" s="647" t="str">
        <f>IF(C492&gt;0,VLOOKUP(C492,女子登録情報!$A$2:$H$2000,3,0),"")</f>
        <v/>
      </c>
      <c r="F492" s="712"/>
      <c r="G492" s="672" t="str">
        <f>IF(C492&gt;0,VLOOKUP(C492,女子登録情報!$A$2:$H$2000,4,0),"")</f>
        <v/>
      </c>
      <c r="H492" s="672" t="str">
        <f>IF(C492&gt;0,VLOOKUP(C492,女子登録情報!$A$2:$H$2000,8,0),"")</f>
        <v/>
      </c>
      <c r="I492" s="675" t="str">
        <f>IF(C492&gt;0,VLOOKUP(C492,女子登録情報!$A$2:$H$2000,5,0),"")</f>
        <v/>
      </c>
      <c r="J492" s="3"/>
    </row>
    <row r="493" spans="1:10" s="1" customFormat="1" ht="19.5" hidden="1" thickBot="1">
      <c r="A493" s="4"/>
      <c r="B493" s="713"/>
      <c r="C493" s="714"/>
      <c r="D493" s="714"/>
      <c r="E493" s="715"/>
      <c r="F493" s="716"/>
      <c r="G493" s="714"/>
      <c r="H493" s="714"/>
      <c r="I493" s="676"/>
      <c r="J493" s="3"/>
    </row>
    <row r="494" spans="1:10" s="1" customFormat="1" ht="18.75" hidden="1">
      <c r="A494" s="4"/>
      <c r="B494" s="684" t="s">
        <v>1229</v>
      </c>
      <c r="C494" s="685"/>
      <c r="D494" s="685"/>
      <c r="E494" s="685"/>
      <c r="F494" s="685"/>
      <c r="G494" s="685"/>
      <c r="H494" s="685"/>
      <c r="I494" s="687"/>
      <c r="J494" s="3"/>
    </row>
    <row r="495" spans="1:10" s="1" customFormat="1" ht="18.75" hidden="1">
      <c r="A495" s="4"/>
      <c r="B495" s="688"/>
      <c r="C495" s="686"/>
      <c r="D495" s="686"/>
      <c r="E495" s="686"/>
      <c r="F495" s="686"/>
      <c r="G495" s="686"/>
      <c r="H495" s="686"/>
      <c r="I495" s="689"/>
      <c r="J495" s="3"/>
    </row>
    <row r="496" spans="1:10" s="1" customFormat="1" ht="19.5" hidden="1" thickBot="1">
      <c r="A496" s="4"/>
      <c r="B496" s="690"/>
      <c r="C496" s="691"/>
      <c r="D496" s="691"/>
      <c r="E496" s="691"/>
      <c r="F496" s="691"/>
      <c r="G496" s="691"/>
      <c r="H496" s="691"/>
      <c r="I496" s="692"/>
      <c r="J496" s="3"/>
    </row>
    <row r="497" spans="1:10" s="1" customFormat="1" ht="18.75" hidden="1">
      <c r="A497" s="45"/>
      <c r="B497" s="45"/>
      <c r="C497" s="45"/>
      <c r="D497" s="45"/>
      <c r="E497" s="45"/>
      <c r="F497" s="45"/>
      <c r="G497" s="45"/>
      <c r="H497" s="45"/>
      <c r="I497" s="45"/>
      <c r="J497" s="48"/>
    </row>
    <row r="498" spans="1:10" s="1" customFormat="1" ht="18.75" hidden="1">
      <c r="A498" s="4"/>
      <c r="B498" s="4"/>
      <c r="C498" s="4"/>
      <c r="D498" s="4"/>
      <c r="E498" s="4"/>
      <c r="F498" s="4"/>
      <c r="G498" s="4"/>
      <c r="H498" s="4"/>
      <c r="I498" s="4"/>
      <c r="J498" s="46" t="s">
        <v>1261</v>
      </c>
    </row>
    <row r="499" spans="1:10" s="1" customFormat="1" ht="18.75" hidden="1">
      <c r="A499" s="4"/>
      <c r="B499" s="723" t="str">
        <f>CONCATENATE('加盟校情報&amp;大会設定'!$G$5,'加盟校情報&amp;大会設定'!$H$5,'加盟校情報&amp;大会設定'!$I$5,'加盟校情報&amp;大会設定'!$J$5,)&amp;"　女子4×400mR"</f>
        <v>第85回東海学生陸上競技対校選手権大会　女子4×400mR</v>
      </c>
      <c r="C499" s="724"/>
      <c r="D499" s="724"/>
      <c r="E499" s="724"/>
      <c r="F499" s="724"/>
      <c r="G499" s="724"/>
      <c r="H499" s="724"/>
      <c r="I499" s="725"/>
      <c r="J499" s="3"/>
    </row>
    <row r="500" spans="1:10" s="1" customFormat="1" ht="19.5" hidden="1" thickBot="1">
      <c r="A500" s="4"/>
      <c r="B500" s="726"/>
      <c r="C500" s="727"/>
      <c r="D500" s="727"/>
      <c r="E500" s="727"/>
      <c r="F500" s="727"/>
      <c r="G500" s="727"/>
      <c r="H500" s="727"/>
      <c r="I500" s="728"/>
      <c r="J500" s="3"/>
    </row>
    <row r="501" spans="1:10" s="1" customFormat="1" ht="18.75" hidden="1">
      <c r="A501" s="4"/>
      <c r="B501" s="636" t="s">
        <v>1233</v>
      </c>
      <c r="C501" s="637"/>
      <c r="D501" s="673" t="str">
        <f>IF(基本情報登録!$D$6&gt;0,基本情報登録!$D$6,"")</f>
        <v/>
      </c>
      <c r="E501" s="674"/>
      <c r="F501" s="674"/>
      <c r="G501" s="674"/>
      <c r="H501" s="637"/>
      <c r="I501" s="47" t="s">
        <v>1267</v>
      </c>
      <c r="J501" s="3"/>
    </row>
    <row r="502" spans="1:10" s="1" customFormat="1" ht="18.75" hidden="1">
      <c r="A502" s="4"/>
      <c r="B502" s="643" t="s">
        <v>1</v>
      </c>
      <c r="C502" s="644"/>
      <c r="D502" s="677" t="str">
        <f>IF(基本情報登録!$D$8&gt;0,基本情報登録!$D$8,"")</f>
        <v/>
      </c>
      <c r="E502" s="678"/>
      <c r="F502" s="678"/>
      <c r="G502" s="678"/>
      <c r="H502" s="644"/>
      <c r="I502" s="675"/>
      <c r="J502" s="3"/>
    </row>
    <row r="503" spans="1:10" s="1" customFormat="1" ht="19.5" hidden="1" thickBot="1">
      <c r="A503" s="4"/>
      <c r="B503" s="653"/>
      <c r="C503" s="654"/>
      <c r="D503" s="679"/>
      <c r="E503" s="680"/>
      <c r="F503" s="680"/>
      <c r="G503" s="680"/>
      <c r="H503" s="654"/>
      <c r="I503" s="676"/>
      <c r="J503" s="3"/>
    </row>
    <row r="504" spans="1:10" s="1" customFormat="1" ht="18.75" hidden="1">
      <c r="A504" s="4"/>
      <c r="B504" s="636" t="s">
        <v>4288</v>
      </c>
      <c r="C504" s="637"/>
      <c r="D504" s="705"/>
      <c r="E504" s="706"/>
      <c r="F504" s="706"/>
      <c r="G504" s="706"/>
      <c r="H504" s="706"/>
      <c r="I504" s="707"/>
      <c r="J504" s="3"/>
    </row>
    <row r="505" spans="1:10" s="1" customFormat="1" ht="18.75" hidden="1">
      <c r="A505" s="4"/>
      <c r="B505" s="35"/>
      <c r="C505" s="36"/>
      <c r="D505" s="37"/>
      <c r="E505" s="641" t="str">
        <f>TEXT(D504,"00000")</f>
        <v>00000</v>
      </c>
      <c r="F505" s="641"/>
      <c r="G505" s="641"/>
      <c r="H505" s="641"/>
      <c r="I505" s="642"/>
      <c r="J505" s="3"/>
    </row>
    <row r="506" spans="1:10" s="1" customFormat="1" ht="18.75" hidden="1">
      <c r="A506" s="4"/>
      <c r="B506" s="643" t="s">
        <v>23</v>
      </c>
      <c r="C506" s="644"/>
      <c r="D506" s="647"/>
      <c r="E506" s="648"/>
      <c r="F506" s="648"/>
      <c r="G506" s="648"/>
      <c r="H506" s="648"/>
      <c r="I506" s="649"/>
      <c r="J506" s="3"/>
    </row>
    <row r="507" spans="1:10" s="1" customFormat="1" ht="18.75" hidden="1">
      <c r="A507" s="4"/>
      <c r="B507" s="645"/>
      <c r="C507" s="646"/>
      <c r="D507" s="650"/>
      <c r="E507" s="651"/>
      <c r="F507" s="651"/>
      <c r="G507" s="651"/>
      <c r="H507" s="651"/>
      <c r="I507" s="652"/>
      <c r="J507" s="3"/>
    </row>
    <row r="508" spans="1:10" s="1" customFormat="1" ht="19.5" hidden="1" thickBot="1">
      <c r="A508" s="4"/>
      <c r="B508" s="708" t="s">
        <v>1225</v>
      </c>
      <c r="C508" s="709"/>
      <c r="D508" s="710"/>
      <c r="E508" s="634"/>
      <c r="F508" s="634"/>
      <c r="G508" s="634"/>
      <c r="H508" s="634"/>
      <c r="I508" s="635"/>
      <c r="J508" s="3"/>
    </row>
    <row r="509" spans="1:10" s="1" customFormat="1" ht="18.75" hidden="1">
      <c r="A509" s="4"/>
      <c r="B509" s="694" t="s">
        <v>1226</v>
      </c>
      <c r="C509" s="695"/>
      <c r="D509" s="695"/>
      <c r="E509" s="695"/>
      <c r="F509" s="695"/>
      <c r="G509" s="695"/>
      <c r="H509" s="695"/>
      <c r="I509" s="696"/>
      <c r="J509" s="3"/>
    </row>
    <row r="510" spans="1:10" s="1" customFormat="1" ht="19.5" hidden="1" thickBot="1">
      <c r="A510" s="4"/>
      <c r="B510" s="38" t="s">
        <v>1230</v>
      </c>
      <c r="C510" s="39" t="s">
        <v>14</v>
      </c>
      <c r="D510" s="39" t="s">
        <v>1231</v>
      </c>
      <c r="E510" s="697" t="s">
        <v>1227</v>
      </c>
      <c r="F510" s="698"/>
      <c r="G510" s="39" t="s">
        <v>1232</v>
      </c>
      <c r="H510" s="39" t="s">
        <v>44</v>
      </c>
      <c r="I510" s="40" t="s">
        <v>1228</v>
      </c>
      <c r="J510" s="3"/>
    </row>
    <row r="511" spans="1:10" s="1" customFormat="1" ht="19.5" hidden="1" thickTop="1">
      <c r="A511" s="4"/>
      <c r="B511" s="699">
        <v>1</v>
      </c>
      <c r="C511" s="700"/>
      <c r="D511" s="700" t="str">
        <f>IF(C511&gt;0,VLOOKUP(C511,女子登録情報!$A$2:$H$2000,2,0),"")</f>
        <v/>
      </c>
      <c r="E511" s="701" t="str">
        <f>IF(C511&gt;0,VLOOKUP(C511,女子登録情報!$A$2:$H$2000,3,0),"")</f>
        <v/>
      </c>
      <c r="F511" s="702"/>
      <c r="G511" s="700" t="str">
        <f>IF(C511&gt;0,VLOOKUP(C511,女子登録情報!$A$2:$H$2000,4,0),"")</f>
        <v/>
      </c>
      <c r="H511" s="700" t="str">
        <f>IF(C511&gt;0,VLOOKUP(C511,女子登録情報!$A$2:$H$2000,8,0),"")</f>
        <v/>
      </c>
      <c r="I511" s="704" t="str">
        <f>IF(C511&gt;0,VLOOKUP(C511,女子登録情報!$A$2:$H$2000,5,0),"")</f>
        <v/>
      </c>
      <c r="J511" s="3"/>
    </row>
    <row r="512" spans="1:10" s="1" customFormat="1" ht="18.75" hidden="1">
      <c r="A512" s="4"/>
      <c r="B512" s="671"/>
      <c r="C512" s="666"/>
      <c r="D512" s="666"/>
      <c r="E512" s="650"/>
      <c r="F512" s="703"/>
      <c r="G512" s="666"/>
      <c r="H512" s="666"/>
      <c r="I512" s="655"/>
      <c r="J512" s="3"/>
    </row>
    <row r="513" spans="1:10" s="1" customFormat="1" ht="18.75" hidden="1">
      <c r="A513" s="4"/>
      <c r="B513" s="711">
        <v>2</v>
      </c>
      <c r="C513" s="672"/>
      <c r="D513" s="672" t="str">
        <f>IF(C513,VLOOKUP(C513,女子登録情報!$A$2:$H$2000,2,0),"")</f>
        <v/>
      </c>
      <c r="E513" s="647" t="str">
        <f>IF(C513&gt;0,VLOOKUP(C513,女子登録情報!$A$2:$H$2000,3,0),"")</f>
        <v/>
      </c>
      <c r="F513" s="712"/>
      <c r="G513" s="672" t="str">
        <f>IF(C513&gt;0,VLOOKUP(C513,女子登録情報!$A$2:$H$2000,4,0),"")</f>
        <v/>
      </c>
      <c r="H513" s="672" t="str">
        <f>IF(C513&gt;0,VLOOKUP(C513,女子登録情報!$A$2:$H$2000,8,0),"")</f>
        <v/>
      </c>
      <c r="I513" s="675" t="str">
        <f>IF(C513&gt;0,VLOOKUP(C513,女子登録情報!$A$2:$H$2000,5,0),"")</f>
        <v/>
      </c>
      <c r="J513" s="3"/>
    </row>
    <row r="514" spans="1:10" s="1" customFormat="1" ht="18.75" hidden="1">
      <c r="A514" s="4"/>
      <c r="B514" s="671"/>
      <c r="C514" s="666"/>
      <c r="D514" s="666"/>
      <c r="E514" s="650"/>
      <c r="F514" s="703"/>
      <c r="G514" s="666"/>
      <c r="H514" s="666"/>
      <c r="I514" s="655"/>
      <c r="J514" s="3"/>
    </row>
    <row r="515" spans="1:10" s="1" customFormat="1" ht="18.75" hidden="1">
      <c r="A515" s="4"/>
      <c r="B515" s="711">
        <v>3</v>
      </c>
      <c r="C515" s="672"/>
      <c r="D515" s="672" t="str">
        <f>IF(C515,VLOOKUP(C515,女子登録情報!$A$2:$H$2000,2,0),"")</f>
        <v/>
      </c>
      <c r="E515" s="647" t="str">
        <f>IF(C515&gt;0,VLOOKUP(C515,女子登録情報!$A$2:$H$2000,3,0),"")</f>
        <v/>
      </c>
      <c r="F515" s="712"/>
      <c r="G515" s="672" t="str">
        <f>IF(C515&gt;0,VLOOKUP(C515,女子登録情報!$A$2:$H$2000,4,0),"")</f>
        <v/>
      </c>
      <c r="H515" s="672" t="str">
        <f>IF(C515&gt;0,VLOOKUP(C515,女子登録情報!$A$2:$H$2000,8,0),"")</f>
        <v/>
      </c>
      <c r="I515" s="675" t="str">
        <f>IF(C515&gt;0,VLOOKUP(C515,女子登録情報!$A$2:$H$2000,5,0),"")</f>
        <v/>
      </c>
      <c r="J515" s="3"/>
    </row>
    <row r="516" spans="1:10" s="1" customFormat="1" ht="18.75" hidden="1">
      <c r="A516" s="4"/>
      <c r="B516" s="671"/>
      <c r="C516" s="666"/>
      <c r="D516" s="666"/>
      <c r="E516" s="650"/>
      <c r="F516" s="703"/>
      <c r="G516" s="666"/>
      <c r="H516" s="666"/>
      <c r="I516" s="655"/>
      <c r="J516" s="3"/>
    </row>
    <row r="517" spans="1:10" s="1" customFormat="1" ht="18.75" hidden="1">
      <c r="A517" s="4"/>
      <c r="B517" s="711">
        <v>4</v>
      </c>
      <c r="C517" s="672"/>
      <c r="D517" s="672" t="str">
        <f>IF(C517,VLOOKUP(C517,女子登録情報!$A$2:$H$2000,2,0),"")</f>
        <v/>
      </c>
      <c r="E517" s="647" t="str">
        <f>IF(C517&gt;0,VLOOKUP(C517,女子登録情報!$A$2:$H$2000,3,0),"")</f>
        <v/>
      </c>
      <c r="F517" s="712"/>
      <c r="G517" s="672" t="str">
        <f>IF(C517&gt;0,VLOOKUP(C517,女子登録情報!$A$2:$H$2000,4,0),"")</f>
        <v/>
      </c>
      <c r="H517" s="672" t="str">
        <f>IF(C517&gt;0,VLOOKUP(C517,女子登録情報!$A$2:$H$2000,8,0),"")</f>
        <v/>
      </c>
      <c r="I517" s="675" t="str">
        <f>IF(C517&gt;0,VLOOKUP(C517,女子登録情報!$A$2:$H$2000,5,0),"")</f>
        <v/>
      </c>
      <c r="J517" s="3"/>
    </row>
    <row r="518" spans="1:10" s="1" customFormat="1" ht="18.75" hidden="1">
      <c r="A518" s="4"/>
      <c r="B518" s="671"/>
      <c r="C518" s="666"/>
      <c r="D518" s="666"/>
      <c r="E518" s="650"/>
      <c r="F518" s="703"/>
      <c r="G518" s="666"/>
      <c r="H518" s="666"/>
      <c r="I518" s="655"/>
      <c r="J518" s="3"/>
    </row>
    <row r="519" spans="1:10" s="1" customFormat="1" ht="18.75" hidden="1">
      <c r="A519" s="4"/>
      <c r="B519" s="711">
        <v>5</v>
      </c>
      <c r="C519" s="672"/>
      <c r="D519" s="672" t="str">
        <f>IF(C519,VLOOKUP(C519,女子登録情報!$A$2:$H$2000,2,0),"")</f>
        <v/>
      </c>
      <c r="E519" s="647" t="str">
        <f>IF(C519&gt;0,VLOOKUP(C519,女子登録情報!$A$2:$H$2000,3,0),"")</f>
        <v/>
      </c>
      <c r="F519" s="712"/>
      <c r="G519" s="672" t="str">
        <f>IF(C519&gt;0,VLOOKUP(C519,女子登録情報!$A$2:$H$2000,4,0),"")</f>
        <v/>
      </c>
      <c r="H519" s="672" t="str">
        <f>IF(C519&gt;0,VLOOKUP(C519,女子登録情報!$A$2:$H$2000,8,0),"")</f>
        <v/>
      </c>
      <c r="I519" s="675" t="str">
        <f>IF(C519&gt;0,VLOOKUP(C519,女子登録情報!$A$2:$H$2000,5,0),"")</f>
        <v/>
      </c>
      <c r="J519" s="3"/>
    </row>
    <row r="520" spans="1:10" s="1" customFormat="1" ht="18.75" hidden="1">
      <c r="A520" s="4"/>
      <c r="B520" s="671"/>
      <c r="C520" s="666"/>
      <c r="D520" s="666"/>
      <c r="E520" s="650"/>
      <c r="F520" s="703"/>
      <c r="G520" s="666"/>
      <c r="H520" s="666"/>
      <c r="I520" s="655"/>
      <c r="J520" s="3"/>
    </row>
    <row r="521" spans="1:10" s="1" customFormat="1" ht="18.75" hidden="1">
      <c r="A521" s="4"/>
      <c r="B521" s="711">
        <v>6</v>
      </c>
      <c r="C521" s="672"/>
      <c r="D521" s="672" t="str">
        <f>IF(C521,VLOOKUP(C521,女子登録情報!$A$2:$H$2000,2,0),"")</f>
        <v/>
      </c>
      <c r="E521" s="647" t="str">
        <f>IF(C521&gt;0,VLOOKUP(C521,女子登録情報!$A$2:$H$2000,3,0),"")</f>
        <v/>
      </c>
      <c r="F521" s="712"/>
      <c r="G521" s="672" t="str">
        <f>IF(C521&gt;0,VLOOKUP(C521,女子登録情報!$A$2:$H$2000,4,0),"")</f>
        <v/>
      </c>
      <c r="H521" s="672" t="str">
        <f>IF(C521&gt;0,VLOOKUP(C521,女子登録情報!$A$2:$H$2000,8,0),"")</f>
        <v/>
      </c>
      <c r="I521" s="675" t="str">
        <f>IF(C521&gt;0,VLOOKUP(C521,女子登録情報!$A$2:$H$2000,5,0),"")</f>
        <v/>
      </c>
      <c r="J521" s="3"/>
    </row>
    <row r="522" spans="1:10" s="1" customFormat="1" ht="19.5" hidden="1" thickBot="1">
      <c r="A522" s="4"/>
      <c r="B522" s="713"/>
      <c r="C522" s="714"/>
      <c r="D522" s="714"/>
      <c r="E522" s="715"/>
      <c r="F522" s="716"/>
      <c r="G522" s="714"/>
      <c r="H522" s="714"/>
      <c r="I522" s="676"/>
      <c r="J522" s="3"/>
    </row>
    <row r="523" spans="1:10" s="1" customFormat="1" ht="18.75" hidden="1">
      <c r="A523" s="4"/>
      <c r="B523" s="684" t="s">
        <v>1229</v>
      </c>
      <c r="C523" s="685"/>
      <c r="D523" s="685"/>
      <c r="E523" s="685"/>
      <c r="F523" s="685"/>
      <c r="G523" s="685"/>
      <c r="H523" s="685"/>
      <c r="I523" s="687"/>
      <c r="J523" s="3"/>
    </row>
    <row r="524" spans="1:10" s="1" customFormat="1" ht="18.75" hidden="1">
      <c r="A524" s="4"/>
      <c r="B524" s="688"/>
      <c r="C524" s="686"/>
      <c r="D524" s="686"/>
      <c r="E524" s="686"/>
      <c r="F524" s="686"/>
      <c r="G524" s="686"/>
      <c r="H524" s="686"/>
      <c r="I524" s="689"/>
      <c r="J524" s="3"/>
    </row>
    <row r="525" spans="1:10" s="1" customFormat="1" ht="19.5" hidden="1" thickBot="1">
      <c r="A525" s="4"/>
      <c r="B525" s="690"/>
      <c r="C525" s="691"/>
      <c r="D525" s="691"/>
      <c r="E525" s="691"/>
      <c r="F525" s="691"/>
      <c r="G525" s="691"/>
      <c r="H525" s="691"/>
      <c r="I525" s="692"/>
      <c r="J525" s="3"/>
    </row>
    <row r="526" spans="1:10" s="1" customFormat="1" ht="18.75" hidden="1">
      <c r="A526" s="45"/>
      <c r="B526" s="45"/>
      <c r="C526" s="45"/>
      <c r="D526" s="45"/>
      <c r="E526" s="45"/>
      <c r="F526" s="45"/>
      <c r="G526" s="45"/>
      <c r="H526" s="45"/>
      <c r="I526" s="45"/>
      <c r="J526" s="48"/>
    </row>
    <row r="527" spans="1:10" s="1" customFormat="1" ht="18.75" hidden="1">
      <c r="A527" s="4"/>
      <c r="B527" s="4"/>
      <c r="C527" s="4"/>
      <c r="D527" s="4"/>
      <c r="E527" s="4"/>
      <c r="F527" s="4"/>
      <c r="G527" s="4"/>
      <c r="H527" s="4"/>
      <c r="I527" s="4"/>
      <c r="J527" s="46" t="s">
        <v>1262</v>
      </c>
    </row>
    <row r="528" spans="1:10" s="1" customFormat="1" ht="18.75" hidden="1">
      <c r="A528" s="4"/>
      <c r="B528" s="723" t="str">
        <f>CONCATENATE('加盟校情報&amp;大会設定'!$G$5,'加盟校情報&amp;大会設定'!$H$5,'加盟校情報&amp;大会設定'!$I$5,'加盟校情報&amp;大会設定'!$J$5,)&amp;"　女子4×400mR"</f>
        <v>第85回東海学生陸上競技対校選手権大会　女子4×400mR</v>
      </c>
      <c r="C528" s="724"/>
      <c r="D528" s="724"/>
      <c r="E528" s="724"/>
      <c r="F528" s="724"/>
      <c r="G528" s="724"/>
      <c r="H528" s="724"/>
      <c r="I528" s="725"/>
      <c r="J528" s="3"/>
    </row>
    <row r="529" spans="1:10" s="1" customFormat="1" ht="19.5" hidden="1" thickBot="1">
      <c r="A529" s="4"/>
      <c r="B529" s="726"/>
      <c r="C529" s="727"/>
      <c r="D529" s="727"/>
      <c r="E529" s="727"/>
      <c r="F529" s="727"/>
      <c r="G529" s="727"/>
      <c r="H529" s="727"/>
      <c r="I529" s="728"/>
      <c r="J529" s="3"/>
    </row>
    <row r="530" spans="1:10" s="1" customFormat="1" ht="18.75" hidden="1">
      <c r="A530" s="4"/>
      <c r="B530" s="636" t="s">
        <v>1233</v>
      </c>
      <c r="C530" s="637"/>
      <c r="D530" s="673" t="str">
        <f>IF(基本情報登録!$D$6&gt;0,基本情報登録!$D$6,"")</f>
        <v/>
      </c>
      <c r="E530" s="674"/>
      <c r="F530" s="674"/>
      <c r="G530" s="674"/>
      <c r="H530" s="637"/>
      <c r="I530" s="47" t="s">
        <v>1267</v>
      </c>
      <c r="J530" s="3"/>
    </row>
    <row r="531" spans="1:10" s="1" customFormat="1" ht="18.75" hidden="1">
      <c r="A531" s="4"/>
      <c r="B531" s="643" t="s">
        <v>1</v>
      </c>
      <c r="C531" s="644"/>
      <c r="D531" s="677" t="str">
        <f>IF(基本情報登録!$D$8&gt;0,基本情報登録!$D$8,"")</f>
        <v/>
      </c>
      <c r="E531" s="678"/>
      <c r="F531" s="678"/>
      <c r="G531" s="678"/>
      <c r="H531" s="644"/>
      <c r="I531" s="675"/>
      <c r="J531" s="3"/>
    </row>
    <row r="532" spans="1:10" s="1" customFormat="1" ht="19.5" hidden="1" thickBot="1">
      <c r="A532" s="4"/>
      <c r="B532" s="653"/>
      <c r="C532" s="654"/>
      <c r="D532" s="679"/>
      <c r="E532" s="680"/>
      <c r="F532" s="680"/>
      <c r="G532" s="680"/>
      <c r="H532" s="654"/>
      <c r="I532" s="676"/>
      <c r="J532" s="3"/>
    </row>
    <row r="533" spans="1:10" s="1" customFormat="1" ht="18.75" hidden="1">
      <c r="A533" s="4"/>
      <c r="B533" s="636" t="s">
        <v>4288</v>
      </c>
      <c r="C533" s="637"/>
      <c r="D533" s="705"/>
      <c r="E533" s="706"/>
      <c r="F533" s="706"/>
      <c r="G533" s="706"/>
      <c r="H533" s="706"/>
      <c r="I533" s="707"/>
      <c r="J533" s="3"/>
    </row>
    <row r="534" spans="1:10" s="1" customFormat="1" ht="18.75" hidden="1">
      <c r="A534" s="4"/>
      <c r="B534" s="35"/>
      <c r="C534" s="36"/>
      <c r="D534" s="37"/>
      <c r="E534" s="641" t="str">
        <f>TEXT(D533,"00000")</f>
        <v>00000</v>
      </c>
      <c r="F534" s="641"/>
      <c r="G534" s="641"/>
      <c r="H534" s="641"/>
      <c r="I534" s="642"/>
      <c r="J534" s="3"/>
    </row>
    <row r="535" spans="1:10" s="1" customFormat="1" ht="18.75" hidden="1">
      <c r="A535" s="4"/>
      <c r="B535" s="643" t="s">
        <v>23</v>
      </c>
      <c r="C535" s="644"/>
      <c r="D535" s="647"/>
      <c r="E535" s="648"/>
      <c r="F535" s="648"/>
      <c r="G535" s="648"/>
      <c r="H535" s="648"/>
      <c r="I535" s="649"/>
      <c r="J535" s="3"/>
    </row>
    <row r="536" spans="1:10" s="1" customFormat="1" ht="18.75" hidden="1">
      <c r="A536" s="4"/>
      <c r="B536" s="645"/>
      <c r="C536" s="646"/>
      <c r="D536" s="650"/>
      <c r="E536" s="651"/>
      <c r="F536" s="651"/>
      <c r="G536" s="651"/>
      <c r="H536" s="651"/>
      <c r="I536" s="652"/>
      <c r="J536" s="3"/>
    </row>
    <row r="537" spans="1:10" s="1" customFormat="1" ht="19.5" hidden="1" thickBot="1">
      <c r="A537" s="4"/>
      <c r="B537" s="708" t="s">
        <v>1225</v>
      </c>
      <c r="C537" s="709"/>
      <c r="D537" s="710"/>
      <c r="E537" s="634"/>
      <c r="F537" s="634"/>
      <c r="G537" s="634"/>
      <c r="H537" s="634"/>
      <c r="I537" s="635"/>
      <c r="J537" s="3"/>
    </row>
    <row r="538" spans="1:10" s="1" customFormat="1" ht="18.75" hidden="1">
      <c r="A538" s="4"/>
      <c r="B538" s="694" t="s">
        <v>1226</v>
      </c>
      <c r="C538" s="695"/>
      <c r="D538" s="695"/>
      <c r="E538" s="695"/>
      <c r="F538" s="695"/>
      <c r="G538" s="695"/>
      <c r="H538" s="695"/>
      <c r="I538" s="696"/>
      <c r="J538" s="3"/>
    </row>
    <row r="539" spans="1:10" s="1" customFormat="1" ht="19.5" hidden="1" thickBot="1">
      <c r="A539" s="4"/>
      <c r="B539" s="38" t="s">
        <v>1230</v>
      </c>
      <c r="C539" s="39" t="s">
        <v>14</v>
      </c>
      <c r="D539" s="39" t="s">
        <v>1231</v>
      </c>
      <c r="E539" s="697" t="s">
        <v>1227</v>
      </c>
      <c r="F539" s="698"/>
      <c r="G539" s="39" t="s">
        <v>1232</v>
      </c>
      <c r="H539" s="39" t="s">
        <v>44</v>
      </c>
      <c r="I539" s="40" t="s">
        <v>1228</v>
      </c>
      <c r="J539" s="3"/>
    </row>
    <row r="540" spans="1:10" s="1" customFormat="1" ht="19.5" hidden="1" thickTop="1">
      <c r="A540" s="4"/>
      <c r="B540" s="699">
        <v>1</v>
      </c>
      <c r="C540" s="700"/>
      <c r="D540" s="700" t="str">
        <f>IF(C540&gt;0,VLOOKUP(C540,女子登録情報!$A$2:$H$2000,2,0),"")</f>
        <v/>
      </c>
      <c r="E540" s="701" t="str">
        <f>IF(C540&gt;0,VLOOKUP(C540,女子登録情報!$A$2:$H$2000,3,0),"")</f>
        <v/>
      </c>
      <c r="F540" s="702"/>
      <c r="G540" s="700" t="str">
        <f>IF(C540&gt;0,VLOOKUP(C540,女子登録情報!$A$2:$H$2000,4,0),"")</f>
        <v/>
      </c>
      <c r="H540" s="700" t="str">
        <f>IF(C540&gt;0,VLOOKUP(C540,女子登録情報!$A$2:$H$2000,8,0),"")</f>
        <v/>
      </c>
      <c r="I540" s="704" t="str">
        <f>IF(C540&gt;0,VLOOKUP(C540,女子登録情報!$A$2:$H$2000,5,0),"")</f>
        <v/>
      </c>
      <c r="J540" s="3"/>
    </row>
    <row r="541" spans="1:10" s="1" customFormat="1" ht="18.75" hidden="1">
      <c r="A541" s="4"/>
      <c r="B541" s="671"/>
      <c r="C541" s="666"/>
      <c r="D541" s="666"/>
      <c r="E541" s="650"/>
      <c r="F541" s="703"/>
      <c r="G541" s="666"/>
      <c r="H541" s="666"/>
      <c r="I541" s="655"/>
      <c r="J541" s="3"/>
    </row>
    <row r="542" spans="1:10" s="1" customFormat="1" ht="18.75" hidden="1">
      <c r="A542" s="4"/>
      <c r="B542" s="711">
        <v>2</v>
      </c>
      <c r="C542" s="672"/>
      <c r="D542" s="672" t="str">
        <f>IF(C542,VLOOKUP(C542,女子登録情報!$A$2:$H$2000,2,0),"")</f>
        <v/>
      </c>
      <c r="E542" s="647" t="str">
        <f>IF(C542&gt;0,VLOOKUP(C542,女子登録情報!$A$2:$H$2000,3,0),"")</f>
        <v/>
      </c>
      <c r="F542" s="712"/>
      <c r="G542" s="672" t="str">
        <f>IF(C542&gt;0,VLOOKUP(C542,女子登録情報!$A$2:$H$2000,4,0),"")</f>
        <v/>
      </c>
      <c r="H542" s="672" t="str">
        <f>IF(C542&gt;0,VLOOKUP(C542,女子登録情報!$A$2:$H$2000,8,0),"")</f>
        <v/>
      </c>
      <c r="I542" s="675" t="str">
        <f>IF(C542&gt;0,VLOOKUP(C542,女子登録情報!$A$2:$H$2000,5,0),"")</f>
        <v/>
      </c>
      <c r="J542" s="3"/>
    </row>
    <row r="543" spans="1:10" s="1" customFormat="1" ht="18.75" hidden="1">
      <c r="A543" s="4"/>
      <c r="B543" s="671"/>
      <c r="C543" s="666"/>
      <c r="D543" s="666"/>
      <c r="E543" s="650"/>
      <c r="F543" s="703"/>
      <c r="G543" s="666"/>
      <c r="H543" s="666"/>
      <c r="I543" s="655"/>
      <c r="J543" s="3"/>
    </row>
    <row r="544" spans="1:10" s="1" customFormat="1" ht="18.75" hidden="1">
      <c r="A544" s="4"/>
      <c r="B544" s="711">
        <v>3</v>
      </c>
      <c r="C544" s="672"/>
      <c r="D544" s="672" t="str">
        <f>IF(C544,VLOOKUP(C544,女子登録情報!$A$2:$H$2000,2,0),"")</f>
        <v/>
      </c>
      <c r="E544" s="647" t="str">
        <f>IF(C544&gt;0,VLOOKUP(C544,女子登録情報!$A$2:$H$2000,3,0),"")</f>
        <v/>
      </c>
      <c r="F544" s="712"/>
      <c r="G544" s="672" t="str">
        <f>IF(C544&gt;0,VLOOKUP(C544,女子登録情報!$A$2:$H$2000,4,0),"")</f>
        <v/>
      </c>
      <c r="H544" s="672" t="str">
        <f>IF(C544&gt;0,VLOOKUP(C544,女子登録情報!$A$2:$H$2000,8,0),"")</f>
        <v/>
      </c>
      <c r="I544" s="675" t="str">
        <f>IF(C544&gt;0,VLOOKUP(C544,女子登録情報!$A$2:$H$2000,5,0),"")</f>
        <v/>
      </c>
      <c r="J544" s="3"/>
    </row>
    <row r="545" spans="1:10" s="1" customFormat="1" ht="18.75" hidden="1">
      <c r="A545" s="4"/>
      <c r="B545" s="671"/>
      <c r="C545" s="666"/>
      <c r="D545" s="666"/>
      <c r="E545" s="650"/>
      <c r="F545" s="703"/>
      <c r="G545" s="666"/>
      <c r="H545" s="666"/>
      <c r="I545" s="655"/>
      <c r="J545" s="3"/>
    </row>
    <row r="546" spans="1:10" s="1" customFormat="1" ht="18.75" hidden="1">
      <c r="A546" s="4"/>
      <c r="B546" s="711">
        <v>4</v>
      </c>
      <c r="C546" s="672"/>
      <c r="D546" s="672" t="str">
        <f>IF(C546,VLOOKUP(C546,女子登録情報!$A$2:$H$2000,2,0),"")</f>
        <v/>
      </c>
      <c r="E546" s="647" t="str">
        <f>IF(C546&gt;0,VLOOKUP(C546,女子登録情報!$A$2:$H$2000,3,0),"")</f>
        <v/>
      </c>
      <c r="F546" s="712"/>
      <c r="G546" s="672" t="str">
        <f>IF(C546&gt;0,VLOOKUP(C546,女子登録情報!$A$2:$H$2000,4,0),"")</f>
        <v/>
      </c>
      <c r="H546" s="672" t="str">
        <f>IF(C546&gt;0,VLOOKUP(C546,女子登録情報!$A$2:$H$2000,8,0),"")</f>
        <v/>
      </c>
      <c r="I546" s="675" t="str">
        <f>IF(C546&gt;0,VLOOKUP(C546,女子登録情報!$A$2:$H$2000,5,0),"")</f>
        <v/>
      </c>
      <c r="J546" s="3"/>
    </row>
    <row r="547" spans="1:10" s="1" customFormat="1" ht="18.75" hidden="1">
      <c r="A547" s="4"/>
      <c r="B547" s="671"/>
      <c r="C547" s="666"/>
      <c r="D547" s="666"/>
      <c r="E547" s="650"/>
      <c r="F547" s="703"/>
      <c r="G547" s="666"/>
      <c r="H547" s="666"/>
      <c r="I547" s="655"/>
      <c r="J547" s="3"/>
    </row>
    <row r="548" spans="1:10" s="1" customFormat="1" ht="18.75" hidden="1">
      <c r="A548" s="4"/>
      <c r="B548" s="711">
        <v>5</v>
      </c>
      <c r="C548" s="672"/>
      <c r="D548" s="672" t="str">
        <f>IF(C548,VLOOKUP(C548,女子登録情報!$A$2:$H$2000,2,0),"")</f>
        <v/>
      </c>
      <c r="E548" s="647" t="str">
        <f>IF(C548&gt;0,VLOOKUP(C548,女子登録情報!$A$2:$H$2000,3,0),"")</f>
        <v/>
      </c>
      <c r="F548" s="712"/>
      <c r="G548" s="672" t="str">
        <f>IF(C548&gt;0,VLOOKUP(C548,女子登録情報!$A$2:$H$2000,4,0),"")</f>
        <v/>
      </c>
      <c r="H548" s="672" t="str">
        <f>IF(C548&gt;0,VLOOKUP(C548,女子登録情報!$A$2:$H$2000,8,0),"")</f>
        <v/>
      </c>
      <c r="I548" s="675" t="str">
        <f>IF(C548&gt;0,VLOOKUP(C548,女子登録情報!$A$2:$H$2000,5,0),"")</f>
        <v/>
      </c>
      <c r="J548" s="3"/>
    </row>
    <row r="549" spans="1:10" s="1" customFormat="1" ht="18.75" hidden="1">
      <c r="A549" s="4"/>
      <c r="B549" s="671"/>
      <c r="C549" s="666"/>
      <c r="D549" s="666"/>
      <c r="E549" s="650"/>
      <c r="F549" s="703"/>
      <c r="G549" s="666"/>
      <c r="H549" s="666"/>
      <c r="I549" s="655"/>
      <c r="J549" s="3"/>
    </row>
    <row r="550" spans="1:10" s="1" customFormat="1" ht="18.75" hidden="1">
      <c r="A550" s="4"/>
      <c r="B550" s="711">
        <v>6</v>
      </c>
      <c r="C550" s="672"/>
      <c r="D550" s="672" t="str">
        <f>IF(C550,VLOOKUP(C550,女子登録情報!$A$2:$H$2000,2,0),"")</f>
        <v/>
      </c>
      <c r="E550" s="647" t="str">
        <f>IF(C550&gt;0,VLOOKUP(C550,女子登録情報!$A$2:$H$2000,3,0),"")</f>
        <v/>
      </c>
      <c r="F550" s="712"/>
      <c r="G550" s="672" t="str">
        <f>IF(C550&gt;0,VLOOKUP(C550,女子登録情報!$A$2:$H$2000,4,0),"")</f>
        <v/>
      </c>
      <c r="H550" s="672" t="str">
        <f>IF(C550&gt;0,VLOOKUP(C550,女子登録情報!$A$2:$H$2000,8,0),"")</f>
        <v/>
      </c>
      <c r="I550" s="675" t="str">
        <f>IF(C550&gt;0,VLOOKUP(C550,女子登録情報!$A$2:$H$2000,5,0),"")</f>
        <v/>
      </c>
      <c r="J550" s="3"/>
    </row>
    <row r="551" spans="1:10" s="1" customFormat="1" ht="19.5" hidden="1" thickBot="1">
      <c r="A551" s="4"/>
      <c r="B551" s="713"/>
      <c r="C551" s="714"/>
      <c r="D551" s="714"/>
      <c r="E551" s="715"/>
      <c r="F551" s="716"/>
      <c r="G551" s="714"/>
      <c r="H551" s="714"/>
      <c r="I551" s="676"/>
      <c r="J551" s="3"/>
    </row>
    <row r="552" spans="1:10" s="1" customFormat="1" ht="18.75" hidden="1">
      <c r="A552" s="4"/>
      <c r="B552" s="684" t="s">
        <v>1229</v>
      </c>
      <c r="C552" s="685"/>
      <c r="D552" s="685"/>
      <c r="E552" s="685"/>
      <c r="F552" s="685"/>
      <c r="G552" s="685"/>
      <c r="H552" s="685"/>
      <c r="I552" s="687"/>
      <c r="J552" s="3"/>
    </row>
    <row r="553" spans="1:10" s="1" customFormat="1" ht="18.75" hidden="1">
      <c r="A553" s="4"/>
      <c r="B553" s="688"/>
      <c r="C553" s="686"/>
      <c r="D553" s="686"/>
      <c r="E553" s="686"/>
      <c r="F553" s="686"/>
      <c r="G553" s="686"/>
      <c r="H553" s="686"/>
      <c r="I553" s="689"/>
      <c r="J553" s="3"/>
    </row>
    <row r="554" spans="1:10" s="1" customFormat="1" ht="19.5" hidden="1" thickBot="1">
      <c r="A554" s="4"/>
      <c r="B554" s="690"/>
      <c r="C554" s="691"/>
      <c r="D554" s="691"/>
      <c r="E554" s="691"/>
      <c r="F554" s="691"/>
      <c r="G554" s="691"/>
      <c r="H554" s="691"/>
      <c r="I554" s="692"/>
      <c r="J554" s="3"/>
    </row>
    <row r="555" spans="1:10" s="1" customFormat="1" ht="18.75" hidden="1">
      <c r="A555" s="45"/>
      <c r="B555" s="45"/>
      <c r="C555" s="45"/>
      <c r="D555" s="45"/>
      <c r="E555" s="45"/>
      <c r="F555" s="45"/>
      <c r="G555" s="45"/>
      <c r="H555" s="45"/>
      <c r="I555" s="45"/>
      <c r="J555" s="48"/>
    </row>
    <row r="556" spans="1:10" s="1" customFormat="1" ht="18.75" hidden="1">
      <c r="A556" s="4"/>
      <c r="B556" s="4"/>
      <c r="C556" s="4"/>
      <c r="D556" s="4"/>
      <c r="E556" s="4"/>
      <c r="F556" s="4"/>
      <c r="G556" s="4"/>
      <c r="H556" s="4"/>
      <c r="I556" s="4"/>
      <c r="J556" s="46" t="s">
        <v>1263</v>
      </c>
    </row>
    <row r="557" spans="1:10" s="1" customFormat="1" ht="18.75" hidden="1">
      <c r="A557" s="4"/>
      <c r="B557" s="723" t="str">
        <f>CONCATENATE('加盟校情報&amp;大会設定'!$G$5,'加盟校情報&amp;大会設定'!$H$5,'加盟校情報&amp;大会設定'!$I$5,'加盟校情報&amp;大会設定'!$J$5,)&amp;"　女子4×400mR"</f>
        <v>第85回東海学生陸上競技対校選手権大会　女子4×400mR</v>
      </c>
      <c r="C557" s="724"/>
      <c r="D557" s="724"/>
      <c r="E557" s="724"/>
      <c r="F557" s="724"/>
      <c r="G557" s="724"/>
      <c r="H557" s="724"/>
      <c r="I557" s="725"/>
      <c r="J557" s="3"/>
    </row>
    <row r="558" spans="1:10" s="1" customFormat="1" ht="19.5" hidden="1" thickBot="1">
      <c r="A558" s="4"/>
      <c r="B558" s="726"/>
      <c r="C558" s="727"/>
      <c r="D558" s="727"/>
      <c r="E558" s="727"/>
      <c r="F558" s="727"/>
      <c r="G558" s="727"/>
      <c r="H558" s="727"/>
      <c r="I558" s="728"/>
      <c r="J558" s="3"/>
    </row>
    <row r="559" spans="1:10" s="1" customFormat="1" ht="18.75" hidden="1">
      <c r="A559" s="4"/>
      <c r="B559" s="636" t="s">
        <v>1233</v>
      </c>
      <c r="C559" s="637"/>
      <c r="D559" s="673" t="str">
        <f>IF(基本情報登録!$D$6&gt;0,基本情報登録!$D$6,"")</f>
        <v/>
      </c>
      <c r="E559" s="674"/>
      <c r="F559" s="674"/>
      <c r="G559" s="674"/>
      <c r="H559" s="637"/>
      <c r="I559" s="47" t="s">
        <v>1267</v>
      </c>
      <c r="J559" s="3"/>
    </row>
    <row r="560" spans="1:10" s="1" customFormat="1" ht="18.75" hidden="1">
      <c r="A560" s="4"/>
      <c r="B560" s="643" t="s">
        <v>1</v>
      </c>
      <c r="C560" s="644"/>
      <c r="D560" s="677" t="str">
        <f>IF(基本情報登録!$D$8&gt;0,基本情報登録!$D$8,"")</f>
        <v/>
      </c>
      <c r="E560" s="678"/>
      <c r="F560" s="678"/>
      <c r="G560" s="678"/>
      <c r="H560" s="644"/>
      <c r="I560" s="675"/>
      <c r="J560" s="3"/>
    </row>
    <row r="561" spans="1:10" s="1" customFormat="1" ht="19.5" hidden="1" thickBot="1">
      <c r="A561" s="4"/>
      <c r="B561" s="653"/>
      <c r="C561" s="654"/>
      <c r="D561" s="679"/>
      <c r="E561" s="680"/>
      <c r="F561" s="680"/>
      <c r="G561" s="680"/>
      <c r="H561" s="654"/>
      <c r="I561" s="676"/>
      <c r="J561" s="3"/>
    </row>
    <row r="562" spans="1:10" s="1" customFormat="1" ht="18.75" hidden="1">
      <c r="A562" s="4"/>
      <c r="B562" s="636" t="s">
        <v>4288</v>
      </c>
      <c r="C562" s="637"/>
      <c r="D562" s="705"/>
      <c r="E562" s="706"/>
      <c r="F562" s="706"/>
      <c r="G562" s="706"/>
      <c r="H562" s="706"/>
      <c r="I562" s="707"/>
      <c r="J562" s="3"/>
    </row>
    <row r="563" spans="1:10" s="1" customFormat="1" ht="18.75" hidden="1">
      <c r="A563" s="4"/>
      <c r="B563" s="35"/>
      <c r="C563" s="36"/>
      <c r="D563" s="37"/>
      <c r="E563" s="641" t="str">
        <f>TEXT(D562,"00000")</f>
        <v>00000</v>
      </c>
      <c r="F563" s="641"/>
      <c r="G563" s="641"/>
      <c r="H563" s="641"/>
      <c r="I563" s="642"/>
      <c r="J563" s="3"/>
    </row>
    <row r="564" spans="1:10" s="1" customFormat="1" ht="18.75" hidden="1">
      <c r="A564" s="4"/>
      <c r="B564" s="643" t="s">
        <v>23</v>
      </c>
      <c r="C564" s="644"/>
      <c r="D564" s="647"/>
      <c r="E564" s="648"/>
      <c r="F564" s="648"/>
      <c r="G564" s="648"/>
      <c r="H564" s="648"/>
      <c r="I564" s="649"/>
      <c r="J564" s="3"/>
    </row>
    <row r="565" spans="1:10" s="1" customFormat="1" ht="18.75" hidden="1">
      <c r="A565" s="4"/>
      <c r="B565" s="645"/>
      <c r="C565" s="646"/>
      <c r="D565" s="650"/>
      <c r="E565" s="651"/>
      <c r="F565" s="651"/>
      <c r="G565" s="651"/>
      <c r="H565" s="651"/>
      <c r="I565" s="652"/>
      <c r="J565" s="3"/>
    </row>
    <row r="566" spans="1:10" s="1" customFormat="1" ht="19.5" hidden="1" thickBot="1">
      <c r="A566" s="4"/>
      <c r="B566" s="708" t="s">
        <v>1225</v>
      </c>
      <c r="C566" s="709"/>
      <c r="D566" s="710"/>
      <c r="E566" s="634"/>
      <c r="F566" s="634"/>
      <c r="G566" s="634"/>
      <c r="H566" s="634"/>
      <c r="I566" s="635"/>
      <c r="J566" s="3"/>
    </row>
    <row r="567" spans="1:10" s="1" customFormat="1" ht="18.75" hidden="1">
      <c r="A567" s="4"/>
      <c r="B567" s="694" t="s">
        <v>1226</v>
      </c>
      <c r="C567" s="695"/>
      <c r="D567" s="695"/>
      <c r="E567" s="695"/>
      <c r="F567" s="695"/>
      <c r="G567" s="695"/>
      <c r="H567" s="695"/>
      <c r="I567" s="696"/>
      <c r="J567" s="3"/>
    </row>
    <row r="568" spans="1:10" s="1" customFormat="1" ht="19.5" hidden="1" thickBot="1">
      <c r="A568" s="4"/>
      <c r="B568" s="38" t="s">
        <v>1230</v>
      </c>
      <c r="C568" s="39" t="s">
        <v>14</v>
      </c>
      <c r="D568" s="39" t="s">
        <v>1231</v>
      </c>
      <c r="E568" s="697" t="s">
        <v>1227</v>
      </c>
      <c r="F568" s="698"/>
      <c r="G568" s="39" t="s">
        <v>1232</v>
      </c>
      <c r="H568" s="39" t="s">
        <v>44</v>
      </c>
      <c r="I568" s="40" t="s">
        <v>1228</v>
      </c>
      <c r="J568" s="3"/>
    </row>
    <row r="569" spans="1:10" s="1" customFormat="1" ht="19.5" hidden="1" thickTop="1">
      <c r="A569" s="4"/>
      <c r="B569" s="699">
        <v>1</v>
      </c>
      <c r="C569" s="700"/>
      <c r="D569" s="700" t="str">
        <f>IF(C569&gt;0,VLOOKUP(C569,女子登録情報!$A$2:$H$2000,2,0),"")</f>
        <v/>
      </c>
      <c r="E569" s="701" t="str">
        <f>IF(C569&gt;0,VLOOKUP(C569,女子登録情報!$A$2:$H$2000,3,0),"")</f>
        <v/>
      </c>
      <c r="F569" s="702"/>
      <c r="G569" s="700" t="str">
        <f>IF(C569&gt;0,VLOOKUP(C569,女子登録情報!$A$2:$H$2000,4,0),"")</f>
        <v/>
      </c>
      <c r="H569" s="700" t="str">
        <f>IF(C569&gt;0,VLOOKUP(C569,女子登録情報!$A$2:$H$2000,8,0),"")</f>
        <v/>
      </c>
      <c r="I569" s="704" t="str">
        <f>IF(C569&gt;0,VLOOKUP(C569,女子登録情報!$A$2:$H$2000,5,0),"")</f>
        <v/>
      </c>
      <c r="J569" s="3"/>
    </row>
    <row r="570" spans="1:10" s="1" customFormat="1" ht="18.75" hidden="1">
      <c r="A570" s="4"/>
      <c r="B570" s="671"/>
      <c r="C570" s="666"/>
      <c r="D570" s="666"/>
      <c r="E570" s="650"/>
      <c r="F570" s="703"/>
      <c r="G570" s="666"/>
      <c r="H570" s="666"/>
      <c r="I570" s="655"/>
      <c r="J570" s="3"/>
    </row>
    <row r="571" spans="1:10" s="1" customFormat="1" ht="18.75" hidden="1">
      <c r="A571" s="4"/>
      <c r="B571" s="711">
        <v>2</v>
      </c>
      <c r="C571" s="672"/>
      <c r="D571" s="672" t="str">
        <f>IF(C571,VLOOKUP(C571,女子登録情報!$A$2:$H$2000,2,0),"")</f>
        <v/>
      </c>
      <c r="E571" s="647" t="str">
        <f>IF(C571&gt;0,VLOOKUP(C571,女子登録情報!$A$2:$H$2000,3,0),"")</f>
        <v/>
      </c>
      <c r="F571" s="712"/>
      <c r="G571" s="672" t="str">
        <f>IF(C571&gt;0,VLOOKUP(C571,女子登録情報!$A$2:$H$2000,4,0),"")</f>
        <v/>
      </c>
      <c r="H571" s="672" t="str">
        <f>IF(C571&gt;0,VLOOKUP(C571,女子登録情報!$A$2:$H$2000,8,0),"")</f>
        <v/>
      </c>
      <c r="I571" s="675" t="str">
        <f>IF(C571&gt;0,VLOOKUP(C571,女子登録情報!$A$2:$H$2000,5,0),"")</f>
        <v/>
      </c>
      <c r="J571" s="3"/>
    </row>
    <row r="572" spans="1:10" s="1" customFormat="1" ht="18.75" hidden="1">
      <c r="A572" s="4"/>
      <c r="B572" s="671"/>
      <c r="C572" s="666"/>
      <c r="D572" s="666"/>
      <c r="E572" s="650"/>
      <c r="F572" s="703"/>
      <c r="G572" s="666"/>
      <c r="H572" s="666"/>
      <c r="I572" s="655"/>
      <c r="J572" s="3"/>
    </row>
    <row r="573" spans="1:10" s="1" customFormat="1" ht="18.75" hidden="1">
      <c r="A573" s="4"/>
      <c r="B573" s="711">
        <v>3</v>
      </c>
      <c r="C573" s="672"/>
      <c r="D573" s="672" t="str">
        <f>IF(C573,VLOOKUP(C573,女子登録情報!$A$2:$H$2000,2,0),"")</f>
        <v/>
      </c>
      <c r="E573" s="647" t="str">
        <f>IF(C573&gt;0,VLOOKUP(C573,女子登録情報!$A$2:$H$2000,3,0),"")</f>
        <v/>
      </c>
      <c r="F573" s="712"/>
      <c r="G573" s="672" t="str">
        <f>IF(C573&gt;0,VLOOKUP(C573,女子登録情報!$A$2:$H$2000,4,0),"")</f>
        <v/>
      </c>
      <c r="H573" s="672" t="str">
        <f>IF(C573&gt;0,VLOOKUP(C573,女子登録情報!$A$2:$H$2000,8,0),"")</f>
        <v/>
      </c>
      <c r="I573" s="675" t="str">
        <f>IF(C573&gt;0,VLOOKUP(C573,女子登録情報!$A$2:$H$2000,5,0),"")</f>
        <v/>
      </c>
      <c r="J573" s="3"/>
    </row>
    <row r="574" spans="1:10" s="1" customFormat="1" ht="18.75" hidden="1">
      <c r="A574" s="4"/>
      <c r="B574" s="671"/>
      <c r="C574" s="666"/>
      <c r="D574" s="666"/>
      <c r="E574" s="650"/>
      <c r="F574" s="703"/>
      <c r="G574" s="666"/>
      <c r="H574" s="666"/>
      <c r="I574" s="655"/>
      <c r="J574" s="3"/>
    </row>
    <row r="575" spans="1:10" s="1" customFormat="1" ht="18.75" hidden="1">
      <c r="A575" s="4"/>
      <c r="B575" s="711">
        <v>4</v>
      </c>
      <c r="C575" s="672"/>
      <c r="D575" s="672" t="str">
        <f>IF(C575,VLOOKUP(C575,女子登録情報!$A$2:$H$2000,2,0),"")</f>
        <v/>
      </c>
      <c r="E575" s="647" t="str">
        <f>IF(C575&gt;0,VLOOKUP(C575,女子登録情報!$A$2:$H$2000,3,0),"")</f>
        <v/>
      </c>
      <c r="F575" s="712"/>
      <c r="G575" s="672" t="str">
        <f>IF(C575&gt;0,VLOOKUP(C575,女子登録情報!$A$2:$H$2000,4,0),"")</f>
        <v/>
      </c>
      <c r="H575" s="672" t="str">
        <f>IF(C575&gt;0,VLOOKUP(C575,女子登録情報!$A$2:$H$2000,8,0),"")</f>
        <v/>
      </c>
      <c r="I575" s="675" t="str">
        <f>IF(C575&gt;0,VLOOKUP(C575,女子登録情報!$A$2:$H$2000,5,0),"")</f>
        <v/>
      </c>
      <c r="J575" s="3"/>
    </row>
    <row r="576" spans="1:10" s="1" customFormat="1" ht="18.75" hidden="1">
      <c r="A576" s="4"/>
      <c r="B576" s="671"/>
      <c r="C576" s="666"/>
      <c r="D576" s="666"/>
      <c r="E576" s="650"/>
      <c r="F576" s="703"/>
      <c r="G576" s="666"/>
      <c r="H576" s="666"/>
      <c r="I576" s="655"/>
      <c r="J576" s="3"/>
    </row>
    <row r="577" spans="1:10" s="1" customFormat="1" ht="18.75" hidden="1">
      <c r="A577" s="4"/>
      <c r="B577" s="711">
        <v>5</v>
      </c>
      <c r="C577" s="672"/>
      <c r="D577" s="672" t="str">
        <f>IF(C577,VLOOKUP(C577,女子登録情報!$A$2:$H$2000,2,0),"")</f>
        <v/>
      </c>
      <c r="E577" s="647" t="str">
        <f>IF(C577&gt;0,VLOOKUP(C577,女子登録情報!$A$2:$H$2000,3,0),"")</f>
        <v/>
      </c>
      <c r="F577" s="712"/>
      <c r="G577" s="672" t="str">
        <f>IF(C577&gt;0,VLOOKUP(C577,女子登録情報!$A$2:$H$2000,4,0),"")</f>
        <v/>
      </c>
      <c r="H577" s="672" t="str">
        <f>IF(C577&gt;0,VLOOKUP(C577,女子登録情報!$A$2:$H$2000,8,0),"")</f>
        <v/>
      </c>
      <c r="I577" s="675" t="str">
        <f>IF(C577&gt;0,VLOOKUP(C577,女子登録情報!$A$2:$H$2000,5,0),"")</f>
        <v/>
      </c>
      <c r="J577" s="3"/>
    </row>
    <row r="578" spans="1:10" s="1" customFormat="1" ht="18.75" hidden="1">
      <c r="A578" s="4"/>
      <c r="B578" s="671"/>
      <c r="C578" s="666"/>
      <c r="D578" s="666"/>
      <c r="E578" s="650"/>
      <c r="F578" s="703"/>
      <c r="G578" s="666"/>
      <c r="H578" s="666"/>
      <c r="I578" s="655"/>
      <c r="J578" s="3"/>
    </row>
    <row r="579" spans="1:10" s="1" customFormat="1" ht="18.75" hidden="1">
      <c r="A579" s="4"/>
      <c r="B579" s="711">
        <v>6</v>
      </c>
      <c r="C579" s="672"/>
      <c r="D579" s="672" t="str">
        <f>IF(C579,VLOOKUP(C579,女子登録情報!$A$2:$H$2000,2,0),"")</f>
        <v/>
      </c>
      <c r="E579" s="647" t="str">
        <f>IF(C579&gt;0,VLOOKUP(C579,女子登録情報!$A$2:$H$2000,3,0),"")</f>
        <v/>
      </c>
      <c r="F579" s="712"/>
      <c r="G579" s="672" t="str">
        <f>IF(C579&gt;0,VLOOKUP(C579,女子登録情報!$A$2:$H$2000,4,0),"")</f>
        <v/>
      </c>
      <c r="H579" s="672" t="str">
        <f>IF(C579&gt;0,VLOOKUP(C579,女子登録情報!$A$2:$H$2000,8,0),"")</f>
        <v/>
      </c>
      <c r="I579" s="675" t="str">
        <f>IF(C579&gt;0,VLOOKUP(C579,女子登録情報!$A$2:$H$2000,5,0),"")</f>
        <v/>
      </c>
      <c r="J579" s="3"/>
    </row>
    <row r="580" spans="1:10" s="1" customFormat="1" ht="19.5" hidden="1" thickBot="1">
      <c r="A580" s="4"/>
      <c r="B580" s="713"/>
      <c r="C580" s="714"/>
      <c r="D580" s="714"/>
      <c r="E580" s="715"/>
      <c r="F580" s="716"/>
      <c r="G580" s="714"/>
      <c r="H580" s="714"/>
      <c r="I580" s="676"/>
      <c r="J580" s="3"/>
    </row>
    <row r="581" spans="1:10" s="1" customFormat="1" ht="18.75" hidden="1">
      <c r="A581" s="4"/>
      <c r="B581" s="684" t="s">
        <v>1229</v>
      </c>
      <c r="C581" s="685"/>
      <c r="D581" s="685"/>
      <c r="E581" s="685"/>
      <c r="F581" s="685"/>
      <c r="G581" s="685"/>
      <c r="H581" s="685"/>
      <c r="I581" s="687"/>
      <c r="J581" s="3"/>
    </row>
    <row r="582" spans="1:10" s="1" customFormat="1" ht="18.75" hidden="1">
      <c r="A582" s="4"/>
      <c r="B582" s="688"/>
      <c r="C582" s="686"/>
      <c r="D582" s="686"/>
      <c r="E582" s="686"/>
      <c r="F582" s="686"/>
      <c r="G582" s="686"/>
      <c r="H582" s="686"/>
      <c r="I582" s="689"/>
      <c r="J582" s="3"/>
    </row>
    <row r="583" spans="1:10" s="1" customFormat="1" ht="19.5" hidden="1" thickBot="1">
      <c r="A583" s="4"/>
      <c r="B583" s="690"/>
      <c r="C583" s="691"/>
      <c r="D583" s="691"/>
      <c r="E583" s="691"/>
      <c r="F583" s="691"/>
      <c r="G583" s="691"/>
      <c r="H583" s="691"/>
      <c r="I583" s="692"/>
      <c r="J583" s="3"/>
    </row>
    <row r="584" spans="1:10" s="1" customFormat="1" ht="18.75" hidden="1">
      <c r="A584" s="45"/>
      <c r="B584" s="45"/>
      <c r="C584" s="45"/>
      <c r="D584" s="45"/>
      <c r="E584" s="45"/>
      <c r="F584" s="45"/>
      <c r="G584" s="45"/>
      <c r="H584" s="45"/>
      <c r="I584" s="45"/>
      <c r="J584" s="48"/>
    </row>
    <row r="585" spans="1:10" s="1" customFormat="1">
      <c r="J585" s="44"/>
    </row>
  </sheetData>
  <mergeCells count="1165">
    <mergeCell ref="I579:I580"/>
    <mergeCell ref="B581:I583"/>
    <mergeCell ref="B579:B580"/>
    <mergeCell ref="C579:C580"/>
    <mergeCell ref="D579:D580"/>
    <mergeCell ref="E579:F580"/>
    <mergeCell ref="G579:G580"/>
    <mergeCell ref="H579:H580"/>
    <mergeCell ref="I575:I576"/>
    <mergeCell ref="B577:B578"/>
    <mergeCell ref="C577:C578"/>
    <mergeCell ref="D577:D578"/>
    <mergeCell ref="E577:F578"/>
    <mergeCell ref="G577:G578"/>
    <mergeCell ref="H577:H578"/>
    <mergeCell ref="I577:I578"/>
    <mergeCell ref="B575:B576"/>
    <mergeCell ref="C575:C576"/>
    <mergeCell ref="D575:D576"/>
    <mergeCell ref="E575:F576"/>
    <mergeCell ref="G575:G576"/>
    <mergeCell ref="H575:H576"/>
    <mergeCell ref="I573:I574"/>
    <mergeCell ref="B571:B572"/>
    <mergeCell ref="C571:C572"/>
    <mergeCell ref="D571:D572"/>
    <mergeCell ref="E571:F572"/>
    <mergeCell ref="G571:G572"/>
    <mergeCell ref="H571:H572"/>
    <mergeCell ref="B567:I567"/>
    <mergeCell ref="E568:F568"/>
    <mergeCell ref="B569:B570"/>
    <mergeCell ref="C569:C570"/>
    <mergeCell ref="D569:D570"/>
    <mergeCell ref="E569:F570"/>
    <mergeCell ref="G569:G570"/>
    <mergeCell ref="H569:H570"/>
    <mergeCell ref="I569:I570"/>
    <mergeCell ref="B562:C562"/>
    <mergeCell ref="D562:I562"/>
    <mergeCell ref="E563:I563"/>
    <mergeCell ref="B564:C565"/>
    <mergeCell ref="D564:I565"/>
    <mergeCell ref="B566:C566"/>
    <mergeCell ref="D566:I566"/>
    <mergeCell ref="I571:I572"/>
    <mergeCell ref="B573:B574"/>
    <mergeCell ref="C573:C574"/>
    <mergeCell ref="D573:D574"/>
    <mergeCell ref="E573:F574"/>
    <mergeCell ref="G573:G574"/>
    <mergeCell ref="H573:H574"/>
    <mergeCell ref="I550:I551"/>
    <mergeCell ref="B552:I554"/>
    <mergeCell ref="B557:I558"/>
    <mergeCell ref="B559:C559"/>
    <mergeCell ref="D559:H559"/>
    <mergeCell ref="B560:C561"/>
    <mergeCell ref="D560:H561"/>
    <mergeCell ref="I560:I561"/>
    <mergeCell ref="B550:B551"/>
    <mergeCell ref="C550:C551"/>
    <mergeCell ref="D550:D551"/>
    <mergeCell ref="E550:F551"/>
    <mergeCell ref="G550:G551"/>
    <mergeCell ref="H550:H551"/>
    <mergeCell ref="I546:I547"/>
    <mergeCell ref="B548:B549"/>
    <mergeCell ref="C548:C549"/>
    <mergeCell ref="D548:D549"/>
    <mergeCell ref="E548:F549"/>
    <mergeCell ref="G548:G549"/>
    <mergeCell ref="H548:H549"/>
    <mergeCell ref="I548:I549"/>
    <mergeCell ref="B546:B547"/>
    <mergeCell ref="C546:C547"/>
    <mergeCell ref="D546:D547"/>
    <mergeCell ref="E546:F547"/>
    <mergeCell ref="G546:G547"/>
    <mergeCell ref="H546:H547"/>
    <mergeCell ref="I542:I543"/>
    <mergeCell ref="B544:B545"/>
    <mergeCell ref="C544:C545"/>
    <mergeCell ref="D544:D545"/>
    <mergeCell ref="E544:F545"/>
    <mergeCell ref="G544:G545"/>
    <mergeCell ref="H544:H545"/>
    <mergeCell ref="I544:I545"/>
    <mergeCell ref="B542:B543"/>
    <mergeCell ref="C542:C543"/>
    <mergeCell ref="D542:D543"/>
    <mergeCell ref="E542:F543"/>
    <mergeCell ref="G542:G543"/>
    <mergeCell ref="H542:H543"/>
    <mergeCell ref="B538:I538"/>
    <mergeCell ref="E539:F539"/>
    <mergeCell ref="B540:B541"/>
    <mergeCell ref="C540:C541"/>
    <mergeCell ref="D540:D541"/>
    <mergeCell ref="E540:F541"/>
    <mergeCell ref="G540:G541"/>
    <mergeCell ref="H540:H541"/>
    <mergeCell ref="I540:I541"/>
    <mergeCell ref="B533:C533"/>
    <mergeCell ref="D533:I533"/>
    <mergeCell ref="E534:I534"/>
    <mergeCell ref="B535:C536"/>
    <mergeCell ref="D535:I536"/>
    <mergeCell ref="B537:C537"/>
    <mergeCell ref="D537:I537"/>
    <mergeCell ref="I521:I522"/>
    <mergeCell ref="B523:I525"/>
    <mergeCell ref="B528:I529"/>
    <mergeCell ref="B530:C530"/>
    <mergeCell ref="D530:H530"/>
    <mergeCell ref="B531:C532"/>
    <mergeCell ref="D531:H532"/>
    <mergeCell ref="I531:I532"/>
    <mergeCell ref="B521:B522"/>
    <mergeCell ref="C521:C522"/>
    <mergeCell ref="D521:D522"/>
    <mergeCell ref="E521:F522"/>
    <mergeCell ref="G521:G522"/>
    <mergeCell ref="H521:H522"/>
    <mergeCell ref="I517:I518"/>
    <mergeCell ref="B519:B520"/>
    <mergeCell ref="C519:C520"/>
    <mergeCell ref="D519:D520"/>
    <mergeCell ref="E519:F520"/>
    <mergeCell ref="G519:G520"/>
    <mergeCell ref="H519:H520"/>
    <mergeCell ref="I519:I520"/>
    <mergeCell ref="B517:B518"/>
    <mergeCell ref="C517:C518"/>
    <mergeCell ref="D517:D518"/>
    <mergeCell ref="E517:F518"/>
    <mergeCell ref="G517:G518"/>
    <mergeCell ref="H517:H518"/>
    <mergeCell ref="I513:I514"/>
    <mergeCell ref="B515:B516"/>
    <mergeCell ref="C515:C516"/>
    <mergeCell ref="D515:D516"/>
    <mergeCell ref="E515:F516"/>
    <mergeCell ref="G515:G516"/>
    <mergeCell ref="H515:H516"/>
    <mergeCell ref="I515:I516"/>
    <mergeCell ref="B513:B514"/>
    <mergeCell ref="C513:C514"/>
    <mergeCell ref="D513:D514"/>
    <mergeCell ref="E513:F514"/>
    <mergeCell ref="G513:G514"/>
    <mergeCell ref="H513:H514"/>
    <mergeCell ref="B509:I509"/>
    <mergeCell ref="E510:F510"/>
    <mergeCell ref="B511:B512"/>
    <mergeCell ref="C511:C512"/>
    <mergeCell ref="D511:D512"/>
    <mergeCell ref="E511:F512"/>
    <mergeCell ref="G511:G512"/>
    <mergeCell ref="H511:H512"/>
    <mergeCell ref="I511:I512"/>
    <mergeCell ref="B504:C504"/>
    <mergeCell ref="D504:I504"/>
    <mergeCell ref="E505:I505"/>
    <mergeCell ref="B506:C507"/>
    <mergeCell ref="D506:I507"/>
    <mergeCell ref="B508:C508"/>
    <mergeCell ref="D508:I508"/>
    <mergeCell ref="I492:I493"/>
    <mergeCell ref="B494:I496"/>
    <mergeCell ref="B499:I500"/>
    <mergeCell ref="B501:C501"/>
    <mergeCell ref="D501:H501"/>
    <mergeCell ref="B502:C503"/>
    <mergeCell ref="D502:H503"/>
    <mergeCell ref="I502:I503"/>
    <mergeCell ref="B492:B493"/>
    <mergeCell ref="C492:C493"/>
    <mergeCell ref="D492:D493"/>
    <mergeCell ref="E492:F493"/>
    <mergeCell ref="G492:G493"/>
    <mergeCell ref="H492:H493"/>
    <mergeCell ref="I488:I489"/>
    <mergeCell ref="B490:B491"/>
    <mergeCell ref="C490:C491"/>
    <mergeCell ref="D490:D491"/>
    <mergeCell ref="E490:F491"/>
    <mergeCell ref="G490:G491"/>
    <mergeCell ref="H490:H491"/>
    <mergeCell ref="I490:I491"/>
    <mergeCell ref="B488:B489"/>
    <mergeCell ref="C488:C489"/>
    <mergeCell ref="D488:D489"/>
    <mergeCell ref="E488:F489"/>
    <mergeCell ref="G488:G489"/>
    <mergeCell ref="H488:H489"/>
    <mergeCell ref="I484:I485"/>
    <mergeCell ref="B486:B487"/>
    <mergeCell ref="C486:C487"/>
    <mergeCell ref="D486:D487"/>
    <mergeCell ref="E486:F487"/>
    <mergeCell ref="G486:G487"/>
    <mergeCell ref="H486:H487"/>
    <mergeCell ref="I486:I487"/>
    <mergeCell ref="B484:B485"/>
    <mergeCell ref="C484:C485"/>
    <mergeCell ref="D484:D485"/>
    <mergeCell ref="E484:F485"/>
    <mergeCell ref="G484:G485"/>
    <mergeCell ref="H484:H485"/>
    <mergeCell ref="B480:I480"/>
    <mergeCell ref="E481:F481"/>
    <mergeCell ref="B482:B483"/>
    <mergeCell ref="C482:C483"/>
    <mergeCell ref="D482:D483"/>
    <mergeCell ref="E482:F483"/>
    <mergeCell ref="G482:G483"/>
    <mergeCell ref="H482:H483"/>
    <mergeCell ref="I482:I483"/>
    <mergeCell ref="B475:C475"/>
    <mergeCell ref="D475:I475"/>
    <mergeCell ref="E476:I476"/>
    <mergeCell ref="B477:C478"/>
    <mergeCell ref="D477:I478"/>
    <mergeCell ref="B479:C479"/>
    <mergeCell ref="D479:I479"/>
    <mergeCell ref="I463:I464"/>
    <mergeCell ref="B465:I467"/>
    <mergeCell ref="B470:I471"/>
    <mergeCell ref="B472:C472"/>
    <mergeCell ref="D472:H472"/>
    <mergeCell ref="B473:C474"/>
    <mergeCell ref="D473:H474"/>
    <mergeCell ref="I473:I474"/>
    <mergeCell ref="B463:B464"/>
    <mergeCell ref="C463:C464"/>
    <mergeCell ref="D463:D464"/>
    <mergeCell ref="E463:F464"/>
    <mergeCell ref="G463:G464"/>
    <mergeCell ref="H463:H464"/>
    <mergeCell ref="I459:I460"/>
    <mergeCell ref="B461:B462"/>
    <mergeCell ref="C461:C462"/>
    <mergeCell ref="D461:D462"/>
    <mergeCell ref="E461:F462"/>
    <mergeCell ref="G461:G462"/>
    <mergeCell ref="H461:H462"/>
    <mergeCell ref="I461:I462"/>
    <mergeCell ref="B459:B460"/>
    <mergeCell ref="C459:C460"/>
    <mergeCell ref="D459:D460"/>
    <mergeCell ref="E459:F460"/>
    <mergeCell ref="G459:G460"/>
    <mergeCell ref="H459:H460"/>
    <mergeCell ref="I455:I456"/>
    <mergeCell ref="B457:B458"/>
    <mergeCell ref="C457:C458"/>
    <mergeCell ref="D457:D458"/>
    <mergeCell ref="E457:F458"/>
    <mergeCell ref="G457:G458"/>
    <mergeCell ref="H457:H458"/>
    <mergeCell ref="I457:I458"/>
    <mergeCell ref="B455:B456"/>
    <mergeCell ref="C455:C456"/>
    <mergeCell ref="D455:D456"/>
    <mergeCell ref="E455:F456"/>
    <mergeCell ref="G455:G456"/>
    <mergeCell ref="H455:H456"/>
    <mergeCell ref="B451:I451"/>
    <mergeCell ref="E452:F452"/>
    <mergeCell ref="B453:B454"/>
    <mergeCell ref="C453:C454"/>
    <mergeCell ref="D453:D454"/>
    <mergeCell ref="E453:F454"/>
    <mergeCell ref="G453:G454"/>
    <mergeCell ref="H453:H454"/>
    <mergeCell ref="I453:I454"/>
    <mergeCell ref="B446:C446"/>
    <mergeCell ref="D446:I446"/>
    <mergeCell ref="E447:I447"/>
    <mergeCell ref="B448:C449"/>
    <mergeCell ref="D448:I449"/>
    <mergeCell ref="B450:C450"/>
    <mergeCell ref="D450:I450"/>
    <mergeCell ref="I434:I435"/>
    <mergeCell ref="B436:I438"/>
    <mergeCell ref="B441:I442"/>
    <mergeCell ref="B443:C443"/>
    <mergeCell ref="D443:H443"/>
    <mergeCell ref="B444:C445"/>
    <mergeCell ref="D444:H445"/>
    <mergeCell ref="I444:I445"/>
    <mergeCell ref="B434:B435"/>
    <mergeCell ref="C434:C435"/>
    <mergeCell ref="D434:D435"/>
    <mergeCell ref="E434:F435"/>
    <mergeCell ref="G434:G435"/>
    <mergeCell ref="H434:H435"/>
    <mergeCell ref="I430:I431"/>
    <mergeCell ref="B432:B433"/>
    <mergeCell ref="C432:C433"/>
    <mergeCell ref="D432:D433"/>
    <mergeCell ref="E432:F433"/>
    <mergeCell ref="G432:G433"/>
    <mergeCell ref="H432:H433"/>
    <mergeCell ref="I432:I433"/>
    <mergeCell ref="B430:B431"/>
    <mergeCell ref="C430:C431"/>
    <mergeCell ref="D430:D431"/>
    <mergeCell ref="E430:F431"/>
    <mergeCell ref="G430:G431"/>
    <mergeCell ref="H430:H431"/>
    <mergeCell ref="I426:I427"/>
    <mergeCell ref="B428:B429"/>
    <mergeCell ref="C428:C429"/>
    <mergeCell ref="D428:D429"/>
    <mergeCell ref="E428:F429"/>
    <mergeCell ref="G428:G429"/>
    <mergeCell ref="H428:H429"/>
    <mergeCell ref="I428:I429"/>
    <mergeCell ref="B426:B427"/>
    <mergeCell ref="C426:C427"/>
    <mergeCell ref="D426:D427"/>
    <mergeCell ref="E426:F427"/>
    <mergeCell ref="G426:G427"/>
    <mergeCell ref="H426:H427"/>
    <mergeCell ref="B422:I422"/>
    <mergeCell ref="E423:F423"/>
    <mergeCell ref="B424:B425"/>
    <mergeCell ref="C424:C425"/>
    <mergeCell ref="D424:D425"/>
    <mergeCell ref="E424:F425"/>
    <mergeCell ref="G424:G425"/>
    <mergeCell ref="H424:H425"/>
    <mergeCell ref="I424:I425"/>
    <mergeCell ref="B417:C417"/>
    <mergeCell ref="D417:I417"/>
    <mergeCell ref="E418:I418"/>
    <mergeCell ref="B419:C420"/>
    <mergeCell ref="D419:I420"/>
    <mergeCell ref="B421:C421"/>
    <mergeCell ref="D421:I421"/>
    <mergeCell ref="I405:I406"/>
    <mergeCell ref="B407:I409"/>
    <mergeCell ref="B412:I413"/>
    <mergeCell ref="B414:C414"/>
    <mergeCell ref="D414:H414"/>
    <mergeCell ref="B415:C416"/>
    <mergeCell ref="D415:H416"/>
    <mergeCell ref="I415:I416"/>
    <mergeCell ref="B405:B406"/>
    <mergeCell ref="C405:C406"/>
    <mergeCell ref="D405:D406"/>
    <mergeCell ref="E405:F406"/>
    <mergeCell ref="G405:G406"/>
    <mergeCell ref="H405:H406"/>
    <mergeCell ref="I401:I402"/>
    <mergeCell ref="B403:B404"/>
    <mergeCell ref="C403:C404"/>
    <mergeCell ref="D403:D404"/>
    <mergeCell ref="E403:F404"/>
    <mergeCell ref="G403:G404"/>
    <mergeCell ref="H403:H404"/>
    <mergeCell ref="I403:I404"/>
    <mergeCell ref="B401:B402"/>
    <mergeCell ref="C401:C402"/>
    <mergeCell ref="D401:D402"/>
    <mergeCell ref="E401:F402"/>
    <mergeCell ref="G401:G402"/>
    <mergeCell ref="H401:H402"/>
    <mergeCell ref="I397:I398"/>
    <mergeCell ref="B399:B400"/>
    <mergeCell ref="C399:C400"/>
    <mergeCell ref="D399:D400"/>
    <mergeCell ref="E399:F400"/>
    <mergeCell ref="G399:G400"/>
    <mergeCell ref="H399:H400"/>
    <mergeCell ref="I399:I400"/>
    <mergeCell ref="B397:B398"/>
    <mergeCell ref="C397:C398"/>
    <mergeCell ref="D397:D398"/>
    <mergeCell ref="E397:F398"/>
    <mergeCell ref="G397:G398"/>
    <mergeCell ref="H397:H398"/>
    <mergeCell ref="B393:I393"/>
    <mergeCell ref="E394:F394"/>
    <mergeCell ref="B395:B396"/>
    <mergeCell ref="C395:C396"/>
    <mergeCell ref="D395:D396"/>
    <mergeCell ref="E395:F396"/>
    <mergeCell ref="G395:G396"/>
    <mergeCell ref="H395:H396"/>
    <mergeCell ref="I395:I396"/>
    <mergeCell ref="B388:C388"/>
    <mergeCell ref="D388:I388"/>
    <mergeCell ref="E389:I389"/>
    <mergeCell ref="B390:C391"/>
    <mergeCell ref="D390:I391"/>
    <mergeCell ref="B392:C392"/>
    <mergeCell ref="D392:I392"/>
    <mergeCell ref="I376:I377"/>
    <mergeCell ref="B378:I380"/>
    <mergeCell ref="B383:I384"/>
    <mergeCell ref="B385:C385"/>
    <mergeCell ref="D385:H385"/>
    <mergeCell ref="B386:C387"/>
    <mergeCell ref="D386:H387"/>
    <mergeCell ref="I386:I387"/>
    <mergeCell ref="B376:B377"/>
    <mergeCell ref="C376:C377"/>
    <mergeCell ref="D376:D377"/>
    <mergeCell ref="E376:F377"/>
    <mergeCell ref="G376:G377"/>
    <mergeCell ref="H376:H377"/>
    <mergeCell ref="I372:I373"/>
    <mergeCell ref="B374:B375"/>
    <mergeCell ref="C374:C375"/>
    <mergeCell ref="D374:D375"/>
    <mergeCell ref="E374:F375"/>
    <mergeCell ref="G374:G375"/>
    <mergeCell ref="H374:H375"/>
    <mergeCell ref="I374:I375"/>
    <mergeCell ref="B372:B373"/>
    <mergeCell ref="C372:C373"/>
    <mergeCell ref="D372:D373"/>
    <mergeCell ref="E372:F373"/>
    <mergeCell ref="G372:G373"/>
    <mergeCell ref="H372:H373"/>
    <mergeCell ref="I368:I369"/>
    <mergeCell ref="B370:B371"/>
    <mergeCell ref="C370:C371"/>
    <mergeCell ref="D370:D371"/>
    <mergeCell ref="E370:F371"/>
    <mergeCell ref="G370:G371"/>
    <mergeCell ref="H370:H371"/>
    <mergeCell ref="I370:I371"/>
    <mergeCell ref="B368:B369"/>
    <mergeCell ref="C368:C369"/>
    <mergeCell ref="D368:D369"/>
    <mergeCell ref="E368:F369"/>
    <mergeCell ref="G368:G369"/>
    <mergeCell ref="H368:H369"/>
    <mergeCell ref="B364:I364"/>
    <mergeCell ref="E365:F365"/>
    <mergeCell ref="B366:B367"/>
    <mergeCell ref="C366:C367"/>
    <mergeCell ref="D366:D367"/>
    <mergeCell ref="E366:F367"/>
    <mergeCell ref="G366:G367"/>
    <mergeCell ref="H366:H367"/>
    <mergeCell ref="I366:I367"/>
    <mergeCell ref="B359:C359"/>
    <mergeCell ref="D359:I359"/>
    <mergeCell ref="E360:I360"/>
    <mergeCell ref="B361:C362"/>
    <mergeCell ref="D361:I362"/>
    <mergeCell ref="B363:C363"/>
    <mergeCell ref="D363:I363"/>
    <mergeCell ref="I347:I348"/>
    <mergeCell ref="B349:I351"/>
    <mergeCell ref="B354:I355"/>
    <mergeCell ref="B356:C356"/>
    <mergeCell ref="D356:H356"/>
    <mergeCell ref="B357:C358"/>
    <mergeCell ref="D357:H358"/>
    <mergeCell ref="I357:I358"/>
    <mergeCell ref="B347:B348"/>
    <mergeCell ref="C347:C348"/>
    <mergeCell ref="D347:D348"/>
    <mergeCell ref="E347:F348"/>
    <mergeCell ref="G347:G348"/>
    <mergeCell ref="H347:H348"/>
    <mergeCell ref="I343:I344"/>
    <mergeCell ref="B345:B346"/>
    <mergeCell ref="C345:C346"/>
    <mergeCell ref="D345:D346"/>
    <mergeCell ref="E345:F346"/>
    <mergeCell ref="G345:G346"/>
    <mergeCell ref="H345:H346"/>
    <mergeCell ref="I345:I346"/>
    <mergeCell ref="B343:B344"/>
    <mergeCell ref="C343:C344"/>
    <mergeCell ref="D343:D344"/>
    <mergeCell ref="E343:F344"/>
    <mergeCell ref="G343:G344"/>
    <mergeCell ref="H343:H344"/>
    <mergeCell ref="I339:I340"/>
    <mergeCell ref="B341:B342"/>
    <mergeCell ref="C341:C342"/>
    <mergeCell ref="D341:D342"/>
    <mergeCell ref="E341:F342"/>
    <mergeCell ref="G341:G342"/>
    <mergeCell ref="H341:H342"/>
    <mergeCell ref="I341:I342"/>
    <mergeCell ref="B339:B340"/>
    <mergeCell ref="C339:C340"/>
    <mergeCell ref="D339:D340"/>
    <mergeCell ref="E339:F340"/>
    <mergeCell ref="G339:G340"/>
    <mergeCell ref="H339:H340"/>
    <mergeCell ref="B335:I335"/>
    <mergeCell ref="E336:F336"/>
    <mergeCell ref="B337:B338"/>
    <mergeCell ref="C337:C338"/>
    <mergeCell ref="D337:D338"/>
    <mergeCell ref="E337:F338"/>
    <mergeCell ref="G337:G338"/>
    <mergeCell ref="H337:H338"/>
    <mergeCell ref="I337:I338"/>
    <mergeCell ref="B330:C330"/>
    <mergeCell ref="D330:I330"/>
    <mergeCell ref="E331:I331"/>
    <mergeCell ref="B332:C333"/>
    <mergeCell ref="D332:I333"/>
    <mergeCell ref="B334:C334"/>
    <mergeCell ref="D334:I334"/>
    <mergeCell ref="I318:I319"/>
    <mergeCell ref="B320:I322"/>
    <mergeCell ref="B325:I326"/>
    <mergeCell ref="B327:C327"/>
    <mergeCell ref="D327:H327"/>
    <mergeCell ref="B328:C329"/>
    <mergeCell ref="D328:H329"/>
    <mergeCell ref="I328:I329"/>
    <mergeCell ref="B318:B319"/>
    <mergeCell ref="C318:C319"/>
    <mergeCell ref="D318:D319"/>
    <mergeCell ref="E318:F319"/>
    <mergeCell ref="G318:G319"/>
    <mergeCell ref="H318:H319"/>
    <mergeCell ref="I314:I315"/>
    <mergeCell ref="B316:B317"/>
    <mergeCell ref="C316:C317"/>
    <mergeCell ref="D316:D317"/>
    <mergeCell ref="E316:F317"/>
    <mergeCell ref="G316:G317"/>
    <mergeCell ref="H316:H317"/>
    <mergeCell ref="I316:I317"/>
    <mergeCell ref="B314:B315"/>
    <mergeCell ref="C314:C315"/>
    <mergeCell ref="D314:D315"/>
    <mergeCell ref="E314:F315"/>
    <mergeCell ref="G314:G315"/>
    <mergeCell ref="H314:H315"/>
    <mergeCell ref="I310:I311"/>
    <mergeCell ref="B312:B313"/>
    <mergeCell ref="C312:C313"/>
    <mergeCell ref="D312:D313"/>
    <mergeCell ref="E312:F313"/>
    <mergeCell ref="G312:G313"/>
    <mergeCell ref="H312:H313"/>
    <mergeCell ref="I312:I313"/>
    <mergeCell ref="B310:B311"/>
    <mergeCell ref="C310:C311"/>
    <mergeCell ref="D310:D311"/>
    <mergeCell ref="E310:F311"/>
    <mergeCell ref="G310:G311"/>
    <mergeCell ref="H310:H311"/>
    <mergeCell ref="B306:I306"/>
    <mergeCell ref="E307:F307"/>
    <mergeCell ref="B308:B309"/>
    <mergeCell ref="C308:C309"/>
    <mergeCell ref="D308:D309"/>
    <mergeCell ref="E308:F309"/>
    <mergeCell ref="G308:G309"/>
    <mergeCell ref="H308:H309"/>
    <mergeCell ref="I308:I309"/>
    <mergeCell ref="B301:C301"/>
    <mergeCell ref="D301:I301"/>
    <mergeCell ref="E302:I302"/>
    <mergeCell ref="B303:C304"/>
    <mergeCell ref="D303:I304"/>
    <mergeCell ref="B305:C305"/>
    <mergeCell ref="D305:I305"/>
    <mergeCell ref="I289:I290"/>
    <mergeCell ref="B291:I293"/>
    <mergeCell ref="B296:I297"/>
    <mergeCell ref="B298:C298"/>
    <mergeCell ref="D298:H298"/>
    <mergeCell ref="B299:C300"/>
    <mergeCell ref="D299:H300"/>
    <mergeCell ref="I299:I300"/>
    <mergeCell ref="B289:B290"/>
    <mergeCell ref="C289:C290"/>
    <mergeCell ref="D289:D290"/>
    <mergeCell ref="E289:F290"/>
    <mergeCell ref="G289:G290"/>
    <mergeCell ref="H289:H290"/>
    <mergeCell ref="I285:I286"/>
    <mergeCell ref="B287:B288"/>
    <mergeCell ref="C287:C288"/>
    <mergeCell ref="D287:D288"/>
    <mergeCell ref="E287:F288"/>
    <mergeCell ref="G287:G288"/>
    <mergeCell ref="H287:H288"/>
    <mergeCell ref="I287:I288"/>
    <mergeCell ref="B285:B286"/>
    <mergeCell ref="C285:C286"/>
    <mergeCell ref="D285:D286"/>
    <mergeCell ref="E285:F286"/>
    <mergeCell ref="G285:G286"/>
    <mergeCell ref="H285:H286"/>
    <mergeCell ref="I281:I282"/>
    <mergeCell ref="B283:B284"/>
    <mergeCell ref="C283:C284"/>
    <mergeCell ref="D283:D284"/>
    <mergeCell ref="E283:F284"/>
    <mergeCell ref="G283:G284"/>
    <mergeCell ref="H283:H284"/>
    <mergeCell ref="I283:I284"/>
    <mergeCell ref="B281:B282"/>
    <mergeCell ref="C281:C282"/>
    <mergeCell ref="D281:D282"/>
    <mergeCell ref="E281:F282"/>
    <mergeCell ref="G281:G282"/>
    <mergeCell ref="H281:H282"/>
    <mergeCell ref="B277:I277"/>
    <mergeCell ref="E278:F278"/>
    <mergeCell ref="B279:B280"/>
    <mergeCell ref="C279:C280"/>
    <mergeCell ref="D279:D280"/>
    <mergeCell ref="E279:F280"/>
    <mergeCell ref="G279:G280"/>
    <mergeCell ref="H279:H280"/>
    <mergeCell ref="I279:I280"/>
    <mergeCell ref="B272:C272"/>
    <mergeCell ref="D272:I272"/>
    <mergeCell ref="E273:I273"/>
    <mergeCell ref="B274:C275"/>
    <mergeCell ref="D274:I275"/>
    <mergeCell ref="B276:C276"/>
    <mergeCell ref="D276:I276"/>
    <mergeCell ref="I260:I261"/>
    <mergeCell ref="B262:I264"/>
    <mergeCell ref="B267:I268"/>
    <mergeCell ref="B269:C269"/>
    <mergeCell ref="D269:H269"/>
    <mergeCell ref="B270:C271"/>
    <mergeCell ref="D270:H271"/>
    <mergeCell ref="I270:I271"/>
    <mergeCell ref="B260:B261"/>
    <mergeCell ref="C260:C261"/>
    <mergeCell ref="D260:D261"/>
    <mergeCell ref="E260:F261"/>
    <mergeCell ref="G260:G261"/>
    <mergeCell ref="H260:H261"/>
    <mergeCell ref="I256:I257"/>
    <mergeCell ref="B258:B259"/>
    <mergeCell ref="C258:C259"/>
    <mergeCell ref="D258:D259"/>
    <mergeCell ref="E258:F259"/>
    <mergeCell ref="G258:G259"/>
    <mergeCell ref="H258:H259"/>
    <mergeCell ref="I258:I259"/>
    <mergeCell ref="B256:B257"/>
    <mergeCell ref="C256:C257"/>
    <mergeCell ref="D256:D257"/>
    <mergeCell ref="E256:F257"/>
    <mergeCell ref="G256:G257"/>
    <mergeCell ref="H256:H257"/>
    <mergeCell ref="I252:I253"/>
    <mergeCell ref="B254:B255"/>
    <mergeCell ref="C254:C255"/>
    <mergeCell ref="D254:D255"/>
    <mergeCell ref="E254:F255"/>
    <mergeCell ref="G254:G255"/>
    <mergeCell ref="H254:H255"/>
    <mergeCell ref="I254:I255"/>
    <mergeCell ref="B252:B253"/>
    <mergeCell ref="C252:C253"/>
    <mergeCell ref="D252:D253"/>
    <mergeCell ref="E252:F253"/>
    <mergeCell ref="G252:G253"/>
    <mergeCell ref="H252:H253"/>
    <mergeCell ref="B248:I248"/>
    <mergeCell ref="E249:F249"/>
    <mergeCell ref="B250:B251"/>
    <mergeCell ref="C250:C251"/>
    <mergeCell ref="D250:D251"/>
    <mergeCell ref="E250:F251"/>
    <mergeCell ref="G250:G251"/>
    <mergeCell ref="H250:H251"/>
    <mergeCell ref="I250:I251"/>
    <mergeCell ref="B243:C243"/>
    <mergeCell ref="D243:I243"/>
    <mergeCell ref="E244:I244"/>
    <mergeCell ref="B245:C246"/>
    <mergeCell ref="D245:I246"/>
    <mergeCell ref="B247:C247"/>
    <mergeCell ref="D247:I247"/>
    <mergeCell ref="I231:I232"/>
    <mergeCell ref="B233:I235"/>
    <mergeCell ref="B238:I239"/>
    <mergeCell ref="B240:C240"/>
    <mergeCell ref="D240:H240"/>
    <mergeCell ref="B241:C242"/>
    <mergeCell ref="D241:H242"/>
    <mergeCell ref="I241:I242"/>
    <mergeCell ref="B231:B232"/>
    <mergeCell ref="C231:C232"/>
    <mergeCell ref="D231:D232"/>
    <mergeCell ref="E231:F232"/>
    <mergeCell ref="G231:G232"/>
    <mergeCell ref="H231:H232"/>
    <mergeCell ref="I227:I228"/>
    <mergeCell ref="B229:B230"/>
    <mergeCell ref="C229:C230"/>
    <mergeCell ref="D229:D230"/>
    <mergeCell ref="E229:F230"/>
    <mergeCell ref="G229:G230"/>
    <mergeCell ref="H229:H230"/>
    <mergeCell ref="I229:I230"/>
    <mergeCell ref="B227:B228"/>
    <mergeCell ref="C227:C228"/>
    <mergeCell ref="D227:D228"/>
    <mergeCell ref="E227:F228"/>
    <mergeCell ref="G227:G228"/>
    <mergeCell ref="H227:H228"/>
    <mergeCell ref="I223:I224"/>
    <mergeCell ref="B225:B226"/>
    <mergeCell ref="C225:C226"/>
    <mergeCell ref="D225:D226"/>
    <mergeCell ref="E225:F226"/>
    <mergeCell ref="G225:G226"/>
    <mergeCell ref="H225:H226"/>
    <mergeCell ref="I225:I226"/>
    <mergeCell ref="B223:B224"/>
    <mergeCell ref="C223:C224"/>
    <mergeCell ref="D223:D224"/>
    <mergeCell ref="E223:F224"/>
    <mergeCell ref="G223:G224"/>
    <mergeCell ref="H223:H224"/>
    <mergeCell ref="B219:I219"/>
    <mergeCell ref="E220:F220"/>
    <mergeCell ref="B221:B222"/>
    <mergeCell ref="C221:C222"/>
    <mergeCell ref="D221:D222"/>
    <mergeCell ref="E221:F222"/>
    <mergeCell ref="G221:G222"/>
    <mergeCell ref="H221:H222"/>
    <mergeCell ref="I221:I222"/>
    <mergeCell ref="B214:C214"/>
    <mergeCell ref="D214:I214"/>
    <mergeCell ref="E215:I215"/>
    <mergeCell ref="B216:C217"/>
    <mergeCell ref="D216:I217"/>
    <mergeCell ref="B218:C218"/>
    <mergeCell ref="D218:I218"/>
    <mergeCell ref="I202:I203"/>
    <mergeCell ref="B204:I206"/>
    <mergeCell ref="B209:I210"/>
    <mergeCell ref="B211:C211"/>
    <mergeCell ref="D211:H211"/>
    <mergeCell ref="B212:C213"/>
    <mergeCell ref="D212:H213"/>
    <mergeCell ref="I212:I213"/>
    <mergeCell ref="B202:B203"/>
    <mergeCell ref="C202:C203"/>
    <mergeCell ref="D202:D203"/>
    <mergeCell ref="E202:F203"/>
    <mergeCell ref="G202:G203"/>
    <mergeCell ref="H202:H203"/>
    <mergeCell ref="I198:I199"/>
    <mergeCell ref="B200:B201"/>
    <mergeCell ref="C200:C201"/>
    <mergeCell ref="D200:D201"/>
    <mergeCell ref="E200:F201"/>
    <mergeCell ref="G200:G201"/>
    <mergeCell ref="H200:H201"/>
    <mergeCell ref="I200:I201"/>
    <mergeCell ref="B198:B199"/>
    <mergeCell ref="C198:C199"/>
    <mergeCell ref="D198:D199"/>
    <mergeCell ref="E198:F199"/>
    <mergeCell ref="G198:G199"/>
    <mergeCell ref="H198:H199"/>
    <mergeCell ref="I194:I195"/>
    <mergeCell ref="B196:B197"/>
    <mergeCell ref="C196:C197"/>
    <mergeCell ref="D196:D197"/>
    <mergeCell ref="E196:F197"/>
    <mergeCell ref="G196:G197"/>
    <mergeCell ref="H196:H197"/>
    <mergeCell ref="I196:I197"/>
    <mergeCell ref="B194:B195"/>
    <mergeCell ref="C194:C195"/>
    <mergeCell ref="D194:D195"/>
    <mergeCell ref="E194:F195"/>
    <mergeCell ref="G194:G195"/>
    <mergeCell ref="H194:H195"/>
    <mergeCell ref="B190:I190"/>
    <mergeCell ref="E191:F191"/>
    <mergeCell ref="B192:B193"/>
    <mergeCell ref="C192:C193"/>
    <mergeCell ref="D192:D193"/>
    <mergeCell ref="E192:F193"/>
    <mergeCell ref="G192:G193"/>
    <mergeCell ref="H192:H193"/>
    <mergeCell ref="I192:I193"/>
    <mergeCell ref="B185:C185"/>
    <mergeCell ref="D185:I185"/>
    <mergeCell ref="E186:I186"/>
    <mergeCell ref="B187:C188"/>
    <mergeCell ref="D187:I188"/>
    <mergeCell ref="B189:C189"/>
    <mergeCell ref="D189:I189"/>
    <mergeCell ref="I173:I174"/>
    <mergeCell ref="B175:I177"/>
    <mergeCell ref="B180:I181"/>
    <mergeCell ref="B182:C182"/>
    <mergeCell ref="D182:H182"/>
    <mergeCell ref="B183:C184"/>
    <mergeCell ref="D183:H184"/>
    <mergeCell ref="I183:I184"/>
    <mergeCell ref="B173:B174"/>
    <mergeCell ref="C173:C174"/>
    <mergeCell ref="D173:D174"/>
    <mergeCell ref="E173:F174"/>
    <mergeCell ref="G173:G174"/>
    <mergeCell ref="H173:H174"/>
    <mergeCell ref="I169:I170"/>
    <mergeCell ref="B171:B172"/>
    <mergeCell ref="C171:C172"/>
    <mergeCell ref="D171:D172"/>
    <mergeCell ref="E171:F172"/>
    <mergeCell ref="G171:G172"/>
    <mergeCell ref="H171:H172"/>
    <mergeCell ref="I171:I172"/>
    <mergeCell ref="B169:B170"/>
    <mergeCell ref="C169:C170"/>
    <mergeCell ref="D169:D170"/>
    <mergeCell ref="E169:F170"/>
    <mergeCell ref="G169:G170"/>
    <mergeCell ref="H169:H170"/>
    <mergeCell ref="I165:I166"/>
    <mergeCell ref="B167:B168"/>
    <mergeCell ref="C167:C168"/>
    <mergeCell ref="D167:D168"/>
    <mergeCell ref="E167:F168"/>
    <mergeCell ref="G167:G168"/>
    <mergeCell ref="H167:H168"/>
    <mergeCell ref="I167:I168"/>
    <mergeCell ref="B165:B166"/>
    <mergeCell ref="C165:C166"/>
    <mergeCell ref="D165:D166"/>
    <mergeCell ref="E165:F166"/>
    <mergeCell ref="G165:G166"/>
    <mergeCell ref="H165:H166"/>
    <mergeCell ref="B161:I161"/>
    <mergeCell ref="E162:F162"/>
    <mergeCell ref="B163:B164"/>
    <mergeCell ref="C163:C164"/>
    <mergeCell ref="D163:D164"/>
    <mergeCell ref="E163:F164"/>
    <mergeCell ref="G163:G164"/>
    <mergeCell ref="H163:H164"/>
    <mergeCell ref="I163:I164"/>
    <mergeCell ref="B156:C156"/>
    <mergeCell ref="D156:I156"/>
    <mergeCell ref="E157:I157"/>
    <mergeCell ref="B158:C159"/>
    <mergeCell ref="D158:I159"/>
    <mergeCell ref="B160:C160"/>
    <mergeCell ref="D160:I160"/>
    <mergeCell ref="I144:I145"/>
    <mergeCell ref="B146:I148"/>
    <mergeCell ref="B151:I152"/>
    <mergeCell ref="B153:C153"/>
    <mergeCell ref="D153:H153"/>
    <mergeCell ref="B154:C155"/>
    <mergeCell ref="D154:H155"/>
    <mergeCell ref="I154:I155"/>
    <mergeCell ref="B144:B145"/>
    <mergeCell ref="C144:C145"/>
    <mergeCell ref="D144:D145"/>
    <mergeCell ref="E144:F145"/>
    <mergeCell ref="G144:G145"/>
    <mergeCell ref="H144:H145"/>
    <mergeCell ref="I140:I141"/>
    <mergeCell ref="B142:B143"/>
    <mergeCell ref="C142:C143"/>
    <mergeCell ref="D142:D143"/>
    <mergeCell ref="E142:F143"/>
    <mergeCell ref="G142:G143"/>
    <mergeCell ref="H142:H143"/>
    <mergeCell ref="I142:I143"/>
    <mergeCell ref="B140:B141"/>
    <mergeCell ref="C140:C141"/>
    <mergeCell ref="D140:D141"/>
    <mergeCell ref="E140:F141"/>
    <mergeCell ref="G140:G141"/>
    <mergeCell ref="H140:H141"/>
    <mergeCell ref="I136:I137"/>
    <mergeCell ref="B138:B139"/>
    <mergeCell ref="C138:C139"/>
    <mergeCell ref="D138:D139"/>
    <mergeCell ref="E138:F139"/>
    <mergeCell ref="G138:G139"/>
    <mergeCell ref="H138:H139"/>
    <mergeCell ref="I138:I139"/>
    <mergeCell ref="B136:B137"/>
    <mergeCell ref="C136:C137"/>
    <mergeCell ref="D136:D137"/>
    <mergeCell ref="E136:F137"/>
    <mergeCell ref="G136:G137"/>
    <mergeCell ref="H136:H137"/>
    <mergeCell ref="B132:I132"/>
    <mergeCell ref="E133:F133"/>
    <mergeCell ref="B134:B135"/>
    <mergeCell ref="C134:C135"/>
    <mergeCell ref="D134:D135"/>
    <mergeCell ref="E134:F135"/>
    <mergeCell ref="G134:G135"/>
    <mergeCell ref="H134:H135"/>
    <mergeCell ref="I134:I135"/>
    <mergeCell ref="B127:C127"/>
    <mergeCell ref="D127:I127"/>
    <mergeCell ref="E128:I128"/>
    <mergeCell ref="B129:C130"/>
    <mergeCell ref="D129:I130"/>
    <mergeCell ref="B131:C131"/>
    <mergeCell ref="D131:I131"/>
    <mergeCell ref="I115:I116"/>
    <mergeCell ref="B117:I119"/>
    <mergeCell ref="B122:I123"/>
    <mergeCell ref="B124:C124"/>
    <mergeCell ref="D124:H124"/>
    <mergeCell ref="B125:C126"/>
    <mergeCell ref="D125:H126"/>
    <mergeCell ref="I125:I126"/>
    <mergeCell ref="B115:B116"/>
    <mergeCell ref="C115:C116"/>
    <mergeCell ref="D115:D116"/>
    <mergeCell ref="E115:F116"/>
    <mergeCell ref="G115:G116"/>
    <mergeCell ref="H115:H116"/>
    <mergeCell ref="I111:I112"/>
    <mergeCell ref="B113:B114"/>
    <mergeCell ref="C113:C114"/>
    <mergeCell ref="D113:D114"/>
    <mergeCell ref="E113:F114"/>
    <mergeCell ref="G113:G114"/>
    <mergeCell ref="H113:H114"/>
    <mergeCell ref="I113:I114"/>
    <mergeCell ref="B111:B112"/>
    <mergeCell ref="C111:C112"/>
    <mergeCell ref="D111:D112"/>
    <mergeCell ref="E111:F112"/>
    <mergeCell ref="G111:G112"/>
    <mergeCell ref="H111:H112"/>
    <mergeCell ref="I107:I108"/>
    <mergeCell ref="B109:B110"/>
    <mergeCell ref="C109:C110"/>
    <mergeCell ref="D109:D110"/>
    <mergeCell ref="E109:F110"/>
    <mergeCell ref="G109:G110"/>
    <mergeCell ref="H109:H110"/>
    <mergeCell ref="I109:I110"/>
    <mergeCell ref="B107:B108"/>
    <mergeCell ref="C107:C108"/>
    <mergeCell ref="D107:D108"/>
    <mergeCell ref="E107:F108"/>
    <mergeCell ref="G107:G108"/>
    <mergeCell ref="H107:H108"/>
    <mergeCell ref="B103:I103"/>
    <mergeCell ref="E104:F104"/>
    <mergeCell ref="B105:B106"/>
    <mergeCell ref="C105:C106"/>
    <mergeCell ref="D105:D106"/>
    <mergeCell ref="E105:F106"/>
    <mergeCell ref="G105:G106"/>
    <mergeCell ref="H105:H106"/>
    <mergeCell ref="I105:I106"/>
    <mergeCell ref="B98:C98"/>
    <mergeCell ref="D98:I98"/>
    <mergeCell ref="E99:I99"/>
    <mergeCell ref="B100:C101"/>
    <mergeCell ref="D100:I101"/>
    <mergeCell ref="B102:C102"/>
    <mergeCell ref="D102:I102"/>
    <mergeCell ref="I86:I87"/>
    <mergeCell ref="B88:I90"/>
    <mergeCell ref="B93:I94"/>
    <mergeCell ref="B95:C95"/>
    <mergeCell ref="D95:H95"/>
    <mergeCell ref="B96:C97"/>
    <mergeCell ref="D96:H97"/>
    <mergeCell ref="I96:I97"/>
    <mergeCell ref="B86:B87"/>
    <mergeCell ref="C86:C87"/>
    <mergeCell ref="D86:D87"/>
    <mergeCell ref="E86:F87"/>
    <mergeCell ref="G86:G87"/>
    <mergeCell ref="H86:H87"/>
    <mergeCell ref="I82:I83"/>
    <mergeCell ref="B84:B85"/>
    <mergeCell ref="C84:C85"/>
    <mergeCell ref="D84:D85"/>
    <mergeCell ref="E84:F85"/>
    <mergeCell ref="G84:G85"/>
    <mergeCell ref="H84:H85"/>
    <mergeCell ref="I84:I85"/>
    <mergeCell ref="B82:B83"/>
    <mergeCell ref="C82:C83"/>
    <mergeCell ref="D82:D83"/>
    <mergeCell ref="E82:F83"/>
    <mergeCell ref="G82:G83"/>
    <mergeCell ref="H82:H83"/>
    <mergeCell ref="I78:I79"/>
    <mergeCell ref="B80:B81"/>
    <mergeCell ref="C80:C81"/>
    <mergeCell ref="D80:D81"/>
    <mergeCell ref="E80:F81"/>
    <mergeCell ref="G80:G81"/>
    <mergeCell ref="H80:H81"/>
    <mergeCell ref="I80:I81"/>
    <mergeCell ref="B78:B79"/>
    <mergeCell ref="C78:C79"/>
    <mergeCell ref="D78:D79"/>
    <mergeCell ref="E78:F79"/>
    <mergeCell ref="G78:G79"/>
    <mergeCell ref="H78:H79"/>
    <mergeCell ref="B74:I74"/>
    <mergeCell ref="E75:F75"/>
    <mergeCell ref="B76:B77"/>
    <mergeCell ref="C76:C77"/>
    <mergeCell ref="D76:D77"/>
    <mergeCell ref="E76:F77"/>
    <mergeCell ref="G76:G77"/>
    <mergeCell ref="H76:H77"/>
    <mergeCell ref="I76:I77"/>
    <mergeCell ref="B69:C69"/>
    <mergeCell ref="D69:I69"/>
    <mergeCell ref="E70:I70"/>
    <mergeCell ref="B71:C72"/>
    <mergeCell ref="D71:I72"/>
    <mergeCell ref="B73:C73"/>
    <mergeCell ref="D73:I73"/>
    <mergeCell ref="I57:I58"/>
    <mergeCell ref="B59:I61"/>
    <mergeCell ref="B64:I65"/>
    <mergeCell ref="B66:C66"/>
    <mergeCell ref="D66:H66"/>
    <mergeCell ref="B67:C68"/>
    <mergeCell ref="D67:H68"/>
    <mergeCell ref="I67:I68"/>
    <mergeCell ref="B57:B58"/>
    <mergeCell ref="C57:C58"/>
    <mergeCell ref="D57:D58"/>
    <mergeCell ref="E57:F58"/>
    <mergeCell ref="G57:G58"/>
    <mergeCell ref="H57:H58"/>
    <mergeCell ref="H28:H29"/>
    <mergeCell ref="I53:I54"/>
    <mergeCell ref="B55:B56"/>
    <mergeCell ref="C55:C56"/>
    <mergeCell ref="D55:D56"/>
    <mergeCell ref="E55:F56"/>
    <mergeCell ref="G55:G56"/>
    <mergeCell ref="H55:H56"/>
    <mergeCell ref="I55:I56"/>
    <mergeCell ref="B53:B54"/>
    <mergeCell ref="C53:C54"/>
    <mergeCell ref="D53:D54"/>
    <mergeCell ref="E53:F54"/>
    <mergeCell ref="G53:G54"/>
    <mergeCell ref="H53:H54"/>
    <mergeCell ref="I49:I50"/>
    <mergeCell ref="B51:B52"/>
    <mergeCell ref="C51:C52"/>
    <mergeCell ref="D51:D52"/>
    <mergeCell ref="E51:F52"/>
    <mergeCell ref="G51:G52"/>
    <mergeCell ref="H51:H52"/>
    <mergeCell ref="I51:I52"/>
    <mergeCell ref="B49:B50"/>
    <mergeCell ref="C49:C50"/>
    <mergeCell ref="D49:D50"/>
    <mergeCell ref="E49:F50"/>
    <mergeCell ref="G49:G50"/>
    <mergeCell ref="H49:H50"/>
    <mergeCell ref="B20:B21"/>
    <mergeCell ref="C20:C21"/>
    <mergeCell ref="D20:D21"/>
    <mergeCell ref="B45:I45"/>
    <mergeCell ref="E46:F46"/>
    <mergeCell ref="B47:B48"/>
    <mergeCell ref="C47:C48"/>
    <mergeCell ref="D47:D48"/>
    <mergeCell ref="E47:F48"/>
    <mergeCell ref="G47:G48"/>
    <mergeCell ref="H47:H48"/>
    <mergeCell ref="I47:I48"/>
    <mergeCell ref="B40:C40"/>
    <mergeCell ref="D40:I40"/>
    <mergeCell ref="E41:I41"/>
    <mergeCell ref="B42:C43"/>
    <mergeCell ref="D42:I43"/>
    <mergeCell ref="B44:C44"/>
    <mergeCell ref="D44:I44"/>
    <mergeCell ref="I28:I29"/>
    <mergeCell ref="B30:I32"/>
    <mergeCell ref="B35:I36"/>
    <mergeCell ref="B37:C37"/>
    <mergeCell ref="D37:H37"/>
    <mergeCell ref="B38:C39"/>
    <mergeCell ref="D38:H39"/>
    <mergeCell ref="I38:I39"/>
    <mergeCell ref="B28:B29"/>
    <mergeCell ref="C28:C29"/>
    <mergeCell ref="D28:D29"/>
    <mergeCell ref="E28:F29"/>
    <mergeCell ref="G28:G29"/>
    <mergeCell ref="E20:F21"/>
    <mergeCell ref="G20:G21"/>
    <mergeCell ref="H20:H21"/>
    <mergeCell ref="A1:J3"/>
    <mergeCell ref="B6:I7"/>
    <mergeCell ref="B8:C8"/>
    <mergeCell ref="D8:H8"/>
    <mergeCell ref="B9:C10"/>
    <mergeCell ref="D9:H10"/>
    <mergeCell ref="I9:I10"/>
    <mergeCell ref="I24:I25"/>
    <mergeCell ref="B26:B27"/>
    <mergeCell ref="C26:C27"/>
    <mergeCell ref="D26:D27"/>
    <mergeCell ref="E26:F27"/>
    <mergeCell ref="G26:G27"/>
    <mergeCell ref="H26:H27"/>
    <mergeCell ref="I26:I27"/>
    <mergeCell ref="B24:B25"/>
    <mergeCell ref="C24:C25"/>
    <mergeCell ref="D24:D25"/>
    <mergeCell ref="E24:F25"/>
    <mergeCell ref="G24:G25"/>
    <mergeCell ref="H24:H25"/>
    <mergeCell ref="I20:I21"/>
    <mergeCell ref="B22:B23"/>
    <mergeCell ref="C22:C23"/>
    <mergeCell ref="D22:D23"/>
    <mergeCell ref="E22:F23"/>
    <mergeCell ref="G22:G23"/>
    <mergeCell ref="H22:H23"/>
    <mergeCell ref="I22:I23"/>
    <mergeCell ref="B4:C4"/>
    <mergeCell ref="E4:I4"/>
    <mergeCell ref="B5:C5"/>
    <mergeCell ref="E5:I5"/>
    <mergeCell ref="E15:I15"/>
    <mergeCell ref="B16:I16"/>
    <mergeCell ref="E17:F17"/>
    <mergeCell ref="B18:B19"/>
    <mergeCell ref="C18:C19"/>
    <mergeCell ref="D18:D19"/>
    <mergeCell ref="E18:F19"/>
    <mergeCell ref="G18:G19"/>
    <mergeCell ref="H18:H19"/>
    <mergeCell ref="I18:I19"/>
    <mergeCell ref="B11:C11"/>
    <mergeCell ref="D11:I11"/>
    <mergeCell ref="E12:I12"/>
    <mergeCell ref="B13:C14"/>
    <mergeCell ref="D13:I14"/>
    <mergeCell ref="B15:C15"/>
  </mergeCells>
  <phoneticPr fontId="1"/>
  <dataValidations count="1">
    <dataValidation imeMode="halfKatakana" allowBlank="1" showInputMessage="1" showErrorMessage="1" sqref="G18:G29 G250:G261 G47:G58 G540:G551 G76:G87 G105:G116 G134:G145 G163:G174 G192:G203 G221:G232 G279:G290 G308:G319 G337:G348 G366:G377 G395:G406 G424:G435 G453:G464 G482:G493 G511:G522 G569:G580"/>
  </dataValidations>
  <pageMargins left="0.7" right="0.7" top="0.75" bottom="0.75" header="0.3" footer="0.3"/>
  <pageSetup paperSize="9" scale="72" fitToHeight="0" orientation="portrait" horizontalDpi="4294967293" verticalDpi="0" r:id="rId1"/>
  <rowBreaks count="9" manualBreakCount="9">
    <brk id="62" max="9" man="1"/>
    <brk id="120" max="9" man="1"/>
    <brk id="178" max="9" man="1"/>
    <brk id="236" max="9" man="1"/>
    <brk id="294" max="9" man="1"/>
    <brk id="352" max="9" man="1"/>
    <brk id="410" max="9" man="1"/>
    <brk id="468" max="9" man="1"/>
    <brk id="526" max="9"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男子登録情報!$M$2</xm:f>
          </x14:formula1>
          <xm:sqref>I9:I10</xm:sqref>
        </x14:dataValidation>
        <x14:dataValidation type="list" allowBlank="1" showInputMessage="1" showErrorMessage="1">
          <x14:formula1>
            <xm:f>男子登録情報!$M$1:$M$21</xm:f>
          </x14:formula1>
          <xm:sqref>I38:I39 I67:I68 I96:I97 I125:I126 I154:I155 I183:I184 I212:I213 I241:I242 I270:I271 I299:I300 I328:I329 I357:I358 I386:I387 I415:I416 I444:I445 I473:I474 I502:I503 I531:I532 I560:I561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sheetPr>
  <dimension ref="A1:R56"/>
  <sheetViews>
    <sheetView view="pageBreakPreview" zoomScale="60" zoomScaleNormal="100" workbookViewId="0">
      <selection activeCell="N48" sqref="N48"/>
    </sheetView>
  </sheetViews>
  <sheetFormatPr defaultColWidth="9" defaultRowHeight="13.5"/>
  <cols>
    <col min="1" max="11" width="9" style="80"/>
    <col min="12" max="12" width="9" style="80" customWidth="1"/>
    <col min="13" max="16384" width="9" style="80"/>
  </cols>
  <sheetData>
    <row r="1" spans="1:9">
      <c r="A1" s="773" t="str">
        <f>'加盟校情報&amp;大会設定'!H5&amp;'加盟校情報&amp;大会設定'!I5&amp;'加盟校情報&amp;大会設定'!J5</f>
        <v>第85回東海学生陸上競技対校選手権大会</v>
      </c>
      <c r="B1" s="773"/>
      <c r="C1" s="773"/>
      <c r="D1" s="773"/>
      <c r="E1" s="773"/>
      <c r="F1" s="773"/>
      <c r="G1" s="773"/>
      <c r="H1" s="773"/>
      <c r="I1" s="773"/>
    </row>
    <row r="2" spans="1:9">
      <c r="A2" s="773"/>
      <c r="B2" s="773"/>
      <c r="C2" s="773"/>
      <c r="D2" s="773"/>
      <c r="E2" s="773"/>
      <c r="F2" s="773"/>
      <c r="G2" s="773"/>
      <c r="H2" s="773"/>
      <c r="I2" s="773"/>
    </row>
    <row r="3" spans="1:9">
      <c r="A3" s="773" t="s">
        <v>2142</v>
      </c>
      <c r="B3" s="773"/>
      <c r="C3" s="773"/>
      <c r="D3" s="773"/>
      <c r="E3" s="773"/>
      <c r="F3" s="773"/>
      <c r="G3" s="773"/>
      <c r="H3" s="773"/>
      <c r="I3" s="773"/>
    </row>
    <row r="4" spans="1:9">
      <c r="A4" s="773"/>
      <c r="B4" s="773"/>
      <c r="C4" s="773"/>
      <c r="D4" s="773"/>
      <c r="E4" s="773"/>
      <c r="F4" s="773"/>
      <c r="G4" s="773"/>
      <c r="H4" s="773"/>
      <c r="I4" s="773"/>
    </row>
    <row r="6" spans="1:9">
      <c r="A6" s="774" t="s">
        <v>2096</v>
      </c>
      <c r="B6" s="774"/>
      <c r="C6" s="776">
        <f>基本情報登録!D8</f>
        <v>0</v>
      </c>
      <c r="D6" s="776"/>
      <c r="E6" s="776"/>
      <c r="F6" s="776"/>
      <c r="G6" s="776"/>
      <c r="H6" s="776"/>
      <c r="I6" s="776"/>
    </row>
    <row r="7" spans="1:9">
      <c r="A7" s="775"/>
      <c r="B7" s="775"/>
      <c r="C7" s="777"/>
      <c r="D7" s="777"/>
      <c r="E7" s="777"/>
      <c r="F7" s="777"/>
      <c r="G7" s="777"/>
      <c r="H7" s="777"/>
      <c r="I7" s="777"/>
    </row>
    <row r="9" spans="1:9" ht="13.5" customHeight="1">
      <c r="A9" s="774" t="s">
        <v>2111</v>
      </c>
      <c r="B9" s="774"/>
      <c r="C9" s="776">
        <f>基本情報登録!D20</f>
        <v>0</v>
      </c>
      <c r="D9" s="776"/>
      <c r="E9" s="776"/>
      <c r="F9" s="776"/>
      <c r="G9" s="776"/>
      <c r="H9" s="776"/>
      <c r="I9" s="81"/>
    </row>
    <row r="10" spans="1:9" ht="13.5" customHeight="1">
      <c r="A10" s="775"/>
      <c r="B10" s="775"/>
      <c r="C10" s="777"/>
      <c r="D10" s="777"/>
      <c r="E10" s="777"/>
      <c r="F10" s="777"/>
      <c r="G10" s="777"/>
      <c r="H10" s="777"/>
      <c r="I10" s="82" t="s">
        <v>2097</v>
      </c>
    </row>
    <row r="12" spans="1:9" ht="13.5" customHeight="1">
      <c r="A12" s="774" t="str">
        <f>基本情報登録!B16</f>
        <v>部長名</v>
      </c>
      <c r="B12" s="774"/>
      <c r="C12" s="778">
        <f>基本情報登録!D16</f>
        <v>0</v>
      </c>
      <c r="D12" s="778"/>
      <c r="E12" s="778"/>
      <c r="F12" s="778"/>
      <c r="G12" s="778"/>
      <c r="H12" s="778"/>
      <c r="I12" s="81"/>
    </row>
    <row r="13" spans="1:9" ht="13.5" customHeight="1">
      <c r="A13" s="775"/>
      <c r="B13" s="775"/>
      <c r="C13" s="779"/>
      <c r="D13" s="779"/>
      <c r="E13" s="779"/>
      <c r="F13" s="779"/>
      <c r="G13" s="779"/>
      <c r="H13" s="779"/>
      <c r="I13" s="82" t="s">
        <v>2097</v>
      </c>
    </row>
    <row r="15" spans="1:9" ht="13.5" customHeight="1">
      <c r="A15" s="774" t="str">
        <f>基本情報登録!B25</f>
        <v>申込責任者氏名</v>
      </c>
      <c r="B15" s="774"/>
      <c r="C15" s="778">
        <f>基本情報登録!D25</f>
        <v>0</v>
      </c>
      <c r="D15" s="778"/>
      <c r="E15" s="778"/>
      <c r="F15" s="778"/>
      <c r="G15" s="778"/>
      <c r="H15" s="778"/>
      <c r="I15" s="107"/>
    </row>
    <row r="16" spans="1:9" ht="13.5" customHeight="1">
      <c r="A16" s="775"/>
      <c r="B16" s="775"/>
      <c r="C16" s="779"/>
      <c r="D16" s="779"/>
      <c r="E16" s="779"/>
      <c r="F16" s="779"/>
      <c r="G16" s="779"/>
      <c r="H16" s="779"/>
      <c r="I16" s="82" t="s">
        <v>2097</v>
      </c>
    </row>
    <row r="18" spans="1:18">
      <c r="B18" s="83" t="s">
        <v>2098</v>
      </c>
      <c r="C18" s="783"/>
      <c r="D18" s="784"/>
      <c r="E18" s="84"/>
      <c r="F18" s="85" t="s">
        <v>2099</v>
      </c>
      <c r="G18" s="785" t="str">
        <f>IF(基本情報登録!D27&gt;0,基本情報登録!D27,"")</f>
        <v/>
      </c>
      <c r="H18" s="785"/>
      <c r="I18" s="785"/>
    </row>
    <row r="19" spans="1:18">
      <c r="A19" s="774" t="s">
        <v>2110</v>
      </c>
      <c r="B19" s="774"/>
      <c r="C19" s="786"/>
      <c r="D19" s="786"/>
      <c r="E19" s="86" t="s">
        <v>2100</v>
      </c>
      <c r="F19" s="786"/>
      <c r="G19" s="786"/>
      <c r="H19" s="786"/>
      <c r="I19" s="86" t="s">
        <v>2101</v>
      </c>
    </row>
    <row r="20" spans="1:18">
      <c r="A20" s="775"/>
      <c r="B20" s="775"/>
      <c r="C20" s="786"/>
      <c r="D20" s="786"/>
      <c r="E20" s="786"/>
      <c r="F20" s="786"/>
      <c r="G20" s="786"/>
      <c r="H20" s="786"/>
      <c r="I20" s="786"/>
    </row>
    <row r="23" spans="1:18">
      <c r="A23" s="787" t="s">
        <v>2102</v>
      </c>
      <c r="B23" s="765" t="s">
        <v>2141</v>
      </c>
      <c r="C23" s="766"/>
      <c r="D23" s="767"/>
      <c r="E23" s="780" t="s">
        <v>2103</v>
      </c>
      <c r="F23" s="743" t="str">
        <f>IF(基本情報登録!D8&gt;0,VLOOKUP(基本情報登録!D8,'加盟校情報&amp;大会設定'!A3:D47,4,FALSE),"")</f>
        <v/>
      </c>
      <c r="G23" s="744"/>
      <c r="H23" s="744"/>
      <c r="I23" s="745"/>
    </row>
    <row r="24" spans="1:18">
      <c r="A24" s="787"/>
      <c r="B24" s="768"/>
      <c r="C24" s="769"/>
      <c r="D24" s="770"/>
      <c r="E24" s="781"/>
      <c r="F24" s="746"/>
      <c r="G24" s="747"/>
      <c r="H24" s="747"/>
      <c r="I24" s="748"/>
      <c r="P24" s="732"/>
      <c r="Q24" s="733"/>
      <c r="R24" s="734"/>
    </row>
    <row r="25" spans="1:18" s="87" customFormat="1">
      <c r="A25" s="771"/>
      <c r="B25" s="782" t="s">
        <v>2104</v>
      </c>
      <c r="C25" s="754"/>
      <c r="D25" s="755"/>
      <c r="E25" s="749" t="s">
        <v>37</v>
      </c>
      <c r="F25" s="749" t="s">
        <v>2105</v>
      </c>
      <c r="G25" s="749" t="s">
        <v>2106</v>
      </c>
      <c r="H25" s="739" t="s">
        <v>3433</v>
      </c>
      <c r="I25" s="740"/>
    </row>
    <row r="26" spans="1:18">
      <c r="A26" s="772"/>
      <c r="B26" s="763"/>
      <c r="C26" s="624"/>
      <c r="D26" s="764"/>
      <c r="E26" s="750"/>
      <c r="F26" s="750"/>
      <c r="G26" s="750"/>
      <c r="H26" s="741"/>
      <c r="I26" s="742"/>
    </row>
    <row r="27" spans="1:18" ht="13.5" customHeight="1">
      <c r="A27" s="753">
        <v>1</v>
      </c>
      <c r="B27" s="753" t="str">
        <f>'様式Ⅰ(男子)'!$E14</f>
        <v/>
      </c>
      <c r="C27" s="754"/>
      <c r="D27" s="755"/>
      <c r="E27" s="756">
        <f>'様式Ⅰ(男子)'!$C14</f>
        <v>0</v>
      </c>
      <c r="F27" s="749" t="str">
        <f>'様式Ⅰ(男子)'!$F14</f>
        <v/>
      </c>
      <c r="G27" s="749" t="str">
        <f>'様式Ⅰ(男子)'!$F15</f>
        <v/>
      </c>
      <c r="H27" s="735"/>
      <c r="I27" s="736"/>
    </row>
    <row r="28" spans="1:18" ht="13.5" customHeight="1">
      <c r="A28" s="752"/>
      <c r="B28" s="758" t="str">
        <f>'様式Ⅰ(男子)'!$D14</f>
        <v/>
      </c>
      <c r="C28" s="759">
        <f>'様式Ⅰ(女子)'!$C15</f>
        <v>0</v>
      </c>
      <c r="D28" s="760">
        <f>'様式Ⅰ(女子)'!$C15</f>
        <v>0</v>
      </c>
      <c r="E28" s="757"/>
      <c r="F28" s="750"/>
      <c r="G28" s="750"/>
      <c r="H28" s="737"/>
      <c r="I28" s="738"/>
    </row>
    <row r="29" spans="1:18" ht="13.5" customHeight="1">
      <c r="A29" s="751">
        <v>2</v>
      </c>
      <c r="B29" s="753" t="str">
        <f>'様式Ⅰ(男子)'!$E17</f>
        <v/>
      </c>
      <c r="C29" s="754"/>
      <c r="D29" s="755"/>
      <c r="E29" s="756">
        <f>'様式Ⅰ(男子)'!$C17</f>
        <v>0</v>
      </c>
      <c r="F29" s="749" t="str">
        <f>'様式Ⅰ(男子)'!$F17</f>
        <v/>
      </c>
      <c r="G29" s="749" t="str">
        <f>'様式Ⅰ(男子)'!$F18</f>
        <v/>
      </c>
      <c r="H29" s="735"/>
      <c r="I29" s="736"/>
    </row>
    <row r="30" spans="1:18" ht="13.5" customHeight="1">
      <c r="A30" s="752"/>
      <c r="B30" s="758" t="str">
        <f>'様式Ⅰ(男子)'!$D17</f>
        <v/>
      </c>
      <c r="C30" s="759">
        <f>'様式Ⅰ(女子)'!$C17</f>
        <v>0</v>
      </c>
      <c r="D30" s="760">
        <f>'様式Ⅰ(女子)'!$C17</f>
        <v>0</v>
      </c>
      <c r="E30" s="757"/>
      <c r="F30" s="750"/>
      <c r="G30" s="750"/>
      <c r="H30" s="737"/>
      <c r="I30" s="738"/>
    </row>
    <row r="31" spans="1:18" ht="13.5" customHeight="1">
      <c r="A31" s="751">
        <v>3</v>
      </c>
      <c r="B31" s="763" t="str">
        <f>'様式Ⅰ(男子)'!$E20</f>
        <v/>
      </c>
      <c r="C31" s="624"/>
      <c r="D31" s="764"/>
      <c r="E31" s="756">
        <f>'様式Ⅰ(男子)'!$C20</f>
        <v>0</v>
      </c>
      <c r="F31" s="749" t="str">
        <f>'様式Ⅰ(男子)'!$F20</f>
        <v/>
      </c>
      <c r="G31" s="749" t="str">
        <f>'様式Ⅰ(男子)'!$F21</f>
        <v/>
      </c>
      <c r="H31" s="735"/>
      <c r="I31" s="736"/>
    </row>
    <row r="32" spans="1:18" ht="13.5" customHeight="1">
      <c r="A32" s="752"/>
      <c r="B32" s="758" t="str">
        <f>'様式Ⅰ(男子)'!$D20</f>
        <v/>
      </c>
      <c r="C32" s="759">
        <f>'様式Ⅰ(女子)'!$C19</f>
        <v>0</v>
      </c>
      <c r="D32" s="760">
        <f>'様式Ⅰ(女子)'!$C19</f>
        <v>0</v>
      </c>
      <c r="E32" s="757"/>
      <c r="F32" s="750"/>
      <c r="G32" s="750"/>
      <c r="H32" s="737"/>
      <c r="I32" s="738"/>
    </row>
    <row r="33" spans="1:9" ht="13.5" customHeight="1">
      <c r="A33" s="751">
        <v>4</v>
      </c>
      <c r="B33" s="753" t="str">
        <f>'様式Ⅰ(男子)'!$E23</f>
        <v/>
      </c>
      <c r="C33" s="754"/>
      <c r="D33" s="755"/>
      <c r="E33" s="756">
        <f>'様式Ⅰ(男子)'!$C23</f>
        <v>0</v>
      </c>
      <c r="F33" s="749" t="str">
        <f>'様式Ⅰ(男子)'!$F23</f>
        <v/>
      </c>
      <c r="G33" s="749" t="str">
        <f>'様式Ⅰ(男子)'!$F24</f>
        <v/>
      </c>
      <c r="H33" s="735"/>
      <c r="I33" s="736"/>
    </row>
    <row r="34" spans="1:9" ht="13.5" customHeight="1">
      <c r="A34" s="752"/>
      <c r="B34" s="758" t="str">
        <f>'様式Ⅰ(男子)'!$D23</f>
        <v/>
      </c>
      <c r="C34" s="759">
        <f>'様式Ⅰ(女子)'!$C21</f>
        <v>0</v>
      </c>
      <c r="D34" s="760">
        <f>'様式Ⅰ(女子)'!$C21</f>
        <v>0</v>
      </c>
      <c r="E34" s="757"/>
      <c r="F34" s="750"/>
      <c r="G34" s="750"/>
      <c r="H34" s="737"/>
      <c r="I34" s="738"/>
    </row>
    <row r="35" spans="1:9" ht="13.5" customHeight="1">
      <c r="A35" s="751">
        <v>5</v>
      </c>
      <c r="B35" s="753" t="str">
        <f>'様式Ⅰ(男子)'!$E26</f>
        <v/>
      </c>
      <c r="C35" s="754"/>
      <c r="D35" s="755"/>
      <c r="E35" s="756">
        <f>'様式Ⅰ(男子)'!$C26</f>
        <v>0</v>
      </c>
      <c r="F35" s="749" t="str">
        <f>'様式Ⅰ(男子)'!$F26</f>
        <v/>
      </c>
      <c r="G35" s="749" t="str">
        <f>'様式Ⅰ(男子)'!$F27</f>
        <v/>
      </c>
      <c r="H35" s="735"/>
      <c r="I35" s="736"/>
    </row>
    <row r="36" spans="1:9" ht="13.5" customHeight="1">
      <c r="A36" s="752"/>
      <c r="B36" s="758" t="str">
        <f>'様式Ⅰ(男子)'!$D26</f>
        <v/>
      </c>
      <c r="C36" s="759">
        <f>'様式Ⅰ(女子)'!$C23</f>
        <v>0</v>
      </c>
      <c r="D36" s="760">
        <f>'様式Ⅰ(女子)'!$C23</f>
        <v>0</v>
      </c>
      <c r="E36" s="757"/>
      <c r="F36" s="750"/>
      <c r="G36" s="750"/>
      <c r="H36" s="737"/>
      <c r="I36" s="738"/>
    </row>
    <row r="37" spans="1:9" ht="13.5" customHeight="1">
      <c r="A37" s="751">
        <v>6</v>
      </c>
      <c r="B37" s="753" t="str">
        <f>'様式Ⅰ(男子)'!$E29</f>
        <v/>
      </c>
      <c r="C37" s="754"/>
      <c r="D37" s="755"/>
      <c r="E37" s="756">
        <f>'様式Ⅰ(男子)'!$C29</f>
        <v>0</v>
      </c>
      <c r="F37" s="749" t="str">
        <f>'様式Ⅰ(男子)'!$F29</f>
        <v/>
      </c>
      <c r="G37" s="749" t="str">
        <f>'様式Ⅰ(男子)'!$F30</f>
        <v/>
      </c>
      <c r="H37" s="735"/>
      <c r="I37" s="736"/>
    </row>
    <row r="38" spans="1:9" ht="13.5" customHeight="1">
      <c r="A38" s="752"/>
      <c r="B38" s="758" t="str">
        <f>'様式Ⅰ(男子)'!$D29</f>
        <v/>
      </c>
      <c r="C38" s="759">
        <f>'様式Ⅰ(女子)'!$C25</f>
        <v>0</v>
      </c>
      <c r="D38" s="760">
        <f>'様式Ⅰ(女子)'!$C25</f>
        <v>0</v>
      </c>
      <c r="E38" s="757"/>
      <c r="F38" s="750"/>
      <c r="G38" s="750"/>
      <c r="H38" s="737"/>
      <c r="I38" s="738"/>
    </row>
    <row r="39" spans="1:9" ht="13.5" customHeight="1">
      <c r="A39" s="751">
        <v>7</v>
      </c>
      <c r="B39" s="753" t="str">
        <f>'様式Ⅰ(男子)'!$E32</f>
        <v/>
      </c>
      <c r="C39" s="754"/>
      <c r="D39" s="755"/>
      <c r="E39" s="756">
        <f>'様式Ⅰ(男子)'!$C32</f>
        <v>0</v>
      </c>
      <c r="F39" s="749" t="str">
        <f>'様式Ⅰ(男子)'!$F32</f>
        <v/>
      </c>
      <c r="G39" s="749" t="str">
        <f>'様式Ⅰ(男子)'!$F33</f>
        <v/>
      </c>
      <c r="H39" s="735"/>
      <c r="I39" s="736"/>
    </row>
    <row r="40" spans="1:9" ht="13.5" customHeight="1">
      <c r="A40" s="752"/>
      <c r="B40" s="758" t="str">
        <f>'様式Ⅰ(男子)'!$D32</f>
        <v/>
      </c>
      <c r="C40" s="759">
        <f>'様式Ⅰ(女子)'!$C27</f>
        <v>0</v>
      </c>
      <c r="D40" s="760">
        <f>'様式Ⅰ(女子)'!$C27</f>
        <v>0</v>
      </c>
      <c r="E40" s="757"/>
      <c r="F40" s="750"/>
      <c r="G40" s="750"/>
      <c r="H40" s="737"/>
      <c r="I40" s="738"/>
    </row>
    <row r="41" spans="1:9" ht="13.5" customHeight="1">
      <c r="A41" s="751">
        <v>8</v>
      </c>
      <c r="B41" s="753" t="str">
        <f>'様式Ⅰ(男子)'!$E35</f>
        <v/>
      </c>
      <c r="C41" s="754"/>
      <c r="D41" s="755"/>
      <c r="E41" s="756">
        <f>'様式Ⅰ(男子)'!$C35</f>
        <v>0</v>
      </c>
      <c r="F41" s="749" t="str">
        <f>'様式Ⅰ(男子)'!$F35</f>
        <v/>
      </c>
      <c r="G41" s="749" t="str">
        <f>'様式Ⅰ(男子)'!$F36</f>
        <v/>
      </c>
      <c r="H41" s="735"/>
      <c r="I41" s="736"/>
    </row>
    <row r="42" spans="1:9" ht="13.5" customHeight="1">
      <c r="A42" s="752"/>
      <c r="B42" s="758" t="str">
        <f>'様式Ⅰ(男子)'!$D35</f>
        <v/>
      </c>
      <c r="C42" s="759">
        <f>'様式Ⅰ(女子)'!$C29</f>
        <v>0</v>
      </c>
      <c r="D42" s="760">
        <f>'様式Ⅰ(女子)'!$C29</f>
        <v>0</v>
      </c>
      <c r="E42" s="757"/>
      <c r="F42" s="750"/>
      <c r="G42" s="750"/>
      <c r="H42" s="737"/>
      <c r="I42" s="738"/>
    </row>
    <row r="43" spans="1:9" ht="13.5" customHeight="1">
      <c r="A43" s="751">
        <v>9</v>
      </c>
      <c r="B43" s="753" t="str">
        <f>'様式Ⅰ(男子)'!$E38</f>
        <v/>
      </c>
      <c r="C43" s="754"/>
      <c r="D43" s="755"/>
      <c r="E43" s="756">
        <f>'様式Ⅰ(男子)'!$C38</f>
        <v>0</v>
      </c>
      <c r="F43" s="756" t="str">
        <f>'様式Ⅰ(男子)'!$F38</f>
        <v/>
      </c>
      <c r="G43" s="756" t="str">
        <f>'様式Ⅰ(男子)'!$F39</f>
        <v/>
      </c>
      <c r="H43" s="735"/>
      <c r="I43" s="736"/>
    </row>
    <row r="44" spans="1:9" ht="13.5" customHeight="1">
      <c r="A44" s="752"/>
      <c r="B44" s="758" t="str">
        <f>'様式Ⅰ(男子)'!$D38</f>
        <v/>
      </c>
      <c r="C44" s="759">
        <f>'様式Ⅰ(女子)'!$C31</f>
        <v>0</v>
      </c>
      <c r="D44" s="760">
        <f>'様式Ⅰ(女子)'!$C31</f>
        <v>0</v>
      </c>
      <c r="E44" s="757"/>
      <c r="F44" s="757"/>
      <c r="G44" s="757"/>
      <c r="H44" s="737"/>
      <c r="I44" s="738"/>
    </row>
    <row r="45" spans="1:9" ht="13.5" customHeight="1">
      <c r="A45" s="751">
        <v>10</v>
      </c>
      <c r="B45" s="753" t="str">
        <f>'様式Ⅰ(男子)'!$E41</f>
        <v/>
      </c>
      <c r="C45" s="754"/>
      <c r="D45" s="755"/>
      <c r="E45" s="756">
        <f>'様式Ⅰ(男子)'!$C41</f>
        <v>0</v>
      </c>
      <c r="F45" s="756" t="str">
        <f>'様式Ⅰ(男子)'!$F41</f>
        <v/>
      </c>
      <c r="G45" s="756" t="str">
        <f>'様式Ⅰ(男子)'!$F42</f>
        <v/>
      </c>
      <c r="H45" s="735"/>
      <c r="I45" s="736"/>
    </row>
    <row r="46" spans="1:9" ht="13.5" customHeight="1">
      <c r="A46" s="752"/>
      <c r="B46" s="758" t="str">
        <f>'様式Ⅰ(男子)'!$D41</f>
        <v/>
      </c>
      <c r="C46" s="759">
        <f>'様式Ⅰ(女子)'!$C33</f>
        <v>0</v>
      </c>
      <c r="D46" s="760">
        <f>'様式Ⅰ(女子)'!$C33</f>
        <v>0</v>
      </c>
      <c r="E46" s="757"/>
      <c r="F46" s="757"/>
      <c r="G46" s="757"/>
      <c r="H46" s="737"/>
      <c r="I46" s="738"/>
    </row>
    <row r="47" spans="1:9" ht="13.5" customHeight="1">
      <c r="A47" s="751">
        <v>11</v>
      </c>
      <c r="B47" s="753" t="str">
        <f>'様式Ⅰ(男子)'!$E44</f>
        <v/>
      </c>
      <c r="C47" s="754"/>
      <c r="D47" s="755"/>
      <c r="E47" s="756">
        <f>'様式Ⅰ(男子)'!$C44</f>
        <v>0</v>
      </c>
      <c r="F47" s="756" t="str">
        <f>'様式Ⅰ(男子)'!$F44</f>
        <v/>
      </c>
      <c r="G47" s="756" t="str">
        <f>'様式Ⅰ(男子)'!$F45</f>
        <v/>
      </c>
      <c r="H47" s="735"/>
      <c r="I47" s="736"/>
    </row>
    <row r="48" spans="1:9" ht="13.5" customHeight="1">
      <c r="A48" s="752"/>
      <c r="B48" s="758" t="str">
        <f>'様式Ⅰ(男子)'!$D44</f>
        <v/>
      </c>
      <c r="C48" s="759">
        <f>'様式Ⅰ(女子)'!$C35</f>
        <v>0</v>
      </c>
      <c r="D48" s="760">
        <f>'様式Ⅰ(女子)'!$C35</f>
        <v>0</v>
      </c>
      <c r="E48" s="757"/>
      <c r="F48" s="757"/>
      <c r="G48" s="757"/>
      <c r="H48" s="737"/>
      <c r="I48" s="738"/>
    </row>
    <row r="49" spans="1:9" ht="13.5" customHeight="1">
      <c r="A49" s="88" t="s">
        <v>2107</v>
      </c>
      <c r="B49" s="761" t="s">
        <v>2108</v>
      </c>
      <c r="C49" s="761"/>
      <c r="D49" s="761"/>
      <c r="E49" s="89"/>
      <c r="F49" s="89"/>
      <c r="G49" s="89"/>
      <c r="H49" s="89"/>
      <c r="I49" s="89"/>
    </row>
    <row r="50" spans="1:9" ht="13.5" customHeight="1">
      <c r="A50" s="90"/>
      <c r="B50" s="761" t="s">
        <v>3526</v>
      </c>
      <c r="C50" s="761"/>
      <c r="D50" s="761"/>
      <c r="E50" s="761"/>
      <c r="F50" s="761"/>
      <c r="G50" s="761"/>
      <c r="H50" s="761"/>
      <c r="I50" s="761"/>
    </row>
    <row r="51" spans="1:9" ht="13.5" customHeight="1">
      <c r="G51" s="762" t="s">
        <v>2109</v>
      </c>
      <c r="H51" s="762"/>
      <c r="I51" s="762"/>
    </row>
    <row r="52" spans="1:9" ht="13.5" customHeight="1">
      <c r="G52" s="762"/>
      <c r="H52" s="762"/>
      <c r="I52" s="762"/>
    </row>
    <row r="53" spans="1:9" ht="13.5" customHeight="1"/>
    <row r="54" spans="1:9" ht="13.5" customHeight="1"/>
    <row r="55" spans="1:9" ht="13.5" customHeight="1"/>
    <row r="56" spans="1:9" ht="13.5" customHeight="1"/>
  </sheetData>
  <mergeCells count="107">
    <mergeCell ref="B23:D24"/>
    <mergeCell ref="A25:A26"/>
    <mergeCell ref="A1:I2"/>
    <mergeCell ref="A3:I4"/>
    <mergeCell ref="A6:B7"/>
    <mergeCell ref="C6:I7"/>
    <mergeCell ref="A9:B10"/>
    <mergeCell ref="C9:H10"/>
    <mergeCell ref="A12:B13"/>
    <mergeCell ref="C12:H13"/>
    <mergeCell ref="A15:B16"/>
    <mergeCell ref="C15:H16"/>
    <mergeCell ref="E23:E24"/>
    <mergeCell ref="B25:D26"/>
    <mergeCell ref="E25:E26"/>
    <mergeCell ref="C18:D18"/>
    <mergeCell ref="G18:I18"/>
    <mergeCell ref="A19:B20"/>
    <mergeCell ref="C19:D19"/>
    <mergeCell ref="F19:H19"/>
    <mergeCell ref="C20:I20"/>
    <mergeCell ref="A23:A24"/>
    <mergeCell ref="A27:A28"/>
    <mergeCell ref="B27:D27"/>
    <mergeCell ref="E27:E28"/>
    <mergeCell ref="F27:F28"/>
    <mergeCell ref="G27:G28"/>
    <mergeCell ref="B28:D28"/>
    <mergeCell ref="F43:F44"/>
    <mergeCell ref="F45:F46"/>
    <mergeCell ref="F47:F48"/>
    <mergeCell ref="G43:G44"/>
    <mergeCell ref="G45:G46"/>
    <mergeCell ref="G47:G48"/>
    <mergeCell ref="A29:A30"/>
    <mergeCell ref="B29:D29"/>
    <mergeCell ref="E29:E30"/>
    <mergeCell ref="F29:F30"/>
    <mergeCell ref="G29:G30"/>
    <mergeCell ref="B30:D30"/>
    <mergeCell ref="A31:A32"/>
    <mergeCell ref="E31:E32"/>
    <mergeCell ref="F31:F32"/>
    <mergeCell ref="G31:G32"/>
    <mergeCell ref="B31:D31"/>
    <mergeCell ref="B32:D32"/>
    <mergeCell ref="A33:A34"/>
    <mergeCell ref="B33:D33"/>
    <mergeCell ref="E33:E34"/>
    <mergeCell ref="F33:F34"/>
    <mergeCell ref="G33:G34"/>
    <mergeCell ref="B34:D34"/>
    <mergeCell ref="A35:A36"/>
    <mergeCell ref="B35:D35"/>
    <mergeCell ref="E35:E36"/>
    <mergeCell ref="F35:F36"/>
    <mergeCell ref="G35:G36"/>
    <mergeCell ref="B36:D36"/>
    <mergeCell ref="A37:A38"/>
    <mergeCell ref="B37:D37"/>
    <mergeCell ref="E37:E38"/>
    <mergeCell ref="F37:F38"/>
    <mergeCell ref="G37:G38"/>
    <mergeCell ref="B38:D38"/>
    <mergeCell ref="A39:A40"/>
    <mergeCell ref="B39:D39"/>
    <mergeCell ref="E39:E40"/>
    <mergeCell ref="F39:F40"/>
    <mergeCell ref="G39:G40"/>
    <mergeCell ref="B40:D40"/>
    <mergeCell ref="A41:A42"/>
    <mergeCell ref="B41:D41"/>
    <mergeCell ref="E41:E42"/>
    <mergeCell ref="F41:F42"/>
    <mergeCell ref="G41:G42"/>
    <mergeCell ref="B42:D42"/>
    <mergeCell ref="B49:D49"/>
    <mergeCell ref="B50:I50"/>
    <mergeCell ref="G51:I52"/>
    <mergeCell ref="E43:E44"/>
    <mergeCell ref="E45:E46"/>
    <mergeCell ref="E47:E48"/>
    <mergeCell ref="A43:A44"/>
    <mergeCell ref="A45:A46"/>
    <mergeCell ref="A47:A48"/>
    <mergeCell ref="B43:D43"/>
    <mergeCell ref="B44:D44"/>
    <mergeCell ref="B45:D45"/>
    <mergeCell ref="B46:D46"/>
    <mergeCell ref="B47:D47"/>
    <mergeCell ref="B48:D48"/>
    <mergeCell ref="H43:I44"/>
    <mergeCell ref="H45:I46"/>
    <mergeCell ref="H47:I48"/>
    <mergeCell ref="P24:R24"/>
    <mergeCell ref="H41:I42"/>
    <mergeCell ref="H39:I40"/>
    <mergeCell ref="H37:I38"/>
    <mergeCell ref="H35:I36"/>
    <mergeCell ref="H33:I34"/>
    <mergeCell ref="H29:I30"/>
    <mergeCell ref="H27:I28"/>
    <mergeCell ref="H25:I26"/>
    <mergeCell ref="H31:I32"/>
    <mergeCell ref="F23:I24"/>
    <mergeCell ref="F25:F26"/>
    <mergeCell ref="G25:G26"/>
  </mergeCells>
  <phoneticPr fontId="1"/>
  <pageMargins left="0.7" right="0.7" top="0.75" bottom="0.75" header="0.3" footer="0.3"/>
  <pageSetup paperSize="9" orientation="portrait" horizontalDpi="4294967292" verticalDpi="30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topLeftCell="A2" workbookViewId="0">
      <selection activeCell="G22" sqref="G22"/>
    </sheetView>
  </sheetViews>
  <sheetFormatPr defaultRowHeight="13.5"/>
  <cols>
    <col min="7" max="7" width="11.125" customWidth="1"/>
    <col min="12" max="12" width="10.75" customWidth="1"/>
  </cols>
  <sheetData>
    <row r="1" spans="1:13">
      <c r="A1" s="241" t="s">
        <v>4381</v>
      </c>
      <c r="B1" s="241"/>
      <c r="C1" s="241"/>
      <c r="D1" s="241"/>
      <c r="E1" s="241"/>
      <c r="F1" s="241"/>
      <c r="G1" s="241"/>
      <c r="H1" s="241"/>
      <c r="I1" s="241"/>
      <c r="J1" s="241"/>
      <c r="K1" s="241"/>
      <c r="L1" s="242"/>
      <c r="M1" s="242"/>
    </row>
    <row r="2" spans="1:13">
      <c r="A2" s="241"/>
      <c r="B2" s="241" t="s">
        <v>4382</v>
      </c>
      <c r="C2" s="241" t="s">
        <v>4383</v>
      </c>
      <c r="D2" s="241" t="s">
        <v>4384</v>
      </c>
      <c r="E2" s="241" t="s">
        <v>4385</v>
      </c>
      <c r="F2" s="241" t="s">
        <v>4386</v>
      </c>
      <c r="G2" s="241" t="s">
        <v>4387</v>
      </c>
      <c r="H2" s="241" t="s">
        <v>4388</v>
      </c>
      <c r="I2" s="241" t="s">
        <v>4389</v>
      </c>
      <c r="J2" s="241" t="s">
        <v>4390</v>
      </c>
      <c r="K2" s="241" t="s">
        <v>4391</v>
      </c>
      <c r="L2" s="243" t="s">
        <v>4329</v>
      </c>
      <c r="M2" s="243" t="s">
        <v>4392</v>
      </c>
    </row>
    <row r="3" spans="1:13">
      <c r="A3" t="s">
        <v>4393</v>
      </c>
      <c r="B3" s="242" t="str">
        <f>IF(F3="","",VLOOKUP('リレー確認表（記録入力）'!$D$4,'加盟校情報&amp;大会設定'!$A$3:$D$59,3,FALSE))</f>
        <v/>
      </c>
      <c r="C3" s="242" t="str">
        <f>IF(F3="","",VLOOKUP('リレー確認表（記録入力）'!$D$4,'加盟校情報&amp;大会設定'!$A$3:$D$50,2,FALSE))</f>
        <v/>
      </c>
      <c r="D3" s="242" t="str">
        <f>IF(F3="","",VLOOKUP('リレー確認表（記録入力）'!$D$4,'加盟校情報&amp;大会設定'!$A$3:$D$50,1,FALSE))</f>
        <v/>
      </c>
      <c r="E3" s="242" t="str">
        <f>IF(F3="","",RIGHT(100000+'リレー確認表（記録入力）'!G11,5))</f>
        <v/>
      </c>
      <c r="F3" s="242" t="str">
        <f>IF('リレー確認表（記録入力）'!$E$11="","",'リレー確認表（記録入力）'!$N$11)</f>
        <v/>
      </c>
      <c r="G3" s="242" t="str">
        <f>IF('リレー確認表（記録入力）'!$E$12="","",'リレー確認表（記録入力）'!$N$12)</f>
        <v/>
      </c>
      <c r="H3" s="242" t="str">
        <f>IF('リレー確認表（記録入力）'!$E$13="","",'リレー確認表（記録入力）'!$N$13)</f>
        <v/>
      </c>
      <c r="I3" s="242" t="str">
        <f>IF('リレー確認表（記録入力）'!$E$14="","",'リレー確認表（記録入力）'!$N$14)</f>
        <v/>
      </c>
      <c r="J3" s="242" t="str">
        <f>IF('リレー確認表（記録入力）'!$E$15="","",'リレー確認表（記録入力）'!$N$15)</f>
        <v/>
      </c>
      <c r="K3" s="242" t="str">
        <f>IF('リレー確認表（記録入力）'!$E$16="","",'リレー確認表（記録入力）'!$N$16)</f>
        <v/>
      </c>
      <c r="L3" s="245" t="str">
        <f>IF(基本情報登録!$D$8="","",基本情報登録!$D$8)</f>
        <v/>
      </c>
      <c r="M3" s="245">
        <f>SUM(L5:M5)</f>
        <v>0</v>
      </c>
    </row>
    <row r="4" spans="1:13">
      <c r="B4" s="241" t="s">
        <v>4382</v>
      </c>
      <c r="C4" s="241" t="s">
        <v>4383</v>
      </c>
      <c r="D4" s="241" t="s">
        <v>4384</v>
      </c>
      <c r="E4" s="241" t="s">
        <v>4385</v>
      </c>
      <c r="F4" s="241" t="s">
        <v>4386</v>
      </c>
      <c r="G4" s="241" t="s">
        <v>4387</v>
      </c>
      <c r="H4" s="241" t="s">
        <v>4388</v>
      </c>
      <c r="I4" s="241" t="s">
        <v>4389</v>
      </c>
      <c r="J4" s="241" t="s">
        <v>4390</v>
      </c>
      <c r="K4" s="241" t="s">
        <v>4391</v>
      </c>
      <c r="L4" s="246" t="s">
        <v>4399</v>
      </c>
      <c r="M4" s="246" t="s">
        <v>4352</v>
      </c>
    </row>
    <row r="5" spans="1:13">
      <c r="A5" t="s">
        <v>4394</v>
      </c>
      <c r="B5" s="242" t="str">
        <f>IF(F5="","",VLOOKUP('リレー確認表（記録入力）'!$D$4,'加盟校情報&amp;大会設定'!$A$3:$D$59,3,FALSE))</f>
        <v/>
      </c>
      <c r="C5" s="242" t="str">
        <f>IF(F5="","",VLOOKUP('リレー確認表（記録入力）'!$D$4,'加盟校情報&amp;大会設定'!$A$3:$D$50,2,FALSE))</f>
        <v/>
      </c>
      <c r="D5" s="242" t="str">
        <f>IF(F5="","",VLOOKUP('リレー確認表（記録入力）'!$D$4,'加盟校情報&amp;大会設定'!$A$3:$D$50,1,FALSE))</f>
        <v/>
      </c>
      <c r="E5" s="242" t="str">
        <f>IF(F5="","",RIGHT(100000+'リレー確認表（記録入力）'!G17,5))</f>
        <v/>
      </c>
      <c r="F5" s="242" t="str">
        <f>IF('リレー確認表（記録入力）'!$E$17="","",'リレー確認表（記録入力）'!$N$17)</f>
        <v/>
      </c>
      <c r="G5" s="242" t="str">
        <f>IF('リレー確認表（記録入力）'!$E$18="","",'リレー確認表（記録入力）'!$N$18)</f>
        <v/>
      </c>
      <c r="H5" s="242" t="str">
        <f>IF('リレー確認表（記録入力）'!$E$19="","",'リレー確認表（記録入力）'!$N$19)</f>
        <v/>
      </c>
      <c r="I5" s="242" t="str">
        <f>IF('リレー確認表（記録入力）'!$E$20="","",'リレー確認表（記録入力）'!$N$20)</f>
        <v/>
      </c>
      <c r="J5" s="242" t="str">
        <f>IF('リレー確認表（記録入力）'!$E$21="","",'リレー確認表（記録入力）'!$N$21)</f>
        <v/>
      </c>
      <c r="K5" s="242" t="str">
        <f>IF('リレー確認表（記録入力）'!$E$22="","",'リレー確認表（記録入力）'!$N$22)</f>
        <v/>
      </c>
      <c r="L5" s="245" t="str">
        <f>IF(F3="","",2000)</f>
        <v/>
      </c>
      <c r="M5" s="245" t="str">
        <f>IF(F5="","",2000)</f>
        <v/>
      </c>
    </row>
    <row r="6" spans="1:13">
      <c r="A6" s="242"/>
      <c r="B6" s="242"/>
      <c r="C6" s="242"/>
      <c r="D6" s="242"/>
      <c r="E6" s="242"/>
      <c r="F6" s="242"/>
      <c r="G6" s="242"/>
      <c r="H6" s="242"/>
      <c r="I6" s="242"/>
      <c r="J6" s="242"/>
      <c r="K6" s="242"/>
      <c r="L6" s="242"/>
      <c r="M6" s="242"/>
    </row>
    <row r="7" spans="1:13">
      <c r="A7" s="242"/>
      <c r="B7" s="242"/>
      <c r="C7" s="242"/>
      <c r="D7" s="242"/>
      <c r="E7" s="242"/>
      <c r="F7" s="242"/>
      <c r="G7" s="242"/>
      <c r="H7" s="242"/>
      <c r="I7" s="242"/>
      <c r="J7" s="242"/>
      <c r="K7" s="242"/>
      <c r="L7" s="242"/>
      <c r="M7" s="242"/>
    </row>
    <row r="8" spans="1:13">
      <c r="A8" t="s">
        <v>4395</v>
      </c>
      <c r="L8" s="242"/>
      <c r="M8" s="242"/>
    </row>
    <row r="9" spans="1:13">
      <c r="B9" t="s">
        <v>1163</v>
      </c>
      <c r="C9" t="s">
        <v>1234</v>
      </c>
      <c r="D9" t="s">
        <v>1235</v>
      </c>
      <c r="E9" t="s">
        <v>1236</v>
      </c>
      <c r="F9" t="s">
        <v>1237</v>
      </c>
      <c r="G9" t="s">
        <v>1238</v>
      </c>
      <c r="H9" t="s">
        <v>1239</v>
      </c>
      <c r="I9" t="s">
        <v>1240</v>
      </c>
      <c r="J9" t="s">
        <v>1241</v>
      </c>
      <c r="K9" t="s">
        <v>1242</v>
      </c>
      <c r="L9" s="243" t="s">
        <v>4329</v>
      </c>
      <c r="M9" s="243" t="s">
        <v>4396</v>
      </c>
    </row>
    <row r="10" spans="1:13">
      <c r="A10" t="s">
        <v>4393</v>
      </c>
      <c r="B10" s="242" t="str">
        <f>IF(F10="","",VLOOKUP('リレー確認表（記録入力）'!$D$4,'加盟校情報&amp;大会設定'!$A$3:$D$59,3,FALSE))</f>
        <v/>
      </c>
      <c r="C10" s="242" t="str">
        <f>IF(F10="","",VLOOKUP('リレー確認表（記録入力）'!$D$4,'加盟校情報&amp;大会設定'!$A$3:$D$50,2,FALSE))</f>
        <v/>
      </c>
      <c r="D10" s="242" t="str">
        <f>IF(F10="","",VLOOKUP('リレー確認表（記録入力）'!$D$4,'加盟校情報&amp;大会設定'!$A$3:$D$50,1,FALSE))</f>
        <v/>
      </c>
      <c r="E10" s="242" t="str">
        <f>IF(F10="","",RIGHT(100000+'リレー確認表（記録入力）'!G27,5))</f>
        <v/>
      </c>
      <c r="F10" s="242" t="str">
        <f>IF('リレー確認表（記録入力）'!$E$27="","",'リレー確認表（記録入力）'!$N$27)</f>
        <v/>
      </c>
      <c r="G10" s="242" t="str">
        <f>IF('リレー確認表（記録入力）'!$E$28="","",'リレー確認表（記録入力）'!$N$28)</f>
        <v/>
      </c>
      <c r="H10" s="242" t="str">
        <f>IF('リレー確認表（記録入力）'!$E$29="","",'リレー確認表（記録入力）'!$N$29)</f>
        <v/>
      </c>
      <c r="I10" s="242" t="str">
        <f>IF('リレー確認表（記録入力）'!$E$30="","",'リレー確認表（記録入力）'!$N$30)</f>
        <v/>
      </c>
      <c r="J10" s="242" t="str">
        <f>IF('リレー確認表（記録入力）'!$E$31="","",'リレー確認表（記録入力）'!$N$31)</f>
        <v/>
      </c>
      <c r="K10" s="242" t="str">
        <f>IF('リレー確認表（記録入力）'!$E$32="","",'リレー確認表（記録入力）'!$N$32)</f>
        <v/>
      </c>
      <c r="L10" s="245" t="str">
        <f>IF(基本情報登録!$D$8="","",基本情報登録!$D$8)</f>
        <v/>
      </c>
      <c r="M10" s="245">
        <f>SUM(L12:M12)</f>
        <v>0</v>
      </c>
    </row>
    <row r="11" spans="1:13">
      <c r="B11" s="241" t="s">
        <v>4382</v>
      </c>
      <c r="C11" s="241" t="s">
        <v>4383</v>
      </c>
      <c r="D11" s="241" t="s">
        <v>4384</v>
      </c>
      <c r="E11" s="241" t="s">
        <v>4385</v>
      </c>
      <c r="F11" s="241" t="s">
        <v>4386</v>
      </c>
      <c r="G11" s="241" t="s">
        <v>4387</v>
      </c>
      <c r="H11" s="241" t="s">
        <v>4388</v>
      </c>
      <c r="I11" s="241" t="s">
        <v>4389</v>
      </c>
      <c r="J11" s="241" t="s">
        <v>4390</v>
      </c>
      <c r="K11" s="241" t="s">
        <v>4391</v>
      </c>
      <c r="L11" s="246" t="s">
        <v>4399</v>
      </c>
      <c r="M11" s="246" t="s">
        <v>4352</v>
      </c>
    </row>
    <row r="12" spans="1:13">
      <c r="A12" t="s">
        <v>4394</v>
      </c>
      <c r="B12" s="242" t="str">
        <f>IF(F12="","",VLOOKUP('リレー確認表（記録入力）'!$D$4,'加盟校情報&amp;大会設定'!$A$3:$D$59,3,FALSE))</f>
        <v/>
      </c>
      <c r="C12" s="242" t="str">
        <f>IF(F12="","",VLOOKUP('リレー確認表（記録入力）'!$D$4,'加盟校情報&amp;大会設定'!$A$3:$D$50,2,FALSE))</f>
        <v/>
      </c>
      <c r="D12" s="242" t="str">
        <f>IF(F12="","",VLOOKUP('リレー確認表（記録入力）'!$D$4,'加盟校情報&amp;大会設定'!$A$3:$D$50,1,FALSE))</f>
        <v/>
      </c>
      <c r="E12" s="242" t="str">
        <f>IF(F12="","",RIGHT(100000+'リレー確認表（記録入力）'!G33,5))</f>
        <v/>
      </c>
      <c r="F12" s="242" t="str">
        <f>IF('リレー確認表（記録入力）'!$E$33="","",'リレー確認表（記録入力）'!$N$33)</f>
        <v/>
      </c>
      <c r="G12" s="242" t="str">
        <f>IF('リレー確認表（記録入力）'!$E$34="","",'リレー確認表（記録入力）'!$N$34)</f>
        <v/>
      </c>
      <c r="H12" s="242" t="str">
        <f>IF('リレー確認表（記録入力）'!$E$35="","",'リレー確認表（記録入力）'!$N$35)</f>
        <v/>
      </c>
      <c r="I12" s="242" t="str">
        <f>IF('リレー確認表（記録入力）'!$E$36="","",'リレー確認表（記録入力）'!$N$36)</f>
        <v/>
      </c>
      <c r="J12" s="242" t="str">
        <f>IF('リレー確認表（記録入力）'!$E$37="","",'リレー確認表（記録入力）'!$N$37)</f>
        <v/>
      </c>
      <c r="K12" s="242" t="str">
        <f>IF('リレー確認表（記録入力）'!$E$38="","",'リレー確認表（記録入力）'!$N$38)</f>
        <v/>
      </c>
      <c r="L12" s="245" t="str">
        <f>IF(F10="","",2000)</f>
        <v/>
      </c>
      <c r="M12" s="245" t="str">
        <f>IF(F12="","",2000)</f>
        <v/>
      </c>
    </row>
  </sheetData>
  <phoneticPr fontId="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153"/>
  <sheetViews>
    <sheetView topLeftCell="A9" zoomScaleNormal="100" workbookViewId="0">
      <selection activeCell="A50" sqref="A50"/>
    </sheetView>
  </sheetViews>
  <sheetFormatPr defaultRowHeight="13.5"/>
  <cols>
    <col min="1" max="1" width="27.25" style="11" bestFit="1" customWidth="1"/>
    <col min="2" max="2" width="35" style="11" bestFit="1" customWidth="1"/>
    <col min="3" max="3" width="11.625" style="11" bestFit="1" customWidth="1"/>
    <col min="4" max="4" width="13.875" style="11" bestFit="1" customWidth="1"/>
    <col min="5" max="6" width="9" style="11"/>
    <col min="7" max="7" width="21.375" style="11" bestFit="1" customWidth="1"/>
    <col min="8" max="8" width="6.25" style="11" bestFit="1" customWidth="1"/>
    <col min="9" max="9" width="6.5" style="11" bestFit="1" customWidth="1"/>
    <col min="10" max="10" width="36.125" style="11" bestFit="1" customWidth="1"/>
    <col min="11" max="17" width="9" style="11"/>
  </cols>
  <sheetData>
    <row r="1" spans="1:17">
      <c r="A1" s="11" t="s">
        <v>1219</v>
      </c>
      <c r="B1" s="11" t="s">
        <v>1220</v>
      </c>
      <c r="C1" s="11" t="s">
        <v>1221</v>
      </c>
      <c r="D1" s="11" t="s">
        <v>1222</v>
      </c>
    </row>
    <row r="2" spans="1:17" ht="14.25" thickBot="1"/>
    <row r="3" spans="1:17">
      <c r="A3" t="s">
        <v>1214</v>
      </c>
      <c r="B3" t="s">
        <v>3397</v>
      </c>
      <c r="C3" s="11">
        <v>490001</v>
      </c>
      <c r="D3" t="s">
        <v>1306</v>
      </c>
      <c r="E3" s="11" t="s">
        <v>1332</v>
      </c>
      <c r="G3" s="788" t="s">
        <v>1181</v>
      </c>
      <c r="H3" s="789"/>
      <c r="I3" s="789"/>
      <c r="J3" s="790"/>
    </row>
    <row r="4" spans="1:17" ht="14.25" thickBot="1">
      <c r="A4" t="s">
        <v>1215</v>
      </c>
      <c r="B4" t="s">
        <v>3391</v>
      </c>
      <c r="C4" s="11">
        <v>490002</v>
      </c>
      <c r="D4" t="s">
        <v>1307</v>
      </c>
      <c r="E4" s="11" t="s">
        <v>1333</v>
      </c>
      <c r="G4" s="16" t="s">
        <v>1162</v>
      </c>
      <c r="H4" s="17" t="s">
        <v>1008</v>
      </c>
      <c r="I4" s="17" t="s">
        <v>1007</v>
      </c>
      <c r="J4" s="18" t="s">
        <v>1009</v>
      </c>
      <c r="N4" s="11" t="s">
        <v>1002</v>
      </c>
      <c r="O4" s="11" t="s">
        <v>1004</v>
      </c>
      <c r="P4" s="11" t="s">
        <v>1010</v>
      </c>
      <c r="Q4" s="11" t="s">
        <v>1005</v>
      </c>
    </row>
    <row r="5" spans="1:17" ht="15" thickTop="1" thickBot="1">
      <c r="A5" t="s">
        <v>1182</v>
      </c>
      <c r="B5" t="s">
        <v>3392</v>
      </c>
      <c r="C5" s="11">
        <v>490003</v>
      </c>
      <c r="D5" t="s">
        <v>1308</v>
      </c>
      <c r="G5" s="19"/>
      <c r="H5" s="20" t="s">
        <v>1004</v>
      </c>
      <c r="I5" s="20" t="s">
        <v>1094</v>
      </c>
      <c r="J5" s="21" t="s">
        <v>2114</v>
      </c>
      <c r="N5" s="11" t="s">
        <v>1003</v>
      </c>
      <c r="O5" s="11">
        <v>2015</v>
      </c>
      <c r="P5" s="11" t="s">
        <v>1011</v>
      </c>
      <c r="Q5" s="11" t="s">
        <v>1180</v>
      </c>
    </row>
    <row r="6" spans="1:17">
      <c r="A6" t="s">
        <v>1183</v>
      </c>
      <c r="B6" t="s">
        <v>3393</v>
      </c>
      <c r="C6" s="11">
        <v>490004</v>
      </c>
      <c r="D6" t="s">
        <v>1309</v>
      </c>
      <c r="N6" s="11" t="s">
        <v>1006</v>
      </c>
      <c r="O6" s="11">
        <v>2016</v>
      </c>
      <c r="P6" s="11" t="s">
        <v>1012</v>
      </c>
      <c r="Q6" s="11" t="s">
        <v>1160</v>
      </c>
    </row>
    <row r="7" spans="1:17">
      <c r="A7" t="s">
        <v>1184</v>
      </c>
      <c r="B7" t="s">
        <v>3394</v>
      </c>
      <c r="C7" s="11">
        <v>490005</v>
      </c>
      <c r="D7" t="s">
        <v>1310</v>
      </c>
      <c r="O7" s="11">
        <v>2017</v>
      </c>
      <c r="P7" s="11" t="s">
        <v>1013</v>
      </c>
      <c r="Q7" s="11" t="s">
        <v>2134</v>
      </c>
    </row>
    <row r="8" spans="1:17">
      <c r="A8" t="s">
        <v>1185</v>
      </c>
      <c r="B8" t="s">
        <v>3395</v>
      </c>
      <c r="C8" s="11">
        <v>490006</v>
      </c>
      <c r="D8" t="s">
        <v>1311</v>
      </c>
      <c r="O8" s="11">
        <v>2018</v>
      </c>
      <c r="P8" s="11" t="s">
        <v>1014</v>
      </c>
      <c r="Q8" s="11" t="s">
        <v>2114</v>
      </c>
    </row>
    <row r="9" spans="1:17">
      <c r="A9" t="s">
        <v>1186</v>
      </c>
      <c r="B9" t="s">
        <v>3396</v>
      </c>
      <c r="C9" s="11">
        <v>490007</v>
      </c>
      <c r="D9" t="s">
        <v>1312</v>
      </c>
      <c r="O9" s="11">
        <v>2019</v>
      </c>
      <c r="P9" s="11" t="s">
        <v>1015</v>
      </c>
      <c r="Q9" s="11" t="s">
        <v>2135</v>
      </c>
    </row>
    <row r="10" spans="1:17">
      <c r="A10" t="s">
        <v>1187</v>
      </c>
      <c r="B10" t="s">
        <v>3398</v>
      </c>
      <c r="C10" s="11">
        <v>490008</v>
      </c>
      <c r="D10" t="s">
        <v>1313</v>
      </c>
      <c r="O10" s="11">
        <v>2020</v>
      </c>
      <c r="P10" s="11" t="s">
        <v>1016</v>
      </c>
      <c r="Q10" s="11" t="s">
        <v>2136</v>
      </c>
    </row>
    <row r="11" spans="1:17">
      <c r="A11" t="s">
        <v>1188</v>
      </c>
      <c r="B11" t="s">
        <v>3401</v>
      </c>
      <c r="C11" s="11">
        <v>490009</v>
      </c>
      <c r="D11" t="s">
        <v>1314</v>
      </c>
      <c r="O11" s="11">
        <v>2021</v>
      </c>
      <c r="P11" s="11" t="s">
        <v>1017</v>
      </c>
      <c r="Q11" s="11" t="s">
        <v>2138</v>
      </c>
    </row>
    <row r="12" spans="1:17">
      <c r="A12" t="s">
        <v>4488</v>
      </c>
      <c r="B12" t="s">
        <v>4481</v>
      </c>
      <c r="C12" s="11">
        <v>490010</v>
      </c>
      <c r="D12" t="s">
        <v>4461</v>
      </c>
      <c r="O12" s="11">
        <v>2022</v>
      </c>
      <c r="P12" s="11" t="s">
        <v>1018</v>
      </c>
      <c r="Q12" s="11" t="s">
        <v>2137</v>
      </c>
    </row>
    <row r="13" spans="1:17">
      <c r="A13" t="s">
        <v>4489</v>
      </c>
      <c r="B13" t="s">
        <v>3399</v>
      </c>
      <c r="C13" s="11">
        <v>490011</v>
      </c>
      <c r="D13" t="s">
        <v>4462</v>
      </c>
      <c r="O13" s="11">
        <v>2023</v>
      </c>
      <c r="P13" s="11" t="s">
        <v>1019</v>
      </c>
      <c r="Q13" s="11" t="s">
        <v>2113</v>
      </c>
    </row>
    <row r="14" spans="1:17">
      <c r="A14" t="s">
        <v>1189</v>
      </c>
      <c r="B14" t="s">
        <v>3400</v>
      </c>
      <c r="C14" s="11">
        <v>490012</v>
      </c>
      <c r="D14" t="s">
        <v>3432</v>
      </c>
      <c r="O14" s="11">
        <v>2024</v>
      </c>
      <c r="P14" s="11" t="s">
        <v>1020</v>
      </c>
      <c r="Q14" s="11" t="s">
        <v>2094</v>
      </c>
    </row>
    <row r="15" spans="1:17">
      <c r="A15" t="s">
        <v>1190</v>
      </c>
      <c r="B15" t="s">
        <v>3402</v>
      </c>
      <c r="C15" s="11">
        <v>490013</v>
      </c>
      <c r="D15" t="s">
        <v>1315</v>
      </c>
      <c r="O15" s="11">
        <v>2025</v>
      </c>
      <c r="P15" s="11" t="s">
        <v>1021</v>
      </c>
      <c r="Q15" s="11" t="s">
        <v>2140</v>
      </c>
    </row>
    <row r="16" spans="1:17">
      <c r="A16" t="s">
        <v>1191</v>
      </c>
      <c r="B16" t="s">
        <v>3403</v>
      </c>
      <c r="C16" s="11">
        <v>490014</v>
      </c>
      <c r="D16" t="s">
        <v>4463</v>
      </c>
      <c r="O16" s="11">
        <v>2026</v>
      </c>
      <c r="P16" s="11" t="s">
        <v>1022</v>
      </c>
      <c r="Q16" s="11" t="s">
        <v>2139</v>
      </c>
    </row>
    <row r="17" spans="1:17">
      <c r="A17" t="s">
        <v>1216</v>
      </c>
      <c r="B17" t="s">
        <v>3404</v>
      </c>
      <c r="C17" s="11">
        <v>490015</v>
      </c>
      <c r="D17" t="s">
        <v>4464</v>
      </c>
      <c r="O17" s="11">
        <v>2027</v>
      </c>
      <c r="P17" s="11" t="s">
        <v>1023</v>
      </c>
      <c r="Q17" s="11" t="s">
        <v>3527</v>
      </c>
    </row>
    <row r="18" spans="1:17">
      <c r="A18" t="s">
        <v>1192</v>
      </c>
      <c r="B18" t="s">
        <v>4482</v>
      </c>
      <c r="C18" s="11">
        <v>490016</v>
      </c>
      <c r="D18" t="s">
        <v>1316</v>
      </c>
      <c r="O18" s="11">
        <v>2028</v>
      </c>
      <c r="P18" s="11" t="s">
        <v>1024</v>
      </c>
    </row>
    <row r="19" spans="1:17">
      <c r="A19" t="s">
        <v>1193</v>
      </c>
      <c r="B19" t="s">
        <v>3405</v>
      </c>
      <c r="C19" s="11">
        <v>490017</v>
      </c>
      <c r="D19" t="s">
        <v>1317</v>
      </c>
      <c r="O19" s="11">
        <v>2029</v>
      </c>
      <c r="P19" s="11" t="s">
        <v>1025</v>
      </c>
    </row>
    <row r="20" spans="1:17">
      <c r="A20" t="s">
        <v>1194</v>
      </c>
      <c r="B20" t="s">
        <v>3408</v>
      </c>
      <c r="C20" s="11">
        <v>490018</v>
      </c>
      <c r="D20" t="s">
        <v>1318</v>
      </c>
      <c r="O20" s="11">
        <v>2030</v>
      </c>
      <c r="P20" s="11" t="s">
        <v>1026</v>
      </c>
    </row>
    <row r="21" spans="1:17">
      <c r="A21" t="s">
        <v>1217</v>
      </c>
      <c r="B21" t="s">
        <v>3406</v>
      </c>
      <c r="C21" s="11">
        <v>490019</v>
      </c>
      <c r="D21" t="s">
        <v>1319</v>
      </c>
      <c r="O21" s="11">
        <v>2031</v>
      </c>
      <c r="P21" s="11" t="s">
        <v>1027</v>
      </c>
    </row>
    <row r="22" spans="1:17">
      <c r="A22" t="s">
        <v>1195</v>
      </c>
      <c r="B22" t="s">
        <v>3407</v>
      </c>
      <c r="C22" s="11">
        <v>490020</v>
      </c>
      <c r="D22" t="s">
        <v>1320</v>
      </c>
      <c r="O22" s="11">
        <v>2032</v>
      </c>
      <c r="P22" s="11" t="s">
        <v>1028</v>
      </c>
    </row>
    <row r="23" spans="1:17">
      <c r="A23" t="s">
        <v>1196</v>
      </c>
      <c r="B23" t="s">
        <v>3409</v>
      </c>
      <c r="C23" s="11">
        <v>490021</v>
      </c>
      <c r="D23" t="s">
        <v>1321</v>
      </c>
      <c r="O23" s="11">
        <v>2033</v>
      </c>
      <c r="P23" s="11" t="s">
        <v>1029</v>
      </c>
    </row>
    <row r="24" spans="1:17">
      <c r="A24" t="s">
        <v>1197</v>
      </c>
      <c r="B24" t="s">
        <v>3410</v>
      </c>
      <c r="C24" s="11">
        <v>490022</v>
      </c>
      <c r="D24" t="s">
        <v>4465</v>
      </c>
      <c r="O24" s="11">
        <v>2034</v>
      </c>
      <c r="P24" s="11" t="s">
        <v>1030</v>
      </c>
    </row>
    <row r="25" spans="1:17">
      <c r="A25" t="s">
        <v>1198</v>
      </c>
      <c r="B25" t="s">
        <v>3411</v>
      </c>
      <c r="C25" s="11">
        <v>490023</v>
      </c>
      <c r="D25" t="s">
        <v>1322</v>
      </c>
      <c r="O25" s="11">
        <v>2035</v>
      </c>
      <c r="P25" s="11" t="s">
        <v>1031</v>
      </c>
    </row>
    <row r="26" spans="1:17">
      <c r="A26" t="s">
        <v>1199</v>
      </c>
      <c r="B26" t="s">
        <v>3413</v>
      </c>
      <c r="C26" s="11">
        <v>490024</v>
      </c>
      <c r="D26" t="s">
        <v>1323</v>
      </c>
      <c r="O26" s="11">
        <v>2036</v>
      </c>
      <c r="P26" s="11" t="s">
        <v>1032</v>
      </c>
    </row>
    <row r="27" spans="1:17">
      <c r="A27" t="s">
        <v>1200</v>
      </c>
      <c r="B27" t="s">
        <v>3412</v>
      </c>
      <c r="C27" s="11">
        <v>490025</v>
      </c>
      <c r="D27" t="s">
        <v>1324</v>
      </c>
      <c r="O27" s="11">
        <v>2037</v>
      </c>
      <c r="P27" s="11" t="s">
        <v>1033</v>
      </c>
    </row>
    <row r="28" spans="1:17">
      <c r="A28" t="s">
        <v>1201</v>
      </c>
      <c r="B28" t="s">
        <v>3415</v>
      </c>
      <c r="C28" s="11">
        <v>490026</v>
      </c>
      <c r="D28" t="s">
        <v>1325</v>
      </c>
      <c r="O28" s="11">
        <v>2038</v>
      </c>
      <c r="P28" s="11" t="s">
        <v>1034</v>
      </c>
    </row>
    <row r="29" spans="1:17">
      <c r="A29" t="s">
        <v>1202</v>
      </c>
      <c r="B29" t="s">
        <v>3414</v>
      </c>
      <c r="C29" s="11">
        <v>490027</v>
      </c>
      <c r="D29" t="s">
        <v>1326</v>
      </c>
      <c r="O29" s="11">
        <v>2039</v>
      </c>
      <c r="P29" s="11" t="s">
        <v>1035</v>
      </c>
    </row>
    <row r="30" spans="1:17">
      <c r="A30" t="s">
        <v>1203</v>
      </c>
      <c r="B30" t="s">
        <v>3416</v>
      </c>
      <c r="C30" s="11">
        <v>490028</v>
      </c>
      <c r="D30" t="s">
        <v>4466</v>
      </c>
      <c r="O30" s="11">
        <v>2040</v>
      </c>
      <c r="P30" s="11" t="s">
        <v>1036</v>
      </c>
    </row>
    <row r="31" spans="1:17">
      <c r="A31" t="s">
        <v>4490</v>
      </c>
      <c r="B31" t="s">
        <v>3417</v>
      </c>
      <c r="C31" s="11">
        <v>490029</v>
      </c>
      <c r="D31" t="s">
        <v>4467</v>
      </c>
      <c r="O31" s="11">
        <v>2041</v>
      </c>
      <c r="P31" s="11" t="s">
        <v>1037</v>
      </c>
    </row>
    <row r="32" spans="1:17">
      <c r="A32" t="s">
        <v>1218</v>
      </c>
      <c r="B32" t="s">
        <v>3418</v>
      </c>
      <c r="C32" s="11">
        <v>490030</v>
      </c>
      <c r="D32" t="s">
        <v>1327</v>
      </c>
      <c r="O32" s="11">
        <v>2042</v>
      </c>
      <c r="P32" s="11" t="s">
        <v>1038</v>
      </c>
    </row>
    <row r="33" spans="1:16">
      <c r="A33" t="s">
        <v>1448</v>
      </c>
      <c r="B33" t="s">
        <v>3419</v>
      </c>
      <c r="C33" s="11">
        <v>490031</v>
      </c>
      <c r="D33" t="s">
        <v>4468</v>
      </c>
      <c r="O33" s="11">
        <v>2043</v>
      </c>
      <c r="P33" s="11" t="s">
        <v>1039</v>
      </c>
    </row>
    <row r="34" spans="1:16">
      <c r="A34" t="s">
        <v>1204</v>
      </c>
      <c r="B34" t="s">
        <v>3420</v>
      </c>
      <c r="C34" s="11">
        <v>490032</v>
      </c>
      <c r="D34" t="s">
        <v>4469</v>
      </c>
      <c r="O34" s="11">
        <v>2044</v>
      </c>
      <c r="P34" s="11" t="s">
        <v>1040</v>
      </c>
    </row>
    <row r="35" spans="1:16">
      <c r="A35" t="s">
        <v>4491</v>
      </c>
      <c r="B35" t="s">
        <v>3421</v>
      </c>
      <c r="C35" s="11">
        <v>490033</v>
      </c>
      <c r="D35" t="s">
        <v>4470</v>
      </c>
      <c r="O35" s="11">
        <v>2045</v>
      </c>
      <c r="P35" s="11" t="s">
        <v>1041</v>
      </c>
    </row>
    <row r="36" spans="1:16">
      <c r="A36" t="s">
        <v>1205</v>
      </c>
      <c r="B36" t="s">
        <v>3425</v>
      </c>
      <c r="C36" s="11">
        <v>490034</v>
      </c>
      <c r="D36" t="s">
        <v>4471</v>
      </c>
      <c r="O36" s="11">
        <v>2046</v>
      </c>
      <c r="P36" s="11" t="s">
        <v>1042</v>
      </c>
    </row>
    <row r="37" spans="1:16">
      <c r="A37" t="s">
        <v>4492</v>
      </c>
      <c r="B37" t="s">
        <v>3422</v>
      </c>
      <c r="C37" s="11">
        <v>490035</v>
      </c>
      <c r="D37" t="s">
        <v>4472</v>
      </c>
      <c r="O37" s="11">
        <v>2047</v>
      </c>
      <c r="P37" s="11" t="s">
        <v>1043</v>
      </c>
    </row>
    <row r="38" spans="1:16">
      <c r="A38" t="s">
        <v>4493</v>
      </c>
      <c r="B38" t="s">
        <v>3423</v>
      </c>
      <c r="C38" s="11">
        <v>490036</v>
      </c>
      <c r="D38" t="s">
        <v>4473</v>
      </c>
      <c r="O38" s="11">
        <v>2048</v>
      </c>
      <c r="P38" s="11" t="s">
        <v>1044</v>
      </c>
    </row>
    <row r="39" spans="1:16">
      <c r="A39" t="s">
        <v>4494</v>
      </c>
      <c r="B39" t="s">
        <v>4483</v>
      </c>
      <c r="C39" s="11">
        <v>490037</v>
      </c>
      <c r="D39" t="s">
        <v>4474</v>
      </c>
      <c r="O39" s="11">
        <v>2049</v>
      </c>
      <c r="P39" s="11" t="s">
        <v>1045</v>
      </c>
    </row>
    <row r="40" spans="1:16">
      <c r="A40" t="s">
        <v>3431</v>
      </c>
      <c r="B40" t="s">
        <v>4487</v>
      </c>
      <c r="C40" s="11">
        <v>490038</v>
      </c>
      <c r="D40" t="s">
        <v>4475</v>
      </c>
      <c r="O40" s="11">
        <v>2050</v>
      </c>
      <c r="P40" s="11" t="s">
        <v>1046</v>
      </c>
    </row>
    <row r="41" spans="1:16">
      <c r="A41" t="s">
        <v>4495</v>
      </c>
      <c r="B41" t="s">
        <v>3424</v>
      </c>
      <c r="C41" s="11">
        <v>490039</v>
      </c>
      <c r="D41" t="s">
        <v>4476</v>
      </c>
      <c r="P41" s="11" t="s">
        <v>1047</v>
      </c>
    </row>
    <row r="42" spans="1:16">
      <c r="A42" t="s">
        <v>4496</v>
      </c>
      <c r="B42" t="s">
        <v>3426</v>
      </c>
      <c r="C42" s="11">
        <v>490040</v>
      </c>
      <c r="D42" t="s">
        <v>1328</v>
      </c>
      <c r="P42" s="11" t="s">
        <v>1048</v>
      </c>
    </row>
    <row r="43" spans="1:16">
      <c r="A43" t="s">
        <v>4497</v>
      </c>
      <c r="B43" t="s">
        <v>3427</v>
      </c>
      <c r="C43" s="11">
        <v>490041</v>
      </c>
      <c r="D43" t="s">
        <v>4477</v>
      </c>
      <c r="P43" s="11" t="s">
        <v>1049</v>
      </c>
    </row>
    <row r="44" spans="1:16">
      <c r="A44" t="s">
        <v>4498</v>
      </c>
      <c r="B44" t="s">
        <v>3428</v>
      </c>
      <c r="C44" s="11">
        <v>490042</v>
      </c>
      <c r="D44" t="s">
        <v>4478</v>
      </c>
      <c r="P44" s="11" t="s">
        <v>1050</v>
      </c>
    </row>
    <row r="45" spans="1:16">
      <c r="A45" t="s">
        <v>4503</v>
      </c>
      <c r="B45" t="s">
        <v>3429</v>
      </c>
      <c r="C45" s="11">
        <v>490043</v>
      </c>
      <c r="D45" t="s">
        <v>1329</v>
      </c>
      <c r="P45" s="11" t="s">
        <v>1051</v>
      </c>
    </row>
    <row r="46" spans="1:16">
      <c r="A46" t="s">
        <v>4504</v>
      </c>
      <c r="B46" t="s">
        <v>4502</v>
      </c>
      <c r="C46" s="11">
        <v>490044</v>
      </c>
      <c r="D46" t="s">
        <v>4501</v>
      </c>
      <c r="P46" s="11" t="s">
        <v>1052</v>
      </c>
    </row>
    <row r="47" spans="1:16">
      <c r="A47" t="s">
        <v>1212</v>
      </c>
      <c r="B47" t="s">
        <v>3430</v>
      </c>
      <c r="C47" s="11">
        <v>490045</v>
      </c>
      <c r="D47" t="s">
        <v>1330</v>
      </c>
      <c r="P47" s="11" t="s">
        <v>1053</v>
      </c>
    </row>
    <row r="48" spans="1:16">
      <c r="A48" s="11" t="s">
        <v>4499</v>
      </c>
      <c r="B48" s="15" t="s">
        <v>4484</v>
      </c>
      <c r="C48" s="11">
        <v>490046</v>
      </c>
      <c r="D48" s="11" t="s">
        <v>4479</v>
      </c>
      <c r="P48" s="11" t="s">
        <v>1054</v>
      </c>
    </row>
    <row r="49" spans="1:16">
      <c r="A49" s="11" t="s">
        <v>1213</v>
      </c>
      <c r="B49" s="15" t="s">
        <v>4485</v>
      </c>
      <c r="C49" s="11">
        <v>490047</v>
      </c>
      <c r="D49" s="11" t="s">
        <v>1331</v>
      </c>
      <c r="P49" s="11" t="s">
        <v>1055</v>
      </c>
    </row>
    <row r="50" spans="1:16">
      <c r="A50" s="11" t="s">
        <v>4500</v>
      </c>
      <c r="B50" s="15" t="s">
        <v>4486</v>
      </c>
      <c r="C50" s="11">
        <v>490048</v>
      </c>
      <c r="D50" s="11" t="s">
        <v>4480</v>
      </c>
      <c r="P50" s="11" t="s">
        <v>1056</v>
      </c>
    </row>
    <row r="51" spans="1:16">
      <c r="B51" s="15"/>
      <c r="P51" s="11" t="s">
        <v>1057</v>
      </c>
    </row>
    <row r="52" spans="1:16">
      <c r="B52" s="15"/>
      <c r="P52" s="11" t="s">
        <v>1058</v>
      </c>
    </row>
    <row r="53" spans="1:16">
      <c r="B53" s="15"/>
      <c r="P53" s="11" t="s">
        <v>1059</v>
      </c>
    </row>
    <row r="54" spans="1:16">
      <c r="B54" s="15"/>
      <c r="P54" s="11" t="s">
        <v>1060</v>
      </c>
    </row>
    <row r="55" spans="1:16">
      <c r="B55" s="15"/>
      <c r="P55" s="11" t="s">
        <v>1061</v>
      </c>
    </row>
    <row r="56" spans="1:16">
      <c r="B56" s="15"/>
      <c r="P56" s="11" t="s">
        <v>1062</v>
      </c>
    </row>
    <row r="57" spans="1:16">
      <c r="B57" s="15"/>
      <c r="P57" s="11" t="s">
        <v>1063</v>
      </c>
    </row>
    <row r="58" spans="1:16">
      <c r="B58" s="15"/>
      <c r="P58" s="11" t="s">
        <v>1064</v>
      </c>
    </row>
    <row r="59" spans="1:16">
      <c r="B59" s="15"/>
      <c r="P59" s="11" t="s">
        <v>1065</v>
      </c>
    </row>
    <row r="60" spans="1:16">
      <c r="A60" s="15"/>
      <c r="B60" s="15"/>
      <c r="C60" s="15"/>
      <c r="D60" s="15"/>
      <c r="P60" s="11" t="s">
        <v>1066</v>
      </c>
    </row>
    <row r="61" spans="1:16">
      <c r="A61" s="15"/>
      <c r="B61" s="15"/>
      <c r="C61" s="15"/>
      <c r="D61" s="15"/>
      <c r="P61" s="11" t="s">
        <v>1067</v>
      </c>
    </row>
    <row r="62" spans="1:16">
      <c r="A62" s="15"/>
      <c r="B62" s="15"/>
      <c r="C62" s="15"/>
      <c r="D62" s="15"/>
      <c r="P62" s="11" t="s">
        <v>1068</v>
      </c>
    </row>
    <row r="63" spans="1:16">
      <c r="A63" s="15"/>
      <c r="B63" s="15"/>
      <c r="C63" s="15"/>
      <c r="D63" s="15"/>
      <c r="P63" s="11" t="s">
        <v>1069</v>
      </c>
    </row>
    <row r="64" spans="1:16">
      <c r="A64" s="15"/>
      <c r="B64" s="15"/>
      <c r="C64" s="15"/>
      <c r="D64" s="15"/>
      <c r="P64" s="11" t="s">
        <v>1070</v>
      </c>
    </row>
    <row r="65" spans="1:16">
      <c r="A65" s="15"/>
      <c r="B65" s="15"/>
      <c r="C65" s="15"/>
      <c r="D65" s="15"/>
      <c r="P65" s="11" t="s">
        <v>1071</v>
      </c>
    </row>
    <row r="66" spans="1:16">
      <c r="A66" s="15"/>
      <c r="B66" s="15"/>
      <c r="C66" s="15"/>
      <c r="D66" s="15"/>
      <c r="P66" s="11" t="s">
        <v>1072</v>
      </c>
    </row>
    <row r="67" spans="1:16">
      <c r="A67" s="15"/>
      <c r="B67" s="15"/>
      <c r="C67" s="15"/>
      <c r="D67" s="15"/>
      <c r="P67" s="11" t="s">
        <v>1073</v>
      </c>
    </row>
    <row r="68" spans="1:16">
      <c r="A68" s="15"/>
      <c r="B68" s="15"/>
      <c r="C68" s="15"/>
      <c r="D68" s="15"/>
      <c r="P68" s="11" t="s">
        <v>1074</v>
      </c>
    </row>
    <row r="69" spans="1:16">
      <c r="A69" s="15"/>
      <c r="B69" s="15"/>
      <c r="C69" s="15"/>
      <c r="D69" s="15"/>
      <c r="P69" s="11" t="s">
        <v>1075</v>
      </c>
    </row>
    <row r="70" spans="1:16">
      <c r="A70" s="15"/>
      <c r="B70" s="15"/>
      <c r="C70" s="15"/>
      <c r="D70" s="15"/>
      <c r="P70" s="11" t="s">
        <v>1076</v>
      </c>
    </row>
    <row r="71" spans="1:16">
      <c r="A71" s="15"/>
      <c r="B71" s="15"/>
      <c r="C71" s="15"/>
      <c r="D71" s="15"/>
      <c r="P71" s="11" t="s">
        <v>1077</v>
      </c>
    </row>
    <row r="72" spans="1:16">
      <c r="A72" s="15"/>
      <c r="B72" s="15"/>
      <c r="C72" s="15"/>
      <c r="D72" s="15"/>
      <c r="P72" s="11" t="s">
        <v>1078</v>
      </c>
    </row>
    <row r="73" spans="1:16">
      <c r="A73" s="15"/>
      <c r="B73" s="15"/>
      <c r="C73" s="15"/>
      <c r="D73" s="15"/>
      <c r="P73" s="11" t="s">
        <v>1079</v>
      </c>
    </row>
    <row r="74" spans="1:16">
      <c r="A74" s="15"/>
      <c r="B74" s="15"/>
      <c r="C74" s="15"/>
      <c r="D74" s="15"/>
      <c r="P74" s="11" t="s">
        <v>1080</v>
      </c>
    </row>
    <row r="75" spans="1:16">
      <c r="A75" s="15"/>
      <c r="B75" s="15"/>
      <c r="C75" s="15"/>
      <c r="D75" s="15"/>
      <c r="P75" s="11" t="s">
        <v>1081</v>
      </c>
    </row>
    <row r="76" spans="1:16">
      <c r="A76" s="15"/>
      <c r="B76" s="15"/>
      <c r="C76" s="15"/>
      <c r="D76" s="15"/>
      <c r="P76" s="11" t="s">
        <v>1082</v>
      </c>
    </row>
    <row r="77" spans="1:16">
      <c r="A77" s="15"/>
      <c r="B77" s="15"/>
      <c r="C77" s="15"/>
      <c r="D77" s="15"/>
      <c r="P77" s="11" t="s">
        <v>1083</v>
      </c>
    </row>
    <row r="78" spans="1:16">
      <c r="A78" s="15"/>
      <c r="B78" s="15"/>
      <c r="C78" s="15"/>
      <c r="D78" s="15"/>
      <c r="P78" s="11" t="s">
        <v>1084</v>
      </c>
    </row>
    <row r="79" spans="1:16">
      <c r="A79" s="15"/>
      <c r="B79" s="15"/>
      <c r="C79" s="15"/>
      <c r="D79" s="15"/>
      <c r="P79" s="11" t="s">
        <v>1085</v>
      </c>
    </row>
    <row r="80" spans="1:16">
      <c r="A80" s="15"/>
      <c r="B80" s="15"/>
      <c r="C80" s="15"/>
      <c r="D80" s="15"/>
      <c r="P80" s="11" t="s">
        <v>1086</v>
      </c>
    </row>
    <row r="81" spans="1:16">
      <c r="A81" s="15"/>
      <c r="B81" s="15"/>
      <c r="C81" s="15"/>
      <c r="D81" s="15"/>
      <c r="P81" s="11" t="s">
        <v>1087</v>
      </c>
    </row>
    <row r="82" spans="1:16">
      <c r="A82" s="15"/>
      <c r="B82" s="15"/>
      <c r="C82" s="15"/>
      <c r="D82" s="15"/>
      <c r="P82" s="11" t="s">
        <v>1088</v>
      </c>
    </row>
    <row r="83" spans="1:16">
      <c r="A83" s="15"/>
      <c r="B83" s="15"/>
      <c r="C83" s="15"/>
      <c r="D83" s="15"/>
      <c r="P83" s="11" t="s">
        <v>1089</v>
      </c>
    </row>
    <row r="84" spans="1:16">
      <c r="A84" s="15"/>
      <c r="B84" s="15"/>
      <c r="C84" s="15"/>
      <c r="D84" s="15"/>
      <c r="P84" s="11" t="s">
        <v>1090</v>
      </c>
    </row>
    <row r="85" spans="1:16">
      <c r="A85" s="15"/>
      <c r="B85" s="15"/>
      <c r="C85" s="15"/>
      <c r="D85" s="15"/>
      <c r="P85" s="11" t="s">
        <v>1091</v>
      </c>
    </row>
    <row r="86" spans="1:16">
      <c r="A86" s="15"/>
      <c r="B86" s="15"/>
      <c r="C86" s="15"/>
      <c r="D86" s="15"/>
      <c r="P86" s="11" t="s">
        <v>1092</v>
      </c>
    </row>
    <row r="87" spans="1:16">
      <c r="A87" s="15"/>
      <c r="B87" s="15"/>
      <c r="C87" s="15"/>
      <c r="D87" s="15"/>
      <c r="P87" s="11" t="s">
        <v>1093</v>
      </c>
    </row>
    <row r="88" spans="1:16">
      <c r="A88" s="15"/>
      <c r="B88" s="15"/>
      <c r="C88" s="15"/>
      <c r="D88" s="15"/>
      <c r="P88" s="11" t="s">
        <v>1094</v>
      </c>
    </row>
    <row r="89" spans="1:16">
      <c r="A89" s="15"/>
      <c r="B89" s="15"/>
      <c r="C89" s="15"/>
      <c r="D89" s="15"/>
      <c r="P89" s="11" t="s">
        <v>1095</v>
      </c>
    </row>
    <row r="90" spans="1:16">
      <c r="A90" s="15"/>
      <c r="B90" s="15"/>
      <c r="C90" s="15"/>
      <c r="D90" s="15"/>
      <c r="P90" s="11" t="s">
        <v>1096</v>
      </c>
    </row>
    <row r="91" spans="1:16">
      <c r="A91" s="15"/>
      <c r="B91" s="15"/>
      <c r="C91" s="15"/>
      <c r="D91" s="15"/>
      <c r="P91" s="11" t="s">
        <v>1097</v>
      </c>
    </row>
    <row r="92" spans="1:16">
      <c r="A92" s="15"/>
      <c r="B92" s="15"/>
      <c r="C92" s="15"/>
      <c r="D92" s="15"/>
      <c r="P92" s="11" t="s">
        <v>1098</v>
      </c>
    </row>
    <row r="93" spans="1:16">
      <c r="A93" s="15"/>
      <c r="B93" s="15"/>
      <c r="C93" s="15"/>
      <c r="D93" s="15"/>
      <c r="P93" s="11" t="s">
        <v>1099</v>
      </c>
    </row>
    <row r="94" spans="1:16">
      <c r="A94" s="15"/>
      <c r="B94" s="15"/>
      <c r="C94" s="15"/>
      <c r="D94" s="15"/>
      <c r="P94" s="11" t="s">
        <v>1100</v>
      </c>
    </row>
    <row r="95" spans="1:16">
      <c r="P95" s="11" t="s">
        <v>1101</v>
      </c>
    </row>
    <row r="96" spans="1:16">
      <c r="P96" s="11" t="s">
        <v>1102</v>
      </c>
    </row>
    <row r="97" spans="16:16">
      <c r="P97" s="11" t="s">
        <v>1103</v>
      </c>
    </row>
    <row r="98" spans="16:16">
      <c r="P98" s="11" t="s">
        <v>1104</v>
      </c>
    </row>
    <row r="99" spans="16:16">
      <c r="P99" s="11" t="s">
        <v>1105</v>
      </c>
    </row>
    <row r="100" spans="16:16">
      <c r="P100" s="11" t="s">
        <v>1106</v>
      </c>
    </row>
    <row r="101" spans="16:16">
      <c r="P101" s="11" t="s">
        <v>1107</v>
      </c>
    </row>
    <row r="102" spans="16:16">
      <c r="P102" s="11" t="s">
        <v>1108</v>
      </c>
    </row>
    <row r="103" spans="16:16">
      <c r="P103" s="11" t="s">
        <v>1109</v>
      </c>
    </row>
    <row r="104" spans="16:16">
      <c r="P104" s="11" t="s">
        <v>1110</v>
      </c>
    </row>
    <row r="105" spans="16:16">
      <c r="P105" s="11" t="s">
        <v>1111</v>
      </c>
    </row>
    <row r="106" spans="16:16">
      <c r="P106" s="11" t="s">
        <v>1112</v>
      </c>
    </row>
    <row r="107" spans="16:16">
      <c r="P107" s="11" t="s">
        <v>1113</v>
      </c>
    </row>
    <row r="108" spans="16:16">
      <c r="P108" s="11" t="s">
        <v>1114</v>
      </c>
    </row>
    <row r="109" spans="16:16">
      <c r="P109" s="11" t="s">
        <v>1115</v>
      </c>
    </row>
    <row r="110" spans="16:16">
      <c r="P110" s="11" t="s">
        <v>1116</v>
      </c>
    </row>
    <row r="111" spans="16:16">
      <c r="P111" s="11" t="s">
        <v>1117</v>
      </c>
    </row>
    <row r="112" spans="16:16">
      <c r="P112" s="11" t="s">
        <v>1118</v>
      </c>
    </row>
    <row r="113" spans="16:16">
      <c r="P113" s="11" t="s">
        <v>1119</v>
      </c>
    </row>
    <row r="114" spans="16:16">
      <c r="P114" s="11" t="s">
        <v>1120</v>
      </c>
    </row>
    <row r="115" spans="16:16">
      <c r="P115" s="11" t="s">
        <v>1121</v>
      </c>
    </row>
    <row r="116" spans="16:16">
      <c r="P116" s="11" t="s">
        <v>1122</v>
      </c>
    </row>
    <row r="117" spans="16:16">
      <c r="P117" s="11" t="s">
        <v>1123</v>
      </c>
    </row>
    <row r="118" spans="16:16">
      <c r="P118" s="11" t="s">
        <v>1124</v>
      </c>
    </row>
    <row r="119" spans="16:16">
      <c r="P119" s="11" t="s">
        <v>1125</v>
      </c>
    </row>
    <row r="120" spans="16:16">
      <c r="P120" s="11" t="s">
        <v>1126</v>
      </c>
    </row>
    <row r="121" spans="16:16">
      <c r="P121" s="11" t="s">
        <v>1127</v>
      </c>
    </row>
    <row r="122" spans="16:16">
      <c r="P122" s="11" t="s">
        <v>1128</v>
      </c>
    </row>
    <row r="123" spans="16:16">
      <c r="P123" s="11" t="s">
        <v>1129</v>
      </c>
    </row>
    <row r="124" spans="16:16">
      <c r="P124" s="11" t="s">
        <v>1130</v>
      </c>
    </row>
    <row r="125" spans="16:16">
      <c r="P125" s="11" t="s">
        <v>1131</v>
      </c>
    </row>
    <row r="126" spans="16:16">
      <c r="P126" s="11" t="s">
        <v>1132</v>
      </c>
    </row>
    <row r="127" spans="16:16">
      <c r="P127" s="11" t="s">
        <v>1133</v>
      </c>
    </row>
    <row r="128" spans="16:16">
      <c r="P128" s="11" t="s">
        <v>1134</v>
      </c>
    </row>
    <row r="129" spans="16:16">
      <c r="P129" s="11" t="s">
        <v>1135</v>
      </c>
    </row>
    <row r="130" spans="16:16">
      <c r="P130" s="11" t="s">
        <v>1136</v>
      </c>
    </row>
    <row r="131" spans="16:16">
      <c r="P131" s="11" t="s">
        <v>1137</v>
      </c>
    </row>
    <row r="132" spans="16:16">
      <c r="P132" s="11" t="s">
        <v>1138</v>
      </c>
    </row>
    <row r="133" spans="16:16">
      <c r="P133" s="11" t="s">
        <v>1139</v>
      </c>
    </row>
    <row r="134" spans="16:16">
      <c r="P134" s="11" t="s">
        <v>1140</v>
      </c>
    </row>
    <row r="135" spans="16:16">
      <c r="P135" s="11" t="s">
        <v>1141</v>
      </c>
    </row>
    <row r="136" spans="16:16">
      <c r="P136" s="11" t="s">
        <v>1142</v>
      </c>
    </row>
    <row r="137" spans="16:16">
      <c r="P137" s="11" t="s">
        <v>1143</v>
      </c>
    </row>
    <row r="138" spans="16:16">
      <c r="P138" s="11" t="s">
        <v>1144</v>
      </c>
    </row>
    <row r="139" spans="16:16">
      <c r="P139" s="11" t="s">
        <v>1145</v>
      </c>
    </row>
    <row r="140" spans="16:16">
      <c r="P140" s="11" t="s">
        <v>1146</v>
      </c>
    </row>
    <row r="141" spans="16:16">
      <c r="P141" s="11" t="s">
        <v>1147</v>
      </c>
    </row>
    <row r="142" spans="16:16">
      <c r="P142" s="11" t="s">
        <v>1148</v>
      </c>
    </row>
    <row r="143" spans="16:16">
      <c r="P143" s="11" t="s">
        <v>1149</v>
      </c>
    </row>
    <row r="144" spans="16:16">
      <c r="P144" s="11" t="s">
        <v>1150</v>
      </c>
    </row>
    <row r="145" spans="16:16">
      <c r="P145" s="11" t="s">
        <v>1151</v>
      </c>
    </row>
    <row r="146" spans="16:16">
      <c r="P146" s="11" t="s">
        <v>1152</v>
      </c>
    </row>
    <row r="147" spans="16:16">
      <c r="P147" s="11" t="s">
        <v>1153</v>
      </c>
    </row>
    <row r="148" spans="16:16">
      <c r="P148" s="11" t="s">
        <v>1154</v>
      </c>
    </row>
    <row r="149" spans="16:16">
      <c r="P149" s="11" t="s">
        <v>1155</v>
      </c>
    </row>
    <row r="150" spans="16:16">
      <c r="P150" s="11" t="s">
        <v>1156</v>
      </c>
    </row>
    <row r="151" spans="16:16">
      <c r="P151" s="11" t="s">
        <v>1157</v>
      </c>
    </row>
    <row r="152" spans="16:16">
      <c r="P152" s="11" t="s">
        <v>1158</v>
      </c>
    </row>
    <row r="153" spans="16:16">
      <c r="P153" s="11" t="s">
        <v>1159</v>
      </c>
    </row>
  </sheetData>
  <mergeCells count="1">
    <mergeCell ref="G3:J3"/>
  </mergeCells>
  <phoneticPr fontId="1"/>
  <dataValidations count="4">
    <dataValidation type="list" allowBlank="1" showInputMessage="1" showErrorMessage="1" sqref="I5">
      <formula1>$P$3:$P$153</formula1>
    </dataValidation>
    <dataValidation type="list" allowBlank="1" showInputMessage="1" showErrorMessage="1" sqref="G5">
      <formula1>$N$3:$N$6</formula1>
    </dataValidation>
    <dataValidation type="list" allowBlank="1" showInputMessage="1" showErrorMessage="1" sqref="H5">
      <formula1>$O$3:$O$40</formula1>
    </dataValidation>
    <dataValidation type="list" allowBlank="1" showInputMessage="1" showErrorMessage="1" sqref="J5">
      <formula1>$Q$4:$Q$15</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Q1505"/>
  <sheetViews>
    <sheetView topLeftCell="D1133" workbookViewId="0">
      <selection activeCell="E1153" sqref="E1153"/>
    </sheetView>
  </sheetViews>
  <sheetFormatPr defaultRowHeight="13.5"/>
  <cols>
    <col min="1" max="1" width="9.5" style="11" customWidth="1"/>
    <col min="2" max="2" width="10.5" style="11" customWidth="1"/>
    <col min="3" max="3" width="16.125" style="11" bestFit="1" customWidth="1"/>
    <col min="4" max="4" width="15" style="11" bestFit="1" customWidth="1"/>
    <col min="5" max="6" width="9.5" style="11" customWidth="1"/>
    <col min="7" max="7" width="27.25" style="11" bestFit="1" customWidth="1"/>
    <col min="8" max="8" width="5.5" style="11" customWidth="1"/>
    <col min="9" max="13" width="9" customWidth="1"/>
    <col min="14" max="14" width="10.875" customWidth="1"/>
    <col min="15" max="16" width="9" customWidth="1"/>
  </cols>
  <sheetData>
    <row r="1" spans="1:17">
      <c r="A1" s="13" t="s">
        <v>37</v>
      </c>
      <c r="B1" s="13" t="s">
        <v>38</v>
      </c>
      <c r="C1" s="13" t="s">
        <v>39</v>
      </c>
      <c r="D1" s="13" t="s">
        <v>40</v>
      </c>
      <c r="E1" s="13" t="s">
        <v>41</v>
      </c>
      <c r="F1" s="13" t="s">
        <v>42</v>
      </c>
      <c r="G1" s="13" t="s">
        <v>43</v>
      </c>
      <c r="H1" s="12" t="s">
        <v>44</v>
      </c>
      <c r="J1" s="14" t="s">
        <v>2133</v>
      </c>
      <c r="K1" s="11"/>
      <c r="N1" t="s">
        <v>2120</v>
      </c>
      <c r="O1" s="93" t="s">
        <v>2121</v>
      </c>
    </row>
    <row r="2" spans="1:17">
      <c r="A2" s="28">
        <v>1</v>
      </c>
      <c r="B2" s="12" t="s">
        <v>45</v>
      </c>
      <c r="C2" t="s">
        <v>2761</v>
      </c>
      <c r="D2" t="s">
        <v>2762</v>
      </c>
      <c r="E2" s="277" t="s">
        <v>400</v>
      </c>
      <c r="F2" s="78">
        <f>VLOOKUP(E2,$N$1:$O$48,2,FALSE)</f>
        <v>23</v>
      </c>
      <c r="G2" s="109" t="s">
        <v>1183</v>
      </c>
      <c r="H2" s="27" t="s">
        <v>63</v>
      </c>
      <c r="J2" s="14" t="s">
        <v>2132</v>
      </c>
      <c r="K2" s="12" t="s">
        <v>914</v>
      </c>
      <c r="L2" t="s">
        <v>947</v>
      </c>
      <c r="M2" t="s">
        <v>1268</v>
      </c>
      <c r="N2" t="s">
        <v>948</v>
      </c>
      <c r="O2">
        <v>47</v>
      </c>
      <c r="Q2" s="28"/>
    </row>
    <row r="3" spans="1:17">
      <c r="A3" s="28">
        <v>2</v>
      </c>
      <c r="B3" s="12" t="s">
        <v>48</v>
      </c>
      <c r="C3" t="s">
        <v>2205</v>
      </c>
      <c r="D3" t="s">
        <v>1366</v>
      </c>
      <c r="E3" s="277" t="s">
        <v>400</v>
      </c>
      <c r="F3" s="78">
        <f t="shared" ref="F3:F66" si="0">VLOOKUP(E3,$N$1:$O$48,2,FALSE)</f>
        <v>23</v>
      </c>
      <c r="G3" s="109" t="s">
        <v>1183</v>
      </c>
      <c r="H3" s="27" t="s">
        <v>47</v>
      </c>
      <c r="J3" s="14" t="s">
        <v>915</v>
      </c>
      <c r="K3" s="12" t="s">
        <v>916</v>
      </c>
      <c r="M3" t="s">
        <v>1269</v>
      </c>
      <c r="N3" t="s">
        <v>949</v>
      </c>
      <c r="O3">
        <v>46</v>
      </c>
      <c r="Q3" s="28"/>
    </row>
    <row r="4" spans="1:17">
      <c r="A4" s="28">
        <v>3</v>
      </c>
      <c r="B4" s="12" t="s">
        <v>51</v>
      </c>
      <c r="C4" t="s">
        <v>4510</v>
      </c>
      <c r="D4" t="s">
        <v>1430</v>
      </c>
      <c r="E4" s="277" t="s">
        <v>400</v>
      </c>
      <c r="F4" s="78">
        <f t="shared" si="0"/>
        <v>23</v>
      </c>
      <c r="G4" s="109" t="s">
        <v>1183</v>
      </c>
      <c r="H4" s="27" t="s">
        <v>271</v>
      </c>
      <c r="J4" s="14" t="s">
        <v>27</v>
      </c>
      <c r="K4" s="12" t="s">
        <v>28</v>
      </c>
      <c r="M4" t="s">
        <v>1270</v>
      </c>
      <c r="N4" t="s">
        <v>950</v>
      </c>
      <c r="O4">
        <v>45</v>
      </c>
      <c r="Q4" s="28"/>
    </row>
    <row r="5" spans="1:17">
      <c r="A5" s="28">
        <v>4</v>
      </c>
      <c r="B5" s="12" t="s">
        <v>52</v>
      </c>
      <c r="C5" t="s">
        <v>1359</v>
      </c>
      <c r="D5" t="s">
        <v>1360</v>
      </c>
      <c r="E5" s="277" t="s">
        <v>400</v>
      </c>
      <c r="F5" s="78">
        <f t="shared" si="0"/>
        <v>23</v>
      </c>
      <c r="G5" s="109" t="s">
        <v>1183</v>
      </c>
      <c r="H5" s="27" t="s">
        <v>265</v>
      </c>
      <c r="J5" s="14" t="s">
        <v>917</v>
      </c>
      <c r="K5" s="12" t="s">
        <v>918</v>
      </c>
      <c r="M5" t="s">
        <v>1271</v>
      </c>
      <c r="N5" t="s">
        <v>951</v>
      </c>
      <c r="O5">
        <v>44</v>
      </c>
      <c r="Q5" s="28"/>
    </row>
    <row r="6" spans="1:17">
      <c r="A6" s="28">
        <v>5</v>
      </c>
      <c r="B6" s="12" t="s">
        <v>53</v>
      </c>
      <c r="C6" t="s">
        <v>1361</v>
      </c>
      <c r="D6" t="s">
        <v>1362</v>
      </c>
      <c r="E6" s="277" t="s">
        <v>400</v>
      </c>
      <c r="F6" s="78">
        <f t="shared" si="0"/>
        <v>23</v>
      </c>
      <c r="G6" s="109" t="s">
        <v>1183</v>
      </c>
      <c r="H6" s="27" t="s">
        <v>265</v>
      </c>
      <c r="J6" s="14" t="s">
        <v>35</v>
      </c>
      <c r="K6" s="12" t="s">
        <v>36</v>
      </c>
      <c r="M6" t="s">
        <v>1272</v>
      </c>
      <c r="N6" t="s">
        <v>952</v>
      </c>
      <c r="O6">
        <v>43</v>
      </c>
      <c r="Q6" s="28"/>
    </row>
    <row r="7" spans="1:17">
      <c r="A7" s="28">
        <v>6</v>
      </c>
      <c r="B7" s="12" t="s">
        <v>54</v>
      </c>
      <c r="C7" t="s">
        <v>1363</v>
      </c>
      <c r="D7" t="s">
        <v>1364</v>
      </c>
      <c r="E7" s="277" t="s">
        <v>400</v>
      </c>
      <c r="F7" s="78">
        <f t="shared" si="0"/>
        <v>23</v>
      </c>
      <c r="G7" s="109" t="s">
        <v>1183</v>
      </c>
      <c r="H7" s="27" t="s">
        <v>271</v>
      </c>
      <c r="J7" s="14" t="s">
        <v>919</v>
      </c>
      <c r="K7" s="12" t="s">
        <v>920</v>
      </c>
      <c r="M7" t="s">
        <v>1273</v>
      </c>
      <c r="N7" t="s">
        <v>953</v>
      </c>
      <c r="O7">
        <v>42</v>
      </c>
      <c r="Q7" s="28"/>
    </row>
    <row r="8" spans="1:17">
      <c r="A8" s="28">
        <v>7</v>
      </c>
      <c r="B8" s="12" t="s">
        <v>55</v>
      </c>
      <c r="C8" t="s">
        <v>1431</v>
      </c>
      <c r="D8" t="s">
        <v>1432</v>
      </c>
      <c r="E8" s="277" t="s">
        <v>400</v>
      </c>
      <c r="F8" s="78">
        <f t="shared" si="0"/>
        <v>23</v>
      </c>
      <c r="G8" s="109" t="s">
        <v>1183</v>
      </c>
      <c r="H8" s="27" t="s">
        <v>271</v>
      </c>
      <c r="J8" s="14" t="s">
        <v>921</v>
      </c>
      <c r="K8" s="12" t="s">
        <v>922</v>
      </c>
      <c r="M8" t="s">
        <v>1274</v>
      </c>
      <c r="N8" t="s">
        <v>954</v>
      </c>
      <c r="O8">
        <v>41</v>
      </c>
      <c r="Q8" s="28"/>
    </row>
    <row r="9" spans="1:17">
      <c r="A9" s="28">
        <v>8</v>
      </c>
      <c r="B9" s="12" t="s">
        <v>56</v>
      </c>
      <c r="C9" t="s">
        <v>2760</v>
      </c>
      <c r="D9" t="s">
        <v>2763</v>
      </c>
      <c r="E9" s="277" t="s">
        <v>400</v>
      </c>
      <c r="F9" s="78">
        <f t="shared" si="0"/>
        <v>23</v>
      </c>
      <c r="G9" s="109" t="s">
        <v>1183</v>
      </c>
      <c r="H9" s="27" t="s">
        <v>50</v>
      </c>
      <c r="J9" s="14" t="s">
        <v>923</v>
      </c>
      <c r="K9" s="12" t="s">
        <v>924</v>
      </c>
      <c r="M9" t="s">
        <v>1275</v>
      </c>
      <c r="N9" t="s">
        <v>955</v>
      </c>
      <c r="O9">
        <v>40</v>
      </c>
      <c r="Q9" s="28"/>
    </row>
    <row r="10" spans="1:17">
      <c r="A10" s="28">
        <v>9</v>
      </c>
      <c r="B10" s="12" t="s">
        <v>57</v>
      </c>
      <c r="C10" t="s">
        <v>2759</v>
      </c>
      <c r="D10" t="s">
        <v>2764</v>
      </c>
      <c r="E10" s="277" t="s">
        <v>400</v>
      </c>
      <c r="F10" s="78">
        <f t="shared" si="0"/>
        <v>23</v>
      </c>
      <c r="G10" s="109" t="s">
        <v>1183</v>
      </c>
      <c r="H10" s="27" t="s">
        <v>63</v>
      </c>
      <c r="J10" s="14" t="s">
        <v>925</v>
      </c>
      <c r="K10" s="12" t="s">
        <v>926</v>
      </c>
      <c r="M10" t="s">
        <v>1276</v>
      </c>
      <c r="N10" t="s">
        <v>956</v>
      </c>
      <c r="O10">
        <v>39</v>
      </c>
      <c r="Q10" s="28"/>
    </row>
    <row r="11" spans="1:17">
      <c r="A11" s="28">
        <v>10</v>
      </c>
      <c r="B11" s="12" t="s">
        <v>58</v>
      </c>
      <c r="C11" t="s">
        <v>2758</v>
      </c>
      <c r="D11" t="s">
        <v>2765</v>
      </c>
      <c r="E11" s="277" t="s">
        <v>400</v>
      </c>
      <c r="F11" s="78">
        <f t="shared" si="0"/>
        <v>23</v>
      </c>
      <c r="G11" s="109" t="s">
        <v>1183</v>
      </c>
      <c r="H11" s="27" t="s">
        <v>63</v>
      </c>
      <c r="J11" s="14" t="s">
        <v>927</v>
      </c>
      <c r="K11" s="12" t="s">
        <v>928</v>
      </c>
      <c r="M11" t="s">
        <v>1277</v>
      </c>
      <c r="N11" t="s">
        <v>957</v>
      </c>
      <c r="O11">
        <v>38</v>
      </c>
      <c r="Q11" s="28"/>
    </row>
    <row r="12" spans="1:17">
      <c r="A12" s="28">
        <v>11</v>
      </c>
      <c r="B12" s="12" t="s">
        <v>59</v>
      </c>
      <c r="C12" t="s">
        <v>2757</v>
      </c>
      <c r="D12" t="s">
        <v>2766</v>
      </c>
      <c r="E12" s="277" t="s">
        <v>400</v>
      </c>
      <c r="F12" s="78">
        <f t="shared" si="0"/>
        <v>23</v>
      </c>
      <c r="G12" s="109" t="s">
        <v>1183</v>
      </c>
      <c r="H12" s="27" t="s">
        <v>63</v>
      </c>
      <c r="J12" s="14" t="s">
        <v>929</v>
      </c>
      <c r="K12" s="12" t="s">
        <v>930</v>
      </c>
      <c r="M12" t="s">
        <v>1278</v>
      </c>
      <c r="N12" t="s">
        <v>958</v>
      </c>
      <c r="O12">
        <v>37</v>
      </c>
      <c r="Q12" s="28"/>
    </row>
    <row r="13" spans="1:17">
      <c r="A13" s="28">
        <v>12</v>
      </c>
      <c r="B13" s="12" t="s">
        <v>60</v>
      </c>
      <c r="C13" t="s">
        <v>2756</v>
      </c>
      <c r="D13" t="s">
        <v>2767</v>
      </c>
      <c r="E13" s="277" t="s">
        <v>400</v>
      </c>
      <c r="F13" s="78">
        <f t="shared" si="0"/>
        <v>23</v>
      </c>
      <c r="G13" s="109" t="s">
        <v>1183</v>
      </c>
      <c r="H13" s="27" t="s">
        <v>63</v>
      </c>
      <c r="J13" s="14" t="s">
        <v>931</v>
      </c>
      <c r="K13" s="12" t="s">
        <v>932</v>
      </c>
      <c r="M13" t="s">
        <v>1279</v>
      </c>
      <c r="N13" t="s">
        <v>959</v>
      </c>
      <c r="O13">
        <v>36</v>
      </c>
      <c r="Q13" s="28"/>
    </row>
    <row r="14" spans="1:17">
      <c r="A14" s="28">
        <v>13</v>
      </c>
      <c r="B14" s="12" t="s">
        <v>61</v>
      </c>
      <c r="C14" t="s">
        <v>2755</v>
      </c>
      <c r="D14" t="s">
        <v>2768</v>
      </c>
      <c r="E14" s="277" t="s">
        <v>400</v>
      </c>
      <c r="F14" s="78">
        <f t="shared" si="0"/>
        <v>23</v>
      </c>
      <c r="G14" s="109" t="s">
        <v>1183</v>
      </c>
      <c r="H14" s="27" t="s">
        <v>50</v>
      </c>
      <c r="J14" s="14" t="s">
        <v>933</v>
      </c>
      <c r="K14" s="12" t="s">
        <v>934</v>
      </c>
      <c r="M14" t="s">
        <v>1280</v>
      </c>
      <c r="N14" t="s">
        <v>960</v>
      </c>
      <c r="O14">
        <v>35</v>
      </c>
      <c r="Q14" s="28"/>
    </row>
    <row r="15" spans="1:17">
      <c r="A15" s="28">
        <v>14</v>
      </c>
      <c r="B15" s="12" t="s">
        <v>64</v>
      </c>
      <c r="C15" t="s">
        <v>2754</v>
      </c>
      <c r="D15" t="s">
        <v>2769</v>
      </c>
      <c r="E15" s="277" t="s">
        <v>400</v>
      </c>
      <c r="F15" s="78">
        <f t="shared" si="0"/>
        <v>23</v>
      </c>
      <c r="G15" s="109" t="s">
        <v>1183</v>
      </c>
      <c r="H15" s="27" t="s">
        <v>63</v>
      </c>
      <c r="J15" s="14" t="s">
        <v>935</v>
      </c>
      <c r="K15" s="12" t="s">
        <v>936</v>
      </c>
      <c r="M15" t="s">
        <v>1281</v>
      </c>
      <c r="N15" t="s">
        <v>961</v>
      </c>
      <c r="O15">
        <v>34</v>
      </c>
      <c r="Q15" s="28"/>
    </row>
    <row r="16" spans="1:17">
      <c r="A16" s="28">
        <v>15</v>
      </c>
      <c r="B16" s="12" t="s">
        <v>65</v>
      </c>
      <c r="C16" t="s">
        <v>2753</v>
      </c>
      <c r="D16" t="s">
        <v>2770</v>
      </c>
      <c r="E16" s="277" t="s">
        <v>400</v>
      </c>
      <c r="F16" s="78">
        <f t="shared" si="0"/>
        <v>23</v>
      </c>
      <c r="G16" s="109" t="s">
        <v>1183</v>
      </c>
      <c r="H16" s="27" t="s">
        <v>50</v>
      </c>
      <c r="J16" s="14" t="s">
        <v>937</v>
      </c>
      <c r="K16" s="12" t="s">
        <v>938</v>
      </c>
      <c r="M16" t="s">
        <v>1282</v>
      </c>
      <c r="N16" t="s">
        <v>962</v>
      </c>
      <c r="O16">
        <v>33</v>
      </c>
      <c r="Q16" s="28"/>
    </row>
    <row r="17" spans="1:17">
      <c r="A17" s="28">
        <v>16</v>
      </c>
      <c r="B17" s="12" t="s">
        <v>66</v>
      </c>
      <c r="C17" t="s">
        <v>2752</v>
      </c>
      <c r="D17" t="s">
        <v>2771</v>
      </c>
      <c r="E17" s="277" t="s">
        <v>400</v>
      </c>
      <c r="F17" s="78">
        <f t="shared" si="0"/>
        <v>23</v>
      </c>
      <c r="G17" s="109" t="s">
        <v>1183</v>
      </c>
      <c r="H17" s="27" t="s">
        <v>63</v>
      </c>
      <c r="J17" s="14" t="s">
        <v>939</v>
      </c>
      <c r="K17" s="12" t="s">
        <v>940</v>
      </c>
      <c r="M17" t="s">
        <v>1283</v>
      </c>
      <c r="N17" t="s">
        <v>963</v>
      </c>
      <c r="O17">
        <v>32</v>
      </c>
      <c r="Q17" s="28"/>
    </row>
    <row r="18" spans="1:17">
      <c r="A18" s="28">
        <v>17</v>
      </c>
      <c r="B18" s="12" t="s">
        <v>67</v>
      </c>
      <c r="C18" t="s">
        <v>2751</v>
      </c>
      <c r="D18" t="s">
        <v>2772</v>
      </c>
      <c r="E18" s="277" t="s">
        <v>400</v>
      </c>
      <c r="F18" s="78">
        <f t="shared" si="0"/>
        <v>23</v>
      </c>
      <c r="G18" s="109" t="s">
        <v>1183</v>
      </c>
      <c r="H18" s="27" t="s">
        <v>63</v>
      </c>
      <c r="J18" s="14" t="s">
        <v>941</v>
      </c>
      <c r="K18" s="12" t="s">
        <v>942</v>
      </c>
      <c r="M18" t="s">
        <v>1284</v>
      </c>
      <c r="N18" t="s">
        <v>964</v>
      </c>
      <c r="O18">
        <v>31</v>
      </c>
      <c r="Q18" s="28"/>
    </row>
    <row r="19" spans="1:17">
      <c r="A19" s="28">
        <v>18</v>
      </c>
      <c r="B19" s="12" t="s">
        <v>68</v>
      </c>
      <c r="C19" t="s">
        <v>2750</v>
      </c>
      <c r="D19" t="s">
        <v>2773</v>
      </c>
      <c r="E19" s="277" t="s">
        <v>385</v>
      </c>
      <c r="F19" s="78">
        <f t="shared" si="0"/>
        <v>28</v>
      </c>
      <c r="G19" s="109" t="s">
        <v>1183</v>
      </c>
      <c r="H19" s="27" t="s">
        <v>50</v>
      </c>
      <c r="J19" s="14" t="s">
        <v>943</v>
      </c>
      <c r="K19" s="12" t="s">
        <v>944</v>
      </c>
      <c r="M19" t="s">
        <v>1285</v>
      </c>
      <c r="N19" t="s">
        <v>965</v>
      </c>
      <c r="O19">
        <v>30</v>
      </c>
      <c r="Q19" s="28"/>
    </row>
    <row r="20" spans="1:17">
      <c r="A20" s="28">
        <v>19</v>
      </c>
      <c r="B20" s="12" t="s">
        <v>70</v>
      </c>
      <c r="C20" t="s">
        <v>2749</v>
      </c>
      <c r="D20" t="s">
        <v>2774</v>
      </c>
      <c r="E20" s="277" t="s">
        <v>400</v>
      </c>
      <c r="F20" s="78">
        <f t="shared" si="0"/>
        <v>23</v>
      </c>
      <c r="G20" s="109" t="s">
        <v>1183</v>
      </c>
      <c r="H20" s="27" t="s">
        <v>63</v>
      </c>
      <c r="J20" s="14" t="s">
        <v>945</v>
      </c>
      <c r="K20" s="12" t="s">
        <v>946</v>
      </c>
      <c r="M20" t="s">
        <v>1286</v>
      </c>
      <c r="N20" t="s">
        <v>966</v>
      </c>
      <c r="O20">
        <v>29</v>
      </c>
      <c r="Q20" s="28"/>
    </row>
    <row r="21" spans="1:17">
      <c r="A21" s="28">
        <v>20</v>
      </c>
      <c r="B21" s="12" t="s">
        <v>71</v>
      </c>
      <c r="C21" t="s">
        <v>2748</v>
      </c>
      <c r="D21" t="s">
        <v>2775</v>
      </c>
      <c r="E21" s="277" t="s">
        <v>400</v>
      </c>
      <c r="F21" s="78">
        <f t="shared" si="0"/>
        <v>23</v>
      </c>
      <c r="G21" s="109" t="s">
        <v>1183</v>
      </c>
      <c r="H21" s="27" t="s">
        <v>63</v>
      </c>
      <c r="J21" s="14" t="s">
        <v>2118</v>
      </c>
      <c r="K21" s="12" t="s">
        <v>2119</v>
      </c>
      <c r="M21" t="s">
        <v>1287</v>
      </c>
      <c r="N21" t="s">
        <v>967</v>
      </c>
      <c r="O21">
        <v>28</v>
      </c>
      <c r="Q21" s="28"/>
    </row>
    <row r="22" spans="1:17">
      <c r="A22" s="28">
        <v>21</v>
      </c>
      <c r="B22" s="12" t="s">
        <v>72</v>
      </c>
      <c r="C22" t="s">
        <v>2747</v>
      </c>
      <c r="D22" t="s">
        <v>2776</v>
      </c>
      <c r="E22" s="277" t="s">
        <v>400</v>
      </c>
      <c r="F22" s="78">
        <f t="shared" si="0"/>
        <v>23</v>
      </c>
      <c r="G22" s="109" t="s">
        <v>1183</v>
      </c>
      <c r="H22" s="27" t="s">
        <v>63</v>
      </c>
      <c r="J22" s="25" t="s">
        <v>1164</v>
      </c>
      <c r="K22" s="26" t="s">
        <v>1165</v>
      </c>
      <c r="N22" t="s">
        <v>968</v>
      </c>
      <c r="O22">
        <v>27</v>
      </c>
      <c r="Q22" s="28"/>
    </row>
    <row r="23" spans="1:17">
      <c r="A23" s="28">
        <v>22</v>
      </c>
      <c r="B23" s="12" t="s">
        <v>73</v>
      </c>
      <c r="C23" t="s">
        <v>2746</v>
      </c>
      <c r="D23" t="s">
        <v>2777</v>
      </c>
      <c r="E23" s="277" t="s">
        <v>3384</v>
      </c>
      <c r="F23" s="78">
        <f t="shared" si="0"/>
        <v>19</v>
      </c>
      <c r="G23" s="109" t="s">
        <v>1183</v>
      </c>
      <c r="H23" s="27" t="s">
        <v>50</v>
      </c>
      <c r="J23" s="14" t="s">
        <v>2129</v>
      </c>
      <c r="N23" t="s">
        <v>969</v>
      </c>
      <c r="O23">
        <v>26</v>
      </c>
      <c r="Q23" s="28"/>
    </row>
    <row r="24" spans="1:17">
      <c r="A24" s="28">
        <v>23</v>
      </c>
      <c r="B24" s="12" t="s">
        <v>74</v>
      </c>
      <c r="C24" t="s">
        <v>2745</v>
      </c>
      <c r="D24" t="s">
        <v>2778</v>
      </c>
      <c r="E24" s="277" t="s">
        <v>400</v>
      </c>
      <c r="F24" s="78">
        <f t="shared" si="0"/>
        <v>23</v>
      </c>
      <c r="G24" s="109" t="s">
        <v>1183</v>
      </c>
      <c r="H24" s="27" t="s">
        <v>50</v>
      </c>
      <c r="J24" s="14" t="s">
        <v>913</v>
      </c>
      <c r="K24" s="12" t="s">
        <v>914</v>
      </c>
      <c r="N24" t="s">
        <v>970</v>
      </c>
      <c r="O24">
        <v>25</v>
      </c>
      <c r="Q24" s="28"/>
    </row>
    <row r="25" spans="1:17">
      <c r="A25" s="28">
        <v>24</v>
      </c>
      <c r="B25" s="12" t="s">
        <v>75</v>
      </c>
      <c r="C25" t="s">
        <v>2744</v>
      </c>
      <c r="D25" t="s">
        <v>2779</v>
      </c>
      <c r="E25" s="277" t="s">
        <v>400</v>
      </c>
      <c r="F25" s="78">
        <f t="shared" si="0"/>
        <v>23</v>
      </c>
      <c r="G25" s="109" t="s">
        <v>1183</v>
      </c>
      <c r="H25" s="27" t="s">
        <v>50</v>
      </c>
      <c r="J25" s="14" t="s">
        <v>915</v>
      </c>
      <c r="K25" s="12" t="s">
        <v>916</v>
      </c>
      <c r="N25" t="s">
        <v>971</v>
      </c>
      <c r="O25">
        <v>24</v>
      </c>
      <c r="Q25" s="28"/>
    </row>
    <row r="26" spans="1:17">
      <c r="A26" s="28">
        <v>25</v>
      </c>
      <c r="B26" s="12" t="s">
        <v>76</v>
      </c>
      <c r="C26" t="s">
        <v>2743</v>
      </c>
      <c r="D26" t="s">
        <v>2780</v>
      </c>
      <c r="E26" s="277" t="s">
        <v>122</v>
      </c>
      <c r="F26" s="78">
        <f t="shared" si="0"/>
        <v>36</v>
      </c>
      <c r="G26" s="109" t="s">
        <v>1183</v>
      </c>
      <c r="H26" s="27" t="s">
        <v>50</v>
      </c>
      <c r="J26" s="14" t="s">
        <v>27</v>
      </c>
      <c r="K26" s="12" t="s">
        <v>28</v>
      </c>
      <c r="N26" t="s">
        <v>972</v>
      </c>
      <c r="O26">
        <v>23</v>
      </c>
      <c r="Q26" s="28"/>
    </row>
    <row r="27" spans="1:17">
      <c r="A27" s="28">
        <v>26</v>
      </c>
      <c r="B27" s="12" t="s">
        <v>77</v>
      </c>
      <c r="C27" t="s">
        <v>2742</v>
      </c>
      <c r="D27" t="s">
        <v>2781</v>
      </c>
      <c r="E27" s="277" t="s">
        <v>400</v>
      </c>
      <c r="F27" s="78">
        <f t="shared" si="0"/>
        <v>23</v>
      </c>
      <c r="G27" s="109" t="s">
        <v>1183</v>
      </c>
      <c r="H27" s="27" t="s">
        <v>50</v>
      </c>
      <c r="J27" s="14" t="s">
        <v>917</v>
      </c>
      <c r="K27" s="12" t="s">
        <v>918</v>
      </c>
      <c r="N27" t="s">
        <v>973</v>
      </c>
      <c r="O27">
        <v>22</v>
      </c>
      <c r="Q27" s="28"/>
    </row>
    <row r="28" spans="1:17">
      <c r="A28" s="28">
        <v>27</v>
      </c>
      <c r="B28" s="12" t="s">
        <v>78</v>
      </c>
      <c r="C28" t="s">
        <v>2741</v>
      </c>
      <c r="D28" t="s">
        <v>2782</v>
      </c>
      <c r="E28" s="277" t="s">
        <v>400</v>
      </c>
      <c r="F28" s="78">
        <f t="shared" si="0"/>
        <v>23</v>
      </c>
      <c r="G28" s="109" t="s">
        <v>1183</v>
      </c>
      <c r="H28" s="27" t="s">
        <v>50</v>
      </c>
      <c r="J28" s="14" t="s">
        <v>35</v>
      </c>
      <c r="K28" s="12" t="s">
        <v>36</v>
      </c>
      <c r="N28" t="s">
        <v>974</v>
      </c>
      <c r="O28">
        <v>21</v>
      </c>
      <c r="Q28" s="28"/>
    </row>
    <row r="29" spans="1:17">
      <c r="A29" s="28">
        <v>28</v>
      </c>
      <c r="B29" s="12" t="s">
        <v>79</v>
      </c>
      <c r="C29" t="s">
        <v>2740</v>
      </c>
      <c r="D29" t="s">
        <v>2783</v>
      </c>
      <c r="E29" s="277" t="s">
        <v>400</v>
      </c>
      <c r="F29" s="78">
        <f t="shared" si="0"/>
        <v>23</v>
      </c>
      <c r="G29" s="109" t="s">
        <v>1183</v>
      </c>
      <c r="H29" s="27" t="s">
        <v>50</v>
      </c>
      <c r="J29" s="11" t="s">
        <v>2127</v>
      </c>
      <c r="K29" s="12" t="s">
        <v>2128</v>
      </c>
      <c r="N29" t="s">
        <v>975</v>
      </c>
      <c r="O29">
        <v>20</v>
      </c>
      <c r="Q29" s="28"/>
    </row>
    <row r="30" spans="1:17">
      <c r="A30" s="28">
        <v>29</v>
      </c>
      <c r="B30" s="12" t="s">
        <v>81</v>
      </c>
      <c r="C30" t="s">
        <v>2739</v>
      </c>
      <c r="D30" t="s">
        <v>2784</v>
      </c>
      <c r="E30" s="277" t="s">
        <v>400</v>
      </c>
      <c r="F30" s="78">
        <f t="shared" si="0"/>
        <v>23</v>
      </c>
      <c r="G30" s="109" t="s">
        <v>1183</v>
      </c>
      <c r="H30" s="27" t="s">
        <v>50</v>
      </c>
      <c r="J30" s="14" t="s">
        <v>923</v>
      </c>
      <c r="K30" s="12" t="s">
        <v>924</v>
      </c>
      <c r="N30" t="s">
        <v>2126</v>
      </c>
      <c r="O30">
        <v>19</v>
      </c>
      <c r="Q30" s="28"/>
    </row>
    <row r="31" spans="1:17">
      <c r="A31" s="28">
        <v>30</v>
      </c>
      <c r="B31" s="12" t="s">
        <v>82</v>
      </c>
      <c r="C31" t="s">
        <v>3434</v>
      </c>
      <c r="D31" t="s">
        <v>3480</v>
      </c>
      <c r="E31" s="277" t="s">
        <v>400</v>
      </c>
      <c r="F31" s="78">
        <f t="shared" si="0"/>
        <v>23</v>
      </c>
      <c r="G31" s="109" t="s">
        <v>1183</v>
      </c>
      <c r="H31" s="27" t="s">
        <v>47</v>
      </c>
      <c r="J31" s="14" t="s">
        <v>925</v>
      </c>
      <c r="K31" s="12" t="s">
        <v>926</v>
      </c>
      <c r="N31" t="s">
        <v>976</v>
      </c>
      <c r="O31">
        <v>18</v>
      </c>
      <c r="Q31" s="28"/>
    </row>
    <row r="32" spans="1:17">
      <c r="A32" s="28">
        <v>31</v>
      </c>
      <c r="B32" s="12" t="s">
        <v>83</v>
      </c>
      <c r="C32" t="s">
        <v>2738</v>
      </c>
      <c r="D32" t="s">
        <v>2785</v>
      </c>
      <c r="E32" s="277" t="s">
        <v>400</v>
      </c>
      <c r="F32" s="78">
        <f t="shared" si="0"/>
        <v>23</v>
      </c>
      <c r="G32" s="109" t="s">
        <v>1183</v>
      </c>
      <c r="H32" s="27" t="s">
        <v>47</v>
      </c>
      <c r="J32" s="14" t="s">
        <v>927</v>
      </c>
      <c r="K32" s="12" t="s">
        <v>928</v>
      </c>
      <c r="N32" t="s">
        <v>977</v>
      </c>
      <c r="O32">
        <v>17</v>
      </c>
      <c r="Q32" s="28"/>
    </row>
    <row r="33" spans="1:17">
      <c r="A33" s="28">
        <v>32</v>
      </c>
      <c r="B33" s="12" t="s">
        <v>84</v>
      </c>
      <c r="C33" t="s">
        <v>3435</v>
      </c>
      <c r="D33" t="s">
        <v>3481</v>
      </c>
      <c r="E33" s="277" t="s">
        <v>796</v>
      </c>
      <c r="F33" s="78">
        <f t="shared" si="0"/>
        <v>22</v>
      </c>
      <c r="G33" s="109" t="s">
        <v>1183</v>
      </c>
      <c r="H33" s="27" t="s">
        <v>47</v>
      </c>
      <c r="J33" s="14" t="s">
        <v>929</v>
      </c>
      <c r="K33" s="12" t="s">
        <v>930</v>
      </c>
      <c r="N33" t="s">
        <v>2125</v>
      </c>
      <c r="O33">
        <v>16</v>
      </c>
      <c r="Q33" s="28"/>
    </row>
    <row r="34" spans="1:17">
      <c r="A34" s="28">
        <v>33</v>
      </c>
      <c r="B34" s="12" t="s">
        <v>85</v>
      </c>
      <c r="C34" t="s">
        <v>3436</v>
      </c>
      <c r="D34" t="s">
        <v>3482</v>
      </c>
      <c r="E34" s="277" t="s">
        <v>400</v>
      </c>
      <c r="F34" s="78">
        <f t="shared" si="0"/>
        <v>23</v>
      </c>
      <c r="G34" s="109" t="s">
        <v>1183</v>
      </c>
      <c r="H34" s="27" t="s">
        <v>47</v>
      </c>
      <c r="J34" s="14" t="s">
        <v>931</v>
      </c>
      <c r="K34" s="12" t="s">
        <v>932</v>
      </c>
      <c r="N34" t="s">
        <v>2124</v>
      </c>
      <c r="O34">
        <v>15</v>
      </c>
      <c r="Q34" s="28"/>
    </row>
    <row r="35" spans="1:17">
      <c r="A35" s="28">
        <v>34</v>
      </c>
      <c r="B35" s="12" t="s">
        <v>86</v>
      </c>
      <c r="C35" t="s">
        <v>2204</v>
      </c>
      <c r="D35" t="s">
        <v>3322</v>
      </c>
      <c r="E35" s="277" t="s">
        <v>400</v>
      </c>
      <c r="F35" s="78">
        <f t="shared" si="0"/>
        <v>23</v>
      </c>
      <c r="G35" s="109" t="s">
        <v>1183</v>
      </c>
      <c r="H35" s="27" t="s">
        <v>47</v>
      </c>
      <c r="J35" s="14" t="s">
        <v>933</v>
      </c>
      <c r="K35" s="12" t="s">
        <v>934</v>
      </c>
      <c r="N35" t="s">
        <v>978</v>
      </c>
      <c r="O35">
        <v>14</v>
      </c>
      <c r="Q35" s="28"/>
    </row>
    <row r="36" spans="1:17">
      <c r="A36" s="28">
        <v>35</v>
      </c>
      <c r="B36" s="12" t="s">
        <v>87</v>
      </c>
      <c r="C36" t="s">
        <v>3437</v>
      </c>
      <c r="D36" t="s">
        <v>3483</v>
      </c>
      <c r="E36" s="277" t="s">
        <v>400</v>
      </c>
      <c r="F36" s="78">
        <f t="shared" si="0"/>
        <v>23</v>
      </c>
      <c r="G36" s="109" t="s">
        <v>1183</v>
      </c>
      <c r="H36" s="27" t="s">
        <v>47</v>
      </c>
      <c r="J36" s="14" t="s">
        <v>935</v>
      </c>
      <c r="K36" s="12" t="s">
        <v>936</v>
      </c>
      <c r="N36" t="s">
        <v>979</v>
      </c>
      <c r="O36">
        <v>13</v>
      </c>
      <c r="Q36" s="28"/>
    </row>
    <row r="37" spans="1:17">
      <c r="A37" s="28">
        <v>36</v>
      </c>
      <c r="B37" s="12" t="s">
        <v>88</v>
      </c>
      <c r="C37" t="s">
        <v>4511</v>
      </c>
      <c r="D37" t="s">
        <v>4512</v>
      </c>
      <c r="E37" s="277" t="s">
        <v>400</v>
      </c>
      <c r="F37" s="78">
        <f t="shared" si="0"/>
        <v>23</v>
      </c>
      <c r="G37" s="109" t="s">
        <v>1183</v>
      </c>
      <c r="H37" s="27" t="s">
        <v>80</v>
      </c>
      <c r="J37" s="14" t="s">
        <v>937</v>
      </c>
      <c r="K37" s="12" t="s">
        <v>938</v>
      </c>
      <c r="N37" t="s">
        <v>980</v>
      </c>
      <c r="O37">
        <v>12</v>
      </c>
      <c r="Q37" s="28"/>
    </row>
    <row r="38" spans="1:17">
      <c r="A38" s="28">
        <v>37</v>
      </c>
      <c r="B38" s="12" t="s">
        <v>89</v>
      </c>
      <c r="C38" t="s">
        <v>3440</v>
      </c>
      <c r="D38" t="s">
        <v>3486</v>
      </c>
      <c r="E38" s="277" t="s">
        <v>400</v>
      </c>
      <c r="F38" s="78">
        <f t="shared" si="0"/>
        <v>23</v>
      </c>
      <c r="G38" s="109" t="s">
        <v>1215</v>
      </c>
      <c r="H38" s="27" t="s">
        <v>47</v>
      </c>
      <c r="J38" s="14" t="s">
        <v>939</v>
      </c>
      <c r="K38" s="12" t="s">
        <v>940</v>
      </c>
      <c r="N38" t="s">
        <v>981</v>
      </c>
      <c r="O38">
        <v>11</v>
      </c>
      <c r="Q38" s="28"/>
    </row>
    <row r="39" spans="1:17">
      <c r="A39" s="28">
        <v>38</v>
      </c>
      <c r="B39" s="12" t="s">
        <v>90</v>
      </c>
      <c r="C39" t="s">
        <v>3438</v>
      </c>
      <c r="D39" t="s">
        <v>3484</v>
      </c>
      <c r="E39" s="277" t="s">
        <v>400</v>
      </c>
      <c r="F39" s="78">
        <f t="shared" si="0"/>
        <v>23</v>
      </c>
      <c r="G39" s="109" t="s">
        <v>1215</v>
      </c>
      <c r="H39" s="27" t="s">
        <v>47</v>
      </c>
      <c r="J39" s="14" t="s">
        <v>941</v>
      </c>
      <c r="K39" s="12" t="s">
        <v>942</v>
      </c>
      <c r="N39" t="s">
        <v>982</v>
      </c>
      <c r="O39">
        <v>10</v>
      </c>
      <c r="Q39" s="28"/>
    </row>
    <row r="40" spans="1:17">
      <c r="A40" s="28">
        <v>39</v>
      </c>
      <c r="B40" s="12" t="s">
        <v>91</v>
      </c>
      <c r="C40" t="s">
        <v>3439</v>
      </c>
      <c r="D40" t="s">
        <v>3485</v>
      </c>
      <c r="E40" s="277" t="s">
        <v>400</v>
      </c>
      <c r="F40" s="78">
        <f t="shared" si="0"/>
        <v>23</v>
      </c>
      <c r="G40" s="109" t="s">
        <v>1215</v>
      </c>
      <c r="H40" s="27" t="s">
        <v>47</v>
      </c>
      <c r="J40" s="14" t="s">
        <v>943</v>
      </c>
      <c r="K40" s="12" t="s">
        <v>944</v>
      </c>
      <c r="N40" t="s">
        <v>983</v>
      </c>
      <c r="O40">
        <v>9</v>
      </c>
      <c r="Q40" s="28"/>
    </row>
    <row r="41" spans="1:17">
      <c r="A41" s="28">
        <v>40</v>
      </c>
      <c r="B41" s="12" t="s">
        <v>92</v>
      </c>
      <c r="C41" t="s">
        <v>2251</v>
      </c>
      <c r="D41" t="s">
        <v>3275</v>
      </c>
      <c r="E41" s="277" t="s">
        <v>400</v>
      </c>
      <c r="F41" s="78">
        <f t="shared" si="0"/>
        <v>23</v>
      </c>
      <c r="G41" s="109" t="s">
        <v>1215</v>
      </c>
      <c r="H41" s="27" t="s">
        <v>50</v>
      </c>
      <c r="J41" s="14" t="s">
        <v>945</v>
      </c>
      <c r="K41" s="12" t="s">
        <v>946</v>
      </c>
      <c r="N41" t="s">
        <v>984</v>
      </c>
      <c r="O41">
        <v>8</v>
      </c>
      <c r="Q41" s="28"/>
    </row>
    <row r="42" spans="1:17">
      <c r="A42" s="28">
        <v>41</v>
      </c>
      <c r="B42" s="12" t="s">
        <v>93</v>
      </c>
      <c r="C42" t="s">
        <v>2723</v>
      </c>
      <c r="D42" t="s">
        <v>2801</v>
      </c>
      <c r="E42" s="277" t="s">
        <v>400</v>
      </c>
      <c r="F42" s="78">
        <f t="shared" si="0"/>
        <v>23</v>
      </c>
      <c r="G42" s="109" t="s">
        <v>1215</v>
      </c>
      <c r="H42" s="27" t="s">
        <v>50</v>
      </c>
      <c r="N42" t="s">
        <v>985</v>
      </c>
      <c r="O42">
        <v>7</v>
      </c>
      <c r="Q42" s="28"/>
    </row>
    <row r="43" spans="1:17">
      <c r="A43" s="28">
        <v>42</v>
      </c>
      <c r="B43" s="12" t="s">
        <v>94</v>
      </c>
      <c r="C43" t="s">
        <v>1428</v>
      </c>
      <c r="D43" t="s">
        <v>1429</v>
      </c>
      <c r="E43" s="277" t="s">
        <v>400</v>
      </c>
      <c r="F43" s="78">
        <f t="shared" si="0"/>
        <v>23</v>
      </c>
      <c r="G43" s="109" t="s">
        <v>1215</v>
      </c>
      <c r="H43" s="27" t="s">
        <v>222</v>
      </c>
      <c r="J43" s="14" t="s">
        <v>2130</v>
      </c>
      <c r="N43" t="s">
        <v>986</v>
      </c>
      <c r="O43">
        <v>6</v>
      </c>
      <c r="Q43" s="28"/>
    </row>
    <row r="44" spans="1:17">
      <c r="A44" s="28">
        <v>43</v>
      </c>
      <c r="B44" s="12" t="s">
        <v>95</v>
      </c>
      <c r="C44" t="s">
        <v>1424</v>
      </c>
      <c r="D44" t="s">
        <v>1425</v>
      </c>
      <c r="E44" s="277" t="s">
        <v>400</v>
      </c>
      <c r="F44" s="78">
        <f t="shared" si="0"/>
        <v>23</v>
      </c>
      <c r="G44" s="109" t="s">
        <v>1215</v>
      </c>
      <c r="H44" s="27" t="s">
        <v>222</v>
      </c>
      <c r="J44" s="25" t="s">
        <v>1164</v>
      </c>
      <c r="K44" s="26" t="s">
        <v>1165</v>
      </c>
      <c r="N44" t="s">
        <v>987</v>
      </c>
      <c r="O44">
        <v>5</v>
      </c>
      <c r="Q44" s="28"/>
    </row>
    <row r="45" spans="1:17">
      <c r="A45" s="28">
        <v>44</v>
      </c>
      <c r="B45" s="12" t="s">
        <v>96</v>
      </c>
      <c r="C45" t="s">
        <v>1426</v>
      </c>
      <c r="D45" t="s">
        <v>1427</v>
      </c>
      <c r="E45" s="277" t="s">
        <v>400</v>
      </c>
      <c r="F45" s="78">
        <f t="shared" si="0"/>
        <v>23</v>
      </c>
      <c r="G45" s="109" t="s">
        <v>1215</v>
      </c>
      <c r="H45" s="27" t="s">
        <v>222</v>
      </c>
      <c r="J45" s="25" t="s">
        <v>1166</v>
      </c>
      <c r="K45" s="26" t="s">
        <v>1167</v>
      </c>
      <c r="N45" t="s">
        <v>988</v>
      </c>
      <c r="O45">
        <v>4</v>
      </c>
      <c r="Q45" s="28"/>
    </row>
    <row r="46" spans="1:17">
      <c r="A46" s="28">
        <v>45</v>
      </c>
      <c r="B46" s="12" t="s">
        <v>97</v>
      </c>
      <c r="C46" t="s">
        <v>1390</v>
      </c>
      <c r="D46" t="s">
        <v>1391</v>
      </c>
      <c r="E46" s="277" t="s">
        <v>400</v>
      </c>
      <c r="F46" s="78">
        <f t="shared" si="0"/>
        <v>23</v>
      </c>
      <c r="G46" s="109" t="s">
        <v>1215</v>
      </c>
      <c r="H46" s="27" t="s">
        <v>220</v>
      </c>
      <c r="J46" s="25" t="s">
        <v>1169</v>
      </c>
      <c r="K46" s="26" t="s">
        <v>1170</v>
      </c>
      <c r="N46" t="s">
        <v>989</v>
      </c>
      <c r="O46">
        <v>3</v>
      </c>
      <c r="Q46" s="28"/>
    </row>
    <row r="47" spans="1:17">
      <c r="A47" s="28">
        <v>46</v>
      </c>
      <c r="B47" s="12" t="s">
        <v>98</v>
      </c>
      <c r="C47" t="s">
        <v>1392</v>
      </c>
      <c r="D47" t="s">
        <v>1393</v>
      </c>
      <c r="E47" s="277" t="s">
        <v>400</v>
      </c>
      <c r="F47" s="78">
        <f t="shared" si="0"/>
        <v>23</v>
      </c>
      <c r="G47" s="109" t="s">
        <v>1215</v>
      </c>
      <c r="H47" s="27" t="s">
        <v>220</v>
      </c>
      <c r="J47" s="25" t="s">
        <v>1171</v>
      </c>
      <c r="K47" s="26" t="s">
        <v>1172</v>
      </c>
      <c r="N47" t="s">
        <v>990</v>
      </c>
      <c r="O47">
        <v>2</v>
      </c>
      <c r="Q47" s="28"/>
    </row>
    <row r="48" spans="1:17">
      <c r="A48" s="28">
        <v>47</v>
      </c>
      <c r="B48" s="12" t="s">
        <v>99</v>
      </c>
      <c r="C48" t="s">
        <v>1394</v>
      </c>
      <c r="D48" t="s">
        <v>1395</v>
      </c>
      <c r="E48" s="277" t="s">
        <v>400</v>
      </c>
      <c r="F48" s="78">
        <f t="shared" si="0"/>
        <v>23</v>
      </c>
      <c r="G48" s="109" t="s">
        <v>1215</v>
      </c>
      <c r="H48" s="27" t="s">
        <v>220</v>
      </c>
      <c r="J48" s="25" t="s">
        <v>1173</v>
      </c>
      <c r="K48" s="26" t="s">
        <v>1174</v>
      </c>
      <c r="N48" t="s">
        <v>309</v>
      </c>
      <c r="O48">
        <v>1</v>
      </c>
      <c r="Q48" s="28"/>
    </row>
    <row r="49" spans="1:17">
      <c r="A49" s="28">
        <v>48</v>
      </c>
      <c r="B49" s="12" t="s">
        <v>100</v>
      </c>
      <c r="C49" t="s">
        <v>2721</v>
      </c>
      <c r="D49" t="s">
        <v>2803</v>
      </c>
      <c r="E49" s="277" t="s">
        <v>1168</v>
      </c>
      <c r="F49" s="78">
        <f t="shared" si="0"/>
        <v>24</v>
      </c>
      <c r="G49" s="109" t="s">
        <v>1182</v>
      </c>
      <c r="H49" s="27" t="s">
        <v>63</v>
      </c>
      <c r="J49" s="25" t="s">
        <v>1175</v>
      </c>
      <c r="K49" s="26" t="s">
        <v>1176</v>
      </c>
      <c r="Q49" s="28"/>
    </row>
    <row r="50" spans="1:17">
      <c r="A50" s="28">
        <v>49</v>
      </c>
      <c r="B50" s="12" t="s">
        <v>101</v>
      </c>
      <c r="C50" t="s">
        <v>2722</v>
      </c>
      <c r="D50" t="s">
        <v>2802</v>
      </c>
      <c r="E50" s="277" t="s">
        <v>1168</v>
      </c>
      <c r="F50" s="78">
        <f t="shared" si="0"/>
        <v>24</v>
      </c>
      <c r="G50" s="109" t="s">
        <v>1182</v>
      </c>
      <c r="H50" s="27" t="s">
        <v>63</v>
      </c>
      <c r="Q50" s="28"/>
    </row>
    <row r="51" spans="1:17">
      <c r="A51" s="28">
        <v>50</v>
      </c>
      <c r="B51" s="12" t="s">
        <v>102</v>
      </c>
      <c r="C51" t="s">
        <v>2711</v>
      </c>
      <c r="D51" t="s">
        <v>4513</v>
      </c>
      <c r="E51" s="277" t="s">
        <v>1335</v>
      </c>
      <c r="F51" s="78">
        <f t="shared" si="0"/>
        <v>21</v>
      </c>
      <c r="G51" s="109" t="s">
        <v>1182</v>
      </c>
      <c r="H51" s="27" t="s">
        <v>63</v>
      </c>
      <c r="J51" s="95" t="s">
        <v>2131</v>
      </c>
      <c r="Q51" s="28"/>
    </row>
    <row r="52" spans="1:17">
      <c r="A52" s="28">
        <v>51</v>
      </c>
      <c r="B52" s="12" t="s">
        <v>103</v>
      </c>
      <c r="C52" t="s">
        <v>2717</v>
      </c>
      <c r="D52" t="s">
        <v>2807</v>
      </c>
      <c r="E52" s="277" t="s">
        <v>400</v>
      </c>
      <c r="F52" s="78">
        <f t="shared" si="0"/>
        <v>23</v>
      </c>
      <c r="G52" s="109" t="s">
        <v>1182</v>
      </c>
      <c r="H52" s="27" t="s">
        <v>63</v>
      </c>
      <c r="J52" s="14" t="s">
        <v>913</v>
      </c>
      <c r="K52" s="12" t="s">
        <v>914</v>
      </c>
      <c r="Q52" s="28"/>
    </row>
    <row r="53" spans="1:17">
      <c r="A53" s="28">
        <v>52</v>
      </c>
      <c r="B53" s="12" t="s">
        <v>104</v>
      </c>
      <c r="C53" t="s">
        <v>2718</v>
      </c>
      <c r="D53" t="s">
        <v>2806</v>
      </c>
      <c r="E53" s="277" t="s">
        <v>400</v>
      </c>
      <c r="F53" s="78">
        <f t="shared" si="0"/>
        <v>23</v>
      </c>
      <c r="G53" s="109" t="s">
        <v>1182</v>
      </c>
      <c r="H53" s="27" t="s">
        <v>63</v>
      </c>
      <c r="J53" s="14" t="s">
        <v>915</v>
      </c>
      <c r="K53" s="12" t="s">
        <v>916</v>
      </c>
      <c r="Q53" s="28"/>
    </row>
    <row r="54" spans="1:17">
      <c r="A54" s="28">
        <v>53</v>
      </c>
      <c r="B54" s="12" t="s">
        <v>105</v>
      </c>
      <c r="C54" t="s">
        <v>2719</v>
      </c>
      <c r="D54" t="s">
        <v>2805</v>
      </c>
      <c r="E54" s="277" t="s">
        <v>400</v>
      </c>
      <c r="F54" s="78">
        <f t="shared" si="0"/>
        <v>23</v>
      </c>
      <c r="G54" s="109" t="s">
        <v>1182</v>
      </c>
      <c r="H54" s="27" t="s">
        <v>63</v>
      </c>
      <c r="J54" s="14" t="s">
        <v>27</v>
      </c>
      <c r="K54" s="12" t="s">
        <v>28</v>
      </c>
      <c r="Q54" s="28"/>
    </row>
    <row r="55" spans="1:17">
      <c r="A55" s="28">
        <v>54</v>
      </c>
      <c r="B55" s="12" t="s">
        <v>106</v>
      </c>
      <c r="C55" t="s">
        <v>2713</v>
      </c>
      <c r="D55" t="s">
        <v>2811</v>
      </c>
      <c r="E55" s="277" t="s">
        <v>1168</v>
      </c>
      <c r="F55" s="78">
        <f t="shared" si="0"/>
        <v>24</v>
      </c>
      <c r="G55" s="109" t="s">
        <v>1182</v>
      </c>
      <c r="H55" s="27" t="s">
        <v>50</v>
      </c>
      <c r="J55" s="14" t="s">
        <v>917</v>
      </c>
      <c r="K55" s="12" t="s">
        <v>918</v>
      </c>
      <c r="Q55" s="28"/>
    </row>
    <row r="56" spans="1:17">
      <c r="A56" s="28">
        <v>55</v>
      </c>
      <c r="B56" s="12" t="s">
        <v>107</v>
      </c>
      <c r="C56" t="s">
        <v>2715</v>
      </c>
      <c r="D56" t="s">
        <v>2809</v>
      </c>
      <c r="E56" s="277" t="s">
        <v>1335</v>
      </c>
      <c r="F56" s="78">
        <f t="shared" si="0"/>
        <v>21</v>
      </c>
      <c r="G56" s="109" t="s">
        <v>1182</v>
      </c>
      <c r="H56" s="27" t="s">
        <v>50</v>
      </c>
      <c r="J56" s="14" t="s">
        <v>923</v>
      </c>
      <c r="K56" s="12" t="s">
        <v>924</v>
      </c>
      <c r="Q56" s="28"/>
    </row>
    <row r="57" spans="1:17">
      <c r="A57" s="28">
        <v>56</v>
      </c>
      <c r="B57" s="12" t="s">
        <v>109</v>
      </c>
      <c r="C57" t="s">
        <v>1349</v>
      </c>
      <c r="D57" t="s">
        <v>2817</v>
      </c>
      <c r="E57" s="277" t="s">
        <v>1335</v>
      </c>
      <c r="F57" s="78">
        <f t="shared" si="0"/>
        <v>21</v>
      </c>
      <c r="G57" s="109" t="s">
        <v>1182</v>
      </c>
      <c r="H57" s="27" t="s">
        <v>50</v>
      </c>
      <c r="J57" s="14" t="s">
        <v>925</v>
      </c>
      <c r="K57" s="12" t="s">
        <v>926</v>
      </c>
      <c r="Q57" s="28"/>
    </row>
    <row r="58" spans="1:17">
      <c r="A58" s="28">
        <v>57</v>
      </c>
      <c r="B58" s="12" t="s">
        <v>110</v>
      </c>
      <c r="C58" t="s">
        <v>2707</v>
      </c>
      <c r="D58" t="s">
        <v>2818</v>
      </c>
      <c r="E58" s="277" t="s">
        <v>1177</v>
      </c>
      <c r="F58" s="78">
        <f t="shared" si="0"/>
        <v>20</v>
      </c>
      <c r="G58" s="109" t="s">
        <v>1182</v>
      </c>
      <c r="H58" s="27" t="s">
        <v>50</v>
      </c>
      <c r="J58" s="14" t="s">
        <v>931</v>
      </c>
      <c r="K58" s="12" t="s">
        <v>932</v>
      </c>
      <c r="Q58" s="28"/>
    </row>
    <row r="59" spans="1:17">
      <c r="A59" s="28">
        <v>58</v>
      </c>
      <c r="B59" s="12" t="s">
        <v>111</v>
      </c>
      <c r="C59" t="s">
        <v>2708</v>
      </c>
      <c r="D59" t="s">
        <v>2816</v>
      </c>
      <c r="E59" s="277" t="s">
        <v>400</v>
      </c>
      <c r="F59" s="78">
        <f t="shared" si="0"/>
        <v>23</v>
      </c>
      <c r="G59" s="109" t="s">
        <v>1182</v>
      </c>
      <c r="H59" s="27" t="s">
        <v>50</v>
      </c>
      <c r="J59" s="14" t="s">
        <v>935</v>
      </c>
      <c r="K59" s="12" t="s">
        <v>936</v>
      </c>
      <c r="Q59" s="28"/>
    </row>
    <row r="60" spans="1:17">
      <c r="A60" s="28">
        <v>59</v>
      </c>
      <c r="B60" s="12" t="s">
        <v>112</v>
      </c>
      <c r="C60" t="s">
        <v>2709</v>
      </c>
      <c r="D60" t="s">
        <v>2815</v>
      </c>
      <c r="E60" s="277" t="s">
        <v>400</v>
      </c>
      <c r="F60" s="78">
        <f t="shared" si="0"/>
        <v>23</v>
      </c>
      <c r="G60" s="109" t="s">
        <v>1182</v>
      </c>
      <c r="H60" s="27" t="s">
        <v>50</v>
      </c>
      <c r="J60" s="14" t="s">
        <v>937</v>
      </c>
      <c r="K60" s="12" t="s">
        <v>938</v>
      </c>
      <c r="Q60" s="28"/>
    </row>
    <row r="61" spans="1:17">
      <c r="A61" s="28">
        <v>60</v>
      </c>
      <c r="B61" s="12" t="s">
        <v>113</v>
      </c>
      <c r="C61" t="s">
        <v>2714</v>
      </c>
      <c r="D61" t="s">
        <v>2810</v>
      </c>
      <c r="E61" s="277" t="s">
        <v>400</v>
      </c>
      <c r="F61" s="78">
        <f t="shared" si="0"/>
        <v>23</v>
      </c>
      <c r="G61" s="109" t="s">
        <v>1182</v>
      </c>
      <c r="H61" s="27" t="s">
        <v>50</v>
      </c>
      <c r="J61" s="14" t="s">
        <v>939</v>
      </c>
      <c r="K61" s="12" t="s">
        <v>940</v>
      </c>
      <c r="Q61" s="28"/>
    </row>
    <row r="62" spans="1:17">
      <c r="A62" s="28">
        <v>61</v>
      </c>
      <c r="B62" s="12" t="s">
        <v>114</v>
      </c>
      <c r="C62" t="s">
        <v>2710</v>
      </c>
      <c r="D62" t="s">
        <v>2814</v>
      </c>
      <c r="E62" s="277" t="s">
        <v>400</v>
      </c>
      <c r="F62" s="78">
        <f t="shared" si="0"/>
        <v>23</v>
      </c>
      <c r="G62" s="109" t="s">
        <v>1182</v>
      </c>
      <c r="H62" s="27" t="s">
        <v>50</v>
      </c>
      <c r="J62" s="14" t="s">
        <v>941</v>
      </c>
      <c r="K62" s="12" t="s">
        <v>942</v>
      </c>
      <c r="Q62" s="28"/>
    </row>
    <row r="63" spans="1:17">
      <c r="A63" s="28">
        <v>62</v>
      </c>
      <c r="B63" s="12" t="s">
        <v>115</v>
      </c>
      <c r="C63" t="s">
        <v>4514</v>
      </c>
      <c r="D63" t="s">
        <v>2813</v>
      </c>
      <c r="E63" s="277" t="s">
        <v>400</v>
      </c>
      <c r="F63" s="78">
        <f t="shared" si="0"/>
        <v>23</v>
      </c>
      <c r="G63" s="109" t="s">
        <v>1182</v>
      </c>
      <c r="H63" s="27" t="s">
        <v>50</v>
      </c>
      <c r="J63" s="14" t="s">
        <v>945</v>
      </c>
      <c r="K63" s="12" t="s">
        <v>946</v>
      </c>
      <c r="Q63" s="28"/>
    </row>
    <row r="64" spans="1:17">
      <c r="A64" s="28">
        <v>63</v>
      </c>
      <c r="B64" s="12" t="s">
        <v>117</v>
      </c>
      <c r="C64" t="s">
        <v>2706</v>
      </c>
      <c r="D64" t="s">
        <v>2819</v>
      </c>
      <c r="E64" s="277" t="s">
        <v>400</v>
      </c>
      <c r="F64" s="78">
        <f t="shared" si="0"/>
        <v>23</v>
      </c>
      <c r="G64" s="109" t="s">
        <v>1182</v>
      </c>
      <c r="H64" s="27" t="s">
        <v>50</v>
      </c>
      <c r="Q64" s="28"/>
    </row>
    <row r="65" spans="1:17">
      <c r="A65" s="28">
        <v>64</v>
      </c>
      <c r="B65" s="12" t="s">
        <v>119</v>
      </c>
      <c r="C65" t="s">
        <v>2716</v>
      </c>
      <c r="D65" t="s">
        <v>2808</v>
      </c>
      <c r="E65" s="277" t="s">
        <v>400</v>
      </c>
      <c r="F65" s="78">
        <f t="shared" si="0"/>
        <v>23</v>
      </c>
      <c r="G65" s="109" t="s">
        <v>1182</v>
      </c>
      <c r="H65" s="27" t="s">
        <v>50</v>
      </c>
      <c r="Q65" s="28"/>
    </row>
    <row r="66" spans="1:17">
      <c r="A66" s="28">
        <v>65</v>
      </c>
      <c r="B66" s="12" t="s">
        <v>120</v>
      </c>
      <c r="C66" t="s">
        <v>2712</v>
      </c>
      <c r="D66" t="s">
        <v>2812</v>
      </c>
      <c r="E66" s="277" t="s">
        <v>400</v>
      </c>
      <c r="F66" s="78">
        <f t="shared" si="0"/>
        <v>23</v>
      </c>
      <c r="G66" s="109" t="s">
        <v>1182</v>
      </c>
      <c r="H66" s="27" t="s">
        <v>50</v>
      </c>
      <c r="Q66" s="28"/>
    </row>
    <row r="67" spans="1:17">
      <c r="A67" s="28">
        <v>66</v>
      </c>
      <c r="B67" s="12" t="s">
        <v>121</v>
      </c>
      <c r="C67" t="s">
        <v>2215</v>
      </c>
      <c r="D67" t="s">
        <v>3312</v>
      </c>
      <c r="E67" s="277" t="s">
        <v>400</v>
      </c>
      <c r="F67" s="78">
        <f t="shared" ref="F67:F130" si="1">VLOOKUP(E67,$N$1:$O$48,2,FALSE)</f>
        <v>23</v>
      </c>
      <c r="G67" s="109" t="s">
        <v>1182</v>
      </c>
      <c r="H67" s="27" t="s">
        <v>47</v>
      </c>
      <c r="Q67" s="28"/>
    </row>
    <row r="68" spans="1:17">
      <c r="A68" s="28">
        <v>67</v>
      </c>
      <c r="B68" s="12" t="s">
        <v>123</v>
      </c>
      <c r="C68" t="s">
        <v>2213</v>
      </c>
      <c r="D68" t="s">
        <v>3314</v>
      </c>
      <c r="E68" s="277" t="s">
        <v>400</v>
      </c>
      <c r="F68" s="78">
        <f t="shared" si="1"/>
        <v>23</v>
      </c>
      <c r="G68" s="109" t="s">
        <v>1182</v>
      </c>
      <c r="H68" s="27" t="s">
        <v>47</v>
      </c>
      <c r="Q68" s="28"/>
    </row>
    <row r="69" spans="1:17">
      <c r="A69" s="28">
        <v>68</v>
      </c>
      <c r="B69" s="12" t="s">
        <v>124</v>
      </c>
      <c r="C69" t="s">
        <v>3443</v>
      </c>
      <c r="D69" t="s">
        <v>3489</v>
      </c>
      <c r="E69" s="277" t="s">
        <v>400</v>
      </c>
      <c r="F69" s="78">
        <f t="shared" si="1"/>
        <v>23</v>
      </c>
      <c r="G69" s="109" t="s">
        <v>1182</v>
      </c>
      <c r="H69" s="27" t="s">
        <v>47</v>
      </c>
      <c r="Q69" s="28"/>
    </row>
    <row r="70" spans="1:17">
      <c r="A70" s="28">
        <v>69</v>
      </c>
      <c r="B70" s="12" t="s">
        <v>126</v>
      </c>
      <c r="C70" t="s">
        <v>2216</v>
      </c>
      <c r="D70" t="s">
        <v>3311</v>
      </c>
      <c r="E70" s="277" t="s">
        <v>796</v>
      </c>
      <c r="F70" s="78">
        <f t="shared" si="1"/>
        <v>22</v>
      </c>
      <c r="G70" s="109" t="s">
        <v>1182</v>
      </c>
      <c r="H70" s="27" t="s">
        <v>47</v>
      </c>
      <c r="Q70" s="28"/>
    </row>
    <row r="71" spans="1:17">
      <c r="A71" s="28">
        <v>70</v>
      </c>
      <c r="B71" s="12" t="s">
        <v>127</v>
      </c>
      <c r="C71" t="s">
        <v>4515</v>
      </c>
      <c r="D71" t="s">
        <v>4516</v>
      </c>
      <c r="E71" s="277" t="s">
        <v>400</v>
      </c>
      <c r="F71" s="78">
        <f t="shared" si="1"/>
        <v>23</v>
      </c>
      <c r="G71" s="109" t="s">
        <v>1182</v>
      </c>
      <c r="H71" s="27" t="s">
        <v>47</v>
      </c>
      <c r="Q71" s="28"/>
    </row>
    <row r="72" spans="1:17">
      <c r="A72" s="28">
        <v>71</v>
      </c>
      <c r="B72" s="12" t="s">
        <v>128</v>
      </c>
      <c r="C72" t="s">
        <v>2218</v>
      </c>
      <c r="D72" t="s">
        <v>1404</v>
      </c>
      <c r="E72" s="277" t="s">
        <v>400</v>
      </c>
      <c r="F72" s="78">
        <f t="shared" si="1"/>
        <v>23</v>
      </c>
      <c r="G72" s="109" t="s">
        <v>1182</v>
      </c>
      <c r="H72" s="27" t="s">
        <v>47</v>
      </c>
      <c r="Q72" s="28"/>
    </row>
    <row r="73" spans="1:17">
      <c r="A73" s="28">
        <v>72</v>
      </c>
      <c r="B73" s="12" t="s">
        <v>129</v>
      </c>
      <c r="C73" t="s">
        <v>2214</v>
      </c>
      <c r="D73" t="s">
        <v>3313</v>
      </c>
      <c r="E73" s="277" t="s">
        <v>400</v>
      </c>
      <c r="F73" s="78">
        <f t="shared" si="1"/>
        <v>23</v>
      </c>
      <c r="G73" s="109" t="s">
        <v>1182</v>
      </c>
      <c r="H73" s="27" t="s">
        <v>47</v>
      </c>
      <c r="Q73" s="28"/>
    </row>
    <row r="74" spans="1:17">
      <c r="A74" s="28">
        <v>73</v>
      </c>
      <c r="B74" s="12" t="s">
        <v>131</v>
      </c>
      <c r="C74" t="s">
        <v>2217</v>
      </c>
      <c r="D74" t="s">
        <v>3309</v>
      </c>
      <c r="E74" s="277" t="s">
        <v>1335</v>
      </c>
      <c r="F74" s="78">
        <f t="shared" si="1"/>
        <v>21</v>
      </c>
      <c r="G74" s="109" t="s">
        <v>1182</v>
      </c>
      <c r="H74" s="27" t="s">
        <v>47</v>
      </c>
      <c r="Q74" s="28"/>
    </row>
    <row r="75" spans="1:17">
      <c r="A75" s="28">
        <v>74</v>
      </c>
      <c r="B75" s="12" t="s">
        <v>132</v>
      </c>
      <c r="C75" t="s">
        <v>4517</v>
      </c>
      <c r="D75" t="s">
        <v>2821</v>
      </c>
      <c r="E75" s="277" t="s">
        <v>1335</v>
      </c>
      <c r="F75" s="78">
        <f t="shared" si="1"/>
        <v>21</v>
      </c>
      <c r="G75" s="109" t="s">
        <v>1182</v>
      </c>
      <c r="H75" s="27" t="s">
        <v>47</v>
      </c>
      <c r="Q75" s="28"/>
    </row>
    <row r="76" spans="1:17">
      <c r="A76" s="28">
        <v>75</v>
      </c>
      <c r="B76" s="12" t="s">
        <v>133</v>
      </c>
      <c r="C76" t="s">
        <v>2705</v>
      </c>
      <c r="D76" t="s">
        <v>2820</v>
      </c>
      <c r="E76" s="277" t="s">
        <v>400</v>
      </c>
      <c r="F76" s="78">
        <f t="shared" si="1"/>
        <v>23</v>
      </c>
      <c r="G76" s="109" t="s">
        <v>1182</v>
      </c>
      <c r="H76" s="27" t="s">
        <v>47</v>
      </c>
      <c r="Q76" s="28"/>
    </row>
    <row r="77" spans="1:17">
      <c r="A77" s="28">
        <v>76</v>
      </c>
      <c r="B77" s="12" t="s">
        <v>134</v>
      </c>
      <c r="C77" t="s">
        <v>2704</v>
      </c>
      <c r="D77" t="s">
        <v>2822</v>
      </c>
      <c r="E77" s="277" t="s">
        <v>1335</v>
      </c>
      <c r="F77" s="78">
        <f t="shared" si="1"/>
        <v>21</v>
      </c>
      <c r="G77" s="109" t="s">
        <v>1182</v>
      </c>
      <c r="H77" s="27" t="s">
        <v>47</v>
      </c>
      <c r="Q77" s="28"/>
    </row>
    <row r="78" spans="1:17">
      <c r="A78" s="28">
        <v>77</v>
      </c>
      <c r="B78" s="12" t="s">
        <v>135</v>
      </c>
      <c r="C78" t="s">
        <v>3441</v>
      </c>
      <c r="D78" t="s">
        <v>3487</v>
      </c>
      <c r="E78" s="277" t="s">
        <v>400</v>
      </c>
      <c r="F78" s="78">
        <f t="shared" si="1"/>
        <v>23</v>
      </c>
      <c r="G78" s="109" t="s">
        <v>1182</v>
      </c>
      <c r="H78" s="27" t="s">
        <v>47</v>
      </c>
      <c r="Q78" s="28"/>
    </row>
    <row r="79" spans="1:17">
      <c r="A79" s="28">
        <v>78</v>
      </c>
      <c r="B79" s="12" t="s">
        <v>136</v>
      </c>
      <c r="C79" t="s">
        <v>4518</v>
      </c>
      <c r="D79" t="s">
        <v>3310</v>
      </c>
      <c r="E79" s="277" t="s">
        <v>400</v>
      </c>
      <c r="F79" s="78">
        <f t="shared" si="1"/>
        <v>23</v>
      </c>
      <c r="G79" s="109" t="s">
        <v>1182</v>
      </c>
      <c r="H79" s="27" t="s">
        <v>47</v>
      </c>
      <c r="Q79" s="28"/>
    </row>
    <row r="80" spans="1:17">
      <c r="A80" s="28">
        <v>79</v>
      </c>
      <c r="B80" s="12" t="s">
        <v>138</v>
      </c>
      <c r="C80" t="s">
        <v>3442</v>
      </c>
      <c r="D80" t="s">
        <v>3488</v>
      </c>
      <c r="E80" s="277" t="s">
        <v>796</v>
      </c>
      <c r="F80" s="78">
        <f t="shared" si="1"/>
        <v>22</v>
      </c>
      <c r="G80" s="109" t="s">
        <v>1182</v>
      </c>
      <c r="H80" s="27" t="s">
        <v>47</v>
      </c>
      <c r="Q80" s="28"/>
    </row>
    <row r="81" spans="1:17">
      <c r="A81" s="28">
        <v>80</v>
      </c>
      <c r="B81" s="12" t="s">
        <v>140</v>
      </c>
      <c r="C81" t="s">
        <v>2720</v>
      </c>
      <c r="D81" t="s">
        <v>2804</v>
      </c>
      <c r="E81" s="277" t="s">
        <v>1335</v>
      </c>
      <c r="F81" s="78">
        <f t="shared" si="1"/>
        <v>21</v>
      </c>
      <c r="G81" s="109" t="s">
        <v>1182</v>
      </c>
      <c r="H81" s="27" t="s">
        <v>63</v>
      </c>
      <c r="Q81" s="28"/>
    </row>
    <row r="82" spans="1:17">
      <c r="A82" s="28">
        <v>81</v>
      </c>
      <c r="B82" s="12" t="s">
        <v>141</v>
      </c>
      <c r="C82" t="s">
        <v>2703</v>
      </c>
      <c r="D82" t="s">
        <v>2823</v>
      </c>
      <c r="E82" s="277" t="s">
        <v>400</v>
      </c>
      <c r="F82" s="78">
        <f t="shared" si="1"/>
        <v>23</v>
      </c>
      <c r="G82" s="109" t="s">
        <v>1185</v>
      </c>
      <c r="H82" s="27" t="s">
        <v>63</v>
      </c>
      <c r="Q82" s="28"/>
    </row>
    <row r="83" spans="1:17">
      <c r="A83" s="28">
        <v>82</v>
      </c>
      <c r="B83" s="12" t="s">
        <v>142</v>
      </c>
      <c r="C83" t="s">
        <v>2702</v>
      </c>
      <c r="D83" t="s">
        <v>2824</v>
      </c>
      <c r="E83" s="277" t="s">
        <v>400</v>
      </c>
      <c r="F83" s="78">
        <f t="shared" si="1"/>
        <v>23</v>
      </c>
      <c r="G83" s="109" t="s">
        <v>1185</v>
      </c>
      <c r="H83" s="27" t="s">
        <v>63</v>
      </c>
      <c r="Q83" s="28"/>
    </row>
    <row r="84" spans="1:17">
      <c r="A84" s="28">
        <v>83</v>
      </c>
      <c r="B84" s="12" t="s">
        <v>143</v>
      </c>
      <c r="C84" t="s">
        <v>2701</v>
      </c>
      <c r="D84" t="s">
        <v>2825</v>
      </c>
      <c r="E84" s="277" t="s">
        <v>1168</v>
      </c>
      <c r="F84" s="78">
        <f t="shared" si="1"/>
        <v>24</v>
      </c>
      <c r="G84" s="109" t="s">
        <v>1185</v>
      </c>
      <c r="H84" s="27" t="s">
        <v>63</v>
      </c>
      <c r="Q84" s="28"/>
    </row>
    <row r="85" spans="1:17">
      <c r="A85" s="28">
        <v>84</v>
      </c>
      <c r="B85" s="12" t="s">
        <v>144</v>
      </c>
      <c r="C85" t="s">
        <v>2700</v>
      </c>
      <c r="D85" t="s">
        <v>2826</v>
      </c>
      <c r="E85" s="277" t="s">
        <v>400</v>
      </c>
      <c r="F85" s="78">
        <f t="shared" si="1"/>
        <v>23</v>
      </c>
      <c r="G85" s="109" t="s">
        <v>1185</v>
      </c>
      <c r="H85" s="27" t="s">
        <v>63</v>
      </c>
      <c r="Q85" s="28"/>
    </row>
    <row r="86" spans="1:17">
      <c r="A86" s="28">
        <v>85</v>
      </c>
      <c r="B86" s="12" t="s">
        <v>145</v>
      </c>
      <c r="C86" t="s">
        <v>2699</v>
      </c>
      <c r="D86" t="s">
        <v>2827</v>
      </c>
      <c r="E86" s="277" t="s">
        <v>400</v>
      </c>
      <c r="F86" s="78">
        <f t="shared" si="1"/>
        <v>23</v>
      </c>
      <c r="G86" s="109" t="s">
        <v>1185</v>
      </c>
      <c r="H86" s="27" t="s">
        <v>63</v>
      </c>
      <c r="Q86" s="28"/>
    </row>
    <row r="87" spans="1:17">
      <c r="A87" s="28">
        <v>86</v>
      </c>
      <c r="B87" s="12" t="s">
        <v>146</v>
      </c>
      <c r="C87" t="s">
        <v>2698</v>
      </c>
      <c r="D87" t="s">
        <v>2828</v>
      </c>
      <c r="E87" s="277" t="s">
        <v>400</v>
      </c>
      <c r="F87" s="78">
        <f t="shared" si="1"/>
        <v>23</v>
      </c>
      <c r="G87" s="109" t="s">
        <v>1185</v>
      </c>
      <c r="H87" s="27" t="s">
        <v>63</v>
      </c>
      <c r="Q87" s="28"/>
    </row>
    <row r="88" spans="1:17">
      <c r="A88" s="28">
        <v>87</v>
      </c>
      <c r="B88" s="12" t="s">
        <v>147</v>
      </c>
      <c r="C88" t="s">
        <v>2697</v>
      </c>
      <c r="D88" t="s">
        <v>2829</v>
      </c>
      <c r="E88" s="277" t="s">
        <v>400</v>
      </c>
      <c r="F88" s="78">
        <f t="shared" si="1"/>
        <v>23</v>
      </c>
      <c r="G88" s="109" t="s">
        <v>1185</v>
      </c>
      <c r="H88" s="27" t="s">
        <v>50</v>
      </c>
      <c r="Q88" s="28"/>
    </row>
    <row r="89" spans="1:17">
      <c r="A89" s="28">
        <v>88</v>
      </c>
      <c r="B89" s="12" t="s">
        <v>148</v>
      </c>
      <c r="C89" t="s">
        <v>2696</v>
      </c>
      <c r="D89" t="s">
        <v>2830</v>
      </c>
      <c r="E89" s="277" t="s">
        <v>400</v>
      </c>
      <c r="F89" s="78">
        <f t="shared" si="1"/>
        <v>23</v>
      </c>
      <c r="G89" s="109" t="s">
        <v>1185</v>
      </c>
      <c r="H89" s="27" t="s">
        <v>50</v>
      </c>
      <c r="Q89" s="28"/>
    </row>
    <row r="90" spans="1:17">
      <c r="A90" s="28">
        <v>89</v>
      </c>
      <c r="B90" s="12" t="s">
        <v>149</v>
      </c>
      <c r="C90" t="s">
        <v>4519</v>
      </c>
      <c r="D90" t="s">
        <v>2831</v>
      </c>
      <c r="E90" s="277" t="s">
        <v>1335</v>
      </c>
      <c r="F90" s="78">
        <f t="shared" si="1"/>
        <v>21</v>
      </c>
      <c r="G90" s="109" t="s">
        <v>1185</v>
      </c>
      <c r="H90" s="27" t="s">
        <v>50</v>
      </c>
      <c r="Q90" s="28"/>
    </row>
    <row r="91" spans="1:17">
      <c r="A91" s="28">
        <v>90</v>
      </c>
      <c r="B91" s="12" t="s">
        <v>150</v>
      </c>
      <c r="C91" t="s">
        <v>2695</v>
      </c>
      <c r="D91" t="s">
        <v>2832</v>
      </c>
      <c r="E91" s="277" t="s">
        <v>400</v>
      </c>
      <c r="F91" s="78">
        <f t="shared" si="1"/>
        <v>23</v>
      </c>
      <c r="G91" s="109" t="s">
        <v>1185</v>
      </c>
      <c r="H91" s="27" t="s">
        <v>50</v>
      </c>
      <c r="Q91" s="28"/>
    </row>
    <row r="92" spans="1:17">
      <c r="A92" s="28">
        <v>91</v>
      </c>
      <c r="B92" s="12" t="s">
        <v>152</v>
      </c>
      <c r="C92" t="s">
        <v>2694</v>
      </c>
      <c r="D92" t="s">
        <v>2833</v>
      </c>
      <c r="E92" s="277" t="s">
        <v>400</v>
      </c>
      <c r="F92" s="78">
        <f t="shared" si="1"/>
        <v>23</v>
      </c>
      <c r="G92" s="109" t="s">
        <v>1185</v>
      </c>
      <c r="H92" s="27" t="s">
        <v>50</v>
      </c>
      <c r="Q92" s="28"/>
    </row>
    <row r="93" spans="1:17">
      <c r="A93" s="28">
        <v>92</v>
      </c>
      <c r="B93" s="12" t="s">
        <v>153</v>
      </c>
      <c r="C93" t="s">
        <v>2693</v>
      </c>
      <c r="D93" t="s">
        <v>2834</v>
      </c>
      <c r="E93" s="277" t="s">
        <v>400</v>
      </c>
      <c r="F93" s="78">
        <f t="shared" si="1"/>
        <v>23</v>
      </c>
      <c r="G93" s="109" t="s">
        <v>1185</v>
      </c>
      <c r="H93" s="27" t="s">
        <v>50</v>
      </c>
      <c r="Q93" s="28"/>
    </row>
    <row r="94" spans="1:17">
      <c r="A94" s="28">
        <v>93</v>
      </c>
      <c r="B94" s="12" t="s">
        <v>154</v>
      </c>
      <c r="C94" t="s">
        <v>2692</v>
      </c>
      <c r="D94" t="s">
        <v>2835</v>
      </c>
      <c r="E94" s="277" t="s">
        <v>400</v>
      </c>
      <c r="F94" s="78">
        <f t="shared" si="1"/>
        <v>23</v>
      </c>
      <c r="G94" s="109" t="s">
        <v>1185</v>
      </c>
      <c r="H94" s="27" t="s">
        <v>47</v>
      </c>
      <c r="Q94" s="28"/>
    </row>
    <row r="95" spans="1:17">
      <c r="A95" s="28">
        <v>94</v>
      </c>
      <c r="B95" s="12" t="s">
        <v>155</v>
      </c>
      <c r="C95" t="s">
        <v>2691</v>
      </c>
      <c r="D95" t="s">
        <v>1445</v>
      </c>
      <c r="E95" s="277" t="s">
        <v>400</v>
      </c>
      <c r="F95" s="78">
        <f t="shared" si="1"/>
        <v>23</v>
      </c>
      <c r="G95" s="109" t="s">
        <v>1185</v>
      </c>
      <c r="H95" s="27" t="s">
        <v>47</v>
      </c>
      <c r="Q95" s="28"/>
    </row>
    <row r="96" spans="1:17">
      <c r="A96" s="28">
        <v>95</v>
      </c>
      <c r="B96" s="12" t="s">
        <v>156</v>
      </c>
      <c r="C96" t="s">
        <v>4520</v>
      </c>
      <c r="D96" t="s">
        <v>4521</v>
      </c>
      <c r="E96" s="277" t="s">
        <v>400</v>
      </c>
      <c r="F96" s="78">
        <f t="shared" si="1"/>
        <v>23</v>
      </c>
      <c r="G96" s="109" t="s">
        <v>1185</v>
      </c>
      <c r="H96" s="27" t="s">
        <v>80</v>
      </c>
      <c r="Q96" s="28"/>
    </row>
    <row r="97" spans="1:17">
      <c r="A97" s="28">
        <v>96</v>
      </c>
      <c r="B97" s="12" t="s">
        <v>158</v>
      </c>
      <c r="C97" t="s">
        <v>4522</v>
      </c>
      <c r="D97" t="s">
        <v>4523</v>
      </c>
      <c r="E97" s="277" t="s">
        <v>1168</v>
      </c>
      <c r="F97" s="78">
        <f t="shared" si="1"/>
        <v>24</v>
      </c>
      <c r="G97" s="109" t="s">
        <v>1185</v>
      </c>
      <c r="H97" s="27" t="s">
        <v>80</v>
      </c>
      <c r="Q97" s="28"/>
    </row>
    <row r="98" spans="1:17">
      <c r="A98" s="28">
        <v>97</v>
      </c>
      <c r="B98" s="12" t="s">
        <v>160</v>
      </c>
      <c r="C98" t="s">
        <v>4524</v>
      </c>
      <c r="D98" t="s">
        <v>4525</v>
      </c>
      <c r="E98" s="277" t="s">
        <v>400</v>
      </c>
      <c r="F98" s="78">
        <f t="shared" si="1"/>
        <v>23</v>
      </c>
      <c r="G98" s="109" t="s">
        <v>1185</v>
      </c>
      <c r="H98" s="27" t="s">
        <v>80</v>
      </c>
      <c r="Q98" s="28"/>
    </row>
    <row r="99" spans="1:17">
      <c r="A99" s="28">
        <v>98</v>
      </c>
      <c r="B99" s="12" t="s">
        <v>162</v>
      </c>
      <c r="C99" t="s">
        <v>4526</v>
      </c>
      <c r="D99" t="s">
        <v>4527</v>
      </c>
      <c r="E99" s="277" t="s">
        <v>400</v>
      </c>
      <c r="F99" s="78">
        <f t="shared" si="1"/>
        <v>23</v>
      </c>
      <c r="G99" s="109" t="s">
        <v>1185</v>
      </c>
      <c r="H99" s="27" t="s">
        <v>80</v>
      </c>
      <c r="Q99" s="28"/>
    </row>
    <row r="100" spans="1:17">
      <c r="A100" s="28">
        <v>99</v>
      </c>
      <c r="B100" s="12" t="s">
        <v>163</v>
      </c>
      <c r="C100" t="s">
        <v>4528</v>
      </c>
      <c r="D100" t="s">
        <v>4529</v>
      </c>
      <c r="E100" s="277" t="s">
        <v>400</v>
      </c>
      <c r="F100" s="78">
        <f t="shared" si="1"/>
        <v>23</v>
      </c>
      <c r="G100" s="109" t="s">
        <v>1185</v>
      </c>
      <c r="H100" s="27" t="s">
        <v>80</v>
      </c>
      <c r="Q100" s="28"/>
    </row>
    <row r="101" spans="1:17">
      <c r="A101" s="28">
        <v>100</v>
      </c>
      <c r="B101" s="12" t="s">
        <v>164</v>
      </c>
      <c r="C101" t="s">
        <v>4530</v>
      </c>
      <c r="D101" t="s">
        <v>4531</v>
      </c>
      <c r="E101" s="277" t="s">
        <v>400</v>
      </c>
      <c r="F101" s="78">
        <f t="shared" si="1"/>
        <v>23</v>
      </c>
      <c r="G101" s="109" t="s">
        <v>1185</v>
      </c>
      <c r="H101" s="27" t="s">
        <v>80</v>
      </c>
      <c r="Q101" s="28"/>
    </row>
    <row r="102" spans="1:17">
      <c r="A102" s="28">
        <v>101</v>
      </c>
      <c r="B102" s="12" t="s">
        <v>165</v>
      </c>
      <c r="C102" t="s">
        <v>4532</v>
      </c>
      <c r="D102" t="s">
        <v>4533</v>
      </c>
      <c r="E102" s="277" t="s">
        <v>400</v>
      </c>
      <c r="F102" s="78">
        <f t="shared" si="1"/>
        <v>23</v>
      </c>
      <c r="G102" s="109" t="s">
        <v>1185</v>
      </c>
      <c r="H102" s="27" t="s">
        <v>80</v>
      </c>
      <c r="Q102" s="28"/>
    </row>
    <row r="103" spans="1:17">
      <c r="A103" s="28">
        <v>102</v>
      </c>
      <c r="B103" s="12" t="s">
        <v>166</v>
      </c>
      <c r="C103" t="s">
        <v>2690</v>
      </c>
      <c r="D103" t="s">
        <v>2836</v>
      </c>
      <c r="E103" s="277" t="s">
        <v>400</v>
      </c>
      <c r="F103" s="78">
        <f t="shared" si="1"/>
        <v>23</v>
      </c>
      <c r="G103" s="109" t="s">
        <v>1185</v>
      </c>
      <c r="H103" s="27" t="s">
        <v>50</v>
      </c>
      <c r="Q103" s="28"/>
    </row>
    <row r="104" spans="1:17">
      <c r="A104" s="28">
        <v>103</v>
      </c>
      <c r="B104" s="12" t="s">
        <v>167</v>
      </c>
      <c r="C104" t="s">
        <v>3538</v>
      </c>
      <c r="D104" t="s">
        <v>3553</v>
      </c>
      <c r="E104" s="277" t="s">
        <v>400</v>
      </c>
      <c r="F104" s="78">
        <f t="shared" si="1"/>
        <v>23</v>
      </c>
      <c r="G104" s="109" t="s">
        <v>1185</v>
      </c>
      <c r="H104" s="27" t="s">
        <v>50</v>
      </c>
      <c r="Q104" s="28"/>
    </row>
    <row r="105" spans="1:17">
      <c r="A105" s="28">
        <v>104</v>
      </c>
      <c r="B105" s="12" t="s">
        <v>168</v>
      </c>
      <c r="C105" t="s">
        <v>2689</v>
      </c>
      <c r="D105" t="s">
        <v>2837</v>
      </c>
      <c r="E105" s="277" t="s">
        <v>400</v>
      </c>
      <c r="F105" s="78">
        <f t="shared" si="1"/>
        <v>23</v>
      </c>
      <c r="G105" s="109" t="s">
        <v>1185</v>
      </c>
      <c r="H105" s="27" t="s">
        <v>50</v>
      </c>
      <c r="Q105" s="28"/>
    </row>
    <row r="106" spans="1:17">
      <c r="A106" s="28">
        <v>105</v>
      </c>
      <c r="B106" s="12" t="s">
        <v>169</v>
      </c>
      <c r="C106" t="s">
        <v>4534</v>
      </c>
      <c r="D106" t="s">
        <v>2838</v>
      </c>
      <c r="E106" s="277" t="s">
        <v>400</v>
      </c>
      <c r="F106" s="78">
        <f t="shared" si="1"/>
        <v>23</v>
      </c>
      <c r="G106" s="109" t="s">
        <v>1185</v>
      </c>
      <c r="H106" s="27" t="s">
        <v>50</v>
      </c>
      <c r="Q106" s="28"/>
    </row>
    <row r="107" spans="1:17">
      <c r="A107" s="28">
        <v>106</v>
      </c>
      <c r="B107" s="12" t="s">
        <v>170</v>
      </c>
      <c r="C107" t="s">
        <v>3539</v>
      </c>
      <c r="D107" t="s">
        <v>3554</v>
      </c>
      <c r="E107" s="277" t="s">
        <v>400</v>
      </c>
      <c r="F107" s="78">
        <f t="shared" si="1"/>
        <v>23</v>
      </c>
      <c r="G107" s="109" t="s">
        <v>1185</v>
      </c>
      <c r="H107" s="27" t="s">
        <v>47</v>
      </c>
      <c r="Q107" s="28"/>
    </row>
    <row r="108" spans="1:17">
      <c r="A108" s="28">
        <v>107</v>
      </c>
      <c r="B108" s="12" t="s">
        <v>171</v>
      </c>
      <c r="C108" t="s">
        <v>4535</v>
      </c>
      <c r="D108" t="s">
        <v>3555</v>
      </c>
      <c r="E108" s="277" t="s">
        <v>400</v>
      </c>
      <c r="F108" s="78">
        <f t="shared" si="1"/>
        <v>23</v>
      </c>
      <c r="G108" s="109" t="s">
        <v>1185</v>
      </c>
      <c r="H108" s="27" t="s">
        <v>47</v>
      </c>
      <c r="Q108" s="28"/>
    </row>
    <row r="109" spans="1:17">
      <c r="A109" s="28">
        <v>108</v>
      </c>
      <c r="B109" s="12" t="s">
        <v>173</v>
      </c>
      <c r="C109" t="s">
        <v>4536</v>
      </c>
      <c r="D109" t="s">
        <v>4537</v>
      </c>
      <c r="E109" s="277" t="s">
        <v>400</v>
      </c>
      <c r="F109" s="78">
        <f t="shared" si="1"/>
        <v>23</v>
      </c>
      <c r="G109" s="109" t="s">
        <v>1185</v>
      </c>
      <c r="H109" s="27" t="s">
        <v>47</v>
      </c>
      <c r="Q109" s="28"/>
    </row>
    <row r="110" spans="1:17">
      <c r="A110" s="28">
        <v>109</v>
      </c>
      <c r="B110" s="12" t="s">
        <v>174</v>
      </c>
      <c r="C110" t="s">
        <v>2687</v>
      </c>
      <c r="D110" t="s">
        <v>2840</v>
      </c>
      <c r="E110" s="277" t="s">
        <v>400</v>
      </c>
      <c r="F110" s="78">
        <f t="shared" si="1"/>
        <v>23</v>
      </c>
      <c r="G110" s="109" t="s">
        <v>1186</v>
      </c>
      <c r="H110" s="27" t="s">
        <v>63</v>
      </c>
      <c r="Q110" s="28"/>
    </row>
    <row r="111" spans="1:17">
      <c r="A111" s="28">
        <v>110</v>
      </c>
      <c r="B111" s="12" t="s">
        <v>175</v>
      </c>
      <c r="C111" t="s">
        <v>2688</v>
      </c>
      <c r="D111" t="s">
        <v>2839</v>
      </c>
      <c r="E111" s="277" t="s">
        <v>400</v>
      </c>
      <c r="F111" s="78">
        <f t="shared" si="1"/>
        <v>23</v>
      </c>
      <c r="G111" s="109" t="s">
        <v>1186</v>
      </c>
      <c r="H111" s="27" t="s">
        <v>63</v>
      </c>
      <c r="Q111" s="28"/>
    </row>
    <row r="112" spans="1:17">
      <c r="A112" s="28">
        <v>111</v>
      </c>
      <c r="B112" s="12" t="s">
        <v>176</v>
      </c>
      <c r="C112" t="s">
        <v>2250</v>
      </c>
      <c r="D112" t="s">
        <v>3276</v>
      </c>
      <c r="E112" s="277" t="s">
        <v>400</v>
      </c>
      <c r="F112" s="78">
        <f t="shared" si="1"/>
        <v>23</v>
      </c>
      <c r="G112" s="109" t="s">
        <v>1186</v>
      </c>
      <c r="H112" s="27" t="s">
        <v>63</v>
      </c>
      <c r="Q112" s="28"/>
    </row>
    <row r="113" spans="1:17">
      <c r="A113" s="28">
        <v>112</v>
      </c>
      <c r="B113" s="12" t="s">
        <v>177</v>
      </c>
      <c r="C113" t="s">
        <v>3445</v>
      </c>
      <c r="D113" t="s">
        <v>3491</v>
      </c>
      <c r="E113" s="277" t="s">
        <v>400</v>
      </c>
      <c r="F113" s="78">
        <f t="shared" si="1"/>
        <v>23</v>
      </c>
      <c r="G113" s="109" t="s">
        <v>1186</v>
      </c>
      <c r="H113" s="27" t="s">
        <v>47</v>
      </c>
      <c r="Q113" s="28"/>
    </row>
    <row r="114" spans="1:17">
      <c r="A114" s="28">
        <v>113</v>
      </c>
      <c r="B114" s="12" t="s">
        <v>178</v>
      </c>
      <c r="C114" t="s">
        <v>2235</v>
      </c>
      <c r="D114" t="s">
        <v>3291</v>
      </c>
      <c r="E114" s="277" t="s">
        <v>400</v>
      </c>
      <c r="F114" s="78">
        <f t="shared" si="1"/>
        <v>23</v>
      </c>
      <c r="G114" s="109" t="s">
        <v>1186</v>
      </c>
      <c r="H114" s="27" t="s">
        <v>47</v>
      </c>
      <c r="Q114" s="28"/>
    </row>
    <row r="115" spans="1:17">
      <c r="A115" s="28">
        <v>114</v>
      </c>
      <c r="B115" s="12" t="s">
        <v>179</v>
      </c>
      <c r="C115" t="s">
        <v>3444</v>
      </c>
      <c r="D115" t="s">
        <v>3490</v>
      </c>
      <c r="E115" s="277" t="s">
        <v>400</v>
      </c>
      <c r="F115" s="78">
        <f t="shared" si="1"/>
        <v>23</v>
      </c>
      <c r="G115" s="109" t="s">
        <v>1186</v>
      </c>
      <c r="H115" s="27" t="s">
        <v>47</v>
      </c>
      <c r="Q115" s="28"/>
    </row>
    <row r="116" spans="1:17">
      <c r="A116" s="28">
        <v>115</v>
      </c>
      <c r="B116" s="12" t="s">
        <v>180</v>
      </c>
      <c r="C116" t="s">
        <v>3540</v>
      </c>
      <c r="D116" t="s">
        <v>3556</v>
      </c>
      <c r="E116" s="277" t="s">
        <v>400</v>
      </c>
      <c r="F116" s="78">
        <f t="shared" si="1"/>
        <v>23</v>
      </c>
      <c r="G116" s="109" t="s">
        <v>1186</v>
      </c>
      <c r="H116" s="27" t="s">
        <v>47</v>
      </c>
      <c r="Q116" s="28"/>
    </row>
    <row r="117" spans="1:17">
      <c r="A117" s="28">
        <v>116</v>
      </c>
      <c r="B117" s="12" t="s">
        <v>181</v>
      </c>
      <c r="C117" t="s">
        <v>2736</v>
      </c>
      <c r="D117" t="s">
        <v>2787</v>
      </c>
      <c r="E117" s="277" t="s">
        <v>400</v>
      </c>
      <c r="F117" s="78">
        <f t="shared" si="1"/>
        <v>23</v>
      </c>
      <c r="G117" s="109" t="s">
        <v>1214</v>
      </c>
      <c r="H117" s="27" t="s">
        <v>50</v>
      </c>
      <c r="Q117" s="28"/>
    </row>
    <row r="118" spans="1:17">
      <c r="A118" s="28">
        <v>117</v>
      </c>
      <c r="B118" s="12" t="s">
        <v>182</v>
      </c>
      <c r="C118" t="s">
        <v>2726</v>
      </c>
      <c r="D118" t="s">
        <v>2798</v>
      </c>
      <c r="E118" s="277" t="s">
        <v>400</v>
      </c>
      <c r="F118" s="78">
        <f t="shared" si="1"/>
        <v>23</v>
      </c>
      <c r="G118" s="109" t="s">
        <v>1214</v>
      </c>
      <c r="H118" s="27" t="s">
        <v>50</v>
      </c>
      <c r="Q118" s="28"/>
    </row>
    <row r="119" spans="1:17">
      <c r="A119" s="28">
        <v>118</v>
      </c>
      <c r="B119" s="12" t="s">
        <v>183</v>
      </c>
      <c r="C119" t="s">
        <v>4199</v>
      </c>
      <c r="D119" t="s">
        <v>4200</v>
      </c>
      <c r="E119" s="277" t="s">
        <v>400</v>
      </c>
      <c r="F119" s="78">
        <f t="shared" si="1"/>
        <v>23</v>
      </c>
      <c r="G119" s="109" t="s">
        <v>1214</v>
      </c>
      <c r="H119" s="27" t="s">
        <v>50</v>
      </c>
      <c r="Q119" s="28"/>
    </row>
    <row r="120" spans="1:17">
      <c r="A120" s="28">
        <v>119</v>
      </c>
      <c r="B120" s="12" t="s">
        <v>184</v>
      </c>
      <c r="C120" t="s">
        <v>2729</v>
      </c>
      <c r="D120" t="s">
        <v>2794</v>
      </c>
      <c r="E120" s="277" t="s">
        <v>400</v>
      </c>
      <c r="F120" s="78">
        <f t="shared" si="1"/>
        <v>23</v>
      </c>
      <c r="G120" s="109" t="s">
        <v>1214</v>
      </c>
      <c r="H120" s="27" t="s">
        <v>50</v>
      </c>
      <c r="Q120" s="28"/>
    </row>
    <row r="121" spans="1:17">
      <c r="A121" s="28">
        <v>120</v>
      </c>
      <c r="B121" s="12" t="s">
        <v>185</v>
      </c>
      <c r="C121" t="s">
        <v>2212</v>
      </c>
      <c r="D121" t="s">
        <v>3315</v>
      </c>
      <c r="E121" s="277" t="s">
        <v>400</v>
      </c>
      <c r="F121" s="78">
        <f t="shared" si="1"/>
        <v>23</v>
      </c>
      <c r="G121" s="109" t="s">
        <v>1214</v>
      </c>
      <c r="H121" s="27" t="s">
        <v>47</v>
      </c>
      <c r="Q121" s="28"/>
    </row>
    <row r="122" spans="1:17">
      <c r="A122" s="28">
        <v>121</v>
      </c>
      <c r="B122" s="12" t="s">
        <v>186</v>
      </c>
      <c r="C122" t="s">
        <v>2728</v>
      </c>
      <c r="D122" t="s">
        <v>2796</v>
      </c>
      <c r="E122" s="277" t="s">
        <v>400</v>
      </c>
      <c r="F122" s="78">
        <f t="shared" si="1"/>
        <v>23</v>
      </c>
      <c r="G122" s="109" t="s">
        <v>1214</v>
      </c>
      <c r="H122" s="27" t="s">
        <v>50</v>
      </c>
      <c r="Q122" s="28"/>
    </row>
    <row r="123" spans="1:17">
      <c r="A123" s="28">
        <v>122</v>
      </c>
      <c r="B123" s="12" t="s">
        <v>187</v>
      </c>
      <c r="C123" t="s">
        <v>3541</v>
      </c>
      <c r="D123" t="s">
        <v>3557</v>
      </c>
      <c r="E123" s="277" t="s">
        <v>400</v>
      </c>
      <c r="F123" s="78">
        <f t="shared" si="1"/>
        <v>23</v>
      </c>
      <c r="G123" s="109" t="s">
        <v>1214</v>
      </c>
      <c r="H123" s="27" t="s">
        <v>47</v>
      </c>
      <c r="Q123" s="28"/>
    </row>
    <row r="124" spans="1:17">
      <c r="A124" s="28">
        <v>123</v>
      </c>
      <c r="B124" s="12" t="s">
        <v>188</v>
      </c>
      <c r="C124" t="s">
        <v>3446</v>
      </c>
      <c r="D124" t="s">
        <v>3492</v>
      </c>
      <c r="E124" s="277" t="s">
        <v>400</v>
      </c>
      <c r="F124" s="78">
        <f t="shared" si="1"/>
        <v>23</v>
      </c>
      <c r="G124" s="109" t="s">
        <v>1214</v>
      </c>
      <c r="H124" s="27" t="s">
        <v>47</v>
      </c>
      <c r="Q124" s="28"/>
    </row>
    <row r="125" spans="1:17">
      <c r="A125" s="28">
        <v>124</v>
      </c>
      <c r="B125" s="12" t="s">
        <v>189</v>
      </c>
      <c r="C125" t="s">
        <v>3448</v>
      </c>
      <c r="D125" t="s">
        <v>3494</v>
      </c>
      <c r="E125" s="277" t="s">
        <v>400</v>
      </c>
      <c r="F125" s="78">
        <f t="shared" si="1"/>
        <v>23</v>
      </c>
      <c r="G125" s="109" t="s">
        <v>1214</v>
      </c>
      <c r="H125" s="27" t="s">
        <v>47</v>
      </c>
      <c r="Q125" s="28"/>
    </row>
    <row r="126" spans="1:17">
      <c r="A126" s="28">
        <v>125</v>
      </c>
      <c r="B126" s="12" t="s">
        <v>190</v>
      </c>
      <c r="C126" t="s">
        <v>4538</v>
      </c>
      <c r="D126" t="s">
        <v>2795</v>
      </c>
      <c r="E126" s="277" t="s">
        <v>400</v>
      </c>
      <c r="F126" s="78">
        <f t="shared" si="1"/>
        <v>23</v>
      </c>
      <c r="G126" s="109" t="s">
        <v>1214</v>
      </c>
      <c r="H126" s="27" t="s">
        <v>50</v>
      </c>
      <c r="Q126" s="28"/>
    </row>
    <row r="127" spans="1:17">
      <c r="A127" s="28">
        <v>126</v>
      </c>
      <c r="B127" s="12" t="s">
        <v>191</v>
      </c>
      <c r="C127" t="s">
        <v>3447</v>
      </c>
      <c r="D127" t="s">
        <v>3493</v>
      </c>
      <c r="E127" s="277" t="s">
        <v>400</v>
      </c>
      <c r="F127" s="78">
        <f t="shared" si="1"/>
        <v>23</v>
      </c>
      <c r="G127" s="109" t="s">
        <v>1214</v>
      </c>
      <c r="H127" s="27" t="s">
        <v>47</v>
      </c>
      <c r="Q127" s="28"/>
    </row>
    <row r="128" spans="1:17">
      <c r="A128" s="28">
        <v>127</v>
      </c>
      <c r="B128" s="12" t="s">
        <v>192</v>
      </c>
      <c r="C128" t="s">
        <v>2731</v>
      </c>
      <c r="D128" t="s">
        <v>2792</v>
      </c>
      <c r="E128" s="277" t="s">
        <v>400</v>
      </c>
      <c r="F128" s="78">
        <f t="shared" si="1"/>
        <v>23</v>
      </c>
      <c r="G128" s="109" t="s">
        <v>1214</v>
      </c>
      <c r="H128" s="27" t="s">
        <v>50</v>
      </c>
      <c r="Q128" s="28"/>
    </row>
    <row r="129" spans="1:17">
      <c r="A129" s="28">
        <v>128</v>
      </c>
      <c r="B129" s="12" t="s">
        <v>193</v>
      </c>
      <c r="C129" t="s">
        <v>2727</v>
      </c>
      <c r="D129" t="s">
        <v>2797</v>
      </c>
      <c r="E129" s="277" t="s">
        <v>400</v>
      </c>
      <c r="F129" s="78">
        <f t="shared" si="1"/>
        <v>23</v>
      </c>
      <c r="G129" s="109" t="s">
        <v>1214</v>
      </c>
      <c r="H129" s="27" t="s">
        <v>50</v>
      </c>
      <c r="Q129" s="28"/>
    </row>
    <row r="130" spans="1:17">
      <c r="A130" s="28">
        <v>129</v>
      </c>
      <c r="B130" s="12" t="s">
        <v>194</v>
      </c>
      <c r="C130" t="s">
        <v>2732</v>
      </c>
      <c r="D130" t="s">
        <v>2791</v>
      </c>
      <c r="E130" s="277" t="s">
        <v>400</v>
      </c>
      <c r="F130" s="78">
        <f t="shared" si="1"/>
        <v>23</v>
      </c>
      <c r="G130" s="109" t="s">
        <v>1214</v>
      </c>
      <c r="H130" s="27" t="s">
        <v>50</v>
      </c>
      <c r="Q130" s="28"/>
    </row>
    <row r="131" spans="1:17">
      <c r="A131" s="28">
        <v>130</v>
      </c>
      <c r="B131" s="12" t="s">
        <v>195</v>
      </c>
      <c r="C131" t="s">
        <v>2737</v>
      </c>
      <c r="D131" t="s">
        <v>2786</v>
      </c>
      <c r="E131" s="277" t="s">
        <v>400</v>
      </c>
      <c r="F131" s="78">
        <f t="shared" ref="F131:F194" si="2">VLOOKUP(E131,$N$1:$O$48,2,FALSE)</f>
        <v>23</v>
      </c>
      <c r="G131" s="109" t="s">
        <v>1214</v>
      </c>
      <c r="H131" s="27" t="s">
        <v>50</v>
      </c>
      <c r="Q131" s="28"/>
    </row>
    <row r="132" spans="1:17">
      <c r="A132" s="28">
        <v>131</v>
      </c>
      <c r="B132" s="12" t="s">
        <v>196</v>
      </c>
      <c r="C132" t="s">
        <v>2733</v>
      </c>
      <c r="D132" t="s">
        <v>2790</v>
      </c>
      <c r="E132" s="277" t="s">
        <v>400</v>
      </c>
      <c r="F132" s="78">
        <f t="shared" si="2"/>
        <v>23</v>
      </c>
      <c r="G132" s="109" t="s">
        <v>1214</v>
      </c>
      <c r="H132" s="27" t="s">
        <v>50</v>
      </c>
      <c r="Q132" s="28"/>
    </row>
    <row r="133" spans="1:17">
      <c r="A133" s="28">
        <v>132</v>
      </c>
      <c r="B133" s="12" t="s">
        <v>197</v>
      </c>
      <c r="C133" t="s">
        <v>2734</v>
      </c>
      <c r="D133" t="s">
        <v>2789</v>
      </c>
      <c r="E133" s="277" t="s">
        <v>400</v>
      </c>
      <c r="F133" s="78">
        <f t="shared" si="2"/>
        <v>23</v>
      </c>
      <c r="G133" s="109" t="s">
        <v>1214</v>
      </c>
      <c r="H133" s="27" t="s">
        <v>50</v>
      </c>
      <c r="Q133" s="28"/>
    </row>
    <row r="134" spans="1:17">
      <c r="A134" s="28">
        <v>133</v>
      </c>
      <c r="B134" s="12" t="s">
        <v>198</v>
      </c>
      <c r="C134" t="s">
        <v>2735</v>
      </c>
      <c r="D134" t="s">
        <v>2788</v>
      </c>
      <c r="E134" s="277" t="s">
        <v>400</v>
      </c>
      <c r="F134" s="78">
        <f t="shared" si="2"/>
        <v>23</v>
      </c>
      <c r="G134" s="109" t="s">
        <v>1214</v>
      </c>
      <c r="H134" s="27" t="s">
        <v>50</v>
      </c>
      <c r="Q134" s="28"/>
    </row>
    <row r="135" spans="1:17">
      <c r="A135" s="28">
        <v>134</v>
      </c>
      <c r="B135" s="12" t="s">
        <v>199</v>
      </c>
      <c r="C135" t="s">
        <v>2724</v>
      </c>
      <c r="D135" t="s">
        <v>2800</v>
      </c>
      <c r="E135" s="277" t="s">
        <v>1336</v>
      </c>
      <c r="F135" s="78">
        <f t="shared" si="2"/>
        <v>16</v>
      </c>
      <c r="G135" s="109" t="s">
        <v>1214</v>
      </c>
      <c r="H135" s="27" t="s">
        <v>50</v>
      </c>
      <c r="Q135" s="28"/>
    </row>
    <row r="136" spans="1:17">
      <c r="A136" s="28">
        <v>135</v>
      </c>
      <c r="B136" s="12" t="s">
        <v>200</v>
      </c>
      <c r="C136" t="s">
        <v>2725</v>
      </c>
      <c r="D136" t="s">
        <v>2799</v>
      </c>
      <c r="E136" s="277" t="s">
        <v>1335</v>
      </c>
      <c r="F136" s="78">
        <f t="shared" si="2"/>
        <v>21</v>
      </c>
      <c r="G136" s="109" t="s">
        <v>1214</v>
      </c>
      <c r="H136" s="27" t="s">
        <v>50</v>
      </c>
      <c r="Q136" s="28"/>
    </row>
    <row r="137" spans="1:17">
      <c r="A137" s="28">
        <v>136</v>
      </c>
      <c r="B137" s="12" t="s">
        <v>201</v>
      </c>
      <c r="C137" t="s">
        <v>2211</v>
      </c>
      <c r="D137" t="s">
        <v>3316</v>
      </c>
      <c r="E137" s="277" t="s">
        <v>1168</v>
      </c>
      <c r="F137" s="78">
        <f t="shared" si="2"/>
        <v>24</v>
      </c>
      <c r="G137" s="109" t="s">
        <v>1214</v>
      </c>
      <c r="H137" s="27" t="s">
        <v>47</v>
      </c>
      <c r="Q137" s="28"/>
    </row>
    <row r="138" spans="1:17">
      <c r="A138" s="28">
        <v>137</v>
      </c>
      <c r="B138" s="12" t="s">
        <v>202</v>
      </c>
      <c r="C138" t="s">
        <v>2730</v>
      </c>
      <c r="D138" t="s">
        <v>2793</v>
      </c>
      <c r="E138" s="277" t="s">
        <v>1168</v>
      </c>
      <c r="F138" s="78">
        <f t="shared" si="2"/>
        <v>24</v>
      </c>
      <c r="G138" s="109" t="s">
        <v>1214</v>
      </c>
      <c r="H138" s="27" t="s">
        <v>50</v>
      </c>
      <c r="Q138" s="28"/>
    </row>
    <row r="139" spans="1:17">
      <c r="A139" s="28">
        <v>138</v>
      </c>
      <c r="B139" s="12" t="s">
        <v>204</v>
      </c>
      <c r="C139" t="s">
        <v>2686</v>
      </c>
      <c r="D139" t="s">
        <v>2841</v>
      </c>
      <c r="E139" s="277" t="s">
        <v>400</v>
      </c>
      <c r="F139" s="78">
        <f t="shared" si="2"/>
        <v>23</v>
      </c>
      <c r="G139" s="109" t="s">
        <v>1187</v>
      </c>
      <c r="H139" s="27" t="s">
        <v>63</v>
      </c>
      <c r="Q139" s="28"/>
    </row>
    <row r="140" spans="1:17">
      <c r="A140" s="28">
        <v>139</v>
      </c>
      <c r="B140" s="12" t="s">
        <v>205</v>
      </c>
      <c r="C140" t="s">
        <v>2685</v>
      </c>
      <c r="D140" t="s">
        <v>2842</v>
      </c>
      <c r="E140" s="277" t="s">
        <v>400</v>
      </c>
      <c r="F140" s="78">
        <f t="shared" si="2"/>
        <v>23</v>
      </c>
      <c r="G140" s="109" t="s">
        <v>1187</v>
      </c>
      <c r="H140" s="27" t="s">
        <v>50</v>
      </c>
      <c r="Q140" s="28"/>
    </row>
    <row r="141" spans="1:17">
      <c r="A141" s="28">
        <v>140</v>
      </c>
      <c r="B141" s="12" t="s">
        <v>206</v>
      </c>
      <c r="C141" t="s">
        <v>3449</v>
      </c>
      <c r="D141" t="s">
        <v>3495</v>
      </c>
      <c r="E141" s="277" t="s">
        <v>400</v>
      </c>
      <c r="F141" s="78">
        <f t="shared" si="2"/>
        <v>23</v>
      </c>
      <c r="G141" s="109" t="s">
        <v>1187</v>
      </c>
      <c r="H141" s="27" t="s">
        <v>47</v>
      </c>
      <c r="Q141" s="28"/>
    </row>
    <row r="142" spans="1:17">
      <c r="A142" s="28">
        <v>141</v>
      </c>
      <c r="B142" s="12" t="s">
        <v>207</v>
      </c>
      <c r="C142" t="s">
        <v>3450</v>
      </c>
      <c r="D142" t="s">
        <v>3496</v>
      </c>
      <c r="E142" s="277" t="s">
        <v>1168</v>
      </c>
      <c r="F142" s="78">
        <f t="shared" si="2"/>
        <v>24</v>
      </c>
      <c r="G142" s="109" t="s">
        <v>1187</v>
      </c>
      <c r="H142" s="27" t="s">
        <v>47</v>
      </c>
      <c r="Q142" s="28"/>
    </row>
    <row r="143" spans="1:17">
      <c r="A143" s="28">
        <v>142</v>
      </c>
      <c r="B143" s="12" t="s">
        <v>208</v>
      </c>
      <c r="C143" t="s">
        <v>2349</v>
      </c>
      <c r="D143" t="s">
        <v>3179</v>
      </c>
      <c r="E143" s="277" t="s">
        <v>62</v>
      </c>
      <c r="F143" s="78">
        <f t="shared" si="2"/>
        <v>47</v>
      </c>
      <c r="G143" s="109" t="s">
        <v>4488</v>
      </c>
      <c r="H143" s="27" t="s">
        <v>63</v>
      </c>
      <c r="Q143" s="28"/>
    </row>
    <row r="144" spans="1:17">
      <c r="A144" s="28">
        <v>143</v>
      </c>
      <c r="B144" s="12" t="s">
        <v>209</v>
      </c>
      <c r="C144" t="s">
        <v>2348</v>
      </c>
      <c r="D144" t="s">
        <v>3180</v>
      </c>
      <c r="E144" s="277" t="s">
        <v>1335</v>
      </c>
      <c r="F144" s="78">
        <f t="shared" si="2"/>
        <v>21</v>
      </c>
      <c r="G144" s="109" t="s">
        <v>4488</v>
      </c>
      <c r="H144" s="27" t="s">
        <v>63</v>
      </c>
      <c r="Q144" s="28"/>
    </row>
    <row r="145" spans="1:17">
      <c r="A145" s="28">
        <v>144</v>
      </c>
      <c r="B145" s="12" t="s">
        <v>210</v>
      </c>
      <c r="C145" t="s">
        <v>2347</v>
      </c>
      <c r="D145" t="s">
        <v>3181</v>
      </c>
      <c r="E145" s="277" t="s">
        <v>400</v>
      </c>
      <c r="F145" s="78">
        <f t="shared" si="2"/>
        <v>23</v>
      </c>
      <c r="G145" s="109" t="s">
        <v>4488</v>
      </c>
      <c r="H145" s="27" t="s">
        <v>63</v>
      </c>
      <c r="Q145" s="28"/>
    </row>
    <row r="146" spans="1:17">
      <c r="A146" s="28">
        <v>145</v>
      </c>
      <c r="B146" s="12" t="s">
        <v>211</v>
      </c>
      <c r="C146" t="s">
        <v>2346</v>
      </c>
      <c r="D146" t="s">
        <v>3182</v>
      </c>
      <c r="E146" s="277" t="s">
        <v>130</v>
      </c>
      <c r="F146" s="78">
        <f t="shared" si="2"/>
        <v>27</v>
      </c>
      <c r="G146" s="109" t="s">
        <v>4488</v>
      </c>
      <c r="H146" s="27" t="s">
        <v>63</v>
      </c>
      <c r="Q146" s="28"/>
    </row>
    <row r="147" spans="1:17">
      <c r="A147" s="28">
        <v>146</v>
      </c>
      <c r="B147" s="12" t="s">
        <v>212</v>
      </c>
      <c r="C147" t="s">
        <v>2345</v>
      </c>
      <c r="D147" t="s">
        <v>3183</v>
      </c>
      <c r="E147" s="277" t="s">
        <v>374</v>
      </c>
      <c r="F147" s="78">
        <f t="shared" si="2"/>
        <v>39</v>
      </c>
      <c r="G147" s="109" t="s">
        <v>4488</v>
      </c>
      <c r="H147" s="27" t="s">
        <v>63</v>
      </c>
      <c r="Q147" s="28"/>
    </row>
    <row r="148" spans="1:17">
      <c r="A148" s="28">
        <v>147</v>
      </c>
      <c r="B148" s="12" t="s">
        <v>213</v>
      </c>
      <c r="C148" t="s">
        <v>2344</v>
      </c>
      <c r="D148" t="s">
        <v>3184</v>
      </c>
      <c r="E148" s="277" t="s">
        <v>1335</v>
      </c>
      <c r="F148" s="78">
        <f t="shared" si="2"/>
        <v>21</v>
      </c>
      <c r="G148" s="109" t="s">
        <v>4488</v>
      </c>
      <c r="H148" s="27" t="s">
        <v>63</v>
      </c>
      <c r="Q148" s="28"/>
    </row>
    <row r="149" spans="1:17">
      <c r="A149" s="28">
        <v>148</v>
      </c>
      <c r="B149" s="12" t="s">
        <v>214</v>
      </c>
      <c r="C149" t="s">
        <v>2343</v>
      </c>
      <c r="D149" t="s">
        <v>3185</v>
      </c>
      <c r="E149" s="277" t="s">
        <v>1179</v>
      </c>
      <c r="F149" s="78">
        <f t="shared" si="2"/>
        <v>18</v>
      </c>
      <c r="G149" s="109" t="s">
        <v>4488</v>
      </c>
      <c r="H149" s="27" t="s">
        <v>63</v>
      </c>
      <c r="Q149" s="28"/>
    </row>
    <row r="150" spans="1:17">
      <c r="A150" s="28">
        <v>149</v>
      </c>
      <c r="B150" s="12" t="s">
        <v>215</v>
      </c>
      <c r="C150" t="s">
        <v>2342</v>
      </c>
      <c r="D150" t="s">
        <v>3186</v>
      </c>
      <c r="E150" s="277" t="s">
        <v>688</v>
      </c>
      <c r="F150" s="78">
        <f t="shared" si="2"/>
        <v>15</v>
      </c>
      <c r="G150" s="109" t="s">
        <v>4488</v>
      </c>
      <c r="H150" s="27" t="s">
        <v>63</v>
      </c>
      <c r="Q150" s="28"/>
    </row>
    <row r="151" spans="1:17">
      <c r="A151" s="28">
        <v>150</v>
      </c>
      <c r="B151" s="12" t="s">
        <v>216</v>
      </c>
      <c r="C151" t="s">
        <v>2341</v>
      </c>
      <c r="D151" t="s">
        <v>3187</v>
      </c>
      <c r="E151" s="277" t="s">
        <v>62</v>
      </c>
      <c r="F151" s="78">
        <f t="shared" si="2"/>
        <v>47</v>
      </c>
      <c r="G151" s="109" t="s">
        <v>4488</v>
      </c>
      <c r="H151" s="27" t="s">
        <v>63</v>
      </c>
      <c r="Q151" s="28"/>
    </row>
    <row r="152" spans="1:17">
      <c r="A152" s="28">
        <v>151</v>
      </c>
      <c r="B152" s="12" t="s">
        <v>217</v>
      </c>
      <c r="C152" t="s">
        <v>2340</v>
      </c>
      <c r="D152" t="s">
        <v>3188</v>
      </c>
      <c r="E152" s="277" t="s">
        <v>1335</v>
      </c>
      <c r="F152" s="78">
        <f t="shared" si="2"/>
        <v>21</v>
      </c>
      <c r="G152" s="109" t="s">
        <v>4488</v>
      </c>
      <c r="H152" s="27" t="s">
        <v>63</v>
      </c>
      <c r="Q152" s="28"/>
    </row>
    <row r="153" spans="1:17">
      <c r="A153" s="28">
        <v>152</v>
      </c>
      <c r="B153" s="12" t="s">
        <v>218</v>
      </c>
      <c r="C153" t="s">
        <v>2339</v>
      </c>
      <c r="D153" t="s">
        <v>3189</v>
      </c>
      <c r="E153" s="277" t="s">
        <v>374</v>
      </c>
      <c r="F153" s="78">
        <f t="shared" si="2"/>
        <v>39</v>
      </c>
      <c r="G153" s="109" t="s">
        <v>4488</v>
      </c>
      <c r="H153" s="27" t="s">
        <v>63</v>
      </c>
      <c r="Q153" s="28"/>
    </row>
    <row r="154" spans="1:17">
      <c r="A154" s="28">
        <v>153</v>
      </c>
      <c r="B154" s="12" t="s">
        <v>219</v>
      </c>
      <c r="C154" t="s">
        <v>2338</v>
      </c>
      <c r="D154" t="s">
        <v>3190</v>
      </c>
      <c r="E154" s="277" t="s">
        <v>130</v>
      </c>
      <c r="F154" s="78">
        <f t="shared" si="2"/>
        <v>27</v>
      </c>
      <c r="G154" s="109" t="s">
        <v>4488</v>
      </c>
      <c r="H154" s="27" t="s">
        <v>63</v>
      </c>
      <c r="Q154" s="28"/>
    </row>
    <row r="155" spans="1:17">
      <c r="A155" s="28">
        <v>154</v>
      </c>
      <c r="B155" s="12" t="s">
        <v>221</v>
      </c>
      <c r="C155" t="s">
        <v>2337</v>
      </c>
      <c r="D155" t="s">
        <v>3191</v>
      </c>
      <c r="E155" s="277" t="s">
        <v>130</v>
      </c>
      <c r="F155" s="78">
        <f t="shared" si="2"/>
        <v>27</v>
      </c>
      <c r="G155" s="109" t="s">
        <v>4488</v>
      </c>
      <c r="H155" s="27" t="s">
        <v>63</v>
      </c>
      <c r="Q155" s="28"/>
    </row>
    <row r="156" spans="1:17">
      <c r="A156" s="28">
        <v>155</v>
      </c>
      <c r="B156" s="12" t="s">
        <v>223</v>
      </c>
      <c r="C156" t="s">
        <v>2336</v>
      </c>
      <c r="D156" t="s">
        <v>3192</v>
      </c>
      <c r="E156" s="277" t="s">
        <v>1335</v>
      </c>
      <c r="F156" s="78">
        <f t="shared" si="2"/>
        <v>21</v>
      </c>
      <c r="G156" s="109" t="s">
        <v>4488</v>
      </c>
      <c r="H156" s="27" t="s">
        <v>63</v>
      </c>
      <c r="Q156" s="28"/>
    </row>
    <row r="157" spans="1:17">
      <c r="A157" s="28">
        <v>156</v>
      </c>
      <c r="B157" s="12" t="s">
        <v>224</v>
      </c>
      <c r="C157" t="s">
        <v>2335</v>
      </c>
      <c r="D157" t="s">
        <v>3193</v>
      </c>
      <c r="E157" s="277" t="s">
        <v>400</v>
      </c>
      <c r="F157" s="78">
        <f t="shared" si="2"/>
        <v>23</v>
      </c>
      <c r="G157" s="109" t="s">
        <v>4488</v>
      </c>
      <c r="H157" s="27" t="s">
        <v>63</v>
      </c>
      <c r="Q157" s="28"/>
    </row>
    <row r="158" spans="1:17">
      <c r="A158" s="28">
        <v>157</v>
      </c>
      <c r="B158" s="12" t="s">
        <v>225</v>
      </c>
      <c r="C158" t="s">
        <v>2334</v>
      </c>
      <c r="D158" t="s">
        <v>3194</v>
      </c>
      <c r="E158" s="277" t="s">
        <v>62</v>
      </c>
      <c r="F158" s="78">
        <f t="shared" si="2"/>
        <v>47</v>
      </c>
      <c r="G158" s="109" t="s">
        <v>4488</v>
      </c>
      <c r="H158" s="27" t="s">
        <v>63</v>
      </c>
      <c r="Q158" s="28"/>
    </row>
    <row r="159" spans="1:17">
      <c r="A159" s="28">
        <v>158</v>
      </c>
      <c r="B159" s="12" t="s">
        <v>226</v>
      </c>
      <c r="C159" t="s">
        <v>2333</v>
      </c>
      <c r="D159" t="s">
        <v>3195</v>
      </c>
      <c r="E159" s="277" t="s">
        <v>400</v>
      </c>
      <c r="F159" s="78">
        <f t="shared" si="2"/>
        <v>23</v>
      </c>
      <c r="G159" s="109" t="s">
        <v>4488</v>
      </c>
      <c r="H159" s="27" t="s">
        <v>63</v>
      </c>
      <c r="Q159" s="28"/>
    </row>
    <row r="160" spans="1:17">
      <c r="A160" s="28">
        <v>159</v>
      </c>
      <c r="B160" s="12" t="s">
        <v>227</v>
      </c>
      <c r="C160" t="s">
        <v>2332</v>
      </c>
      <c r="D160" t="s">
        <v>3196</v>
      </c>
      <c r="E160" s="277" t="s">
        <v>159</v>
      </c>
      <c r="F160" s="78">
        <f t="shared" si="2"/>
        <v>25</v>
      </c>
      <c r="G160" s="109" t="s">
        <v>4488</v>
      </c>
      <c r="H160" s="27" t="s">
        <v>63</v>
      </c>
      <c r="Q160" s="28"/>
    </row>
    <row r="161" spans="1:17">
      <c r="A161" s="28">
        <v>160</v>
      </c>
      <c r="B161" s="12" t="s">
        <v>228</v>
      </c>
      <c r="C161" t="s">
        <v>2331</v>
      </c>
      <c r="D161" t="s">
        <v>3197</v>
      </c>
      <c r="E161" s="277" t="s">
        <v>130</v>
      </c>
      <c r="F161" s="78">
        <f t="shared" si="2"/>
        <v>27</v>
      </c>
      <c r="G161" s="109" t="s">
        <v>4488</v>
      </c>
      <c r="H161" s="27" t="s">
        <v>63</v>
      </c>
      <c r="Q161" s="28"/>
    </row>
    <row r="162" spans="1:17">
      <c r="A162" s="28">
        <v>161</v>
      </c>
      <c r="B162" s="12" t="s">
        <v>229</v>
      </c>
      <c r="C162" t="s">
        <v>2330</v>
      </c>
      <c r="D162" t="s">
        <v>3198</v>
      </c>
      <c r="E162" s="277" t="s">
        <v>413</v>
      </c>
      <c r="F162" s="78">
        <f t="shared" si="2"/>
        <v>30</v>
      </c>
      <c r="G162" s="109" t="s">
        <v>4488</v>
      </c>
      <c r="H162" s="27" t="s">
        <v>63</v>
      </c>
      <c r="Q162" s="28"/>
    </row>
    <row r="163" spans="1:17">
      <c r="A163" s="28">
        <v>162</v>
      </c>
      <c r="B163" s="12" t="s">
        <v>230</v>
      </c>
      <c r="C163" t="s">
        <v>2329</v>
      </c>
      <c r="D163" t="s">
        <v>3199</v>
      </c>
      <c r="E163" s="277" t="s">
        <v>1168</v>
      </c>
      <c r="F163" s="78">
        <f t="shared" si="2"/>
        <v>24</v>
      </c>
      <c r="G163" s="109" t="s">
        <v>4488</v>
      </c>
      <c r="H163" s="27" t="s">
        <v>63</v>
      </c>
      <c r="Q163" s="28"/>
    </row>
    <row r="164" spans="1:17">
      <c r="A164" s="28">
        <v>163</v>
      </c>
      <c r="B164" s="12" t="s">
        <v>231</v>
      </c>
      <c r="C164" t="s">
        <v>2328</v>
      </c>
      <c r="D164" t="s">
        <v>3200</v>
      </c>
      <c r="E164" s="277" t="s">
        <v>137</v>
      </c>
      <c r="F164" s="78">
        <f t="shared" si="2"/>
        <v>38</v>
      </c>
      <c r="G164" s="109" t="s">
        <v>4488</v>
      </c>
      <c r="H164" s="27" t="s">
        <v>63</v>
      </c>
      <c r="Q164" s="28"/>
    </row>
    <row r="165" spans="1:17">
      <c r="A165" s="28">
        <v>164</v>
      </c>
      <c r="B165" s="12" t="s">
        <v>232</v>
      </c>
      <c r="C165" t="s">
        <v>2327</v>
      </c>
      <c r="D165" t="s">
        <v>1356</v>
      </c>
      <c r="E165" s="277" t="s">
        <v>1335</v>
      </c>
      <c r="F165" s="78">
        <f t="shared" si="2"/>
        <v>21</v>
      </c>
      <c r="G165" s="109" t="s">
        <v>4488</v>
      </c>
      <c r="H165" s="27" t="s">
        <v>63</v>
      </c>
      <c r="Q165" s="28"/>
    </row>
    <row r="166" spans="1:17">
      <c r="A166" s="28">
        <v>165</v>
      </c>
      <c r="B166" s="12" t="s">
        <v>233</v>
      </c>
      <c r="C166" t="s">
        <v>2326</v>
      </c>
      <c r="D166" t="s">
        <v>3201</v>
      </c>
      <c r="E166" s="277" t="s">
        <v>1168</v>
      </c>
      <c r="F166" s="78">
        <f t="shared" si="2"/>
        <v>24</v>
      </c>
      <c r="G166" s="109" t="s">
        <v>4488</v>
      </c>
      <c r="H166" s="27" t="s">
        <v>63</v>
      </c>
      <c r="Q166" s="28"/>
    </row>
    <row r="167" spans="1:17">
      <c r="A167" s="28">
        <v>166</v>
      </c>
      <c r="B167" s="12" t="s">
        <v>234</v>
      </c>
      <c r="C167" t="s">
        <v>2325</v>
      </c>
      <c r="D167" t="s">
        <v>3202</v>
      </c>
      <c r="E167" s="277" t="s">
        <v>130</v>
      </c>
      <c r="F167" s="78">
        <f t="shared" si="2"/>
        <v>27</v>
      </c>
      <c r="G167" s="109" t="s">
        <v>4488</v>
      </c>
      <c r="H167" s="27" t="s">
        <v>63</v>
      </c>
      <c r="Q167" s="28"/>
    </row>
    <row r="168" spans="1:17">
      <c r="A168" s="28">
        <v>167</v>
      </c>
      <c r="B168" s="12" t="s">
        <v>235</v>
      </c>
      <c r="C168" t="s">
        <v>2324</v>
      </c>
      <c r="D168" t="s">
        <v>3203</v>
      </c>
      <c r="E168" s="277" t="s">
        <v>1336</v>
      </c>
      <c r="F168" s="78">
        <f t="shared" si="2"/>
        <v>16</v>
      </c>
      <c r="G168" s="109" t="s">
        <v>4488</v>
      </c>
      <c r="H168" s="27" t="s">
        <v>63</v>
      </c>
      <c r="Q168" s="28"/>
    </row>
    <row r="169" spans="1:17">
      <c r="A169" s="28">
        <v>168</v>
      </c>
      <c r="B169" s="12" t="s">
        <v>236</v>
      </c>
      <c r="C169" t="s">
        <v>2323</v>
      </c>
      <c r="D169" t="s">
        <v>3204</v>
      </c>
      <c r="E169" s="277" t="s">
        <v>1335</v>
      </c>
      <c r="F169" s="78">
        <f t="shared" si="2"/>
        <v>21</v>
      </c>
      <c r="G169" s="109" t="s">
        <v>4488</v>
      </c>
      <c r="H169" s="27" t="s">
        <v>63</v>
      </c>
      <c r="Q169" s="28"/>
    </row>
    <row r="170" spans="1:17">
      <c r="A170" s="28">
        <v>169</v>
      </c>
      <c r="B170" s="12" t="s">
        <v>237</v>
      </c>
      <c r="C170" t="s">
        <v>2322</v>
      </c>
      <c r="D170" t="s">
        <v>3205</v>
      </c>
      <c r="E170" s="277" t="s">
        <v>1335</v>
      </c>
      <c r="F170" s="78">
        <f t="shared" si="2"/>
        <v>21</v>
      </c>
      <c r="G170" s="109" t="s">
        <v>4488</v>
      </c>
      <c r="H170" s="27" t="s">
        <v>63</v>
      </c>
      <c r="Q170" s="28"/>
    </row>
    <row r="171" spans="1:17">
      <c r="A171" s="28">
        <v>170</v>
      </c>
      <c r="B171" s="12" t="s">
        <v>238</v>
      </c>
      <c r="C171" t="s">
        <v>2321</v>
      </c>
      <c r="D171" t="s">
        <v>3206</v>
      </c>
      <c r="E171" s="277" t="s">
        <v>413</v>
      </c>
      <c r="F171" s="78">
        <f t="shared" si="2"/>
        <v>30</v>
      </c>
      <c r="G171" s="109" t="s">
        <v>4488</v>
      </c>
      <c r="H171" s="27" t="s">
        <v>63</v>
      </c>
      <c r="Q171" s="28"/>
    </row>
    <row r="172" spans="1:17">
      <c r="A172" s="28">
        <v>171</v>
      </c>
      <c r="B172" s="12" t="s">
        <v>239</v>
      </c>
      <c r="C172" t="s">
        <v>2320</v>
      </c>
      <c r="D172" t="s">
        <v>3207</v>
      </c>
      <c r="E172" s="277" t="s">
        <v>1168</v>
      </c>
      <c r="F172" s="78">
        <f t="shared" si="2"/>
        <v>24</v>
      </c>
      <c r="G172" s="109" t="s">
        <v>4488</v>
      </c>
      <c r="H172" s="27" t="s">
        <v>63</v>
      </c>
      <c r="Q172" s="28"/>
    </row>
    <row r="173" spans="1:17">
      <c r="A173" s="28">
        <v>172</v>
      </c>
      <c r="B173" s="12" t="s">
        <v>240</v>
      </c>
      <c r="C173" t="s">
        <v>2210</v>
      </c>
      <c r="D173" t="s">
        <v>3317</v>
      </c>
      <c r="E173" s="277" t="s">
        <v>796</v>
      </c>
      <c r="F173" s="78">
        <f t="shared" si="2"/>
        <v>22</v>
      </c>
      <c r="G173" s="109" t="s">
        <v>4488</v>
      </c>
      <c r="H173" s="27" t="s">
        <v>63</v>
      </c>
      <c r="Q173" s="28"/>
    </row>
    <row r="174" spans="1:17">
      <c r="A174" s="28">
        <v>173</v>
      </c>
      <c r="B174" s="12" t="s">
        <v>241</v>
      </c>
      <c r="C174" t="s">
        <v>2319</v>
      </c>
      <c r="D174" t="s">
        <v>3208</v>
      </c>
      <c r="E174" s="277" t="s">
        <v>130</v>
      </c>
      <c r="F174" s="78">
        <f t="shared" si="2"/>
        <v>27</v>
      </c>
      <c r="G174" s="109" t="s">
        <v>4488</v>
      </c>
      <c r="H174" s="27" t="s">
        <v>63</v>
      </c>
      <c r="Q174" s="28"/>
    </row>
    <row r="175" spans="1:17">
      <c r="A175" s="28">
        <v>174</v>
      </c>
      <c r="B175" s="12" t="s">
        <v>242</v>
      </c>
      <c r="C175" t="s">
        <v>2318</v>
      </c>
      <c r="D175" t="s">
        <v>3209</v>
      </c>
      <c r="E175" s="277" t="s">
        <v>1336</v>
      </c>
      <c r="F175" s="78">
        <f t="shared" si="2"/>
        <v>16</v>
      </c>
      <c r="G175" s="109" t="s">
        <v>4488</v>
      </c>
      <c r="H175" s="27" t="s">
        <v>50</v>
      </c>
      <c r="Q175" s="28"/>
    </row>
    <row r="176" spans="1:17">
      <c r="A176" s="28">
        <v>175</v>
      </c>
      <c r="B176" s="12" t="s">
        <v>243</v>
      </c>
      <c r="C176" t="s">
        <v>2317</v>
      </c>
      <c r="D176" t="s">
        <v>3210</v>
      </c>
      <c r="E176" s="277" t="s">
        <v>400</v>
      </c>
      <c r="F176" s="78">
        <f t="shared" si="2"/>
        <v>23</v>
      </c>
      <c r="G176" s="109" t="s">
        <v>4488</v>
      </c>
      <c r="H176" s="27" t="s">
        <v>50</v>
      </c>
      <c r="Q176" s="28"/>
    </row>
    <row r="177" spans="1:17">
      <c r="A177" s="28">
        <v>176</v>
      </c>
      <c r="B177" s="12" t="s">
        <v>244</v>
      </c>
      <c r="C177" t="s">
        <v>2316</v>
      </c>
      <c r="D177" t="s">
        <v>3211</v>
      </c>
      <c r="E177" s="277" t="s">
        <v>1336</v>
      </c>
      <c r="F177" s="78">
        <f t="shared" si="2"/>
        <v>16</v>
      </c>
      <c r="G177" s="109" t="s">
        <v>4488</v>
      </c>
      <c r="H177" s="27" t="s">
        <v>50</v>
      </c>
      <c r="Q177" s="28"/>
    </row>
    <row r="178" spans="1:17">
      <c r="A178" s="28">
        <v>177</v>
      </c>
      <c r="B178" s="12" t="s">
        <v>245</v>
      </c>
      <c r="C178" t="s">
        <v>2267</v>
      </c>
      <c r="D178" t="s">
        <v>3259</v>
      </c>
      <c r="E178" s="277" t="s">
        <v>400</v>
      </c>
      <c r="F178" s="78">
        <f t="shared" si="2"/>
        <v>23</v>
      </c>
      <c r="G178" s="109" t="s">
        <v>4488</v>
      </c>
      <c r="H178" s="27" t="s">
        <v>50</v>
      </c>
      <c r="Q178" s="28"/>
    </row>
    <row r="179" spans="1:17">
      <c r="A179" s="28">
        <v>178</v>
      </c>
      <c r="B179" s="12" t="s">
        <v>246</v>
      </c>
      <c r="C179" t="s">
        <v>2315</v>
      </c>
      <c r="D179" t="s">
        <v>3212</v>
      </c>
      <c r="E179" s="277" t="s">
        <v>3390</v>
      </c>
      <c r="F179" s="78">
        <f t="shared" si="2"/>
        <v>5</v>
      </c>
      <c r="G179" s="109" t="s">
        <v>4488</v>
      </c>
      <c r="H179" s="27" t="s">
        <v>50</v>
      </c>
      <c r="Q179" s="28"/>
    </row>
    <row r="180" spans="1:17">
      <c r="A180" s="28">
        <v>179</v>
      </c>
      <c r="B180" s="12" t="s">
        <v>247</v>
      </c>
      <c r="C180" t="s">
        <v>2314</v>
      </c>
      <c r="D180" t="s">
        <v>3213</v>
      </c>
      <c r="E180" s="277" t="s">
        <v>1335</v>
      </c>
      <c r="F180" s="78">
        <f t="shared" si="2"/>
        <v>21</v>
      </c>
      <c r="G180" s="109" t="s">
        <v>4488</v>
      </c>
      <c r="H180" s="27" t="s">
        <v>50</v>
      </c>
      <c r="Q180" s="28"/>
    </row>
    <row r="181" spans="1:17">
      <c r="A181" s="28">
        <v>180</v>
      </c>
      <c r="B181" s="12" t="s">
        <v>248</v>
      </c>
      <c r="C181" t="s">
        <v>2313</v>
      </c>
      <c r="D181" t="s">
        <v>3214</v>
      </c>
      <c r="E181" s="277" t="s">
        <v>309</v>
      </c>
      <c r="F181" s="78">
        <f t="shared" si="2"/>
        <v>1</v>
      </c>
      <c r="G181" s="109" t="s">
        <v>4488</v>
      </c>
      <c r="H181" s="27" t="s">
        <v>50</v>
      </c>
      <c r="Q181" s="28"/>
    </row>
    <row r="182" spans="1:17">
      <c r="A182" s="28">
        <v>181</v>
      </c>
      <c r="B182" s="12" t="s">
        <v>249</v>
      </c>
      <c r="C182" t="s">
        <v>2312</v>
      </c>
      <c r="D182" t="s">
        <v>3215</v>
      </c>
      <c r="E182" s="277" t="s">
        <v>1335</v>
      </c>
      <c r="F182" s="78">
        <f t="shared" si="2"/>
        <v>21</v>
      </c>
      <c r="G182" s="109" t="s">
        <v>4488</v>
      </c>
      <c r="H182" s="27" t="s">
        <v>50</v>
      </c>
      <c r="Q182" s="28"/>
    </row>
    <row r="183" spans="1:17">
      <c r="A183" s="28">
        <v>182</v>
      </c>
      <c r="B183" s="12" t="s">
        <v>250</v>
      </c>
      <c r="C183" t="s">
        <v>2311</v>
      </c>
      <c r="D183" t="s">
        <v>3216</v>
      </c>
      <c r="E183" s="277" t="s">
        <v>400</v>
      </c>
      <c r="F183" s="78">
        <f t="shared" si="2"/>
        <v>23</v>
      </c>
      <c r="G183" s="109" t="s">
        <v>4488</v>
      </c>
      <c r="H183" s="27" t="s">
        <v>50</v>
      </c>
      <c r="Q183" s="28"/>
    </row>
    <row r="184" spans="1:17">
      <c r="A184" s="28">
        <v>183</v>
      </c>
      <c r="B184" s="12" t="s">
        <v>251</v>
      </c>
      <c r="C184" t="s">
        <v>2310</v>
      </c>
      <c r="D184" t="s">
        <v>3217</v>
      </c>
      <c r="E184" s="277" t="s">
        <v>1335</v>
      </c>
      <c r="F184" s="78">
        <f t="shared" si="2"/>
        <v>21</v>
      </c>
      <c r="G184" s="109" t="s">
        <v>4488</v>
      </c>
      <c r="H184" s="27" t="s">
        <v>50</v>
      </c>
      <c r="Q184" s="28"/>
    </row>
    <row r="185" spans="1:17">
      <c r="A185" s="28">
        <v>184</v>
      </c>
      <c r="B185" s="12" t="s">
        <v>252</v>
      </c>
      <c r="C185" t="s">
        <v>2309</v>
      </c>
      <c r="D185" t="s">
        <v>3218</v>
      </c>
      <c r="E185" s="277" t="s">
        <v>1335</v>
      </c>
      <c r="F185" s="78">
        <f t="shared" si="2"/>
        <v>21</v>
      </c>
      <c r="G185" s="109" t="s">
        <v>4488</v>
      </c>
      <c r="H185" s="27" t="s">
        <v>50</v>
      </c>
      <c r="Q185" s="28"/>
    </row>
    <row r="186" spans="1:17">
      <c r="A186" s="28">
        <v>185</v>
      </c>
      <c r="B186" s="12" t="s">
        <v>253</v>
      </c>
      <c r="C186" t="s">
        <v>2308</v>
      </c>
      <c r="D186" t="s">
        <v>3219</v>
      </c>
      <c r="E186" s="277" t="s">
        <v>1335</v>
      </c>
      <c r="F186" s="78">
        <f t="shared" si="2"/>
        <v>21</v>
      </c>
      <c r="G186" s="109" t="s">
        <v>4488</v>
      </c>
      <c r="H186" s="27" t="s">
        <v>50</v>
      </c>
      <c r="Q186" s="28"/>
    </row>
    <row r="187" spans="1:17">
      <c r="A187" s="28">
        <v>186</v>
      </c>
      <c r="B187" s="12" t="s">
        <v>254</v>
      </c>
      <c r="C187" t="s">
        <v>2307</v>
      </c>
      <c r="D187" t="s">
        <v>3220</v>
      </c>
      <c r="E187" s="277" t="s">
        <v>1335</v>
      </c>
      <c r="F187" s="78">
        <f t="shared" si="2"/>
        <v>21</v>
      </c>
      <c r="G187" s="109" t="s">
        <v>4488</v>
      </c>
      <c r="H187" s="27" t="s">
        <v>50</v>
      </c>
      <c r="Q187" s="28"/>
    </row>
    <row r="188" spans="1:17">
      <c r="A188" s="28">
        <v>187</v>
      </c>
      <c r="B188" s="12" t="s">
        <v>255</v>
      </c>
      <c r="C188" t="s">
        <v>2306</v>
      </c>
      <c r="D188" t="s">
        <v>3221</v>
      </c>
      <c r="E188" s="277" t="s">
        <v>139</v>
      </c>
      <c r="F188" s="78">
        <f t="shared" si="2"/>
        <v>45</v>
      </c>
      <c r="G188" s="109" t="s">
        <v>4488</v>
      </c>
      <c r="H188" s="27" t="s">
        <v>50</v>
      </c>
      <c r="Q188" s="28"/>
    </row>
    <row r="189" spans="1:17">
      <c r="A189" s="28">
        <v>188</v>
      </c>
      <c r="B189" s="12" t="s">
        <v>256</v>
      </c>
      <c r="C189" t="s">
        <v>2305</v>
      </c>
      <c r="D189" t="s">
        <v>3222</v>
      </c>
      <c r="E189" s="277" t="s">
        <v>1335</v>
      </c>
      <c r="F189" s="78">
        <f t="shared" si="2"/>
        <v>21</v>
      </c>
      <c r="G189" s="109" t="s">
        <v>4488</v>
      </c>
      <c r="H189" s="27" t="s">
        <v>50</v>
      </c>
      <c r="Q189" s="28"/>
    </row>
    <row r="190" spans="1:17">
      <c r="A190" s="28">
        <v>189</v>
      </c>
      <c r="B190" s="12" t="s">
        <v>257</v>
      </c>
      <c r="C190" t="s">
        <v>2304</v>
      </c>
      <c r="D190" t="s">
        <v>3223</v>
      </c>
      <c r="E190" s="277" t="s">
        <v>1335</v>
      </c>
      <c r="F190" s="78">
        <f t="shared" si="2"/>
        <v>21</v>
      </c>
      <c r="G190" s="109" t="s">
        <v>4488</v>
      </c>
      <c r="H190" s="27" t="s">
        <v>50</v>
      </c>
      <c r="Q190" s="28"/>
    </row>
    <row r="191" spans="1:17">
      <c r="A191" s="28">
        <v>190</v>
      </c>
      <c r="B191" s="12" t="s">
        <v>258</v>
      </c>
      <c r="C191" t="s">
        <v>2303</v>
      </c>
      <c r="D191" t="s">
        <v>3224</v>
      </c>
      <c r="E191" s="277" t="s">
        <v>1335</v>
      </c>
      <c r="F191" s="78">
        <f t="shared" si="2"/>
        <v>21</v>
      </c>
      <c r="G191" s="109" t="s">
        <v>4488</v>
      </c>
      <c r="H191" s="27" t="s">
        <v>50</v>
      </c>
      <c r="Q191" s="28"/>
    </row>
    <row r="192" spans="1:17">
      <c r="A192" s="28">
        <v>191</v>
      </c>
      <c r="B192" s="12" t="s">
        <v>259</v>
      </c>
      <c r="C192" t="s">
        <v>2302</v>
      </c>
      <c r="D192" t="s">
        <v>3225</v>
      </c>
      <c r="E192" s="277" t="s">
        <v>400</v>
      </c>
      <c r="F192" s="78">
        <f t="shared" si="2"/>
        <v>23</v>
      </c>
      <c r="G192" s="109" t="s">
        <v>4488</v>
      </c>
      <c r="H192" s="27" t="s">
        <v>50</v>
      </c>
      <c r="Q192" s="28"/>
    </row>
    <row r="193" spans="1:17">
      <c r="A193" s="28">
        <v>192</v>
      </c>
      <c r="B193" s="12" t="s">
        <v>260</v>
      </c>
      <c r="C193" t="s">
        <v>2301</v>
      </c>
      <c r="D193" t="s">
        <v>3226</v>
      </c>
      <c r="E193" s="277" t="s">
        <v>1179</v>
      </c>
      <c r="F193" s="78">
        <f t="shared" si="2"/>
        <v>18</v>
      </c>
      <c r="G193" s="109" t="s">
        <v>4488</v>
      </c>
      <c r="H193" s="27" t="s">
        <v>50</v>
      </c>
      <c r="Q193" s="28"/>
    </row>
    <row r="194" spans="1:17">
      <c r="A194" s="28">
        <v>193</v>
      </c>
      <c r="B194" s="12" t="s">
        <v>261</v>
      </c>
      <c r="C194" t="s">
        <v>2300</v>
      </c>
      <c r="D194" t="s">
        <v>3227</v>
      </c>
      <c r="E194" s="277" t="s">
        <v>1335</v>
      </c>
      <c r="F194" s="78">
        <f t="shared" si="2"/>
        <v>21</v>
      </c>
      <c r="G194" s="109" t="s">
        <v>4488</v>
      </c>
      <c r="H194" s="27" t="s">
        <v>50</v>
      </c>
      <c r="Q194" s="28"/>
    </row>
    <row r="195" spans="1:17">
      <c r="A195" s="28">
        <v>194</v>
      </c>
      <c r="B195" s="12" t="s">
        <v>262</v>
      </c>
      <c r="C195" t="s">
        <v>2299</v>
      </c>
      <c r="D195" t="s">
        <v>4539</v>
      </c>
      <c r="E195" s="277" t="s">
        <v>796</v>
      </c>
      <c r="F195" s="78">
        <f t="shared" ref="F195:F258" si="3">VLOOKUP(E195,$N$1:$O$48,2,FALSE)</f>
        <v>22</v>
      </c>
      <c r="G195" s="109" t="s">
        <v>4488</v>
      </c>
      <c r="H195" s="27" t="s">
        <v>50</v>
      </c>
      <c r="Q195" s="28"/>
    </row>
    <row r="196" spans="1:17">
      <c r="A196" s="28">
        <v>195</v>
      </c>
      <c r="B196" s="12" t="s">
        <v>263</v>
      </c>
      <c r="C196" t="s">
        <v>2298</v>
      </c>
      <c r="D196" t="s">
        <v>3228</v>
      </c>
      <c r="E196" s="277" t="s">
        <v>1335</v>
      </c>
      <c r="F196" s="78">
        <f t="shared" si="3"/>
        <v>21</v>
      </c>
      <c r="G196" s="109" t="s">
        <v>4488</v>
      </c>
      <c r="H196" s="27" t="s">
        <v>50</v>
      </c>
      <c r="Q196" s="28"/>
    </row>
    <row r="197" spans="1:17">
      <c r="A197" s="28">
        <v>196</v>
      </c>
      <c r="B197" s="12" t="s">
        <v>264</v>
      </c>
      <c r="C197" t="s">
        <v>2297</v>
      </c>
      <c r="D197" t="s">
        <v>3229</v>
      </c>
      <c r="E197" s="277" t="s">
        <v>1335</v>
      </c>
      <c r="F197" s="78">
        <f t="shared" si="3"/>
        <v>21</v>
      </c>
      <c r="G197" s="109" t="s">
        <v>4488</v>
      </c>
      <c r="H197" s="27" t="s">
        <v>50</v>
      </c>
      <c r="Q197" s="28"/>
    </row>
    <row r="198" spans="1:17">
      <c r="A198" s="28">
        <v>197</v>
      </c>
      <c r="B198" s="12" t="s">
        <v>266</v>
      </c>
      <c r="C198" t="s">
        <v>2296</v>
      </c>
      <c r="D198" t="s">
        <v>3230</v>
      </c>
      <c r="E198" s="277" t="s">
        <v>400</v>
      </c>
      <c r="F198" s="78">
        <f t="shared" si="3"/>
        <v>23</v>
      </c>
      <c r="G198" s="109" t="s">
        <v>4488</v>
      </c>
      <c r="H198" s="27" t="s">
        <v>50</v>
      </c>
      <c r="Q198" s="28"/>
    </row>
    <row r="199" spans="1:17">
      <c r="A199" s="28">
        <v>198</v>
      </c>
      <c r="B199" s="12" t="s">
        <v>267</v>
      </c>
      <c r="C199" t="s">
        <v>2295</v>
      </c>
      <c r="D199" t="s">
        <v>3231</v>
      </c>
      <c r="E199" s="277" t="s">
        <v>796</v>
      </c>
      <c r="F199" s="78">
        <f t="shared" si="3"/>
        <v>22</v>
      </c>
      <c r="G199" s="109" t="s">
        <v>4488</v>
      </c>
      <c r="H199" s="27" t="s">
        <v>50</v>
      </c>
      <c r="Q199" s="28"/>
    </row>
    <row r="200" spans="1:17">
      <c r="A200" s="28">
        <v>199</v>
      </c>
      <c r="B200" s="12" t="s">
        <v>268</v>
      </c>
      <c r="C200" t="s">
        <v>2294</v>
      </c>
      <c r="D200" t="s">
        <v>3232</v>
      </c>
      <c r="E200" s="277" t="s">
        <v>62</v>
      </c>
      <c r="F200" s="78">
        <f t="shared" si="3"/>
        <v>47</v>
      </c>
      <c r="G200" s="109" t="s">
        <v>4488</v>
      </c>
      <c r="H200" s="27" t="s">
        <v>50</v>
      </c>
      <c r="Q200" s="28"/>
    </row>
    <row r="201" spans="1:17">
      <c r="A201" s="28">
        <v>200</v>
      </c>
      <c r="B201" s="12" t="s">
        <v>269</v>
      </c>
      <c r="C201" t="s">
        <v>2293</v>
      </c>
      <c r="D201" t="s">
        <v>3233</v>
      </c>
      <c r="E201" s="277" t="s">
        <v>1168</v>
      </c>
      <c r="F201" s="78">
        <f t="shared" si="3"/>
        <v>24</v>
      </c>
      <c r="G201" s="109" t="s">
        <v>4488</v>
      </c>
      <c r="H201" s="27" t="s">
        <v>50</v>
      </c>
      <c r="Q201" s="28"/>
    </row>
    <row r="202" spans="1:17">
      <c r="A202" s="28">
        <v>201</v>
      </c>
      <c r="B202" s="12" t="s">
        <v>270</v>
      </c>
      <c r="C202" t="s">
        <v>2292</v>
      </c>
      <c r="D202" t="s">
        <v>3234</v>
      </c>
      <c r="E202" s="277" t="s">
        <v>1179</v>
      </c>
      <c r="F202" s="78">
        <f t="shared" si="3"/>
        <v>18</v>
      </c>
      <c r="G202" s="109" t="s">
        <v>4488</v>
      </c>
      <c r="H202" s="27" t="s">
        <v>47</v>
      </c>
      <c r="Q202" s="28"/>
    </row>
    <row r="203" spans="1:17">
      <c r="A203" s="28">
        <v>202</v>
      </c>
      <c r="B203" s="12" t="s">
        <v>272</v>
      </c>
      <c r="C203" t="s">
        <v>2291</v>
      </c>
      <c r="D203" t="s">
        <v>3235</v>
      </c>
      <c r="E203" s="277" t="s">
        <v>1335</v>
      </c>
      <c r="F203" s="78">
        <f t="shared" si="3"/>
        <v>21</v>
      </c>
      <c r="G203" s="109" t="s">
        <v>4488</v>
      </c>
      <c r="H203" s="27" t="s">
        <v>47</v>
      </c>
      <c r="Q203" s="28"/>
    </row>
    <row r="204" spans="1:17">
      <c r="A204" s="28">
        <v>203</v>
      </c>
      <c r="B204" s="12" t="s">
        <v>273</v>
      </c>
      <c r="C204" t="s">
        <v>2290</v>
      </c>
      <c r="D204" t="s">
        <v>3236</v>
      </c>
      <c r="E204" s="277" t="s">
        <v>62</v>
      </c>
      <c r="F204" s="78">
        <f t="shared" si="3"/>
        <v>47</v>
      </c>
      <c r="G204" s="109" t="s">
        <v>4488</v>
      </c>
      <c r="H204" s="27" t="s">
        <v>47</v>
      </c>
      <c r="Q204" s="28"/>
    </row>
    <row r="205" spans="1:17">
      <c r="A205" s="28">
        <v>204</v>
      </c>
      <c r="B205" s="12" t="s">
        <v>274</v>
      </c>
      <c r="C205" t="s">
        <v>2289</v>
      </c>
      <c r="D205" t="s">
        <v>3237</v>
      </c>
      <c r="E205" s="277" t="s">
        <v>1335</v>
      </c>
      <c r="F205" s="78">
        <f t="shared" si="3"/>
        <v>21</v>
      </c>
      <c r="G205" s="109" t="s">
        <v>4488</v>
      </c>
      <c r="H205" s="27" t="s">
        <v>47</v>
      </c>
      <c r="Q205" s="28"/>
    </row>
    <row r="206" spans="1:17">
      <c r="A206" s="28">
        <v>205</v>
      </c>
      <c r="B206" s="12" t="s">
        <v>275</v>
      </c>
      <c r="C206" t="s">
        <v>2288</v>
      </c>
      <c r="D206" t="s">
        <v>4540</v>
      </c>
      <c r="E206" s="277" t="s">
        <v>1336</v>
      </c>
      <c r="F206" s="78">
        <f t="shared" si="3"/>
        <v>16</v>
      </c>
      <c r="G206" s="109" t="s">
        <v>4488</v>
      </c>
      <c r="H206" s="27" t="s">
        <v>47</v>
      </c>
      <c r="Q206" s="28"/>
    </row>
    <row r="207" spans="1:17">
      <c r="A207" s="28">
        <v>206</v>
      </c>
      <c r="B207" s="12" t="s">
        <v>276</v>
      </c>
      <c r="C207" t="s">
        <v>2287</v>
      </c>
      <c r="D207" t="s">
        <v>3238</v>
      </c>
      <c r="E207" s="277" t="s">
        <v>1168</v>
      </c>
      <c r="F207" s="78">
        <f t="shared" si="3"/>
        <v>24</v>
      </c>
      <c r="G207" s="109" t="s">
        <v>4488</v>
      </c>
      <c r="H207" s="27" t="s">
        <v>47</v>
      </c>
      <c r="Q207" s="28"/>
    </row>
    <row r="208" spans="1:17">
      <c r="A208" s="28">
        <v>207</v>
      </c>
      <c r="B208" s="12" t="s">
        <v>277</v>
      </c>
      <c r="C208" t="s">
        <v>3451</v>
      </c>
      <c r="D208" t="s">
        <v>3525</v>
      </c>
      <c r="E208" s="277" t="s">
        <v>1335</v>
      </c>
      <c r="F208" s="78">
        <f t="shared" si="3"/>
        <v>21</v>
      </c>
      <c r="G208" s="109" t="s">
        <v>4488</v>
      </c>
      <c r="H208" s="27" t="s">
        <v>47</v>
      </c>
      <c r="Q208" s="28"/>
    </row>
    <row r="209" spans="1:17">
      <c r="A209" s="28">
        <v>208</v>
      </c>
      <c r="B209" s="12" t="s">
        <v>278</v>
      </c>
      <c r="C209" t="s">
        <v>2286</v>
      </c>
      <c r="D209" t="s">
        <v>3239</v>
      </c>
      <c r="E209" s="277" t="s">
        <v>159</v>
      </c>
      <c r="F209" s="78">
        <f t="shared" si="3"/>
        <v>25</v>
      </c>
      <c r="G209" s="109" t="s">
        <v>4488</v>
      </c>
      <c r="H209" s="27" t="s">
        <v>47</v>
      </c>
      <c r="Q209" s="28"/>
    </row>
    <row r="210" spans="1:17">
      <c r="A210" s="28">
        <v>209</v>
      </c>
      <c r="B210" s="12" t="s">
        <v>279</v>
      </c>
      <c r="C210" t="s">
        <v>2285</v>
      </c>
      <c r="D210" t="s">
        <v>3240</v>
      </c>
      <c r="E210" s="277" t="s">
        <v>413</v>
      </c>
      <c r="F210" s="78">
        <f t="shared" si="3"/>
        <v>30</v>
      </c>
      <c r="G210" s="109" t="s">
        <v>4488</v>
      </c>
      <c r="H210" s="27" t="s">
        <v>47</v>
      </c>
      <c r="Q210" s="28"/>
    </row>
    <row r="211" spans="1:17">
      <c r="A211" s="28">
        <v>210</v>
      </c>
      <c r="B211" s="12" t="s">
        <v>280</v>
      </c>
      <c r="C211" t="s">
        <v>4541</v>
      </c>
      <c r="D211" t="s">
        <v>4542</v>
      </c>
      <c r="E211" s="277" t="s">
        <v>796</v>
      </c>
      <c r="F211" s="78">
        <f t="shared" si="3"/>
        <v>22</v>
      </c>
      <c r="G211" s="109" t="s">
        <v>4488</v>
      </c>
      <c r="H211" s="27" t="s">
        <v>47</v>
      </c>
      <c r="Q211" s="28"/>
    </row>
    <row r="212" spans="1:17">
      <c r="A212" s="28">
        <v>211</v>
      </c>
      <c r="B212" s="12" t="s">
        <v>281</v>
      </c>
      <c r="C212" t="s">
        <v>4543</v>
      </c>
      <c r="D212" t="s">
        <v>3241</v>
      </c>
      <c r="E212" s="277" t="s">
        <v>400</v>
      </c>
      <c r="F212" s="78">
        <f t="shared" si="3"/>
        <v>23</v>
      </c>
      <c r="G212" s="109" t="s">
        <v>4488</v>
      </c>
      <c r="H212" s="27" t="s">
        <v>47</v>
      </c>
      <c r="Q212" s="28"/>
    </row>
    <row r="213" spans="1:17">
      <c r="A213" s="28">
        <v>212</v>
      </c>
      <c r="B213" s="12" t="s">
        <v>282</v>
      </c>
      <c r="C213" t="s">
        <v>2284</v>
      </c>
      <c r="D213" t="s">
        <v>3242</v>
      </c>
      <c r="E213" s="277" t="s">
        <v>1168</v>
      </c>
      <c r="F213" s="78">
        <f t="shared" si="3"/>
        <v>24</v>
      </c>
      <c r="G213" s="109" t="s">
        <v>4488</v>
      </c>
      <c r="H213" s="27" t="s">
        <v>47</v>
      </c>
      <c r="Q213" s="28"/>
    </row>
    <row r="214" spans="1:17">
      <c r="A214" s="28">
        <v>213</v>
      </c>
      <c r="B214" s="12" t="s">
        <v>283</v>
      </c>
      <c r="C214" t="s">
        <v>2209</v>
      </c>
      <c r="D214" t="s">
        <v>3318</v>
      </c>
      <c r="E214" s="277" t="s">
        <v>1335</v>
      </c>
      <c r="F214" s="78">
        <f t="shared" si="3"/>
        <v>21</v>
      </c>
      <c r="G214" s="109" t="s">
        <v>4488</v>
      </c>
      <c r="H214" s="27" t="s">
        <v>47</v>
      </c>
      <c r="Q214" s="28"/>
    </row>
    <row r="215" spans="1:17">
      <c r="A215" s="28">
        <v>214</v>
      </c>
      <c r="B215" s="12" t="s">
        <v>284</v>
      </c>
      <c r="C215" t="s">
        <v>2283</v>
      </c>
      <c r="D215" t="s">
        <v>3243</v>
      </c>
      <c r="E215" s="277" t="s">
        <v>1335</v>
      </c>
      <c r="F215" s="78">
        <f t="shared" si="3"/>
        <v>21</v>
      </c>
      <c r="G215" s="109" t="s">
        <v>4488</v>
      </c>
      <c r="H215" s="27" t="s">
        <v>47</v>
      </c>
      <c r="Q215" s="28"/>
    </row>
    <row r="216" spans="1:17">
      <c r="A216" s="28">
        <v>215</v>
      </c>
      <c r="B216" s="12" t="s">
        <v>285</v>
      </c>
      <c r="C216" t="s">
        <v>2282</v>
      </c>
      <c r="D216" t="s">
        <v>3244</v>
      </c>
      <c r="E216" s="277" t="s">
        <v>413</v>
      </c>
      <c r="F216" s="78">
        <f t="shared" si="3"/>
        <v>30</v>
      </c>
      <c r="G216" s="109" t="s">
        <v>4488</v>
      </c>
      <c r="H216" s="27" t="s">
        <v>47</v>
      </c>
      <c r="Q216" s="28"/>
    </row>
    <row r="217" spans="1:17">
      <c r="A217" s="28">
        <v>216</v>
      </c>
      <c r="B217" s="12" t="s">
        <v>286</v>
      </c>
      <c r="C217" t="s">
        <v>2281</v>
      </c>
      <c r="D217" t="s">
        <v>3245</v>
      </c>
      <c r="E217" s="277" t="s">
        <v>159</v>
      </c>
      <c r="F217" s="78">
        <f t="shared" si="3"/>
        <v>25</v>
      </c>
      <c r="G217" s="109" t="s">
        <v>4488</v>
      </c>
      <c r="H217" s="27" t="s">
        <v>47</v>
      </c>
      <c r="Q217" s="28"/>
    </row>
    <row r="218" spans="1:17">
      <c r="A218" s="28">
        <v>217</v>
      </c>
      <c r="B218" s="12" t="s">
        <v>287</v>
      </c>
      <c r="C218" t="s">
        <v>2280</v>
      </c>
      <c r="D218" t="s">
        <v>3246</v>
      </c>
      <c r="E218" s="277" t="s">
        <v>62</v>
      </c>
      <c r="F218" s="78">
        <f t="shared" si="3"/>
        <v>47</v>
      </c>
      <c r="G218" s="109" t="s">
        <v>4488</v>
      </c>
      <c r="H218" s="27" t="s">
        <v>47</v>
      </c>
      <c r="Q218" s="28"/>
    </row>
    <row r="219" spans="1:17">
      <c r="A219" s="28">
        <v>218</v>
      </c>
      <c r="B219" s="12" t="s">
        <v>288</v>
      </c>
      <c r="C219" t="s">
        <v>2279</v>
      </c>
      <c r="D219" t="s">
        <v>3247</v>
      </c>
      <c r="E219" s="277" t="s">
        <v>1335</v>
      </c>
      <c r="F219" s="78">
        <f t="shared" si="3"/>
        <v>21</v>
      </c>
      <c r="G219" s="109" t="s">
        <v>4488</v>
      </c>
      <c r="H219" s="27" t="s">
        <v>47</v>
      </c>
      <c r="Q219" s="28"/>
    </row>
    <row r="220" spans="1:17">
      <c r="A220" s="28">
        <v>219</v>
      </c>
      <c r="B220" s="12" t="s">
        <v>289</v>
      </c>
      <c r="C220" t="s">
        <v>2208</v>
      </c>
      <c r="D220" t="s">
        <v>3319</v>
      </c>
      <c r="E220" s="277" t="s">
        <v>1336</v>
      </c>
      <c r="F220" s="78">
        <f t="shared" si="3"/>
        <v>16</v>
      </c>
      <c r="G220" s="109" t="s">
        <v>4488</v>
      </c>
      <c r="H220" s="27" t="s">
        <v>47</v>
      </c>
      <c r="Q220" s="28"/>
    </row>
    <row r="221" spans="1:17">
      <c r="A221" s="28">
        <v>220</v>
      </c>
      <c r="B221" s="12" t="s">
        <v>290</v>
      </c>
      <c r="C221" t="s">
        <v>4861</v>
      </c>
      <c r="D221" t="s">
        <v>4544</v>
      </c>
      <c r="E221" s="277" t="s">
        <v>400</v>
      </c>
      <c r="F221" s="78">
        <f t="shared" si="3"/>
        <v>23</v>
      </c>
      <c r="G221" s="109" t="s">
        <v>4488</v>
      </c>
      <c r="H221" s="27" t="s">
        <v>47</v>
      </c>
      <c r="Q221" s="28"/>
    </row>
    <row r="222" spans="1:17">
      <c r="A222" s="28">
        <v>221</v>
      </c>
      <c r="B222" s="12" t="s">
        <v>291</v>
      </c>
      <c r="C222" t="s">
        <v>2219</v>
      </c>
      <c r="D222" t="s">
        <v>3308</v>
      </c>
      <c r="E222" s="277" t="s">
        <v>1335</v>
      </c>
      <c r="F222" s="78">
        <f t="shared" si="3"/>
        <v>21</v>
      </c>
      <c r="G222" s="109" t="s">
        <v>4488</v>
      </c>
      <c r="H222" s="27" t="s">
        <v>47</v>
      </c>
      <c r="Q222" s="28"/>
    </row>
    <row r="223" spans="1:17">
      <c r="A223" s="28">
        <v>222</v>
      </c>
      <c r="B223" s="12" t="s">
        <v>292</v>
      </c>
      <c r="C223" t="s">
        <v>2278</v>
      </c>
      <c r="D223" t="s">
        <v>3248</v>
      </c>
      <c r="E223" s="277" t="s">
        <v>1335</v>
      </c>
      <c r="F223" s="78">
        <f t="shared" si="3"/>
        <v>21</v>
      </c>
      <c r="G223" s="109" t="s">
        <v>4488</v>
      </c>
      <c r="H223" s="27" t="s">
        <v>47</v>
      </c>
      <c r="Q223" s="28"/>
    </row>
    <row r="224" spans="1:17">
      <c r="A224" s="28">
        <v>223</v>
      </c>
      <c r="B224" s="12" t="s">
        <v>293</v>
      </c>
      <c r="C224" t="s">
        <v>2277</v>
      </c>
      <c r="D224" t="s">
        <v>3249</v>
      </c>
      <c r="E224" s="277" t="s">
        <v>1335</v>
      </c>
      <c r="F224" s="78">
        <f t="shared" si="3"/>
        <v>21</v>
      </c>
      <c r="G224" s="109" t="s">
        <v>4488</v>
      </c>
      <c r="H224" s="27" t="s">
        <v>47</v>
      </c>
      <c r="Q224" s="28"/>
    </row>
    <row r="225" spans="1:17">
      <c r="A225" s="28">
        <v>224</v>
      </c>
      <c r="B225" s="12" t="s">
        <v>294</v>
      </c>
      <c r="C225" t="s">
        <v>2207</v>
      </c>
      <c r="D225" t="s">
        <v>3320</v>
      </c>
      <c r="E225" s="277" t="s">
        <v>125</v>
      </c>
      <c r="F225" s="78">
        <f t="shared" si="3"/>
        <v>34</v>
      </c>
      <c r="G225" s="109" t="s">
        <v>4488</v>
      </c>
      <c r="H225" s="27" t="s">
        <v>47</v>
      </c>
      <c r="Q225" s="28"/>
    </row>
    <row r="226" spans="1:17">
      <c r="A226" s="28">
        <v>225</v>
      </c>
      <c r="B226" s="12" t="s">
        <v>295</v>
      </c>
      <c r="C226" t="s">
        <v>2276</v>
      </c>
      <c r="D226" t="s">
        <v>3250</v>
      </c>
      <c r="E226" s="277" t="s">
        <v>49</v>
      </c>
      <c r="F226" s="78">
        <f t="shared" si="3"/>
        <v>43</v>
      </c>
      <c r="G226" s="109" t="s">
        <v>4488</v>
      </c>
      <c r="H226" s="27" t="s">
        <v>47</v>
      </c>
      <c r="Q226" s="28"/>
    </row>
    <row r="227" spans="1:17">
      <c r="A227" s="28">
        <v>226</v>
      </c>
      <c r="B227" s="12" t="s">
        <v>296</v>
      </c>
      <c r="C227" t="s">
        <v>2206</v>
      </c>
      <c r="D227" t="s">
        <v>3321</v>
      </c>
      <c r="E227" s="277" t="s">
        <v>1168</v>
      </c>
      <c r="F227" s="78">
        <f t="shared" si="3"/>
        <v>24</v>
      </c>
      <c r="G227" s="109" t="s">
        <v>4488</v>
      </c>
      <c r="H227" s="27" t="s">
        <v>47</v>
      </c>
      <c r="Q227" s="28"/>
    </row>
    <row r="228" spans="1:17">
      <c r="A228" s="28">
        <v>227</v>
      </c>
      <c r="B228" s="12" t="s">
        <v>297</v>
      </c>
      <c r="C228" t="s">
        <v>2275</v>
      </c>
      <c r="D228" t="s">
        <v>3251</v>
      </c>
      <c r="E228" s="277" t="s">
        <v>309</v>
      </c>
      <c r="F228" s="78">
        <f t="shared" si="3"/>
        <v>1</v>
      </c>
      <c r="G228" s="109" t="s">
        <v>4488</v>
      </c>
      <c r="H228" s="27" t="s">
        <v>47</v>
      </c>
      <c r="Q228" s="28"/>
    </row>
    <row r="229" spans="1:17">
      <c r="A229" s="28">
        <v>228</v>
      </c>
      <c r="B229" s="12" t="s">
        <v>298</v>
      </c>
      <c r="C229" t="s">
        <v>4545</v>
      </c>
      <c r="D229" t="s">
        <v>3252</v>
      </c>
      <c r="E229" s="277" t="s">
        <v>1335</v>
      </c>
      <c r="F229" s="78">
        <f t="shared" si="3"/>
        <v>21</v>
      </c>
      <c r="G229" s="109" t="s">
        <v>4488</v>
      </c>
      <c r="H229" s="27" t="s">
        <v>47</v>
      </c>
      <c r="Q229" s="28"/>
    </row>
    <row r="230" spans="1:17">
      <c r="A230" s="28">
        <v>229</v>
      </c>
      <c r="B230" s="12" t="s">
        <v>299</v>
      </c>
      <c r="C230" t="s">
        <v>4546</v>
      </c>
      <c r="D230" t="s">
        <v>4547</v>
      </c>
      <c r="E230" s="277" t="s">
        <v>688</v>
      </c>
      <c r="F230" s="78">
        <f t="shared" si="3"/>
        <v>15</v>
      </c>
      <c r="G230" s="109" t="s">
        <v>4488</v>
      </c>
      <c r="H230" s="27" t="s">
        <v>80</v>
      </c>
      <c r="Q230" s="28"/>
    </row>
    <row r="231" spans="1:17">
      <c r="A231" s="28">
        <v>230</v>
      </c>
      <c r="B231" s="12" t="s">
        <v>300</v>
      </c>
      <c r="C231" t="s">
        <v>4548</v>
      </c>
      <c r="D231" t="s">
        <v>4549</v>
      </c>
      <c r="E231" s="277" t="s">
        <v>1168</v>
      </c>
      <c r="F231" s="78">
        <f t="shared" si="3"/>
        <v>24</v>
      </c>
      <c r="G231" s="109" t="s">
        <v>4488</v>
      </c>
      <c r="H231" s="27" t="s">
        <v>80</v>
      </c>
      <c r="Q231" s="28"/>
    </row>
    <row r="232" spans="1:17">
      <c r="A232" s="28">
        <v>231</v>
      </c>
      <c r="B232" s="12" t="s">
        <v>301</v>
      </c>
      <c r="C232" t="s">
        <v>4550</v>
      </c>
      <c r="D232" t="s">
        <v>4551</v>
      </c>
      <c r="E232" s="277" t="s">
        <v>1168</v>
      </c>
      <c r="F232" s="78">
        <f t="shared" si="3"/>
        <v>24</v>
      </c>
      <c r="G232" s="109" t="s">
        <v>4488</v>
      </c>
      <c r="H232" s="27" t="s">
        <v>80</v>
      </c>
      <c r="Q232" s="28"/>
    </row>
    <row r="233" spans="1:17">
      <c r="A233" s="28">
        <v>232</v>
      </c>
      <c r="B233" s="12" t="s">
        <v>302</v>
      </c>
      <c r="C233" t="s">
        <v>4552</v>
      </c>
      <c r="D233" t="s">
        <v>4553</v>
      </c>
      <c r="E233" s="277" t="s">
        <v>1335</v>
      </c>
      <c r="F233" s="78">
        <f t="shared" si="3"/>
        <v>21</v>
      </c>
      <c r="G233" s="109" t="s">
        <v>4488</v>
      </c>
      <c r="H233" s="27" t="s">
        <v>80</v>
      </c>
      <c r="Q233" s="28"/>
    </row>
    <row r="234" spans="1:17">
      <c r="A234" s="28">
        <v>233</v>
      </c>
      <c r="B234" s="12" t="s">
        <v>303</v>
      </c>
      <c r="C234" t="s">
        <v>4554</v>
      </c>
      <c r="D234" t="s">
        <v>4555</v>
      </c>
      <c r="E234" s="277" t="s">
        <v>400</v>
      </c>
      <c r="F234" s="78">
        <f t="shared" si="3"/>
        <v>23</v>
      </c>
      <c r="G234" s="109" t="s">
        <v>4488</v>
      </c>
      <c r="H234" s="27" t="s">
        <v>80</v>
      </c>
      <c r="Q234" s="28"/>
    </row>
    <row r="235" spans="1:17">
      <c r="A235" s="28">
        <v>234</v>
      </c>
      <c r="B235" s="12" t="s">
        <v>304</v>
      </c>
      <c r="C235" t="s">
        <v>4556</v>
      </c>
      <c r="D235" t="s">
        <v>4557</v>
      </c>
      <c r="E235" s="277" t="s">
        <v>1168</v>
      </c>
      <c r="F235" s="78">
        <f t="shared" si="3"/>
        <v>24</v>
      </c>
      <c r="G235" s="109" t="s">
        <v>4488</v>
      </c>
      <c r="H235" s="27" t="s">
        <v>80</v>
      </c>
      <c r="Q235" s="28"/>
    </row>
    <row r="236" spans="1:17">
      <c r="A236" s="28">
        <v>235</v>
      </c>
      <c r="B236" s="12" t="s">
        <v>305</v>
      </c>
      <c r="C236" t="s">
        <v>4558</v>
      </c>
      <c r="D236" t="s">
        <v>4559</v>
      </c>
      <c r="E236" s="277" t="s">
        <v>1335</v>
      </c>
      <c r="F236" s="78">
        <f t="shared" si="3"/>
        <v>21</v>
      </c>
      <c r="G236" s="109" t="s">
        <v>4488</v>
      </c>
      <c r="H236" s="27" t="s">
        <v>80</v>
      </c>
      <c r="Q236" s="28"/>
    </row>
    <row r="237" spans="1:17">
      <c r="A237" s="28">
        <v>236</v>
      </c>
      <c r="B237" s="12" t="s">
        <v>306</v>
      </c>
      <c r="C237" t="s">
        <v>4560</v>
      </c>
      <c r="D237" t="s">
        <v>4561</v>
      </c>
      <c r="E237" s="277" t="s">
        <v>400</v>
      </c>
      <c r="F237" s="78">
        <f t="shared" si="3"/>
        <v>23</v>
      </c>
      <c r="G237" s="109" t="s">
        <v>4488</v>
      </c>
      <c r="H237" s="27" t="s">
        <v>80</v>
      </c>
      <c r="Q237" s="28"/>
    </row>
    <row r="238" spans="1:17">
      <c r="A238" s="28">
        <v>237</v>
      </c>
      <c r="B238" s="12" t="s">
        <v>307</v>
      </c>
      <c r="C238" t="s">
        <v>4562</v>
      </c>
      <c r="D238" t="s">
        <v>4563</v>
      </c>
      <c r="E238" s="277" t="s">
        <v>796</v>
      </c>
      <c r="F238" s="78">
        <f t="shared" si="3"/>
        <v>22</v>
      </c>
      <c r="G238" s="109" t="s">
        <v>4488</v>
      </c>
      <c r="H238" s="27" t="s">
        <v>80</v>
      </c>
      <c r="Q238" s="28"/>
    </row>
    <row r="239" spans="1:17">
      <c r="A239" s="28">
        <v>238</v>
      </c>
      <c r="B239" s="12" t="s">
        <v>308</v>
      </c>
      <c r="C239" t="s">
        <v>4564</v>
      </c>
      <c r="D239" t="s">
        <v>4565</v>
      </c>
      <c r="E239" s="277" t="s">
        <v>400</v>
      </c>
      <c r="F239" s="78">
        <f t="shared" si="3"/>
        <v>23</v>
      </c>
      <c r="G239" s="109" t="s">
        <v>4488</v>
      </c>
      <c r="H239" s="27" t="s">
        <v>80</v>
      </c>
      <c r="Q239" s="28"/>
    </row>
    <row r="240" spans="1:17">
      <c r="A240" s="28">
        <v>239</v>
      </c>
      <c r="B240" s="12" t="s">
        <v>310</v>
      </c>
      <c r="C240" t="s">
        <v>4566</v>
      </c>
      <c r="D240" t="s">
        <v>4567</v>
      </c>
      <c r="E240" s="277" t="s">
        <v>1168</v>
      </c>
      <c r="F240" s="78">
        <f t="shared" si="3"/>
        <v>24</v>
      </c>
      <c r="G240" s="109" t="s">
        <v>4488</v>
      </c>
      <c r="H240" s="27" t="s">
        <v>80</v>
      </c>
      <c r="Q240" s="28"/>
    </row>
    <row r="241" spans="1:17">
      <c r="A241" s="28">
        <v>240</v>
      </c>
      <c r="B241" s="12" t="s">
        <v>311</v>
      </c>
      <c r="C241" t="s">
        <v>4568</v>
      </c>
      <c r="D241" t="s">
        <v>4569</v>
      </c>
      <c r="E241" s="277" t="s">
        <v>1335</v>
      </c>
      <c r="F241" s="78">
        <f t="shared" si="3"/>
        <v>21</v>
      </c>
      <c r="G241" s="109" t="s">
        <v>4488</v>
      </c>
      <c r="H241" s="27" t="s">
        <v>80</v>
      </c>
      <c r="Q241" s="28"/>
    </row>
    <row r="242" spans="1:17">
      <c r="A242" s="28">
        <v>241</v>
      </c>
      <c r="B242" s="12" t="s">
        <v>312</v>
      </c>
      <c r="C242" t="s">
        <v>4570</v>
      </c>
      <c r="D242" t="s">
        <v>4571</v>
      </c>
      <c r="E242" s="277" t="s">
        <v>796</v>
      </c>
      <c r="F242" s="78">
        <f t="shared" si="3"/>
        <v>22</v>
      </c>
      <c r="G242" s="109" t="s">
        <v>4488</v>
      </c>
      <c r="H242" s="27" t="s">
        <v>80</v>
      </c>
      <c r="Q242" s="28"/>
    </row>
    <row r="243" spans="1:17">
      <c r="A243" s="28">
        <v>242</v>
      </c>
      <c r="B243" s="12" t="s">
        <v>313</v>
      </c>
      <c r="C243" t="s">
        <v>4572</v>
      </c>
      <c r="D243" t="s">
        <v>4573</v>
      </c>
      <c r="E243" s="277" t="s">
        <v>1335</v>
      </c>
      <c r="F243" s="78">
        <f t="shared" si="3"/>
        <v>21</v>
      </c>
      <c r="G243" s="109" t="s">
        <v>4488</v>
      </c>
      <c r="H243" s="27" t="s">
        <v>80</v>
      </c>
      <c r="Q243" s="28"/>
    </row>
    <row r="244" spans="1:17">
      <c r="A244" s="28">
        <v>243</v>
      </c>
      <c r="B244" s="12" t="s">
        <v>314</v>
      </c>
      <c r="C244" t="s">
        <v>4574</v>
      </c>
      <c r="D244" t="s">
        <v>4575</v>
      </c>
      <c r="E244" s="277" t="s">
        <v>1179</v>
      </c>
      <c r="F244" s="78">
        <f t="shared" si="3"/>
        <v>18</v>
      </c>
      <c r="G244" s="109" t="s">
        <v>4488</v>
      </c>
      <c r="H244" s="27" t="s">
        <v>80</v>
      </c>
      <c r="Q244" s="28"/>
    </row>
    <row r="245" spans="1:17">
      <c r="A245" s="28">
        <v>244</v>
      </c>
      <c r="B245" s="12" t="s">
        <v>315</v>
      </c>
      <c r="C245" t="s">
        <v>4576</v>
      </c>
      <c r="D245" t="s">
        <v>4577</v>
      </c>
      <c r="E245" s="277" t="s">
        <v>118</v>
      </c>
      <c r="F245" s="78">
        <f t="shared" si="3"/>
        <v>41</v>
      </c>
      <c r="G245" s="109" t="s">
        <v>4488</v>
      </c>
      <c r="H245" s="27" t="s">
        <v>80</v>
      </c>
      <c r="Q245" s="28"/>
    </row>
    <row r="246" spans="1:17">
      <c r="A246" s="28">
        <v>245</v>
      </c>
      <c r="B246" s="12" t="s">
        <v>316</v>
      </c>
      <c r="C246" t="s">
        <v>4578</v>
      </c>
      <c r="D246" t="s">
        <v>4579</v>
      </c>
      <c r="E246" s="277" t="s">
        <v>688</v>
      </c>
      <c r="F246" s="78">
        <f t="shared" si="3"/>
        <v>15</v>
      </c>
      <c r="G246" s="109" t="s">
        <v>4488</v>
      </c>
      <c r="H246" s="27" t="s">
        <v>80</v>
      </c>
      <c r="Q246" s="28"/>
    </row>
    <row r="247" spans="1:17">
      <c r="A247" s="28">
        <v>246</v>
      </c>
      <c r="B247" s="12" t="s">
        <v>317</v>
      </c>
      <c r="C247" t="s">
        <v>2274</v>
      </c>
      <c r="D247" t="s">
        <v>3253</v>
      </c>
      <c r="E247" s="277" t="s">
        <v>1335</v>
      </c>
      <c r="F247" s="78">
        <f t="shared" si="3"/>
        <v>21</v>
      </c>
      <c r="G247" s="109" t="s">
        <v>4488</v>
      </c>
      <c r="H247" s="27" t="s">
        <v>63</v>
      </c>
      <c r="Q247" s="28"/>
    </row>
    <row r="248" spans="1:17">
      <c r="A248" s="28">
        <v>247</v>
      </c>
      <c r="B248" s="12" t="s">
        <v>318</v>
      </c>
      <c r="C248" t="s">
        <v>2273</v>
      </c>
      <c r="D248" t="s">
        <v>1344</v>
      </c>
      <c r="E248" s="277" t="s">
        <v>1335</v>
      </c>
      <c r="F248" s="78">
        <f t="shared" si="3"/>
        <v>21</v>
      </c>
      <c r="G248" s="109" t="s">
        <v>4488</v>
      </c>
      <c r="H248" s="27" t="s">
        <v>63</v>
      </c>
      <c r="Q248" s="28"/>
    </row>
    <row r="249" spans="1:17">
      <c r="A249" s="28">
        <v>248</v>
      </c>
      <c r="B249" s="12" t="s">
        <v>319</v>
      </c>
      <c r="C249" t="s">
        <v>2272</v>
      </c>
      <c r="D249" t="s">
        <v>3254</v>
      </c>
      <c r="E249" s="277" t="s">
        <v>1335</v>
      </c>
      <c r="F249" s="78">
        <f t="shared" si="3"/>
        <v>21</v>
      </c>
      <c r="G249" s="109" t="s">
        <v>4488</v>
      </c>
      <c r="H249" s="27" t="s">
        <v>63</v>
      </c>
      <c r="Q249" s="28"/>
    </row>
    <row r="250" spans="1:17">
      <c r="A250" s="28">
        <v>249</v>
      </c>
      <c r="B250" s="12" t="s">
        <v>320</v>
      </c>
      <c r="C250" t="s">
        <v>2271</v>
      </c>
      <c r="D250" t="s">
        <v>3255</v>
      </c>
      <c r="E250" s="277" t="s">
        <v>1335</v>
      </c>
      <c r="F250" s="78">
        <f t="shared" si="3"/>
        <v>21</v>
      </c>
      <c r="G250" s="109" t="s">
        <v>4488</v>
      </c>
      <c r="H250" s="27" t="s">
        <v>63</v>
      </c>
      <c r="Q250" s="28"/>
    </row>
    <row r="251" spans="1:17">
      <c r="A251" s="28">
        <v>250</v>
      </c>
      <c r="B251" s="12" t="s">
        <v>321</v>
      </c>
      <c r="C251" t="s">
        <v>2270</v>
      </c>
      <c r="D251" t="s">
        <v>3256</v>
      </c>
      <c r="E251" s="277" t="s">
        <v>1335</v>
      </c>
      <c r="F251" s="78">
        <f t="shared" si="3"/>
        <v>21</v>
      </c>
      <c r="G251" s="109" t="s">
        <v>4488</v>
      </c>
      <c r="H251" s="27" t="s">
        <v>63</v>
      </c>
      <c r="Q251" s="28"/>
    </row>
    <row r="252" spans="1:17">
      <c r="A252" s="28">
        <v>251</v>
      </c>
      <c r="B252" s="12" t="s">
        <v>322</v>
      </c>
      <c r="C252" t="s">
        <v>2269</v>
      </c>
      <c r="D252" t="s">
        <v>3257</v>
      </c>
      <c r="E252" s="277" t="s">
        <v>1335</v>
      </c>
      <c r="F252" s="78">
        <f t="shared" si="3"/>
        <v>21</v>
      </c>
      <c r="G252" s="109" t="s">
        <v>4488</v>
      </c>
      <c r="H252" s="27" t="s">
        <v>50</v>
      </c>
      <c r="Q252" s="28"/>
    </row>
    <row r="253" spans="1:17">
      <c r="A253" s="28">
        <v>252</v>
      </c>
      <c r="B253" s="12" t="s">
        <v>323</v>
      </c>
      <c r="C253" t="s">
        <v>2268</v>
      </c>
      <c r="D253" t="s">
        <v>3258</v>
      </c>
      <c r="E253" s="277" t="s">
        <v>1335</v>
      </c>
      <c r="F253" s="78">
        <f t="shared" si="3"/>
        <v>21</v>
      </c>
      <c r="G253" s="109" t="s">
        <v>4488</v>
      </c>
      <c r="H253" s="27" t="s">
        <v>50</v>
      </c>
      <c r="Q253" s="28"/>
    </row>
    <row r="254" spans="1:17">
      <c r="A254" s="28">
        <v>253</v>
      </c>
      <c r="B254" s="12" t="s">
        <v>324</v>
      </c>
      <c r="C254" t="s">
        <v>2266</v>
      </c>
      <c r="D254" t="s">
        <v>3260</v>
      </c>
      <c r="E254" s="277" t="s">
        <v>1335</v>
      </c>
      <c r="F254" s="78">
        <f t="shared" si="3"/>
        <v>21</v>
      </c>
      <c r="G254" s="109" t="s">
        <v>4488</v>
      </c>
      <c r="H254" s="27" t="s">
        <v>50</v>
      </c>
      <c r="Q254" s="28"/>
    </row>
    <row r="255" spans="1:17">
      <c r="A255" s="28">
        <v>254</v>
      </c>
      <c r="B255" s="12" t="s">
        <v>325</v>
      </c>
      <c r="C255" t="s">
        <v>2265</v>
      </c>
      <c r="D255" t="s">
        <v>3261</v>
      </c>
      <c r="E255" s="277" t="s">
        <v>1335</v>
      </c>
      <c r="F255" s="78">
        <f t="shared" si="3"/>
        <v>21</v>
      </c>
      <c r="G255" s="109" t="s">
        <v>4488</v>
      </c>
      <c r="H255" s="27" t="s">
        <v>50</v>
      </c>
      <c r="Q255" s="28"/>
    </row>
    <row r="256" spans="1:17">
      <c r="A256" s="28">
        <v>255</v>
      </c>
      <c r="B256" s="12" t="s">
        <v>326</v>
      </c>
      <c r="C256" t="s">
        <v>2264</v>
      </c>
      <c r="D256" t="s">
        <v>3262</v>
      </c>
      <c r="E256" s="277" t="s">
        <v>1335</v>
      </c>
      <c r="F256" s="78">
        <f t="shared" si="3"/>
        <v>21</v>
      </c>
      <c r="G256" s="109" t="s">
        <v>4488</v>
      </c>
      <c r="H256" s="27" t="s">
        <v>50</v>
      </c>
      <c r="Q256" s="28"/>
    </row>
    <row r="257" spans="1:17">
      <c r="A257" s="28">
        <v>256</v>
      </c>
      <c r="B257" s="12" t="s">
        <v>327</v>
      </c>
      <c r="C257" t="s">
        <v>4580</v>
      </c>
      <c r="D257" t="s">
        <v>3263</v>
      </c>
      <c r="E257" s="277" t="s">
        <v>1335</v>
      </c>
      <c r="F257" s="78">
        <f t="shared" si="3"/>
        <v>21</v>
      </c>
      <c r="G257" s="109" t="s">
        <v>4488</v>
      </c>
      <c r="H257" s="27" t="s">
        <v>50</v>
      </c>
      <c r="Q257" s="28"/>
    </row>
    <row r="258" spans="1:17">
      <c r="A258" s="28">
        <v>257</v>
      </c>
      <c r="B258" s="12" t="s">
        <v>328</v>
      </c>
      <c r="C258" t="s">
        <v>2263</v>
      </c>
      <c r="D258" t="s">
        <v>3264</v>
      </c>
      <c r="E258" s="277" t="s">
        <v>1335</v>
      </c>
      <c r="F258" s="78">
        <f t="shared" si="3"/>
        <v>21</v>
      </c>
      <c r="G258" s="109" t="s">
        <v>4488</v>
      </c>
      <c r="H258" s="27" t="s">
        <v>50</v>
      </c>
      <c r="Q258" s="28"/>
    </row>
    <row r="259" spans="1:17">
      <c r="A259" s="28">
        <v>258</v>
      </c>
      <c r="B259" s="12" t="s">
        <v>329</v>
      </c>
      <c r="C259" t="s">
        <v>2262</v>
      </c>
      <c r="D259" t="s">
        <v>3265</v>
      </c>
      <c r="E259" s="277" t="s">
        <v>1335</v>
      </c>
      <c r="F259" s="78">
        <f t="shared" ref="F259:F322" si="4">VLOOKUP(E259,$N$1:$O$48,2,FALSE)</f>
        <v>21</v>
      </c>
      <c r="G259" s="109" t="s">
        <v>4488</v>
      </c>
      <c r="H259" s="27" t="s">
        <v>50</v>
      </c>
      <c r="Q259" s="28"/>
    </row>
    <row r="260" spans="1:17">
      <c r="A260" s="28">
        <v>259</v>
      </c>
      <c r="B260" s="12" t="s">
        <v>330</v>
      </c>
      <c r="C260" t="s">
        <v>2261</v>
      </c>
      <c r="D260" t="s">
        <v>3266</v>
      </c>
      <c r="E260" s="277" t="s">
        <v>1335</v>
      </c>
      <c r="F260" s="78">
        <f t="shared" si="4"/>
        <v>21</v>
      </c>
      <c r="G260" s="109" t="s">
        <v>4488</v>
      </c>
      <c r="H260" s="27" t="s">
        <v>47</v>
      </c>
      <c r="Q260" s="28"/>
    </row>
    <row r="261" spans="1:17">
      <c r="A261" s="28">
        <v>260</v>
      </c>
      <c r="B261" s="12" t="s">
        <v>331</v>
      </c>
      <c r="C261" t="s">
        <v>2260</v>
      </c>
      <c r="D261" t="s">
        <v>3267</v>
      </c>
      <c r="E261" s="277" t="s">
        <v>1335</v>
      </c>
      <c r="F261" s="78">
        <f t="shared" si="4"/>
        <v>21</v>
      </c>
      <c r="G261" s="109" t="s">
        <v>4488</v>
      </c>
      <c r="H261" s="27" t="s">
        <v>47</v>
      </c>
      <c r="Q261" s="28"/>
    </row>
    <row r="262" spans="1:17">
      <c r="A262" s="28">
        <v>261</v>
      </c>
      <c r="B262" s="12" t="s">
        <v>332</v>
      </c>
      <c r="C262" t="s">
        <v>2259</v>
      </c>
      <c r="D262" t="s">
        <v>3268</v>
      </c>
      <c r="E262" s="277" t="s">
        <v>1335</v>
      </c>
      <c r="F262" s="78">
        <f t="shared" si="4"/>
        <v>21</v>
      </c>
      <c r="G262" s="109" t="s">
        <v>4488</v>
      </c>
      <c r="H262" s="27" t="s">
        <v>47</v>
      </c>
      <c r="Q262" s="28"/>
    </row>
    <row r="263" spans="1:17">
      <c r="A263" s="28">
        <v>262</v>
      </c>
      <c r="B263" s="12" t="s">
        <v>333</v>
      </c>
      <c r="C263" t="s">
        <v>2258</v>
      </c>
      <c r="D263" t="s">
        <v>3269</v>
      </c>
      <c r="E263" s="277" t="s">
        <v>1335</v>
      </c>
      <c r="F263" s="78">
        <f t="shared" si="4"/>
        <v>21</v>
      </c>
      <c r="G263" s="109" t="s">
        <v>4488</v>
      </c>
      <c r="H263" s="27" t="s">
        <v>47</v>
      </c>
      <c r="Q263" s="28"/>
    </row>
    <row r="264" spans="1:17">
      <c r="A264" s="28">
        <v>263</v>
      </c>
      <c r="B264" s="12" t="s">
        <v>334</v>
      </c>
      <c r="C264" t="s">
        <v>2257</v>
      </c>
      <c r="D264" t="s">
        <v>3270</v>
      </c>
      <c r="E264" s="277" t="s">
        <v>1335</v>
      </c>
      <c r="F264" s="78">
        <f t="shared" si="4"/>
        <v>21</v>
      </c>
      <c r="G264" s="109" t="s">
        <v>4488</v>
      </c>
      <c r="H264" s="27" t="s">
        <v>47</v>
      </c>
      <c r="Q264" s="28"/>
    </row>
    <row r="265" spans="1:17">
      <c r="A265" s="28">
        <v>264</v>
      </c>
      <c r="B265" s="12" t="s">
        <v>335</v>
      </c>
      <c r="C265" t="s">
        <v>2256</v>
      </c>
      <c r="D265" t="s">
        <v>3271</v>
      </c>
      <c r="E265" s="277" t="s">
        <v>1335</v>
      </c>
      <c r="F265" s="78">
        <f t="shared" si="4"/>
        <v>21</v>
      </c>
      <c r="G265" s="109" t="s">
        <v>4488</v>
      </c>
      <c r="H265" s="27" t="s">
        <v>47</v>
      </c>
      <c r="Q265" s="28"/>
    </row>
    <row r="266" spans="1:17">
      <c r="A266" s="28">
        <v>265</v>
      </c>
      <c r="B266" s="12" t="s">
        <v>336</v>
      </c>
      <c r="C266" t="s">
        <v>2255</v>
      </c>
      <c r="D266" t="s">
        <v>3060</v>
      </c>
      <c r="E266" s="277" t="s">
        <v>1335</v>
      </c>
      <c r="F266" s="78">
        <f t="shared" si="4"/>
        <v>21</v>
      </c>
      <c r="G266" s="109" t="s">
        <v>4488</v>
      </c>
      <c r="H266" s="27" t="s">
        <v>47</v>
      </c>
      <c r="Q266" s="28"/>
    </row>
    <row r="267" spans="1:17">
      <c r="A267" s="28">
        <v>266</v>
      </c>
      <c r="B267" s="12" t="s">
        <v>337</v>
      </c>
      <c r="C267" t="s">
        <v>2254</v>
      </c>
      <c r="D267" t="s">
        <v>3272</v>
      </c>
      <c r="E267" s="277" t="s">
        <v>1335</v>
      </c>
      <c r="F267" s="78">
        <f t="shared" si="4"/>
        <v>21</v>
      </c>
      <c r="G267" s="109" t="s">
        <v>4488</v>
      </c>
      <c r="H267" s="27" t="s">
        <v>47</v>
      </c>
      <c r="Q267" s="28"/>
    </row>
    <row r="268" spans="1:17">
      <c r="A268" s="28">
        <v>267</v>
      </c>
      <c r="B268" s="12" t="s">
        <v>338</v>
      </c>
      <c r="C268" t="s">
        <v>2253</v>
      </c>
      <c r="D268" t="s">
        <v>3273</v>
      </c>
      <c r="E268" s="277" t="s">
        <v>1335</v>
      </c>
      <c r="F268" s="78">
        <f t="shared" si="4"/>
        <v>21</v>
      </c>
      <c r="G268" s="109" t="s">
        <v>4488</v>
      </c>
      <c r="H268" s="27" t="s">
        <v>47</v>
      </c>
      <c r="Q268" s="28"/>
    </row>
    <row r="269" spans="1:17">
      <c r="A269" s="28">
        <v>268</v>
      </c>
      <c r="B269" s="12" t="s">
        <v>339</v>
      </c>
      <c r="C269" t="s">
        <v>2252</v>
      </c>
      <c r="D269" t="s">
        <v>3274</v>
      </c>
      <c r="E269" s="277" t="s">
        <v>1335</v>
      </c>
      <c r="F269" s="78">
        <f t="shared" si="4"/>
        <v>21</v>
      </c>
      <c r="G269" s="109" t="s">
        <v>4488</v>
      </c>
      <c r="H269" s="27" t="s">
        <v>47</v>
      </c>
      <c r="Q269" s="28"/>
    </row>
    <row r="270" spans="1:17">
      <c r="A270" s="28">
        <v>269</v>
      </c>
      <c r="B270" s="12" t="s">
        <v>340</v>
      </c>
      <c r="C270" t="s">
        <v>4581</v>
      </c>
      <c r="D270" t="s">
        <v>4582</v>
      </c>
      <c r="E270" s="277" t="s">
        <v>1335</v>
      </c>
      <c r="F270" s="78">
        <f t="shared" si="4"/>
        <v>21</v>
      </c>
      <c r="G270" s="109" t="s">
        <v>4488</v>
      </c>
      <c r="H270" s="27" t="s">
        <v>80</v>
      </c>
      <c r="Q270" s="28"/>
    </row>
    <row r="271" spans="1:17">
      <c r="A271" s="28">
        <v>270</v>
      </c>
      <c r="B271" s="12" t="s">
        <v>341</v>
      </c>
      <c r="C271" t="s">
        <v>4583</v>
      </c>
      <c r="D271" t="s">
        <v>4584</v>
      </c>
      <c r="E271" s="277" t="s">
        <v>1335</v>
      </c>
      <c r="F271" s="78">
        <f t="shared" si="4"/>
        <v>21</v>
      </c>
      <c r="G271" s="109" t="s">
        <v>4488</v>
      </c>
      <c r="H271" s="27" t="s">
        <v>80</v>
      </c>
      <c r="Q271" s="28"/>
    </row>
    <row r="272" spans="1:17">
      <c r="A272" s="28">
        <v>271</v>
      </c>
      <c r="B272" s="12" t="s">
        <v>342</v>
      </c>
      <c r="C272" t="s">
        <v>4585</v>
      </c>
      <c r="D272" t="s">
        <v>4586</v>
      </c>
      <c r="E272" s="277" t="s">
        <v>1335</v>
      </c>
      <c r="F272" s="78">
        <f t="shared" si="4"/>
        <v>21</v>
      </c>
      <c r="G272" s="109" t="s">
        <v>4488</v>
      </c>
      <c r="H272" s="27" t="s">
        <v>80</v>
      </c>
      <c r="Q272" s="28"/>
    </row>
    <row r="273" spans="1:17">
      <c r="A273" s="28">
        <v>272</v>
      </c>
      <c r="B273" s="12" t="s">
        <v>343</v>
      </c>
      <c r="C273" t="s">
        <v>4587</v>
      </c>
      <c r="D273" t="s">
        <v>4588</v>
      </c>
      <c r="E273" s="277" t="s">
        <v>1335</v>
      </c>
      <c r="F273" s="78">
        <f t="shared" si="4"/>
        <v>21</v>
      </c>
      <c r="G273" s="109" t="s">
        <v>4488</v>
      </c>
      <c r="H273" s="27" t="s">
        <v>80</v>
      </c>
      <c r="Q273" s="28"/>
    </row>
    <row r="274" spans="1:17">
      <c r="A274" s="28">
        <v>273</v>
      </c>
      <c r="B274" s="12" t="s">
        <v>344</v>
      </c>
      <c r="C274" t="s">
        <v>4589</v>
      </c>
      <c r="D274" t="s">
        <v>4590</v>
      </c>
      <c r="E274" s="277" t="s">
        <v>1335</v>
      </c>
      <c r="F274" s="78">
        <f t="shared" si="4"/>
        <v>21</v>
      </c>
      <c r="G274" s="109" t="s">
        <v>4488</v>
      </c>
      <c r="H274" s="27" t="s">
        <v>80</v>
      </c>
      <c r="Q274" s="28"/>
    </row>
    <row r="275" spans="1:17">
      <c r="A275" s="28">
        <v>274</v>
      </c>
      <c r="B275" s="12" t="s">
        <v>345</v>
      </c>
      <c r="C275" t="s">
        <v>4591</v>
      </c>
      <c r="D275" t="s">
        <v>4592</v>
      </c>
      <c r="E275" s="277" t="s">
        <v>1335</v>
      </c>
      <c r="F275" s="78">
        <f t="shared" si="4"/>
        <v>21</v>
      </c>
      <c r="G275" s="109" t="s">
        <v>4488</v>
      </c>
      <c r="H275" s="27" t="s">
        <v>80</v>
      </c>
      <c r="Q275" s="28"/>
    </row>
    <row r="276" spans="1:17">
      <c r="A276" s="28">
        <v>275</v>
      </c>
      <c r="B276" s="12" t="s">
        <v>346</v>
      </c>
      <c r="C276" t="s">
        <v>4593</v>
      </c>
      <c r="D276" t="s">
        <v>4594</v>
      </c>
      <c r="E276" s="277" t="s">
        <v>1335</v>
      </c>
      <c r="F276" s="78">
        <f t="shared" si="4"/>
        <v>21</v>
      </c>
      <c r="G276" s="109" t="s">
        <v>4488</v>
      </c>
      <c r="H276" s="27" t="s">
        <v>80</v>
      </c>
      <c r="Q276" s="28"/>
    </row>
    <row r="277" spans="1:17">
      <c r="A277" s="28">
        <v>276</v>
      </c>
      <c r="B277" s="12" t="s">
        <v>347</v>
      </c>
      <c r="C277" t="s">
        <v>4595</v>
      </c>
      <c r="D277" t="s">
        <v>4596</v>
      </c>
      <c r="E277" s="277" t="s">
        <v>1335</v>
      </c>
      <c r="F277" s="78">
        <f t="shared" si="4"/>
        <v>21</v>
      </c>
      <c r="G277" s="109" t="s">
        <v>4488</v>
      </c>
      <c r="H277" s="27" t="s">
        <v>80</v>
      </c>
      <c r="Q277" s="28"/>
    </row>
    <row r="278" spans="1:17">
      <c r="A278" s="28">
        <v>277</v>
      </c>
      <c r="B278" s="12" t="s">
        <v>348</v>
      </c>
      <c r="C278" t="s">
        <v>4597</v>
      </c>
      <c r="D278" t="s">
        <v>4598</v>
      </c>
      <c r="E278" s="277" t="s">
        <v>1335</v>
      </c>
      <c r="F278" s="78">
        <f t="shared" si="4"/>
        <v>21</v>
      </c>
      <c r="G278" s="109" t="s">
        <v>4488</v>
      </c>
      <c r="H278" s="27" t="s">
        <v>80</v>
      </c>
      <c r="Q278" s="28"/>
    </row>
    <row r="279" spans="1:17">
      <c r="A279" s="28">
        <v>278</v>
      </c>
      <c r="B279" s="12" t="s">
        <v>349</v>
      </c>
      <c r="C279" t="s">
        <v>4599</v>
      </c>
      <c r="D279" t="s">
        <v>4600</v>
      </c>
      <c r="E279" s="277" t="s">
        <v>1335</v>
      </c>
      <c r="F279" s="78">
        <f t="shared" si="4"/>
        <v>21</v>
      </c>
      <c r="G279" s="109" t="s">
        <v>4488</v>
      </c>
      <c r="H279" s="27" t="s">
        <v>80</v>
      </c>
      <c r="Q279" s="28"/>
    </row>
    <row r="280" spans="1:17">
      <c r="A280" s="28">
        <v>279</v>
      </c>
      <c r="B280" s="12" t="s">
        <v>350</v>
      </c>
      <c r="C280" t="s">
        <v>1367</v>
      </c>
      <c r="D280" t="s">
        <v>1368</v>
      </c>
      <c r="E280" s="277" t="s">
        <v>1335</v>
      </c>
      <c r="F280" s="78">
        <f t="shared" si="4"/>
        <v>21</v>
      </c>
      <c r="G280" s="109" t="s">
        <v>1188</v>
      </c>
      <c r="H280" s="27" t="s">
        <v>265</v>
      </c>
      <c r="Q280" s="28"/>
    </row>
    <row r="281" spans="1:17">
      <c r="A281" s="28">
        <v>280</v>
      </c>
      <c r="B281" s="12" t="s">
        <v>351</v>
      </c>
      <c r="C281" t="s">
        <v>2683</v>
      </c>
      <c r="D281" t="s">
        <v>2845</v>
      </c>
      <c r="E281" s="277" t="s">
        <v>1335</v>
      </c>
      <c r="F281" s="78">
        <f t="shared" si="4"/>
        <v>21</v>
      </c>
      <c r="G281" s="109" t="s">
        <v>1188</v>
      </c>
      <c r="H281" s="27" t="s">
        <v>271</v>
      </c>
      <c r="Q281" s="76"/>
    </row>
    <row r="282" spans="1:17">
      <c r="A282" s="28">
        <v>281</v>
      </c>
      <c r="B282" s="12" t="s">
        <v>352</v>
      </c>
      <c r="C282" t="s">
        <v>1412</v>
      </c>
      <c r="D282" t="s">
        <v>1413</v>
      </c>
      <c r="E282" s="277" t="s">
        <v>1335</v>
      </c>
      <c r="F282" s="78">
        <f t="shared" si="4"/>
        <v>21</v>
      </c>
      <c r="G282" s="109" t="s">
        <v>1188</v>
      </c>
      <c r="H282" s="27" t="s">
        <v>271</v>
      </c>
      <c r="Q282" s="28"/>
    </row>
    <row r="283" spans="1:17">
      <c r="A283" s="28">
        <v>282</v>
      </c>
      <c r="B283" s="12" t="s">
        <v>353</v>
      </c>
      <c r="C283" t="s">
        <v>2678</v>
      </c>
      <c r="D283" t="s">
        <v>2850</v>
      </c>
      <c r="E283" s="277" t="s">
        <v>1335</v>
      </c>
      <c r="F283" s="78">
        <f t="shared" si="4"/>
        <v>21</v>
      </c>
      <c r="G283" s="109" t="s">
        <v>1188</v>
      </c>
      <c r="H283" s="27" t="s">
        <v>63</v>
      </c>
      <c r="Q283" s="28"/>
    </row>
    <row r="284" spans="1:17">
      <c r="A284" s="28">
        <v>283</v>
      </c>
      <c r="B284" s="12" t="s">
        <v>354</v>
      </c>
      <c r="C284" t="s">
        <v>2681</v>
      </c>
      <c r="D284" t="s">
        <v>2847</v>
      </c>
      <c r="E284" s="277" t="s">
        <v>1335</v>
      </c>
      <c r="F284" s="78">
        <f t="shared" si="4"/>
        <v>21</v>
      </c>
      <c r="G284" s="109" t="s">
        <v>1188</v>
      </c>
      <c r="H284" s="27" t="s">
        <v>63</v>
      </c>
      <c r="Q284" s="28"/>
    </row>
    <row r="285" spans="1:17">
      <c r="A285" s="28">
        <v>284</v>
      </c>
      <c r="B285" s="12" t="s">
        <v>355</v>
      </c>
      <c r="C285" t="s">
        <v>2682</v>
      </c>
      <c r="D285" t="s">
        <v>2846</v>
      </c>
      <c r="E285" s="277" t="s">
        <v>1335</v>
      </c>
      <c r="F285" s="78">
        <f t="shared" si="4"/>
        <v>21</v>
      </c>
      <c r="G285" s="109" t="s">
        <v>1188</v>
      </c>
      <c r="H285" s="27" t="s">
        <v>63</v>
      </c>
      <c r="Q285" s="28"/>
    </row>
    <row r="286" spans="1:17">
      <c r="A286" s="28">
        <v>285</v>
      </c>
      <c r="B286" s="12" t="s">
        <v>356</v>
      </c>
      <c r="C286" t="s">
        <v>2679</v>
      </c>
      <c r="D286" t="s">
        <v>2849</v>
      </c>
      <c r="E286" s="277" t="s">
        <v>1335</v>
      </c>
      <c r="F286" s="78">
        <f t="shared" si="4"/>
        <v>21</v>
      </c>
      <c r="G286" s="109" t="s">
        <v>1188</v>
      </c>
      <c r="H286" s="27" t="s">
        <v>63</v>
      </c>
      <c r="Q286" s="76"/>
    </row>
    <row r="287" spans="1:17">
      <c r="A287" s="28">
        <v>286</v>
      </c>
      <c r="B287" s="12" t="s">
        <v>357</v>
      </c>
      <c r="C287" t="s">
        <v>2680</v>
      </c>
      <c r="D287" t="s">
        <v>2848</v>
      </c>
      <c r="E287" s="277" t="s">
        <v>1335</v>
      </c>
      <c r="F287" s="78">
        <f t="shared" si="4"/>
        <v>21</v>
      </c>
      <c r="G287" s="109" t="s">
        <v>1188</v>
      </c>
      <c r="H287" s="27" t="s">
        <v>50</v>
      </c>
      <c r="Q287" s="28"/>
    </row>
    <row r="288" spans="1:17">
      <c r="A288" s="28">
        <v>287</v>
      </c>
      <c r="B288" s="12" t="s">
        <v>358</v>
      </c>
      <c r="C288" t="s">
        <v>2673</v>
      </c>
      <c r="D288" t="s">
        <v>2855</v>
      </c>
      <c r="E288" s="277" t="s">
        <v>172</v>
      </c>
      <c r="F288" s="78">
        <f t="shared" si="4"/>
        <v>8</v>
      </c>
      <c r="G288" s="109" t="s">
        <v>1188</v>
      </c>
      <c r="H288" s="27" t="s">
        <v>50</v>
      </c>
      <c r="Q288" s="28"/>
    </row>
    <row r="289" spans="1:17">
      <c r="A289" s="28">
        <v>288</v>
      </c>
      <c r="B289" s="12" t="s">
        <v>359</v>
      </c>
      <c r="C289" t="s">
        <v>2247</v>
      </c>
      <c r="D289" t="s">
        <v>3279</v>
      </c>
      <c r="E289" s="277" t="s">
        <v>1335</v>
      </c>
      <c r="F289" s="78">
        <f t="shared" si="4"/>
        <v>21</v>
      </c>
      <c r="G289" s="109" t="s">
        <v>1188</v>
      </c>
      <c r="H289" s="27" t="s">
        <v>50</v>
      </c>
      <c r="Q289" s="28"/>
    </row>
    <row r="290" spans="1:17">
      <c r="A290" s="28">
        <v>289</v>
      </c>
      <c r="B290" s="12" t="s">
        <v>360</v>
      </c>
      <c r="C290" t="s">
        <v>2676</v>
      </c>
      <c r="D290" t="s">
        <v>2852</v>
      </c>
      <c r="E290" s="277" t="s">
        <v>1335</v>
      </c>
      <c r="F290" s="78">
        <f t="shared" si="4"/>
        <v>21</v>
      </c>
      <c r="G290" s="109" t="s">
        <v>1188</v>
      </c>
      <c r="H290" s="27" t="s">
        <v>50</v>
      </c>
      <c r="Q290" s="28"/>
    </row>
    <row r="291" spans="1:17">
      <c r="A291" s="28">
        <v>290</v>
      </c>
      <c r="B291" s="12" t="s">
        <v>361</v>
      </c>
      <c r="C291" t="s">
        <v>2674</v>
      </c>
      <c r="D291" t="s">
        <v>2854</v>
      </c>
      <c r="E291" s="277" t="s">
        <v>1335</v>
      </c>
      <c r="F291" s="78">
        <f t="shared" si="4"/>
        <v>21</v>
      </c>
      <c r="G291" s="109" t="s">
        <v>1188</v>
      </c>
      <c r="H291" s="27" t="s">
        <v>50</v>
      </c>
      <c r="Q291" s="28"/>
    </row>
    <row r="292" spans="1:17">
      <c r="A292" s="28">
        <v>291</v>
      </c>
      <c r="B292" s="12" t="s">
        <v>362</v>
      </c>
      <c r="C292" t="s">
        <v>2248</v>
      </c>
      <c r="D292" t="s">
        <v>3278</v>
      </c>
      <c r="E292" s="277" t="s">
        <v>1335</v>
      </c>
      <c r="F292" s="78">
        <f t="shared" si="4"/>
        <v>21</v>
      </c>
      <c r="G292" s="109" t="s">
        <v>1188</v>
      </c>
      <c r="H292" s="27" t="s">
        <v>50</v>
      </c>
      <c r="Q292" s="28"/>
    </row>
    <row r="293" spans="1:17">
      <c r="A293" s="28">
        <v>292</v>
      </c>
      <c r="B293" s="12" t="s">
        <v>363</v>
      </c>
      <c r="C293" t="s">
        <v>2671</v>
      </c>
      <c r="D293" t="s">
        <v>2857</v>
      </c>
      <c r="E293" s="277" t="s">
        <v>1335</v>
      </c>
      <c r="F293" s="78">
        <f t="shared" si="4"/>
        <v>21</v>
      </c>
      <c r="G293" s="109" t="s">
        <v>1188</v>
      </c>
      <c r="H293" s="27" t="s">
        <v>50</v>
      </c>
      <c r="Q293" s="28"/>
    </row>
    <row r="294" spans="1:17">
      <c r="A294" s="28">
        <v>293</v>
      </c>
      <c r="B294" s="12" t="s">
        <v>364</v>
      </c>
      <c r="C294" t="s">
        <v>2677</v>
      </c>
      <c r="D294" t="s">
        <v>2851</v>
      </c>
      <c r="E294" s="277" t="s">
        <v>1335</v>
      </c>
      <c r="F294" s="78">
        <f t="shared" si="4"/>
        <v>21</v>
      </c>
      <c r="G294" s="109" t="s">
        <v>1188</v>
      </c>
      <c r="H294" s="27" t="s">
        <v>50</v>
      </c>
      <c r="Q294" s="28"/>
    </row>
    <row r="295" spans="1:17">
      <c r="A295" s="28">
        <v>294</v>
      </c>
      <c r="B295" s="12" t="s">
        <v>365</v>
      </c>
      <c r="C295" t="s">
        <v>2672</v>
      </c>
      <c r="D295" t="s">
        <v>2856</v>
      </c>
      <c r="E295" s="277" t="s">
        <v>1335</v>
      </c>
      <c r="F295" s="78">
        <f t="shared" si="4"/>
        <v>21</v>
      </c>
      <c r="G295" s="109" t="s">
        <v>1188</v>
      </c>
      <c r="H295" s="27" t="s">
        <v>50</v>
      </c>
      <c r="Q295" s="28"/>
    </row>
    <row r="296" spans="1:17">
      <c r="A296" s="28">
        <v>295</v>
      </c>
      <c r="B296" s="12" t="s">
        <v>366</v>
      </c>
      <c r="C296" t="s">
        <v>2675</v>
      </c>
      <c r="D296" t="s">
        <v>2853</v>
      </c>
      <c r="E296" s="277" t="s">
        <v>1335</v>
      </c>
      <c r="F296" s="78">
        <f t="shared" si="4"/>
        <v>21</v>
      </c>
      <c r="G296" s="109" t="s">
        <v>1188</v>
      </c>
      <c r="H296" s="27" t="s">
        <v>50</v>
      </c>
      <c r="Q296" s="28"/>
    </row>
    <row r="297" spans="1:17">
      <c r="A297" s="28">
        <v>296</v>
      </c>
      <c r="B297" s="12" t="s">
        <v>367</v>
      </c>
      <c r="C297" t="s">
        <v>2201</v>
      </c>
      <c r="D297" t="s">
        <v>3324</v>
      </c>
      <c r="E297" s="277" t="s">
        <v>1335</v>
      </c>
      <c r="F297" s="78">
        <f t="shared" si="4"/>
        <v>21</v>
      </c>
      <c r="G297" s="109" t="s">
        <v>1188</v>
      </c>
      <c r="H297" s="27" t="s">
        <v>47</v>
      </c>
      <c r="Q297" s="28"/>
    </row>
    <row r="298" spans="1:17">
      <c r="A298" s="28">
        <v>297</v>
      </c>
      <c r="B298" s="12" t="s">
        <v>368</v>
      </c>
      <c r="C298" t="s">
        <v>3457</v>
      </c>
      <c r="D298" t="s">
        <v>3503</v>
      </c>
      <c r="E298" s="277" t="s">
        <v>1335</v>
      </c>
      <c r="F298" s="78">
        <f t="shared" si="4"/>
        <v>21</v>
      </c>
      <c r="G298" s="109" t="s">
        <v>1188</v>
      </c>
      <c r="H298" s="27" t="s">
        <v>47</v>
      </c>
      <c r="Q298" s="28"/>
    </row>
    <row r="299" spans="1:17">
      <c r="A299" s="28">
        <v>298</v>
      </c>
      <c r="B299" s="12" t="s">
        <v>369</v>
      </c>
      <c r="C299" t="s">
        <v>2203</v>
      </c>
      <c r="D299" t="s">
        <v>3323</v>
      </c>
      <c r="E299" s="277" t="s">
        <v>1335</v>
      </c>
      <c r="F299" s="78">
        <f t="shared" si="4"/>
        <v>21</v>
      </c>
      <c r="G299" s="109" t="s">
        <v>1188</v>
      </c>
      <c r="H299" s="27" t="s">
        <v>47</v>
      </c>
      <c r="Q299" s="28"/>
    </row>
    <row r="300" spans="1:17">
      <c r="A300" s="28">
        <v>299</v>
      </c>
      <c r="B300" s="12" t="s">
        <v>370</v>
      </c>
      <c r="C300" t="s">
        <v>4601</v>
      </c>
      <c r="D300" t="s">
        <v>3497</v>
      </c>
      <c r="E300" s="277" t="s">
        <v>1335</v>
      </c>
      <c r="F300" s="78">
        <f t="shared" si="4"/>
        <v>21</v>
      </c>
      <c r="G300" s="109" t="s">
        <v>1188</v>
      </c>
      <c r="H300" s="27" t="s">
        <v>47</v>
      </c>
      <c r="Q300" s="28"/>
    </row>
    <row r="301" spans="1:17">
      <c r="A301" s="28">
        <v>300</v>
      </c>
      <c r="B301" s="12" t="s">
        <v>371</v>
      </c>
      <c r="C301" t="s">
        <v>3455</v>
      </c>
      <c r="D301" t="s">
        <v>3501</v>
      </c>
      <c r="E301" s="277" t="s">
        <v>1335</v>
      </c>
      <c r="F301" s="78">
        <f t="shared" si="4"/>
        <v>21</v>
      </c>
      <c r="G301" s="109" t="s">
        <v>1188</v>
      </c>
      <c r="H301" s="27" t="s">
        <v>47</v>
      </c>
      <c r="Q301" s="28"/>
    </row>
    <row r="302" spans="1:17">
      <c r="A302" s="28">
        <v>301</v>
      </c>
      <c r="B302" s="12" t="s">
        <v>372</v>
      </c>
      <c r="C302" t="s">
        <v>3452</v>
      </c>
      <c r="D302" t="s">
        <v>3498</v>
      </c>
      <c r="E302" s="277" t="s">
        <v>1335</v>
      </c>
      <c r="F302" s="78">
        <f t="shared" si="4"/>
        <v>21</v>
      </c>
      <c r="G302" s="109" t="s">
        <v>1188</v>
      </c>
      <c r="H302" s="27" t="s">
        <v>47</v>
      </c>
      <c r="Q302" s="28"/>
    </row>
    <row r="303" spans="1:17">
      <c r="A303" s="28">
        <v>302</v>
      </c>
      <c r="B303" s="12" t="s">
        <v>373</v>
      </c>
      <c r="C303" t="s">
        <v>3456</v>
      </c>
      <c r="D303" t="s">
        <v>3502</v>
      </c>
      <c r="E303" s="277" t="s">
        <v>1335</v>
      </c>
      <c r="F303" s="78">
        <f t="shared" si="4"/>
        <v>21</v>
      </c>
      <c r="G303" s="109" t="s">
        <v>1188</v>
      </c>
      <c r="H303" s="27" t="s">
        <v>47</v>
      </c>
      <c r="Q303" s="28"/>
    </row>
    <row r="304" spans="1:17">
      <c r="A304" s="28">
        <v>303</v>
      </c>
      <c r="B304" s="12" t="s">
        <v>375</v>
      </c>
      <c r="C304" t="s">
        <v>2202</v>
      </c>
      <c r="D304" t="s">
        <v>1433</v>
      </c>
      <c r="E304" s="277" t="s">
        <v>1335</v>
      </c>
      <c r="F304" s="78">
        <f t="shared" si="4"/>
        <v>21</v>
      </c>
      <c r="G304" s="109" t="s">
        <v>1188</v>
      </c>
      <c r="H304" s="27" t="s">
        <v>47</v>
      </c>
      <c r="Q304" s="28"/>
    </row>
    <row r="305" spans="1:17">
      <c r="A305" s="28">
        <v>304</v>
      </c>
      <c r="B305" s="12" t="s">
        <v>376</v>
      </c>
      <c r="C305" t="s">
        <v>3454</v>
      </c>
      <c r="D305" t="s">
        <v>3500</v>
      </c>
      <c r="E305" s="277" t="s">
        <v>1335</v>
      </c>
      <c r="F305" s="78">
        <f t="shared" si="4"/>
        <v>21</v>
      </c>
      <c r="G305" s="109" t="s">
        <v>1188</v>
      </c>
      <c r="H305" s="27" t="s">
        <v>47</v>
      </c>
      <c r="Q305" s="28"/>
    </row>
    <row r="306" spans="1:17">
      <c r="A306" s="28">
        <v>305</v>
      </c>
      <c r="B306" s="12" t="s">
        <v>377</v>
      </c>
      <c r="C306" t="s">
        <v>3453</v>
      </c>
      <c r="D306" t="s">
        <v>3499</v>
      </c>
      <c r="E306" s="277" t="s">
        <v>1335</v>
      </c>
      <c r="F306" s="78">
        <f t="shared" si="4"/>
        <v>21</v>
      </c>
      <c r="G306" s="109" t="s">
        <v>1188</v>
      </c>
      <c r="H306" s="27" t="s">
        <v>47</v>
      </c>
      <c r="Q306" s="28"/>
    </row>
    <row r="307" spans="1:17">
      <c r="A307" s="28">
        <v>306</v>
      </c>
      <c r="B307" s="12" t="s">
        <v>378</v>
      </c>
      <c r="C307" t="s">
        <v>1414</v>
      </c>
      <c r="D307" t="s">
        <v>1415</v>
      </c>
      <c r="E307" s="277" t="s">
        <v>1335</v>
      </c>
      <c r="F307" s="78">
        <f t="shared" si="4"/>
        <v>21</v>
      </c>
      <c r="G307" s="109" t="s">
        <v>1188</v>
      </c>
      <c r="H307" s="27" t="s">
        <v>220</v>
      </c>
      <c r="Q307" s="28"/>
    </row>
    <row r="308" spans="1:17">
      <c r="A308" s="28">
        <v>307</v>
      </c>
      <c r="B308" s="12" t="s">
        <v>379</v>
      </c>
      <c r="C308" t="s">
        <v>1416</v>
      </c>
      <c r="D308" t="s">
        <v>1417</v>
      </c>
      <c r="E308" s="277" t="s">
        <v>1335</v>
      </c>
      <c r="F308" s="78">
        <f t="shared" si="4"/>
        <v>21</v>
      </c>
      <c r="G308" s="109" t="s">
        <v>1188</v>
      </c>
      <c r="H308" s="27" t="s">
        <v>220</v>
      </c>
      <c r="Q308" s="28"/>
    </row>
    <row r="309" spans="1:17">
      <c r="A309" s="28">
        <v>308</v>
      </c>
      <c r="B309" s="12" t="s">
        <v>380</v>
      </c>
      <c r="C309" t="s">
        <v>2246</v>
      </c>
      <c r="D309" t="s">
        <v>3280</v>
      </c>
      <c r="E309" s="277" t="s">
        <v>1335</v>
      </c>
      <c r="F309" s="78">
        <f t="shared" si="4"/>
        <v>21</v>
      </c>
      <c r="G309" s="109" t="s">
        <v>1188</v>
      </c>
      <c r="H309" s="27" t="s">
        <v>63</v>
      </c>
      <c r="Q309" s="28"/>
    </row>
    <row r="310" spans="1:17">
      <c r="A310" s="28">
        <v>309</v>
      </c>
      <c r="B310" s="12" t="s">
        <v>381</v>
      </c>
      <c r="C310" t="s">
        <v>2245</v>
      </c>
      <c r="D310" t="s">
        <v>3281</v>
      </c>
      <c r="E310" s="277" t="s">
        <v>1335</v>
      </c>
      <c r="F310" s="78">
        <f t="shared" si="4"/>
        <v>21</v>
      </c>
      <c r="G310" s="109" t="s">
        <v>1188</v>
      </c>
      <c r="H310" s="27" t="s">
        <v>63</v>
      </c>
      <c r="Q310" s="28"/>
    </row>
    <row r="311" spans="1:17">
      <c r="A311" s="28">
        <v>310</v>
      </c>
      <c r="B311" s="12" t="s">
        <v>382</v>
      </c>
      <c r="C311" t="s">
        <v>4602</v>
      </c>
      <c r="D311" t="s">
        <v>4603</v>
      </c>
      <c r="E311" s="277" t="s">
        <v>1335</v>
      </c>
      <c r="F311" s="78">
        <f t="shared" si="4"/>
        <v>21</v>
      </c>
      <c r="G311" s="109" t="s">
        <v>1188</v>
      </c>
      <c r="H311" s="27" t="s">
        <v>50</v>
      </c>
      <c r="Q311" s="28"/>
    </row>
    <row r="312" spans="1:17">
      <c r="A312" s="28">
        <v>311</v>
      </c>
      <c r="B312" s="12" t="s">
        <v>383</v>
      </c>
      <c r="C312" t="s">
        <v>2244</v>
      </c>
      <c r="D312" t="s">
        <v>3282</v>
      </c>
      <c r="E312" s="277" t="s">
        <v>1335</v>
      </c>
      <c r="F312" s="78">
        <f t="shared" si="4"/>
        <v>21</v>
      </c>
      <c r="G312" s="109" t="s">
        <v>1188</v>
      </c>
      <c r="H312" s="27" t="s">
        <v>50</v>
      </c>
      <c r="Q312" s="28"/>
    </row>
    <row r="313" spans="1:17">
      <c r="A313" s="28">
        <v>312</v>
      </c>
      <c r="B313" s="12" t="s">
        <v>384</v>
      </c>
      <c r="C313" t="s">
        <v>2243</v>
      </c>
      <c r="D313" t="s">
        <v>3283</v>
      </c>
      <c r="E313" s="277" t="s">
        <v>1335</v>
      </c>
      <c r="F313" s="78">
        <f t="shared" si="4"/>
        <v>21</v>
      </c>
      <c r="G313" s="109" t="s">
        <v>1188</v>
      </c>
      <c r="H313" s="27" t="s">
        <v>50</v>
      </c>
      <c r="Q313" s="28"/>
    </row>
    <row r="314" spans="1:17">
      <c r="A314" s="28">
        <v>313</v>
      </c>
      <c r="B314" s="12" t="s">
        <v>386</v>
      </c>
      <c r="C314" t="s">
        <v>2242</v>
      </c>
      <c r="D314" t="s">
        <v>3284</v>
      </c>
      <c r="E314" s="277" t="s">
        <v>1335</v>
      </c>
      <c r="F314" s="78">
        <f t="shared" si="4"/>
        <v>21</v>
      </c>
      <c r="G314" s="109" t="s">
        <v>1188</v>
      </c>
      <c r="H314" s="27" t="s">
        <v>50</v>
      </c>
      <c r="Q314" s="28"/>
    </row>
    <row r="315" spans="1:17">
      <c r="A315" s="28">
        <v>314</v>
      </c>
      <c r="B315" s="12" t="s">
        <v>387</v>
      </c>
      <c r="C315" t="s">
        <v>2249</v>
      </c>
      <c r="D315" t="s">
        <v>3277</v>
      </c>
      <c r="E315" s="277" t="s">
        <v>1335</v>
      </c>
      <c r="F315" s="78">
        <f t="shared" si="4"/>
        <v>21</v>
      </c>
      <c r="G315" s="109" t="s">
        <v>1188</v>
      </c>
      <c r="H315" s="27" t="s">
        <v>50</v>
      </c>
      <c r="Q315" s="28"/>
    </row>
    <row r="316" spans="1:17">
      <c r="A316" s="28">
        <v>315</v>
      </c>
      <c r="B316" s="12" t="s">
        <v>388</v>
      </c>
      <c r="C316" t="s">
        <v>4604</v>
      </c>
      <c r="D316" t="s">
        <v>4605</v>
      </c>
      <c r="E316" s="277" t="s">
        <v>1335</v>
      </c>
      <c r="F316" s="78">
        <f t="shared" si="4"/>
        <v>21</v>
      </c>
      <c r="G316" s="109" t="s">
        <v>1188</v>
      </c>
      <c r="H316" s="27" t="s">
        <v>47</v>
      </c>
      <c r="Q316" s="28"/>
    </row>
    <row r="317" spans="1:17">
      <c r="A317" s="28">
        <v>316</v>
      </c>
      <c r="B317" s="12" t="s">
        <v>389</v>
      </c>
      <c r="C317" t="s">
        <v>4606</v>
      </c>
      <c r="D317" t="s">
        <v>4607</v>
      </c>
      <c r="E317" s="277" t="s">
        <v>1335</v>
      </c>
      <c r="F317" s="78">
        <f t="shared" si="4"/>
        <v>21</v>
      </c>
      <c r="G317" s="109" t="s">
        <v>1188</v>
      </c>
      <c r="H317" s="27" t="s">
        <v>47</v>
      </c>
      <c r="Q317" s="28"/>
    </row>
    <row r="318" spans="1:17">
      <c r="A318" s="28">
        <v>317</v>
      </c>
      <c r="B318" s="12" t="s">
        <v>390</v>
      </c>
      <c r="C318" t="s">
        <v>4608</v>
      </c>
      <c r="D318" t="s">
        <v>4609</v>
      </c>
      <c r="E318" s="277" t="s">
        <v>1335</v>
      </c>
      <c r="F318" s="78">
        <f t="shared" si="4"/>
        <v>21</v>
      </c>
      <c r="G318" s="109" t="s">
        <v>1188</v>
      </c>
      <c r="H318" s="27" t="s">
        <v>47</v>
      </c>
      <c r="Q318" s="28"/>
    </row>
    <row r="319" spans="1:17">
      <c r="A319" s="28">
        <v>318</v>
      </c>
      <c r="B319" s="12" t="s">
        <v>392</v>
      </c>
      <c r="C319" t="s">
        <v>3458</v>
      </c>
      <c r="D319" t="s">
        <v>3504</v>
      </c>
      <c r="E319" s="277" t="s">
        <v>1335</v>
      </c>
      <c r="F319" s="78">
        <f t="shared" si="4"/>
        <v>21</v>
      </c>
      <c r="G319" s="109" t="s">
        <v>1188</v>
      </c>
      <c r="H319" s="27" t="s">
        <v>47</v>
      </c>
      <c r="Q319" s="28"/>
    </row>
    <row r="320" spans="1:17">
      <c r="A320" s="28">
        <v>319</v>
      </c>
      <c r="B320" s="12" t="s">
        <v>393</v>
      </c>
      <c r="C320" t="s">
        <v>3542</v>
      </c>
      <c r="D320" t="s">
        <v>3558</v>
      </c>
      <c r="E320" s="277" t="s">
        <v>1335</v>
      </c>
      <c r="F320" s="78">
        <f t="shared" si="4"/>
        <v>21</v>
      </c>
      <c r="G320" s="109" t="s">
        <v>1188</v>
      </c>
      <c r="H320" s="27" t="s">
        <v>47</v>
      </c>
      <c r="Q320" s="28"/>
    </row>
    <row r="321" spans="1:17">
      <c r="A321" s="28">
        <v>320</v>
      </c>
      <c r="B321" s="12" t="s">
        <v>394</v>
      </c>
      <c r="C321" t="s">
        <v>4610</v>
      </c>
      <c r="D321" t="s">
        <v>4611</v>
      </c>
      <c r="E321" s="277" t="s">
        <v>1335</v>
      </c>
      <c r="F321" s="78">
        <f t="shared" si="4"/>
        <v>21</v>
      </c>
      <c r="G321" s="109" t="s">
        <v>1188</v>
      </c>
      <c r="H321" s="27" t="s">
        <v>47</v>
      </c>
      <c r="Q321" s="28"/>
    </row>
    <row r="322" spans="1:17">
      <c r="A322" s="28">
        <v>321</v>
      </c>
      <c r="B322" s="12" t="s">
        <v>397</v>
      </c>
      <c r="C322" t="s">
        <v>4612</v>
      </c>
      <c r="D322" t="s">
        <v>4613</v>
      </c>
      <c r="E322" s="277" t="s">
        <v>1335</v>
      </c>
      <c r="F322" s="78">
        <f t="shared" si="4"/>
        <v>21</v>
      </c>
      <c r="G322" s="109" t="s">
        <v>1188</v>
      </c>
      <c r="H322" s="27" t="s">
        <v>47</v>
      </c>
      <c r="Q322" s="28"/>
    </row>
    <row r="323" spans="1:17">
      <c r="A323" s="28">
        <v>322</v>
      </c>
      <c r="B323" s="12" t="s">
        <v>399</v>
      </c>
      <c r="C323" t="s">
        <v>2239</v>
      </c>
      <c r="D323" t="s">
        <v>3287</v>
      </c>
      <c r="E323" s="277" t="s">
        <v>1335</v>
      </c>
      <c r="F323" s="78">
        <f t="shared" ref="F323:F386" si="5">VLOOKUP(E323,$N$1:$O$48,2,FALSE)</f>
        <v>21</v>
      </c>
      <c r="G323" s="109" t="s">
        <v>1190</v>
      </c>
      <c r="H323" s="27" t="s">
        <v>50</v>
      </c>
      <c r="Q323" s="28"/>
    </row>
    <row r="324" spans="1:17">
      <c r="A324" s="28">
        <v>323</v>
      </c>
      <c r="B324" s="12" t="s">
        <v>401</v>
      </c>
      <c r="C324" t="s">
        <v>2241</v>
      </c>
      <c r="D324" t="s">
        <v>3285</v>
      </c>
      <c r="E324" s="277" t="s">
        <v>1335</v>
      </c>
      <c r="F324" s="78">
        <f t="shared" si="5"/>
        <v>21</v>
      </c>
      <c r="G324" s="109" t="s">
        <v>1190</v>
      </c>
      <c r="H324" s="27" t="s">
        <v>50</v>
      </c>
      <c r="Q324" s="28"/>
    </row>
    <row r="325" spans="1:17">
      <c r="A325" s="28">
        <v>324</v>
      </c>
      <c r="B325" s="12" t="s">
        <v>402</v>
      </c>
      <c r="C325" t="s">
        <v>2240</v>
      </c>
      <c r="D325" t="s">
        <v>3286</v>
      </c>
      <c r="E325" s="277" t="s">
        <v>1335</v>
      </c>
      <c r="F325" s="78">
        <f t="shared" si="5"/>
        <v>21</v>
      </c>
      <c r="G325" s="109" t="s">
        <v>1190</v>
      </c>
      <c r="H325" s="27" t="s">
        <v>50</v>
      </c>
      <c r="Q325" s="28"/>
    </row>
    <row r="326" spans="1:17">
      <c r="A326" s="28">
        <v>325</v>
      </c>
      <c r="B326" s="12" t="s">
        <v>403</v>
      </c>
      <c r="C326" t="s">
        <v>4156</v>
      </c>
      <c r="D326" t="s">
        <v>4165</v>
      </c>
      <c r="E326" s="277" t="s">
        <v>1335</v>
      </c>
      <c r="F326" s="78">
        <f t="shared" si="5"/>
        <v>21</v>
      </c>
      <c r="G326" s="109" t="s">
        <v>1190</v>
      </c>
      <c r="H326" s="27" t="s">
        <v>47</v>
      </c>
      <c r="Q326" s="28"/>
    </row>
    <row r="327" spans="1:17">
      <c r="A327" s="28">
        <v>326</v>
      </c>
      <c r="B327" s="12" t="s">
        <v>404</v>
      </c>
      <c r="C327" t="s">
        <v>4158</v>
      </c>
      <c r="D327" t="s">
        <v>4167</v>
      </c>
      <c r="E327" s="277" t="s">
        <v>1335</v>
      </c>
      <c r="F327" s="78">
        <f t="shared" si="5"/>
        <v>21</v>
      </c>
      <c r="G327" s="109" t="s">
        <v>1190</v>
      </c>
      <c r="H327" s="27" t="s">
        <v>47</v>
      </c>
      <c r="Q327" s="28"/>
    </row>
    <row r="328" spans="1:17">
      <c r="A328" s="28">
        <v>327</v>
      </c>
      <c r="B328" s="12" t="s">
        <v>405</v>
      </c>
      <c r="C328" t="s">
        <v>4157</v>
      </c>
      <c r="D328" t="s">
        <v>4166</v>
      </c>
      <c r="E328" s="277" t="s">
        <v>1335</v>
      </c>
      <c r="F328" s="78">
        <f t="shared" si="5"/>
        <v>21</v>
      </c>
      <c r="G328" s="109" t="s">
        <v>1190</v>
      </c>
      <c r="H328" s="27" t="s">
        <v>47</v>
      </c>
      <c r="Q328" s="28"/>
    </row>
    <row r="329" spans="1:17">
      <c r="A329" s="28">
        <v>328</v>
      </c>
      <c r="B329" s="12" t="s">
        <v>406</v>
      </c>
      <c r="C329" t="s">
        <v>4159</v>
      </c>
      <c r="D329" t="s">
        <v>4168</v>
      </c>
      <c r="E329" s="277" t="s">
        <v>1335</v>
      </c>
      <c r="F329" s="78">
        <f t="shared" si="5"/>
        <v>21</v>
      </c>
      <c r="G329" s="109" t="s">
        <v>1190</v>
      </c>
      <c r="H329" s="27" t="s">
        <v>47</v>
      </c>
      <c r="Q329" s="28"/>
    </row>
    <row r="330" spans="1:17">
      <c r="A330" s="28">
        <v>329</v>
      </c>
      <c r="B330" s="12" t="s">
        <v>407</v>
      </c>
      <c r="C330" t="s">
        <v>4614</v>
      </c>
      <c r="D330" t="s">
        <v>4615</v>
      </c>
      <c r="E330" s="277" t="s">
        <v>1335</v>
      </c>
      <c r="F330" s="78">
        <f t="shared" si="5"/>
        <v>21</v>
      </c>
      <c r="G330" s="109" t="s">
        <v>1190</v>
      </c>
      <c r="H330" s="27" t="s">
        <v>220</v>
      </c>
      <c r="Q330" s="28"/>
    </row>
    <row r="331" spans="1:17">
      <c r="A331" s="28">
        <v>330</v>
      </c>
      <c r="B331" s="12" t="s">
        <v>408</v>
      </c>
      <c r="C331" t="s">
        <v>1371</v>
      </c>
      <c r="D331" t="s">
        <v>1372</v>
      </c>
      <c r="E331" s="277" t="s">
        <v>1168</v>
      </c>
      <c r="F331" s="78">
        <f t="shared" si="5"/>
        <v>24</v>
      </c>
      <c r="G331" s="109" t="s">
        <v>1192</v>
      </c>
      <c r="H331" s="27" t="s">
        <v>265</v>
      </c>
      <c r="Q331" s="28"/>
    </row>
    <row r="332" spans="1:17">
      <c r="A332" s="28">
        <v>331</v>
      </c>
      <c r="B332" s="12" t="s">
        <v>409</v>
      </c>
      <c r="C332" t="s">
        <v>2669</v>
      </c>
      <c r="D332" t="s">
        <v>2859</v>
      </c>
      <c r="E332" s="277" t="s">
        <v>1168</v>
      </c>
      <c r="F332" s="78">
        <f t="shared" si="5"/>
        <v>24</v>
      </c>
      <c r="G332" s="109" t="s">
        <v>1192</v>
      </c>
      <c r="H332" s="27" t="s">
        <v>50</v>
      </c>
      <c r="Q332" s="28"/>
    </row>
    <row r="333" spans="1:17">
      <c r="A333" s="28">
        <v>332</v>
      </c>
      <c r="B333" s="12" t="s">
        <v>410</v>
      </c>
      <c r="C333" t="s">
        <v>2667</v>
      </c>
      <c r="D333" t="s">
        <v>2861</v>
      </c>
      <c r="E333" s="277" t="s">
        <v>1168</v>
      </c>
      <c r="F333" s="78">
        <f t="shared" si="5"/>
        <v>24</v>
      </c>
      <c r="G333" s="109" t="s">
        <v>1192</v>
      </c>
      <c r="H333" s="27" t="s">
        <v>50</v>
      </c>
      <c r="Q333" s="28"/>
    </row>
    <row r="334" spans="1:17">
      <c r="A334" s="28">
        <v>333</v>
      </c>
      <c r="B334" s="12" t="s">
        <v>411</v>
      </c>
      <c r="C334" t="s">
        <v>2670</v>
      </c>
      <c r="D334" t="s">
        <v>2858</v>
      </c>
      <c r="E334" s="277" t="s">
        <v>1168</v>
      </c>
      <c r="F334" s="78">
        <f t="shared" si="5"/>
        <v>24</v>
      </c>
      <c r="G334" s="109" t="s">
        <v>1192</v>
      </c>
      <c r="H334" s="27" t="s">
        <v>50</v>
      </c>
      <c r="Q334" s="28"/>
    </row>
    <row r="335" spans="1:17">
      <c r="A335" s="28">
        <v>334</v>
      </c>
      <c r="B335" s="12" t="s">
        <v>412</v>
      </c>
      <c r="C335" t="s">
        <v>2665</v>
      </c>
      <c r="D335" t="s">
        <v>2864</v>
      </c>
      <c r="E335" s="277" t="s">
        <v>1168</v>
      </c>
      <c r="F335" s="78">
        <f t="shared" si="5"/>
        <v>24</v>
      </c>
      <c r="G335" s="109" t="s">
        <v>1192</v>
      </c>
      <c r="H335" s="27" t="s">
        <v>63</v>
      </c>
      <c r="Q335" s="28"/>
    </row>
    <row r="336" spans="1:17">
      <c r="A336" s="28">
        <v>335</v>
      </c>
      <c r="B336" s="12" t="s">
        <v>414</v>
      </c>
      <c r="C336" t="s">
        <v>2664</v>
      </c>
      <c r="D336" t="s">
        <v>2865</v>
      </c>
      <c r="E336" s="277" t="s">
        <v>1168</v>
      </c>
      <c r="F336" s="78">
        <f t="shared" si="5"/>
        <v>24</v>
      </c>
      <c r="G336" s="109" t="s">
        <v>1192</v>
      </c>
      <c r="H336" s="27" t="s">
        <v>63</v>
      </c>
      <c r="Q336" s="28"/>
    </row>
    <row r="337" spans="1:17">
      <c r="A337" s="28">
        <v>336</v>
      </c>
      <c r="B337" s="12" t="s">
        <v>415</v>
      </c>
      <c r="C337" t="s">
        <v>2663</v>
      </c>
      <c r="D337" t="s">
        <v>2866</v>
      </c>
      <c r="E337" s="277" t="s">
        <v>400</v>
      </c>
      <c r="F337" s="78">
        <f t="shared" si="5"/>
        <v>23</v>
      </c>
      <c r="G337" s="109" t="s">
        <v>1192</v>
      </c>
      <c r="H337" s="27" t="s">
        <v>63</v>
      </c>
      <c r="Q337" s="28"/>
    </row>
    <row r="338" spans="1:17">
      <c r="A338" s="28">
        <v>337</v>
      </c>
      <c r="B338" s="12" t="s">
        <v>416</v>
      </c>
      <c r="C338" t="s">
        <v>2662</v>
      </c>
      <c r="D338" t="s">
        <v>2867</v>
      </c>
      <c r="E338" s="277" t="s">
        <v>1168</v>
      </c>
      <c r="F338" s="78">
        <f t="shared" si="5"/>
        <v>24</v>
      </c>
      <c r="G338" s="109" t="s">
        <v>1192</v>
      </c>
      <c r="H338" s="27" t="s">
        <v>63</v>
      </c>
      <c r="Q338" s="28"/>
    </row>
    <row r="339" spans="1:17">
      <c r="A339" s="28">
        <v>338</v>
      </c>
      <c r="B339" s="12" t="s">
        <v>417</v>
      </c>
      <c r="C339" t="s">
        <v>2661</v>
      </c>
      <c r="D339" t="s">
        <v>2868</v>
      </c>
      <c r="E339" s="277" t="s">
        <v>161</v>
      </c>
      <c r="F339" s="78">
        <f t="shared" si="5"/>
        <v>29</v>
      </c>
      <c r="G339" s="109" t="s">
        <v>1192</v>
      </c>
      <c r="H339" s="27" t="s">
        <v>63</v>
      </c>
      <c r="Q339" s="28"/>
    </row>
    <row r="340" spans="1:17">
      <c r="A340" s="28">
        <v>339</v>
      </c>
      <c r="B340" s="12" t="s">
        <v>418</v>
      </c>
      <c r="C340" t="s">
        <v>2660</v>
      </c>
      <c r="D340" t="s">
        <v>2869</v>
      </c>
      <c r="E340" s="277" t="s">
        <v>400</v>
      </c>
      <c r="F340" s="78">
        <f t="shared" si="5"/>
        <v>23</v>
      </c>
      <c r="G340" s="109" t="s">
        <v>1192</v>
      </c>
      <c r="H340" s="27" t="s">
        <v>63</v>
      </c>
      <c r="Q340" s="28"/>
    </row>
    <row r="341" spans="1:17">
      <c r="A341" s="28">
        <v>340</v>
      </c>
      <c r="B341" s="12" t="s">
        <v>419</v>
      </c>
      <c r="C341" t="s">
        <v>2659</v>
      </c>
      <c r="D341" t="s">
        <v>2870</v>
      </c>
      <c r="E341" s="277" t="s">
        <v>159</v>
      </c>
      <c r="F341" s="78">
        <f t="shared" si="5"/>
        <v>25</v>
      </c>
      <c r="G341" s="109" t="s">
        <v>1192</v>
      </c>
      <c r="H341" s="27" t="s">
        <v>50</v>
      </c>
      <c r="Q341" s="28"/>
    </row>
    <row r="342" spans="1:17">
      <c r="A342" s="28">
        <v>341</v>
      </c>
      <c r="B342" s="12" t="s">
        <v>420</v>
      </c>
      <c r="C342" t="s">
        <v>2658</v>
      </c>
      <c r="D342" t="s">
        <v>2871</v>
      </c>
      <c r="E342" s="277" t="s">
        <v>1168</v>
      </c>
      <c r="F342" s="78">
        <f t="shared" si="5"/>
        <v>24</v>
      </c>
      <c r="G342" s="109" t="s">
        <v>1192</v>
      </c>
      <c r="H342" s="27" t="s">
        <v>50</v>
      </c>
      <c r="Q342" s="28"/>
    </row>
    <row r="343" spans="1:17">
      <c r="A343" s="28">
        <v>342</v>
      </c>
      <c r="B343" s="12" t="s">
        <v>421</v>
      </c>
      <c r="C343" t="s">
        <v>2657</v>
      </c>
      <c r="D343" t="s">
        <v>2872</v>
      </c>
      <c r="E343" s="277" t="s">
        <v>1168</v>
      </c>
      <c r="F343" s="78">
        <f t="shared" si="5"/>
        <v>24</v>
      </c>
      <c r="G343" s="109" t="s">
        <v>1192</v>
      </c>
      <c r="H343" s="27" t="s">
        <v>50</v>
      </c>
      <c r="Q343" s="28"/>
    </row>
    <row r="344" spans="1:17">
      <c r="A344" s="28">
        <v>343</v>
      </c>
      <c r="B344" s="12" t="s">
        <v>422</v>
      </c>
      <c r="C344" t="s">
        <v>2656</v>
      </c>
      <c r="D344" t="s">
        <v>2873</v>
      </c>
      <c r="E344" s="277" t="s">
        <v>1168</v>
      </c>
      <c r="F344" s="78">
        <f t="shared" si="5"/>
        <v>24</v>
      </c>
      <c r="G344" s="109" t="s">
        <v>1192</v>
      </c>
      <c r="H344" s="27" t="s">
        <v>50</v>
      </c>
      <c r="Q344" s="28"/>
    </row>
    <row r="345" spans="1:17">
      <c r="A345" s="28">
        <v>344</v>
      </c>
      <c r="B345" s="12" t="s">
        <v>423</v>
      </c>
      <c r="C345" t="s">
        <v>2655</v>
      </c>
      <c r="D345" t="s">
        <v>2874</v>
      </c>
      <c r="E345" s="277" t="s">
        <v>400</v>
      </c>
      <c r="F345" s="78">
        <f t="shared" si="5"/>
        <v>23</v>
      </c>
      <c r="G345" s="109" t="s">
        <v>1192</v>
      </c>
      <c r="H345" s="27" t="s">
        <v>50</v>
      </c>
      <c r="Q345" s="28"/>
    </row>
    <row r="346" spans="1:17">
      <c r="A346" s="28">
        <v>345</v>
      </c>
      <c r="B346" s="12" t="s">
        <v>424</v>
      </c>
      <c r="C346" t="s">
        <v>2654</v>
      </c>
      <c r="D346" t="s">
        <v>2875</v>
      </c>
      <c r="E346" s="277" t="s">
        <v>116</v>
      </c>
      <c r="F346" s="78">
        <f t="shared" si="5"/>
        <v>42</v>
      </c>
      <c r="G346" s="109" t="s">
        <v>1192</v>
      </c>
      <c r="H346" s="27" t="s">
        <v>50</v>
      </c>
      <c r="Q346" s="28"/>
    </row>
    <row r="347" spans="1:17">
      <c r="A347" s="28">
        <v>346</v>
      </c>
      <c r="B347" s="12" t="s">
        <v>425</v>
      </c>
      <c r="C347" t="s">
        <v>2653</v>
      </c>
      <c r="D347" t="s">
        <v>2876</v>
      </c>
      <c r="E347" s="277" t="s">
        <v>62</v>
      </c>
      <c r="F347" s="78">
        <f t="shared" si="5"/>
        <v>47</v>
      </c>
      <c r="G347" s="109" t="s">
        <v>1192</v>
      </c>
      <c r="H347" s="27" t="s">
        <v>50</v>
      </c>
      <c r="Q347" s="28"/>
    </row>
    <row r="348" spans="1:17">
      <c r="A348" s="28">
        <v>347</v>
      </c>
      <c r="B348" s="12" t="s">
        <v>426</v>
      </c>
      <c r="C348" t="s">
        <v>2238</v>
      </c>
      <c r="D348" t="s">
        <v>3288</v>
      </c>
      <c r="E348" s="277" t="s">
        <v>1168</v>
      </c>
      <c r="F348" s="78">
        <f t="shared" si="5"/>
        <v>24</v>
      </c>
      <c r="G348" s="109" t="s">
        <v>1192</v>
      </c>
      <c r="H348" s="27" t="s">
        <v>47</v>
      </c>
      <c r="Q348" s="28"/>
    </row>
    <row r="349" spans="1:17">
      <c r="A349" s="28">
        <v>348</v>
      </c>
      <c r="B349" s="12" t="s">
        <v>427</v>
      </c>
      <c r="C349" t="s">
        <v>2237</v>
      </c>
      <c r="D349" t="s">
        <v>3289</v>
      </c>
      <c r="E349" s="277" t="s">
        <v>1168</v>
      </c>
      <c r="F349" s="78">
        <f t="shared" si="5"/>
        <v>24</v>
      </c>
      <c r="G349" s="109" t="s">
        <v>1192</v>
      </c>
      <c r="H349" s="27" t="s">
        <v>47</v>
      </c>
      <c r="Q349" s="28"/>
    </row>
    <row r="350" spans="1:17">
      <c r="A350" s="28">
        <v>349</v>
      </c>
      <c r="B350" s="12" t="s">
        <v>428</v>
      </c>
      <c r="C350" t="s">
        <v>2236</v>
      </c>
      <c r="D350" t="s">
        <v>3290</v>
      </c>
      <c r="E350" s="277" t="s">
        <v>1168</v>
      </c>
      <c r="F350" s="78">
        <f t="shared" si="5"/>
        <v>24</v>
      </c>
      <c r="G350" s="109" t="s">
        <v>1192</v>
      </c>
      <c r="H350" s="27" t="s">
        <v>47</v>
      </c>
      <c r="Q350" s="28"/>
    </row>
    <row r="351" spans="1:17">
      <c r="A351" s="28">
        <v>350</v>
      </c>
      <c r="B351" s="12" t="s">
        <v>429</v>
      </c>
      <c r="C351" t="s">
        <v>2235</v>
      </c>
      <c r="D351" t="s">
        <v>3291</v>
      </c>
      <c r="E351" s="277" t="s">
        <v>796</v>
      </c>
      <c r="F351" s="78">
        <f t="shared" si="5"/>
        <v>22</v>
      </c>
      <c r="G351" s="109" t="s">
        <v>1192</v>
      </c>
      <c r="H351" s="27" t="s">
        <v>47</v>
      </c>
      <c r="Q351" s="28"/>
    </row>
    <row r="352" spans="1:17">
      <c r="A352" s="28">
        <v>351</v>
      </c>
      <c r="B352" s="12" t="s">
        <v>430</v>
      </c>
      <c r="C352" t="s">
        <v>2234</v>
      </c>
      <c r="D352" t="s">
        <v>3292</v>
      </c>
      <c r="E352" s="277" t="s">
        <v>400</v>
      </c>
      <c r="F352" s="78">
        <f t="shared" si="5"/>
        <v>23</v>
      </c>
      <c r="G352" s="109" t="s">
        <v>1192</v>
      </c>
      <c r="H352" s="27" t="s">
        <v>47</v>
      </c>
      <c r="Q352" s="28"/>
    </row>
    <row r="353" spans="1:17">
      <c r="A353" s="28">
        <v>352</v>
      </c>
      <c r="B353" s="12" t="s">
        <v>431</v>
      </c>
      <c r="C353" t="s">
        <v>2233</v>
      </c>
      <c r="D353" t="s">
        <v>3293</v>
      </c>
      <c r="E353" s="277" t="s">
        <v>1168</v>
      </c>
      <c r="F353" s="78">
        <f t="shared" si="5"/>
        <v>24</v>
      </c>
      <c r="G353" s="109" t="s">
        <v>1192</v>
      </c>
      <c r="H353" s="27" t="s">
        <v>47</v>
      </c>
      <c r="Q353" s="28"/>
    </row>
    <row r="354" spans="1:17">
      <c r="A354" s="28">
        <v>353</v>
      </c>
      <c r="B354" s="12" t="s">
        <v>432</v>
      </c>
      <c r="C354" t="s">
        <v>2666</v>
      </c>
      <c r="D354" t="s">
        <v>2863</v>
      </c>
      <c r="E354" s="277" t="s">
        <v>1168</v>
      </c>
      <c r="F354" s="78">
        <f t="shared" si="5"/>
        <v>24</v>
      </c>
      <c r="G354" s="109" t="s">
        <v>1192</v>
      </c>
      <c r="H354" s="27" t="s">
        <v>63</v>
      </c>
      <c r="Q354" s="28"/>
    </row>
    <row r="355" spans="1:17">
      <c r="A355" s="28">
        <v>354</v>
      </c>
      <c r="B355" s="12" t="s">
        <v>433</v>
      </c>
      <c r="C355" t="s">
        <v>2200</v>
      </c>
      <c r="D355" t="s">
        <v>3325</v>
      </c>
      <c r="E355" s="277" t="s">
        <v>1168</v>
      </c>
      <c r="F355" s="78">
        <f t="shared" si="5"/>
        <v>24</v>
      </c>
      <c r="G355" s="109" t="s">
        <v>1192</v>
      </c>
      <c r="H355" s="27" t="s">
        <v>47</v>
      </c>
      <c r="Q355" s="28"/>
    </row>
    <row r="356" spans="1:17">
      <c r="A356" s="28">
        <v>355</v>
      </c>
      <c r="B356" s="12" t="s">
        <v>434</v>
      </c>
      <c r="C356" t="s">
        <v>2668</v>
      </c>
      <c r="D356" t="s">
        <v>2860</v>
      </c>
      <c r="E356" s="277" t="s">
        <v>1168</v>
      </c>
      <c r="F356" s="78">
        <f t="shared" si="5"/>
        <v>24</v>
      </c>
      <c r="G356" s="109" t="s">
        <v>1192</v>
      </c>
      <c r="H356" s="27" t="s">
        <v>50</v>
      </c>
      <c r="Q356" s="28"/>
    </row>
    <row r="357" spans="1:17">
      <c r="A357" s="28">
        <v>356</v>
      </c>
      <c r="B357" s="12" t="s">
        <v>435</v>
      </c>
      <c r="C357" t="s">
        <v>2644</v>
      </c>
      <c r="D357" t="s">
        <v>2885</v>
      </c>
      <c r="E357" s="277" t="s">
        <v>400</v>
      </c>
      <c r="F357" s="78">
        <f t="shared" si="5"/>
        <v>23</v>
      </c>
      <c r="G357" s="109" t="s">
        <v>1212</v>
      </c>
      <c r="H357" s="27" t="s">
        <v>63</v>
      </c>
      <c r="Q357" s="28"/>
    </row>
    <row r="358" spans="1:17">
      <c r="A358" s="28">
        <v>357</v>
      </c>
      <c r="B358" s="12" t="s">
        <v>436</v>
      </c>
      <c r="C358" t="s">
        <v>2641</v>
      </c>
      <c r="D358" t="s">
        <v>2888</v>
      </c>
      <c r="E358" s="277" t="s">
        <v>1168</v>
      </c>
      <c r="F358" s="78">
        <f t="shared" si="5"/>
        <v>24</v>
      </c>
      <c r="G358" s="109" t="s">
        <v>1212</v>
      </c>
      <c r="H358" s="27" t="s">
        <v>63</v>
      </c>
      <c r="Q358" s="28"/>
    </row>
    <row r="359" spans="1:17">
      <c r="A359" s="28">
        <v>358</v>
      </c>
      <c r="B359" s="12" t="s">
        <v>437</v>
      </c>
      <c r="C359" t="s">
        <v>2640</v>
      </c>
      <c r="D359" t="s">
        <v>2889</v>
      </c>
      <c r="E359" s="277" t="s">
        <v>1168</v>
      </c>
      <c r="F359" s="78">
        <f t="shared" si="5"/>
        <v>24</v>
      </c>
      <c r="G359" s="109" t="s">
        <v>1212</v>
      </c>
      <c r="H359" s="27" t="s">
        <v>63</v>
      </c>
      <c r="Q359" s="28"/>
    </row>
    <row r="360" spans="1:17">
      <c r="A360" s="28">
        <v>359</v>
      </c>
      <c r="B360" s="12" t="s">
        <v>438</v>
      </c>
      <c r="C360" t="s">
        <v>2651</v>
      </c>
      <c r="D360" t="s">
        <v>2878</v>
      </c>
      <c r="E360" s="277" t="s">
        <v>1168</v>
      </c>
      <c r="F360" s="78">
        <f t="shared" si="5"/>
        <v>24</v>
      </c>
      <c r="G360" s="109" t="s">
        <v>1212</v>
      </c>
      <c r="H360" s="27" t="s">
        <v>50</v>
      </c>
      <c r="Q360" s="28"/>
    </row>
    <row r="361" spans="1:17">
      <c r="A361" s="28">
        <v>360</v>
      </c>
      <c r="B361" s="12" t="s">
        <v>439</v>
      </c>
      <c r="C361" t="s">
        <v>4616</v>
      </c>
      <c r="D361" t="s">
        <v>4617</v>
      </c>
      <c r="E361" s="277" t="s">
        <v>5116</v>
      </c>
      <c r="F361" s="78">
        <f t="shared" si="5"/>
        <v>24</v>
      </c>
      <c r="G361" s="109" t="s">
        <v>1212</v>
      </c>
      <c r="H361" s="27" t="s">
        <v>47</v>
      </c>
      <c r="Q361" s="28"/>
    </row>
    <row r="362" spans="1:17">
      <c r="A362" s="28">
        <v>361</v>
      </c>
      <c r="B362" s="12" t="s">
        <v>440</v>
      </c>
      <c r="C362" t="s">
        <v>2198</v>
      </c>
      <c r="D362" t="s">
        <v>3327</v>
      </c>
      <c r="E362" s="277" t="s">
        <v>1168</v>
      </c>
      <c r="F362" s="78">
        <f t="shared" si="5"/>
        <v>24</v>
      </c>
      <c r="G362" s="109" t="s">
        <v>1212</v>
      </c>
      <c r="H362" s="27" t="s">
        <v>47</v>
      </c>
      <c r="Q362" s="28"/>
    </row>
    <row r="363" spans="1:17">
      <c r="A363" s="28">
        <v>362</v>
      </c>
      <c r="B363" s="12" t="s">
        <v>441</v>
      </c>
      <c r="C363" t="s">
        <v>2199</v>
      </c>
      <c r="D363" t="s">
        <v>3326</v>
      </c>
      <c r="E363" s="277" t="s">
        <v>1168</v>
      </c>
      <c r="F363" s="78">
        <f t="shared" si="5"/>
        <v>24</v>
      </c>
      <c r="G363" s="109" t="s">
        <v>1212</v>
      </c>
      <c r="H363" s="27" t="s">
        <v>47</v>
      </c>
      <c r="Q363" s="28"/>
    </row>
    <row r="364" spans="1:17">
      <c r="A364" s="28">
        <v>363</v>
      </c>
      <c r="B364" s="12" t="s">
        <v>442</v>
      </c>
      <c r="C364" t="s">
        <v>2647</v>
      </c>
      <c r="D364" t="s">
        <v>2882</v>
      </c>
      <c r="E364" s="277" t="s">
        <v>1168</v>
      </c>
      <c r="F364" s="78">
        <f t="shared" si="5"/>
        <v>24</v>
      </c>
      <c r="G364" s="109" t="s">
        <v>1212</v>
      </c>
      <c r="H364" s="27" t="s">
        <v>50</v>
      </c>
      <c r="Q364" s="28"/>
    </row>
    <row r="365" spans="1:17">
      <c r="A365" s="28">
        <v>364</v>
      </c>
      <c r="B365" s="12" t="s">
        <v>443</v>
      </c>
      <c r="C365" t="s">
        <v>2642</v>
      </c>
      <c r="D365" t="s">
        <v>2887</v>
      </c>
      <c r="E365" s="277" t="s">
        <v>1168</v>
      </c>
      <c r="F365" s="78">
        <f t="shared" si="5"/>
        <v>24</v>
      </c>
      <c r="G365" s="109" t="s">
        <v>1212</v>
      </c>
      <c r="H365" s="27" t="s">
        <v>63</v>
      </c>
      <c r="Q365" s="28"/>
    </row>
    <row r="366" spans="1:17">
      <c r="A366" s="28">
        <v>365</v>
      </c>
      <c r="B366" s="12" t="s">
        <v>444</v>
      </c>
      <c r="C366" t="s">
        <v>2650</v>
      </c>
      <c r="D366" t="s">
        <v>2879</v>
      </c>
      <c r="E366" s="277" t="s">
        <v>1168</v>
      </c>
      <c r="F366" s="78">
        <f t="shared" si="5"/>
        <v>24</v>
      </c>
      <c r="G366" s="109" t="s">
        <v>1212</v>
      </c>
      <c r="H366" s="27" t="s">
        <v>50</v>
      </c>
      <c r="Q366" s="28"/>
    </row>
    <row r="367" spans="1:17">
      <c r="A367" s="28">
        <v>366</v>
      </c>
      <c r="B367" s="12" t="s">
        <v>445</v>
      </c>
      <c r="C367" t="s">
        <v>2648</v>
      </c>
      <c r="D367" t="s">
        <v>2881</v>
      </c>
      <c r="E367" s="277" t="s">
        <v>1168</v>
      </c>
      <c r="F367" s="78">
        <f t="shared" si="5"/>
        <v>24</v>
      </c>
      <c r="G367" s="109" t="s">
        <v>1212</v>
      </c>
      <c r="H367" s="27" t="s">
        <v>50</v>
      </c>
      <c r="Q367" s="28"/>
    </row>
    <row r="368" spans="1:17">
      <c r="A368" s="28">
        <v>367</v>
      </c>
      <c r="B368" s="12" t="s">
        <v>446</v>
      </c>
      <c r="C368" t="s">
        <v>3459</v>
      </c>
      <c r="D368" t="s">
        <v>3505</v>
      </c>
      <c r="E368" s="277" t="s">
        <v>1168</v>
      </c>
      <c r="F368" s="78">
        <f t="shared" si="5"/>
        <v>24</v>
      </c>
      <c r="G368" s="109" t="s">
        <v>1212</v>
      </c>
      <c r="H368" s="27" t="s">
        <v>47</v>
      </c>
      <c r="Q368" s="28"/>
    </row>
    <row r="369" spans="1:17">
      <c r="A369" s="28">
        <v>368</v>
      </c>
      <c r="B369" s="12" t="s">
        <v>447</v>
      </c>
      <c r="C369" t="s">
        <v>2643</v>
      </c>
      <c r="D369" t="s">
        <v>2886</v>
      </c>
      <c r="E369" s="277" t="s">
        <v>1168</v>
      </c>
      <c r="F369" s="78">
        <f t="shared" si="5"/>
        <v>24</v>
      </c>
      <c r="G369" s="109" t="s">
        <v>1212</v>
      </c>
      <c r="H369" s="27" t="s">
        <v>63</v>
      </c>
      <c r="Q369" s="28"/>
    </row>
    <row r="370" spans="1:17">
      <c r="A370" s="28">
        <v>369</v>
      </c>
      <c r="B370" s="12" t="s">
        <v>448</v>
      </c>
      <c r="C370" t="s">
        <v>1408</v>
      </c>
      <c r="D370" t="s">
        <v>1409</v>
      </c>
      <c r="E370" s="277" t="s">
        <v>1168</v>
      </c>
      <c r="F370" s="78">
        <f t="shared" si="5"/>
        <v>24</v>
      </c>
      <c r="G370" s="109" t="s">
        <v>1212</v>
      </c>
      <c r="H370" s="27" t="s">
        <v>265</v>
      </c>
      <c r="Q370" s="28"/>
    </row>
    <row r="371" spans="1:17">
      <c r="A371" s="28">
        <v>370</v>
      </c>
      <c r="B371" s="12" t="s">
        <v>449</v>
      </c>
      <c r="C371" t="s">
        <v>2649</v>
      </c>
      <c r="D371" t="s">
        <v>2880</v>
      </c>
      <c r="E371" s="277" t="s">
        <v>1168</v>
      </c>
      <c r="F371" s="78">
        <f t="shared" si="5"/>
        <v>24</v>
      </c>
      <c r="G371" s="109" t="s">
        <v>1212</v>
      </c>
      <c r="H371" s="27" t="s">
        <v>50</v>
      </c>
      <c r="Q371" s="28"/>
    </row>
    <row r="372" spans="1:17">
      <c r="A372" s="28">
        <v>371</v>
      </c>
      <c r="B372" s="12" t="s">
        <v>450</v>
      </c>
      <c r="C372" t="s">
        <v>1410</v>
      </c>
      <c r="D372" t="s">
        <v>1411</v>
      </c>
      <c r="E372" s="277" t="s">
        <v>1168</v>
      </c>
      <c r="F372" s="78">
        <f t="shared" si="5"/>
        <v>24</v>
      </c>
      <c r="G372" s="109" t="s">
        <v>1212</v>
      </c>
      <c r="H372" s="27" t="s">
        <v>265</v>
      </c>
      <c r="Q372" s="28"/>
    </row>
    <row r="373" spans="1:17">
      <c r="A373" s="28">
        <v>372</v>
      </c>
      <c r="B373" s="12" t="s">
        <v>451</v>
      </c>
      <c r="C373" t="s">
        <v>2197</v>
      </c>
      <c r="D373" t="s">
        <v>3328</v>
      </c>
      <c r="E373" s="277" t="s">
        <v>1168</v>
      </c>
      <c r="F373" s="78">
        <f t="shared" si="5"/>
        <v>24</v>
      </c>
      <c r="G373" s="109" t="s">
        <v>1212</v>
      </c>
      <c r="H373" s="27" t="s">
        <v>47</v>
      </c>
      <c r="Q373" s="28"/>
    </row>
    <row r="374" spans="1:17">
      <c r="A374" s="28">
        <v>373</v>
      </c>
      <c r="B374" s="12" t="s">
        <v>452</v>
      </c>
      <c r="C374" t="s">
        <v>2652</v>
      </c>
      <c r="D374" t="s">
        <v>2877</v>
      </c>
      <c r="E374" s="277" t="s">
        <v>1168</v>
      </c>
      <c r="F374" s="78">
        <f t="shared" si="5"/>
        <v>24</v>
      </c>
      <c r="G374" s="109" t="s">
        <v>1212</v>
      </c>
      <c r="H374" s="27" t="s">
        <v>50</v>
      </c>
      <c r="Q374" s="28"/>
    </row>
    <row r="375" spans="1:17">
      <c r="A375" s="28">
        <v>374</v>
      </c>
      <c r="B375" s="12" t="s">
        <v>453</v>
      </c>
      <c r="C375" t="s">
        <v>4618</v>
      </c>
      <c r="D375" t="s">
        <v>4619</v>
      </c>
      <c r="E375" s="277" t="s">
        <v>1168</v>
      </c>
      <c r="F375" s="78">
        <f t="shared" si="5"/>
        <v>24</v>
      </c>
      <c r="G375" s="109" t="s">
        <v>1212</v>
      </c>
      <c r="H375" s="27" t="s">
        <v>47</v>
      </c>
      <c r="Q375" s="28"/>
    </row>
    <row r="376" spans="1:17">
      <c r="A376" s="28">
        <v>375</v>
      </c>
      <c r="B376" s="12" t="s">
        <v>454</v>
      </c>
      <c r="C376" t="s">
        <v>2645</v>
      </c>
      <c r="D376" t="s">
        <v>2884</v>
      </c>
      <c r="E376" s="277" t="s">
        <v>1168</v>
      </c>
      <c r="F376" s="78">
        <f t="shared" si="5"/>
        <v>24</v>
      </c>
      <c r="G376" s="109" t="s">
        <v>1212</v>
      </c>
      <c r="H376" s="27" t="s">
        <v>50</v>
      </c>
      <c r="Q376" s="28"/>
    </row>
    <row r="377" spans="1:17">
      <c r="A377" s="28">
        <v>376</v>
      </c>
      <c r="B377" s="12" t="s">
        <v>455</v>
      </c>
      <c r="C377" t="s">
        <v>2646</v>
      </c>
      <c r="D377" t="s">
        <v>2883</v>
      </c>
      <c r="E377" s="277" t="s">
        <v>1168</v>
      </c>
      <c r="F377" s="78">
        <f t="shared" si="5"/>
        <v>24</v>
      </c>
      <c r="G377" s="109" t="s">
        <v>1212</v>
      </c>
      <c r="H377" s="27" t="s">
        <v>50</v>
      </c>
      <c r="Q377" s="28"/>
    </row>
    <row r="378" spans="1:17">
      <c r="A378" s="28">
        <v>377</v>
      </c>
      <c r="B378" s="12" t="s">
        <v>456</v>
      </c>
      <c r="C378" t="s">
        <v>2639</v>
      </c>
      <c r="D378" t="s">
        <v>2890</v>
      </c>
      <c r="E378" s="277" t="s">
        <v>1168</v>
      </c>
      <c r="F378" s="78">
        <f t="shared" si="5"/>
        <v>24</v>
      </c>
      <c r="G378" s="109" t="s">
        <v>1212</v>
      </c>
      <c r="H378" s="27" t="s">
        <v>63</v>
      </c>
      <c r="Q378" s="28"/>
    </row>
    <row r="379" spans="1:17">
      <c r="A379" s="28">
        <v>378</v>
      </c>
      <c r="B379" s="12" t="s">
        <v>457</v>
      </c>
      <c r="C379" t="s">
        <v>3543</v>
      </c>
      <c r="D379" t="s">
        <v>3559</v>
      </c>
      <c r="E379" s="277" t="s">
        <v>1168</v>
      </c>
      <c r="F379" s="78">
        <f t="shared" si="5"/>
        <v>24</v>
      </c>
      <c r="G379" s="109" t="s">
        <v>1212</v>
      </c>
      <c r="H379" s="27" t="s">
        <v>47</v>
      </c>
      <c r="Q379" s="28"/>
    </row>
    <row r="380" spans="1:17">
      <c r="A380" s="28">
        <v>379</v>
      </c>
      <c r="B380" s="12" t="s">
        <v>458</v>
      </c>
      <c r="C380" t="s">
        <v>4620</v>
      </c>
      <c r="D380" t="s">
        <v>4621</v>
      </c>
      <c r="E380" s="277" t="s">
        <v>1168</v>
      </c>
      <c r="F380" s="78">
        <f t="shared" si="5"/>
        <v>24</v>
      </c>
      <c r="G380" s="109" t="s">
        <v>4505</v>
      </c>
      <c r="H380" s="27" t="s">
        <v>47</v>
      </c>
      <c r="Q380" s="28"/>
    </row>
    <row r="381" spans="1:17">
      <c r="A381" s="28">
        <v>380</v>
      </c>
      <c r="B381" s="12" t="s">
        <v>459</v>
      </c>
      <c r="C381" t="s">
        <v>1350</v>
      </c>
      <c r="D381" t="s">
        <v>1351</v>
      </c>
      <c r="E381" s="277" t="s">
        <v>400</v>
      </c>
      <c r="F381" s="78">
        <f t="shared" si="5"/>
        <v>23</v>
      </c>
      <c r="G381" s="109" t="s">
        <v>1193</v>
      </c>
      <c r="H381" s="27" t="s">
        <v>265</v>
      </c>
      <c r="Q381" s="28"/>
    </row>
    <row r="382" spans="1:17">
      <c r="A382" s="28">
        <v>381</v>
      </c>
      <c r="B382" s="12" t="s">
        <v>460</v>
      </c>
      <c r="C382" t="s">
        <v>1354</v>
      </c>
      <c r="D382" t="s">
        <v>1355</v>
      </c>
      <c r="E382" s="277" t="s">
        <v>400</v>
      </c>
      <c r="F382" s="78">
        <f t="shared" si="5"/>
        <v>23</v>
      </c>
      <c r="G382" s="109" t="s">
        <v>1193</v>
      </c>
      <c r="H382" s="27" t="s">
        <v>265</v>
      </c>
      <c r="Q382" s="28"/>
    </row>
    <row r="383" spans="1:17">
      <c r="A383" s="28">
        <v>382</v>
      </c>
      <c r="B383" s="12" t="s">
        <v>461</v>
      </c>
      <c r="C383" t="s">
        <v>2232</v>
      </c>
      <c r="D383" t="s">
        <v>3294</v>
      </c>
      <c r="E383" s="277" t="s">
        <v>400</v>
      </c>
      <c r="F383" s="78">
        <f t="shared" si="5"/>
        <v>23</v>
      </c>
      <c r="G383" s="109" t="s">
        <v>1193</v>
      </c>
      <c r="H383" s="27" t="s">
        <v>63</v>
      </c>
      <c r="Q383" s="28"/>
    </row>
    <row r="384" spans="1:17">
      <c r="A384" s="28">
        <v>383</v>
      </c>
      <c r="B384" s="12" t="s">
        <v>462</v>
      </c>
      <c r="C384" t="s">
        <v>2638</v>
      </c>
      <c r="D384" t="s">
        <v>2891</v>
      </c>
      <c r="E384" s="277" t="s">
        <v>400</v>
      </c>
      <c r="F384" s="78">
        <f t="shared" si="5"/>
        <v>23</v>
      </c>
      <c r="G384" s="109" t="s">
        <v>1193</v>
      </c>
      <c r="H384" s="27" t="s">
        <v>63</v>
      </c>
      <c r="Q384" s="28"/>
    </row>
    <row r="385" spans="1:17">
      <c r="A385" s="28">
        <v>384</v>
      </c>
      <c r="B385" s="12" t="s">
        <v>463</v>
      </c>
      <c r="C385" t="s">
        <v>2637</v>
      </c>
      <c r="D385" t="s">
        <v>2892</v>
      </c>
      <c r="E385" s="277" t="s">
        <v>796</v>
      </c>
      <c r="F385" s="78">
        <f t="shared" si="5"/>
        <v>22</v>
      </c>
      <c r="G385" s="109" t="s">
        <v>1193</v>
      </c>
      <c r="H385" s="27" t="s">
        <v>63</v>
      </c>
      <c r="Q385" s="28"/>
    </row>
    <row r="386" spans="1:17">
      <c r="A386" s="28">
        <v>385</v>
      </c>
      <c r="B386" s="12" t="s">
        <v>464</v>
      </c>
      <c r="C386" t="s">
        <v>4160</v>
      </c>
      <c r="D386" t="s">
        <v>4169</v>
      </c>
      <c r="E386" s="277" t="s">
        <v>400</v>
      </c>
      <c r="F386" s="78">
        <f t="shared" si="5"/>
        <v>23</v>
      </c>
      <c r="G386" s="109" t="s">
        <v>1193</v>
      </c>
      <c r="H386" s="27" t="s">
        <v>63</v>
      </c>
      <c r="Q386" s="28"/>
    </row>
    <row r="387" spans="1:17">
      <c r="A387" s="28">
        <v>386</v>
      </c>
      <c r="B387" s="12" t="s">
        <v>465</v>
      </c>
      <c r="C387" t="s">
        <v>2636</v>
      </c>
      <c r="D387" t="s">
        <v>2893</v>
      </c>
      <c r="E387" s="277" t="s">
        <v>1335</v>
      </c>
      <c r="F387" s="78">
        <f t="shared" ref="F387:F450" si="6">VLOOKUP(E387,$N$1:$O$48,2,FALSE)</f>
        <v>21</v>
      </c>
      <c r="G387" s="109" t="s">
        <v>1193</v>
      </c>
      <c r="H387" s="27" t="s">
        <v>63</v>
      </c>
      <c r="Q387" s="28"/>
    </row>
    <row r="388" spans="1:17">
      <c r="A388" s="28">
        <v>387</v>
      </c>
      <c r="B388" s="12" t="s">
        <v>466</v>
      </c>
      <c r="C388" t="s">
        <v>2635</v>
      </c>
      <c r="D388" t="s">
        <v>2894</v>
      </c>
      <c r="E388" s="277" t="s">
        <v>400</v>
      </c>
      <c r="F388" s="78">
        <f t="shared" si="6"/>
        <v>23</v>
      </c>
      <c r="G388" s="109" t="s">
        <v>1193</v>
      </c>
      <c r="H388" s="27" t="s">
        <v>63</v>
      </c>
      <c r="Q388" s="28"/>
    </row>
    <row r="389" spans="1:17">
      <c r="A389" s="28">
        <v>388</v>
      </c>
      <c r="B389" s="12" t="s">
        <v>467</v>
      </c>
      <c r="C389" t="s">
        <v>2634</v>
      </c>
      <c r="D389" t="s">
        <v>2895</v>
      </c>
      <c r="E389" s="277" t="s">
        <v>400</v>
      </c>
      <c r="F389" s="78">
        <f t="shared" si="6"/>
        <v>23</v>
      </c>
      <c r="G389" s="109" t="s">
        <v>1193</v>
      </c>
      <c r="H389" s="27" t="s">
        <v>63</v>
      </c>
      <c r="Q389" s="28"/>
    </row>
    <row r="390" spans="1:17">
      <c r="A390" s="28">
        <v>389</v>
      </c>
      <c r="B390" s="12" t="s">
        <v>468</v>
      </c>
      <c r="C390" t="s">
        <v>2633</v>
      </c>
      <c r="D390" t="s">
        <v>2896</v>
      </c>
      <c r="E390" s="277" t="s">
        <v>400</v>
      </c>
      <c r="F390" s="78">
        <f t="shared" si="6"/>
        <v>23</v>
      </c>
      <c r="G390" s="109" t="s">
        <v>1193</v>
      </c>
      <c r="H390" s="27" t="s">
        <v>63</v>
      </c>
      <c r="Q390" s="28"/>
    </row>
    <row r="391" spans="1:17">
      <c r="A391" s="28">
        <v>390</v>
      </c>
      <c r="B391" s="12" t="s">
        <v>469</v>
      </c>
      <c r="C391" t="s">
        <v>2632</v>
      </c>
      <c r="D391" t="s">
        <v>2897</v>
      </c>
      <c r="E391" s="277" t="s">
        <v>400</v>
      </c>
      <c r="F391" s="78">
        <f t="shared" si="6"/>
        <v>23</v>
      </c>
      <c r="G391" s="109" t="s">
        <v>1193</v>
      </c>
      <c r="H391" s="27" t="s">
        <v>63</v>
      </c>
      <c r="Q391" s="28"/>
    </row>
    <row r="392" spans="1:17">
      <c r="A392" s="28">
        <v>391</v>
      </c>
      <c r="B392" s="12" t="s">
        <v>470</v>
      </c>
      <c r="C392" t="s">
        <v>2631</v>
      </c>
      <c r="D392" t="s">
        <v>2898</v>
      </c>
      <c r="E392" s="277" t="s">
        <v>400</v>
      </c>
      <c r="F392" s="78">
        <f t="shared" si="6"/>
        <v>23</v>
      </c>
      <c r="G392" s="109" t="s">
        <v>1193</v>
      </c>
      <c r="H392" s="27" t="s">
        <v>63</v>
      </c>
      <c r="Q392" s="28"/>
    </row>
    <row r="393" spans="1:17">
      <c r="A393" s="28">
        <v>392</v>
      </c>
      <c r="B393" s="12" t="s">
        <v>471</v>
      </c>
      <c r="C393" t="s">
        <v>2630</v>
      </c>
      <c r="D393" t="s">
        <v>2899</v>
      </c>
      <c r="E393" s="277" t="s">
        <v>400</v>
      </c>
      <c r="F393" s="78">
        <f t="shared" si="6"/>
        <v>23</v>
      </c>
      <c r="G393" s="109" t="s">
        <v>1193</v>
      </c>
      <c r="H393" s="27" t="s">
        <v>63</v>
      </c>
      <c r="Q393" s="28"/>
    </row>
    <row r="394" spans="1:17">
      <c r="A394" s="28">
        <v>393</v>
      </c>
      <c r="B394" s="12" t="s">
        <v>472</v>
      </c>
      <c r="C394" t="s">
        <v>2629</v>
      </c>
      <c r="D394" t="s">
        <v>2900</v>
      </c>
      <c r="E394" s="277" t="s">
        <v>400</v>
      </c>
      <c r="F394" s="78">
        <f t="shared" si="6"/>
        <v>23</v>
      </c>
      <c r="G394" s="109" t="s">
        <v>1193</v>
      </c>
      <c r="H394" s="27" t="s">
        <v>63</v>
      </c>
      <c r="Q394" s="28"/>
    </row>
    <row r="395" spans="1:17">
      <c r="A395" s="28">
        <v>394</v>
      </c>
      <c r="B395" s="12" t="s">
        <v>473</v>
      </c>
      <c r="C395" t="s">
        <v>2628</v>
      </c>
      <c r="D395" t="s">
        <v>2901</v>
      </c>
      <c r="E395" s="277" t="s">
        <v>400</v>
      </c>
      <c r="F395" s="78">
        <f t="shared" si="6"/>
        <v>23</v>
      </c>
      <c r="G395" s="109" t="s">
        <v>1193</v>
      </c>
      <c r="H395" s="27" t="s">
        <v>63</v>
      </c>
      <c r="Q395" s="28"/>
    </row>
    <row r="396" spans="1:17">
      <c r="A396" s="28">
        <v>395</v>
      </c>
      <c r="B396" s="12" t="s">
        <v>474</v>
      </c>
      <c r="C396" t="s">
        <v>2627</v>
      </c>
      <c r="D396" t="s">
        <v>2902</v>
      </c>
      <c r="E396" s="277" t="s">
        <v>1168</v>
      </c>
      <c r="F396" s="78">
        <f t="shared" si="6"/>
        <v>24</v>
      </c>
      <c r="G396" s="109" t="s">
        <v>1193</v>
      </c>
      <c r="H396" s="27" t="s">
        <v>63</v>
      </c>
      <c r="Q396" s="28"/>
    </row>
    <row r="397" spans="1:17">
      <c r="A397" s="28">
        <v>396</v>
      </c>
      <c r="B397" s="12" t="s">
        <v>475</v>
      </c>
      <c r="C397" t="s">
        <v>2626</v>
      </c>
      <c r="D397" t="s">
        <v>2903</v>
      </c>
      <c r="E397" s="277" t="s">
        <v>1335</v>
      </c>
      <c r="F397" s="78">
        <f t="shared" si="6"/>
        <v>21</v>
      </c>
      <c r="G397" s="109" t="s">
        <v>1193</v>
      </c>
      <c r="H397" s="27" t="s">
        <v>63</v>
      </c>
      <c r="Q397" s="28"/>
    </row>
    <row r="398" spans="1:17">
      <c r="A398" s="28">
        <v>397</v>
      </c>
      <c r="B398" s="12" t="s">
        <v>476</v>
      </c>
      <c r="C398" t="s">
        <v>2625</v>
      </c>
      <c r="D398" t="s">
        <v>2904</v>
      </c>
      <c r="E398" s="277" t="s">
        <v>1168</v>
      </c>
      <c r="F398" s="78">
        <f t="shared" si="6"/>
        <v>24</v>
      </c>
      <c r="G398" s="109" t="s">
        <v>1193</v>
      </c>
      <c r="H398" s="27" t="s">
        <v>63</v>
      </c>
      <c r="Q398" s="28"/>
    </row>
    <row r="399" spans="1:17">
      <c r="A399" s="28">
        <v>398</v>
      </c>
      <c r="B399" s="12" t="s">
        <v>477</v>
      </c>
      <c r="C399" t="s">
        <v>2624</v>
      </c>
      <c r="D399" t="s">
        <v>2905</v>
      </c>
      <c r="E399" s="277" t="s">
        <v>1168</v>
      </c>
      <c r="F399" s="78">
        <f t="shared" si="6"/>
        <v>24</v>
      </c>
      <c r="G399" s="109" t="s">
        <v>1193</v>
      </c>
      <c r="H399" s="27" t="s">
        <v>63</v>
      </c>
      <c r="Q399" s="28"/>
    </row>
    <row r="400" spans="1:17">
      <c r="A400" s="28">
        <v>399</v>
      </c>
      <c r="B400" s="12" t="s">
        <v>478</v>
      </c>
      <c r="C400" t="s">
        <v>2623</v>
      </c>
      <c r="D400" t="s">
        <v>2906</v>
      </c>
      <c r="E400" s="277" t="s">
        <v>400</v>
      </c>
      <c r="F400" s="78">
        <f t="shared" si="6"/>
        <v>23</v>
      </c>
      <c r="G400" s="109" t="s">
        <v>1193</v>
      </c>
      <c r="H400" s="27" t="s">
        <v>50</v>
      </c>
      <c r="Q400" s="28"/>
    </row>
    <row r="401" spans="1:17">
      <c r="A401" s="28">
        <v>400</v>
      </c>
      <c r="B401" s="12" t="s">
        <v>479</v>
      </c>
      <c r="C401" t="s">
        <v>2622</v>
      </c>
      <c r="D401" t="s">
        <v>2907</v>
      </c>
      <c r="E401" s="277" t="s">
        <v>400</v>
      </c>
      <c r="F401" s="78">
        <f t="shared" si="6"/>
        <v>23</v>
      </c>
      <c r="G401" s="109" t="s">
        <v>1193</v>
      </c>
      <c r="H401" s="27" t="s">
        <v>50</v>
      </c>
      <c r="Q401" s="28"/>
    </row>
    <row r="402" spans="1:17">
      <c r="A402" s="28">
        <v>401</v>
      </c>
      <c r="B402" s="12" t="s">
        <v>480</v>
      </c>
      <c r="C402" t="s">
        <v>2621</v>
      </c>
      <c r="D402" t="s">
        <v>2908</v>
      </c>
      <c r="E402" s="277" t="s">
        <v>400</v>
      </c>
      <c r="F402" s="78">
        <f t="shared" si="6"/>
        <v>23</v>
      </c>
      <c r="G402" s="109" t="s">
        <v>1193</v>
      </c>
      <c r="H402" s="27" t="s">
        <v>50</v>
      </c>
      <c r="Q402" s="28"/>
    </row>
    <row r="403" spans="1:17">
      <c r="A403" s="28">
        <v>402</v>
      </c>
      <c r="B403" s="12" t="s">
        <v>481</v>
      </c>
      <c r="C403" t="s">
        <v>2620</v>
      </c>
      <c r="D403" t="s">
        <v>2909</v>
      </c>
      <c r="E403" s="277" t="s">
        <v>400</v>
      </c>
      <c r="F403" s="78">
        <f t="shared" si="6"/>
        <v>23</v>
      </c>
      <c r="G403" s="109" t="s">
        <v>1193</v>
      </c>
      <c r="H403" s="27" t="s">
        <v>50</v>
      </c>
      <c r="Q403" s="28"/>
    </row>
    <row r="404" spans="1:17">
      <c r="A404" s="28">
        <v>403</v>
      </c>
      <c r="B404" s="12" t="s">
        <v>482</v>
      </c>
      <c r="C404" t="s">
        <v>2619</v>
      </c>
      <c r="D404" t="s">
        <v>2910</v>
      </c>
      <c r="E404" s="277" t="s">
        <v>1335</v>
      </c>
      <c r="F404" s="78">
        <f t="shared" si="6"/>
        <v>21</v>
      </c>
      <c r="G404" s="109" t="s">
        <v>1193</v>
      </c>
      <c r="H404" s="27" t="s">
        <v>50</v>
      </c>
      <c r="Q404" s="28"/>
    </row>
    <row r="405" spans="1:17">
      <c r="A405" s="28">
        <v>404</v>
      </c>
      <c r="B405" s="12" t="s">
        <v>483</v>
      </c>
      <c r="C405" t="s">
        <v>2618</v>
      </c>
      <c r="D405" t="s">
        <v>2911</v>
      </c>
      <c r="E405" s="277" t="s">
        <v>400</v>
      </c>
      <c r="F405" s="78">
        <f t="shared" si="6"/>
        <v>23</v>
      </c>
      <c r="G405" s="109" t="s">
        <v>1193</v>
      </c>
      <c r="H405" s="27" t="s">
        <v>50</v>
      </c>
      <c r="Q405" s="28"/>
    </row>
    <row r="406" spans="1:17">
      <c r="A406" s="28">
        <v>405</v>
      </c>
      <c r="B406" s="12" t="s">
        <v>484</v>
      </c>
      <c r="C406" t="s">
        <v>2617</v>
      </c>
      <c r="D406" t="s">
        <v>2912</v>
      </c>
      <c r="E406" s="277" t="s">
        <v>400</v>
      </c>
      <c r="F406" s="78">
        <f t="shared" si="6"/>
        <v>23</v>
      </c>
      <c r="G406" s="109" t="s">
        <v>1193</v>
      </c>
      <c r="H406" s="27" t="s">
        <v>50</v>
      </c>
      <c r="Q406" s="28"/>
    </row>
    <row r="407" spans="1:17">
      <c r="A407" s="28">
        <v>406</v>
      </c>
      <c r="B407" s="12" t="s">
        <v>485</v>
      </c>
      <c r="C407" t="s">
        <v>2616</v>
      </c>
      <c r="D407" t="s">
        <v>2913</v>
      </c>
      <c r="E407" s="277" t="s">
        <v>400</v>
      </c>
      <c r="F407" s="78">
        <f t="shared" si="6"/>
        <v>23</v>
      </c>
      <c r="G407" s="109" t="s">
        <v>1193</v>
      </c>
      <c r="H407" s="27" t="s">
        <v>50</v>
      </c>
      <c r="Q407" s="28"/>
    </row>
    <row r="408" spans="1:17">
      <c r="A408" s="28">
        <v>407</v>
      </c>
      <c r="B408" s="12" t="s">
        <v>486</v>
      </c>
      <c r="C408" t="s">
        <v>2615</v>
      </c>
      <c r="D408" t="s">
        <v>2914</v>
      </c>
      <c r="E408" s="277" t="s">
        <v>1335</v>
      </c>
      <c r="F408" s="78">
        <f t="shared" si="6"/>
        <v>21</v>
      </c>
      <c r="G408" s="109" t="s">
        <v>1193</v>
      </c>
      <c r="H408" s="27" t="s">
        <v>50</v>
      </c>
      <c r="Q408" s="28"/>
    </row>
    <row r="409" spans="1:17">
      <c r="A409" s="28">
        <v>408</v>
      </c>
      <c r="B409" s="12" t="s">
        <v>487</v>
      </c>
      <c r="C409" t="s">
        <v>2614</v>
      </c>
      <c r="D409" t="s">
        <v>2915</v>
      </c>
      <c r="E409" s="277" t="s">
        <v>1335</v>
      </c>
      <c r="F409" s="78">
        <f t="shared" si="6"/>
        <v>21</v>
      </c>
      <c r="G409" s="109" t="s">
        <v>1193</v>
      </c>
      <c r="H409" s="27" t="s">
        <v>50</v>
      </c>
      <c r="Q409" s="28"/>
    </row>
    <row r="410" spans="1:17">
      <c r="A410" s="28">
        <v>409</v>
      </c>
      <c r="B410" s="12" t="s">
        <v>488</v>
      </c>
      <c r="C410" t="s">
        <v>2613</v>
      </c>
      <c r="D410" t="s">
        <v>4622</v>
      </c>
      <c r="E410" s="277" t="s">
        <v>1335</v>
      </c>
      <c r="F410" s="78">
        <f t="shared" si="6"/>
        <v>21</v>
      </c>
      <c r="G410" s="109" t="s">
        <v>1193</v>
      </c>
      <c r="H410" s="27" t="s">
        <v>50</v>
      </c>
      <c r="Q410" s="28"/>
    </row>
    <row r="411" spans="1:17">
      <c r="A411" s="28">
        <v>410</v>
      </c>
      <c r="B411" s="12" t="s">
        <v>489</v>
      </c>
      <c r="C411" t="s">
        <v>2612</v>
      </c>
      <c r="D411" t="s">
        <v>2916</v>
      </c>
      <c r="E411" s="277" t="s">
        <v>400</v>
      </c>
      <c r="F411" s="78">
        <f t="shared" si="6"/>
        <v>23</v>
      </c>
      <c r="G411" s="109" t="s">
        <v>1193</v>
      </c>
      <c r="H411" s="27" t="s">
        <v>50</v>
      </c>
      <c r="Q411" s="28"/>
    </row>
    <row r="412" spans="1:17">
      <c r="A412" s="28">
        <v>411</v>
      </c>
      <c r="B412" s="12" t="s">
        <v>490</v>
      </c>
      <c r="C412" t="s">
        <v>2611</v>
      </c>
      <c r="D412" t="s">
        <v>2917</v>
      </c>
      <c r="E412" s="277" t="s">
        <v>385</v>
      </c>
      <c r="F412" s="78">
        <f t="shared" si="6"/>
        <v>28</v>
      </c>
      <c r="G412" s="109" t="s">
        <v>1193</v>
      </c>
      <c r="H412" s="27" t="s">
        <v>50</v>
      </c>
      <c r="Q412" s="28"/>
    </row>
    <row r="413" spans="1:17">
      <c r="A413" s="28">
        <v>412</v>
      </c>
      <c r="B413" s="12" t="s">
        <v>491</v>
      </c>
      <c r="C413" t="s">
        <v>2610</v>
      </c>
      <c r="D413" t="s">
        <v>2918</v>
      </c>
      <c r="E413" s="277" t="s">
        <v>400</v>
      </c>
      <c r="F413" s="78">
        <f t="shared" si="6"/>
        <v>23</v>
      </c>
      <c r="G413" s="109" t="s">
        <v>1193</v>
      </c>
      <c r="H413" s="27" t="s">
        <v>50</v>
      </c>
      <c r="Q413" s="28"/>
    </row>
    <row r="414" spans="1:17">
      <c r="A414" s="28">
        <v>413</v>
      </c>
      <c r="B414" s="12" t="s">
        <v>492</v>
      </c>
      <c r="C414" t="s">
        <v>2609</v>
      </c>
      <c r="D414" t="s">
        <v>2919</v>
      </c>
      <c r="E414" s="277" t="s">
        <v>400</v>
      </c>
      <c r="F414" s="78">
        <f t="shared" si="6"/>
        <v>23</v>
      </c>
      <c r="G414" s="109" t="s">
        <v>1193</v>
      </c>
      <c r="H414" s="27" t="s">
        <v>50</v>
      </c>
      <c r="Q414" s="28"/>
    </row>
    <row r="415" spans="1:17">
      <c r="A415" s="28">
        <v>414</v>
      </c>
      <c r="B415" s="12" t="s">
        <v>493</v>
      </c>
      <c r="C415" t="s">
        <v>1396</v>
      </c>
      <c r="D415" t="s">
        <v>1397</v>
      </c>
      <c r="E415" s="277" t="s">
        <v>400</v>
      </c>
      <c r="F415" s="78">
        <f t="shared" si="6"/>
        <v>23</v>
      </c>
      <c r="G415" s="109" t="s">
        <v>1193</v>
      </c>
      <c r="H415" s="27" t="s">
        <v>50</v>
      </c>
      <c r="Q415" s="28"/>
    </row>
    <row r="416" spans="1:17">
      <c r="A416" s="28">
        <v>415</v>
      </c>
      <c r="B416" s="12" t="s">
        <v>494</v>
      </c>
      <c r="C416" t="s">
        <v>2608</v>
      </c>
      <c r="D416" t="s">
        <v>2920</v>
      </c>
      <c r="E416" s="277" t="s">
        <v>400</v>
      </c>
      <c r="F416" s="78">
        <f t="shared" si="6"/>
        <v>23</v>
      </c>
      <c r="G416" s="109" t="s">
        <v>1193</v>
      </c>
      <c r="H416" s="27" t="s">
        <v>50</v>
      </c>
      <c r="Q416" s="28"/>
    </row>
    <row r="417" spans="1:17">
      <c r="A417" s="28">
        <v>416</v>
      </c>
      <c r="B417" s="12" t="s">
        <v>495</v>
      </c>
      <c r="C417" t="s">
        <v>2607</v>
      </c>
      <c r="D417" t="s">
        <v>2921</v>
      </c>
      <c r="E417" s="277" t="s">
        <v>374</v>
      </c>
      <c r="F417" s="78">
        <f t="shared" si="6"/>
        <v>39</v>
      </c>
      <c r="G417" s="109" t="s">
        <v>1193</v>
      </c>
      <c r="H417" s="27" t="s">
        <v>50</v>
      </c>
      <c r="Q417" s="28"/>
    </row>
    <row r="418" spans="1:17">
      <c r="A418" s="28">
        <v>417</v>
      </c>
      <c r="B418" s="12" t="s">
        <v>496</v>
      </c>
      <c r="C418" t="s">
        <v>2606</v>
      </c>
      <c r="D418" t="s">
        <v>2922</v>
      </c>
      <c r="E418" s="277" t="s">
        <v>400</v>
      </c>
      <c r="F418" s="78">
        <f t="shared" si="6"/>
        <v>23</v>
      </c>
      <c r="G418" s="109" t="s">
        <v>1193</v>
      </c>
      <c r="H418" s="27" t="s">
        <v>50</v>
      </c>
      <c r="Q418" s="28"/>
    </row>
    <row r="419" spans="1:17">
      <c r="A419" s="28">
        <v>418</v>
      </c>
      <c r="B419" s="12" t="s">
        <v>497</v>
      </c>
      <c r="C419" t="s">
        <v>2231</v>
      </c>
      <c r="D419" t="s">
        <v>3295</v>
      </c>
      <c r="E419" s="277" t="s">
        <v>400</v>
      </c>
      <c r="F419" s="78">
        <f t="shared" si="6"/>
        <v>23</v>
      </c>
      <c r="G419" s="109" t="s">
        <v>1193</v>
      </c>
      <c r="H419" s="27" t="s">
        <v>50</v>
      </c>
      <c r="Q419" s="28"/>
    </row>
    <row r="420" spans="1:17">
      <c r="A420" s="28">
        <v>419</v>
      </c>
      <c r="B420" s="12" t="s">
        <v>498</v>
      </c>
      <c r="C420" t="s">
        <v>2605</v>
      </c>
      <c r="D420" t="s">
        <v>2923</v>
      </c>
      <c r="E420" s="277" t="s">
        <v>400</v>
      </c>
      <c r="F420" s="78">
        <f t="shared" si="6"/>
        <v>23</v>
      </c>
      <c r="G420" s="109" t="s">
        <v>1193</v>
      </c>
      <c r="H420" s="27" t="s">
        <v>50</v>
      </c>
      <c r="Q420" s="28"/>
    </row>
    <row r="421" spans="1:17">
      <c r="A421" s="28">
        <v>420</v>
      </c>
      <c r="B421" s="12" t="s">
        <v>499</v>
      </c>
      <c r="C421" t="s">
        <v>2604</v>
      </c>
      <c r="D421" t="s">
        <v>2924</v>
      </c>
      <c r="E421" s="277" t="s">
        <v>125</v>
      </c>
      <c r="F421" s="78">
        <f t="shared" si="6"/>
        <v>34</v>
      </c>
      <c r="G421" s="109" t="s">
        <v>1193</v>
      </c>
      <c r="H421" s="27" t="s">
        <v>50</v>
      </c>
      <c r="Q421" s="28"/>
    </row>
    <row r="422" spans="1:17">
      <c r="A422" s="28">
        <v>421</v>
      </c>
      <c r="B422" s="12" t="s">
        <v>500</v>
      </c>
      <c r="C422" t="s">
        <v>2603</v>
      </c>
      <c r="D422" t="s">
        <v>2925</v>
      </c>
      <c r="E422" s="277" t="s">
        <v>400</v>
      </c>
      <c r="F422" s="78">
        <f t="shared" si="6"/>
        <v>23</v>
      </c>
      <c r="G422" s="109" t="s">
        <v>1193</v>
      </c>
      <c r="H422" s="27" t="s">
        <v>50</v>
      </c>
      <c r="Q422" s="28"/>
    </row>
    <row r="423" spans="1:17">
      <c r="A423" s="28">
        <v>422</v>
      </c>
      <c r="B423" s="12" t="s">
        <v>501</v>
      </c>
      <c r="C423" t="s">
        <v>2602</v>
      </c>
      <c r="D423" t="s">
        <v>2926</v>
      </c>
      <c r="E423" s="277" t="s">
        <v>374</v>
      </c>
      <c r="F423" s="78">
        <f t="shared" si="6"/>
        <v>39</v>
      </c>
      <c r="G423" s="109" t="s">
        <v>1193</v>
      </c>
      <c r="H423" s="27" t="s">
        <v>50</v>
      </c>
      <c r="Q423" s="28"/>
    </row>
    <row r="424" spans="1:17">
      <c r="A424" s="28">
        <v>423</v>
      </c>
      <c r="B424" s="12" t="s">
        <v>502</v>
      </c>
      <c r="C424" t="s">
        <v>2601</v>
      </c>
      <c r="D424" t="s">
        <v>2927</v>
      </c>
      <c r="E424" s="277" t="s">
        <v>796</v>
      </c>
      <c r="F424" s="78">
        <f t="shared" si="6"/>
        <v>22</v>
      </c>
      <c r="G424" s="109" t="s">
        <v>1193</v>
      </c>
      <c r="H424" s="27" t="s">
        <v>50</v>
      </c>
      <c r="Q424" s="28"/>
    </row>
    <row r="425" spans="1:17">
      <c r="A425" s="28">
        <v>424</v>
      </c>
      <c r="B425" s="12" t="s">
        <v>503</v>
      </c>
      <c r="C425" t="s">
        <v>2600</v>
      </c>
      <c r="D425" t="s">
        <v>2928</v>
      </c>
      <c r="E425" s="277" t="s">
        <v>400</v>
      </c>
      <c r="F425" s="78">
        <f t="shared" si="6"/>
        <v>23</v>
      </c>
      <c r="G425" s="109" t="s">
        <v>1193</v>
      </c>
      <c r="H425" s="27" t="s">
        <v>50</v>
      </c>
      <c r="Q425" s="28"/>
    </row>
    <row r="426" spans="1:17">
      <c r="A426" s="28">
        <v>425</v>
      </c>
      <c r="B426" s="12" t="s">
        <v>504</v>
      </c>
      <c r="C426" t="s">
        <v>2196</v>
      </c>
      <c r="D426" t="s">
        <v>3329</v>
      </c>
      <c r="E426" s="277" t="s">
        <v>400</v>
      </c>
      <c r="F426" s="78">
        <f t="shared" si="6"/>
        <v>23</v>
      </c>
      <c r="G426" s="109" t="s">
        <v>1193</v>
      </c>
      <c r="H426" s="27" t="s">
        <v>47</v>
      </c>
      <c r="Q426" s="28"/>
    </row>
    <row r="427" spans="1:17">
      <c r="A427" s="28">
        <v>426</v>
      </c>
      <c r="B427" s="12" t="s">
        <v>505</v>
      </c>
      <c r="C427" t="s">
        <v>2195</v>
      </c>
      <c r="D427" t="s">
        <v>3330</v>
      </c>
      <c r="E427" s="277" t="s">
        <v>1335</v>
      </c>
      <c r="F427" s="78">
        <f t="shared" si="6"/>
        <v>21</v>
      </c>
      <c r="G427" s="109" t="s">
        <v>1193</v>
      </c>
      <c r="H427" s="27" t="s">
        <v>47</v>
      </c>
      <c r="Q427" s="28"/>
    </row>
    <row r="428" spans="1:17">
      <c r="A428" s="28">
        <v>427</v>
      </c>
      <c r="B428" s="12" t="s">
        <v>506</v>
      </c>
      <c r="C428" t="s">
        <v>2194</v>
      </c>
      <c r="D428" t="s">
        <v>3331</v>
      </c>
      <c r="E428" s="277" t="s">
        <v>400</v>
      </c>
      <c r="F428" s="78">
        <f t="shared" si="6"/>
        <v>23</v>
      </c>
      <c r="G428" s="109" t="s">
        <v>1193</v>
      </c>
      <c r="H428" s="27" t="s">
        <v>47</v>
      </c>
      <c r="Q428" s="28"/>
    </row>
    <row r="429" spans="1:17">
      <c r="A429" s="28">
        <v>428</v>
      </c>
      <c r="B429" s="12" t="s">
        <v>507</v>
      </c>
      <c r="C429" t="s">
        <v>3533</v>
      </c>
      <c r="D429" t="s">
        <v>3548</v>
      </c>
      <c r="E429" s="277" t="s">
        <v>1168</v>
      </c>
      <c r="F429" s="78">
        <f t="shared" si="6"/>
        <v>24</v>
      </c>
      <c r="G429" s="109" t="s">
        <v>1193</v>
      </c>
      <c r="H429" s="27" t="s">
        <v>47</v>
      </c>
      <c r="Q429" s="28"/>
    </row>
    <row r="430" spans="1:17">
      <c r="A430" s="28">
        <v>429</v>
      </c>
      <c r="B430" s="12" t="s">
        <v>508</v>
      </c>
      <c r="C430" t="s">
        <v>2193</v>
      </c>
      <c r="D430" t="s">
        <v>3332</v>
      </c>
      <c r="E430" s="277" t="s">
        <v>400</v>
      </c>
      <c r="F430" s="78">
        <f t="shared" si="6"/>
        <v>23</v>
      </c>
      <c r="G430" s="109" t="s">
        <v>1193</v>
      </c>
      <c r="H430" s="27" t="s">
        <v>47</v>
      </c>
      <c r="Q430" s="28"/>
    </row>
    <row r="431" spans="1:17">
      <c r="A431" s="28">
        <v>430</v>
      </c>
      <c r="B431" s="12" t="s">
        <v>509</v>
      </c>
      <c r="C431" t="s">
        <v>2598</v>
      </c>
      <c r="D431" t="s">
        <v>2930</v>
      </c>
      <c r="E431" s="277" t="s">
        <v>400</v>
      </c>
      <c r="F431" s="78">
        <f t="shared" si="6"/>
        <v>23</v>
      </c>
      <c r="G431" s="109" t="s">
        <v>1193</v>
      </c>
      <c r="H431" s="27" t="s">
        <v>47</v>
      </c>
      <c r="Q431" s="28"/>
    </row>
    <row r="432" spans="1:17">
      <c r="A432" s="28">
        <v>431</v>
      </c>
      <c r="B432" s="12" t="s">
        <v>510</v>
      </c>
      <c r="C432" t="s">
        <v>2187</v>
      </c>
      <c r="D432" t="s">
        <v>3337</v>
      </c>
      <c r="E432" s="277" t="s">
        <v>400</v>
      </c>
      <c r="F432" s="78">
        <f t="shared" si="6"/>
        <v>23</v>
      </c>
      <c r="G432" s="109" t="s">
        <v>1193</v>
      </c>
      <c r="H432" s="27" t="s">
        <v>47</v>
      </c>
      <c r="Q432" s="28"/>
    </row>
    <row r="433" spans="1:17">
      <c r="A433" s="28">
        <v>432</v>
      </c>
      <c r="B433" s="12" t="s">
        <v>511</v>
      </c>
      <c r="C433" t="s">
        <v>2192</v>
      </c>
      <c r="D433" t="s">
        <v>3333</v>
      </c>
      <c r="E433" s="277" t="s">
        <v>1177</v>
      </c>
      <c r="F433" s="78">
        <f t="shared" si="6"/>
        <v>20</v>
      </c>
      <c r="G433" s="109" t="s">
        <v>1193</v>
      </c>
      <c r="H433" s="27" t="s">
        <v>47</v>
      </c>
      <c r="Q433" s="28"/>
    </row>
    <row r="434" spans="1:17">
      <c r="A434" s="28">
        <v>433</v>
      </c>
      <c r="B434" s="12" t="s">
        <v>512</v>
      </c>
      <c r="C434" t="s">
        <v>2191</v>
      </c>
      <c r="D434" t="s">
        <v>3334</v>
      </c>
      <c r="E434" s="277" t="s">
        <v>400</v>
      </c>
      <c r="F434" s="78">
        <f t="shared" si="6"/>
        <v>23</v>
      </c>
      <c r="G434" s="109" t="s">
        <v>1193</v>
      </c>
      <c r="H434" s="27" t="s">
        <v>47</v>
      </c>
      <c r="Q434" s="28"/>
    </row>
    <row r="435" spans="1:17">
      <c r="A435" s="28">
        <v>434</v>
      </c>
      <c r="B435" s="12" t="s">
        <v>513</v>
      </c>
      <c r="C435" t="s">
        <v>2230</v>
      </c>
      <c r="D435" t="s">
        <v>3296</v>
      </c>
      <c r="E435" s="277" t="s">
        <v>400</v>
      </c>
      <c r="F435" s="78">
        <f t="shared" si="6"/>
        <v>23</v>
      </c>
      <c r="G435" s="109" t="s">
        <v>1193</v>
      </c>
      <c r="H435" s="27" t="s">
        <v>47</v>
      </c>
      <c r="Q435" s="28"/>
    </row>
    <row r="436" spans="1:17">
      <c r="A436" s="28">
        <v>435</v>
      </c>
      <c r="B436" s="12" t="s">
        <v>514</v>
      </c>
      <c r="C436" t="s">
        <v>2597</v>
      </c>
      <c r="D436" t="s">
        <v>2931</v>
      </c>
      <c r="E436" s="277" t="s">
        <v>400</v>
      </c>
      <c r="F436" s="78">
        <f t="shared" si="6"/>
        <v>23</v>
      </c>
      <c r="G436" s="109" t="s">
        <v>1193</v>
      </c>
      <c r="H436" s="27" t="s">
        <v>47</v>
      </c>
      <c r="Q436" s="28"/>
    </row>
    <row r="437" spans="1:17">
      <c r="A437" s="28">
        <v>436</v>
      </c>
      <c r="B437" s="12" t="s">
        <v>515</v>
      </c>
      <c r="C437" t="s">
        <v>4161</v>
      </c>
      <c r="D437" t="s">
        <v>4170</v>
      </c>
      <c r="E437" s="277" t="s">
        <v>400</v>
      </c>
      <c r="F437" s="78">
        <f t="shared" si="6"/>
        <v>23</v>
      </c>
      <c r="G437" s="109" t="s">
        <v>1193</v>
      </c>
      <c r="H437" s="27" t="s">
        <v>47</v>
      </c>
      <c r="Q437" s="28"/>
    </row>
    <row r="438" spans="1:17">
      <c r="A438" s="28">
        <v>437</v>
      </c>
      <c r="B438" s="12" t="s">
        <v>516</v>
      </c>
      <c r="C438" t="s">
        <v>2596</v>
      </c>
      <c r="D438" t="s">
        <v>2932</v>
      </c>
      <c r="E438" s="277" t="s">
        <v>400</v>
      </c>
      <c r="F438" s="78">
        <f t="shared" si="6"/>
        <v>23</v>
      </c>
      <c r="G438" s="109" t="s">
        <v>1193</v>
      </c>
      <c r="H438" s="27" t="s">
        <v>47</v>
      </c>
      <c r="Q438" s="28"/>
    </row>
    <row r="439" spans="1:17">
      <c r="A439" s="28">
        <v>438</v>
      </c>
      <c r="B439" s="12" t="s">
        <v>517</v>
      </c>
      <c r="C439" t="s">
        <v>2190</v>
      </c>
      <c r="D439" t="s">
        <v>3335</v>
      </c>
      <c r="E439" s="277" t="s">
        <v>400</v>
      </c>
      <c r="F439" s="78">
        <f t="shared" si="6"/>
        <v>23</v>
      </c>
      <c r="G439" s="109" t="s">
        <v>1193</v>
      </c>
      <c r="H439" s="27" t="s">
        <v>47</v>
      </c>
      <c r="Q439" s="28"/>
    </row>
    <row r="440" spans="1:17">
      <c r="A440" s="28">
        <v>439</v>
      </c>
      <c r="B440" s="12" t="s">
        <v>518</v>
      </c>
      <c r="C440" t="s">
        <v>2595</v>
      </c>
      <c r="D440" t="s">
        <v>2933</v>
      </c>
      <c r="E440" s="277" t="s">
        <v>796</v>
      </c>
      <c r="F440" s="78">
        <f t="shared" si="6"/>
        <v>22</v>
      </c>
      <c r="G440" s="109" t="s">
        <v>1193</v>
      </c>
      <c r="H440" s="27" t="s">
        <v>47</v>
      </c>
      <c r="Q440" s="28"/>
    </row>
    <row r="441" spans="1:17">
      <c r="A441" s="28">
        <v>440</v>
      </c>
      <c r="B441" s="12" t="s">
        <v>519</v>
      </c>
      <c r="C441" t="s">
        <v>2189</v>
      </c>
      <c r="D441" t="s">
        <v>3086</v>
      </c>
      <c r="E441" s="277" t="s">
        <v>400</v>
      </c>
      <c r="F441" s="78">
        <f t="shared" si="6"/>
        <v>23</v>
      </c>
      <c r="G441" s="109" t="s">
        <v>1193</v>
      </c>
      <c r="H441" s="27" t="s">
        <v>47</v>
      </c>
      <c r="Q441" s="28"/>
    </row>
    <row r="442" spans="1:17">
      <c r="A442" s="28">
        <v>441</v>
      </c>
      <c r="B442" s="12" t="s">
        <v>520</v>
      </c>
      <c r="C442" t="s">
        <v>2188</v>
      </c>
      <c r="D442" t="s">
        <v>3336</v>
      </c>
      <c r="E442" s="277" t="s">
        <v>400</v>
      </c>
      <c r="F442" s="78">
        <f t="shared" si="6"/>
        <v>23</v>
      </c>
      <c r="G442" s="109" t="s">
        <v>1193</v>
      </c>
      <c r="H442" s="27" t="s">
        <v>47</v>
      </c>
      <c r="Q442" s="28"/>
    </row>
    <row r="443" spans="1:17">
      <c r="A443" s="28">
        <v>442</v>
      </c>
      <c r="B443" s="12" t="s">
        <v>521</v>
      </c>
      <c r="C443" t="s">
        <v>4623</v>
      </c>
      <c r="D443" t="s">
        <v>4624</v>
      </c>
      <c r="E443" s="277" t="s">
        <v>400</v>
      </c>
      <c r="F443" s="78">
        <f t="shared" si="6"/>
        <v>23</v>
      </c>
      <c r="G443" s="109" t="s">
        <v>1193</v>
      </c>
      <c r="H443" s="27" t="s">
        <v>80</v>
      </c>
      <c r="Q443" s="28"/>
    </row>
    <row r="444" spans="1:17">
      <c r="A444" s="28">
        <v>443</v>
      </c>
      <c r="B444" s="12" t="s">
        <v>522</v>
      </c>
      <c r="C444" t="s">
        <v>4625</v>
      </c>
      <c r="D444" t="s">
        <v>4626</v>
      </c>
      <c r="E444" s="277" t="s">
        <v>125</v>
      </c>
      <c r="F444" s="78">
        <f t="shared" si="6"/>
        <v>34</v>
      </c>
      <c r="G444" s="109" t="s">
        <v>1193</v>
      </c>
      <c r="H444" s="27" t="s">
        <v>80</v>
      </c>
      <c r="Q444" s="28"/>
    </row>
    <row r="445" spans="1:17">
      <c r="A445" s="28">
        <v>444</v>
      </c>
      <c r="B445" s="12" t="s">
        <v>523</v>
      </c>
      <c r="C445" t="s">
        <v>4627</v>
      </c>
      <c r="D445" t="s">
        <v>4628</v>
      </c>
      <c r="E445" s="277" t="s">
        <v>1335</v>
      </c>
      <c r="F445" s="78">
        <f t="shared" si="6"/>
        <v>21</v>
      </c>
      <c r="G445" s="109" t="s">
        <v>1193</v>
      </c>
      <c r="H445" s="27" t="s">
        <v>80</v>
      </c>
      <c r="Q445" s="28"/>
    </row>
    <row r="446" spans="1:17">
      <c r="A446" s="28">
        <v>445</v>
      </c>
      <c r="B446" s="12" t="s">
        <v>524</v>
      </c>
      <c r="C446" t="s">
        <v>4629</v>
      </c>
      <c r="D446" t="s">
        <v>4630</v>
      </c>
      <c r="E446" s="277" t="s">
        <v>1335</v>
      </c>
      <c r="F446" s="78">
        <f t="shared" si="6"/>
        <v>21</v>
      </c>
      <c r="G446" s="109" t="s">
        <v>1193</v>
      </c>
      <c r="H446" s="27" t="s">
        <v>80</v>
      </c>
      <c r="Q446" s="28"/>
    </row>
    <row r="447" spans="1:17">
      <c r="A447" s="28">
        <v>446</v>
      </c>
      <c r="B447" s="12" t="s">
        <v>525</v>
      </c>
      <c r="C447" t="s">
        <v>4631</v>
      </c>
      <c r="D447" t="s">
        <v>4632</v>
      </c>
      <c r="E447" s="277" t="s">
        <v>1335</v>
      </c>
      <c r="F447" s="78">
        <f t="shared" si="6"/>
        <v>21</v>
      </c>
      <c r="G447" s="109" t="s">
        <v>1193</v>
      </c>
      <c r="H447" s="27" t="s">
        <v>80</v>
      </c>
      <c r="Q447" s="28"/>
    </row>
    <row r="448" spans="1:17">
      <c r="A448" s="28">
        <v>447</v>
      </c>
      <c r="B448" s="12" t="s">
        <v>526</v>
      </c>
      <c r="C448" t="s">
        <v>2599</v>
      </c>
      <c r="D448" t="s">
        <v>2929</v>
      </c>
      <c r="E448" s="277" t="s">
        <v>400</v>
      </c>
      <c r="F448" s="78">
        <f t="shared" si="6"/>
        <v>23</v>
      </c>
      <c r="G448" s="109" t="s">
        <v>1193</v>
      </c>
      <c r="H448" s="27" t="s">
        <v>50</v>
      </c>
      <c r="Q448" s="28"/>
    </row>
    <row r="449" spans="1:17">
      <c r="A449" s="28">
        <v>448</v>
      </c>
      <c r="B449" s="12" t="s">
        <v>527</v>
      </c>
      <c r="C449" t="s">
        <v>1398</v>
      </c>
      <c r="D449" t="s">
        <v>1399</v>
      </c>
      <c r="E449" s="277" t="s">
        <v>796</v>
      </c>
      <c r="F449" s="78">
        <f t="shared" si="6"/>
        <v>22</v>
      </c>
      <c r="G449" s="109" t="s">
        <v>1217</v>
      </c>
      <c r="H449" s="27" t="s">
        <v>222</v>
      </c>
      <c r="Q449" s="28"/>
    </row>
    <row r="450" spans="1:17">
      <c r="A450" s="28">
        <v>449</v>
      </c>
      <c r="B450" s="12" t="s">
        <v>528</v>
      </c>
      <c r="C450" t="s">
        <v>2593</v>
      </c>
      <c r="D450" t="s">
        <v>2935</v>
      </c>
      <c r="E450" s="277" t="s">
        <v>796</v>
      </c>
      <c r="F450" s="78">
        <f t="shared" si="6"/>
        <v>22</v>
      </c>
      <c r="G450" s="109" t="s">
        <v>1217</v>
      </c>
      <c r="H450" s="27" t="s">
        <v>50</v>
      </c>
      <c r="Q450" s="28"/>
    </row>
    <row r="451" spans="1:17">
      <c r="A451" s="28">
        <v>450</v>
      </c>
      <c r="B451" s="12" t="s">
        <v>529</v>
      </c>
      <c r="C451" t="s">
        <v>4201</v>
      </c>
      <c r="D451" t="s">
        <v>4202</v>
      </c>
      <c r="E451" s="277" t="s">
        <v>796</v>
      </c>
      <c r="F451" s="78">
        <f t="shared" ref="F451:F514" si="7">VLOOKUP(E451,$N$1:$O$48,2,FALSE)</f>
        <v>22</v>
      </c>
      <c r="G451" s="109" t="s">
        <v>1217</v>
      </c>
      <c r="H451" s="27" t="s">
        <v>50</v>
      </c>
      <c r="Q451" s="28"/>
    </row>
    <row r="452" spans="1:17">
      <c r="A452" s="28">
        <v>451</v>
      </c>
      <c r="B452" s="12" t="s">
        <v>530</v>
      </c>
      <c r="C452" t="s">
        <v>2205</v>
      </c>
      <c r="D452" t="s">
        <v>1366</v>
      </c>
      <c r="E452" s="277" t="s">
        <v>796</v>
      </c>
      <c r="F452" s="78">
        <f t="shared" si="7"/>
        <v>22</v>
      </c>
      <c r="G452" s="109" t="s">
        <v>1217</v>
      </c>
      <c r="H452" s="27" t="s">
        <v>50</v>
      </c>
      <c r="Q452" s="28"/>
    </row>
    <row r="453" spans="1:17">
      <c r="A453" s="28">
        <v>452</v>
      </c>
      <c r="B453" s="12" t="s">
        <v>531</v>
      </c>
      <c r="C453" t="s">
        <v>2594</v>
      </c>
      <c r="D453" t="s">
        <v>2934</v>
      </c>
      <c r="E453" s="277" t="s">
        <v>796</v>
      </c>
      <c r="F453" s="78">
        <f t="shared" si="7"/>
        <v>22</v>
      </c>
      <c r="G453" s="109" t="s">
        <v>1217</v>
      </c>
      <c r="H453" s="27" t="s">
        <v>50</v>
      </c>
      <c r="Q453" s="28"/>
    </row>
    <row r="454" spans="1:17">
      <c r="A454" s="28">
        <v>453</v>
      </c>
      <c r="B454" s="12" t="s">
        <v>532</v>
      </c>
      <c r="C454" t="s">
        <v>2186</v>
      </c>
      <c r="D454" t="s">
        <v>3338</v>
      </c>
      <c r="E454" s="277" t="s">
        <v>796</v>
      </c>
      <c r="F454" s="78">
        <f t="shared" si="7"/>
        <v>22</v>
      </c>
      <c r="G454" s="109" t="s">
        <v>1217</v>
      </c>
      <c r="H454" s="27" t="s">
        <v>47</v>
      </c>
      <c r="Q454" s="28"/>
    </row>
    <row r="455" spans="1:17">
      <c r="A455" s="28">
        <v>454</v>
      </c>
      <c r="B455" s="12" t="s">
        <v>533</v>
      </c>
      <c r="C455" t="s">
        <v>2184</v>
      </c>
      <c r="D455" t="s">
        <v>3340</v>
      </c>
      <c r="E455" s="277" t="s">
        <v>796</v>
      </c>
      <c r="F455" s="78">
        <f t="shared" si="7"/>
        <v>22</v>
      </c>
      <c r="G455" s="109" t="s">
        <v>1217</v>
      </c>
      <c r="H455" s="27" t="s">
        <v>47</v>
      </c>
      <c r="Q455" s="28"/>
    </row>
    <row r="456" spans="1:17">
      <c r="A456" s="28">
        <v>455</v>
      </c>
      <c r="B456" s="12" t="s">
        <v>534</v>
      </c>
      <c r="C456" t="s">
        <v>2185</v>
      </c>
      <c r="D456" t="s">
        <v>3339</v>
      </c>
      <c r="E456" s="277" t="s">
        <v>796</v>
      </c>
      <c r="F456" s="78">
        <f t="shared" si="7"/>
        <v>22</v>
      </c>
      <c r="G456" s="109" t="s">
        <v>1217</v>
      </c>
      <c r="H456" s="27" t="s">
        <v>47</v>
      </c>
      <c r="Q456" s="28"/>
    </row>
    <row r="457" spans="1:17">
      <c r="A457" s="28">
        <v>456</v>
      </c>
      <c r="B457" s="12" t="s">
        <v>535</v>
      </c>
      <c r="C457" t="s">
        <v>2590</v>
      </c>
      <c r="D457" t="s">
        <v>2938</v>
      </c>
      <c r="E457" s="277" t="s">
        <v>796</v>
      </c>
      <c r="F457" s="78">
        <f t="shared" si="7"/>
        <v>22</v>
      </c>
      <c r="G457" s="109" t="s">
        <v>1195</v>
      </c>
      <c r="H457" s="27" t="s">
        <v>50</v>
      </c>
      <c r="Q457" s="28"/>
    </row>
    <row r="458" spans="1:17">
      <c r="A458" s="28">
        <v>457</v>
      </c>
      <c r="B458" s="12" t="s">
        <v>536</v>
      </c>
      <c r="C458" t="s">
        <v>2592</v>
      </c>
      <c r="D458" t="s">
        <v>2936</v>
      </c>
      <c r="E458" s="277" t="s">
        <v>796</v>
      </c>
      <c r="F458" s="78">
        <f t="shared" si="7"/>
        <v>22</v>
      </c>
      <c r="G458" s="109" t="s">
        <v>1195</v>
      </c>
      <c r="H458" s="27" t="s">
        <v>50</v>
      </c>
      <c r="Q458" s="28"/>
    </row>
    <row r="459" spans="1:17">
      <c r="A459" s="28">
        <v>458</v>
      </c>
      <c r="B459" s="12" t="s">
        <v>537</v>
      </c>
      <c r="C459" t="s">
        <v>2591</v>
      </c>
      <c r="D459" t="s">
        <v>2937</v>
      </c>
      <c r="E459" s="277" t="s">
        <v>796</v>
      </c>
      <c r="F459" s="78">
        <f t="shared" si="7"/>
        <v>22</v>
      </c>
      <c r="G459" s="109" t="s">
        <v>1195</v>
      </c>
      <c r="H459" s="27" t="s">
        <v>50</v>
      </c>
      <c r="Q459" s="28"/>
    </row>
    <row r="460" spans="1:17">
      <c r="A460" s="28">
        <v>459</v>
      </c>
      <c r="B460" s="12" t="s">
        <v>538</v>
      </c>
      <c r="C460" t="s">
        <v>2183</v>
      </c>
      <c r="D460" t="s">
        <v>3341</v>
      </c>
      <c r="E460" s="277" t="s">
        <v>796</v>
      </c>
      <c r="F460" s="78">
        <f t="shared" si="7"/>
        <v>22</v>
      </c>
      <c r="G460" s="109" t="s">
        <v>1195</v>
      </c>
      <c r="H460" s="27" t="s">
        <v>47</v>
      </c>
      <c r="Q460" s="28"/>
    </row>
    <row r="461" spans="1:17">
      <c r="A461" s="28">
        <v>460</v>
      </c>
      <c r="B461" s="12" t="s">
        <v>539</v>
      </c>
      <c r="C461" t="s">
        <v>4633</v>
      </c>
      <c r="D461" t="s">
        <v>4634</v>
      </c>
      <c r="E461" s="277" t="s">
        <v>796</v>
      </c>
      <c r="F461" s="78">
        <f t="shared" si="7"/>
        <v>22</v>
      </c>
      <c r="G461" s="109" t="s">
        <v>1195</v>
      </c>
      <c r="H461" s="27" t="s">
        <v>80</v>
      </c>
      <c r="Q461" s="28"/>
    </row>
    <row r="462" spans="1:17">
      <c r="A462" s="28">
        <v>461</v>
      </c>
      <c r="B462" s="12" t="s">
        <v>540</v>
      </c>
      <c r="C462" t="s">
        <v>2589</v>
      </c>
      <c r="D462" t="s">
        <v>2939</v>
      </c>
      <c r="E462" s="277" t="s">
        <v>400</v>
      </c>
      <c r="F462" s="78">
        <f t="shared" si="7"/>
        <v>23</v>
      </c>
      <c r="G462" s="109" t="s">
        <v>1199</v>
      </c>
      <c r="H462" s="27" t="s">
        <v>63</v>
      </c>
      <c r="Q462" s="28"/>
    </row>
    <row r="463" spans="1:17">
      <c r="A463" s="28">
        <v>462</v>
      </c>
      <c r="B463" s="12" t="s">
        <v>541</v>
      </c>
      <c r="C463" t="s">
        <v>2588</v>
      </c>
      <c r="D463" t="s">
        <v>2940</v>
      </c>
      <c r="E463" s="277" t="s">
        <v>400</v>
      </c>
      <c r="F463" s="78">
        <f t="shared" si="7"/>
        <v>23</v>
      </c>
      <c r="G463" s="109" t="s">
        <v>1199</v>
      </c>
      <c r="H463" s="27" t="s">
        <v>50</v>
      </c>
      <c r="Q463" s="28"/>
    </row>
    <row r="464" spans="1:17">
      <c r="A464" s="28">
        <v>463</v>
      </c>
      <c r="B464" s="12" t="s">
        <v>542</v>
      </c>
      <c r="C464" t="s">
        <v>3546</v>
      </c>
      <c r="D464" t="s">
        <v>3562</v>
      </c>
      <c r="E464" s="277" t="s">
        <v>400</v>
      </c>
      <c r="F464" s="78">
        <f t="shared" si="7"/>
        <v>23</v>
      </c>
      <c r="G464" s="109" t="s">
        <v>1199</v>
      </c>
      <c r="H464" s="27" t="s">
        <v>47</v>
      </c>
      <c r="Q464" s="28"/>
    </row>
    <row r="465" spans="1:17">
      <c r="A465" s="28">
        <v>464</v>
      </c>
      <c r="B465" s="12" t="s">
        <v>543</v>
      </c>
      <c r="C465" t="s">
        <v>395</v>
      </c>
      <c r="D465" t="s">
        <v>396</v>
      </c>
      <c r="E465" s="277" t="s">
        <v>400</v>
      </c>
      <c r="F465" s="78">
        <f t="shared" si="7"/>
        <v>23</v>
      </c>
      <c r="G465" s="109" t="s">
        <v>1199</v>
      </c>
      <c r="H465" s="27" t="s">
        <v>4508</v>
      </c>
      <c r="Q465" s="28"/>
    </row>
    <row r="466" spans="1:17">
      <c r="A466" s="28">
        <v>465</v>
      </c>
      <c r="B466" s="12" t="s">
        <v>544</v>
      </c>
      <c r="C466" t="s">
        <v>1373</v>
      </c>
      <c r="D466" t="s">
        <v>1374</v>
      </c>
      <c r="E466" s="277" t="s">
        <v>400</v>
      </c>
      <c r="F466" s="78">
        <f t="shared" si="7"/>
        <v>23</v>
      </c>
      <c r="G466" s="109" t="s">
        <v>1199</v>
      </c>
      <c r="H466" s="27" t="s">
        <v>4509</v>
      </c>
      <c r="Q466" s="28"/>
    </row>
    <row r="467" spans="1:17">
      <c r="A467" s="28">
        <v>466</v>
      </c>
      <c r="B467" s="12" t="s">
        <v>545</v>
      </c>
      <c r="C467" t="s">
        <v>1405</v>
      </c>
      <c r="D467" t="s">
        <v>1406</v>
      </c>
      <c r="E467" s="277" t="s">
        <v>46</v>
      </c>
      <c r="F467" s="78">
        <f t="shared" si="7"/>
        <v>40</v>
      </c>
      <c r="G467" s="109" t="s">
        <v>1199</v>
      </c>
      <c r="H467" s="27" t="s">
        <v>271</v>
      </c>
      <c r="Q467" s="28"/>
    </row>
    <row r="468" spans="1:17">
      <c r="A468" s="28">
        <v>467</v>
      </c>
      <c r="B468" s="12" t="s">
        <v>546</v>
      </c>
      <c r="C468" t="s">
        <v>1400</v>
      </c>
      <c r="D468" t="s">
        <v>1401</v>
      </c>
      <c r="E468" s="277" t="s">
        <v>400</v>
      </c>
      <c r="F468" s="78">
        <f t="shared" si="7"/>
        <v>23</v>
      </c>
      <c r="G468" s="109" t="s">
        <v>1199</v>
      </c>
      <c r="H468" s="27" t="s">
        <v>271</v>
      </c>
      <c r="Q468" s="28"/>
    </row>
    <row r="469" spans="1:17">
      <c r="A469" s="28">
        <v>468</v>
      </c>
      <c r="B469" s="12" t="s">
        <v>547</v>
      </c>
      <c r="C469" t="s">
        <v>1402</v>
      </c>
      <c r="D469" t="s">
        <v>1403</v>
      </c>
      <c r="E469" s="277" t="s">
        <v>398</v>
      </c>
      <c r="F469" s="78">
        <f t="shared" si="7"/>
        <v>14</v>
      </c>
      <c r="G469" s="109" t="s">
        <v>1199</v>
      </c>
      <c r="H469" s="27" t="s">
        <v>271</v>
      </c>
      <c r="Q469" s="28"/>
    </row>
    <row r="470" spans="1:17">
      <c r="A470" s="28">
        <v>469</v>
      </c>
      <c r="B470" s="12" t="s">
        <v>548</v>
      </c>
      <c r="C470" t="s">
        <v>2587</v>
      </c>
      <c r="D470" t="s">
        <v>2941</v>
      </c>
      <c r="E470" s="277" t="s">
        <v>400</v>
      </c>
      <c r="F470" s="78">
        <f t="shared" si="7"/>
        <v>23</v>
      </c>
      <c r="G470" s="109" t="s">
        <v>1199</v>
      </c>
      <c r="H470" s="27" t="s">
        <v>63</v>
      </c>
      <c r="Q470" s="28"/>
    </row>
    <row r="471" spans="1:17">
      <c r="A471" s="28">
        <v>470</v>
      </c>
      <c r="B471" s="12" t="s">
        <v>549</v>
      </c>
      <c r="C471" t="s">
        <v>2586</v>
      </c>
      <c r="D471" t="s">
        <v>2942</v>
      </c>
      <c r="E471" s="277" t="s">
        <v>3385</v>
      </c>
      <c r="F471" s="78">
        <f t="shared" si="7"/>
        <v>7</v>
      </c>
      <c r="G471" s="109" t="s">
        <v>1199</v>
      </c>
      <c r="H471" s="27" t="s">
        <v>63</v>
      </c>
      <c r="Q471" s="28"/>
    </row>
    <row r="472" spans="1:17">
      <c r="A472" s="28">
        <v>471</v>
      </c>
      <c r="B472" s="12" t="s">
        <v>550</v>
      </c>
      <c r="C472" t="s">
        <v>2585</v>
      </c>
      <c r="D472" t="s">
        <v>2943</v>
      </c>
      <c r="E472" s="277" t="s">
        <v>400</v>
      </c>
      <c r="F472" s="78">
        <f t="shared" si="7"/>
        <v>23</v>
      </c>
      <c r="G472" s="109" t="s">
        <v>1199</v>
      </c>
      <c r="H472" s="27" t="s">
        <v>63</v>
      </c>
      <c r="Q472" s="28"/>
    </row>
    <row r="473" spans="1:17">
      <c r="A473" s="28">
        <v>472</v>
      </c>
      <c r="B473" s="12" t="s">
        <v>551</v>
      </c>
      <c r="C473" t="s">
        <v>2584</v>
      </c>
      <c r="D473" t="s">
        <v>2944</v>
      </c>
      <c r="E473" s="277" t="s">
        <v>400</v>
      </c>
      <c r="F473" s="78">
        <f t="shared" si="7"/>
        <v>23</v>
      </c>
      <c r="G473" s="109" t="s">
        <v>1199</v>
      </c>
      <c r="H473" s="27" t="s">
        <v>63</v>
      </c>
      <c r="Q473" s="28"/>
    </row>
    <row r="474" spans="1:17">
      <c r="A474" s="28">
        <v>473</v>
      </c>
      <c r="B474" s="12" t="s">
        <v>552</v>
      </c>
      <c r="C474" t="s">
        <v>2583</v>
      </c>
      <c r="D474" t="s">
        <v>2945</v>
      </c>
      <c r="E474" s="277" t="s">
        <v>161</v>
      </c>
      <c r="F474" s="78">
        <f t="shared" si="7"/>
        <v>29</v>
      </c>
      <c r="G474" s="109" t="s">
        <v>1199</v>
      </c>
      <c r="H474" s="27" t="s">
        <v>63</v>
      </c>
      <c r="Q474" s="28"/>
    </row>
    <row r="475" spans="1:17">
      <c r="A475" s="28">
        <v>474</v>
      </c>
      <c r="B475" s="12" t="s">
        <v>553</v>
      </c>
      <c r="C475" t="s">
        <v>2554</v>
      </c>
      <c r="D475" t="s">
        <v>2974</v>
      </c>
      <c r="E475" s="277" t="s">
        <v>796</v>
      </c>
      <c r="F475" s="78">
        <f t="shared" si="7"/>
        <v>22</v>
      </c>
      <c r="G475" s="109" t="s">
        <v>1199</v>
      </c>
      <c r="H475" s="27" t="s">
        <v>63</v>
      </c>
      <c r="Q475" s="28"/>
    </row>
    <row r="476" spans="1:17">
      <c r="A476" s="28">
        <v>475</v>
      </c>
      <c r="B476" s="12" t="s">
        <v>554</v>
      </c>
      <c r="C476" t="s">
        <v>2582</v>
      </c>
      <c r="D476" t="s">
        <v>2946</v>
      </c>
      <c r="E476" s="277" t="s">
        <v>1168</v>
      </c>
      <c r="F476" s="78">
        <f t="shared" si="7"/>
        <v>24</v>
      </c>
      <c r="G476" s="109" t="s">
        <v>1199</v>
      </c>
      <c r="H476" s="27" t="s">
        <v>63</v>
      </c>
      <c r="Q476" s="28"/>
    </row>
    <row r="477" spans="1:17">
      <c r="A477" s="28">
        <v>476</v>
      </c>
      <c r="B477" s="12" t="s">
        <v>555</v>
      </c>
      <c r="C477" t="s">
        <v>2581</v>
      </c>
      <c r="D477" t="s">
        <v>2947</v>
      </c>
      <c r="E477" s="277" t="s">
        <v>400</v>
      </c>
      <c r="F477" s="78">
        <f t="shared" si="7"/>
        <v>23</v>
      </c>
      <c r="G477" s="109" t="s">
        <v>1199</v>
      </c>
      <c r="H477" s="27" t="s">
        <v>63</v>
      </c>
      <c r="Q477" s="28"/>
    </row>
    <row r="478" spans="1:17">
      <c r="A478" s="28">
        <v>477</v>
      </c>
      <c r="B478" s="12" t="s">
        <v>556</v>
      </c>
      <c r="C478" t="s">
        <v>2580</v>
      </c>
      <c r="D478" t="s">
        <v>2948</v>
      </c>
      <c r="E478" s="277" t="s">
        <v>400</v>
      </c>
      <c r="F478" s="78">
        <f t="shared" si="7"/>
        <v>23</v>
      </c>
      <c r="G478" s="109" t="s">
        <v>1199</v>
      </c>
      <c r="H478" s="27" t="s">
        <v>63</v>
      </c>
      <c r="Q478" s="28"/>
    </row>
    <row r="479" spans="1:17">
      <c r="A479" s="28">
        <v>478</v>
      </c>
      <c r="B479" s="12" t="s">
        <v>557</v>
      </c>
      <c r="C479" t="s">
        <v>2579</v>
      </c>
      <c r="D479" t="s">
        <v>2949</v>
      </c>
      <c r="E479" s="277" t="s">
        <v>400</v>
      </c>
      <c r="F479" s="78">
        <f t="shared" si="7"/>
        <v>23</v>
      </c>
      <c r="G479" s="109" t="s">
        <v>1199</v>
      </c>
      <c r="H479" s="27" t="s">
        <v>63</v>
      </c>
      <c r="Q479" s="28"/>
    </row>
    <row r="480" spans="1:17">
      <c r="A480" s="28">
        <v>479</v>
      </c>
      <c r="B480" s="12" t="s">
        <v>558</v>
      </c>
      <c r="C480" t="s">
        <v>2578</v>
      </c>
      <c r="D480" t="s">
        <v>2950</v>
      </c>
      <c r="E480" s="277" t="s">
        <v>1336</v>
      </c>
      <c r="F480" s="78">
        <f t="shared" si="7"/>
        <v>16</v>
      </c>
      <c r="G480" s="109" t="s">
        <v>1199</v>
      </c>
      <c r="H480" s="27" t="s">
        <v>63</v>
      </c>
      <c r="Q480" s="28"/>
    </row>
    <row r="481" spans="1:17">
      <c r="A481" s="28">
        <v>480</v>
      </c>
      <c r="B481" s="12" t="s">
        <v>559</v>
      </c>
      <c r="C481" t="s">
        <v>2577</v>
      </c>
      <c r="D481" t="s">
        <v>2951</v>
      </c>
      <c r="E481" s="277" t="s">
        <v>413</v>
      </c>
      <c r="F481" s="78">
        <f t="shared" si="7"/>
        <v>30</v>
      </c>
      <c r="G481" s="109" t="s">
        <v>1199</v>
      </c>
      <c r="H481" s="27" t="s">
        <v>63</v>
      </c>
      <c r="Q481" s="28"/>
    </row>
    <row r="482" spans="1:17">
      <c r="A482" s="28">
        <v>481</v>
      </c>
      <c r="B482" s="12" t="s">
        <v>560</v>
      </c>
      <c r="C482" t="s">
        <v>2576</v>
      </c>
      <c r="D482" t="s">
        <v>2952</v>
      </c>
      <c r="E482" s="277" t="s">
        <v>796</v>
      </c>
      <c r="F482" s="78">
        <f t="shared" si="7"/>
        <v>22</v>
      </c>
      <c r="G482" s="109" t="s">
        <v>1199</v>
      </c>
      <c r="H482" s="27" t="s">
        <v>63</v>
      </c>
      <c r="Q482" s="28"/>
    </row>
    <row r="483" spans="1:17">
      <c r="A483" s="28">
        <v>482</v>
      </c>
      <c r="B483" s="12" t="s">
        <v>561</v>
      </c>
      <c r="C483" t="s">
        <v>2575</v>
      </c>
      <c r="D483" t="s">
        <v>2953</v>
      </c>
      <c r="E483" s="277" t="s">
        <v>400</v>
      </c>
      <c r="F483" s="78">
        <f t="shared" si="7"/>
        <v>23</v>
      </c>
      <c r="G483" s="109" t="s">
        <v>1199</v>
      </c>
      <c r="H483" s="27" t="s">
        <v>63</v>
      </c>
      <c r="Q483" s="28"/>
    </row>
    <row r="484" spans="1:17">
      <c r="A484" s="28">
        <v>483</v>
      </c>
      <c r="B484" s="12" t="s">
        <v>562</v>
      </c>
      <c r="C484" t="s">
        <v>2574</v>
      </c>
      <c r="D484" t="s">
        <v>2954</v>
      </c>
      <c r="E484" s="277" t="s">
        <v>400</v>
      </c>
      <c r="F484" s="78">
        <f t="shared" si="7"/>
        <v>23</v>
      </c>
      <c r="G484" s="109" t="s">
        <v>1199</v>
      </c>
      <c r="H484" s="27" t="s">
        <v>63</v>
      </c>
      <c r="Q484" s="28"/>
    </row>
    <row r="485" spans="1:17">
      <c r="A485" s="28">
        <v>484</v>
      </c>
      <c r="B485" s="12" t="s">
        <v>563</v>
      </c>
      <c r="C485" t="s">
        <v>2573</v>
      </c>
      <c r="D485" t="s">
        <v>2955</v>
      </c>
      <c r="E485" s="277" t="s">
        <v>413</v>
      </c>
      <c r="F485" s="78">
        <f t="shared" si="7"/>
        <v>30</v>
      </c>
      <c r="G485" s="109" t="s">
        <v>1199</v>
      </c>
      <c r="H485" s="27" t="s">
        <v>63</v>
      </c>
      <c r="Q485" s="28"/>
    </row>
    <row r="486" spans="1:17">
      <c r="A486" s="28">
        <v>485</v>
      </c>
      <c r="B486" s="12" t="s">
        <v>564</v>
      </c>
      <c r="C486" t="s">
        <v>2572</v>
      </c>
      <c r="D486" t="s">
        <v>2956</v>
      </c>
      <c r="E486" s="277" t="s">
        <v>400</v>
      </c>
      <c r="F486" s="78">
        <f t="shared" si="7"/>
        <v>23</v>
      </c>
      <c r="G486" s="109" t="s">
        <v>1199</v>
      </c>
      <c r="H486" s="27" t="s">
        <v>63</v>
      </c>
      <c r="Q486" s="28"/>
    </row>
    <row r="487" spans="1:17">
      <c r="A487" s="28">
        <v>486</v>
      </c>
      <c r="B487" s="12" t="s">
        <v>565</v>
      </c>
      <c r="C487" t="s">
        <v>2571</v>
      </c>
      <c r="D487" t="s">
        <v>2957</v>
      </c>
      <c r="E487" s="277" t="s">
        <v>400</v>
      </c>
      <c r="F487" s="78">
        <f t="shared" si="7"/>
        <v>23</v>
      </c>
      <c r="G487" s="109" t="s">
        <v>1199</v>
      </c>
      <c r="H487" s="27" t="s">
        <v>63</v>
      </c>
      <c r="Q487" s="28"/>
    </row>
    <row r="488" spans="1:17">
      <c r="A488" s="28">
        <v>487</v>
      </c>
      <c r="B488" s="12" t="s">
        <v>566</v>
      </c>
      <c r="C488" t="s">
        <v>2570</v>
      </c>
      <c r="D488" t="s">
        <v>2958</v>
      </c>
      <c r="E488" s="277" t="s">
        <v>688</v>
      </c>
      <c r="F488" s="78">
        <f t="shared" si="7"/>
        <v>15</v>
      </c>
      <c r="G488" s="109" t="s">
        <v>1199</v>
      </c>
      <c r="H488" s="27" t="s">
        <v>63</v>
      </c>
      <c r="Q488" s="28"/>
    </row>
    <row r="489" spans="1:17">
      <c r="A489" s="28">
        <v>488</v>
      </c>
      <c r="B489" s="12" t="s">
        <v>567</v>
      </c>
      <c r="C489" t="s">
        <v>2569</v>
      </c>
      <c r="D489" t="s">
        <v>2959</v>
      </c>
      <c r="E489" s="277" t="s">
        <v>157</v>
      </c>
      <c r="F489" s="78">
        <f t="shared" si="7"/>
        <v>33</v>
      </c>
      <c r="G489" s="109" t="s">
        <v>1199</v>
      </c>
      <c r="H489" s="27" t="s">
        <v>63</v>
      </c>
      <c r="Q489" s="28"/>
    </row>
    <row r="490" spans="1:17">
      <c r="A490" s="28">
        <v>489</v>
      </c>
      <c r="B490" s="12" t="s">
        <v>568</v>
      </c>
      <c r="C490" t="s">
        <v>2568</v>
      </c>
      <c r="D490" t="s">
        <v>2960</v>
      </c>
      <c r="E490" s="277" t="s">
        <v>400</v>
      </c>
      <c r="F490" s="78">
        <f t="shared" si="7"/>
        <v>23</v>
      </c>
      <c r="G490" s="109" t="s">
        <v>1199</v>
      </c>
      <c r="H490" s="27" t="s">
        <v>63</v>
      </c>
      <c r="Q490" s="28"/>
    </row>
    <row r="491" spans="1:17">
      <c r="A491" s="28">
        <v>490</v>
      </c>
      <c r="B491" s="12" t="s">
        <v>569</v>
      </c>
      <c r="C491" t="s">
        <v>2567</v>
      </c>
      <c r="D491" t="s">
        <v>2961</v>
      </c>
      <c r="E491" s="277" t="s">
        <v>400</v>
      </c>
      <c r="F491" s="78">
        <f t="shared" si="7"/>
        <v>23</v>
      </c>
      <c r="G491" s="109" t="s">
        <v>1199</v>
      </c>
      <c r="H491" s="27" t="s">
        <v>63</v>
      </c>
      <c r="Q491" s="28"/>
    </row>
    <row r="492" spans="1:17">
      <c r="A492" s="28">
        <v>491</v>
      </c>
      <c r="B492" s="12" t="s">
        <v>570</v>
      </c>
      <c r="C492" t="s">
        <v>2566</v>
      </c>
      <c r="D492" t="s">
        <v>2962</v>
      </c>
      <c r="E492" s="277" t="s">
        <v>1168</v>
      </c>
      <c r="F492" s="78">
        <f t="shared" si="7"/>
        <v>24</v>
      </c>
      <c r="G492" s="109" t="s">
        <v>1199</v>
      </c>
      <c r="H492" s="27" t="s">
        <v>63</v>
      </c>
      <c r="Q492" s="28"/>
    </row>
    <row r="493" spans="1:17">
      <c r="A493" s="28">
        <v>492</v>
      </c>
      <c r="B493" s="12" t="s">
        <v>571</v>
      </c>
      <c r="C493" t="s">
        <v>2565</v>
      </c>
      <c r="D493" t="s">
        <v>2963</v>
      </c>
      <c r="E493" s="277" t="s">
        <v>1335</v>
      </c>
      <c r="F493" s="78">
        <f t="shared" si="7"/>
        <v>21</v>
      </c>
      <c r="G493" s="109" t="s">
        <v>1199</v>
      </c>
      <c r="H493" s="27" t="s">
        <v>63</v>
      </c>
      <c r="Q493" s="28"/>
    </row>
    <row r="494" spans="1:17">
      <c r="A494" s="28">
        <v>493</v>
      </c>
      <c r="B494" s="12" t="s">
        <v>572</v>
      </c>
      <c r="C494" t="s">
        <v>2564</v>
      </c>
      <c r="D494" t="s">
        <v>2964</v>
      </c>
      <c r="E494" s="277" t="s">
        <v>157</v>
      </c>
      <c r="F494" s="78">
        <f t="shared" si="7"/>
        <v>33</v>
      </c>
      <c r="G494" s="109" t="s">
        <v>1199</v>
      </c>
      <c r="H494" s="27" t="s">
        <v>63</v>
      </c>
      <c r="Q494" s="28"/>
    </row>
    <row r="495" spans="1:17">
      <c r="A495" s="28">
        <v>494</v>
      </c>
      <c r="B495" s="12" t="s">
        <v>573</v>
      </c>
      <c r="C495" t="s">
        <v>2563</v>
      </c>
      <c r="D495" t="s">
        <v>2965</v>
      </c>
      <c r="E495" s="277" t="s">
        <v>400</v>
      </c>
      <c r="F495" s="78">
        <f t="shared" si="7"/>
        <v>23</v>
      </c>
      <c r="G495" s="109" t="s">
        <v>1199</v>
      </c>
      <c r="H495" s="27" t="s">
        <v>63</v>
      </c>
      <c r="Q495" s="28"/>
    </row>
    <row r="496" spans="1:17">
      <c r="A496" s="28">
        <v>495</v>
      </c>
      <c r="B496" s="12" t="s">
        <v>574</v>
      </c>
      <c r="C496" t="s">
        <v>2562</v>
      </c>
      <c r="D496" t="s">
        <v>2966</v>
      </c>
      <c r="E496" s="277" t="s">
        <v>1335</v>
      </c>
      <c r="F496" s="78">
        <f t="shared" si="7"/>
        <v>21</v>
      </c>
      <c r="G496" s="109" t="s">
        <v>1199</v>
      </c>
      <c r="H496" s="27" t="s">
        <v>63</v>
      </c>
      <c r="Q496" s="28"/>
    </row>
    <row r="497" spans="1:17">
      <c r="A497" s="28">
        <v>496</v>
      </c>
      <c r="B497" s="12" t="s">
        <v>575</v>
      </c>
      <c r="C497" t="s">
        <v>2561</v>
      </c>
      <c r="D497" t="s">
        <v>2967</v>
      </c>
      <c r="E497" s="277" t="s">
        <v>400</v>
      </c>
      <c r="F497" s="78">
        <f t="shared" si="7"/>
        <v>23</v>
      </c>
      <c r="G497" s="109" t="s">
        <v>1199</v>
      </c>
      <c r="H497" s="27" t="s">
        <v>63</v>
      </c>
      <c r="Q497" s="28"/>
    </row>
    <row r="498" spans="1:17">
      <c r="A498" s="28">
        <v>497</v>
      </c>
      <c r="B498" s="12" t="s">
        <v>576</v>
      </c>
      <c r="C498" t="s">
        <v>2560</v>
      </c>
      <c r="D498" t="s">
        <v>2968</v>
      </c>
      <c r="E498" s="277" t="s">
        <v>159</v>
      </c>
      <c r="F498" s="78">
        <f t="shared" si="7"/>
        <v>25</v>
      </c>
      <c r="G498" s="109" t="s">
        <v>1199</v>
      </c>
      <c r="H498" s="27" t="s">
        <v>63</v>
      </c>
      <c r="Q498" s="28"/>
    </row>
    <row r="499" spans="1:17">
      <c r="A499" s="28">
        <v>498</v>
      </c>
      <c r="B499" s="12" t="s">
        <v>577</v>
      </c>
      <c r="C499" t="s">
        <v>2559</v>
      </c>
      <c r="D499" t="s">
        <v>2969</v>
      </c>
      <c r="E499" s="277" t="s">
        <v>130</v>
      </c>
      <c r="F499" s="78">
        <f t="shared" si="7"/>
        <v>27</v>
      </c>
      <c r="G499" s="109" t="s">
        <v>1199</v>
      </c>
      <c r="H499" s="27" t="s">
        <v>63</v>
      </c>
      <c r="Q499" s="28"/>
    </row>
    <row r="500" spans="1:17">
      <c r="A500" s="28">
        <v>499</v>
      </c>
      <c r="B500" s="12" t="s">
        <v>578</v>
      </c>
      <c r="C500" t="s">
        <v>2558</v>
      </c>
      <c r="D500" t="s">
        <v>2970</v>
      </c>
      <c r="E500" s="277" t="s">
        <v>1335</v>
      </c>
      <c r="F500" s="78">
        <f t="shared" si="7"/>
        <v>21</v>
      </c>
      <c r="G500" s="109" t="s">
        <v>1199</v>
      </c>
      <c r="H500" s="27" t="s">
        <v>63</v>
      </c>
      <c r="Q500" s="28"/>
    </row>
    <row r="501" spans="1:17">
      <c r="A501" s="28">
        <v>500</v>
      </c>
      <c r="B501" s="12" t="s">
        <v>579</v>
      </c>
      <c r="C501" t="s">
        <v>2557</v>
      </c>
      <c r="D501" t="s">
        <v>2971</v>
      </c>
      <c r="E501" s="277" t="s">
        <v>159</v>
      </c>
      <c r="F501" s="78">
        <f t="shared" si="7"/>
        <v>25</v>
      </c>
      <c r="G501" s="109" t="s">
        <v>1199</v>
      </c>
      <c r="H501" s="27" t="s">
        <v>63</v>
      </c>
      <c r="Q501" s="28"/>
    </row>
    <row r="502" spans="1:17">
      <c r="A502" s="28">
        <v>501</v>
      </c>
      <c r="B502" s="12" t="s">
        <v>580</v>
      </c>
      <c r="C502" t="s">
        <v>2556</v>
      </c>
      <c r="D502" t="s">
        <v>2972</v>
      </c>
      <c r="E502" s="277" t="s">
        <v>400</v>
      </c>
      <c r="F502" s="78">
        <f t="shared" si="7"/>
        <v>23</v>
      </c>
      <c r="G502" s="109" t="s">
        <v>1199</v>
      </c>
      <c r="H502" s="27" t="s">
        <v>63</v>
      </c>
      <c r="Q502" s="28"/>
    </row>
    <row r="503" spans="1:17">
      <c r="A503" s="28">
        <v>502</v>
      </c>
      <c r="B503" s="12" t="s">
        <v>581</v>
      </c>
      <c r="C503" t="s">
        <v>2555</v>
      </c>
      <c r="D503" t="s">
        <v>2973</v>
      </c>
      <c r="E503" s="277" t="s">
        <v>400</v>
      </c>
      <c r="F503" s="78">
        <f t="shared" si="7"/>
        <v>23</v>
      </c>
      <c r="G503" s="109" t="s">
        <v>1199</v>
      </c>
      <c r="H503" s="27" t="s">
        <v>63</v>
      </c>
      <c r="Q503" s="28"/>
    </row>
    <row r="504" spans="1:17">
      <c r="A504" s="28">
        <v>503</v>
      </c>
      <c r="B504" s="12" t="s">
        <v>582</v>
      </c>
      <c r="C504" t="s">
        <v>2553</v>
      </c>
      <c r="D504" t="s">
        <v>2975</v>
      </c>
      <c r="E504" s="277" t="s">
        <v>796</v>
      </c>
      <c r="F504" s="78">
        <f t="shared" si="7"/>
        <v>22</v>
      </c>
      <c r="G504" s="109" t="s">
        <v>1199</v>
      </c>
      <c r="H504" s="27" t="s">
        <v>63</v>
      </c>
      <c r="Q504" s="28"/>
    </row>
    <row r="505" spans="1:17">
      <c r="A505" s="28">
        <v>504</v>
      </c>
      <c r="B505" s="12" t="s">
        <v>583</v>
      </c>
      <c r="C505" t="s">
        <v>2552</v>
      </c>
      <c r="D505" t="s">
        <v>2976</v>
      </c>
      <c r="E505" s="277" t="s">
        <v>1335</v>
      </c>
      <c r="F505" s="78">
        <f t="shared" si="7"/>
        <v>21</v>
      </c>
      <c r="G505" s="109" t="s">
        <v>1199</v>
      </c>
      <c r="H505" s="27" t="s">
        <v>63</v>
      </c>
      <c r="Q505" s="28"/>
    </row>
    <row r="506" spans="1:17">
      <c r="A506" s="28">
        <v>505</v>
      </c>
      <c r="B506" s="12" t="s">
        <v>584</v>
      </c>
      <c r="C506" t="s">
        <v>2551</v>
      </c>
      <c r="D506" t="s">
        <v>2977</v>
      </c>
      <c r="E506" s="277" t="s">
        <v>1336</v>
      </c>
      <c r="F506" s="78">
        <f t="shared" si="7"/>
        <v>16</v>
      </c>
      <c r="G506" s="109" t="s">
        <v>1199</v>
      </c>
      <c r="H506" s="27" t="s">
        <v>63</v>
      </c>
      <c r="Q506" s="28"/>
    </row>
    <row r="507" spans="1:17">
      <c r="A507" s="28">
        <v>506</v>
      </c>
      <c r="B507" s="12" t="s">
        <v>585</v>
      </c>
      <c r="C507" t="s">
        <v>2550</v>
      </c>
      <c r="D507" t="s">
        <v>2978</v>
      </c>
      <c r="E507" s="277" t="s">
        <v>400</v>
      </c>
      <c r="F507" s="78">
        <f t="shared" si="7"/>
        <v>23</v>
      </c>
      <c r="G507" s="109" t="s">
        <v>1199</v>
      </c>
      <c r="H507" s="27" t="s">
        <v>63</v>
      </c>
      <c r="Q507" s="28"/>
    </row>
    <row r="508" spans="1:17">
      <c r="A508" s="28">
        <v>507</v>
      </c>
      <c r="B508" s="12" t="s">
        <v>586</v>
      </c>
      <c r="C508" t="s">
        <v>2549</v>
      </c>
      <c r="D508" t="s">
        <v>2979</v>
      </c>
      <c r="E508" s="277" t="s">
        <v>400</v>
      </c>
      <c r="F508" s="78">
        <f t="shared" si="7"/>
        <v>23</v>
      </c>
      <c r="G508" s="109" t="s">
        <v>1199</v>
      </c>
      <c r="H508" s="27" t="s">
        <v>63</v>
      </c>
      <c r="Q508" s="28"/>
    </row>
    <row r="509" spans="1:17">
      <c r="A509" s="28">
        <v>508</v>
      </c>
      <c r="B509" s="12" t="s">
        <v>587</v>
      </c>
      <c r="C509" t="s">
        <v>2548</v>
      </c>
      <c r="D509" t="s">
        <v>2980</v>
      </c>
      <c r="E509" s="277" t="s">
        <v>400</v>
      </c>
      <c r="F509" s="78">
        <f t="shared" si="7"/>
        <v>23</v>
      </c>
      <c r="G509" s="109" t="s">
        <v>1199</v>
      </c>
      <c r="H509" s="27" t="s">
        <v>63</v>
      </c>
      <c r="Q509" s="28"/>
    </row>
    <row r="510" spans="1:17">
      <c r="A510" s="28">
        <v>509</v>
      </c>
      <c r="B510" s="12" t="s">
        <v>588</v>
      </c>
      <c r="C510" t="s">
        <v>2547</v>
      </c>
      <c r="D510" t="s">
        <v>2981</v>
      </c>
      <c r="E510" s="277" t="s">
        <v>1335</v>
      </c>
      <c r="F510" s="78">
        <f t="shared" si="7"/>
        <v>21</v>
      </c>
      <c r="G510" s="109" t="s">
        <v>1199</v>
      </c>
      <c r="H510" s="27" t="s">
        <v>63</v>
      </c>
      <c r="Q510" s="28"/>
    </row>
    <row r="511" spans="1:17">
      <c r="A511" s="28">
        <v>510</v>
      </c>
      <c r="B511" s="12" t="s">
        <v>589</v>
      </c>
      <c r="C511" t="s">
        <v>2546</v>
      </c>
      <c r="D511" t="s">
        <v>2982</v>
      </c>
      <c r="E511" s="277" t="s">
        <v>400</v>
      </c>
      <c r="F511" s="78">
        <f t="shared" si="7"/>
        <v>23</v>
      </c>
      <c r="G511" s="109" t="s">
        <v>1199</v>
      </c>
      <c r="H511" s="27" t="s">
        <v>63</v>
      </c>
      <c r="Q511" s="28"/>
    </row>
    <row r="512" spans="1:17">
      <c r="A512" s="28">
        <v>511</v>
      </c>
      <c r="B512" s="12" t="s">
        <v>590</v>
      </c>
      <c r="C512" t="s">
        <v>2545</v>
      </c>
      <c r="D512" t="s">
        <v>2983</v>
      </c>
      <c r="E512" s="277" t="s">
        <v>400</v>
      </c>
      <c r="F512" s="78">
        <f t="shared" si="7"/>
        <v>23</v>
      </c>
      <c r="G512" s="109" t="s">
        <v>1199</v>
      </c>
      <c r="H512" s="27" t="s">
        <v>50</v>
      </c>
      <c r="Q512" s="28"/>
    </row>
    <row r="513" spans="1:17">
      <c r="A513" s="28">
        <v>512</v>
      </c>
      <c r="B513" s="12" t="s">
        <v>591</v>
      </c>
      <c r="C513" t="s">
        <v>2544</v>
      </c>
      <c r="D513" t="s">
        <v>2984</v>
      </c>
      <c r="E513" s="277" t="s">
        <v>400</v>
      </c>
      <c r="F513" s="78">
        <f t="shared" si="7"/>
        <v>23</v>
      </c>
      <c r="G513" s="109" t="s">
        <v>1199</v>
      </c>
      <c r="H513" s="27" t="s">
        <v>50</v>
      </c>
      <c r="Q513" s="28"/>
    </row>
    <row r="514" spans="1:17">
      <c r="A514" s="28">
        <v>513</v>
      </c>
      <c r="B514" s="12" t="s">
        <v>592</v>
      </c>
      <c r="C514" t="s">
        <v>2543</v>
      </c>
      <c r="D514" t="s">
        <v>2985</v>
      </c>
      <c r="E514" s="277" t="s">
        <v>796</v>
      </c>
      <c r="F514" s="78">
        <f t="shared" si="7"/>
        <v>22</v>
      </c>
      <c r="G514" s="109" t="s">
        <v>1199</v>
      </c>
      <c r="H514" s="27" t="s">
        <v>50</v>
      </c>
      <c r="Q514" s="28"/>
    </row>
    <row r="515" spans="1:17">
      <c r="A515" s="28">
        <v>514</v>
      </c>
      <c r="B515" s="12" t="s">
        <v>593</v>
      </c>
      <c r="C515" t="s">
        <v>2542</v>
      </c>
      <c r="D515" t="s">
        <v>2986</v>
      </c>
      <c r="E515" s="277" t="s">
        <v>1336</v>
      </c>
      <c r="F515" s="78">
        <f t="shared" ref="F515:F578" si="8">VLOOKUP(E515,$N$1:$O$48,2,FALSE)</f>
        <v>16</v>
      </c>
      <c r="G515" s="109" t="s">
        <v>1199</v>
      </c>
      <c r="H515" s="27" t="s">
        <v>50</v>
      </c>
      <c r="Q515" s="28"/>
    </row>
    <row r="516" spans="1:17">
      <c r="A516" s="28">
        <v>515</v>
      </c>
      <c r="B516" s="12" t="s">
        <v>594</v>
      </c>
      <c r="C516" t="s">
        <v>2541</v>
      </c>
      <c r="D516" t="s">
        <v>2987</v>
      </c>
      <c r="E516" s="277" t="s">
        <v>400</v>
      </c>
      <c r="F516" s="78">
        <f t="shared" si="8"/>
        <v>23</v>
      </c>
      <c r="G516" s="109" t="s">
        <v>1199</v>
      </c>
      <c r="H516" s="27" t="s">
        <v>50</v>
      </c>
      <c r="Q516" s="28"/>
    </row>
    <row r="517" spans="1:17">
      <c r="A517" s="28">
        <v>516</v>
      </c>
      <c r="B517" s="12" t="s">
        <v>595</v>
      </c>
      <c r="C517" t="s">
        <v>2540</v>
      </c>
      <c r="D517" t="s">
        <v>2988</v>
      </c>
      <c r="E517" s="277" t="s">
        <v>1168</v>
      </c>
      <c r="F517" s="78">
        <f t="shared" si="8"/>
        <v>24</v>
      </c>
      <c r="G517" s="109" t="s">
        <v>1199</v>
      </c>
      <c r="H517" s="27" t="s">
        <v>50</v>
      </c>
      <c r="Q517" s="28"/>
    </row>
    <row r="518" spans="1:17">
      <c r="A518" s="28">
        <v>517</v>
      </c>
      <c r="B518" s="12" t="s">
        <v>596</v>
      </c>
      <c r="C518" t="s">
        <v>2539</v>
      </c>
      <c r="D518" t="s">
        <v>2989</v>
      </c>
      <c r="E518" s="277" t="s">
        <v>122</v>
      </c>
      <c r="F518" s="78">
        <f t="shared" si="8"/>
        <v>36</v>
      </c>
      <c r="G518" s="109" t="s">
        <v>1199</v>
      </c>
      <c r="H518" s="27" t="s">
        <v>50</v>
      </c>
      <c r="Q518" s="28"/>
    </row>
    <row r="519" spans="1:17">
      <c r="A519" s="28">
        <v>518</v>
      </c>
      <c r="B519" s="12" t="s">
        <v>597</v>
      </c>
      <c r="C519" t="s">
        <v>2538</v>
      </c>
      <c r="D519" t="s">
        <v>2990</v>
      </c>
      <c r="E519" s="277" t="s">
        <v>69</v>
      </c>
      <c r="F519" s="78">
        <f t="shared" si="8"/>
        <v>46</v>
      </c>
      <c r="G519" s="109" t="s">
        <v>1199</v>
      </c>
      <c r="H519" s="27" t="s">
        <v>50</v>
      </c>
      <c r="Q519" s="28"/>
    </row>
    <row r="520" spans="1:17">
      <c r="A520" s="11">
        <v>519</v>
      </c>
      <c r="B520" s="12" t="s">
        <v>598</v>
      </c>
      <c r="C520" t="s">
        <v>2537</v>
      </c>
      <c r="D520" t="s">
        <v>2807</v>
      </c>
      <c r="E520" s="277" t="s">
        <v>400</v>
      </c>
      <c r="F520" s="78">
        <f t="shared" si="8"/>
        <v>23</v>
      </c>
      <c r="G520" s="109" t="s">
        <v>1199</v>
      </c>
      <c r="H520" s="27" t="s">
        <v>50</v>
      </c>
    </row>
    <row r="521" spans="1:17">
      <c r="A521" s="11">
        <v>520</v>
      </c>
      <c r="B521" s="12" t="s">
        <v>599</v>
      </c>
      <c r="C521" t="s">
        <v>2536</v>
      </c>
      <c r="D521" t="s">
        <v>2991</v>
      </c>
      <c r="E521" s="277" t="s">
        <v>139</v>
      </c>
      <c r="F521" s="78">
        <f t="shared" si="8"/>
        <v>45</v>
      </c>
      <c r="G521" s="109" t="s">
        <v>1199</v>
      </c>
      <c r="H521" s="27" t="s">
        <v>50</v>
      </c>
    </row>
    <row r="522" spans="1:17">
      <c r="A522" s="11">
        <v>521</v>
      </c>
      <c r="B522" s="12" t="s">
        <v>600</v>
      </c>
      <c r="C522" t="s">
        <v>2535</v>
      </c>
      <c r="D522" t="s">
        <v>2992</v>
      </c>
      <c r="E522" s="277" t="s">
        <v>400</v>
      </c>
      <c r="F522" s="78">
        <f t="shared" si="8"/>
        <v>23</v>
      </c>
      <c r="G522" s="109" t="s">
        <v>1199</v>
      </c>
      <c r="H522" s="27" t="s">
        <v>50</v>
      </c>
    </row>
    <row r="523" spans="1:17">
      <c r="A523" s="11">
        <v>522</v>
      </c>
      <c r="B523" s="12" t="s">
        <v>601</v>
      </c>
      <c r="C523" t="s">
        <v>2534</v>
      </c>
      <c r="D523" t="s">
        <v>2993</v>
      </c>
      <c r="E523" s="277" t="s">
        <v>157</v>
      </c>
      <c r="F523" s="78">
        <f t="shared" si="8"/>
        <v>33</v>
      </c>
      <c r="G523" s="109" t="s">
        <v>1199</v>
      </c>
      <c r="H523" s="27" t="s">
        <v>50</v>
      </c>
    </row>
    <row r="524" spans="1:17">
      <c r="A524" s="11">
        <v>523</v>
      </c>
      <c r="B524" s="12" t="s">
        <v>602</v>
      </c>
      <c r="C524" t="s">
        <v>2533</v>
      </c>
      <c r="D524" t="s">
        <v>1375</v>
      </c>
      <c r="E524" s="277" t="s">
        <v>400</v>
      </c>
      <c r="F524" s="78">
        <f t="shared" si="8"/>
        <v>23</v>
      </c>
      <c r="G524" s="109" t="s">
        <v>1199</v>
      </c>
      <c r="H524" s="27" t="s">
        <v>50</v>
      </c>
    </row>
    <row r="525" spans="1:17">
      <c r="A525" s="11">
        <v>524</v>
      </c>
      <c r="B525" s="12" t="s">
        <v>603</v>
      </c>
      <c r="C525" t="s">
        <v>2532</v>
      </c>
      <c r="D525" t="s">
        <v>2994</v>
      </c>
      <c r="E525" s="277" t="s">
        <v>1177</v>
      </c>
      <c r="F525" s="78">
        <f t="shared" si="8"/>
        <v>20</v>
      </c>
      <c r="G525" s="109" t="s">
        <v>1199</v>
      </c>
      <c r="H525" s="27" t="s">
        <v>50</v>
      </c>
    </row>
    <row r="526" spans="1:17">
      <c r="A526" s="11">
        <v>525</v>
      </c>
      <c r="B526" s="12" t="s">
        <v>604</v>
      </c>
      <c r="C526" t="s">
        <v>2531</v>
      </c>
      <c r="D526" t="s">
        <v>2995</v>
      </c>
      <c r="E526" s="277" t="s">
        <v>1179</v>
      </c>
      <c r="F526" s="78">
        <f t="shared" si="8"/>
        <v>18</v>
      </c>
      <c r="G526" s="109" t="s">
        <v>1199</v>
      </c>
      <c r="H526" s="27" t="s">
        <v>50</v>
      </c>
    </row>
    <row r="527" spans="1:17">
      <c r="A527" s="11">
        <v>526</v>
      </c>
      <c r="B527" s="12" t="s">
        <v>605</v>
      </c>
      <c r="C527" t="s">
        <v>2529</v>
      </c>
      <c r="D527" t="s">
        <v>2997</v>
      </c>
      <c r="E527" s="277" t="s">
        <v>400</v>
      </c>
      <c r="F527" s="78">
        <f t="shared" si="8"/>
        <v>23</v>
      </c>
      <c r="G527" s="109" t="s">
        <v>1199</v>
      </c>
      <c r="H527" s="27" t="s">
        <v>50</v>
      </c>
    </row>
    <row r="528" spans="1:17">
      <c r="A528" s="11">
        <v>527</v>
      </c>
      <c r="B528" s="12" t="s">
        <v>606</v>
      </c>
      <c r="C528" t="s">
        <v>2530</v>
      </c>
      <c r="D528" t="s">
        <v>2996</v>
      </c>
      <c r="E528" s="277" t="s">
        <v>159</v>
      </c>
      <c r="F528" s="78">
        <f t="shared" si="8"/>
        <v>25</v>
      </c>
      <c r="G528" s="109" t="s">
        <v>1199</v>
      </c>
      <c r="H528" s="27" t="s">
        <v>50</v>
      </c>
    </row>
    <row r="529" spans="1:8">
      <c r="A529" s="11">
        <v>528</v>
      </c>
      <c r="B529" s="12" t="s">
        <v>607</v>
      </c>
      <c r="C529" t="s">
        <v>2528</v>
      </c>
      <c r="D529" t="s">
        <v>2998</v>
      </c>
      <c r="E529" s="277" t="s">
        <v>391</v>
      </c>
      <c r="F529" s="78">
        <f t="shared" si="8"/>
        <v>26</v>
      </c>
      <c r="G529" s="109" t="s">
        <v>1199</v>
      </c>
      <c r="H529" s="27" t="s">
        <v>50</v>
      </c>
    </row>
    <row r="530" spans="1:8">
      <c r="A530" s="11">
        <v>529</v>
      </c>
      <c r="B530" s="12" t="s">
        <v>608</v>
      </c>
      <c r="C530" t="s">
        <v>2527</v>
      </c>
      <c r="D530" t="s">
        <v>2999</v>
      </c>
      <c r="E530" s="277" t="s">
        <v>688</v>
      </c>
      <c r="F530" s="78">
        <f t="shared" si="8"/>
        <v>15</v>
      </c>
      <c r="G530" s="109" t="s">
        <v>1199</v>
      </c>
      <c r="H530" s="27" t="s">
        <v>50</v>
      </c>
    </row>
    <row r="531" spans="1:8">
      <c r="A531" s="11">
        <v>530</v>
      </c>
      <c r="B531" s="12" t="s">
        <v>609</v>
      </c>
      <c r="C531" t="s">
        <v>2526</v>
      </c>
      <c r="D531" t="s">
        <v>3000</v>
      </c>
      <c r="E531" s="277" t="s">
        <v>400</v>
      </c>
      <c r="F531" s="78">
        <f t="shared" si="8"/>
        <v>23</v>
      </c>
      <c r="G531" s="109" t="s">
        <v>1199</v>
      </c>
      <c r="H531" s="27" t="s">
        <v>50</v>
      </c>
    </row>
    <row r="532" spans="1:8">
      <c r="A532" s="11">
        <v>531</v>
      </c>
      <c r="B532" s="12" t="s">
        <v>610</v>
      </c>
      <c r="C532" t="s">
        <v>2525</v>
      </c>
      <c r="D532" t="s">
        <v>3001</v>
      </c>
      <c r="E532" s="277" t="s">
        <v>3386</v>
      </c>
      <c r="F532" s="78">
        <f t="shared" si="8"/>
        <v>13</v>
      </c>
      <c r="G532" s="109" t="s">
        <v>1199</v>
      </c>
      <c r="H532" s="27" t="s">
        <v>50</v>
      </c>
    </row>
    <row r="533" spans="1:8">
      <c r="A533" s="11">
        <v>532</v>
      </c>
      <c r="B533" s="12" t="s">
        <v>611</v>
      </c>
      <c r="C533" t="s">
        <v>2524</v>
      </c>
      <c r="D533" t="s">
        <v>3002</v>
      </c>
      <c r="E533" s="277" t="s">
        <v>159</v>
      </c>
      <c r="F533" s="78">
        <f t="shared" si="8"/>
        <v>25</v>
      </c>
      <c r="G533" s="109" t="s">
        <v>1199</v>
      </c>
      <c r="H533" s="27" t="s">
        <v>50</v>
      </c>
    </row>
    <row r="534" spans="1:8">
      <c r="A534" s="11">
        <v>533</v>
      </c>
      <c r="B534" s="12" t="s">
        <v>612</v>
      </c>
      <c r="C534" t="s">
        <v>2523</v>
      </c>
      <c r="D534" t="s">
        <v>3003</v>
      </c>
      <c r="E534" s="277" t="s">
        <v>1168</v>
      </c>
      <c r="F534" s="78">
        <f t="shared" si="8"/>
        <v>24</v>
      </c>
      <c r="G534" s="109" t="s">
        <v>1199</v>
      </c>
      <c r="H534" s="27" t="s">
        <v>50</v>
      </c>
    </row>
    <row r="535" spans="1:8">
      <c r="A535" s="11">
        <v>534</v>
      </c>
      <c r="B535" s="12" t="s">
        <v>613</v>
      </c>
      <c r="C535" t="s">
        <v>2522</v>
      </c>
      <c r="D535" t="s">
        <v>3004</v>
      </c>
      <c r="E535" s="277" t="s">
        <v>400</v>
      </c>
      <c r="F535" s="78">
        <f t="shared" si="8"/>
        <v>23</v>
      </c>
      <c r="G535" s="109" t="s">
        <v>1199</v>
      </c>
      <c r="H535" s="27" t="s">
        <v>50</v>
      </c>
    </row>
    <row r="536" spans="1:8">
      <c r="A536" s="11">
        <v>535</v>
      </c>
      <c r="B536" s="12" t="s">
        <v>614</v>
      </c>
      <c r="C536" t="s">
        <v>2521</v>
      </c>
      <c r="D536" t="s">
        <v>3005</v>
      </c>
      <c r="E536" s="277" t="s">
        <v>1177</v>
      </c>
      <c r="F536" s="78">
        <f t="shared" si="8"/>
        <v>20</v>
      </c>
      <c r="G536" s="109" t="s">
        <v>1199</v>
      </c>
      <c r="H536" s="27" t="s">
        <v>50</v>
      </c>
    </row>
    <row r="537" spans="1:8">
      <c r="A537" s="11">
        <v>536</v>
      </c>
      <c r="B537" s="12" t="s">
        <v>615</v>
      </c>
      <c r="C537" t="s">
        <v>2520</v>
      </c>
      <c r="D537" t="s">
        <v>3006</v>
      </c>
      <c r="E537" s="277" t="s">
        <v>391</v>
      </c>
      <c r="F537" s="78">
        <f t="shared" si="8"/>
        <v>26</v>
      </c>
      <c r="G537" s="109" t="s">
        <v>1199</v>
      </c>
      <c r="H537" s="27" t="s">
        <v>50</v>
      </c>
    </row>
    <row r="538" spans="1:8">
      <c r="A538" s="11">
        <v>537</v>
      </c>
      <c r="B538" s="12" t="s">
        <v>616</v>
      </c>
      <c r="C538" t="s">
        <v>2519</v>
      </c>
      <c r="D538" t="s">
        <v>3007</v>
      </c>
      <c r="E538" s="277" t="s">
        <v>3387</v>
      </c>
      <c r="F538" s="78">
        <f t="shared" si="8"/>
        <v>11</v>
      </c>
      <c r="G538" s="109" t="s">
        <v>1199</v>
      </c>
      <c r="H538" s="27" t="s">
        <v>50</v>
      </c>
    </row>
    <row r="539" spans="1:8">
      <c r="A539" s="11">
        <v>538</v>
      </c>
      <c r="B539" s="12" t="s">
        <v>617</v>
      </c>
      <c r="C539" t="s">
        <v>2518</v>
      </c>
      <c r="D539" t="s">
        <v>3008</v>
      </c>
      <c r="E539" s="277" t="s">
        <v>400</v>
      </c>
      <c r="F539" s="78">
        <f t="shared" si="8"/>
        <v>23</v>
      </c>
      <c r="G539" s="109" t="s">
        <v>1199</v>
      </c>
      <c r="H539" s="27" t="s">
        <v>50</v>
      </c>
    </row>
    <row r="540" spans="1:8">
      <c r="A540" s="11">
        <v>539</v>
      </c>
      <c r="B540" s="12" t="s">
        <v>618</v>
      </c>
      <c r="C540" t="s">
        <v>2517</v>
      </c>
      <c r="D540" t="s">
        <v>3009</v>
      </c>
      <c r="E540" s="277" t="s">
        <v>116</v>
      </c>
      <c r="F540" s="78">
        <f t="shared" si="8"/>
        <v>42</v>
      </c>
      <c r="G540" s="109" t="s">
        <v>1199</v>
      </c>
      <c r="H540" s="27" t="s">
        <v>50</v>
      </c>
    </row>
    <row r="541" spans="1:8">
      <c r="A541" s="11">
        <v>540</v>
      </c>
      <c r="B541" s="12" t="s">
        <v>619</v>
      </c>
      <c r="C541" t="s">
        <v>2516</v>
      </c>
      <c r="D541" t="s">
        <v>3010</v>
      </c>
      <c r="E541" s="277" t="s">
        <v>400</v>
      </c>
      <c r="F541" s="78">
        <f t="shared" si="8"/>
        <v>23</v>
      </c>
      <c r="G541" s="109" t="s">
        <v>1199</v>
      </c>
      <c r="H541" s="27" t="s">
        <v>50</v>
      </c>
    </row>
    <row r="542" spans="1:8">
      <c r="A542" s="11">
        <v>541</v>
      </c>
      <c r="B542" s="12" t="s">
        <v>620</v>
      </c>
      <c r="C542" t="s">
        <v>2515</v>
      </c>
      <c r="D542" t="s">
        <v>3011</v>
      </c>
      <c r="E542" s="277" t="s">
        <v>385</v>
      </c>
      <c r="F542" s="78">
        <f t="shared" si="8"/>
        <v>28</v>
      </c>
      <c r="G542" s="109" t="s">
        <v>1199</v>
      </c>
      <c r="H542" s="27" t="s">
        <v>50</v>
      </c>
    </row>
    <row r="543" spans="1:8">
      <c r="A543" s="11">
        <v>542</v>
      </c>
      <c r="B543" s="12" t="s">
        <v>621</v>
      </c>
      <c r="C543" t="s">
        <v>2514</v>
      </c>
      <c r="D543" t="s">
        <v>3012</v>
      </c>
      <c r="E543" s="277" t="s">
        <v>3388</v>
      </c>
      <c r="F543" s="78">
        <f t="shared" si="8"/>
        <v>3</v>
      </c>
      <c r="G543" s="109" t="s">
        <v>1199</v>
      </c>
      <c r="H543" s="27" t="s">
        <v>50</v>
      </c>
    </row>
    <row r="544" spans="1:8">
      <c r="A544" s="11">
        <v>543</v>
      </c>
      <c r="B544" s="12" t="s">
        <v>622</v>
      </c>
      <c r="C544" t="s">
        <v>2513</v>
      </c>
      <c r="D544" t="s">
        <v>3013</v>
      </c>
      <c r="E544" s="277" t="s">
        <v>159</v>
      </c>
      <c r="F544" s="78">
        <f t="shared" si="8"/>
        <v>25</v>
      </c>
      <c r="G544" s="109" t="s">
        <v>1199</v>
      </c>
      <c r="H544" s="27" t="s">
        <v>50</v>
      </c>
    </row>
    <row r="545" spans="1:8">
      <c r="A545" s="11">
        <v>544</v>
      </c>
      <c r="B545" s="12" t="s">
        <v>623</v>
      </c>
      <c r="C545" t="s">
        <v>2512</v>
      </c>
      <c r="D545" t="s">
        <v>3014</v>
      </c>
      <c r="E545" s="277" t="s">
        <v>137</v>
      </c>
      <c r="F545" s="78">
        <f t="shared" si="8"/>
        <v>38</v>
      </c>
      <c r="G545" s="109" t="s">
        <v>1199</v>
      </c>
      <c r="H545" s="27" t="s">
        <v>50</v>
      </c>
    </row>
    <row r="546" spans="1:8">
      <c r="A546" s="11">
        <v>545</v>
      </c>
      <c r="B546" s="12" t="s">
        <v>624</v>
      </c>
      <c r="C546" t="s">
        <v>2511</v>
      </c>
      <c r="D546" t="s">
        <v>3015</v>
      </c>
      <c r="E546" s="277" t="s">
        <v>400</v>
      </c>
      <c r="F546" s="78">
        <f t="shared" si="8"/>
        <v>23</v>
      </c>
      <c r="G546" s="109" t="s">
        <v>1199</v>
      </c>
      <c r="H546" s="27" t="s">
        <v>50</v>
      </c>
    </row>
    <row r="547" spans="1:8">
      <c r="A547" s="11">
        <v>546</v>
      </c>
      <c r="B547" s="12" t="s">
        <v>625</v>
      </c>
      <c r="C547" t="s">
        <v>2510</v>
      </c>
      <c r="D547" t="s">
        <v>3016</v>
      </c>
      <c r="E547" s="277" t="s">
        <v>400</v>
      </c>
      <c r="F547" s="78">
        <f t="shared" si="8"/>
        <v>23</v>
      </c>
      <c r="G547" s="109" t="s">
        <v>1199</v>
      </c>
      <c r="H547" s="27" t="s">
        <v>50</v>
      </c>
    </row>
    <row r="548" spans="1:8">
      <c r="A548" s="11">
        <v>547</v>
      </c>
      <c r="B548" s="12" t="s">
        <v>626</v>
      </c>
      <c r="C548" t="s">
        <v>2181</v>
      </c>
      <c r="D548" t="s">
        <v>3343</v>
      </c>
      <c r="E548" s="277" t="s">
        <v>391</v>
      </c>
      <c r="F548" s="78">
        <f t="shared" si="8"/>
        <v>26</v>
      </c>
      <c r="G548" s="109" t="s">
        <v>1199</v>
      </c>
      <c r="H548" s="27" t="s">
        <v>47</v>
      </c>
    </row>
    <row r="549" spans="1:8">
      <c r="A549" s="11">
        <v>548</v>
      </c>
      <c r="B549" s="12" t="s">
        <v>627</v>
      </c>
      <c r="C549" t="s">
        <v>2505</v>
      </c>
      <c r="D549" t="s">
        <v>3022</v>
      </c>
      <c r="E549" s="277" t="s">
        <v>1335</v>
      </c>
      <c r="F549" s="78">
        <f t="shared" si="8"/>
        <v>21</v>
      </c>
      <c r="G549" s="109" t="s">
        <v>1199</v>
      </c>
      <c r="H549" s="27" t="s">
        <v>47</v>
      </c>
    </row>
    <row r="550" spans="1:8">
      <c r="A550" s="11">
        <v>549</v>
      </c>
      <c r="B550" s="12" t="s">
        <v>628</v>
      </c>
      <c r="C550" t="s">
        <v>2506</v>
      </c>
      <c r="D550" t="s">
        <v>3020</v>
      </c>
      <c r="E550" s="277" t="s">
        <v>400</v>
      </c>
      <c r="F550" s="78">
        <f t="shared" si="8"/>
        <v>23</v>
      </c>
      <c r="G550" s="109" t="s">
        <v>1199</v>
      </c>
      <c r="H550" s="27" t="s">
        <v>47</v>
      </c>
    </row>
    <row r="551" spans="1:8">
      <c r="A551" s="11">
        <v>550</v>
      </c>
      <c r="B551" s="12" t="s">
        <v>629</v>
      </c>
      <c r="C551" t="s">
        <v>2507</v>
      </c>
      <c r="D551" t="s">
        <v>1407</v>
      </c>
      <c r="E551" s="277" t="s">
        <v>400</v>
      </c>
      <c r="F551" s="78">
        <f t="shared" si="8"/>
        <v>23</v>
      </c>
      <c r="G551" s="109" t="s">
        <v>1199</v>
      </c>
      <c r="H551" s="27" t="s">
        <v>47</v>
      </c>
    </row>
    <row r="552" spans="1:8">
      <c r="A552" s="11">
        <v>551</v>
      </c>
      <c r="B552" s="12" t="s">
        <v>630</v>
      </c>
      <c r="C552" t="s">
        <v>2502</v>
      </c>
      <c r="D552" t="s">
        <v>3025</v>
      </c>
      <c r="E552" s="277" t="s">
        <v>1177</v>
      </c>
      <c r="F552" s="78">
        <f t="shared" si="8"/>
        <v>20</v>
      </c>
      <c r="G552" s="109" t="s">
        <v>1199</v>
      </c>
      <c r="H552" s="27" t="s">
        <v>47</v>
      </c>
    </row>
    <row r="553" spans="1:8">
      <c r="A553" s="11">
        <v>552</v>
      </c>
      <c r="B553" s="12" t="s">
        <v>631</v>
      </c>
      <c r="C553" t="s">
        <v>2182</v>
      </c>
      <c r="D553" t="s">
        <v>3342</v>
      </c>
      <c r="E553" s="277" t="s">
        <v>108</v>
      </c>
      <c r="F553" s="78">
        <f t="shared" si="8"/>
        <v>44</v>
      </c>
      <c r="G553" s="109" t="s">
        <v>1199</v>
      </c>
      <c r="H553" s="27" t="s">
        <v>47</v>
      </c>
    </row>
    <row r="554" spans="1:8">
      <c r="A554" s="11">
        <v>553</v>
      </c>
      <c r="B554" s="12" t="s">
        <v>632</v>
      </c>
      <c r="C554" t="s">
        <v>2487</v>
      </c>
      <c r="D554" t="s">
        <v>3040</v>
      </c>
      <c r="E554" s="277" t="s">
        <v>1336</v>
      </c>
      <c r="F554" s="78">
        <f t="shared" si="8"/>
        <v>16</v>
      </c>
      <c r="G554" s="109" t="s">
        <v>1199</v>
      </c>
      <c r="H554" s="27" t="s">
        <v>47</v>
      </c>
    </row>
    <row r="555" spans="1:8">
      <c r="A555" s="11">
        <v>554</v>
      </c>
      <c r="B555" s="12" t="s">
        <v>633</v>
      </c>
      <c r="C555" t="s">
        <v>2503</v>
      </c>
      <c r="D555" t="s">
        <v>3024</v>
      </c>
      <c r="E555" s="277" t="s">
        <v>400</v>
      </c>
      <c r="F555" s="78">
        <f t="shared" si="8"/>
        <v>23</v>
      </c>
      <c r="G555" s="109" t="s">
        <v>1199</v>
      </c>
      <c r="H555" s="27" t="s">
        <v>47</v>
      </c>
    </row>
    <row r="556" spans="1:8">
      <c r="A556" s="11">
        <v>555</v>
      </c>
      <c r="B556" s="12" t="s">
        <v>634</v>
      </c>
      <c r="C556" t="s">
        <v>2495</v>
      </c>
      <c r="D556" t="s">
        <v>3032</v>
      </c>
      <c r="E556" s="277" t="s">
        <v>400</v>
      </c>
      <c r="F556" s="78">
        <f t="shared" si="8"/>
        <v>23</v>
      </c>
      <c r="G556" s="109" t="s">
        <v>1199</v>
      </c>
      <c r="H556" s="27" t="s">
        <v>47</v>
      </c>
    </row>
    <row r="557" spans="1:8">
      <c r="A557" s="11">
        <v>556</v>
      </c>
      <c r="B557" s="12" t="s">
        <v>635</v>
      </c>
      <c r="C557" t="s">
        <v>2508</v>
      </c>
      <c r="D557" t="s">
        <v>3018</v>
      </c>
      <c r="E557" s="277" t="s">
        <v>400</v>
      </c>
      <c r="F557" s="78">
        <f t="shared" si="8"/>
        <v>23</v>
      </c>
      <c r="G557" s="109" t="s">
        <v>1199</v>
      </c>
      <c r="H557" s="27" t="s">
        <v>47</v>
      </c>
    </row>
    <row r="558" spans="1:8">
      <c r="A558" s="11">
        <v>557</v>
      </c>
      <c r="B558" s="12" t="s">
        <v>636</v>
      </c>
      <c r="C558" t="s">
        <v>4635</v>
      </c>
      <c r="D558" t="s">
        <v>3019</v>
      </c>
      <c r="E558" s="277" t="s">
        <v>1168</v>
      </c>
      <c r="F558" s="78">
        <f t="shared" si="8"/>
        <v>24</v>
      </c>
      <c r="G558" s="109" t="s">
        <v>1199</v>
      </c>
      <c r="H558" s="27" t="s">
        <v>47</v>
      </c>
    </row>
    <row r="559" spans="1:8">
      <c r="A559" s="11">
        <v>558</v>
      </c>
      <c r="B559" s="12" t="s">
        <v>637</v>
      </c>
      <c r="C559" t="s">
        <v>2497</v>
      </c>
      <c r="D559" t="s">
        <v>3030</v>
      </c>
      <c r="E559" s="277" t="s">
        <v>400</v>
      </c>
      <c r="F559" s="78">
        <f t="shared" si="8"/>
        <v>23</v>
      </c>
      <c r="G559" s="109" t="s">
        <v>1199</v>
      </c>
      <c r="H559" s="27" t="s">
        <v>47</v>
      </c>
    </row>
    <row r="560" spans="1:8">
      <c r="A560" s="11">
        <v>559</v>
      </c>
      <c r="B560" s="12" t="s">
        <v>638</v>
      </c>
      <c r="C560" t="s">
        <v>2491</v>
      </c>
      <c r="D560" t="s">
        <v>3036</v>
      </c>
      <c r="E560" s="277" t="s">
        <v>796</v>
      </c>
      <c r="F560" s="78">
        <f t="shared" si="8"/>
        <v>22</v>
      </c>
      <c r="G560" s="109" t="s">
        <v>1199</v>
      </c>
      <c r="H560" s="27" t="s">
        <v>47</v>
      </c>
    </row>
    <row r="561" spans="1:8">
      <c r="A561" s="11">
        <v>560</v>
      </c>
      <c r="B561" s="12" t="s">
        <v>639</v>
      </c>
      <c r="C561" t="s">
        <v>2229</v>
      </c>
      <c r="D561" t="s">
        <v>3297</v>
      </c>
      <c r="E561" s="277" t="s">
        <v>413</v>
      </c>
      <c r="F561" s="78">
        <f t="shared" si="8"/>
        <v>30</v>
      </c>
      <c r="G561" s="109" t="s">
        <v>1199</v>
      </c>
      <c r="H561" s="27" t="s">
        <v>47</v>
      </c>
    </row>
    <row r="562" spans="1:8">
      <c r="A562" s="11">
        <v>561</v>
      </c>
      <c r="B562" s="12" t="s">
        <v>640</v>
      </c>
      <c r="C562" t="s">
        <v>2228</v>
      </c>
      <c r="D562" t="s">
        <v>3298</v>
      </c>
      <c r="E562" s="277" t="s">
        <v>1168</v>
      </c>
      <c r="F562" s="78">
        <f t="shared" si="8"/>
        <v>24</v>
      </c>
      <c r="G562" s="109" t="s">
        <v>1199</v>
      </c>
      <c r="H562" s="27" t="s">
        <v>47</v>
      </c>
    </row>
    <row r="563" spans="1:8">
      <c r="A563" s="11">
        <v>562</v>
      </c>
      <c r="B563" s="12" t="s">
        <v>641</v>
      </c>
      <c r="C563" t="s">
        <v>2227</v>
      </c>
      <c r="D563" t="s">
        <v>3299</v>
      </c>
      <c r="E563" s="277" t="s">
        <v>1168</v>
      </c>
      <c r="F563" s="78">
        <f t="shared" si="8"/>
        <v>24</v>
      </c>
      <c r="G563" s="109" t="s">
        <v>1199</v>
      </c>
      <c r="H563" s="27" t="s">
        <v>47</v>
      </c>
    </row>
    <row r="564" spans="1:8">
      <c r="A564" s="11">
        <v>563</v>
      </c>
      <c r="B564" s="12" t="s">
        <v>642</v>
      </c>
      <c r="C564" t="s">
        <v>2488</v>
      </c>
      <c r="D564" t="s">
        <v>3039</v>
      </c>
      <c r="E564" s="277" t="s">
        <v>1335</v>
      </c>
      <c r="F564" s="78">
        <f t="shared" si="8"/>
        <v>21</v>
      </c>
      <c r="G564" s="109" t="s">
        <v>1199</v>
      </c>
      <c r="H564" s="27" t="s">
        <v>47</v>
      </c>
    </row>
    <row r="565" spans="1:8">
      <c r="A565" s="11">
        <v>564</v>
      </c>
      <c r="B565" s="12" t="s">
        <v>643</v>
      </c>
      <c r="C565" t="s">
        <v>2496</v>
      </c>
      <c r="D565" t="s">
        <v>3031</v>
      </c>
      <c r="E565" s="277" t="s">
        <v>400</v>
      </c>
      <c r="F565" s="78">
        <f t="shared" si="8"/>
        <v>23</v>
      </c>
      <c r="G565" s="109" t="s">
        <v>1199</v>
      </c>
      <c r="H565" s="27" t="s">
        <v>47</v>
      </c>
    </row>
    <row r="566" spans="1:8">
      <c r="A566" s="11">
        <v>565</v>
      </c>
      <c r="B566" s="12" t="s">
        <v>644</v>
      </c>
      <c r="C566" t="s">
        <v>2501</v>
      </c>
      <c r="D566" t="s">
        <v>3026</v>
      </c>
      <c r="E566" s="277" t="s">
        <v>118</v>
      </c>
      <c r="F566" s="78">
        <f t="shared" si="8"/>
        <v>41</v>
      </c>
      <c r="G566" s="109" t="s">
        <v>1199</v>
      </c>
      <c r="H566" s="27" t="s">
        <v>47</v>
      </c>
    </row>
    <row r="567" spans="1:8">
      <c r="A567" s="11">
        <v>566</v>
      </c>
      <c r="B567" s="12" t="s">
        <v>645</v>
      </c>
      <c r="C567" t="s">
        <v>2180</v>
      </c>
      <c r="D567" t="s">
        <v>3344</v>
      </c>
      <c r="E567" s="277" t="s">
        <v>309</v>
      </c>
      <c r="F567" s="78">
        <f t="shared" si="8"/>
        <v>1</v>
      </c>
      <c r="G567" s="109" t="s">
        <v>1199</v>
      </c>
      <c r="H567" s="27" t="s">
        <v>47</v>
      </c>
    </row>
    <row r="568" spans="1:8">
      <c r="A568" s="11">
        <v>567</v>
      </c>
      <c r="B568" s="12" t="s">
        <v>646</v>
      </c>
      <c r="C568" t="s">
        <v>2489</v>
      </c>
      <c r="D568" t="s">
        <v>3038</v>
      </c>
      <c r="E568" s="277" t="s">
        <v>139</v>
      </c>
      <c r="F568" s="78">
        <f t="shared" si="8"/>
        <v>45</v>
      </c>
      <c r="G568" s="109" t="s">
        <v>1199</v>
      </c>
      <c r="H568" s="27" t="s">
        <v>47</v>
      </c>
    </row>
    <row r="569" spans="1:8">
      <c r="A569" s="11">
        <v>568</v>
      </c>
      <c r="B569" s="12" t="s">
        <v>647</v>
      </c>
      <c r="C569" t="s">
        <v>2493</v>
      </c>
      <c r="D569" t="s">
        <v>3034</v>
      </c>
      <c r="E569" s="277" t="s">
        <v>400</v>
      </c>
      <c r="F569" s="78">
        <f t="shared" si="8"/>
        <v>23</v>
      </c>
      <c r="G569" s="109" t="s">
        <v>1199</v>
      </c>
      <c r="H569" s="27" t="s">
        <v>47</v>
      </c>
    </row>
    <row r="570" spans="1:8">
      <c r="A570" s="11">
        <v>569</v>
      </c>
      <c r="B570" s="12" t="s">
        <v>648</v>
      </c>
      <c r="C570" t="s">
        <v>3460</v>
      </c>
      <c r="D570" t="s">
        <v>3506</v>
      </c>
      <c r="E570" s="277" t="s">
        <v>1168</v>
      </c>
      <c r="F570" s="78">
        <f t="shared" si="8"/>
        <v>24</v>
      </c>
      <c r="G570" s="109" t="s">
        <v>1199</v>
      </c>
      <c r="H570" s="27" t="s">
        <v>47</v>
      </c>
    </row>
    <row r="571" spans="1:8">
      <c r="A571" s="11">
        <v>570</v>
      </c>
      <c r="B571" s="12" t="s">
        <v>649</v>
      </c>
      <c r="C571" t="s">
        <v>2494</v>
      </c>
      <c r="D571" t="s">
        <v>3033</v>
      </c>
      <c r="E571" s="277" t="s">
        <v>3386</v>
      </c>
      <c r="F571" s="78">
        <f t="shared" si="8"/>
        <v>13</v>
      </c>
      <c r="G571" s="109" t="s">
        <v>1199</v>
      </c>
      <c r="H571" s="27" t="s">
        <v>47</v>
      </c>
    </row>
    <row r="572" spans="1:8">
      <c r="A572" s="11">
        <v>571</v>
      </c>
      <c r="B572" s="12" t="s">
        <v>650</v>
      </c>
      <c r="C572" t="s">
        <v>4636</v>
      </c>
      <c r="D572" t="s">
        <v>3021</v>
      </c>
      <c r="E572" s="277" t="s">
        <v>3385</v>
      </c>
      <c r="F572" s="78">
        <f t="shared" si="8"/>
        <v>7</v>
      </c>
      <c r="G572" s="109" t="s">
        <v>1199</v>
      </c>
      <c r="H572" s="27" t="s">
        <v>47</v>
      </c>
    </row>
    <row r="573" spans="1:8">
      <c r="A573" s="11">
        <v>572</v>
      </c>
      <c r="B573" s="12" t="s">
        <v>651</v>
      </c>
      <c r="C573" t="s">
        <v>2490</v>
      </c>
      <c r="D573" t="s">
        <v>3037</v>
      </c>
      <c r="E573" s="277" t="s">
        <v>400</v>
      </c>
      <c r="F573" s="78">
        <f t="shared" si="8"/>
        <v>23</v>
      </c>
      <c r="G573" s="109" t="s">
        <v>1199</v>
      </c>
      <c r="H573" s="27" t="s">
        <v>47</v>
      </c>
    </row>
    <row r="574" spans="1:8">
      <c r="A574" s="11">
        <v>573</v>
      </c>
      <c r="B574" s="12" t="s">
        <v>652</v>
      </c>
      <c r="C574" t="s">
        <v>2504</v>
      </c>
      <c r="D574" t="s">
        <v>3023</v>
      </c>
      <c r="E574" s="277" t="s">
        <v>400</v>
      </c>
      <c r="F574" s="78">
        <f t="shared" si="8"/>
        <v>23</v>
      </c>
      <c r="G574" s="109" t="s">
        <v>1199</v>
      </c>
      <c r="H574" s="27" t="s">
        <v>47</v>
      </c>
    </row>
    <row r="575" spans="1:8">
      <c r="A575" s="11">
        <v>574</v>
      </c>
      <c r="B575" s="12" t="s">
        <v>653</v>
      </c>
      <c r="C575" t="s">
        <v>2484</v>
      </c>
      <c r="D575" t="s">
        <v>3043</v>
      </c>
      <c r="E575" s="277" t="s">
        <v>796</v>
      </c>
      <c r="F575" s="78">
        <f t="shared" si="8"/>
        <v>22</v>
      </c>
      <c r="G575" s="109" t="s">
        <v>1199</v>
      </c>
      <c r="H575" s="27" t="s">
        <v>47</v>
      </c>
    </row>
    <row r="576" spans="1:8">
      <c r="A576" s="11">
        <v>575</v>
      </c>
      <c r="B576" s="12" t="s">
        <v>654</v>
      </c>
      <c r="C576" t="s">
        <v>2499</v>
      </c>
      <c r="D576" t="s">
        <v>3028</v>
      </c>
      <c r="E576" s="277" t="s">
        <v>400</v>
      </c>
      <c r="F576" s="78">
        <f t="shared" si="8"/>
        <v>23</v>
      </c>
      <c r="G576" s="109" t="s">
        <v>1199</v>
      </c>
      <c r="H576" s="27" t="s">
        <v>47</v>
      </c>
    </row>
    <row r="577" spans="1:8">
      <c r="A577" s="11">
        <v>576</v>
      </c>
      <c r="B577" s="12" t="s">
        <v>655</v>
      </c>
      <c r="C577" t="s">
        <v>2179</v>
      </c>
      <c r="D577" t="s">
        <v>3345</v>
      </c>
      <c r="E577" s="277" t="s">
        <v>1168</v>
      </c>
      <c r="F577" s="78">
        <f t="shared" si="8"/>
        <v>24</v>
      </c>
      <c r="G577" s="109" t="s">
        <v>1199</v>
      </c>
      <c r="H577" s="27" t="s">
        <v>47</v>
      </c>
    </row>
    <row r="578" spans="1:8">
      <c r="A578" s="11">
        <v>577</v>
      </c>
      <c r="B578" s="12" t="s">
        <v>656</v>
      </c>
      <c r="C578" t="s">
        <v>2492</v>
      </c>
      <c r="D578" t="s">
        <v>3035</v>
      </c>
      <c r="E578" s="277" t="s">
        <v>385</v>
      </c>
      <c r="F578" s="78">
        <f t="shared" si="8"/>
        <v>28</v>
      </c>
      <c r="G578" s="109" t="s">
        <v>1199</v>
      </c>
      <c r="H578" s="27" t="s">
        <v>47</v>
      </c>
    </row>
    <row r="579" spans="1:8">
      <c r="A579" s="11">
        <v>578</v>
      </c>
      <c r="B579" s="12" t="s">
        <v>657</v>
      </c>
      <c r="C579" t="s">
        <v>2225</v>
      </c>
      <c r="D579" t="s">
        <v>3301</v>
      </c>
      <c r="E579" s="277" t="s">
        <v>157</v>
      </c>
      <c r="F579" s="78">
        <f t="shared" ref="F579:F642" si="9">VLOOKUP(E579,$N$1:$O$48,2,FALSE)</f>
        <v>33</v>
      </c>
      <c r="G579" s="109" t="s">
        <v>1199</v>
      </c>
      <c r="H579" s="27" t="s">
        <v>47</v>
      </c>
    </row>
    <row r="580" spans="1:8">
      <c r="A580" s="11">
        <v>579</v>
      </c>
      <c r="B580" s="12" t="s">
        <v>658</v>
      </c>
      <c r="C580" t="s">
        <v>2485</v>
      </c>
      <c r="D580" t="s">
        <v>3042</v>
      </c>
      <c r="E580" s="277" t="s">
        <v>796</v>
      </c>
      <c r="F580" s="78">
        <f t="shared" si="9"/>
        <v>22</v>
      </c>
      <c r="G580" s="109" t="s">
        <v>1199</v>
      </c>
      <c r="H580" s="27" t="s">
        <v>47</v>
      </c>
    </row>
    <row r="581" spans="1:8">
      <c r="A581" s="11">
        <v>580</v>
      </c>
      <c r="B581" s="12" t="s">
        <v>659</v>
      </c>
      <c r="C581" t="s">
        <v>2498</v>
      </c>
      <c r="D581" t="s">
        <v>3029</v>
      </c>
      <c r="E581" s="277" t="s">
        <v>3387</v>
      </c>
      <c r="F581" s="78">
        <f t="shared" si="9"/>
        <v>11</v>
      </c>
      <c r="G581" s="109" t="s">
        <v>1199</v>
      </c>
      <c r="H581" s="27" t="s">
        <v>47</v>
      </c>
    </row>
    <row r="582" spans="1:8">
      <c r="A582" s="11">
        <v>581</v>
      </c>
      <c r="B582" s="12" t="s">
        <v>660</v>
      </c>
      <c r="C582" t="s">
        <v>2226</v>
      </c>
      <c r="D582" t="s">
        <v>3300</v>
      </c>
      <c r="E582" s="277" t="s">
        <v>391</v>
      </c>
      <c r="F582" s="78">
        <f t="shared" si="9"/>
        <v>26</v>
      </c>
      <c r="G582" s="109" t="s">
        <v>1199</v>
      </c>
      <c r="H582" s="27" t="s">
        <v>47</v>
      </c>
    </row>
    <row r="583" spans="1:8">
      <c r="A583" s="11">
        <v>582</v>
      </c>
      <c r="B583" s="12" t="s">
        <v>661</v>
      </c>
      <c r="C583" t="s">
        <v>2486</v>
      </c>
      <c r="D583" t="s">
        <v>3041</v>
      </c>
      <c r="E583" s="277" t="s">
        <v>1335</v>
      </c>
      <c r="F583" s="78">
        <f t="shared" si="9"/>
        <v>21</v>
      </c>
      <c r="G583" s="109" t="s">
        <v>1199</v>
      </c>
      <c r="H583" s="27" t="s">
        <v>47</v>
      </c>
    </row>
    <row r="584" spans="1:8">
      <c r="A584" s="11">
        <v>583</v>
      </c>
      <c r="B584" s="12" t="s">
        <v>662</v>
      </c>
      <c r="C584" t="s">
        <v>2500</v>
      </c>
      <c r="D584" t="s">
        <v>3027</v>
      </c>
      <c r="E584" s="277" t="s">
        <v>1168</v>
      </c>
      <c r="F584" s="78">
        <f t="shared" si="9"/>
        <v>24</v>
      </c>
      <c r="G584" s="109" t="s">
        <v>1199</v>
      </c>
      <c r="H584" s="27" t="s">
        <v>47</v>
      </c>
    </row>
    <row r="585" spans="1:8">
      <c r="A585" s="11">
        <v>584</v>
      </c>
      <c r="B585" s="12" t="s">
        <v>663</v>
      </c>
      <c r="C585" t="s">
        <v>2509</v>
      </c>
      <c r="D585" t="s">
        <v>3017</v>
      </c>
      <c r="E585" s="277" t="s">
        <v>400</v>
      </c>
      <c r="F585" s="78">
        <f t="shared" si="9"/>
        <v>23</v>
      </c>
      <c r="G585" s="109" t="s">
        <v>1199</v>
      </c>
      <c r="H585" s="27" t="s">
        <v>47</v>
      </c>
    </row>
    <row r="586" spans="1:8">
      <c r="A586" s="11">
        <v>585</v>
      </c>
      <c r="B586" s="12" t="s">
        <v>664</v>
      </c>
      <c r="C586" t="s">
        <v>4637</v>
      </c>
      <c r="D586" t="s">
        <v>4638</v>
      </c>
      <c r="E586" s="277" t="s">
        <v>1177</v>
      </c>
      <c r="F586" s="78">
        <f t="shared" si="9"/>
        <v>20</v>
      </c>
      <c r="G586" s="109" t="s">
        <v>1199</v>
      </c>
      <c r="H586" s="27" t="s">
        <v>80</v>
      </c>
    </row>
    <row r="587" spans="1:8">
      <c r="A587" s="11">
        <v>586</v>
      </c>
      <c r="B587" s="12" t="s">
        <v>665</v>
      </c>
      <c r="C587" t="s">
        <v>4862</v>
      </c>
      <c r="D587" t="s">
        <v>4639</v>
      </c>
      <c r="E587" s="277" t="s">
        <v>1335</v>
      </c>
      <c r="F587" s="78">
        <f t="shared" si="9"/>
        <v>21</v>
      </c>
      <c r="G587" s="109" t="s">
        <v>1199</v>
      </c>
      <c r="H587" s="27" t="s">
        <v>80</v>
      </c>
    </row>
    <row r="588" spans="1:8">
      <c r="A588" s="11">
        <v>587</v>
      </c>
      <c r="B588" s="12" t="s">
        <v>666</v>
      </c>
      <c r="C588" t="s">
        <v>4640</v>
      </c>
      <c r="D588" t="s">
        <v>4641</v>
      </c>
      <c r="E588" s="277" t="s">
        <v>161</v>
      </c>
      <c r="F588" s="78">
        <f t="shared" si="9"/>
        <v>29</v>
      </c>
      <c r="G588" s="109" t="s">
        <v>1199</v>
      </c>
      <c r="H588" s="27" t="s">
        <v>80</v>
      </c>
    </row>
    <row r="589" spans="1:8">
      <c r="A589" s="11">
        <v>588</v>
      </c>
      <c r="B589" s="12" t="s">
        <v>667</v>
      </c>
      <c r="C589" t="s">
        <v>4642</v>
      </c>
      <c r="D589" t="s">
        <v>4643</v>
      </c>
      <c r="E589" s="277" t="s">
        <v>400</v>
      </c>
      <c r="F589" s="78">
        <f t="shared" si="9"/>
        <v>23</v>
      </c>
      <c r="G589" s="109" t="s">
        <v>1199</v>
      </c>
      <c r="H589" s="27" t="s">
        <v>80</v>
      </c>
    </row>
    <row r="590" spans="1:8">
      <c r="A590" s="11">
        <v>589</v>
      </c>
      <c r="B590" s="12" t="s">
        <v>668</v>
      </c>
      <c r="C590" t="s">
        <v>4644</v>
      </c>
      <c r="D590" t="s">
        <v>4645</v>
      </c>
      <c r="E590" s="277" t="s">
        <v>385</v>
      </c>
      <c r="F590" s="78">
        <f t="shared" si="9"/>
        <v>28</v>
      </c>
      <c r="G590" s="109" t="s">
        <v>1199</v>
      </c>
      <c r="H590" s="27" t="s">
        <v>80</v>
      </c>
    </row>
    <row r="591" spans="1:8">
      <c r="A591" s="11">
        <v>590</v>
      </c>
      <c r="B591" s="12" t="s">
        <v>669</v>
      </c>
      <c r="C591" t="s">
        <v>4646</v>
      </c>
      <c r="D591" t="s">
        <v>4647</v>
      </c>
      <c r="E591" s="277" t="s">
        <v>400</v>
      </c>
      <c r="F591" s="78">
        <f t="shared" si="9"/>
        <v>23</v>
      </c>
      <c r="G591" s="109" t="s">
        <v>1199</v>
      </c>
      <c r="H591" s="27" t="s">
        <v>80</v>
      </c>
    </row>
    <row r="592" spans="1:8">
      <c r="A592" s="11">
        <v>591</v>
      </c>
      <c r="B592" s="12" t="s">
        <v>670</v>
      </c>
      <c r="C592" t="s">
        <v>4648</v>
      </c>
      <c r="D592" t="s">
        <v>4649</v>
      </c>
      <c r="E592" s="277" t="s">
        <v>1168</v>
      </c>
      <c r="F592" s="78">
        <f t="shared" si="9"/>
        <v>24</v>
      </c>
      <c r="G592" s="109" t="s">
        <v>1199</v>
      </c>
      <c r="H592" s="27" t="s">
        <v>80</v>
      </c>
    </row>
    <row r="593" spans="1:8">
      <c r="A593" s="11">
        <v>592</v>
      </c>
      <c r="B593" s="12" t="s">
        <v>671</v>
      </c>
      <c r="C593" t="s">
        <v>4650</v>
      </c>
      <c r="D593" t="s">
        <v>4651</v>
      </c>
      <c r="E593" s="277" t="s">
        <v>400</v>
      </c>
      <c r="F593" s="78">
        <f t="shared" si="9"/>
        <v>23</v>
      </c>
      <c r="G593" s="109" t="s">
        <v>1199</v>
      </c>
      <c r="H593" s="27" t="s">
        <v>80</v>
      </c>
    </row>
    <row r="594" spans="1:8">
      <c r="A594" s="11">
        <v>593</v>
      </c>
      <c r="B594" s="12" t="s">
        <v>672</v>
      </c>
      <c r="C594" t="s">
        <v>4652</v>
      </c>
      <c r="D594" t="s">
        <v>4653</v>
      </c>
      <c r="E594" s="277" t="s">
        <v>400</v>
      </c>
      <c r="F594" s="78">
        <f t="shared" si="9"/>
        <v>23</v>
      </c>
      <c r="G594" s="109" t="s">
        <v>1199</v>
      </c>
      <c r="H594" s="27" t="s">
        <v>80</v>
      </c>
    </row>
    <row r="595" spans="1:8">
      <c r="A595" s="11">
        <v>594</v>
      </c>
      <c r="B595" s="12" t="s">
        <v>673</v>
      </c>
      <c r="C595" t="s">
        <v>4654</v>
      </c>
      <c r="D595" t="s">
        <v>4655</v>
      </c>
      <c r="E595" s="277" t="s">
        <v>1177</v>
      </c>
      <c r="F595" s="78">
        <f t="shared" si="9"/>
        <v>20</v>
      </c>
      <c r="G595" s="109" t="s">
        <v>1199</v>
      </c>
      <c r="H595" s="27" t="s">
        <v>80</v>
      </c>
    </row>
    <row r="596" spans="1:8">
      <c r="A596" s="11">
        <v>595</v>
      </c>
      <c r="B596" s="12" t="s">
        <v>674</v>
      </c>
      <c r="C596" t="s">
        <v>4656</v>
      </c>
      <c r="D596" t="s">
        <v>4657</v>
      </c>
      <c r="E596" s="277" t="s">
        <v>400</v>
      </c>
      <c r="F596" s="78">
        <f t="shared" si="9"/>
        <v>23</v>
      </c>
      <c r="G596" s="109" t="s">
        <v>1199</v>
      </c>
      <c r="H596" s="27" t="s">
        <v>80</v>
      </c>
    </row>
    <row r="597" spans="1:8">
      <c r="A597" s="11">
        <v>596</v>
      </c>
      <c r="B597" s="12" t="s">
        <v>675</v>
      </c>
      <c r="C597" t="s">
        <v>4658</v>
      </c>
      <c r="D597" t="s">
        <v>4659</v>
      </c>
      <c r="E597" s="277" t="s">
        <v>1168</v>
      </c>
      <c r="F597" s="78">
        <f t="shared" si="9"/>
        <v>24</v>
      </c>
      <c r="G597" s="109" t="s">
        <v>1199</v>
      </c>
      <c r="H597" s="27" t="s">
        <v>80</v>
      </c>
    </row>
    <row r="598" spans="1:8">
      <c r="A598" s="11">
        <v>597</v>
      </c>
      <c r="B598" s="12" t="s">
        <v>676</v>
      </c>
      <c r="C598" t="s">
        <v>4660</v>
      </c>
      <c r="D598" t="s">
        <v>4661</v>
      </c>
      <c r="E598" s="277" t="s">
        <v>400</v>
      </c>
      <c r="F598" s="78">
        <f t="shared" si="9"/>
        <v>23</v>
      </c>
      <c r="G598" s="109" t="s">
        <v>1199</v>
      </c>
      <c r="H598" s="27" t="s">
        <v>80</v>
      </c>
    </row>
    <row r="599" spans="1:8">
      <c r="A599" s="11">
        <v>598</v>
      </c>
      <c r="B599" s="12" t="s">
        <v>677</v>
      </c>
      <c r="C599" t="s">
        <v>4662</v>
      </c>
      <c r="D599" t="s">
        <v>4663</v>
      </c>
      <c r="E599" s="277" t="s">
        <v>400</v>
      </c>
      <c r="F599" s="78">
        <f t="shared" si="9"/>
        <v>23</v>
      </c>
      <c r="G599" s="109" t="s">
        <v>1199</v>
      </c>
      <c r="H599" s="27" t="s">
        <v>80</v>
      </c>
    </row>
    <row r="600" spans="1:8">
      <c r="A600" s="11">
        <v>599</v>
      </c>
      <c r="B600" s="12" t="s">
        <v>678</v>
      </c>
      <c r="C600" t="s">
        <v>4664</v>
      </c>
      <c r="D600" t="s">
        <v>4665</v>
      </c>
      <c r="E600" s="277" t="s">
        <v>400</v>
      </c>
      <c r="F600" s="78">
        <f t="shared" si="9"/>
        <v>23</v>
      </c>
      <c r="G600" s="109" t="s">
        <v>1199</v>
      </c>
      <c r="H600" s="27" t="s">
        <v>80</v>
      </c>
    </row>
    <row r="601" spans="1:8">
      <c r="A601" s="11">
        <v>600</v>
      </c>
      <c r="B601" s="12" t="s">
        <v>679</v>
      </c>
      <c r="C601" t="s">
        <v>4666</v>
      </c>
      <c r="D601" t="s">
        <v>4667</v>
      </c>
      <c r="E601" s="277" t="s">
        <v>1168</v>
      </c>
      <c r="F601" s="78">
        <f t="shared" si="9"/>
        <v>24</v>
      </c>
      <c r="G601" s="109" t="s">
        <v>1199</v>
      </c>
      <c r="H601" s="27" t="s">
        <v>80</v>
      </c>
    </row>
    <row r="602" spans="1:8">
      <c r="A602" s="11">
        <v>601</v>
      </c>
      <c r="B602" s="12" t="s">
        <v>680</v>
      </c>
      <c r="C602" t="s">
        <v>4668</v>
      </c>
      <c r="D602" t="s">
        <v>4669</v>
      </c>
      <c r="E602" s="277" t="s">
        <v>391</v>
      </c>
      <c r="F602" s="78">
        <f t="shared" si="9"/>
        <v>26</v>
      </c>
      <c r="G602" s="109" t="s">
        <v>1199</v>
      </c>
      <c r="H602" s="27" t="s">
        <v>80</v>
      </c>
    </row>
    <row r="603" spans="1:8">
      <c r="A603" s="11">
        <v>602</v>
      </c>
      <c r="B603" s="12" t="s">
        <v>681</v>
      </c>
      <c r="C603" t="s">
        <v>4670</v>
      </c>
      <c r="D603" t="s">
        <v>4671</v>
      </c>
      <c r="E603" s="277" t="s">
        <v>1335</v>
      </c>
      <c r="F603" s="78">
        <f t="shared" si="9"/>
        <v>21</v>
      </c>
      <c r="G603" s="109" t="s">
        <v>1199</v>
      </c>
      <c r="H603" s="27" t="s">
        <v>80</v>
      </c>
    </row>
    <row r="604" spans="1:8">
      <c r="A604" s="11">
        <v>603</v>
      </c>
      <c r="B604" s="12" t="s">
        <v>682</v>
      </c>
      <c r="C604" t="s">
        <v>3461</v>
      </c>
      <c r="D604" t="s">
        <v>3507</v>
      </c>
      <c r="E604" s="277" t="s">
        <v>1335</v>
      </c>
      <c r="F604" s="78">
        <f t="shared" si="9"/>
        <v>21</v>
      </c>
      <c r="G604" s="109" t="s">
        <v>1202</v>
      </c>
      <c r="H604" s="27" t="s">
        <v>47</v>
      </c>
    </row>
    <row r="605" spans="1:8">
      <c r="A605" s="11">
        <v>604</v>
      </c>
      <c r="B605" s="12" t="s">
        <v>683</v>
      </c>
      <c r="C605" t="s">
        <v>4672</v>
      </c>
      <c r="D605" t="s">
        <v>4673</v>
      </c>
      <c r="E605" s="277" t="s">
        <v>1335</v>
      </c>
      <c r="F605" s="78">
        <f t="shared" si="9"/>
        <v>21</v>
      </c>
      <c r="G605" s="109" t="s">
        <v>1202</v>
      </c>
      <c r="H605" s="27" t="s">
        <v>80</v>
      </c>
    </row>
    <row r="606" spans="1:8">
      <c r="A606" s="11">
        <v>605</v>
      </c>
      <c r="B606" s="12" t="s">
        <v>684</v>
      </c>
      <c r="C606" t="s">
        <v>2483</v>
      </c>
      <c r="D606" t="s">
        <v>3044</v>
      </c>
      <c r="E606" s="277" t="s">
        <v>400</v>
      </c>
      <c r="F606" s="78">
        <f t="shared" si="9"/>
        <v>23</v>
      </c>
      <c r="G606" s="28" t="s">
        <v>1201</v>
      </c>
      <c r="H606" s="27" t="s">
        <v>63</v>
      </c>
    </row>
    <row r="607" spans="1:8">
      <c r="A607" s="11">
        <v>606</v>
      </c>
      <c r="B607" s="12" t="s">
        <v>685</v>
      </c>
      <c r="C607" t="s">
        <v>2482</v>
      </c>
      <c r="D607" t="s">
        <v>3045</v>
      </c>
      <c r="E607" s="277" t="s">
        <v>400</v>
      </c>
      <c r="F607" s="78">
        <f t="shared" si="9"/>
        <v>23</v>
      </c>
      <c r="G607" s="28" t="s">
        <v>1201</v>
      </c>
      <c r="H607" s="27" t="s">
        <v>50</v>
      </c>
    </row>
    <row r="608" spans="1:8">
      <c r="A608" s="11">
        <v>607</v>
      </c>
      <c r="B608" s="12" t="s">
        <v>686</v>
      </c>
      <c r="C608" t="s">
        <v>2481</v>
      </c>
      <c r="D608" t="s">
        <v>3046</v>
      </c>
      <c r="E608" s="277" t="s">
        <v>400</v>
      </c>
      <c r="F608" s="78">
        <f t="shared" si="9"/>
        <v>23</v>
      </c>
      <c r="G608" s="28" t="s">
        <v>1201</v>
      </c>
      <c r="H608" s="27" t="s">
        <v>50</v>
      </c>
    </row>
    <row r="609" spans="1:8">
      <c r="A609" s="11">
        <v>608</v>
      </c>
      <c r="B609" s="12" t="s">
        <v>687</v>
      </c>
      <c r="C609" t="s">
        <v>4674</v>
      </c>
      <c r="D609" t="s">
        <v>3346</v>
      </c>
      <c r="E609" s="277" t="s">
        <v>1177</v>
      </c>
      <c r="F609" s="78">
        <f t="shared" si="9"/>
        <v>20</v>
      </c>
      <c r="G609" s="28" t="s">
        <v>1201</v>
      </c>
      <c r="H609" s="27" t="s">
        <v>50</v>
      </c>
    </row>
    <row r="610" spans="1:8">
      <c r="A610" s="11">
        <v>609</v>
      </c>
      <c r="B610" s="12" t="s">
        <v>689</v>
      </c>
      <c r="C610" t="s">
        <v>2480</v>
      </c>
      <c r="D610" t="s">
        <v>3047</v>
      </c>
      <c r="E610" s="277" t="s">
        <v>1168</v>
      </c>
      <c r="F610" s="78">
        <f t="shared" si="9"/>
        <v>24</v>
      </c>
      <c r="G610" s="28" t="s">
        <v>1201</v>
      </c>
      <c r="H610" s="27" t="s">
        <v>50</v>
      </c>
    </row>
    <row r="611" spans="1:8">
      <c r="A611" s="11">
        <v>610</v>
      </c>
      <c r="B611" s="12" t="s">
        <v>690</v>
      </c>
      <c r="C611" t="s">
        <v>2178</v>
      </c>
      <c r="D611" t="s">
        <v>3347</v>
      </c>
      <c r="E611" s="277" t="s">
        <v>400</v>
      </c>
      <c r="F611" s="78">
        <f t="shared" si="9"/>
        <v>23</v>
      </c>
      <c r="G611" s="28" t="s">
        <v>1201</v>
      </c>
      <c r="H611" s="27" t="s">
        <v>47</v>
      </c>
    </row>
    <row r="612" spans="1:8">
      <c r="A612" s="11">
        <v>611</v>
      </c>
      <c r="B612" s="12" t="s">
        <v>691</v>
      </c>
      <c r="C612" t="s">
        <v>2174</v>
      </c>
      <c r="D612" t="s">
        <v>3351</v>
      </c>
      <c r="E612" s="277" t="s">
        <v>400</v>
      </c>
      <c r="F612" s="78">
        <f t="shared" si="9"/>
        <v>23</v>
      </c>
      <c r="G612" s="28" t="s">
        <v>1201</v>
      </c>
      <c r="H612" s="27" t="s">
        <v>47</v>
      </c>
    </row>
    <row r="613" spans="1:8">
      <c r="A613" s="11">
        <v>612</v>
      </c>
      <c r="B613" s="12" t="s">
        <v>692</v>
      </c>
      <c r="C613" t="s">
        <v>2479</v>
      </c>
      <c r="D613" t="s">
        <v>3048</v>
      </c>
      <c r="E613" s="277" t="s">
        <v>400</v>
      </c>
      <c r="F613" s="78">
        <f t="shared" si="9"/>
        <v>23</v>
      </c>
      <c r="G613" s="28" t="s">
        <v>1201</v>
      </c>
      <c r="H613" s="27" t="s">
        <v>47</v>
      </c>
    </row>
    <row r="614" spans="1:8">
      <c r="A614" s="11">
        <v>613</v>
      </c>
      <c r="B614" s="12" t="s">
        <v>693</v>
      </c>
      <c r="C614" t="s">
        <v>2177</v>
      </c>
      <c r="D614" t="s">
        <v>3348</v>
      </c>
      <c r="E614" s="277" t="s">
        <v>400</v>
      </c>
      <c r="F614" s="78">
        <f t="shared" si="9"/>
        <v>23</v>
      </c>
      <c r="G614" s="28" t="s">
        <v>1201</v>
      </c>
      <c r="H614" s="27" t="s">
        <v>47</v>
      </c>
    </row>
    <row r="615" spans="1:8">
      <c r="A615" s="11">
        <v>614</v>
      </c>
      <c r="B615" s="12" t="s">
        <v>694</v>
      </c>
      <c r="C615" t="s">
        <v>2176</v>
      </c>
      <c r="D615" t="s">
        <v>3349</v>
      </c>
      <c r="E615" s="277" t="s">
        <v>1168</v>
      </c>
      <c r="F615" s="78">
        <f t="shared" si="9"/>
        <v>24</v>
      </c>
      <c r="G615" s="28" t="s">
        <v>1201</v>
      </c>
      <c r="H615" s="27" t="s">
        <v>47</v>
      </c>
    </row>
    <row r="616" spans="1:8">
      <c r="A616" s="11">
        <v>615</v>
      </c>
      <c r="B616" s="12" t="s">
        <v>695</v>
      </c>
      <c r="C616" t="s">
        <v>4675</v>
      </c>
      <c r="D616" t="s">
        <v>4676</v>
      </c>
      <c r="E616" s="277" t="s">
        <v>400</v>
      </c>
      <c r="F616" s="78">
        <f t="shared" si="9"/>
        <v>23</v>
      </c>
      <c r="G616" s="28" t="s">
        <v>1201</v>
      </c>
      <c r="H616" s="27" t="s">
        <v>47</v>
      </c>
    </row>
    <row r="617" spans="1:8">
      <c r="A617" s="11">
        <v>616</v>
      </c>
      <c r="B617" s="12" t="s">
        <v>696</v>
      </c>
      <c r="C617" t="s">
        <v>2478</v>
      </c>
      <c r="D617" t="s">
        <v>3049</v>
      </c>
      <c r="E617" s="277" t="s">
        <v>400</v>
      </c>
      <c r="F617" s="78">
        <f t="shared" si="9"/>
        <v>23</v>
      </c>
      <c r="G617" s="28" t="s">
        <v>1201</v>
      </c>
      <c r="H617" s="27" t="s">
        <v>47</v>
      </c>
    </row>
    <row r="618" spans="1:8">
      <c r="A618" s="11">
        <v>617</v>
      </c>
      <c r="B618" s="12" t="s">
        <v>697</v>
      </c>
      <c r="C618" t="s">
        <v>2175</v>
      </c>
      <c r="D618" t="s">
        <v>3350</v>
      </c>
      <c r="E618" s="277" t="s">
        <v>400</v>
      </c>
      <c r="F618" s="78">
        <f t="shared" si="9"/>
        <v>23</v>
      </c>
      <c r="G618" s="28" t="s">
        <v>1201</v>
      </c>
      <c r="H618" s="27" t="s">
        <v>47</v>
      </c>
    </row>
    <row r="619" spans="1:8">
      <c r="A619" s="11">
        <v>618</v>
      </c>
      <c r="B619" s="12" t="s">
        <v>698</v>
      </c>
      <c r="C619" t="s">
        <v>2477</v>
      </c>
      <c r="D619" t="s">
        <v>3050</v>
      </c>
      <c r="E619" s="277" t="s">
        <v>1168</v>
      </c>
      <c r="F619" s="78">
        <f t="shared" si="9"/>
        <v>24</v>
      </c>
      <c r="G619" s="28" t="s">
        <v>1448</v>
      </c>
      <c r="H619" s="27" t="s">
        <v>222</v>
      </c>
    </row>
    <row r="620" spans="1:8">
      <c r="A620" s="11">
        <v>619</v>
      </c>
      <c r="B620" s="12" t="s">
        <v>699</v>
      </c>
      <c r="C620" t="s">
        <v>4677</v>
      </c>
      <c r="D620" t="s">
        <v>4678</v>
      </c>
      <c r="E620" s="277" t="s">
        <v>1168</v>
      </c>
      <c r="F620" s="78">
        <f t="shared" si="9"/>
        <v>24</v>
      </c>
      <c r="G620" s="28" t="s">
        <v>1448</v>
      </c>
      <c r="H620" s="27" t="s">
        <v>63</v>
      </c>
    </row>
    <row r="621" spans="1:8">
      <c r="A621" s="11">
        <v>620</v>
      </c>
      <c r="B621" s="12" t="s">
        <v>700</v>
      </c>
      <c r="C621" t="s">
        <v>2473</v>
      </c>
      <c r="D621" t="s">
        <v>3056</v>
      </c>
      <c r="E621" s="277" t="s">
        <v>1168</v>
      </c>
      <c r="F621" s="78">
        <f t="shared" si="9"/>
        <v>24</v>
      </c>
      <c r="G621" s="28" t="s">
        <v>1203</v>
      </c>
      <c r="H621" s="27" t="s">
        <v>63</v>
      </c>
    </row>
    <row r="622" spans="1:8">
      <c r="A622" s="11">
        <v>621</v>
      </c>
      <c r="B622" s="12" t="s">
        <v>701</v>
      </c>
      <c r="C622" t="s">
        <v>2470</v>
      </c>
      <c r="D622" t="s">
        <v>3059</v>
      </c>
      <c r="E622" s="277" t="s">
        <v>400</v>
      </c>
      <c r="F622" s="78">
        <f t="shared" si="9"/>
        <v>23</v>
      </c>
      <c r="G622" s="28" t="s">
        <v>1203</v>
      </c>
      <c r="H622" s="27" t="s">
        <v>63</v>
      </c>
    </row>
    <row r="623" spans="1:8">
      <c r="A623" s="11">
        <v>622</v>
      </c>
      <c r="B623" s="12" t="s">
        <v>702</v>
      </c>
      <c r="C623" t="s">
        <v>2471</v>
      </c>
      <c r="D623" t="s">
        <v>3058</v>
      </c>
      <c r="E623" s="277" t="s">
        <v>400</v>
      </c>
      <c r="F623" s="78">
        <f t="shared" si="9"/>
        <v>23</v>
      </c>
      <c r="G623" s="28" t="s">
        <v>1203</v>
      </c>
      <c r="H623" s="27" t="s">
        <v>63</v>
      </c>
    </row>
    <row r="624" spans="1:8">
      <c r="A624" s="11">
        <v>623</v>
      </c>
      <c r="B624" s="12" t="s">
        <v>703</v>
      </c>
      <c r="C624" t="s">
        <v>2472</v>
      </c>
      <c r="D624" t="s">
        <v>3057</v>
      </c>
      <c r="E624" s="277" t="s">
        <v>1168</v>
      </c>
      <c r="F624" s="78">
        <f t="shared" si="9"/>
        <v>24</v>
      </c>
      <c r="G624" s="28" t="s">
        <v>1203</v>
      </c>
      <c r="H624" s="27" t="s">
        <v>63</v>
      </c>
    </row>
    <row r="625" spans="1:8">
      <c r="A625" s="11">
        <v>624</v>
      </c>
      <c r="B625" s="12" t="s">
        <v>704</v>
      </c>
      <c r="C625" t="s">
        <v>1369</v>
      </c>
      <c r="D625" t="s">
        <v>1370</v>
      </c>
      <c r="E625" s="277" t="s">
        <v>400</v>
      </c>
      <c r="F625" s="78">
        <f t="shared" si="9"/>
        <v>23</v>
      </c>
      <c r="G625" s="28" t="s">
        <v>1203</v>
      </c>
      <c r="H625" s="27" t="s">
        <v>63</v>
      </c>
    </row>
    <row r="626" spans="1:8">
      <c r="A626" s="11">
        <v>625</v>
      </c>
      <c r="B626" s="12" t="s">
        <v>705</v>
      </c>
      <c r="C626" t="s">
        <v>4679</v>
      </c>
      <c r="D626" t="s">
        <v>3053</v>
      </c>
      <c r="E626" s="277" t="s">
        <v>400</v>
      </c>
      <c r="F626" s="78">
        <f t="shared" si="9"/>
        <v>23</v>
      </c>
      <c r="G626" s="28" t="s">
        <v>1203</v>
      </c>
      <c r="H626" s="27" t="s">
        <v>63</v>
      </c>
    </row>
    <row r="627" spans="1:8">
      <c r="A627" s="11">
        <v>626</v>
      </c>
      <c r="B627" s="12" t="s">
        <v>706</v>
      </c>
      <c r="C627" t="s">
        <v>2469</v>
      </c>
      <c r="D627" t="s">
        <v>3060</v>
      </c>
      <c r="E627" s="277" t="s">
        <v>400</v>
      </c>
      <c r="F627" s="78">
        <f t="shared" si="9"/>
        <v>23</v>
      </c>
      <c r="G627" s="28" t="s">
        <v>1203</v>
      </c>
      <c r="H627" s="27" t="s">
        <v>63</v>
      </c>
    </row>
    <row r="628" spans="1:8">
      <c r="A628" s="11">
        <v>627</v>
      </c>
      <c r="B628" s="12" t="s">
        <v>707</v>
      </c>
      <c r="C628" t="s">
        <v>4680</v>
      </c>
      <c r="D628" t="s">
        <v>3055</v>
      </c>
      <c r="E628" s="277" t="s">
        <v>400</v>
      </c>
      <c r="F628" s="78">
        <f t="shared" si="9"/>
        <v>23</v>
      </c>
      <c r="G628" s="28" t="s">
        <v>1203</v>
      </c>
      <c r="H628" s="27" t="s">
        <v>63</v>
      </c>
    </row>
    <row r="629" spans="1:8">
      <c r="A629" s="11">
        <v>628</v>
      </c>
      <c r="B629" s="12" t="s">
        <v>708</v>
      </c>
      <c r="C629" t="s">
        <v>4681</v>
      </c>
      <c r="D629" t="s">
        <v>3061</v>
      </c>
      <c r="E629" s="277" t="s">
        <v>400</v>
      </c>
      <c r="F629" s="78">
        <f t="shared" si="9"/>
        <v>23</v>
      </c>
      <c r="G629" s="28" t="s">
        <v>1203</v>
      </c>
      <c r="H629" s="27" t="s">
        <v>63</v>
      </c>
    </row>
    <row r="630" spans="1:8">
      <c r="A630" s="11">
        <v>629</v>
      </c>
      <c r="B630" s="12" t="s">
        <v>709</v>
      </c>
      <c r="C630" t="s">
        <v>2475</v>
      </c>
      <c r="D630" t="s">
        <v>3052</v>
      </c>
      <c r="E630" s="277" t="s">
        <v>400</v>
      </c>
      <c r="F630" s="78">
        <f t="shared" si="9"/>
        <v>23</v>
      </c>
      <c r="G630" s="28" t="s">
        <v>1203</v>
      </c>
      <c r="H630" s="27" t="s">
        <v>63</v>
      </c>
    </row>
    <row r="631" spans="1:8">
      <c r="A631" s="11">
        <v>630</v>
      </c>
      <c r="B631" s="12" t="s">
        <v>710</v>
      </c>
      <c r="C631" t="s">
        <v>2476</v>
      </c>
      <c r="D631" t="s">
        <v>3051</v>
      </c>
      <c r="E631" s="277" t="s">
        <v>400</v>
      </c>
      <c r="F631" s="78">
        <f t="shared" si="9"/>
        <v>23</v>
      </c>
      <c r="G631" s="28" t="s">
        <v>1203</v>
      </c>
      <c r="H631" s="27" t="s">
        <v>63</v>
      </c>
    </row>
    <row r="632" spans="1:8">
      <c r="A632" s="11">
        <v>631</v>
      </c>
      <c r="B632" s="12" t="s">
        <v>711</v>
      </c>
      <c r="C632" t="s">
        <v>2465</v>
      </c>
      <c r="D632" t="s">
        <v>3065</v>
      </c>
      <c r="E632" s="277" t="s">
        <v>400</v>
      </c>
      <c r="F632" s="78">
        <f t="shared" si="9"/>
        <v>23</v>
      </c>
      <c r="G632" s="28" t="s">
        <v>1203</v>
      </c>
      <c r="H632" s="27" t="s">
        <v>50</v>
      </c>
    </row>
    <row r="633" spans="1:8">
      <c r="A633" s="11">
        <v>632</v>
      </c>
      <c r="B633" s="12" t="s">
        <v>712</v>
      </c>
      <c r="C633" t="s">
        <v>2468</v>
      </c>
      <c r="D633" t="s">
        <v>3062</v>
      </c>
      <c r="E633" s="277" t="s">
        <v>400</v>
      </c>
      <c r="F633" s="78">
        <f t="shared" si="9"/>
        <v>23</v>
      </c>
      <c r="G633" s="28" t="s">
        <v>1203</v>
      </c>
      <c r="H633" s="27" t="s">
        <v>50</v>
      </c>
    </row>
    <row r="634" spans="1:8">
      <c r="A634" s="11">
        <v>633</v>
      </c>
      <c r="B634" s="12" t="s">
        <v>713</v>
      </c>
      <c r="C634" t="s">
        <v>2467</v>
      </c>
      <c r="D634" t="s">
        <v>3063</v>
      </c>
      <c r="E634" s="277" t="s">
        <v>1168</v>
      </c>
      <c r="F634" s="78">
        <f t="shared" si="9"/>
        <v>24</v>
      </c>
      <c r="G634" s="28" t="s">
        <v>1203</v>
      </c>
      <c r="H634" s="27" t="s">
        <v>50</v>
      </c>
    </row>
    <row r="635" spans="1:8">
      <c r="A635" s="11">
        <v>634</v>
      </c>
      <c r="B635" s="12" t="s">
        <v>714</v>
      </c>
      <c r="C635" t="s">
        <v>2462</v>
      </c>
      <c r="D635" t="s">
        <v>3068</v>
      </c>
      <c r="E635" s="277" t="s">
        <v>400</v>
      </c>
      <c r="F635" s="78">
        <f t="shared" si="9"/>
        <v>23</v>
      </c>
      <c r="G635" s="28" t="s">
        <v>1203</v>
      </c>
      <c r="H635" s="27" t="s">
        <v>50</v>
      </c>
    </row>
    <row r="636" spans="1:8">
      <c r="A636" s="11">
        <v>635</v>
      </c>
      <c r="B636" s="12" t="s">
        <v>715</v>
      </c>
      <c r="C636" t="s">
        <v>2457</v>
      </c>
      <c r="D636" t="s">
        <v>3072</v>
      </c>
      <c r="E636" s="277" t="s">
        <v>400</v>
      </c>
      <c r="F636" s="78">
        <f t="shared" si="9"/>
        <v>23</v>
      </c>
      <c r="G636" s="28" t="s">
        <v>1203</v>
      </c>
      <c r="H636" s="27" t="s">
        <v>50</v>
      </c>
    </row>
    <row r="637" spans="1:8">
      <c r="A637" s="11">
        <v>636</v>
      </c>
      <c r="B637" s="12" t="s">
        <v>716</v>
      </c>
      <c r="C637" t="s">
        <v>2461</v>
      </c>
      <c r="D637" t="s">
        <v>3069</v>
      </c>
      <c r="E637" s="277" t="s">
        <v>400</v>
      </c>
      <c r="F637" s="78">
        <f t="shared" si="9"/>
        <v>23</v>
      </c>
      <c r="G637" s="28" t="s">
        <v>1203</v>
      </c>
      <c r="H637" s="27" t="s">
        <v>50</v>
      </c>
    </row>
    <row r="638" spans="1:8">
      <c r="A638" s="11">
        <v>637</v>
      </c>
      <c r="B638" s="12" t="s">
        <v>717</v>
      </c>
      <c r="C638" t="s">
        <v>2463</v>
      </c>
      <c r="D638" t="s">
        <v>3067</v>
      </c>
      <c r="E638" s="277" t="s">
        <v>400</v>
      </c>
      <c r="F638" s="78">
        <f t="shared" si="9"/>
        <v>23</v>
      </c>
      <c r="G638" s="28" t="s">
        <v>1203</v>
      </c>
      <c r="H638" s="27" t="s">
        <v>50</v>
      </c>
    </row>
    <row r="639" spans="1:8">
      <c r="A639" s="11">
        <v>638</v>
      </c>
      <c r="B639" s="12" t="s">
        <v>718</v>
      </c>
      <c r="C639" t="s">
        <v>2464</v>
      </c>
      <c r="D639" t="s">
        <v>3066</v>
      </c>
      <c r="E639" s="277" t="s">
        <v>400</v>
      </c>
      <c r="F639" s="78">
        <f t="shared" si="9"/>
        <v>23</v>
      </c>
      <c r="G639" s="28" t="s">
        <v>1203</v>
      </c>
      <c r="H639" s="27" t="s">
        <v>50</v>
      </c>
    </row>
    <row r="640" spans="1:8">
      <c r="A640" s="11">
        <v>639</v>
      </c>
      <c r="B640" s="12" t="s">
        <v>719</v>
      </c>
      <c r="C640" t="s">
        <v>2460</v>
      </c>
      <c r="D640" t="s">
        <v>3070</v>
      </c>
      <c r="E640" s="277" t="s">
        <v>400</v>
      </c>
      <c r="F640" s="78">
        <f t="shared" si="9"/>
        <v>23</v>
      </c>
      <c r="G640" s="28" t="s">
        <v>1203</v>
      </c>
      <c r="H640" s="27" t="s">
        <v>50</v>
      </c>
    </row>
    <row r="641" spans="1:8">
      <c r="A641" s="11">
        <v>640</v>
      </c>
      <c r="B641" s="12" t="s">
        <v>720</v>
      </c>
      <c r="C641" t="s">
        <v>2466</v>
      </c>
      <c r="D641" t="s">
        <v>3064</v>
      </c>
      <c r="E641" s="277" t="s">
        <v>400</v>
      </c>
      <c r="F641" s="78">
        <f t="shared" si="9"/>
        <v>23</v>
      </c>
      <c r="G641" s="28" t="s">
        <v>1203</v>
      </c>
      <c r="H641" s="27" t="s">
        <v>50</v>
      </c>
    </row>
    <row r="642" spans="1:8">
      <c r="A642" s="11">
        <v>641</v>
      </c>
      <c r="B642" s="12" t="s">
        <v>721</v>
      </c>
      <c r="C642" t="s">
        <v>2459</v>
      </c>
      <c r="D642" t="s">
        <v>2783</v>
      </c>
      <c r="E642" s="277" t="s">
        <v>400</v>
      </c>
      <c r="F642" s="78">
        <f t="shared" si="9"/>
        <v>23</v>
      </c>
      <c r="G642" s="28" t="s">
        <v>1203</v>
      </c>
      <c r="H642" s="27" t="s">
        <v>50</v>
      </c>
    </row>
    <row r="643" spans="1:8">
      <c r="A643" s="11">
        <v>642</v>
      </c>
      <c r="B643" s="12" t="s">
        <v>722</v>
      </c>
      <c r="C643" t="s">
        <v>2458</v>
      </c>
      <c r="D643" t="s">
        <v>3071</v>
      </c>
      <c r="E643" s="277" t="s">
        <v>1335</v>
      </c>
      <c r="F643" s="78">
        <f t="shared" ref="F643:F706" si="10">VLOOKUP(E643,$N$1:$O$48,2,FALSE)</f>
        <v>21</v>
      </c>
      <c r="G643" s="28" t="s">
        <v>1203</v>
      </c>
      <c r="H643" s="27" t="s">
        <v>50</v>
      </c>
    </row>
    <row r="644" spans="1:8">
      <c r="A644" s="11">
        <v>643</v>
      </c>
      <c r="B644" s="12" t="s">
        <v>723</v>
      </c>
      <c r="C644" t="s">
        <v>2164</v>
      </c>
      <c r="D644" t="s">
        <v>3361</v>
      </c>
      <c r="E644" s="277" t="s">
        <v>400</v>
      </c>
      <c r="F644" s="78">
        <f t="shared" si="10"/>
        <v>23</v>
      </c>
      <c r="G644" s="28" t="s">
        <v>1203</v>
      </c>
      <c r="H644" s="27" t="s">
        <v>47</v>
      </c>
    </row>
    <row r="645" spans="1:8">
      <c r="A645" s="11">
        <v>644</v>
      </c>
      <c r="B645" s="12" t="s">
        <v>724</v>
      </c>
      <c r="C645" t="s">
        <v>2166</v>
      </c>
      <c r="D645" t="s">
        <v>3359</v>
      </c>
      <c r="E645" s="277" t="s">
        <v>400</v>
      </c>
      <c r="F645" s="78">
        <f t="shared" si="10"/>
        <v>23</v>
      </c>
      <c r="G645" s="28" t="s">
        <v>1203</v>
      </c>
      <c r="H645" s="27" t="s">
        <v>47</v>
      </c>
    </row>
    <row r="646" spans="1:8">
      <c r="A646" s="11">
        <v>645</v>
      </c>
      <c r="B646" s="12" t="s">
        <v>725</v>
      </c>
      <c r="C646" t="s">
        <v>2165</v>
      </c>
      <c r="D646" t="s">
        <v>3360</v>
      </c>
      <c r="E646" s="277" t="s">
        <v>400</v>
      </c>
      <c r="F646" s="78">
        <f t="shared" si="10"/>
        <v>23</v>
      </c>
      <c r="G646" s="28" t="s">
        <v>1203</v>
      </c>
      <c r="H646" s="27" t="s">
        <v>47</v>
      </c>
    </row>
    <row r="647" spans="1:8">
      <c r="A647" s="11">
        <v>646</v>
      </c>
      <c r="B647" s="12" t="s">
        <v>726</v>
      </c>
      <c r="C647" t="s">
        <v>3462</v>
      </c>
      <c r="D647" t="s">
        <v>3508</v>
      </c>
      <c r="E647" s="277" t="s">
        <v>400</v>
      </c>
      <c r="F647" s="78">
        <f t="shared" si="10"/>
        <v>23</v>
      </c>
      <c r="G647" s="28" t="s">
        <v>1203</v>
      </c>
      <c r="H647" s="27" t="s">
        <v>47</v>
      </c>
    </row>
    <row r="648" spans="1:8">
      <c r="A648" s="11">
        <v>647</v>
      </c>
      <c r="B648" s="12" t="s">
        <v>727</v>
      </c>
      <c r="C648" t="s">
        <v>2171</v>
      </c>
      <c r="D648" t="s">
        <v>3354</v>
      </c>
      <c r="E648" s="277" t="s">
        <v>400</v>
      </c>
      <c r="F648" s="78">
        <f t="shared" si="10"/>
        <v>23</v>
      </c>
      <c r="G648" s="28" t="s">
        <v>1203</v>
      </c>
      <c r="H648" s="27" t="s">
        <v>47</v>
      </c>
    </row>
    <row r="649" spans="1:8">
      <c r="A649" s="11">
        <v>648</v>
      </c>
      <c r="B649" s="12" t="s">
        <v>728</v>
      </c>
      <c r="C649" t="s">
        <v>2173</v>
      </c>
      <c r="D649" t="s">
        <v>3352</v>
      </c>
      <c r="E649" s="277" t="s">
        <v>400</v>
      </c>
      <c r="F649" s="78">
        <f t="shared" si="10"/>
        <v>23</v>
      </c>
      <c r="G649" s="28" t="s">
        <v>1203</v>
      </c>
      <c r="H649" s="27" t="s">
        <v>47</v>
      </c>
    </row>
    <row r="650" spans="1:8">
      <c r="A650" s="11">
        <v>649</v>
      </c>
      <c r="B650" s="12" t="s">
        <v>729</v>
      </c>
      <c r="C650" t="s">
        <v>2170</v>
      </c>
      <c r="D650" t="s">
        <v>3355</v>
      </c>
      <c r="E650" s="277" t="s">
        <v>400</v>
      </c>
      <c r="F650" s="78">
        <f t="shared" si="10"/>
        <v>23</v>
      </c>
      <c r="G650" s="28" t="s">
        <v>1203</v>
      </c>
      <c r="H650" s="27" t="s">
        <v>47</v>
      </c>
    </row>
    <row r="651" spans="1:8">
      <c r="A651" s="11">
        <v>650</v>
      </c>
      <c r="B651" s="12" t="s">
        <v>730</v>
      </c>
      <c r="C651" t="s">
        <v>2167</v>
      </c>
      <c r="D651" t="s">
        <v>3358</v>
      </c>
      <c r="E651" s="277" t="s">
        <v>400</v>
      </c>
      <c r="F651" s="78">
        <f t="shared" si="10"/>
        <v>23</v>
      </c>
      <c r="G651" s="28" t="s">
        <v>1203</v>
      </c>
      <c r="H651" s="27" t="s">
        <v>47</v>
      </c>
    </row>
    <row r="652" spans="1:8">
      <c r="A652" s="11">
        <v>651</v>
      </c>
      <c r="B652" s="12" t="s">
        <v>731</v>
      </c>
      <c r="C652" t="s">
        <v>2172</v>
      </c>
      <c r="D652" t="s">
        <v>3353</v>
      </c>
      <c r="E652" s="277" t="s">
        <v>1335</v>
      </c>
      <c r="F652" s="78">
        <f t="shared" si="10"/>
        <v>21</v>
      </c>
      <c r="G652" s="28" t="s">
        <v>1203</v>
      </c>
      <c r="H652" s="27" t="s">
        <v>47</v>
      </c>
    </row>
    <row r="653" spans="1:8">
      <c r="A653" s="11">
        <v>652</v>
      </c>
      <c r="B653" s="12" t="s">
        <v>732</v>
      </c>
      <c r="C653" t="s">
        <v>2162</v>
      </c>
      <c r="D653" t="s">
        <v>3363</v>
      </c>
      <c r="E653" s="277" t="s">
        <v>400</v>
      </c>
      <c r="F653" s="78">
        <f t="shared" si="10"/>
        <v>23</v>
      </c>
      <c r="G653" s="28" t="s">
        <v>1203</v>
      </c>
      <c r="H653" s="27" t="s">
        <v>47</v>
      </c>
    </row>
    <row r="654" spans="1:8">
      <c r="A654" s="11">
        <v>653</v>
      </c>
      <c r="B654" s="12" t="s">
        <v>733</v>
      </c>
      <c r="C654" t="s">
        <v>2163</v>
      </c>
      <c r="D654" t="s">
        <v>3362</v>
      </c>
      <c r="E654" s="277" t="s">
        <v>400</v>
      </c>
      <c r="F654" s="78">
        <f t="shared" si="10"/>
        <v>23</v>
      </c>
      <c r="G654" s="28" t="s">
        <v>1203</v>
      </c>
      <c r="H654" s="27" t="s">
        <v>47</v>
      </c>
    </row>
    <row r="655" spans="1:8">
      <c r="A655" s="11">
        <v>654</v>
      </c>
      <c r="B655" s="12" t="s">
        <v>734</v>
      </c>
      <c r="C655" t="s">
        <v>2168</v>
      </c>
      <c r="D655" t="s">
        <v>3357</v>
      </c>
      <c r="E655" s="277" t="s">
        <v>400</v>
      </c>
      <c r="F655" s="78">
        <f t="shared" si="10"/>
        <v>23</v>
      </c>
      <c r="G655" s="28" t="s">
        <v>1203</v>
      </c>
      <c r="H655" s="27" t="s">
        <v>47</v>
      </c>
    </row>
    <row r="656" spans="1:8">
      <c r="A656" s="11">
        <v>655</v>
      </c>
      <c r="B656" s="12" t="s">
        <v>735</v>
      </c>
      <c r="C656" t="s">
        <v>2169</v>
      </c>
      <c r="D656" t="s">
        <v>3356</v>
      </c>
      <c r="E656" s="277" t="s">
        <v>400</v>
      </c>
      <c r="F656" s="78">
        <f t="shared" si="10"/>
        <v>23</v>
      </c>
      <c r="G656" s="28" t="s">
        <v>1203</v>
      </c>
      <c r="H656" s="27" t="s">
        <v>47</v>
      </c>
    </row>
    <row r="657" spans="1:8">
      <c r="A657" s="11">
        <v>656</v>
      </c>
      <c r="B657" s="12" t="s">
        <v>736</v>
      </c>
      <c r="C657" t="s">
        <v>2474</v>
      </c>
      <c r="D657" t="s">
        <v>3054</v>
      </c>
      <c r="E657" s="277" t="s">
        <v>400</v>
      </c>
      <c r="F657" s="78">
        <f t="shared" si="10"/>
        <v>23</v>
      </c>
      <c r="G657" s="28" t="s">
        <v>1203</v>
      </c>
      <c r="H657" s="27" t="s">
        <v>63</v>
      </c>
    </row>
    <row r="658" spans="1:8">
      <c r="A658" s="11">
        <v>657</v>
      </c>
      <c r="B658" s="12" t="s">
        <v>737</v>
      </c>
      <c r="C658" t="s">
        <v>2456</v>
      </c>
      <c r="D658" t="s">
        <v>3073</v>
      </c>
      <c r="E658" s="277" t="s">
        <v>400</v>
      </c>
      <c r="F658" s="78">
        <f t="shared" si="10"/>
        <v>23</v>
      </c>
      <c r="G658" s="28" t="s">
        <v>1203</v>
      </c>
      <c r="H658" s="27" t="s">
        <v>50</v>
      </c>
    </row>
    <row r="659" spans="1:8">
      <c r="A659" s="11">
        <v>658</v>
      </c>
      <c r="B659" s="12" t="s">
        <v>738</v>
      </c>
      <c r="C659" t="s">
        <v>2451</v>
      </c>
      <c r="D659" t="s">
        <v>3077</v>
      </c>
      <c r="E659" s="277" t="s">
        <v>400</v>
      </c>
      <c r="F659" s="78">
        <f t="shared" si="10"/>
        <v>23</v>
      </c>
      <c r="G659" s="28" t="s">
        <v>1209</v>
      </c>
      <c r="H659" s="27" t="s">
        <v>63</v>
      </c>
    </row>
    <row r="660" spans="1:8">
      <c r="A660" s="11">
        <v>659</v>
      </c>
      <c r="B660" s="12" t="s">
        <v>739</v>
      </c>
      <c r="C660" t="s">
        <v>2438</v>
      </c>
      <c r="D660" t="s">
        <v>3090</v>
      </c>
      <c r="E660" s="277" t="s">
        <v>400</v>
      </c>
      <c r="F660" s="78">
        <f t="shared" si="10"/>
        <v>23</v>
      </c>
      <c r="G660" s="28" t="s">
        <v>1209</v>
      </c>
      <c r="H660" s="27" t="s">
        <v>63</v>
      </c>
    </row>
    <row r="661" spans="1:8">
      <c r="A661" s="11">
        <v>660</v>
      </c>
      <c r="B661" s="12" t="s">
        <v>740</v>
      </c>
      <c r="C661" t="s">
        <v>2450</v>
      </c>
      <c r="D661" t="s">
        <v>3078</v>
      </c>
      <c r="E661" s="277" t="s">
        <v>400</v>
      </c>
      <c r="F661" s="78">
        <f t="shared" si="10"/>
        <v>23</v>
      </c>
      <c r="G661" s="28" t="s">
        <v>1209</v>
      </c>
      <c r="H661" s="27" t="s">
        <v>63</v>
      </c>
    </row>
    <row r="662" spans="1:8">
      <c r="A662" s="11">
        <v>661</v>
      </c>
      <c r="B662" s="12" t="s">
        <v>741</v>
      </c>
      <c r="C662" t="s">
        <v>2437</v>
      </c>
      <c r="D662" t="s">
        <v>3091</v>
      </c>
      <c r="E662" s="277" t="s">
        <v>400</v>
      </c>
      <c r="F662" s="78">
        <f t="shared" si="10"/>
        <v>23</v>
      </c>
      <c r="G662" s="28" t="s">
        <v>1209</v>
      </c>
      <c r="H662" s="27" t="s">
        <v>63</v>
      </c>
    </row>
    <row r="663" spans="1:8">
      <c r="A663" s="11">
        <v>662</v>
      </c>
      <c r="B663" s="12" t="s">
        <v>742</v>
      </c>
      <c r="C663" t="s">
        <v>2453</v>
      </c>
      <c r="D663" t="s">
        <v>1365</v>
      </c>
      <c r="E663" s="277" t="s">
        <v>796</v>
      </c>
      <c r="F663" s="78">
        <f t="shared" si="10"/>
        <v>22</v>
      </c>
      <c r="G663" s="28" t="s">
        <v>1209</v>
      </c>
      <c r="H663" s="27" t="s">
        <v>63</v>
      </c>
    </row>
    <row r="664" spans="1:8">
      <c r="A664" s="11">
        <v>663</v>
      </c>
      <c r="B664" s="12" t="s">
        <v>743</v>
      </c>
      <c r="C664" t="s">
        <v>4682</v>
      </c>
      <c r="D664" t="s">
        <v>4683</v>
      </c>
      <c r="E664" s="277" t="s">
        <v>400</v>
      </c>
      <c r="F664" s="78">
        <f t="shared" si="10"/>
        <v>23</v>
      </c>
      <c r="G664" s="28" t="s">
        <v>1209</v>
      </c>
      <c r="H664" s="27" t="s">
        <v>63</v>
      </c>
    </row>
    <row r="665" spans="1:8">
      <c r="A665" s="11">
        <v>664</v>
      </c>
      <c r="B665" s="12" t="s">
        <v>744</v>
      </c>
      <c r="C665" t="s">
        <v>2443</v>
      </c>
      <c r="D665" t="s">
        <v>3085</v>
      </c>
      <c r="E665" s="277" t="s">
        <v>400</v>
      </c>
      <c r="F665" s="78">
        <f t="shared" si="10"/>
        <v>23</v>
      </c>
      <c r="G665" s="28" t="s">
        <v>1209</v>
      </c>
      <c r="H665" s="27" t="s">
        <v>50</v>
      </c>
    </row>
    <row r="666" spans="1:8">
      <c r="A666" s="11">
        <v>665</v>
      </c>
      <c r="B666" s="12" t="s">
        <v>745</v>
      </c>
      <c r="C666" t="s">
        <v>2439</v>
      </c>
      <c r="D666" t="s">
        <v>3089</v>
      </c>
      <c r="E666" s="277" t="s">
        <v>400</v>
      </c>
      <c r="F666" s="78">
        <f t="shared" si="10"/>
        <v>23</v>
      </c>
      <c r="G666" s="28" t="s">
        <v>1209</v>
      </c>
      <c r="H666" s="27" t="s">
        <v>50</v>
      </c>
    </row>
    <row r="667" spans="1:8">
      <c r="A667" s="11">
        <v>666</v>
      </c>
      <c r="B667" s="12" t="s">
        <v>746</v>
      </c>
      <c r="C667" t="s">
        <v>2445</v>
      </c>
      <c r="D667" t="s">
        <v>3083</v>
      </c>
      <c r="E667" s="277" t="s">
        <v>400</v>
      </c>
      <c r="F667" s="78">
        <f t="shared" si="10"/>
        <v>23</v>
      </c>
      <c r="G667" s="28" t="s">
        <v>1209</v>
      </c>
      <c r="H667" s="27" t="s">
        <v>50</v>
      </c>
    </row>
    <row r="668" spans="1:8">
      <c r="A668" s="11">
        <v>667</v>
      </c>
      <c r="B668" s="12" t="s">
        <v>747</v>
      </c>
      <c r="C668" t="s">
        <v>2442</v>
      </c>
      <c r="D668" t="s">
        <v>3086</v>
      </c>
      <c r="E668" s="277" t="s">
        <v>400</v>
      </c>
      <c r="F668" s="78">
        <f t="shared" si="10"/>
        <v>23</v>
      </c>
      <c r="G668" s="28" t="s">
        <v>1209</v>
      </c>
      <c r="H668" s="27" t="s">
        <v>50</v>
      </c>
    </row>
    <row r="669" spans="1:8">
      <c r="A669" s="11">
        <v>668</v>
      </c>
      <c r="B669" s="12" t="s">
        <v>748</v>
      </c>
      <c r="C669" t="s">
        <v>2440</v>
      </c>
      <c r="D669" t="s">
        <v>3088</v>
      </c>
      <c r="E669" s="277" t="s">
        <v>400</v>
      </c>
      <c r="F669" s="78">
        <f t="shared" si="10"/>
        <v>23</v>
      </c>
      <c r="G669" s="28" t="s">
        <v>1209</v>
      </c>
      <c r="H669" s="27" t="s">
        <v>50</v>
      </c>
    </row>
    <row r="670" spans="1:8">
      <c r="A670" s="11">
        <v>669</v>
      </c>
      <c r="B670" s="12" t="s">
        <v>749</v>
      </c>
      <c r="C670" t="s">
        <v>2446</v>
      </c>
      <c r="D670" t="s">
        <v>3082</v>
      </c>
      <c r="E670" s="277" t="s">
        <v>400</v>
      </c>
      <c r="F670" s="78">
        <f t="shared" si="10"/>
        <v>23</v>
      </c>
      <c r="G670" s="28" t="s">
        <v>1209</v>
      </c>
      <c r="H670" s="27" t="s">
        <v>50</v>
      </c>
    </row>
    <row r="671" spans="1:8">
      <c r="A671" s="11">
        <v>670</v>
      </c>
      <c r="B671" s="12" t="s">
        <v>750</v>
      </c>
      <c r="C671" t="s">
        <v>2441</v>
      </c>
      <c r="D671" t="s">
        <v>3087</v>
      </c>
      <c r="E671" s="277" t="s">
        <v>400</v>
      </c>
      <c r="F671" s="78">
        <f t="shared" si="10"/>
        <v>23</v>
      </c>
      <c r="G671" s="28" t="s">
        <v>1209</v>
      </c>
      <c r="H671" s="27" t="s">
        <v>50</v>
      </c>
    </row>
    <row r="672" spans="1:8">
      <c r="A672" s="11">
        <v>671</v>
      </c>
      <c r="B672" s="12" t="s">
        <v>751</v>
      </c>
      <c r="C672" t="s">
        <v>3464</v>
      </c>
      <c r="D672" t="s">
        <v>3509</v>
      </c>
      <c r="E672" s="277" t="s">
        <v>400</v>
      </c>
      <c r="F672" s="78">
        <f t="shared" si="10"/>
        <v>23</v>
      </c>
      <c r="G672" s="28" t="s">
        <v>1209</v>
      </c>
      <c r="H672" s="27" t="s">
        <v>47</v>
      </c>
    </row>
    <row r="673" spans="1:8">
      <c r="A673" s="11">
        <v>672</v>
      </c>
      <c r="B673" s="12" t="s">
        <v>752</v>
      </c>
      <c r="C673" t="s">
        <v>3465</v>
      </c>
      <c r="D673" t="s">
        <v>3510</v>
      </c>
      <c r="E673" s="277" t="s">
        <v>400</v>
      </c>
      <c r="F673" s="78">
        <f t="shared" si="10"/>
        <v>23</v>
      </c>
      <c r="G673" s="28" t="s">
        <v>1209</v>
      </c>
      <c r="H673" s="27" t="s">
        <v>47</v>
      </c>
    </row>
    <row r="674" spans="1:8">
      <c r="A674" s="11">
        <v>673</v>
      </c>
      <c r="B674" s="12" t="s">
        <v>753</v>
      </c>
      <c r="C674" t="s">
        <v>3544</v>
      </c>
      <c r="D674" t="s">
        <v>3560</v>
      </c>
      <c r="E674" s="277" t="s">
        <v>400</v>
      </c>
      <c r="F674" s="78">
        <f t="shared" si="10"/>
        <v>23</v>
      </c>
      <c r="G674" s="28" t="s">
        <v>1209</v>
      </c>
      <c r="H674" s="27" t="s">
        <v>47</v>
      </c>
    </row>
    <row r="675" spans="1:8">
      <c r="A675" s="11">
        <v>674</v>
      </c>
      <c r="B675" s="12" t="s">
        <v>754</v>
      </c>
      <c r="C675" t="s">
        <v>3463</v>
      </c>
      <c r="D675" t="s">
        <v>4684</v>
      </c>
      <c r="E675" s="277" t="s">
        <v>400</v>
      </c>
      <c r="F675" s="78">
        <f t="shared" si="10"/>
        <v>23</v>
      </c>
      <c r="G675" s="28" t="s">
        <v>1209</v>
      </c>
      <c r="H675" s="27" t="s">
        <v>47</v>
      </c>
    </row>
    <row r="676" spans="1:8">
      <c r="A676" s="11">
        <v>675</v>
      </c>
      <c r="B676" s="12" t="s">
        <v>755</v>
      </c>
      <c r="C676" t="s">
        <v>3466</v>
      </c>
      <c r="D676" t="s">
        <v>3511</v>
      </c>
      <c r="E676" s="277" t="s">
        <v>400</v>
      </c>
      <c r="F676" s="78">
        <f t="shared" si="10"/>
        <v>23</v>
      </c>
      <c r="G676" s="28" t="s">
        <v>1209</v>
      </c>
      <c r="H676" s="27" t="s">
        <v>47</v>
      </c>
    </row>
    <row r="677" spans="1:8">
      <c r="A677" s="11">
        <v>676</v>
      </c>
      <c r="B677" s="12" t="s">
        <v>756</v>
      </c>
      <c r="C677" t="s">
        <v>2455</v>
      </c>
      <c r="D677" t="s">
        <v>3074</v>
      </c>
      <c r="E677" s="277" t="s">
        <v>400</v>
      </c>
      <c r="F677" s="78">
        <f t="shared" si="10"/>
        <v>23</v>
      </c>
      <c r="G677" s="28" t="s">
        <v>1209</v>
      </c>
      <c r="H677" s="27" t="s">
        <v>63</v>
      </c>
    </row>
    <row r="678" spans="1:8">
      <c r="A678" s="11">
        <v>677</v>
      </c>
      <c r="B678" s="12" t="s">
        <v>757</v>
      </c>
      <c r="C678" t="s">
        <v>2452</v>
      </c>
      <c r="D678" t="s">
        <v>3076</v>
      </c>
      <c r="E678" s="277" t="s">
        <v>400</v>
      </c>
      <c r="F678" s="78">
        <f t="shared" si="10"/>
        <v>23</v>
      </c>
      <c r="G678" s="28" t="s">
        <v>1209</v>
      </c>
      <c r="H678" s="27" t="s">
        <v>63</v>
      </c>
    </row>
    <row r="679" spans="1:8">
      <c r="A679" s="11">
        <v>678</v>
      </c>
      <c r="B679" s="12" t="s">
        <v>758</v>
      </c>
      <c r="C679" t="s">
        <v>2449</v>
      </c>
      <c r="D679" t="s">
        <v>3079</v>
      </c>
      <c r="E679" s="277" t="s">
        <v>400</v>
      </c>
      <c r="F679" s="78">
        <f t="shared" si="10"/>
        <v>23</v>
      </c>
      <c r="G679" s="28" t="s">
        <v>1209</v>
      </c>
      <c r="H679" s="27" t="s">
        <v>63</v>
      </c>
    </row>
    <row r="680" spans="1:8">
      <c r="A680" s="11">
        <v>679</v>
      </c>
      <c r="B680" s="12" t="s">
        <v>759</v>
      </c>
      <c r="C680" t="s">
        <v>2448</v>
      </c>
      <c r="D680" t="s">
        <v>3080</v>
      </c>
      <c r="E680" s="277" t="s">
        <v>400</v>
      </c>
      <c r="F680" s="78">
        <f t="shared" si="10"/>
        <v>23</v>
      </c>
      <c r="G680" s="28" t="s">
        <v>1209</v>
      </c>
      <c r="H680" s="27" t="s">
        <v>63</v>
      </c>
    </row>
    <row r="681" spans="1:8">
      <c r="A681" s="11">
        <v>680</v>
      </c>
      <c r="B681" s="12" t="s">
        <v>760</v>
      </c>
      <c r="C681" t="s">
        <v>2447</v>
      </c>
      <c r="D681" t="s">
        <v>3081</v>
      </c>
      <c r="E681" s="277" t="s">
        <v>1336</v>
      </c>
      <c r="F681" s="78">
        <f t="shared" si="10"/>
        <v>16</v>
      </c>
      <c r="G681" s="28" t="s">
        <v>1209</v>
      </c>
      <c r="H681" s="27" t="s">
        <v>50</v>
      </c>
    </row>
    <row r="682" spans="1:8">
      <c r="A682" s="11">
        <v>681</v>
      </c>
      <c r="B682" s="12" t="s">
        <v>761</v>
      </c>
      <c r="C682" t="s">
        <v>2444</v>
      </c>
      <c r="D682" t="s">
        <v>3084</v>
      </c>
      <c r="E682" s="277" t="s">
        <v>116</v>
      </c>
      <c r="F682" s="78">
        <f t="shared" si="10"/>
        <v>42</v>
      </c>
      <c r="G682" s="28" t="s">
        <v>1209</v>
      </c>
      <c r="H682" s="27" t="s">
        <v>63</v>
      </c>
    </row>
    <row r="683" spans="1:8">
      <c r="A683" s="11">
        <v>682</v>
      </c>
      <c r="B683" s="12" t="s">
        <v>762</v>
      </c>
      <c r="C683" t="s">
        <v>2454</v>
      </c>
      <c r="D683" t="s">
        <v>3075</v>
      </c>
      <c r="E683" s="277" t="s">
        <v>400</v>
      </c>
      <c r="F683" s="78">
        <f t="shared" si="10"/>
        <v>23</v>
      </c>
      <c r="G683" s="28" t="s">
        <v>1209</v>
      </c>
      <c r="H683" s="27" t="s">
        <v>63</v>
      </c>
    </row>
    <row r="684" spans="1:8">
      <c r="A684" s="11">
        <v>683</v>
      </c>
      <c r="B684" s="12" t="s">
        <v>763</v>
      </c>
      <c r="C684" t="s">
        <v>2354</v>
      </c>
      <c r="D684" t="s">
        <v>3173</v>
      </c>
      <c r="E684" s="277" t="s">
        <v>400</v>
      </c>
      <c r="F684" s="78">
        <f t="shared" si="10"/>
        <v>23</v>
      </c>
      <c r="G684" s="28" t="s">
        <v>1210</v>
      </c>
      <c r="H684" s="27">
        <v>4</v>
      </c>
    </row>
    <row r="685" spans="1:8">
      <c r="A685" s="11">
        <v>684</v>
      </c>
      <c r="B685" s="12" t="s">
        <v>764</v>
      </c>
      <c r="C685" t="s">
        <v>2353</v>
      </c>
      <c r="D685" t="s">
        <v>3174</v>
      </c>
      <c r="E685" s="277" t="s">
        <v>400</v>
      </c>
      <c r="F685" s="78">
        <f t="shared" si="10"/>
        <v>23</v>
      </c>
      <c r="G685" s="28" t="s">
        <v>1210</v>
      </c>
      <c r="H685" s="27">
        <v>3</v>
      </c>
    </row>
    <row r="686" spans="1:8">
      <c r="A686" s="11">
        <v>685</v>
      </c>
      <c r="B686" s="12" t="s">
        <v>765</v>
      </c>
      <c r="C686" t="s">
        <v>2352</v>
      </c>
      <c r="D686" t="s">
        <v>3175</v>
      </c>
      <c r="E686" s="277" t="s">
        <v>400</v>
      </c>
      <c r="F686" s="78">
        <f t="shared" si="10"/>
        <v>23</v>
      </c>
      <c r="G686" s="28" t="s">
        <v>1210</v>
      </c>
      <c r="H686" s="27">
        <v>3</v>
      </c>
    </row>
    <row r="687" spans="1:8">
      <c r="A687" s="11">
        <v>686</v>
      </c>
      <c r="B687" s="12" t="s">
        <v>766</v>
      </c>
      <c r="C687" t="s">
        <v>4685</v>
      </c>
      <c r="D687" t="s">
        <v>3176</v>
      </c>
      <c r="E687" s="277" t="s">
        <v>400</v>
      </c>
      <c r="F687" s="78">
        <f t="shared" si="10"/>
        <v>23</v>
      </c>
      <c r="G687" s="28" t="s">
        <v>1210</v>
      </c>
      <c r="H687" s="27">
        <v>3</v>
      </c>
    </row>
    <row r="688" spans="1:8">
      <c r="A688" s="11">
        <v>687</v>
      </c>
      <c r="B688" s="12" t="s">
        <v>767</v>
      </c>
      <c r="C688" t="s">
        <v>2351</v>
      </c>
      <c r="D688" t="s">
        <v>3177</v>
      </c>
      <c r="E688" s="277" t="s">
        <v>203</v>
      </c>
      <c r="F688" s="78">
        <f t="shared" si="10"/>
        <v>31</v>
      </c>
      <c r="G688" s="28" t="s">
        <v>1210</v>
      </c>
      <c r="H688" s="27">
        <v>3</v>
      </c>
    </row>
    <row r="689" spans="1:8">
      <c r="A689" s="11">
        <v>688</v>
      </c>
      <c r="B689" s="12" t="s">
        <v>768</v>
      </c>
      <c r="C689" t="s">
        <v>2350</v>
      </c>
      <c r="D689" t="s">
        <v>3178</v>
      </c>
      <c r="E689" s="277" t="s">
        <v>400</v>
      </c>
      <c r="F689" s="78">
        <f t="shared" si="10"/>
        <v>23</v>
      </c>
      <c r="G689" s="28" t="s">
        <v>1210</v>
      </c>
      <c r="H689" s="27">
        <v>3</v>
      </c>
    </row>
    <row r="690" spans="1:8">
      <c r="A690" s="11">
        <v>689</v>
      </c>
      <c r="B690" s="12" t="s">
        <v>769</v>
      </c>
      <c r="C690" t="s">
        <v>2224</v>
      </c>
      <c r="D690" t="s">
        <v>3303</v>
      </c>
      <c r="E690" s="277" t="s">
        <v>400</v>
      </c>
      <c r="F690" s="78">
        <f t="shared" si="10"/>
        <v>23</v>
      </c>
      <c r="G690" s="28" t="s">
        <v>1210</v>
      </c>
      <c r="H690" s="27">
        <v>2</v>
      </c>
    </row>
    <row r="691" spans="1:8">
      <c r="A691" s="11">
        <v>690</v>
      </c>
      <c r="B691" s="12" t="s">
        <v>770</v>
      </c>
      <c r="C691" t="s">
        <v>2161</v>
      </c>
      <c r="D691" t="s">
        <v>3364</v>
      </c>
      <c r="E691" s="277" t="s">
        <v>1335</v>
      </c>
      <c r="F691" s="78">
        <f t="shared" si="10"/>
        <v>21</v>
      </c>
      <c r="G691" s="28" t="s">
        <v>1210</v>
      </c>
      <c r="H691" s="27">
        <v>2</v>
      </c>
    </row>
    <row r="692" spans="1:8">
      <c r="A692" s="11">
        <v>691</v>
      </c>
      <c r="B692" s="12" t="s">
        <v>771</v>
      </c>
      <c r="C692" t="s">
        <v>2160</v>
      </c>
      <c r="D692" t="s">
        <v>3365</v>
      </c>
      <c r="E692" s="277" t="s">
        <v>400</v>
      </c>
      <c r="F692" s="78">
        <f t="shared" si="10"/>
        <v>23</v>
      </c>
      <c r="G692" s="28" t="s">
        <v>1210</v>
      </c>
      <c r="H692" s="27">
        <v>2</v>
      </c>
    </row>
    <row r="693" spans="1:8">
      <c r="A693" s="11">
        <v>692</v>
      </c>
      <c r="B693" s="12" t="s">
        <v>772</v>
      </c>
      <c r="C693" t="s">
        <v>2159</v>
      </c>
      <c r="D693" t="s">
        <v>3366</v>
      </c>
      <c r="E693" s="277" t="s">
        <v>400</v>
      </c>
      <c r="F693" s="78">
        <f t="shared" si="10"/>
        <v>23</v>
      </c>
      <c r="G693" s="28" t="s">
        <v>1210</v>
      </c>
      <c r="H693" s="27">
        <v>2</v>
      </c>
    </row>
    <row r="694" spans="1:8">
      <c r="A694" s="11">
        <v>693</v>
      </c>
      <c r="B694" s="12" t="s">
        <v>773</v>
      </c>
      <c r="C694" t="s">
        <v>2158</v>
      </c>
      <c r="D694" t="s">
        <v>3302</v>
      </c>
      <c r="E694" s="277" t="s">
        <v>400</v>
      </c>
      <c r="F694" s="78">
        <f t="shared" si="10"/>
        <v>23</v>
      </c>
      <c r="G694" s="28" t="s">
        <v>1210</v>
      </c>
      <c r="H694" s="27">
        <v>2</v>
      </c>
    </row>
    <row r="695" spans="1:8">
      <c r="A695" s="11">
        <v>694</v>
      </c>
      <c r="B695" s="12" t="s">
        <v>774</v>
      </c>
      <c r="C695" t="s">
        <v>2157</v>
      </c>
      <c r="D695" t="s">
        <v>3367</v>
      </c>
      <c r="E695" s="277" t="s">
        <v>1168</v>
      </c>
      <c r="F695" s="78">
        <f t="shared" si="10"/>
        <v>24</v>
      </c>
      <c r="G695" s="28" t="s">
        <v>1210</v>
      </c>
      <c r="H695" s="27">
        <v>2</v>
      </c>
    </row>
    <row r="696" spans="1:8">
      <c r="A696" s="11">
        <v>695</v>
      </c>
      <c r="B696" s="12" t="s">
        <v>775</v>
      </c>
      <c r="C696" t="s">
        <v>2156</v>
      </c>
      <c r="D696" t="s">
        <v>3368</v>
      </c>
      <c r="E696" s="277" t="s">
        <v>400</v>
      </c>
      <c r="F696" s="78">
        <f t="shared" si="10"/>
        <v>23</v>
      </c>
      <c r="G696" s="28" t="s">
        <v>1210</v>
      </c>
      <c r="H696" s="27">
        <v>2</v>
      </c>
    </row>
    <row r="697" spans="1:8">
      <c r="A697" s="11">
        <v>696</v>
      </c>
      <c r="B697" s="12" t="s">
        <v>776</v>
      </c>
      <c r="C697" t="s">
        <v>2155</v>
      </c>
      <c r="D697" t="s">
        <v>3369</v>
      </c>
      <c r="E697" s="277" t="s">
        <v>400</v>
      </c>
      <c r="F697" s="78">
        <f t="shared" si="10"/>
        <v>23</v>
      </c>
      <c r="G697" s="28" t="s">
        <v>1210</v>
      </c>
      <c r="H697" s="27">
        <v>2</v>
      </c>
    </row>
    <row r="698" spans="1:8">
      <c r="A698" s="11">
        <v>697</v>
      </c>
      <c r="B698" s="12" t="s">
        <v>777</v>
      </c>
      <c r="C698" t="s">
        <v>2154</v>
      </c>
      <c r="D698" t="s">
        <v>3370</v>
      </c>
      <c r="E698" s="277" t="s">
        <v>400</v>
      </c>
      <c r="F698" s="78">
        <f t="shared" si="10"/>
        <v>23</v>
      </c>
      <c r="G698" s="28" t="s">
        <v>1210</v>
      </c>
      <c r="H698" s="27">
        <v>2</v>
      </c>
    </row>
    <row r="699" spans="1:8">
      <c r="A699" s="11">
        <v>698</v>
      </c>
      <c r="B699" s="12" t="s">
        <v>778</v>
      </c>
      <c r="C699" t="s">
        <v>2153</v>
      </c>
      <c r="D699" t="s">
        <v>3371</v>
      </c>
      <c r="E699" s="277" t="s">
        <v>400</v>
      </c>
      <c r="F699" s="78">
        <f t="shared" si="10"/>
        <v>23</v>
      </c>
      <c r="G699" s="28" t="s">
        <v>1210</v>
      </c>
      <c r="H699" s="27">
        <v>2</v>
      </c>
    </row>
    <row r="700" spans="1:8">
      <c r="A700" s="11">
        <v>699</v>
      </c>
      <c r="B700" s="12" t="s">
        <v>779</v>
      </c>
      <c r="C700" t="s">
        <v>4686</v>
      </c>
      <c r="D700" t="s">
        <v>3304</v>
      </c>
      <c r="E700" s="277" t="s">
        <v>400</v>
      </c>
      <c r="F700" s="78">
        <f t="shared" si="10"/>
        <v>23</v>
      </c>
      <c r="G700" s="28" t="s">
        <v>1210</v>
      </c>
      <c r="H700" s="27">
        <v>2</v>
      </c>
    </row>
    <row r="701" spans="1:8">
      <c r="A701" s="11">
        <v>700</v>
      </c>
      <c r="B701" s="12" t="s">
        <v>780</v>
      </c>
      <c r="C701" t="s">
        <v>2152</v>
      </c>
      <c r="D701" t="s">
        <v>3372</v>
      </c>
      <c r="E701" s="277" t="s">
        <v>400</v>
      </c>
      <c r="F701" s="78">
        <f t="shared" si="10"/>
        <v>23</v>
      </c>
      <c r="G701" s="28" t="s">
        <v>1210</v>
      </c>
      <c r="H701" s="27">
        <v>2</v>
      </c>
    </row>
    <row r="702" spans="1:8">
      <c r="A702" s="11">
        <v>701</v>
      </c>
      <c r="B702" s="12" t="s">
        <v>781</v>
      </c>
      <c r="C702" t="s">
        <v>4687</v>
      </c>
      <c r="D702" t="s">
        <v>4688</v>
      </c>
      <c r="E702" s="277" t="s">
        <v>796</v>
      </c>
      <c r="F702" s="78">
        <f t="shared" si="10"/>
        <v>22</v>
      </c>
      <c r="G702" s="28" t="s">
        <v>1211</v>
      </c>
      <c r="H702" s="27" t="s">
        <v>63</v>
      </c>
    </row>
    <row r="703" spans="1:8">
      <c r="A703" s="11">
        <v>702</v>
      </c>
      <c r="B703" s="12" t="s">
        <v>782</v>
      </c>
      <c r="C703" t="s">
        <v>4689</v>
      </c>
      <c r="D703" t="s">
        <v>4690</v>
      </c>
      <c r="E703" s="277" t="s">
        <v>796</v>
      </c>
      <c r="F703" s="78">
        <f t="shared" si="10"/>
        <v>22</v>
      </c>
      <c r="G703" s="28" t="s">
        <v>1211</v>
      </c>
      <c r="H703" s="27" t="s">
        <v>63</v>
      </c>
    </row>
    <row r="704" spans="1:8">
      <c r="A704" s="11">
        <v>703</v>
      </c>
      <c r="B704" s="12" t="s">
        <v>783</v>
      </c>
      <c r="C704" t="s">
        <v>4691</v>
      </c>
      <c r="D704" t="s">
        <v>4692</v>
      </c>
      <c r="E704" s="277" t="s">
        <v>796</v>
      </c>
      <c r="F704" s="78">
        <f t="shared" si="10"/>
        <v>22</v>
      </c>
      <c r="G704" s="28" t="s">
        <v>1211</v>
      </c>
      <c r="H704" s="27" t="s">
        <v>220</v>
      </c>
    </row>
    <row r="705" spans="1:8">
      <c r="A705" s="11">
        <v>704</v>
      </c>
      <c r="B705" s="12" t="s">
        <v>784</v>
      </c>
      <c r="C705" t="s">
        <v>4693</v>
      </c>
      <c r="D705" t="s">
        <v>4694</v>
      </c>
      <c r="E705" s="277" t="s">
        <v>796</v>
      </c>
      <c r="F705" s="78">
        <f t="shared" si="10"/>
        <v>22</v>
      </c>
      <c r="G705" s="28" t="s">
        <v>1211</v>
      </c>
      <c r="H705" s="27">
        <v>4</v>
      </c>
    </row>
    <row r="706" spans="1:8">
      <c r="A706" s="11">
        <v>705</v>
      </c>
      <c r="B706" s="12" t="s">
        <v>785</v>
      </c>
      <c r="C706" t="s">
        <v>2435</v>
      </c>
      <c r="D706" t="s">
        <v>3093</v>
      </c>
      <c r="E706" s="277" t="s">
        <v>796</v>
      </c>
      <c r="F706" s="78">
        <f t="shared" si="10"/>
        <v>22</v>
      </c>
      <c r="G706" s="28" t="s">
        <v>1211</v>
      </c>
      <c r="H706" s="27" t="s">
        <v>63</v>
      </c>
    </row>
    <row r="707" spans="1:8">
      <c r="A707" s="11">
        <v>706</v>
      </c>
      <c r="B707" s="12" t="s">
        <v>786</v>
      </c>
      <c r="C707" t="s">
        <v>2436</v>
      </c>
      <c r="D707" t="s">
        <v>3092</v>
      </c>
      <c r="E707" s="277" t="s">
        <v>796</v>
      </c>
      <c r="F707" s="78">
        <f t="shared" ref="F707:F770" si="11">VLOOKUP(E707,$N$1:$O$48,2,FALSE)</f>
        <v>22</v>
      </c>
      <c r="G707" s="28" t="s">
        <v>1211</v>
      </c>
      <c r="H707" s="27" t="s">
        <v>63</v>
      </c>
    </row>
    <row r="708" spans="1:8">
      <c r="A708" s="11">
        <v>707</v>
      </c>
      <c r="B708" s="12" t="s">
        <v>787</v>
      </c>
      <c r="C708" t="s">
        <v>4695</v>
      </c>
      <c r="D708" t="s">
        <v>4696</v>
      </c>
      <c r="E708" s="277" t="s">
        <v>796</v>
      </c>
      <c r="F708" s="78">
        <f t="shared" si="11"/>
        <v>22</v>
      </c>
      <c r="G708" s="28" t="s">
        <v>1211</v>
      </c>
      <c r="H708" s="27" t="s">
        <v>50</v>
      </c>
    </row>
    <row r="709" spans="1:8">
      <c r="A709" s="11">
        <v>708</v>
      </c>
      <c r="B709" s="12" t="s">
        <v>788</v>
      </c>
      <c r="C709" t="s">
        <v>3467</v>
      </c>
      <c r="D709" t="s">
        <v>3512</v>
      </c>
      <c r="E709" s="277" t="s">
        <v>796</v>
      </c>
      <c r="F709" s="78">
        <f t="shared" si="11"/>
        <v>22</v>
      </c>
      <c r="G709" s="28" t="s">
        <v>1211</v>
      </c>
      <c r="H709" s="27" t="s">
        <v>47</v>
      </c>
    </row>
    <row r="710" spans="1:8">
      <c r="A710" s="11">
        <v>709</v>
      </c>
      <c r="B710" s="12" t="s">
        <v>789</v>
      </c>
      <c r="C710" t="s">
        <v>3468</v>
      </c>
      <c r="D710" t="s">
        <v>3513</v>
      </c>
      <c r="E710" s="277" t="s">
        <v>796</v>
      </c>
      <c r="F710" s="78">
        <f t="shared" si="11"/>
        <v>22</v>
      </c>
      <c r="G710" s="28" t="s">
        <v>1211</v>
      </c>
      <c r="H710" s="27" t="s">
        <v>47</v>
      </c>
    </row>
    <row r="711" spans="1:8">
      <c r="A711" s="11">
        <v>710</v>
      </c>
      <c r="B711" s="12" t="s">
        <v>790</v>
      </c>
      <c r="C711" t="s">
        <v>2429</v>
      </c>
      <c r="D711" t="s">
        <v>3099</v>
      </c>
      <c r="E711" s="277" t="s">
        <v>400</v>
      </c>
      <c r="F711" s="78">
        <f t="shared" si="11"/>
        <v>23</v>
      </c>
      <c r="G711" s="28" t="s">
        <v>1204</v>
      </c>
      <c r="H711" s="27" t="s">
        <v>222</v>
      </c>
    </row>
    <row r="712" spans="1:8">
      <c r="A712" s="11">
        <v>711</v>
      </c>
      <c r="B712" s="12" t="s">
        <v>791</v>
      </c>
      <c r="C712" t="s">
        <v>2432</v>
      </c>
      <c r="D712" t="s">
        <v>3096</v>
      </c>
      <c r="E712" s="277" t="s">
        <v>400</v>
      </c>
      <c r="F712" s="78">
        <f t="shared" si="11"/>
        <v>23</v>
      </c>
      <c r="G712" s="28" t="s">
        <v>1204</v>
      </c>
      <c r="H712" s="27" t="s">
        <v>222</v>
      </c>
    </row>
    <row r="713" spans="1:8">
      <c r="A713" s="11">
        <v>712</v>
      </c>
      <c r="B713" s="12" t="s">
        <v>792</v>
      </c>
      <c r="C713" t="s">
        <v>2434</v>
      </c>
      <c r="D713" t="s">
        <v>3094</v>
      </c>
      <c r="E713" s="277" t="s">
        <v>400</v>
      </c>
      <c r="F713" s="78">
        <f t="shared" si="11"/>
        <v>23</v>
      </c>
      <c r="G713" s="28" t="s">
        <v>1204</v>
      </c>
      <c r="H713" s="27" t="s">
        <v>222</v>
      </c>
    </row>
    <row r="714" spans="1:8">
      <c r="A714" s="11">
        <v>713</v>
      </c>
      <c r="B714" s="12" t="s">
        <v>793</v>
      </c>
      <c r="C714" t="s">
        <v>2433</v>
      </c>
      <c r="D714" t="s">
        <v>3095</v>
      </c>
      <c r="E714" s="277" t="s">
        <v>400</v>
      </c>
      <c r="F714" s="78">
        <f t="shared" si="11"/>
        <v>23</v>
      </c>
      <c r="G714" s="28" t="s">
        <v>1204</v>
      </c>
      <c r="H714" s="27" t="s">
        <v>222</v>
      </c>
    </row>
    <row r="715" spans="1:8">
      <c r="A715" s="11">
        <v>714</v>
      </c>
      <c r="B715" s="12" t="s">
        <v>794</v>
      </c>
      <c r="C715" t="s">
        <v>2431</v>
      </c>
      <c r="D715" t="s">
        <v>3097</v>
      </c>
      <c r="E715" s="277" t="s">
        <v>400</v>
      </c>
      <c r="F715" s="78">
        <f t="shared" si="11"/>
        <v>23</v>
      </c>
      <c r="G715" s="28" t="s">
        <v>1204</v>
      </c>
      <c r="H715" s="27" t="s">
        <v>222</v>
      </c>
    </row>
    <row r="716" spans="1:8">
      <c r="A716" s="11">
        <v>715</v>
      </c>
      <c r="B716" s="12" t="s">
        <v>795</v>
      </c>
      <c r="C716" t="s">
        <v>2430</v>
      </c>
      <c r="D716" t="s">
        <v>3098</v>
      </c>
      <c r="E716" s="277" t="s">
        <v>400</v>
      </c>
      <c r="F716" s="78">
        <f t="shared" si="11"/>
        <v>23</v>
      </c>
      <c r="G716" s="28" t="s">
        <v>1204</v>
      </c>
      <c r="H716" s="27" t="s">
        <v>222</v>
      </c>
    </row>
    <row r="717" spans="1:8">
      <c r="A717" s="11">
        <v>716</v>
      </c>
      <c r="B717" s="12" t="s">
        <v>797</v>
      </c>
      <c r="C717" t="s">
        <v>4697</v>
      </c>
      <c r="D717" t="s">
        <v>4698</v>
      </c>
      <c r="E717" s="277" t="s">
        <v>400</v>
      </c>
      <c r="F717" s="78">
        <f t="shared" si="11"/>
        <v>23</v>
      </c>
      <c r="G717" s="28" t="s">
        <v>1204</v>
      </c>
      <c r="H717" s="27" t="s">
        <v>63</v>
      </c>
    </row>
    <row r="718" spans="1:8">
      <c r="A718" s="11">
        <v>717</v>
      </c>
      <c r="B718" s="12" t="s">
        <v>798</v>
      </c>
      <c r="C718" t="s">
        <v>4699</v>
      </c>
      <c r="D718" t="s">
        <v>4700</v>
      </c>
      <c r="E718" s="277" t="s">
        <v>400</v>
      </c>
      <c r="F718" s="78">
        <f t="shared" si="11"/>
        <v>23</v>
      </c>
      <c r="G718" s="28" t="s">
        <v>1204</v>
      </c>
      <c r="H718" s="27" t="s">
        <v>63</v>
      </c>
    </row>
    <row r="719" spans="1:8">
      <c r="A719" s="11">
        <v>718</v>
      </c>
      <c r="B719" s="12" t="s">
        <v>799</v>
      </c>
      <c r="C719" t="s">
        <v>4701</v>
      </c>
      <c r="D719" t="s">
        <v>4702</v>
      </c>
      <c r="E719" s="277" t="s">
        <v>400</v>
      </c>
      <c r="F719" s="78">
        <f t="shared" si="11"/>
        <v>23</v>
      </c>
      <c r="G719" s="28" t="s">
        <v>1204</v>
      </c>
      <c r="H719" s="27" t="s">
        <v>63</v>
      </c>
    </row>
    <row r="720" spans="1:8">
      <c r="A720" s="11">
        <v>719</v>
      </c>
      <c r="B720" s="12" t="s">
        <v>800</v>
      </c>
      <c r="C720" t="s">
        <v>4703</v>
      </c>
      <c r="D720" t="s">
        <v>4704</v>
      </c>
      <c r="E720" s="277" t="s">
        <v>400</v>
      </c>
      <c r="F720" s="78">
        <f t="shared" si="11"/>
        <v>23</v>
      </c>
      <c r="G720" s="28" t="s">
        <v>1204</v>
      </c>
      <c r="H720" s="27" t="s">
        <v>63</v>
      </c>
    </row>
    <row r="721" spans="1:8">
      <c r="A721" s="11">
        <v>720</v>
      </c>
      <c r="B721" s="12" t="s">
        <v>801</v>
      </c>
      <c r="C721" t="s">
        <v>4705</v>
      </c>
      <c r="D721" t="s">
        <v>4706</v>
      </c>
      <c r="E721" s="277" t="s">
        <v>400</v>
      </c>
      <c r="F721" s="78">
        <f t="shared" si="11"/>
        <v>23</v>
      </c>
      <c r="G721" s="28" t="s">
        <v>1204</v>
      </c>
      <c r="H721" s="27" t="s">
        <v>63</v>
      </c>
    </row>
    <row r="722" spans="1:8">
      <c r="A722" s="11">
        <v>721</v>
      </c>
      <c r="B722" s="12" t="s">
        <v>802</v>
      </c>
      <c r="C722" t="s">
        <v>4707</v>
      </c>
      <c r="D722" t="s">
        <v>4708</v>
      </c>
      <c r="E722" s="277" t="s">
        <v>400</v>
      </c>
      <c r="F722" s="78">
        <f t="shared" si="11"/>
        <v>23</v>
      </c>
      <c r="G722" s="28" t="s">
        <v>1204</v>
      </c>
      <c r="H722" s="27" t="s">
        <v>63</v>
      </c>
    </row>
    <row r="723" spans="1:8">
      <c r="A723" s="11">
        <v>722</v>
      </c>
      <c r="B723" s="12" t="s">
        <v>803</v>
      </c>
      <c r="C723" t="s">
        <v>2428</v>
      </c>
      <c r="D723" t="s">
        <v>3100</v>
      </c>
      <c r="E723" s="277" t="s">
        <v>796</v>
      </c>
      <c r="F723" s="78">
        <f t="shared" si="11"/>
        <v>22</v>
      </c>
      <c r="G723" s="28" t="s">
        <v>1206</v>
      </c>
      <c r="H723" s="27" t="s">
        <v>63</v>
      </c>
    </row>
    <row r="724" spans="1:8">
      <c r="A724" s="11">
        <v>723</v>
      </c>
      <c r="B724" s="12" t="s">
        <v>804</v>
      </c>
      <c r="C724" t="s">
        <v>2427</v>
      </c>
      <c r="D724" t="s">
        <v>3101</v>
      </c>
      <c r="E724" s="277" t="s">
        <v>400</v>
      </c>
      <c r="F724" s="78">
        <f t="shared" si="11"/>
        <v>23</v>
      </c>
      <c r="G724" s="28" t="s">
        <v>1206</v>
      </c>
      <c r="H724" s="27" t="s">
        <v>63</v>
      </c>
    </row>
    <row r="725" spans="1:8">
      <c r="A725" s="11">
        <v>724</v>
      </c>
      <c r="B725" s="12" t="s">
        <v>805</v>
      </c>
      <c r="C725" t="s">
        <v>2426</v>
      </c>
      <c r="D725" t="s">
        <v>3102</v>
      </c>
      <c r="E725" s="277" t="s">
        <v>1168</v>
      </c>
      <c r="F725" s="78">
        <f t="shared" si="11"/>
        <v>24</v>
      </c>
      <c r="G725" s="28" t="s">
        <v>1206</v>
      </c>
      <c r="H725" s="27" t="s">
        <v>63</v>
      </c>
    </row>
    <row r="726" spans="1:8">
      <c r="A726" s="11">
        <v>725</v>
      </c>
      <c r="B726" s="12" t="s">
        <v>806</v>
      </c>
      <c r="C726" t="s">
        <v>1352</v>
      </c>
      <c r="D726" t="s">
        <v>1353</v>
      </c>
      <c r="E726" s="277" t="s">
        <v>400</v>
      </c>
      <c r="F726" s="78">
        <f t="shared" si="11"/>
        <v>23</v>
      </c>
      <c r="G726" s="28" t="s">
        <v>1206</v>
      </c>
      <c r="H726" s="27" t="s">
        <v>63</v>
      </c>
    </row>
    <row r="727" spans="1:8">
      <c r="A727" s="11">
        <v>726</v>
      </c>
      <c r="B727" s="12" t="s">
        <v>807</v>
      </c>
      <c r="C727" t="s">
        <v>2425</v>
      </c>
      <c r="D727" t="s">
        <v>3103</v>
      </c>
      <c r="E727" s="277" t="s">
        <v>1168</v>
      </c>
      <c r="F727" s="78">
        <f t="shared" si="11"/>
        <v>24</v>
      </c>
      <c r="G727" s="28" t="s">
        <v>1206</v>
      </c>
      <c r="H727" s="27" t="s">
        <v>63</v>
      </c>
    </row>
    <row r="728" spans="1:8">
      <c r="A728" s="11">
        <v>727</v>
      </c>
      <c r="B728" s="12" t="s">
        <v>808</v>
      </c>
      <c r="C728" t="s">
        <v>2424</v>
      </c>
      <c r="D728" t="s">
        <v>3104</v>
      </c>
      <c r="E728" s="277" t="s">
        <v>203</v>
      </c>
      <c r="F728" s="78">
        <f t="shared" si="11"/>
        <v>31</v>
      </c>
      <c r="G728" s="28" t="s">
        <v>1206</v>
      </c>
      <c r="H728" s="27" t="s">
        <v>50</v>
      </c>
    </row>
    <row r="729" spans="1:8">
      <c r="A729" s="11">
        <v>728</v>
      </c>
      <c r="B729" s="12" t="s">
        <v>809</v>
      </c>
      <c r="C729" t="s">
        <v>2423</v>
      </c>
      <c r="D729" t="s">
        <v>3105</v>
      </c>
      <c r="E729" s="277" t="s">
        <v>400</v>
      </c>
      <c r="F729" s="78">
        <f t="shared" si="11"/>
        <v>23</v>
      </c>
      <c r="G729" s="28" t="s">
        <v>1206</v>
      </c>
      <c r="H729" s="27" t="s">
        <v>50</v>
      </c>
    </row>
    <row r="730" spans="1:8">
      <c r="A730" s="11">
        <v>729</v>
      </c>
      <c r="B730" s="12" t="s">
        <v>810</v>
      </c>
      <c r="C730" t="s">
        <v>2422</v>
      </c>
      <c r="D730" t="s">
        <v>3106</v>
      </c>
      <c r="E730" s="277" t="s">
        <v>1168</v>
      </c>
      <c r="F730" s="78">
        <f t="shared" si="11"/>
        <v>24</v>
      </c>
      <c r="G730" s="28" t="s">
        <v>1206</v>
      </c>
      <c r="H730" s="27" t="s">
        <v>50</v>
      </c>
    </row>
    <row r="731" spans="1:8">
      <c r="A731" s="11">
        <v>730</v>
      </c>
      <c r="B731" s="12" t="s">
        <v>811</v>
      </c>
      <c r="C731" t="s">
        <v>2421</v>
      </c>
      <c r="D731" t="s">
        <v>3107</v>
      </c>
      <c r="E731" s="277" t="s">
        <v>1168</v>
      </c>
      <c r="F731" s="78">
        <f t="shared" si="11"/>
        <v>24</v>
      </c>
      <c r="G731" s="28" t="s">
        <v>1206</v>
      </c>
      <c r="H731" s="27" t="s">
        <v>50</v>
      </c>
    </row>
    <row r="732" spans="1:8">
      <c r="A732" s="11">
        <v>731</v>
      </c>
      <c r="B732" s="12" t="s">
        <v>812</v>
      </c>
      <c r="C732" t="s">
        <v>3534</v>
      </c>
      <c r="D732" t="s">
        <v>3549</v>
      </c>
      <c r="E732" s="277" t="s">
        <v>1335</v>
      </c>
      <c r="F732" s="78">
        <f t="shared" si="11"/>
        <v>21</v>
      </c>
      <c r="G732" s="28" t="s">
        <v>1206</v>
      </c>
      <c r="H732" s="27" t="s">
        <v>47</v>
      </c>
    </row>
    <row r="733" spans="1:8">
      <c r="A733" s="11">
        <v>732</v>
      </c>
      <c r="B733" s="12" t="s">
        <v>813</v>
      </c>
      <c r="C733" t="s">
        <v>3535</v>
      </c>
      <c r="D733" t="s">
        <v>3550</v>
      </c>
      <c r="E733" s="277" t="s">
        <v>400</v>
      </c>
      <c r="F733" s="78">
        <f t="shared" si="11"/>
        <v>23</v>
      </c>
      <c r="G733" s="28" t="s">
        <v>1206</v>
      </c>
      <c r="H733" s="27" t="s">
        <v>47</v>
      </c>
    </row>
    <row r="734" spans="1:8">
      <c r="A734" s="11">
        <v>733</v>
      </c>
      <c r="B734" s="12" t="s">
        <v>814</v>
      </c>
      <c r="C734" t="s">
        <v>3536</v>
      </c>
      <c r="D734" t="s">
        <v>3551</v>
      </c>
      <c r="E734" s="277" t="s">
        <v>400</v>
      </c>
      <c r="F734" s="78">
        <f t="shared" si="11"/>
        <v>23</v>
      </c>
      <c r="G734" s="28" t="s">
        <v>1206</v>
      </c>
      <c r="H734" s="27" t="s">
        <v>47</v>
      </c>
    </row>
    <row r="735" spans="1:8">
      <c r="A735" s="11">
        <v>734</v>
      </c>
      <c r="B735" s="12" t="s">
        <v>815</v>
      </c>
      <c r="C735" t="s">
        <v>4162</v>
      </c>
      <c r="D735" t="s">
        <v>4171</v>
      </c>
      <c r="E735" s="277" t="s">
        <v>400</v>
      </c>
      <c r="F735" s="78">
        <f t="shared" si="11"/>
        <v>23</v>
      </c>
      <c r="G735" s="28" t="s">
        <v>1206</v>
      </c>
      <c r="H735" s="27" t="s">
        <v>47</v>
      </c>
    </row>
    <row r="736" spans="1:8">
      <c r="A736" s="11">
        <v>735</v>
      </c>
      <c r="B736" s="12" t="s">
        <v>816</v>
      </c>
      <c r="C736" t="s">
        <v>2151</v>
      </c>
      <c r="D736" t="s">
        <v>3373</v>
      </c>
      <c r="E736" s="277" t="s">
        <v>400</v>
      </c>
      <c r="F736" s="78">
        <f t="shared" si="11"/>
        <v>23</v>
      </c>
      <c r="G736" s="28" t="s">
        <v>1206</v>
      </c>
      <c r="H736" s="27" t="s">
        <v>47</v>
      </c>
    </row>
    <row r="737" spans="1:8">
      <c r="A737" s="11">
        <v>736</v>
      </c>
      <c r="B737" s="12" t="s">
        <v>817</v>
      </c>
      <c r="C737" t="s">
        <v>3537</v>
      </c>
      <c r="D737" t="s">
        <v>3552</v>
      </c>
      <c r="E737" s="277" t="s">
        <v>1168</v>
      </c>
      <c r="F737" s="78">
        <f t="shared" si="11"/>
        <v>24</v>
      </c>
      <c r="G737" s="28" t="s">
        <v>1206</v>
      </c>
      <c r="H737" s="27" t="s">
        <v>47</v>
      </c>
    </row>
    <row r="738" spans="1:8">
      <c r="A738" s="11">
        <v>737</v>
      </c>
      <c r="B738" s="12" t="s">
        <v>818</v>
      </c>
      <c r="C738" t="s">
        <v>4163</v>
      </c>
      <c r="D738" t="s">
        <v>4172</v>
      </c>
      <c r="E738" s="277" t="s">
        <v>400</v>
      </c>
      <c r="F738" s="78">
        <f t="shared" si="11"/>
        <v>23</v>
      </c>
      <c r="G738" s="28" t="s">
        <v>1206</v>
      </c>
      <c r="H738" s="27" t="s">
        <v>47</v>
      </c>
    </row>
    <row r="739" spans="1:8">
      <c r="A739" s="11">
        <v>738</v>
      </c>
      <c r="B739" s="12" t="s">
        <v>819</v>
      </c>
      <c r="C739" t="s">
        <v>2150</v>
      </c>
      <c r="D739" t="s">
        <v>3374</v>
      </c>
      <c r="E739" s="277" t="s">
        <v>796</v>
      </c>
      <c r="F739" s="78">
        <f t="shared" si="11"/>
        <v>22</v>
      </c>
      <c r="G739" s="28" t="s">
        <v>1206</v>
      </c>
      <c r="H739" s="27" t="s">
        <v>47</v>
      </c>
    </row>
    <row r="740" spans="1:8">
      <c r="A740" s="11">
        <v>739</v>
      </c>
      <c r="B740" s="12" t="s">
        <v>820</v>
      </c>
      <c r="C740" t="s">
        <v>2149</v>
      </c>
      <c r="D740" t="s">
        <v>3375</v>
      </c>
      <c r="E740" s="277" t="s">
        <v>1335</v>
      </c>
      <c r="F740" s="78">
        <f t="shared" si="11"/>
        <v>21</v>
      </c>
      <c r="G740" s="28" t="s">
        <v>1206</v>
      </c>
      <c r="H740" s="27" t="s">
        <v>47</v>
      </c>
    </row>
    <row r="741" spans="1:8">
      <c r="A741" s="11">
        <v>740</v>
      </c>
      <c r="B741" s="12" t="s">
        <v>821</v>
      </c>
      <c r="C741" t="s">
        <v>1418</v>
      </c>
      <c r="D741" t="s">
        <v>1419</v>
      </c>
      <c r="E741" s="277" t="s">
        <v>400</v>
      </c>
      <c r="F741" s="78">
        <f t="shared" si="11"/>
        <v>23</v>
      </c>
      <c r="G741" s="28" t="s">
        <v>1207</v>
      </c>
      <c r="H741" s="27" t="s">
        <v>271</v>
      </c>
    </row>
    <row r="742" spans="1:8">
      <c r="A742" s="11">
        <v>741</v>
      </c>
      <c r="B742" s="12" t="s">
        <v>822</v>
      </c>
      <c r="C742" t="s">
        <v>2420</v>
      </c>
      <c r="D742" t="s">
        <v>3108</v>
      </c>
      <c r="E742" s="277" t="s">
        <v>400</v>
      </c>
      <c r="F742" s="78">
        <f t="shared" si="11"/>
        <v>23</v>
      </c>
      <c r="G742" s="28" t="s">
        <v>1207</v>
      </c>
      <c r="H742" s="27" t="s">
        <v>271</v>
      </c>
    </row>
    <row r="743" spans="1:8">
      <c r="A743" s="11">
        <v>742</v>
      </c>
      <c r="B743" s="12" t="s">
        <v>823</v>
      </c>
      <c r="C743" t="s">
        <v>2419</v>
      </c>
      <c r="D743" t="s">
        <v>3109</v>
      </c>
      <c r="E743" s="277" t="s">
        <v>400</v>
      </c>
      <c r="F743" s="78">
        <f t="shared" si="11"/>
        <v>23</v>
      </c>
      <c r="G743" s="28" t="s">
        <v>1207</v>
      </c>
      <c r="H743" s="27">
        <v>4</v>
      </c>
    </row>
    <row r="744" spans="1:8">
      <c r="A744" s="11">
        <v>743</v>
      </c>
      <c r="B744" s="12" t="s">
        <v>824</v>
      </c>
      <c r="C744" t="s">
        <v>2418</v>
      </c>
      <c r="D744" t="s">
        <v>3110</v>
      </c>
      <c r="E744" s="277" t="s">
        <v>400</v>
      </c>
      <c r="F744" s="78">
        <f t="shared" si="11"/>
        <v>23</v>
      </c>
      <c r="G744" s="28" t="s">
        <v>1207</v>
      </c>
      <c r="H744" s="27" t="s">
        <v>63</v>
      </c>
    </row>
    <row r="745" spans="1:8">
      <c r="A745" s="11">
        <v>744</v>
      </c>
      <c r="B745" s="12" t="s">
        <v>825</v>
      </c>
      <c r="C745" t="s">
        <v>2417</v>
      </c>
      <c r="D745" t="s">
        <v>3111</v>
      </c>
      <c r="E745" s="277" t="s">
        <v>400</v>
      </c>
      <c r="F745" s="78">
        <f t="shared" si="11"/>
        <v>23</v>
      </c>
      <c r="G745" s="28" t="s">
        <v>1207</v>
      </c>
      <c r="H745" s="27">
        <v>4</v>
      </c>
    </row>
    <row r="746" spans="1:8">
      <c r="A746" s="11">
        <v>745</v>
      </c>
      <c r="B746" s="12" t="s">
        <v>826</v>
      </c>
      <c r="C746" t="s">
        <v>2416</v>
      </c>
      <c r="D746" t="s">
        <v>3112</v>
      </c>
      <c r="E746" s="277" t="s">
        <v>400</v>
      </c>
      <c r="F746" s="78">
        <f t="shared" si="11"/>
        <v>23</v>
      </c>
      <c r="G746" s="28" t="s">
        <v>1207</v>
      </c>
      <c r="H746" s="27">
        <v>4</v>
      </c>
    </row>
    <row r="747" spans="1:8">
      <c r="A747" s="11">
        <v>746</v>
      </c>
      <c r="B747" s="12" t="s">
        <v>827</v>
      </c>
      <c r="C747" t="s">
        <v>2415</v>
      </c>
      <c r="D747" t="s">
        <v>3113</v>
      </c>
      <c r="E747" s="277" t="s">
        <v>400</v>
      </c>
      <c r="F747" s="78">
        <f t="shared" si="11"/>
        <v>23</v>
      </c>
      <c r="G747" s="28" t="s">
        <v>1207</v>
      </c>
      <c r="H747" s="27">
        <v>4</v>
      </c>
    </row>
    <row r="748" spans="1:8">
      <c r="A748" s="11">
        <v>747</v>
      </c>
      <c r="B748" s="12" t="s">
        <v>828</v>
      </c>
      <c r="C748" t="s">
        <v>2414</v>
      </c>
      <c r="D748" t="s">
        <v>3114</v>
      </c>
      <c r="E748" s="277" t="s">
        <v>400</v>
      </c>
      <c r="F748" s="78">
        <f t="shared" si="11"/>
        <v>23</v>
      </c>
      <c r="G748" s="28" t="s">
        <v>1207</v>
      </c>
      <c r="H748" s="27">
        <v>3</v>
      </c>
    </row>
    <row r="749" spans="1:8">
      <c r="A749" s="11">
        <v>748</v>
      </c>
      <c r="B749" s="12" t="s">
        <v>830</v>
      </c>
      <c r="C749" t="s">
        <v>2413</v>
      </c>
      <c r="D749" t="s">
        <v>3115</v>
      </c>
      <c r="E749" s="277" t="s">
        <v>400</v>
      </c>
      <c r="F749" s="78">
        <f t="shared" si="11"/>
        <v>23</v>
      </c>
      <c r="G749" s="28" t="s">
        <v>1207</v>
      </c>
      <c r="H749" s="27">
        <v>3</v>
      </c>
    </row>
    <row r="750" spans="1:8">
      <c r="A750" s="11">
        <v>749</v>
      </c>
      <c r="B750" s="12" t="s">
        <v>831</v>
      </c>
      <c r="C750" t="s">
        <v>2412</v>
      </c>
      <c r="D750" t="s">
        <v>3116</v>
      </c>
      <c r="E750" s="277" t="s">
        <v>400</v>
      </c>
      <c r="F750" s="78">
        <f t="shared" si="11"/>
        <v>23</v>
      </c>
      <c r="G750" s="28" t="s">
        <v>1207</v>
      </c>
      <c r="H750" s="27">
        <v>3</v>
      </c>
    </row>
    <row r="751" spans="1:8">
      <c r="A751" s="11">
        <v>750</v>
      </c>
      <c r="B751" s="12" t="s">
        <v>832</v>
      </c>
      <c r="C751" t="s">
        <v>2411</v>
      </c>
      <c r="D751" t="s">
        <v>2862</v>
      </c>
      <c r="E751" s="277" t="s">
        <v>400</v>
      </c>
      <c r="F751" s="78">
        <f t="shared" si="11"/>
        <v>23</v>
      </c>
      <c r="G751" s="28" t="s">
        <v>1207</v>
      </c>
      <c r="H751" s="27">
        <v>3</v>
      </c>
    </row>
    <row r="752" spans="1:8">
      <c r="A752" s="11">
        <v>751</v>
      </c>
      <c r="B752" s="12" t="s">
        <v>833</v>
      </c>
      <c r="C752" t="s">
        <v>2410</v>
      </c>
      <c r="D752" t="s">
        <v>3117</v>
      </c>
      <c r="E752" s="277" t="s">
        <v>400</v>
      </c>
      <c r="F752" s="78">
        <f t="shared" si="11"/>
        <v>23</v>
      </c>
      <c r="G752" s="28" t="s">
        <v>1207</v>
      </c>
      <c r="H752" s="27">
        <v>3</v>
      </c>
    </row>
    <row r="753" spans="1:8">
      <c r="A753" s="11">
        <v>752</v>
      </c>
      <c r="B753" s="12" t="s">
        <v>834</v>
      </c>
      <c r="C753" t="s">
        <v>2409</v>
      </c>
      <c r="D753" t="s">
        <v>3118</v>
      </c>
      <c r="E753" s="277" t="s">
        <v>400</v>
      </c>
      <c r="F753" s="78">
        <f t="shared" si="11"/>
        <v>23</v>
      </c>
      <c r="G753" s="28" t="s">
        <v>1207</v>
      </c>
      <c r="H753" s="27">
        <v>3</v>
      </c>
    </row>
    <row r="754" spans="1:8">
      <c r="A754" s="11">
        <v>753</v>
      </c>
      <c r="B754" s="12" t="s">
        <v>835</v>
      </c>
      <c r="C754" t="s">
        <v>2408</v>
      </c>
      <c r="D754" t="s">
        <v>3119</v>
      </c>
      <c r="E754" s="277" t="s">
        <v>400</v>
      </c>
      <c r="F754" s="78">
        <f t="shared" si="11"/>
        <v>23</v>
      </c>
      <c r="G754" s="28" t="s">
        <v>1207</v>
      </c>
      <c r="H754" s="27">
        <v>3</v>
      </c>
    </row>
    <row r="755" spans="1:8">
      <c r="A755" s="11">
        <v>754</v>
      </c>
      <c r="B755" s="12" t="s">
        <v>836</v>
      </c>
      <c r="C755" t="s">
        <v>2407</v>
      </c>
      <c r="D755" t="s">
        <v>3120</v>
      </c>
      <c r="E755" s="277" t="s">
        <v>400</v>
      </c>
      <c r="F755" s="78">
        <f t="shared" si="11"/>
        <v>23</v>
      </c>
      <c r="G755" s="28" t="s">
        <v>1207</v>
      </c>
      <c r="H755" s="27">
        <v>3</v>
      </c>
    </row>
    <row r="756" spans="1:8">
      <c r="A756" s="11">
        <v>755</v>
      </c>
      <c r="B756" s="12" t="s">
        <v>837</v>
      </c>
      <c r="C756" t="s">
        <v>2406</v>
      </c>
      <c r="D756" t="s">
        <v>3121</v>
      </c>
      <c r="E756" s="277" t="s">
        <v>400</v>
      </c>
      <c r="F756" s="78">
        <f t="shared" si="11"/>
        <v>23</v>
      </c>
      <c r="G756" s="28" t="s">
        <v>1207</v>
      </c>
      <c r="H756" s="27">
        <v>3</v>
      </c>
    </row>
    <row r="757" spans="1:8">
      <c r="A757" s="11">
        <v>756</v>
      </c>
      <c r="B757" s="12" t="s">
        <v>838</v>
      </c>
      <c r="C757" t="s">
        <v>2223</v>
      </c>
      <c r="D757" t="s">
        <v>3305</v>
      </c>
      <c r="E757" s="277" t="s">
        <v>400</v>
      </c>
      <c r="F757" s="78">
        <f t="shared" si="11"/>
        <v>23</v>
      </c>
      <c r="G757" s="28" t="s">
        <v>1207</v>
      </c>
      <c r="H757" s="27">
        <v>3</v>
      </c>
    </row>
    <row r="758" spans="1:8">
      <c r="A758" s="11">
        <v>757</v>
      </c>
      <c r="B758" s="12" t="s">
        <v>839</v>
      </c>
      <c r="C758" t="s">
        <v>2222</v>
      </c>
      <c r="D758" t="s">
        <v>1434</v>
      </c>
      <c r="E758" s="277" t="s">
        <v>400</v>
      </c>
      <c r="F758" s="78">
        <f t="shared" si="11"/>
        <v>23</v>
      </c>
      <c r="G758" s="28" t="s">
        <v>1207</v>
      </c>
      <c r="H758" s="27">
        <v>3</v>
      </c>
    </row>
    <row r="759" spans="1:8">
      <c r="A759" s="11">
        <v>758</v>
      </c>
      <c r="B759" s="12" t="s">
        <v>840</v>
      </c>
      <c r="C759" t="s">
        <v>2148</v>
      </c>
      <c r="D759" t="s">
        <v>3376</v>
      </c>
      <c r="E759" s="277" t="s">
        <v>400</v>
      </c>
      <c r="F759" s="78">
        <f t="shared" si="11"/>
        <v>23</v>
      </c>
      <c r="G759" s="28" t="s">
        <v>1207</v>
      </c>
      <c r="H759" s="27" t="s">
        <v>47</v>
      </c>
    </row>
    <row r="760" spans="1:8">
      <c r="A760" s="11">
        <v>759</v>
      </c>
      <c r="B760" s="12" t="s">
        <v>841</v>
      </c>
      <c r="C760" t="s">
        <v>2147</v>
      </c>
      <c r="D760" t="s">
        <v>3377</v>
      </c>
      <c r="E760" s="277" t="s">
        <v>400</v>
      </c>
      <c r="F760" s="78">
        <f t="shared" si="11"/>
        <v>23</v>
      </c>
      <c r="G760" s="28" t="s">
        <v>1207</v>
      </c>
      <c r="H760" s="27" t="s">
        <v>47</v>
      </c>
    </row>
    <row r="761" spans="1:8">
      <c r="A761" s="11">
        <v>760</v>
      </c>
      <c r="B761" s="12" t="s">
        <v>842</v>
      </c>
      <c r="C761" t="s">
        <v>2146</v>
      </c>
      <c r="D761" t="s">
        <v>3378</v>
      </c>
      <c r="E761" s="277" t="s">
        <v>400</v>
      </c>
      <c r="F761" s="78">
        <f t="shared" si="11"/>
        <v>23</v>
      </c>
      <c r="G761" s="28" t="s">
        <v>1207</v>
      </c>
      <c r="H761" s="27" t="s">
        <v>47</v>
      </c>
    </row>
    <row r="762" spans="1:8">
      <c r="A762" s="11">
        <v>761</v>
      </c>
      <c r="B762" s="12" t="s">
        <v>843</v>
      </c>
      <c r="C762" t="s">
        <v>2145</v>
      </c>
      <c r="D762" t="s">
        <v>3379</v>
      </c>
      <c r="E762" s="277" t="s">
        <v>400</v>
      </c>
      <c r="F762" s="78">
        <f t="shared" si="11"/>
        <v>23</v>
      </c>
      <c r="G762" s="28" t="s">
        <v>1207</v>
      </c>
      <c r="H762" s="27" t="s">
        <v>47</v>
      </c>
    </row>
    <row r="763" spans="1:8">
      <c r="A763" s="11">
        <v>762</v>
      </c>
      <c r="B763" s="12" t="s">
        <v>844</v>
      </c>
      <c r="C763" t="s">
        <v>3469</v>
      </c>
      <c r="D763" t="s">
        <v>3514</v>
      </c>
      <c r="E763" s="277" t="s">
        <v>400</v>
      </c>
      <c r="F763" s="78">
        <f t="shared" si="11"/>
        <v>23</v>
      </c>
      <c r="G763" s="28" t="s">
        <v>1207</v>
      </c>
      <c r="H763" s="27" t="s">
        <v>47</v>
      </c>
    </row>
    <row r="764" spans="1:8">
      <c r="A764" s="11">
        <v>763</v>
      </c>
      <c r="B764" s="12" t="s">
        <v>845</v>
      </c>
      <c r="C764" t="s">
        <v>2405</v>
      </c>
      <c r="D764" t="s">
        <v>3122</v>
      </c>
      <c r="E764" s="277" t="s">
        <v>400</v>
      </c>
      <c r="F764" s="78">
        <f t="shared" si="11"/>
        <v>23</v>
      </c>
      <c r="G764" s="28" t="s">
        <v>1208</v>
      </c>
      <c r="H764" s="27" t="s">
        <v>63</v>
      </c>
    </row>
    <row r="765" spans="1:8">
      <c r="A765" s="11">
        <v>764</v>
      </c>
      <c r="B765" s="12" t="s">
        <v>846</v>
      </c>
      <c r="C765" t="s">
        <v>2403</v>
      </c>
      <c r="D765" t="s">
        <v>3124</v>
      </c>
      <c r="E765" s="277" t="s">
        <v>400</v>
      </c>
      <c r="F765" s="78">
        <f t="shared" si="11"/>
        <v>23</v>
      </c>
      <c r="G765" s="28" t="s">
        <v>1208</v>
      </c>
      <c r="H765" s="27" t="s">
        <v>63</v>
      </c>
    </row>
    <row r="766" spans="1:8">
      <c r="A766" s="11">
        <v>765</v>
      </c>
      <c r="B766" s="12" t="s">
        <v>847</v>
      </c>
      <c r="C766" t="s">
        <v>3470</v>
      </c>
      <c r="D766" t="s">
        <v>3515</v>
      </c>
      <c r="E766" s="277" t="s">
        <v>400</v>
      </c>
      <c r="F766" s="78">
        <f t="shared" si="11"/>
        <v>23</v>
      </c>
      <c r="G766" s="28" t="s">
        <v>1208</v>
      </c>
      <c r="H766" s="27" t="s">
        <v>47</v>
      </c>
    </row>
    <row r="767" spans="1:8">
      <c r="A767" s="11">
        <v>766</v>
      </c>
      <c r="B767" s="12" t="s">
        <v>848</v>
      </c>
      <c r="C767" t="s">
        <v>3545</v>
      </c>
      <c r="D767" t="s">
        <v>3561</v>
      </c>
      <c r="E767" s="277" t="s">
        <v>400</v>
      </c>
      <c r="F767" s="78">
        <f t="shared" si="11"/>
        <v>23</v>
      </c>
      <c r="G767" s="28" t="s">
        <v>1208</v>
      </c>
      <c r="H767" s="27" t="s">
        <v>47</v>
      </c>
    </row>
    <row r="768" spans="1:8">
      <c r="A768" s="11">
        <v>767</v>
      </c>
      <c r="B768" s="12" t="s">
        <v>849</v>
      </c>
      <c r="C768" t="s">
        <v>4709</v>
      </c>
      <c r="D768" t="s">
        <v>4710</v>
      </c>
      <c r="E768" s="277" t="s">
        <v>130</v>
      </c>
      <c r="F768" s="78">
        <f t="shared" si="11"/>
        <v>27</v>
      </c>
      <c r="G768" s="28" t="s">
        <v>1208</v>
      </c>
      <c r="H768" s="27" t="s">
        <v>50</v>
      </c>
    </row>
    <row r="769" spans="1:8">
      <c r="A769" s="11">
        <v>768</v>
      </c>
      <c r="B769" s="12" t="s">
        <v>850</v>
      </c>
      <c r="C769" t="s">
        <v>4190</v>
      </c>
      <c r="D769" t="s">
        <v>4191</v>
      </c>
      <c r="E769" s="277" t="s">
        <v>400</v>
      </c>
      <c r="F769" s="78">
        <f t="shared" si="11"/>
        <v>23</v>
      </c>
      <c r="G769" s="28" t="s">
        <v>1208</v>
      </c>
      <c r="H769" s="27" t="s">
        <v>47</v>
      </c>
    </row>
    <row r="770" spans="1:8">
      <c r="A770" s="11">
        <v>769</v>
      </c>
      <c r="B770" s="12" t="s">
        <v>851</v>
      </c>
      <c r="C770" t="s">
        <v>3471</v>
      </c>
      <c r="D770" t="s">
        <v>3516</v>
      </c>
      <c r="E770" s="277" t="s">
        <v>385</v>
      </c>
      <c r="F770" s="78">
        <f t="shared" si="11"/>
        <v>28</v>
      </c>
      <c r="G770" s="28" t="s">
        <v>1208</v>
      </c>
      <c r="H770" s="27" t="s">
        <v>47</v>
      </c>
    </row>
    <row r="771" spans="1:8">
      <c r="A771" s="11">
        <v>770</v>
      </c>
      <c r="B771" s="12" t="s">
        <v>852</v>
      </c>
      <c r="C771" t="s">
        <v>2404</v>
      </c>
      <c r="D771" t="s">
        <v>3123</v>
      </c>
      <c r="E771" s="277" t="s">
        <v>400</v>
      </c>
      <c r="F771" s="78">
        <f t="shared" ref="F771:F834" si="12">VLOOKUP(E771,$N$1:$O$48,2,FALSE)</f>
        <v>23</v>
      </c>
      <c r="G771" s="28" t="s">
        <v>1208</v>
      </c>
      <c r="H771" s="27" t="s">
        <v>50</v>
      </c>
    </row>
    <row r="772" spans="1:8">
      <c r="A772" s="11">
        <v>771</v>
      </c>
      <c r="B772" s="12" t="s">
        <v>853</v>
      </c>
      <c r="C772" t="s">
        <v>4711</v>
      </c>
      <c r="D772" t="s">
        <v>4712</v>
      </c>
      <c r="E772" s="277" t="s">
        <v>400</v>
      </c>
      <c r="F772" s="78">
        <f t="shared" si="12"/>
        <v>23</v>
      </c>
      <c r="G772" s="28" t="s">
        <v>4506</v>
      </c>
      <c r="H772" s="27">
        <v>2</v>
      </c>
    </row>
    <row r="773" spans="1:8">
      <c r="A773" s="11">
        <v>772</v>
      </c>
      <c r="B773" s="12" t="s">
        <v>854</v>
      </c>
      <c r="C773" t="s">
        <v>2374</v>
      </c>
      <c r="D773" t="s">
        <v>3153</v>
      </c>
      <c r="E773" s="277" t="s">
        <v>1337</v>
      </c>
      <c r="F773" s="78">
        <f t="shared" si="12"/>
        <v>12</v>
      </c>
      <c r="G773" s="28" t="s">
        <v>1205</v>
      </c>
      <c r="H773" s="27" t="s">
        <v>50</v>
      </c>
    </row>
    <row r="774" spans="1:8">
      <c r="A774" s="11">
        <v>773</v>
      </c>
      <c r="B774" s="12" t="s">
        <v>855</v>
      </c>
      <c r="C774" t="s">
        <v>1380</v>
      </c>
      <c r="D774" t="s">
        <v>1381</v>
      </c>
      <c r="E774" s="277" t="s">
        <v>1177</v>
      </c>
      <c r="F774" s="78">
        <f t="shared" si="12"/>
        <v>20</v>
      </c>
      <c r="G774" s="28" t="s">
        <v>1205</v>
      </c>
      <c r="H774" s="27" t="s">
        <v>265</v>
      </c>
    </row>
    <row r="775" spans="1:8">
      <c r="A775" s="11">
        <v>774</v>
      </c>
      <c r="B775" s="12" t="s">
        <v>856</v>
      </c>
      <c r="C775" t="s">
        <v>2380</v>
      </c>
      <c r="D775" t="s">
        <v>3147</v>
      </c>
      <c r="E775" s="277" t="s">
        <v>400</v>
      </c>
      <c r="F775" s="78">
        <f t="shared" si="12"/>
        <v>23</v>
      </c>
      <c r="G775" s="28" t="s">
        <v>1205</v>
      </c>
      <c r="H775" s="27" t="s">
        <v>50</v>
      </c>
    </row>
    <row r="776" spans="1:8">
      <c r="A776" s="11">
        <v>775</v>
      </c>
      <c r="B776" s="12" t="s">
        <v>857</v>
      </c>
      <c r="C776" t="s">
        <v>2401</v>
      </c>
      <c r="D776" t="s">
        <v>3126</v>
      </c>
      <c r="E776" s="277" t="s">
        <v>3389</v>
      </c>
      <c r="F776" s="78">
        <f t="shared" si="12"/>
        <v>10</v>
      </c>
      <c r="G776" s="28" t="s">
        <v>1205</v>
      </c>
      <c r="H776" s="27" t="s">
        <v>50</v>
      </c>
    </row>
    <row r="777" spans="1:8">
      <c r="A777" s="11">
        <v>776</v>
      </c>
      <c r="B777" s="12" t="s">
        <v>858</v>
      </c>
      <c r="C777" t="s">
        <v>1386</v>
      </c>
      <c r="D777" t="s">
        <v>1387</v>
      </c>
      <c r="E777" s="277" t="s">
        <v>400</v>
      </c>
      <c r="F777" s="78">
        <f t="shared" si="12"/>
        <v>23</v>
      </c>
      <c r="G777" s="28" t="s">
        <v>1205</v>
      </c>
      <c r="H777" s="27" t="s">
        <v>265</v>
      </c>
    </row>
    <row r="778" spans="1:8">
      <c r="A778" s="11">
        <v>777</v>
      </c>
      <c r="B778" s="12" t="s">
        <v>859</v>
      </c>
      <c r="C778" t="s">
        <v>2396</v>
      </c>
      <c r="D778" t="s">
        <v>3131</v>
      </c>
      <c r="E778" s="277" t="s">
        <v>400</v>
      </c>
      <c r="F778" s="78">
        <f t="shared" si="12"/>
        <v>23</v>
      </c>
      <c r="G778" s="28" t="s">
        <v>1205</v>
      </c>
      <c r="H778" s="27" t="s">
        <v>63</v>
      </c>
    </row>
    <row r="779" spans="1:8">
      <c r="A779" s="11">
        <v>778</v>
      </c>
      <c r="B779" s="12" t="s">
        <v>860</v>
      </c>
      <c r="C779" t="s">
        <v>1439</v>
      </c>
      <c r="D779" t="s">
        <v>1440</v>
      </c>
      <c r="E779" s="277" t="s">
        <v>400</v>
      </c>
      <c r="F779" s="78">
        <f t="shared" si="12"/>
        <v>23</v>
      </c>
      <c r="G779" s="28" t="s">
        <v>1205</v>
      </c>
      <c r="H779" s="27" t="s">
        <v>271</v>
      </c>
    </row>
    <row r="780" spans="1:8">
      <c r="A780" s="11">
        <v>779</v>
      </c>
      <c r="B780" s="12" t="s">
        <v>861</v>
      </c>
      <c r="C780" t="s">
        <v>1422</v>
      </c>
      <c r="D780" t="s">
        <v>1423</v>
      </c>
      <c r="E780" s="277" t="s">
        <v>400</v>
      </c>
      <c r="F780" s="78">
        <f t="shared" si="12"/>
        <v>23</v>
      </c>
      <c r="G780" s="28" t="s">
        <v>1205</v>
      </c>
      <c r="H780" s="27" t="s">
        <v>222</v>
      </c>
    </row>
    <row r="781" spans="1:8">
      <c r="A781" s="11">
        <v>780</v>
      </c>
      <c r="B781" s="12" t="s">
        <v>862</v>
      </c>
      <c r="C781" t="s">
        <v>2393</v>
      </c>
      <c r="D781" t="s">
        <v>3134</v>
      </c>
      <c r="E781" s="277" t="s">
        <v>400</v>
      </c>
      <c r="F781" s="78">
        <f t="shared" si="12"/>
        <v>23</v>
      </c>
      <c r="G781" s="28" t="s">
        <v>1205</v>
      </c>
      <c r="H781" s="27" t="s">
        <v>63</v>
      </c>
    </row>
    <row r="782" spans="1:8">
      <c r="A782" s="11">
        <v>781</v>
      </c>
      <c r="B782" s="12" t="s">
        <v>863</v>
      </c>
      <c r="C782" t="s">
        <v>4713</v>
      </c>
      <c r="D782" t="s">
        <v>3564</v>
      </c>
      <c r="E782" s="277" t="s">
        <v>1335</v>
      </c>
      <c r="F782" s="78">
        <f t="shared" si="12"/>
        <v>21</v>
      </c>
      <c r="G782" s="28" t="s">
        <v>1205</v>
      </c>
      <c r="H782" s="27" t="s">
        <v>47</v>
      </c>
    </row>
    <row r="783" spans="1:8">
      <c r="A783" s="11">
        <v>782</v>
      </c>
      <c r="B783" s="12" t="s">
        <v>864</v>
      </c>
      <c r="C783" t="s">
        <v>2379</v>
      </c>
      <c r="D783" t="s">
        <v>3148</v>
      </c>
      <c r="E783" s="277" t="s">
        <v>400</v>
      </c>
      <c r="F783" s="78">
        <f t="shared" si="12"/>
        <v>23</v>
      </c>
      <c r="G783" s="28" t="s">
        <v>1205</v>
      </c>
      <c r="H783" s="27" t="s">
        <v>50</v>
      </c>
    </row>
    <row r="784" spans="1:8">
      <c r="A784" s="11">
        <v>783</v>
      </c>
      <c r="B784" s="12" t="s">
        <v>865</v>
      </c>
      <c r="C784" t="s">
        <v>2389</v>
      </c>
      <c r="D784" t="s">
        <v>3138</v>
      </c>
      <c r="E784" s="277" t="s">
        <v>400</v>
      </c>
      <c r="F784" s="78">
        <f t="shared" si="12"/>
        <v>23</v>
      </c>
      <c r="G784" s="28" t="s">
        <v>1205</v>
      </c>
      <c r="H784" s="27" t="s">
        <v>63</v>
      </c>
    </row>
    <row r="785" spans="1:8">
      <c r="A785" s="11">
        <v>784</v>
      </c>
      <c r="B785" s="12" t="s">
        <v>866</v>
      </c>
      <c r="C785" t="s">
        <v>4714</v>
      </c>
      <c r="D785" t="s">
        <v>3382</v>
      </c>
      <c r="E785" s="277" t="s">
        <v>400</v>
      </c>
      <c r="F785" s="78">
        <f t="shared" si="12"/>
        <v>23</v>
      </c>
      <c r="G785" s="28" t="s">
        <v>1205</v>
      </c>
      <c r="H785" s="27" t="s">
        <v>47</v>
      </c>
    </row>
    <row r="786" spans="1:8">
      <c r="A786" s="11">
        <v>785</v>
      </c>
      <c r="B786" s="12" t="s">
        <v>867</v>
      </c>
      <c r="C786" t="s">
        <v>2384</v>
      </c>
      <c r="D786" t="s">
        <v>3143</v>
      </c>
      <c r="E786" s="277" t="s">
        <v>796</v>
      </c>
      <c r="F786" s="78">
        <f t="shared" si="12"/>
        <v>22</v>
      </c>
      <c r="G786" s="28" t="s">
        <v>1205</v>
      </c>
      <c r="H786" s="27" t="s">
        <v>47</v>
      </c>
    </row>
    <row r="787" spans="1:8">
      <c r="A787" s="11">
        <v>786</v>
      </c>
      <c r="B787" s="12" t="s">
        <v>868</v>
      </c>
      <c r="C787" t="s">
        <v>2371</v>
      </c>
      <c r="D787" t="s">
        <v>3155</v>
      </c>
      <c r="E787" s="277" t="s">
        <v>400</v>
      </c>
      <c r="F787" s="78">
        <f t="shared" si="12"/>
        <v>23</v>
      </c>
      <c r="G787" s="28" t="s">
        <v>1205</v>
      </c>
      <c r="H787" s="27" t="s">
        <v>50</v>
      </c>
    </row>
    <row r="788" spans="1:8">
      <c r="A788" s="11">
        <v>787</v>
      </c>
      <c r="B788" s="12" t="s">
        <v>869</v>
      </c>
      <c r="C788" t="s">
        <v>2385</v>
      </c>
      <c r="D788" t="s">
        <v>3142</v>
      </c>
      <c r="E788" s="277" t="s">
        <v>1335</v>
      </c>
      <c r="F788" s="78">
        <f t="shared" si="12"/>
        <v>21</v>
      </c>
      <c r="G788" s="28" t="s">
        <v>1205</v>
      </c>
      <c r="H788" s="27" t="s">
        <v>50</v>
      </c>
    </row>
    <row r="789" spans="1:8">
      <c r="A789" s="11">
        <v>788</v>
      </c>
      <c r="B789" s="12" t="s">
        <v>870</v>
      </c>
      <c r="C789" t="s">
        <v>2382</v>
      </c>
      <c r="D789" t="s">
        <v>3145</v>
      </c>
      <c r="E789" s="277" t="s">
        <v>400</v>
      </c>
      <c r="F789" s="78">
        <f t="shared" si="12"/>
        <v>23</v>
      </c>
      <c r="G789" s="28" t="s">
        <v>1205</v>
      </c>
      <c r="H789" s="27" t="s">
        <v>50</v>
      </c>
    </row>
    <row r="790" spans="1:8">
      <c r="A790" s="11">
        <v>789</v>
      </c>
      <c r="B790" s="12" t="s">
        <v>871</v>
      </c>
      <c r="C790" t="s">
        <v>2383</v>
      </c>
      <c r="D790" t="s">
        <v>3144</v>
      </c>
      <c r="E790" s="277" t="s">
        <v>400</v>
      </c>
      <c r="F790" s="78">
        <f t="shared" si="12"/>
        <v>23</v>
      </c>
      <c r="G790" s="28" t="s">
        <v>1205</v>
      </c>
      <c r="H790" s="27" t="s">
        <v>50</v>
      </c>
    </row>
    <row r="791" spans="1:8">
      <c r="A791" s="11">
        <v>790</v>
      </c>
      <c r="B791" s="12" t="s">
        <v>872</v>
      </c>
      <c r="C791" t="s">
        <v>3476</v>
      </c>
      <c r="D791" t="s">
        <v>3521</v>
      </c>
      <c r="E791" s="277" t="s">
        <v>400</v>
      </c>
      <c r="F791" s="78">
        <f t="shared" si="12"/>
        <v>23</v>
      </c>
      <c r="G791" s="28" t="s">
        <v>1205</v>
      </c>
      <c r="H791" s="27" t="s">
        <v>47</v>
      </c>
    </row>
    <row r="792" spans="1:8">
      <c r="A792" s="11">
        <v>791</v>
      </c>
      <c r="B792" s="12" t="s">
        <v>873</v>
      </c>
      <c r="C792" t="s">
        <v>2221</v>
      </c>
      <c r="D792" t="s">
        <v>3306</v>
      </c>
      <c r="E792" s="277" t="s">
        <v>400</v>
      </c>
      <c r="F792" s="78">
        <f t="shared" si="12"/>
        <v>23</v>
      </c>
      <c r="G792" s="28" t="s">
        <v>1205</v>
      </c>
      <c r="H792" s="27" t="s">
        <v>47</v>
      </c>
    </row>
    <row r="793" spans="1:8">
      <c r="A793" s="11">
        <v>792</v>
      </c>
      <c r="B793" s="12" t="s">
        <v>874</v>
      </c>
      <c r="C793" t="s">
        <v>2391</v>
      </c>
      <c r="D793" t="s">
        <v>3136</v>
      </c>
      <c r="E793" s="277" t="s">
        <v>400</v>
      </c>
      <c r="F793" s="78">
        <f t="shared" si="12"/>
        <v>23</v>
      </c>
      <c r="G793" s="28" t="s">
        <v>1205</v>
      </c>
      <c r="H793" s="27" t="s">
        <v>63</v>
      </c>
    </row>
    <row r="794" spans="1:8">
      <c r="A794" s="11">
        <v>793</v>
      </c>
      <c r="B794" s="12" t="s">
        <v>875</v>
      </c>
      <c r="C794" t="s">
        <v>4715</v>
      </c>
      <c r="D794" t="s">
        <v>3380</v>
      </c>
      <c r="E794" s="277" t="s">
        <v>400</v>
      </c>
      <c r="F794" s="78">
        <f t="shared" si="12"/>
        <v>23</v>
      </c>
      <c r="G794" s="28" t="s">
        <v>1205</v>
      </c>
      <c r="H794" s="27" t="s">
        <v>47</v>
      </c>
    </row>
    <row r="795" spans="1:8">
      <c r="A795" s="11">
        <v>794</v>
      </c>
      <c r="B795" s="12" t="s">
        <v>876</v>
      </c>
      <c r="C795" t="s">
        <v>2394</v>
      </c>
      <c r="D795" t="s">
        <v>3133</v>
      </c>
      <c r="E795" s="277" t="s">
        <v>400</v>
      </c>
      <c r="F795" s="78">
        <f t="shared" si="12"/>
        <v>23</v>
      </c>
      <c r="G795" s="28" t="s">
        <v>1205</v>
      </c>
      <c r="H795" s="27" t="s">
        <v>63</v>
      </c>
    </row>
    <row r="796" spans="1:8">
      <c r="A796" s="11">
        <v>795</v>
      </c>
      <c r="B796" s="12" t="s">
        <v>877</v>
      </c>
      <c r="C796" t="s">
        <v>1441</v>
      </c>
      <c r="D796" t="s">
        <v>1442</v>
      </c>
      <c r="E796" s="277" t="s">
        <v>400</v>
      </c>
      <c r="F796" s="78">
        <f t="shared" si="12"/>
        <v>23</v>
      </c>
      <c r="G796" s="28" t="s">
        <v>1205</v>
      </c>
      <c r="H796" s="27" t="s">
        <v>271</v>
      </c>
    </row>
    <row r="797" spans="1:8">
      <c r="A797" s="11">
        <v>796</v>
      </c>
      <c r="B797" s="12" t="s">
        <v>878</v>
      </c>
      <c r="C797" t="s">
        <v>2378</v>
      </c>
      <c r="D797" t="s">
        <v>3149</v>
      </c>
      <c r="E797" s="277" t="s">
        <v>1179</v>
      </c>
      <c r="F797" s="78">
        <f t="shared" si="12"/>
        <v>18</v>
      </c>
      <c r="G797" s="28" t="s">
        <v>1205</v>
      </c>
      <c r="H797" s="27" t="s">
        <v>50</v>
      </c>
    </row>
    <row r="798" spans="1:8">
      <c r="A798" s="11">
        <v>797</v>
      </c>
      <c r="B798" s="12" t="s">
        <v>879</v>
      </c>
      <c r="C798" t="s">
        <v>2372</v>
      </c>
      <c r="D798" t="s">
        <v>4716</v>
      </c>
      <c r="E798" s="277" t="s">
        <v>400</v>
      </c>
      <c r="F798" s="78">
        <f t="shared" si="12"/>
        <v>23</v>
      </c>
      <c r="G798" s="28" t="s">
        <v>1205</v>
      </c>
      <c r="H798" s="27" t="s">
        <v>47</v>
      </c>
    </row>
    <row r="799" spans="1:8">
      <c r="A799" s="11">
        <v>798</v>
      </c>
      <c r="B799" s="12" t="s">
        <v>880</v>
      </c>
      <c r="C799" t="s">
        <v>3477</v>
      </c>
      <c r="D799" t="s">
        <v>3522</v>
      </c>
      <c r="E799" s="277" t="s">
        <v>400</v>
      </c>
      <c r="F799" s="78">
        <f t="shared" si="12"/>
        <v>23</v>
      </c>
      <c r="G799" s="28" t="s">
        <v>1205</v>
      </c>
      <c r="H799" s="27" t="s">
        <v>47</v>
      </c>
    </row>
    <row r="800" spans="1:8">
      <c r="A800" s="11">
        <v>799</v>
      </c>
      <c r="B800" s="12" t="s">
        <v>881</v>
      </c>
      <c r="C800" t="s">
        <v>2144</v>
      </c>
      <c r="D800" t="s">
        <v>3383</v>
      </c>
      <c r="E800" s="277" t="s">
        <v>125</v>
      </c>
      <c r="F800" s="78">
        <f t="shared" si="12"/>
        <v>34</v>
      </c>
      <c r="G800" s="28" t="s">
        <v>1205</v>
      </c>
      <c r="H800" s="27" t="s">
        <v>47</v>
      </c>
    </row>
    <row r="801" spans="1:8">
      <c r="A801" s="11">
        <v>800</v>
      </c>
      <c r="B801" s="12" t="s">
        <v>882</v>
      </c>
      <c r="C801" t="s">
        <v>1378</v>
      </c>
      <c r="D801" t="s">
        <v>1379</v>
      </c>
      <c r="E801" s="277" t="s">
        <v>400</v>
      </c>
      <c r="F801" s="78">
        <f t="shared" si="12"/>
        <v>23</v>
      </c>
      <c r="G801" s="28" t="s">
        <v>1205</v>
      </c>
      <c r="H801" s="27" t="s">
        <v>4509</v>
      </c>
    </row>
    <row r="802" spans="1:8">
      <c r="A802" s="11">
        <v>801</v>
      </c>
      <c r="B802" s="12" t="s">
        <v>883</v>
      </c>
      <c r="C802" t="s">
        <v>4717</v>
      </c>
      <c r="D802" t="s">
        <v>3381</v>
      </c>
      <c r="E802" s="277" t="s">
        <v>1335</v>
      </c>
      <c r="F802" s="78">
        <f t="shared" si="12"/>
        <v>21</v>
      </c>
      <c r="G802" s="28" t="s">
        <v>1205</v>
      </c>
      <c r="H802" s="27" t="s">
        <v>47</v>
      </c>
    </row>
    <row r="803" spans="1:8">
      <c r="A803" s="11">
        <v>802</v>
      </c>
      <c r="B803" s="12" t="s">
        <v>884</v>
      </c>
      <c r="C803" t="s">
        <v>3472</v>
      </c>
      <c r="D803" t="s">
        <v>3517</v>
      </c>
      <c r="E803" s="277" t="s">
        <v>400</v>
      </c>
      <c r="F803" s="78">
        <f t="shared" si="12"/>
        <v>23</v>
      </c>
      <c r="G803" s="28" t="s">
        <v>1205</v>
      </c>
      <c r="H803" s="27" t="s">
        <v>47</v>
      </c>
    </row>
    <row r="804" spans="1:8">
      <c r="A804" s="11">
        <v>803</v>
      </c>
      <c r="B804" s="12" t="s">
        <v>885</v>
      </c>
      <c r="C804" t="s">
        <v>1376</v>
      </c>
      <c r="D804" t="s">
        <v>1377</v>
      </c>
      <c r="E804" s="277" t="s">
        <v>159</v>
      </c>
      <c r="F804" s="78">
        <f t="shared" si="12"/>
        <v>25</v>
      </c>
      <c r="G804" s="28" t="s">
        <v>1205</v>
      </c>
      <c r="H804" s="27" t="s">
        <v>265</v>
      </c>
    </row>
    <row r="805" spans="1:8">
      <c r="A805" s="11">
        <v>804</v>
      </c>
      <c r="B805" s="12" t="s">
        <v>886</v>
      </c>
      <c r="C805" t="s">
        <v>2220</v>
      </c>
      <c r="D805" t="s">
        <v>3307</v>
      </c>
      <c r="E805" s="277" t="s">
        <v>400</v>
      </c>
      <c r="F805" s="78">
        <f t="shared" si="12"/>
        <v>23</v>
      </c>
      <c r="G805" s="28" t="s">
        <v>1205</v>
      </c>
      <c r="H805" s="27" t="s">
        <v>265</v>
      </c>
    </row>
    <row r="806" spans="1:8">
      <c r="A806" s="11">
        <v>805</v>
      </c>
      <c r="B806" s="12" t="s">
        <v>887</v>
      </c>
      <c r="C806" t="s">
        <v>3475</v>
      </c>
      <c r="D806" t="s">
        <v>3520</v>
      </c>
      <c r="E806" s="277" t="s">
        <v>4507</v>
      </c>
      <c r="F806" s="78">
        <f t="shared" si="12"/>
        <v>9</v>
      </c>
      <c r="G806" s="28" t="s">
        <v>1205</v>
      </c>
      <c r="H806" s="27" t="s">
        <v>47</v>
      </c>
    </row>
    <row r="807" spans="1:8">
      <c r="A807" s="11">
        <v>806</v>
      </c>
      <c r="B807" s="12" t="s">
        <v>888</v>
      </c>
      <c r="C807" t="s">
        <v>3473</v>
      </c>
      <c r="D807" t="s">
        <v>3518</v>
      </c>
      <c r="E807" s="277" t="s">
        <v>1168</v>
      </c>
      <c r="F807" s="78">
        <f t="shared" si="12"/>
        <v>24</v>
      </c>
      <c r="G807" s="28" t="s">
        <v>1205</v>
      </c>
      <c r="H807" s="27" t="s">
        <v>47</v>
      </c>
    </row>
    <row r="808" spans="1:8">
      <c r="A808" s="11">
        <v>807</v>
      </c>
      <c r="B808" s="12" t="s">
        <v>889</v>
      </c>
      <c r="C808" t="s">
        <v>3478</v>
      </c>
      <c r="D808" t="s">
        <v>3523</v>
      </c>
      <c r="E808" s="277" t="s">
        <v>391</v>
      </c>
      <c r="F808" s="78">
        <f t="shared" si="12"/>
        <v>26</v>
      </c>
      <c r="G808" s="28" t="s">
        <v>1205</v>
      </c>
      <c r="H808" s="27" t="s">
        <v>47</v>
      </c>
    </row>
    <row r="809" spans="1:8">
      <c r="A809" s="11">
        <v>808</v>
      </c>
      <c r="B809" s="12" t="s">
        <v>890</v>
      </c>
      <c r="C809" t="s">
        <v>1420</v>
      </c>
      <c r="D809" t="s">
        <v>1421</v>
      </c>
      <c r="E809" s="277" t="s">
        <v>400</v>
      </c>
      <c r="F809" s="78">
        <f t="shared" si="12"/>
        <v>23</v>
      </c>
      <c r="G809" s="28" t="s">
        <v>1205</v>
      </c>
      <c r="H809" s="27" t="s">
        <v>271</v>
      </c>
    </row>
    <row r="810" spans="1:8">
      <c r="A810" s="11">
        <v>809</v>
      </c>
      <c r="B810" s="12" t="s">
        <v>891</v>
      </c>
      <c r="C810" t="s">
        <v>2398</v>
      </c>
      <c r="D810" t="s">
        <v>3129</v>
      </c>
      <c r="E810" s="277" t="s">
        <v>400</v>
      </c>
      <c r="F810" s="78">
        <f t="shared" si="12"/>
        <v>23</v>
      </c>
      <c r="G810" s="28" t="s">
        <v>1205</v>
      </c>
      <c r="H810" s="27" t="s">
        <v>63</v>
      </c>
    </row>
    <row r="811" spans="1:8">
      <c r="A811" s="11">
        <v>810</v>
      </c>
      <c r="B811" s="12" t="s">
        <v>892</v>
      </c>
      <c r="C811" t="s">
        <v>1437</v>
      </c>
      <c r="D811" t="s">
        <v>1438</v>
      </c>
      <c r="E811" s="277" t="s">
        <v>400</v>
      </c>
      <c r="F811" s="78">
        <f t="shared" si="12"/>
        <v>23</v>
      </c>
      <c r="G811" s="28" t="s">
        <v>1205</v>
      </c>
      <c r="H811" s="27" t="s">
        <v>271</v>
      </c>
    </row>
    <row r="812" spans="1:8">
      <c r="A812" s="11">
        <v>811</v>
      </c>
      <c r="B812" s="12" t="s">
        <v>893</v>
      </c>
      <c r="C812" t="s">
        <v>4718</v>
      </c>
      <c r="D812" t="s">
        <v>3563</v>
      </c>
      <c r="E812" s="277" t="s">
        <v>400</v>
      </c>
      <c r="F812" s="78">
        <f t="shared" si="12"/>
        <v>23</v>
      </c>
      <c r="G812" s="28" t="s">
        <v>1205</v>
      </c>
      <c r="H812" s="27" t="s">
        <v>47</v>
      </c>
    </row>
    <row r="813" spans="1:8">
      <c r="A813" s="11">
        <v>812</v>
      </c>
      <c r="B813" s="12" t="s">
        <v>894</v>
      </c>
      <c r="C813" t="s">
        <v>3474</v>
      </c>
      <c r="D813" t="s">
        <v>3519</v>
      </c>
      <c r="E813" s="277" t="s">
        <v>1168</v>
      </c>
      <c r="F813" s="78">
        <f t="shared" si="12"/>
        <v>24</v>
      </c>
      <c r="G813" s="28" t="s">
        <v>1205</v>
      </c>
      <c r="H813" s="27" t="s">
        <v>47</v>
      </c>
    </row>
    <row r="814" spans="1:8">
      <c r="A814" s="11">
        <v>813</v>
      </c>
      <c r="B814" s="12" t="s">
        <v>895</v>
      </c>
      <c r="C814" t="s">
        <v>1435</v>
      </c>
      <c r="D814" t="s">
        <v>1436</v>
      </c>
      <c r="E814" s="277" t="s">
        <v>1168</v>
      </c>
      <c r="F814" s="78">
        <f t="shared" si="12"/>
        <v>24</v>
      </c>
      <c r="G814" s="28" t="s">
        <v>1205</v>
      </c>
      <c r="H814" s="27" t="s">
        <v>271</v>
      </c>
    </row>
    <row r="815" spans="1:8">
      <c r="A815" s="11">
        <v>814</v>
      </c>
      <c r="B815" s="12" t="s">
        <v>896</v>
      </c>
      <c r="C815" t="s">
        <v>2388</v>
      </c>
      <c r="D815" t="s">
        <v>3139</v>
      </c>
      <c r="E815" s="277" t="s">
        <v>400</v>
      </c>
      <c r="F815" s="78">
        <f t="shared" si="12"/>
        <v>23</v>
      </c>
      <c r="G815" s="28" t="s">
        <v>1205</v>
      </c>
      <c r="H815" s="27" t="s">
        <v>63</v>
      </c>
    </row>
    <row r="816" spans="1:8">
      <c r="A816" s="11">
        <v>815</v>
      </c>
      <c r="B816" s="12" t="s">
        <v>897</v>
      </c>
      <c r="C816" t="s">
        <v>2381</v>
      </c>
      <c r="D816" t="s">
        <v>3146</v>
      </c>
      <c r="E816" s="277" t="s">
        <v>400</v>
      </c>
      <c r="F816" s="78">
        <f t="shared" si="12"/>
        <v>23</v>
      </c>
      <c r="G816" s="28" t="s">
        <v>1205</v>
      </c>
      <c r="H816" s="27" t="s">
        <v>50</v>
      </c>
    </row>
    <row r="817" spans="1:8">
      <c r="A817" s="11">
        <v>816</v>
      </c>
      <c r="B817" s="12" t="s">
        <v>898</v>
      </c>
      <c r="C817" t="s">
        <v>2373</v>
      </c>
      <c r="D817" t="s">
        <v>3154</v>
      </c>
      <c r="E817" s="277" t="s">
        <v>1168</v>
      </c>
      <c r="F817" s="78">
        <f t="shared" si="12"/>
        <v>24</v>
      </c>
      <c r="G817" s="28" t="s">
        <v>1205</v>
      </c>
      <c r="H817" s="27" t="s">
        <v>50</v>
      </c>
    </row>
    <row r="818" spans="1:8">
      <c r="A818" s="11">
        <v>817</v>
      </c>
      <c r="B818" s="12" t="s">
        <v>899</v>
      </c>
      <c r="C818" t="s">
        <v>2377</v>
      </c>
      <c r="D818" t="s">
        <v>3150</v>
      </c>
      <c r="E818" s="277" t="s">
        <v>400</v>
      </c>
      <c r="F818" s="78">
        <f t="shared" si="12"/>
        <v>23</v>
      </c>
      <c r="G818" s="28" t="s">
        <v>1205</v>
      </c>
      <c r="H818" s="27" t="s">
        <v>50</v>
      </c>
    </row>
    <row r="819" spans="1:8">
      <c r="A819" s="11">
        <v>818</v>
      </c>
      <c r="B819" s="12" t="s">
        <v>900</v>
      </c>
      <c r="C819" t="s">
        <v>3532</v>
      </c>
      <c r="D819" t="s">
        <v>3547</v>
      </c>
      <c r="E819" s="277" t="s">
        <v>400</v>
      </c>
      <c r="F819" s="78">
        <f t="shared" si="12"/>
        <v>23</v>
      </c>
      <c r="G819" s="28" t="s">
        <v>1205</v>
      </c>
      <c r="H819" s="27" t="s">
        <v>47</v>
      </c>
    </row>
    <row r="820" spans="1:8">
      <c r="A820" s="11">
        <v>819</v>
      </c>
      <c r="B820" s="12" t="s">
        <v>901</v>
      </c>
      <c r="C820" t="s">
        <v>1446</v>
      </c>
      <c r="D820" t="s">
        <v>1447</v>
      </c>
      <c r="E820" s="277" t="s">
        <v>157</v>
      </c>
      <c r="F820" s="78">
        <f t="shared" si="12"/>
        <v>33</v>
      </c>
      <c r="G820" s="28" t="s">
        <v>1205</v>
      </c>
      <c r="H820" s="27" t="s">
        <v>271</v>
      </c>
    </row>
    <row r="821" spans="1:8">
      <c r="A821" s="11">
        <v>820</v>
      </c>
      <c r="B821" s="12" t="s">
        <v>902</v>
      </c>
      <c r="C821" t="s">
        <v>2376</v>
      </c>
      <c r="D821" t="s">
        <v>3151</v>
      </c>
      <c r="E821" s="277" t="s">
        <v>1168</v>
      </c>
      <c r="F821" s="78">
        <f t="shared" si="12"/>
        <v>24</v>
      </c>
      <c r="G821" s="28" t="s">
        <v>1205</v>
      </c>
      <c r="H821" s="27" t="s">
        <v>50</v>
      </c>
    </row>
    <row r="822" spans="1:8">
      <c r="A822" s="11">
        <v>821</v>
      </c>
      <c r="B822" s="12" t="s">
        <v>903</v>
      </c>
      <c r="C822" t="s">
        <v>2402</v>
      </c>
      <c r="D822" t="s">
        <v>3125</v>
      </c>
      <c r="E822" s="277" t="s">
        <v>400</v>
      </c>
      <c r="F822" s="78">
        <f t="shared" si="12"/>
        <v>23</v>
      </c>
      <c r="G822" s="28" t="s">
        <v>1205</v>
      </c>
      <c r="H822" s="27" t="s">
        <v>63</v>
      </c>
    </row>
    <row r="823" spans="1:8">
      <c r="A823" s="11">
        <v>822</v>
      </c>
      <c r="B823" s="12" t="s">
        <v>904</v>
      </c>
      <c r="C823" t="s">
        <v>2395</v>
      </c>
      <c r="D823" t="s">
        <v>3132</v>
      </c>
      <c r="E823" s="277" t="s">
        <v>400</v>
      </c>
      <c r="F823" s="78">
        <f t="shared" si="12"/>
        <v>23</v>
      </c>
      <c r="G823" s="28" t="s">
        <v>1205</v>
      </c>
      <c r="H823" s="27" t="s">
        <v>63</v>
      </c>
    </row>
    <row r="824" spans="1:8">
      <c r="A824" s="11">
        <v>823</v>
      </c>
      <c r="B824" s="12" t="s">
        <v>905</v>
      </c>
      <c r="C824" t="s">
        <v>1382</v>
      </c>
      <c r="D824" t="s">
        <v>1383</v>
      </c>
      <c r="E824" s="277" t="s">
        <v>400</v>
      </c>
      <c r="F824" s="78">
        <f t="shared" si="12"/>
        <v>23</v>
      </c>
      <c r="G824" s="28" t="s">
        <v>1205</v>
      </c>
      <c r="H824" s="27" t="s">
        <v>265</v>
      </c>
    </row>
    <row r="825" spans="1:8">
      <c r="A825" s="11">
        <v>824</v>
      </c>
      <c r="B825" s="12" t="s">
        <v>906</v>
      </c>
      <c r="C825" t="s">
        <v>1384</v>
      </c>
      <c r="D825" t="s">
        <v>1385</v>
      </c>
      <c r="E825" s="277" t="s">
        <v>400</v>
      </c>
      <c r="F825" s="78">
        <f t="shared" si="12"/>
        <v>23</v>
      </c>
      <c r="G825" s="28" t="s">
        <v>1205</v>
      </c>
      <c r="H825" s="27" t="s">
        <v>265</v>
      </c>
    </row>
    <row r="826" spans="1:8">
      <c r="A826" s="11">
        <v>825</v>
      </c>
      <c r="B826" s="12" t="s">
        <v>907</v>
      </c>
      <c r="C826" t="s">
        <v>4719</v>
      </c>
      <c r="D826" t="s">
        <v>3565</v>
      </c>
      <c r="E826" s="277" t="s">
        <v>400</v>
      </c>
      <c r="F826" s="78">
        <f t="shared" si="12"/>
        <v>23</v>
      </c>
      <c r="G826" s="28" t="s">
        <v>1205</v>
      </c>
      <c r="H826" s="27" t="s">
        <v>47</v>
      </c>
    </row>
    <row r="827" spans="1:8">
      <c r="A827" s="11">
        <v>826</v>
      </c>
      <c r="B827" s="12" t="s">
        <v>908</v>
      </c>
      <c r="C827" t="s">
        <v>2386</v>
      </c>
      <c r="D827" t="s">
        <v>3141</v>
      </c>
      <c r="E827" s="277" t="s">
        <v>1335</v>
      </c>
      <c r="F827" s="78">
        <f t="shared" si="12"/>
        <v>21</v>
      </c>
      <c r="G827" s="109" t="s">
        <v>1205</v>
      </c>
      <c r="H827" s="27" t="s">
        <v>63</v>
      </c>
    </row>
    <row r="828" spans="1:8">
      <c r="A828" s="11">
        <v>827</v>
      </c>
      <c r="B828" s="12" t="s">
        <v>909</v>
      </c>
      <c r="C828" t="s">
        <v>2387</v>
      </c>
      <c r="D828" t="s">
        <v>3140</v>
      </c>
      <c r="E828" s="277" t="s">
        <v>400</v>
      </c>
      <c r="F828" s="78">
        <f t="shared" si="12"/>
        <v>23</v>
      </c>
      <c r="G828" s="109" t="s">
        <v>1205</v>
      </c>
      <c r="H828" s="27" t="s">
        <v>63</v>
      </c>
    </row>
    <row r="829" spans="1:8">
      <c r="A829" s="11">
        <v>828</v>
      </c>
      <c r="B829" s="12" t="s">
        <v>910</v>
      </c>
      <c r="C829" t="s">
        <v>2392</v>
      </c>
      <c r="D829" t="s">
        <v>3135</v>
      </c>
      <c r="E829" s="277" t="s">
        <v>400</v>
      </c>
      <c r="F829" s="78">
        <f t="shared" si="12"/>
        <v>23</v>
      </c>
      <c r="G829" s="109" t="s">
        <v>1205</v>
      </c>
      <c r="H829" s="27" t="s">
        <v>63</v>
      </c>
    </row>
    <row r="830" spans="1:8">
      <c r="A830" s="11">
        <v>829</v>
      </c>
      <c r="B830" s="12" t="s">
        <v>911</v>
      </c>
      <c r="C830" t="s">
        <v>2397</v>
      </c>
      <c r="D830" t="s">
        <v>3130</v>
      </c>
      <c r="E830" s="277" t="s">
        <v>400</v>
      </c>
      <c r="F830" s="78">
        <f t="shared" si="12"/>
        <v>23</v>
      </c>
      <c r="G830" s="109" t="s">
        <v>1205</v>
      </c>
      <c r="H830" s="27" t="s">
        <v>63</v>
      </c>
    </row>
    <row r="831" spans="1:8">
      <c r="A831" s="11">
        <v>830</v>
      </c>
      <c r="B831" s="12" t="s">
        <v>912</v>
      </c>
      <c r="C831" t="s">
        <v>2375</v>
      </c>
      <c r="D831" t="s">
        <v>3152</v>
      </c>
      <c r="E831" s="277" t="s">
        <v>1168</v>
      </c>
      <c r="F831" s="78">
        <f t="shared" si="12"/>
        <v>24</v>
      </c>
      <c r="G831" s="109" t="s">
        <v>1205</v>
      </c>
      <c r="H831" s="27" t="s">
        <v>50</v>
      </c>
    </row>
    <row r="832" spans="1:8">
      <c r="A832" s="11">
        <v>831</v>
      </c>
      <c r="B832" s="12" t="s">
        <v>1449</v>
      </c>
      <c r="C832" t="s">
        <v>1443</v>
      </c>
      <c r="D832" t="s">
        <v>1444</v>
      </c>
      <c r="E832" s="277" t="s">
        <v>400</v>
      </c>
      <c r="F832" s="78">
        <f t="shared" si="12"/>
        <v>23</v>
      </c>
      <c r="G832" s="109" t="s">
        <v>1205</v>
      </c>
      <c r="H832" s="27" t="s">
        <v>271</v>
      </c>
    </row>
    <row r="833" spans="1:8">
      <c r="A833" s="11">
        <v>832</v>
      </c>
      <c r="B833" s="12" t="s">
        <v>1450</v>
      </c>
      <c r="C833" t="s">
        <v>2399</v>
      </c>
      <c r="D833" t="s">
        <v>3128</v>
      </c>
      <c r="E833" s="277" t="s">
        <v>1179</v>
      </c>
      <c r="F833" s="78">
        <f t="shared" si="12"/>
        <v>18</v>
      </c>
      <c r="G833" s="109" t="s">
        <v>1205</v>
      </c>
      <c r="H833" s="27" t="s">
        <v>63</v>
      </c>
    </row>
    <row r="834" spans="1:8">
      <c r="A834" s="11">
        <v>833</v>
      </c>
      <c r="B834" s="12" t="s">
        <v>1451</v>
      </c>
      <c r="C834" t="s">
        <v>2390</v>
      </c>
      <c r="D834" t="s">
        <v>3137</v>
      </c>
      <c r="E834" s="277" t="s">
        <v>400</v>
      </c>
      <c r="F834" s="78">
        <f t="shared" si="12"/>
        <v>23</v>
      </c>
      <c r="G834" s="109" t="s">
        <v>1205</v>
      </c>
      <c r="H834" s="27" t="s">
        <v>63</v>
      </c>
    </row>
    <row r="835" spans="1:8">
      <c r="A835" s="11">
        <v>834</v>
      </c>
      <c r="B835" s="12" t="s">
        <v>1452</v>
      </c>
      <c r="C835" t="s">
        <v>2400</v>
      </c>
      <c r="D835" t="s">
        <v>3127</v>
      </c>
      <c r="E835" s="277" t="s">
        <v>309</v>
      </c>
      <c r="F835" s="78">
        <f t="shared" ref="F835:F898" si="13">VLOOKUP(E835,$N$1:$O$48,2,FALSE)</f>
        <v>1</v>
      </c>
      <c r="G835" s="109" t="s">
        <v>1205</v>
      </c>
      <c r="H835" s="27" t="s">
        <v>50</v>
      </c>
    </row>
    <row r="836" spans="1:8">
      <c r="A836" s="11">
        <v>835</v>
      </c>
      <c r="B836" s="12" t="s">
        <v>1453</v>
      </c>
      <c r="C836" t="s">
        <v>1388</v>
      </c>
      <c r="D836" t="s">
        <v>1389</v>
      </c>
      <c r="E836" s="277" t="s">
        <v>400</v>
      </c>
      <c r="F836" s="78">
        <f t="shared" si="13"/>
        <v>23</v>
      </c>
      <c r="G836" s="109" t="s">
        <v>1205</v>
      </c>
      <c r="H836" s="27" t="s">
        <v>271</v>
      </c>
    </row>
    <row r="837" spans="1:8">
      <c r="A837" s="11">
        <v>836</v>
      </c>
      <c r="B837" s="12" t="s">
        <v>1454</v>
      </c>
      <c r="C837" t="s">
        <v>2367</v>
      </c>
      <c r="D837" t="s">
        <v>3160</v>
      </c>
      <c r="E837" s="277" t="s">
        <v>400</v>
      </c>
      <c r="F837" s="78">
        <f t="shared" si="13"/>
        <v>23</v>
      </c>
      <c r="G837" s="109" t="s">
        <v>1213</v>
      </c>
      <c r="H837" s="27" t="s">
        <v>63</v>
      </c>
    </row>
    <row r="838" spans="1:8">
      <c r="A838" s="11">
        <v>837</v>
      </c>
      <c r="B838" s="12" t="s">
        <v>1455</v>
      </c>
      <c r="C838" t="s">
        <v>4720</v>
      </c>
      <c r="D838" t="s">
        <v>3156</v>
      </c>
      <c r="E838" s="277" t="s">
        <v>400</v>
      </c>
      <c r="F838" s="78">
        <f t="shared" si="13"/>
        <v>23</v>
      </c>
      <c r="G838" s="109" t="s">
        <v>1213</v>
      </c>
      <c r="H838" s="27" t="s">
        <v>63</v>
      </c>
    </row>
    <row r="839" spans="1:8">
      <c r="A839" s="11">
        <v>838</v>
      </c>
      <c r="B839" s="12" t="s">
        <v>1456</v>
      </c>
      <c r="C839" t="s">
        <v>2364</v>
      </c>
      <c r="D839" t="s">
        <v>3163</v>
      </c>
      <c r="E839" s="277" t="s">
        <v>400</v>
      </c>
      <c r="F839" s="78">
        <f t="shared" si="13"/>
        <v>23</v>
      </c>
      <c r="G839" s="109" t="s">
        <v>1213</v>
      </c>
      <c r="H839" s="27" t="s">
        <v>63</v>
      </c>
    </row>
    <row r="840" spans="1:8">
      <c r="A840" s="11">
        <v>839</v>
      </c>
      <c r="B840" s="12" t="s">
        <v>1457</v>
      </c>
      <c r="C840" t="s">
        <v>2366</v>
      </c>
      <c r="D840" t="s">
        <v>3161</v>
      </c>
      <c r="E840" s="277" t="s">
        <v>400</v>
      </c>
      <c r="F840" s="78">
        <f t="shared" si="13"/>
        <v>23</v>
      </c>
      <c r="G840" s="109" t="s">
        <v>1213</v>
      </c>
      <c r="H840" s="27" t="s">
        <v>63</v>
      </c>
    </row>
    <row r="841" spans="1:8">
      <c r="A841" s="11">
        <v>840</v>
      </c>
      <c r="B841" s="12" t="s">
        <v>1458</v>
      </c>
      <c r="C841" t="s">
        <v>2370</v>
      </c>
      <c r="D841" t="s">
        <v>3157</v>
      </c>
      <c r="E841" s="277" t="s">
        <v>400</v>
      </c>
      <c r="F841" s="78">
        <f t="shared" si="13"/>
        <v>23</v>
      </c>
      <c r="G841" s="109" t="s">
        <v>1213</v>
      </c>
      <c r="H841" s="27" t="s">
        <v>63</v>
      </c>
    </row>
    <row r="842" spans="1:8">
      <c r="A842" s="11">
        <v>841</v>
      </c>
      <c r="B842" s="12" t="s">
        <v>1459</v>
      </c>
      <c r="C842" t="s">
        <v>2369</v>
      </c>
      <c r="D842" t="s">
        <v>3158</v>
      </c>
      <c r="E842" s="277" t="s">
        <v>400</v>
      </c>
      <c r="F842" s="78">
        <f t="shared" si="13"/>
        <v>23</v>
      </c>
      <c r="G842" s="109" t="s">
        <v>1213</v>
      </c>
      <c r="H842" s="27" t="s">
        <v>63</v>
      </c>
    </row>
    <row r="843" spans="1:8">
      <c r="A843" s="11">
        <v>842</v>
      </c>
      <c r="B843" s="12" t="s">
        <v>1460</v>
      </c>
      <c r="C843" t="s">
        <v>2368</v>
      </c>
      <c r="D843" t="s">
        <v>3159</v>
      </c>
      <c r="E843" s="277" t="s">
        <v>400</v>
      </c>
      <c r="F843" s="78">
        <f t="shared" si="13"/>
        <v>23</v>
      </c>
      <c r="G843" s="109" t="s">
        <v>1213</v>
      </c>
      <c r="H843" s="27" t="s">
        <v>63</v>
      </c>
    </row>
    <row r="844" spans="1:8">
      <c r="A844" s="11">
        <v>843</v>
      </c>
      <c r="B844" s="12" t="s">
        <v>1461</v>
      </c>
      <c r="C844" t="s">
        <v>2365</v>
      </c>
      <c r="D844" t="s">
        <v>3162</v>
      </c>
      <c r="E844" s="277" t="s">
        <v>400</v>
      </c>
      <c r="F844" s="78">
        <f t="shared" si="13"/>
        <v>23</v>
      </c>
      <c r="G844" s="109" t="s">
        <v>1213</v>
      </c>
      <c r="H844" s="27" t="s">
        <v>63</v>
      </c>
    </row>
    <row r="845" spans="1:8">
      <c r="A845" s="11">
        <v>844</v>
      </c>
      <c r="B845" s="12" t="s">
        <v>1462</v>
      </c>
      <c r="C845" t="s">
        <v>2359</v>
      </c>
      <c r="D845" t="s">
        <v>3168</v>
      </c>
      <c r="E845" s="277" t="s">
        <v>400</v>
      </c>
      <c r="F845" s="78">
        <f t="shared" si="13"/>
        <v>23</v>
      </c>
      <c r="G845" s="109" t="s">
        <v>1213</v>
      </c>
      <c r="H845" s="27" t="s">
        <v>50</v>
      </c>
    </row>
    <row r="846" spans="1:8">
      <c r="A846" s="11">
        <v>845</v>
      </c>
      <c r="B846" s="12" t="s">
        <v>1463</v>
      </c>
      <c r="C846" t="s">
        <v>2360</v>
      </c>
      <c r="D846" t="s">
        <v>3167</v>
      </c>
      <c r="E846" s="277" t="s">
        <v>400</v>
      </c>
      <c r="F846" s="78">
        <f t="shared" si="13"/>
        <v>23</v>
      </c>
      <c r="G846" s="109" t="s">
        <v>1213</v>
      </c>
      <c r="H846" s="27" t="s">
        <v>50</v>
      </c>
    </row>
    <row r="847" spans="1:8">
      <c r="A847" s="11">
        <v>846</v>
      </c>
      <c r="B847" s="12" t="s">
        <v>1464</v>
      </c>
      <c r="C847" t="s">
        <v>2358</v>
      </c>
      <c r="D847" t="s">
        <v>3169</v>
      </c>
      <c r="E847" s="277" t="s">
        <v>400</v>
      </c>
      <c r="F847" s="78">
        <f t="shared" si="13"/>
        <v>23</v>
      </c>
      <c r="G847" s="109" t="s">
        <v>1213</v>
      </c>
      <c r="H847" s="27" t="s">
        <v>50</v>
      </c>
    </row>
    <row r="848" spans="1:8">
      <c r="A848" s="11">
        <v>847</v>
      </c>
      <c r="B848" s="12" t="s">
        <v>1465</v>
      </c>
      <c r="C848" t="s">
        <v>2363</v>
      </c>
      <c r="D848" t="s">
        <v>3164</v>
      </c>
      <c r="E848" s="277" t="s">
        <v>400</v>
      </c>
      <c r="F848" s="78">
        <f t="shared" si="13"/>
        <v>23</v>
      </c>
      <c r="G848" s="109" t="s">
        <v>1213</v>
      </c>
      <c r="H848" s="27" t="s">
        <v>50</v>
      </c>
    </row>
    <row r="849" spans="1:8">
      <c r="A849" s="11">
        <v>848</v>
      </c>
      <c r="B849" s="12" t="s">
        <v>1466</v>
      </c>
      <c r="C849" t="s">
        <v>2361</v>
      </c>
      <c r="D849" t="s">
        <v>3166</v>
      </c>
      <c r="E849" s="277" t="s">
        <v>400</v>
      </c>
      <c r="F849" s="78">
        <f t="shared" si="13"/>
        <v>23</v>
      </c>
      <c r="G849" s="109" t="s">
        <v>1213</v>
      </c>
      <c r="H849" s="27" t="s">
        <v>50</v>
      </c>
    </row>
    <row r="850" spans="1:8">
      <c r="A850" s="11">
        <v>849</v>
      </c>
      <c r="B850" s="12" t="s">
        <v>1467</v>
      </c>
      <c r="C850" t="s">
        <v>2362</v>
      </c>
      <c r="D850" t="s">
        <v>3165</v>
      </c>
      <c r="E850" s="277" t="s">
        <v>1335</v>
      </c>
      <c r="F850" s="78">
        <f t="shared" si="13"/>
        <v>21</v>
      </c>
      <c r="G850" s="109" t="s">
        <v>1213</v>
      </c>
      <c r="H850" s="27" t="s">
        <v>50</v>
      </c>
    </row>
    <row r="851" spans="1:8">
      <c r="A851" s="11">
        <v>850</v>
      </c>
      <c r="B851" s="12" t="s">
        <v>1468</v>
      </c>
      <c r="C851" t="s">
        <v>3479</v>
      </c>
      <c r="D851" t="s">
        <v>3524</v>
      </c>
      <c r="E851" s="277" t="s">
        <v>1335</v>
      </c>
      <c r="F851" s="78">
        <f t="shared" si="13"/>
        <v>21</v>
      </c>
      <c r="G851" s="109" t="s">
        <v>1213</v>
      </c>
      <c r="H851" s="27" t="s">
        <v>47</v>
      </c>
    </row>
    <row r="852" spans="1:8">
      <c r="A852" s="11">
        <v>851</v>
      </c>
      <c r="B852" s="12" t="s">
        <v>1469</v>
      </c>
      <c r="C852" t="s">
        <v>2357</v>
      </c>
      <c r="D852" t="s">
        <v>3170</v>
      </c>
      <c r="E852" s="277" t="s">
        <v>400</v>
      </c>
      <c r="F852" s="78">
        <f t="shared" si="13"/>
        <v>23</v>
      </c>
      <c r="G852" s="109" t="s">
        <v>1213</v>
      </c>
      <c r="H852" s="27" t="s">
        <v>47</v>
      </c>
    </row>
    <row r="853" spans="1:8">
      <c r="A853" s="11">
        <v>852</v>
      </c>
      <c r="B853" s="12" t="s">
        <v>1470</v>
      </c>
      <c r="C853" t="s">
        <v>4164</v>
      </c>
      <c r="D853" t="s">
        <v>4173</v>
      </c>
      <c r="E853" s="277" t="s">
        <v>400</v>
      </c>
      <c r="F853" s="78">
        <f t="shared" si="13"/>
        <v>23</v>
      </c>
      <c r="G853" s="109" t="s">
        <v>1213</v>
      </c>
      <c r="H853" s="27" t="s">
        <v>47</v>
      </c>
    </row>
    <row r="854" spans="1:8">
      <c r="A854" s="11">
        <v>853</v>
      </c>
      <c r="B854" s="12" t="s">
        <v>1471</v>
      </c>
      <c r="C854" t="s">
        <v>4721</v>
      </c>
      <c r="D854" t="s">
        <v>4722</v>
      </c>
      <c r="E854" s="277" t="s">
        <v>1335</v>
      </c>
      <c r="F854" s="78">
        <f t="shared" si="13"/>
        <v>21</v>
      </c>
      <c r="G854" s="109" t="s">
        <v>1213</v>
      </c>
      <c r="H854" s="27" t="s">
        <v>47</v>
      </c>
    </row>
    <row r="855" spans="1:8">
      <c r="A855" s="11">
        <v>854</v>
      </c>
      <c r="B855" s="12" t="s">
        <v>1472</v>
      </c>
      <c r="C855" t="s">
        <v>4723</v>
      </c>
      <c r="D855" t="s">
        <v>4724</v>
      </c>
      <c r="E855" s="277" t="s">
        <v>400</v>
      </c>
      <c r="F855" s="78">
        <f t="shared" si="13"/>
        <v>23</v>
      </c>
      <c r="G855" s="109" t="s">
        <v>1213</v>
      </c>
      <c r="H855" s="27" t="s">
        <v>80</v>
      </c>
    </row>
    <row r="856" spans="1:8">
      <c r="A856" s="11">
        <v>855</v>
      </c>
      <c r="B856" s="12" t="s">
        <v>1473</v>
      </c>
      <c r="C856" t="s">
        <v>1357</v>
      </c>
      <c r="D856" t="s">
        <v>1358</v>
      </c>
      <c r="E856" s="277" t="s">
        <v>1168</v>
      </c>
      <c r="F856" s="78">
        <f t="shared" si="13"/>
        <v>24</v>
      </c>
      <c r="G856" s="109" t="s">
        <v>1197</v>
      </c>
      <c r="H856" s="27" t="s">
        <v>1000</v>
      </c>
    </row>
    <row r="857" spans="1:8">
      <c r="A857" s="11">
        <v>856</v>
      </c>
      <c r="B857" s="12" t="s">
        <v>1474</v>
      </c>
      <c r="C857" t="s">
        <v>2356</v>
      </c>
      <c r="D857" t="s">
        <v>3171</v>
      </c>
      <c r="E857" s="277" t="s">
        <v>1168</v>
      </c>
      <c r="F857" s="78">
        <f t="shared" si="13"/>
        <v>24</v>
      </c>
      <c r="G857" s="109" t="s">
        <v>1197</v>
      </c>
      <c r="H857" s="27" t="s">
        <v>998</v>
      </c>
    </row>
    <row r="858" spans="1:8">
      <c r="A858" s="11">
        <v>857</v>
      </c>
      <c r="B858" s="12" t="s">
        <v>1475</v>
      </c>
      <c r="C858" t="s">
        <v>2355</v>
      </c>
      <c r="D858" t="s">
        <v>3172</v>
      </c>
      <c r="E858" s="277" t="s">
        <v>1168</v>
      </c>
      <c r="F858" s="78">
        <f t="shared" si="13"/>
        <v>24</v>
      </c>
      <c r="G858" s="109" t="s">
        <v>1197</v>
      </c>
      <c r="H858" s="27" t="s">
        <v>222</v>
      </c>
    </row>
    <row r="859" spans="1:8">
      <c r="A859" s="11">
        <v>858</v>
      </c>
      <c r="B859" s="12" t="s">
        <v>1476</v>
      </c>
      <c r="C859" t="s">
        <v>4725</v>
      </c>
      <c r="D859" t="s">
        <v>4726</v>
      </c>
      <c r="E859" s="277" t="s">
        <v>1168</v>
      </c>
      <c r="F859" s="78">
        <f t="shared" si="13"/>
        <v>24</v>
      </c>
      <c r="G859" s="109" t="s">
        <v>1197</v>
      </c>
      <c r="H859" s="27" t="s">
        <v>63</v>
      </c>
    </row>
    <row r="860" spans="1:8">
      <c r="A860" s="11">
        <v>859</v>
      </c>
      <c r="B860" s="12" t="s">
        <v>1477</v>
      </c>
      <c r="C860" t="s">
        <v>4727</v>
      </c>
      <c r="D860" t="s">
        <v>4728</v>
      </c>
      <c r="E860" s="277" t="s">
        <v>1168</v>
      </c>
      <c r="F860" s="78">
        <f t="shared" si="13"/>
        <v>24</v>
      </c>
      <c r="G860" s="109" t="s">
        <v>1197</v>
      </c>
      <c r="H860" s="27" t="s">
        <v>63</v>
      </c>
    </row>
    <row r="861" spans="1:8">
      <c r="A861" s="11">
        <v>860</v>
      </c>
      <c r="B861" s="12" t="s">
        <v>1478</v>
      </c>
      <c r="C861" t="s">
        <v>4729</v>
      </c>
      <c r="D861" t="s">
        <v>4730</v>
      </c>
      <c r="E861" s="277" t="s">
        <v>1168</v>
      </c>
      <c r="F861" s="78">
        <f t="shared" si="13"/>
        <v>24</v>
      </c>
      <c r="G861" s="109" t="s">
        <v>1197</v>
      </c>
      <c r="H861" s="27" t="s">
        <v>63</v>
      </c>
    </row>
    <row r="862" spans="1:8">
      <c r="A862" s="11">
        <v>861</v>
      </c>
      <c r="B862" s="12" t="s">
        <v>1479</v>
      </c>
      <c r="C862" t="s">
        <v>2684</v>
      </c>
      <c r="D862" t="s">
        <v>2843</v>
      </c>
      <c r="E862" s="277" t="s">
        <v>1335</v>
      </c>
      <c r="F862" s="78">
        <f t="shared" si="13"/>
        <v>21</v>
      </c>
      <c r="G862" s="109" t="s">
        <v>1189</v>
      </c>
      <c r="H862" s="27" t="s">
        <v>50</v>
      </c>
    </row>
    <row r="863" spans="1:8">
      <c r="A863" s="11">
        <v>862</v>
      </c>
      <c r="B863" s="12" t="s">
        <v>1480</v>
      </c>
      <c r="C863" t="s">
        <v>4731</v>
      </c>
      <c r="D863" t="s">
        <v>4732</v>
      </c>
      <c r="E863" s="277" t="s">
        <v>1335</v>
      </c>
      <c r="F863" s="78">
        <f t="shared" si="13"/>
        <v>21</v>
      </c>
      <c r="G863" s="109" t="s">
        <v>1189</v>
      </c>
      <c r="H863" s="27" t="s">
        <v>50</v>
      </c>
    </row>
    <row r="864" spans="1:8">
      <c r="A864" s="11">
        <v>863</v>
      </c>
      <c r="B864" s="12" t="s">
        <v>1481</v>
      </c>
      <c r="C864" t="s">
        <v>4733</v>
      </c>
      <c r="D864" t="s">
        <v>2844</v>
      </c>
      <c r="E864" s="277" t="s">
        <v>1335</v>
      </c>
      <c r="F864" s="78">
        <f t="shared" si="13"/>
        <v>21</v>
      </c>
      <c r="G864" s="109" t="s">
        <v>1189</v>
      </c>
      <c r="H864" s="27" t="s">
        <v>63</v>
      </c>
    </row>
    <row r="865" spans="1:8">
      <c r="A865" s="11">
        <v>864</v>
      </c>
      <c r="B865" s="12" t="s">
        <v>1482</v>
      </c>
      <c r="C865" t="s">
        <v>4734</v>
      </c>
      <c r="D865" t="s">
        <v>4735</v>
      </c>
      <c r="E865" s="277" t="s">
        <v>1335</v>
      </c>
      <c r="F865" s="78">
        <f t="shared" si="13"/>
        <v>21</v>
      </c>
      <c r="G865" s="109" t="s">
        <v>1189</v>
      </c>
      <c r="H865" s="27" t="s">
        <v>47</v>
      </c>
    </row>
    <row r="866" spans="1:8">
      <c r="A866" s="11">
        <v>865</v>
      </c>
      <c r="B866" s="12" t="s">
        <v>1483</v>
      </c>
      <c r="C866" t="s">
        <v>4863</v>
      </c>
      <c r="D866" t="s">
        <v>4864</v>
      </c>
      <c r="E866" t="s">
        <v>1168</v>
      </c>
      <c r="F866" s="78">
        <f t="shared" si="13"/>
        <v>24</v>
      </c>
      <c r="G866" t="s">
        <v>1191</v>
      </c>
      <c r="H866" s="27" t="s">
        <v>222</v>
      </c>
    </row>
    <row r="867" spans="1:8">
      <c r="A867" s="11">
        <v>866</v>
      </c>
      <c r="B867" s="12" t="s">
        <v>1484</v>
      </c>
      <c r="C867" t="s">
        <v>4865</v>
      </c>
      <c r="D867" t="s">
        <v>4866</v>
      </c>
      <c r="E867" t="s">
        <v>1168</v>
      </c>
      <c r="F867" s="78">
        <f t="shared" si="13"/>
        <v>24</v>
      </c>
      <c r="G867" t="s">
        <v>1191</v>
      </c>
      <c r="H867" s="27" t="s">
        <v>222</v>
      </c>
    </row>
    <row r="868" spans="1:8">
      <c r="A868" s="11">
        <v>867</v>
      </c>
      <c r="B868" s="12" t="s">
        <v>1485</v>
      </c>
      <c r="C868" t="s">
        <v>4867</v>
      </c>
      <c r="D868" t="s">
        <v>4868</v>
      </c>
      <c r="E868" t="s">
        <v>1168</v>
      </c>
      <c r="F868" s="78">
        <f t="shared" si="13"/>
        <v>24</v>
      </c>
      <c r="G868" t="s">
        <v>1191</v>
      </c>
      <c r="H868" s="27" t="s">
        <v>63</v>
      </c>
    </row>
    <row r="869" spans="1:8">
      <c r="A869" s="11">
        <v>868</v>
      </c>
      <c r="B869" s="12" t="s">
        <v>1486</v>
      </c>
      <c r="C869" t="s">
        <v>4869</v>
      </c>
      <c r="D869" t="s">
        <v>4870</v>
      </c>
      <c r="E869" t="s">
        <v>1168</v>
      </c>
      <c r="F869" s="78">
        <f t="shared" si="13"/>
        <v>24</v>
      </c>
      <c r="G869" t="s">
        <v>1191</v>
      </c>
      <c r="H869" s="27" t="s">
        <v>222</v>
      </c>
    </row>
    <row r="870" spans="1:8">
      <c r="A870" s="11">
        <v>869</v>
      </c>
      <c r="B870" s="12" t="s">
        <v>1487</v>
      </c>
      <c r="C870" t="s">
        <v>4871</v>
      </c>
      <c r="D870" t="s">
        <v>4872</v>
      </c>
      <c r="E870" t="s">
        <v>1168</v>
      </c>
      <c r="F870" s="78">
        <f t="shared" si="13"/>
        <v>24</v>
      </c>
      <c r="G870" t="s">
        <v>1191</v>
      </c>
      <c r="H870" s="27" t="s">
        <v>222</v>
      </c>
    </row>
    <row r="871" spans="1:8">
      <c r="A871" s="11">
        <v>870</v>
      </c>
      <c r="B871" s="12" t="s">
        <v>1488</v>
      </c>
      <c r="C871" t="s">
        <v>4873</v>
      </c>
      <c r="D871" t="s">
        <v>4874</v>
      </c>
      <c r="E871" t="s">
        <v>1168</v>
      </c>
      <c r="F871" s="78">
        <f t="shared" si="13"/>
        <v>24</v>
      </c>
      <c r="G871" t="s">
        <v>1191</v>
      </c>
      <c r="H871" s="27" t="s">
        <v>222</v>
      </c>
    </row>
    <row r="872" spans="1:8">
      <c r="A872" s="11">
        <v>871</v>
      </c>
      <c r="B872" s="12" t="s">
        <v>1489</v>
      </c>
      <c r="C872" t="s">
        <v>4875</v>
      </c>
      <c r="D872" t="s">
        <v>4876</v>
      </c>
      <c r="E872" t="s">
        <v>1168</v>
      </c>
      <c r="F872" s="78">
        <f t="shared" si="13"/>
        <v>24</v>
      </c>
      <c r="G872" t="s">
        <v>1191</v>
      </c>
      <c r="H872" s="27" t="s">
        <v>222</v>
      </c>
    </row>
    <row r="873" spans="1:8">
      <c r="A873" s="11">
        <v>872</v>
      </c>
      <c r="B873" s="12" t="s">
        <v>1490</v>
      </c>
      <c r="C873" t="s">
        <v>4877</v>
      </c>
      <c r="D873" t="s">
        <v>4878</v>
      </c>
      <c r="E873" t="s">
        <v>1168</v>
      </c>
      <c r="F873" s="78">
        <f t="shared" si="13"/>
        <v>24</v>
      </c>
      <c r="G873" t="s">
        <v>1191</v>
      </c>
      <c r="H873" s="27" t="s">
        <v>63</v>
      </c>
    </row>
    <row r="874" spans="1:8">
      <c r="A874" s="11">
        <v>873</v>
      </c>
      <c r="B874" s="12" t="s">
        <v>1491</v>
      </c>
      <c r="C874" t="s">
        <v>4879</v>
      </c>
      <c r="D874" t="s">
        <v>4880</v>
      </c>
      <c r="E874" t="s">
        <v>400</v>
      </c>
      <c r="F874" s="78">
        <f t="shared" si="13"/>
        <v>23</v>
      </c>
      <c r="G874" t="s">
        <v>1205</v>
      </c>
      <c r="H874" s="27" t="s">
        <v>63</v>
      </c>
    </row>
    <row r="875" spans="1:8">
      <c r="A875" s="11">
        <v>874</v>
      </c>
      <c r="B875" s="12" t="s">
        <v>1492</v>
      </c>
      <c r="C875" t="s">
        <v>4881</v>
      </c>
      <c r="D875" t="s">
        <v>4882</v>
      </c>
      <c r="E875" t="s">
        <v>400</v>
      </c>
      <c r="F875" s="78">
        <f t="shared" si="13"/>
        <v>23</v>
      </c>
      <c r="G875" t="s">
        <v>1205</v>
      </c>
      <c r="H875" s="27" t="s">
        <v>47</v>
      </c>
    </row>
    <row r="876" spans="1:8">
      <c r="A876" s="11">
        <v>875</v>
      </c>
      <c r="B876" s="12" t="s">
        <v>1493</v>
      </c>
      <c r="C876" t="s">
        <v>4883</v>
      </c>
      <c r="D876" t="s">
        <v>4884</v>
      </c>
      <c r="E876" t="s">
        <v>400</v>
      </c>
      <c r="F876" s="78">
        <f t="shared" si="13"/>
        <v>23</v>
      </c>
      <c r="G876" t="s">
        <v>1205</v>
      </c>
      <c r="H876" s="27" t="s">
        <v>80</v>
      </c>
    </row>
    <row r="877" spans="1:8">
      <c r="A877" s="11">
        <v>876</v>
      </c>
      <c r="B877" s="12" t="s">
        <v>1494</v>
      </c>
      <c r="C877" t="s">
        <v>4885</v>
      </c>
      <c r="D877" t="s">
        <v>4886</v>
      </c>
      <c r="E877" t="s">
        <v>400</v>
      </c>
      <c r="F877" s="78">
        <f t="shared" si="13"/>
        <v>23</v>
      </c>
      <c r="G877" t="s">
        <v>1205</v>
      </c>
      <c r="H877" s="27" t="s">
        <v>50</v>
      </c>
    </row>
    <row r="878" spans="1:8">
      <c r="A878" s="11">
        <v>877</v>
      </c>
      <c r="B878" s="12" t="s">
        <v>1495</v>
      </c>
      <c r="C878" t="s">
        <v>4887</v>
      </c>
      <c r="D878" t="s">
        <v>4888</v>
      </c>
      <c r="E878" t="s">
        <v>400</v>
      </c>
      <c r="F878" s="78">
        <f t="shared" si="13"/>
        <v>23</v>
      </c>
      <c r="G878" t="s">
        <v>1205</v>
      </c>
      <c r="H878" s="27" t="s">
        <v>63</v>
      </c>
    </row>
    <row r="879" spans="1:8">
      <c r="A879" s="11">
        <v>878</v>
      </c>
      <c r="B879" s="12" t="s">
        <v>1496</v>
      </c>
      <c r="C879" t="s">
        <v>4889</v>
      </c>
      <c r="D879" t="s">
        <v>4890</v>
      </c>
      <c r="E879" t="s">
        <v>400</v>
      </c>
      <c r="F879" s="78">
        <f t="shared" si="13"/>
        <v>23</v>
      </c>
      <c r="G879" t="s">
        <v>1205</v>
      </c>
      <c r="H879" s="27" t="s">
        <v>80</v>
      </c>
    </row>
    <row r="880" spans="1:8">
      <c r="A880" s="11">
        <v>879</v>
      </c>
      <c r="B880" s="12" t="s">
        <v>1497</v>
      </c>
      <c r="C880" t="s">
        <v>4891</v>
      </c>
      <c r="D880" t="s">
        <v>4892</v>
      </c>
      <c r="E880" t="s">
        <v>400</v>
      </c>
      <c r="F880" s="78">
        <f t="shared" si="13"/>
        <v>23</v>
      </c>
      <c r="G880" t="s">
        <v>1205</v>
      </c>
      <c r="H880" s="27" t="s">
        <v>80</v>
      </c>
    </row>
    <row r="881" spans="1:8">
      <c r="A881" s="11">
        <v>880</v>
      </c>
      <c r="B881" s="12" t="s">
        <v>1498</v>
      </c>
      <c r="C881" t="s">
        <v>4893</v>
      </c>
      <c r="D881" t="s">
        <v>4894</v>
      </c>
      <c r="E881" t="s">
        <v>400</v>
      </c>
      <c r="F881" s="78">
        <f t="shared" si="13"/>
        <v>23</v>
      </c>
      <c r="G881" t="s">
        <v>1205</v>
      </c>
      <c r="H881" s="27" t="s">
        <v>63</v>
      </c>
    </row>
    <row r="882" spans="1:8">
      <c r="A882" s="11">
        <v>881</v>
      </c>
      <c r="B882" s="12" t="s">
        <v>1499</v>
      </c>
      <c r="C882" t="s">
        <v>4895</v>
      </c>
      <c r="D882" t="s">
        <v>4896</v>
      </c>
      <c r="E882" t="s">
        <v>400</v>
      </c>
      <c r="F882" s="78">
        <f t="shared" si="13"/>
        <v>23</v>
      </c>
      <c r="G882" t="s">
        <v>1205</v>
      </c>
      <c r="H882" s="27" t="s">
        <v>5119</v>
      </c>
    </row>
    <row r="883" spans="1:8">
      <c r="A883" s="11">
        <v>882</v>
      </c>
      <c r="B883" s="12" t="s">
        <v>1500</v>
      </c>
      <c r="C883" t="s">
        <v>4897</v>
      </c>
      <c r="D883" t="s">
        <v>4898</v>
      </c>
      <c r="E883" t="s">
        <v>400</v>
      </c>
      <c r="F883" s="78">
        <f t="shared" si="13"/>
        <v>23</v>
      </c>
      <c r="G883" t="s">
        <v>1205</v>
      </c>
      <c r="H883" s="27" t="s">
        <v>222</v>
      </c>
    </row>
    <row r="884" spans="1:8">
      <c r="A884" s="11">
        <v>883</v>
      </c>
      <c r="B884" s="12" t="s">
        <v>1501</v>
      </c>
      <c r="C884" t="s">
        <v>4899</v>
      </c>
      <c r="D884" t="s">
        <v>4900</v>
      </c>
      <c r="E884" t="s">
        <v>400</v>
      </c>
      <c r="F884" s="78">
        <f t="shared" si="13"/>
        <v>23</v>
      </c>
      <c r="G884" t="s">
        <v>1205</v>
      </c>
      <c r="H884" s="27" t="s">
        <v>63</v>
      </c>
    </row>
    <row r="885" spans="1:8">
      <c r="A885" s="11">
        <v>884</v>
      </c>
      <c r="B885" s="12" t="s">
        <v>1502</v>
      </c>
      <c r="C885" t="s">
        <v>4901</v>
      </c>
      <c r="D885" t="s">
        <v>4902</v>
      </c>
      <c r="E885" t="s">
        <v>400</v>
      </c>
      <c r="F885" s="78">
        <f t="shared" si="13"/>
        <v>23</v>
      </c>
      <c r="G885" t="s">
        <v>1205</v>
      </c>
      <c r="H885" s="27" t="s">
        <v>265</v>
      </c>
    </row>
    <row r="886" spans="1:8">
      <c r="A886" s="11">
        <v>885</v>
      </c>
      <c r="B886" s="12" t="s">
        <v>1503</v>
      </c>
      <c r="C886" t="s">
        <v>4903</v>
      </c>
      <c r="D886" t="s">
        <v>4904</v>
      </c>
      <c r="E886" t="s">
        <v>400</v>
      </c>
      <c r="F886" s="78">
        <f t="shared" si="13"/>
        <v>23</v>
      </c>
      <c r="G886" t="s">
        <v>1186</v>
      </c>
      <c r="H886" s="27" t="s">
        <v>50</v>
      </c>
    </row>
    <row r="887" spans="1:8">
      <c r="A887" s="11">
        <v>886</v>
      </c>
      <c r="B887" s="12" t="s">
        <v>1504</v>
      </c>
      <c r="C887" t="s">
        <v>4905</v>
      </c>
      <c r="D887" t="s">
        <v>4906</v>
      </c>
      <c r="E887" t="s">
        <v>400</v>
      </c>
      <c r="F887" s="78">
        <f t="shared" si="13"/>
        <v>23</v>
      </c>
      <c r="G887" t="s">
        <v>1186</v>
      </c>
      <c r="H887" s="27" t="s">
        <v>63</v>
      </c>
    </row>
    <row r="888" spans="1:8">
      <c r="A888" s="11">
        <v>887</v>
      </c>
      <c r="B888" s="12" t="s">
        <v>1505</v>
      </c>
      <c r="C888" t="s">
        <v>4907</v>
      </c>
      <c r="D888" t="s">
        <v>4908</v>
      </c>
      <c r="E888" t="s">
        <v>400</v>
      </c>
      <c r="F888" s="78">
        <f t="shared" si="13"/>
        <v>23</v>
      </c>
      <c r="G888" t="s">
        <v>1186</v>
      </c>
      <c r="H888" s="27" t="s">
        <v>47</v>
      </c>
    </row>
    <row r="889" spans="1:8">
      <c r="A889" s="11">
        <v>888</v>
      </c>
      <c r="B889" s="12" t="s">
        <v>1506</v>
      </c>
      <c r="C889" t="s">
        <v>4909</v>
      </c>
      <c r="D889" t="s">
        <v>4910</v>
      </c>
      <c r="E889" t="s">
        <v>400</v>
      </c>
      <c r="F889" s="78">
        <f t="shared" si="13"/>
        <v>23</v>
      </c>
      <c r="G889" t="s">
        <v>1186</v>
      </c>
      <c r="H889" s="27" t="s">
        <v>47</v>
      </c>
    </row>
    <row r="890" spans="1:8">
      <c r="A890" s="11">
        <v>889</v>
      </c>
      <c r="B890" s="12" t="s">
        <v>1507</v>
      </c>
      <c r="C890" t="s">
        <v>4911</v>
      </c>
      <c r="D890" t="s">
        <v>4912</v>
      </c>
      <c r="E890" t="s">
        <v>1335</v>
      </c>
      <c r="F890" s="78">
        <f t="shared" si="13"/>
        <v>21</v>
      </c>
      <c r="G890" t="s">
        <v>5117</v>
      </c>
      <c r="H890" s="27" t="s">
        <v>222</v>
      </c>
    </row>
    <row r="891" spans="1:8">
      <c r="A891" s="11">
        <v>890</v>
      </c>
      <c r="B891" s="12" t="s">
        <v>1508</v>
      </c>
      <c r="C891" t="s">
        <v>4913</v>
      </c>
      <c r="D891" t="s">
        <v>4914</v>
      </c>
      <c r="E891" t="s">
        <v>1335</v>
      </c>
      <c r="F891" s="78">
        <f t="shared" si="13"/>
        <v>21</v>
      </c>
      <c r="G891" t="s">
        <v>5117</v>
      </c>
      <c r="H891" s="27" t="s">
        <v>222</v>
      </c>
    </row>
    <row r="892" spans="1:8">
      <c r="A892" s="11">
        <v>891</v>
      </c>
      <c r="B892" s="12" t="s">
        <v>1509</v>
      </c>
      <c r="C892" t="s">
        <v>4915</v>
      </c>
      <c r="D892" t="s">
        <v>4916</v>
      </c>
      <c r="E892" t="s">
        <v>1335</v>
      </c>
      <c r="F892" s="78">
        <f t="shared" si="13"/>
        <v>21</v>
      </c>
      <c r="G892" t="s">
        <v>5117</v>
      </c>
      <c r="H892" s="27" t="s">
        <v>63</v>
      </c>
    </row>
    <row r="893" spans="1:8">
      <c r="A893" s="11">
        <v>892</v>
      </c>
      <c r="B893" s="12" t="s">
        <v>1510</v>
      </c>
      <c r="C893" t="s">
        <v>4917</v>
      </c>
      <c r="D893" t="s">
        <v>4918</v>
      </c>
      <c r="E893" t="s">
        <v>1335</v>
      </c>
      <c r="F893" s="78">
        <f t="shared" si="13"/>
        <v>21</v>
      </c>
      <c r="G893" t="s">
        <v>5117</v>
      </c>
      <c r="H893" s="27" t="s">
        <v>63</v>
      </c>
    </row>
    <row r="894" spans="1:8">
      <c r="A894" s="11">
        <v>893</v>
      </c>
      <c r="B894" s="12" t="s">
        <v>1511</v>
      </c>
      <c r="C894" t="s">
        <v>4919</v>
      </c>
      <c r="D894" t="s">
        <v>4920</v>
      </c>
      <c r="E894" t="s">
        <v>1335</v>
      </c>
      <c r="F894" s="78">
        <f t="shared" si="13"/>
        <v>21</v>
      </c>
      <c r="G894" t="s">
        <v>5117</v>
      </c>
      <c r="H894" s="27" t="s">
        <v>63</v>
      </c>
    </row>
    <row r="895" spans="1:8">
      <c r="A895" s="11">
        <v>894</v>
      </c>
      <c r="B895" s="12" t="s">
        <v>1512</v>
      </c>
      <c r="C895" t="s">
        <v>4921</v>
      </c>
      <c r="D895" t="s">
        <v>4922</v>
      </c>
      <c r="E895" t="s">
        <v>1335</v>
      </c>
      <c r="F895" s="78">
        <f t="shared" si="13"/>
        <v>21</v>
      </c>
      <c r="G895" t="s">
        <v>5117</v>
      </c>
      <c r="H895" s="27" t="s">
        <v>63</v>
      </c>
    </row>
    <row r="896" spans="1:8">
      <c r="A896" s="11">
        <v>895</v>
      </c>
      <c r="B896" s="12" t="s">
        <v>1513</v>
      </c>
      <c r="C896" t="s">
        <v>4923</v>
      </c>
      <c r="D896" t="s">
        <v>4924</v>
      </c>
      <c r="E896" t="s">
        <v>1335</v>
      </c>
      <c r="F896" s="78">
        <f t="shared" si="13"/>
        <v>21</v>
      </c>
      <c r="G896" t="s">
        <v>5117</v>
      </c>
      <c r="H896" s="27" t="s">
        <v>63</v>
      </c>
    </row>
    <row r="897" spans="1:8">
      <c r="A897" s="11">
        <v>896</v>
      </c>
      <c r="B897" s="12" t="s">
        <v>1514</v>
      </c>
      <c r="C897" t="s">
        <v>4925</v>
      </c>
      <c r="D897" t="s">
        <v>4926</v>
      </c>
      <c r="E897" t="s">
        <v>1335</v>
      </c>
      <c r="F897" s="78">
        <f t="shared" si="13"/>
        <v>21</v>
      </c>
      <c r="G897" t="s">
        <v>5117</v>
      </c>
      <c r="H897" s="27" t="s">
        <v>5120</v>
      </c>
    </row>
    <row r="898" spans="1:8">
      <c r="A898" s="11">
        <v>897</v>
      </c>
      <c r="B898" s="12" t="s">
        <v>1515</v>
      </c>
      <c r="C898" t="s">
        <v>4927</v>
      </c>
      <c r="D898" t="s">
        <v>4928</v>
      </c>
      <c r="E898" t="s">
        <v>1335</v>
      </c>
      <c r="F898" s="78">
        <f t="shared" si="13"/>
        <v>21</v>
      </c>
      <c r="G898" t="s">
        <v>5117</v>
      </c>
      <c r="H898" s="27" t="s">
        <v>5120</v>
      </c>
    </row>
    <row r="899" spans="1:8">
      <c r="A899" s="11">
        <v>898</v>
      </c>
      <c r="B899" s="12" t="s">
        <v>1516</v>
      </c>
      <c r="C899" t="s">
        <v>4929</v>
      </c>
      <c r="D899" t="s">
        <v>4930</v>
      </c>
      <c r="E899" t="s">
        <v>1335</v>
      </c>
      <c r="F899" s="78">
        <f t="shared" ref="F899:F962" si="14">VLOOKUP(E899,$N$1:$O$48,2,FALSE)</f>
        <v>21</v>
      </c>
      <c r="G899" t="s">
        <v>5117</v>
      </c>
      <c r="H899" s="27" t="s">
        <v>63</v>
      </c>
    </row>
    <row r="900" spans="1:8">
      <c r="A900" s="11">
        <v>899</v>
      </c>
      <c r="B900" s="12" t="s">
        <v>1517</v>
      </c>
      <c r="C900" t="s">
        <v>4931</v>
      </c>
      <c r="D900" t="s">
        <v>4932</v>
      </c>
      <c r="E900" t="s">
        <v>1335</v>
      </c>
      <c r="F900" s="78">
        <f t="shared" si="14"/>
        <v>21</v>
      </c>
      <c r="G900" t="s">
        <v>1188</v>
      </c>
      <c r="H900" s="27" t="s">
        <v>63</v>
      </c>
    </row>
    <row r="901" spans="1:8">
      <c r="A901" s="11">
        <v>900</v>
      </c>
      <c r="B901" s="12" t="s">
        <v>1518</v>
      </c>
      <c r="C901" t="s">
        <v>4933</v>
      </c>
      <c r="D901" t="s">
        <v>4934</v>
      </c>
      <c r="E901" t="s">
        <v>1335</v>
      </c>
      <c r="F901" s="78">
        <f t="shared" si="14"/>
        <v>21</v>
      </c>
      <c r="G901" t="s">
        <v>1188</v>
      </c>
      <c r="H901" s="27" t="s">
        <v>47</v>
      </c>
    </row>
    <row r="902" spans="1:8">
      <c r="A902" s="11">
        <v>901</v>
      </c>
      <c r="B902" s="12" t="s">
        <v>1519</v>
      </c>
      <c r="C902" t="s">
        <v>4935</v>
      </c>
      <c r="D902" t="s">
        <v>4936</v>
      </c>
      <c r="E902" t="s">
        <v>1335</v>
      </c>
      <c r="F902" s="78">
        <f t="shared" si="14"/>
        <v>21</v>
      </c>
      <c r="G902" t="s">
        <v>1188</v>
      </c>
      <c r="H902" s="27" t="s">
        <v>47</v>
      </c>
    </row>
    <row r="903" spans="1:8">
      <c r="A903" s="11">
        <v>902</v>
      </c>
      <c r="B903" s="12" t="s">
        <v>1520</v>
      </c>
      <c r="C903" t="s">
        <v>4937</v>
      </c>
      <c r="D903" t="s">
        <v>4938</v>
      </c>
      <c r="E903" t="s">
        <v>1168</v>
      </c>
      <c r="F903" s="78">
        <f t="shared" si="14"/>
        <v>24</v>
      </c>
      <c r="G903" t="s">
        <v>1192</v>
      </c>
      <c r="H903" s="27" t="s">
        <v>63</v>
      </c>
    </row>
    <row r="904" spans="1:8">
      <c r="A904" s="11">
        <v>903</v>
      </c>
      <c r="B904" s="12" t="s">
        <v>1521</v>
      </c>
      <c r="C904" t="s">
        <v>4939</v>
      </c>
      <c r="D904" t="s">
        <v>4940</v>
      </c>
      <c r="E904" t="s">
        <v>125</v>
      </c>
      <c r="F904" s="78">
        <f t="shared" si="14"/>
        <v>34</v>
      </c>
      <c r="G904" t="s">
        <v>1192</v>
      </c>
      <c r="H904" s="27" t="s">
        <v>63</v>
      </c>
    </row>
    <row r="905" spans="1:8">
      <c r="A905" s="11">
        <v>904</v>
      </c>
      <c r="B905" s="12" t="s">
        <v>1522</v>
      </c>
      <c r="C905" t="s">
        <v>4941</v>
      </c>
      <c r="D905" t="s">
        <v>4942</v>
      </c>
      <c r="E905" t="s">
        <v>1168</v>
      </c>
      <c r="F905" s="78">
        <f t="shared" si="14"/>
        <v>24</v>
      </c>
      <c r="G905" t="s">
        <v>1192</v>
      </c>
      <c r="H905" s="27" t="s">
        <v>63</v>
      </c>
    </row>
    <row r="906" spans="1:8">
      <c r="A906" s="11">
        <v>905</v>
      </c>
      <c r="B906" s="12" t="s">
        <v>1523</v>
      </c>
      <c r="C906" t="s">
        <v>4943</v>
      </c>
      <c r="D906" t="s">
        <v>4944</v>
      </c>
      <c r="E906" t="s">
        <v>1168</v>
      </c>
      <c r="F906" s="78">
        <f t="shared" si="14"/>
        <v>24</v>
      </c>
      <c r="G906" t="s">
        <v>1192</v>
      </c>
      <c r="H906" s="27" t="s">
        <v>63</v>
      </c>
    </row>
    <row r="907" spans="1:8">
      <c r="A907" s="11">
        <v>906</v>
      </c>
      <c r="B907" s="12" t="s">
        <v>1524</v>
      </c>
      <c r="C907" t="s">
        <v>4945</v>
      </c>
      <c r="D907" t="s">
        <v>4946</v>
      </c>
      <c r="E907" t="s">
        <v>1168</v>
      </c>
      <c r="F907" s="78">
        <f t="shared" si="14"/>
        <v>24</v>
      </c>
      <c r="G907" t="s">
        <v>1192</v>
      </c>
      <c r="H907" s="27" t="s">
        <v>63</v>
      </c>
    </row>
    <row r="908" spans="1:8">
      <c r="A908" s="11">
        <v>907</v>
      </c>
      <c r="B908" s="12" t="s">
        <v>1525</v>
      </c>
      <c r="C908" t="s">
        <v>4947</v>
      </c>
      <c r="D908" t="s">
        <v>4948</v>
      </c>
      <c r="E908" t="s">
        <v>1168</v>
      </c>
      <c r="F908" s="78">
        <f t="shared" si="14"/>
        <v>24</v>
      </c>
      <c r="G908" t="s">
        <v>1192</v>
      </c>
      <c r="H908" s="27" t="s">
        <v>63</v>
      </c>
    </row>
    <row r="909" spans="1:8">
      <c r="A909" s="11">
        <v>908</v>
      </c>
      <c r="B909" s="12" t="s">
        <v>1526</v>
      </c>
      <c r="C909" t="s">
        <v>4949</v>
      </c>
      <c r="D909" t="s">
        <v>4950</v>
      </c>
      <c r="E909" t="s">
        <v>1168</v>
      </c>
      <c r="F909" s="78">
        <f t="shared" si="14"/>
        <v>24</v>
      </c>
      <c r="G909" t="s">
        <v>1192</v>
      </c>
      <c r="H909" s="27" t="s">
        <v>50</v>
      </c>
    </row>
    <row r="910" spans="1:8">
      <c r="A910" s="11">
        <v>909</v>
      </c>
      <c r="B910" s="12" t="s">
        <v>1527</v>
      </c>
      <c r="C910" t="s">
        <v>4951</v>
      </c>
      <c r="D910" t="s">
        <v>4952</v>
      </c>
      <c r="E910" t="s">
        <v>1168</v>
      </c>
      <c r="F910" s="78">
        <f t="shared" si="14"/>
        <v>24</v>
      </c>
      <c r="G910" t="s">
        <v>1192</v>
      </c>
      <c r="H910" s="27" t="s">
        <v>50</v>
      </c>
    </row>
    <row r="911" spans="1:8">
      <c r="A911" s="11">
        <v>910</v>
      </c>
      <c r="B911" s="12" t="s">
        <v>1528</v>
      </c>
      <c r="C911" t="s">
        <v>4953</v>
      </c>
      <c r="D911" t="s">
        <v>4954</v>
      </c>
      <c r="E911" t="s">
        <v>1168</v>
      </c>
      <c r="F911" s="78">
        <f t="shared" si="14"/>
        <v>24</v>
      </c>
      <c r="G911" t="s">
        <v>1192</v>
      </c>
      <c r="H911" s="27" t="s">
        <v>50</v>
      </c>
    </row>
    <row r="912" spans="1:8">
      <c r="A912" s="11">
        <v>911</v>
      </c>
      <c r="B912" s="12" t="s">
        <v>1529</v>
      </c>
      <c r="C912" t="s">
        <v>4955</v>
      </c>
      <c r="D912" t="s">
        <v>4956</v>
      </c>
      <c r="E912" t="s">
        <v>1168</v>
      </c>
      <c r="F912" s="78">
        <f t="shared" si="14"/>
        <v>24</v>
      </c>
      <c r="G912" t="s">
        <v>1192</v>
      </c>
      <c r="H912" s="27" t="s">
        <v>50</v>
      </c>
    </row>
    <row r="913" spans="1:8">
      <c r="A913" s="11">
        <v>912</v>
      </c>
      <c r="B913" s="12" t="s">
        <v>1530</v>
      </c>
      <c r="C913" t="s">
        <v>4957</v>
      </c>
      <c r="D913" t="s">
        <v>4958</v>
      </c>
      <c r="E913" t="s">
        <v>1168</v>
      </c>
      <c r="F913" s="78">
        <f t="shared" si="14"/>
        <v>24</v>
      </c>
      <c r="G913" t="s">
        <v>1192</v>
      </c>
      <c r="H913" s="27" t="s">
        <v>47</v>
      </c>
    </row>
    <row r="914" spans="1:8">
      <c r="A914" s="11">
        <v>913</v>
      </c>
      <c r="B914" s="12" t="s">
        <v>1531</v>
      </c>
      <c r="C914" t="s">
        <v>4959</v>
      </c>
      <c r="D914" t="s">
        <v>4960</v>
      </c>
      <c r="E914" t="s">
        <v>1168</v>
      </c>
      <c r="F914" s="78">
        <f t="shared" si="14"/>
        <v>24</v>
      </c>
      <c r="G914" t="s">
        <v>1192</v>
      </c>
      <c r="H914" s="27" t="s">
        <v>47</v>
      </c>
    </row>
    <row r="915" spans="1:8">
      <c r="A915" s="11">
        <v>914</v>
      </c>
      <c r="B915" s="12" t="s">
        <v>1532</v>
      </c>
      <c r="C915" t="s">
        <v>4961</v>
      </c>
      <c r="D915" t="s">
        <v>4962</v>
      </c>
      <c r="E915" t="s">
        <v>1168</v>
      </c>
      <c r="F915" s="78">
        <f t="shared" si="14"/>
        <v>24</v>
      </c>
      <c r="G915" t="s">
        <v>1192</v>
      </c>
      <c r="H915" s="27" t="s">
        <v>47</v>
      </c>
    </row>
    <row r="916" spans="1:8">
      <c r="A916" s="11">
        <v>915</v>
      </c>
      <c r="B916" s="12" t="s">
        <v>1533</v>
      </c>
      <c r="C916" t="s">
        <v>4963</v>
      </c>
      <c r="D916" t="s">
        <v>4964</v>
      </c>
      <c r="E916" t="s">
        <v>1168</v>
      </c>
      <c r="F916" s="78">
        <f t="shared" si="14"/>
        <v>24</v>
      </c>
      <c r="G916" t="s">
        <v>1192</v>
      </c>
      <c r="H916" s="27" t="s">
        <v>47</v>
      </c>
    </row>
    <row r="917" spans="1:8">
      <c r="A917" s="11">
        <v>916</v>
      </c>
      <c r="B917" s="12" t="s">
        <v>1534</v>
      </c>
      <c r="C917" t="s">
        <v>4965</v>
      </c>
      <c r="D917" t="s">
        <v>4966</v>
      </c>
      <c r="E917" t="s">
        <v>1168</v>
      </c>
      <c r="F917" s="78">
        <f t="shared" si="14"/>
        <v>24</v>
      </c>
      <c r="G917" t="s">
        <v>1192</v>
      </c>
      <c r="H917" s="27" t="s">
        <v>47</v>
      </c>
    </row>
    <row r="918" spans="1:8">
      <c r="A918" s="11">
        <v>917</v>
      </c>
      <c r="B918" s="12" t="s">
        <v>1535</v>
      </c>
      <c r="C918" t="s">
        <v>4967</v>
      </c>
      <c r="D918" t="s">
        <v>4968</v>
      </c>
      <c r="E918" t="s">
        <v>400</v>
      </c>
      <c r="F918" s="78">
        <f t="shared" si="14"/>
        <v>23</v>
      </c>
      <c r="G918" t="s">
        <v>1193</v>
      </c>
      <c r="H918" s="27" t="s">
        <v>265</v>
      </c>
    </row>
    <row r="919" spans="1:8">
      <c r="A919" s="11">
        <v>918</v>
      </c>
      <c r="B919" s="12" t="s">
        <v>1536</v>
      </c>
      <c r="C919" t="s">
        <v>4969</v>
      </c>
      <c r="D919" t="s">
        <v>4970</v>
      </c>
      <c r="E919" t="s">
        <v>400</v>
      </c>
      <c r="F919" s="78">
        <f t="shared" si="14"/>
        <v>23</v>
      </c>
      <c r="G919" t="s">
        <v>1193</v>
      </c>
      <c r="H919" s="27" t="s">
        <v>50</v>
      </c>
    </row>
    <row r="920" spans="1:8">
      <c r="A920" s="11">
        <v>919</v>
      </c>
      <c r="B920" s="12" t="s">
        <v>1537</v>
      </c>
      <c r="C920" t="s">
        <v>4971</v>
      </c>
      <c r="D920" t="s">
        <v>4972</v>
      </c>
      <c r="E920" t="s">
        <v>1335</v>
      </c>
      <c r="F920" s="78">
        <f t="shared" si="14"/>
        <v>21</v>
      </c>
      <c r="G920" t="s">
        <v>1193</v>
      </c>
      <c r="H920" s="27" t="s">
        <v>80</v>
      </c>
    </row>
    <row r="921" spans="1:8">
      <c r="A921" s="11">
        <v>920</v>
      </c>
      <c r="B921" s="12" t="s">
        <v>1538</v>
      </c>
      <c r="C921" t="s">
        <v>4973</v>
      </c>
      <c r="D921" t="s">
        <v>4974</v>
      </c>
      <c r="E921" t="s">
        <v>400</v>
      </c>
      <c r="F921" s="78">
        <f t="shared" si="14"/>
        <v>23</v>
      </c>
      <c r="G921" t="s">
        <v>1193</v>
      </c>
      <c r="H921" s="27" t="s">
        <v>80</v>
      </c>
    </row>
    <row r="922" spans="1:8">
      <c r="A922" s="11">
        <v>921</v>
      </c>
      <c r="B922" s="12" t="s">
        <v>1539</v>
      </c>
      <c r="C922" t="s">
        <v>4975</v>
      </c>
      <c r="D922" t="s">
        <v>4976</v>
      </c>
      <c r="E922" t="s">
        <v>400</v>
      </c>
      <c r="F922" s="78">
        <f t="shared" si="14"/>
        <v>23</v>
      </c>
      <c r="G922" t="s">
        <v>1193</v>
      </c>
      <c r="H922" s="27" t="s">
        <v>80</v>
      </c>
    </row>
    <row r="923" spans="1:8">
      <c r="A923" s="11">
        <v>922</v>
      </c>
      <c r="B923" s="12" t="s">
        <v>1540</v>
      </c>
      <c r="C923" t="s">
        <v>4977</v>
      </c>
      <c r="D923" t="s">
        <v>4978</v>
      </c>
      <c r="E923" t="s">
        <v>796</v>
      </c>
      <c r="F923" s="78">
        <f t="shared" si="14"/>
        <v>22</v>
      </c>
      <c r="G923" t="s">
        <v>1194</v>
      </c>
      <c r="H923" s="27" t="s">
        <v>47</v>
      </c>
    </row>
    <row r="924" spans="1:8">
      <c r="A924" s="11">
        <v>923</v>
      </c>
      <c r="B924" s="12" t="s">
        <v>1541</v>
      </c>
      <c r="C924" t="s">
        <v>4979</v>
      </c>
      <c r="D924" t="s">
        <v>4980</v>
      </c>
      <c r="E924" t="s">
        <v>796</v>
      </c>
      <c r="F924" s="78">
        <f t="shared" si="14"/>
        <v>22</v>
      </c>
      <c r="G924" t="s">
        <v>1194</v>
      </c>
      <c r="H924" s="27" t="s">
        <v>47</v>
      </c>
    </row>
    <row r="925" spans="1:8">
      <c r="A925" s="11">
        <v>924</v>
      </c>
      <c r="B925" s="12" t="s">
        <v>1542</v>
      </c>
      <c r="C925" t="s">
        <v>4981</v>
      </c>
      <c r="D925" t="s">
        <v>4982</v>
      </c>
      <c r="E925" t="s">
        <v>796</v>
      </c>
      <c r="F925" s="78">
        <f t="shared" si="14"/>
        <v>22</v>
      </c>
      <c r="G925" t="s">
        <v>1194</v>
      </c>
      <c r="H925" s="27" t="s">
        <v>47</v>
      </c>
    </row>
    <row r="926" spans="1:8">
      <c r="A926" s="11">
        <v>925</v>
      </c>
      <c r="B926" s="12" t="s">
        <v>1543</v>
      </c>
      <c r="C926" t="s">
        <v>4983</v>
      </c>
      <c r="D926" t="s">
        <v>4984</v>
      </c>
      <c r="E926" t="s">
        <v>796</v>
      </c>
      <c r="F926" s="78">
        <f t="shared" si="14"/>
        <v>22</v>
      </c>
      <c r="G926" t="s">
        <v>1194</v>
      </c>
      <c r="H926" s="27" t="s">
        <v>47</v>
      </c>
    </row>
    <row r="927" spans="1:8">
      <c r="A927" s="11">
        <v>926</v>
      </c>
      <c r="B927" s="12" t="s">
        <v>1544</v>
      </c>
      <c r="C927" t="s">
        <v>4985</v>
      </c>
      <c r="D927" t="s">
        <v>4986</v>
      </c>
      <c r="E927" t="s">
        <v>796</v>
      </c>
      <c r="F927" s="78">
        <f t="shared" si="14"/>
        <v>22</v>
      </c>
      <c r="G927" t="s">
        <v>1194</v>
      </c>
      <c r="H927" s="27" t="s">
        <v>47</v>
      </c>
    </row>
    <row r="928" spans="1:8">
      <c r="A928" s="11">
        <v>927</v>
      </c>
      <c r="B928" s="12" t="s">
        <v>1545</v>
      </c>
      <c r="C928" t="s">
        <v>4987</v>
      </c>
      <c r="D928" t="s">
        <v>4988</v>
      </c>
      <c r="E928" t="s">
        <v>796</v>
      </c>
      <c r="F928" s="78">
        <f t="shared" si="14"/>
        <v>22</v>
      </c>
      <c r="G928" t="s">
        <v>1194</v>
      </c>
      <c r="H928" s="27" t="s">
        <v>47</v>
      </c>
    </row>
    <row r="929" spans="1:8">
      <c r="A929" s="11">
        <v>928</v>
      </c>
      <c r="B929" s="12" t="s">
        <v>1546</v>
      </c>
      <c r="C929" t="s">
        <v>4989</v>
      </c>
      <c r="D929" t="s">
        <v>4990</v>
      </c>
      <c r="E929" t="s">
        <v>796</v>
      </c>
      <c r="F929" s="78">
        <f t="shared" si="14"/>
        <v>22</v>
      </c>
      <c r="G929" t="s">
        <v>1194</v>
      </c>
      <c r="H929" s="27" t="s">
        <v>47</v>
      </c>
    </row>
    <row r="930" spans="1:8">
      <c r="A930" s="11">
        <v>929</v>
      </c>
      <c r="B930" s="12" t="s">
        <v>1547</v>
      </c>
      <c r="C930" t="s">
        <v>4991</v>
      </c>
      <c r="D930" t="s">
        <v>4992</v>
      </c>
      <c r="E930" t="s">
        <v>796</v>
      </c>
      <c r="F930" s="78">
        <f t="shared" si="14"/>
        <v>22</v>
      </c>
      <c r="G930" t="s">
        <v>1194</v>
      </c>
      <c r="H930" s="27" t="s">
        <v>50</v>
      </c>
    </row>
    <row r="931" spans="1:8">
      <c r="A931" s="11">
        <v>930</v>
      </c>
      <c r="B931" s="12" t="s">
        <v>1548</v>
      </c>
      <c r="C931" t="s">
        <v>4993</v>
      </c>
      <c r="D931" t="s">
        <v>4994</v>
      </c>
      <c r="E931" t="s">
        <v>796</v>
      </c>
      <c r="F931" s="78">
        <f t="shared" si="14"/>
        <v>22</v>
      </c>
      <c r="G931" t="s">
        <v>1194</v>
      </c>
      <c r="H931" s="27" t="s">
        <v>50</v>
      </c>
    </row>
    <row r="932" spans="1:8">
      <c r="A932" s="11">
        <v>931</v>
      </c>
      <c r="B932" s="12" t="s">
        <v>1549</v>
      </c>
      <c r="C932" t="s">
        <v>4995</v>
      </c>
      <c r="D932" t="s">
        <v>4996</v>
      </c>
      <c r="E932" t="s">
        <v>796</v>
      </c>
      <c r="F932" s="78">
        <f t="shared" si="14"/>
        <v>22</v>
      </c>
      <c r="G932" t="s">
        <v>1194</v>
      </c>
      <c r="H932" s="27" t="s">
        <v>50</v>
      </c>
    </row>
    <row r="933" spans="1:8">
      <c r="A933" s="11">
        <v>932</v>
      </c>
      <c r="B933" s="12" t="s">
        <v>1550</v>
      </c>
      <c r="C933" t="s">
        <v>4997</v>
      </c>
      <c r="D933" t="s">
        <v>4998</v>
      </c>
      <c r="E933" t="s">
        <v>796</v>
      </c>
      <c r="F933" s="78">
        <f t="shared" si="14"/>
        <v>22</v>
      </c>
      <c r="G933" t="s">
        <v>1194</v>
      </c>
      <c r="H933" s="27" t="s">
        <v>50</v>
      </c>
    </row>
    <row r="934" spans="1:8">
      <c r="A934" s="11">
        <v>933</v>
      </c>
      <c r="B934" s="12" t="s">
        <v>1551</v>
      </c>
      <c r="C934" t="s">
        <v>4999</v>
      </c>
      <c r="D934" t="s">
        <v>5000</v>
      </c>
      <c r="E934" t="s">
        <v>796</v>
      </c>
      <c r="F934" s="78">
        <f t="shared" si="14"/>
        <v>22</v>
      </c>
      <c r="G934" t="s">
        <v>1194</v>
      </c>
      <c r="H934" s="27" t="s">
        <v>50</v>
      </c>
    </row>
    <row r="935" spans="1:8">
      <c r="A935" s="11">
        <v>934</v>
      </c>
      <c r="B935" s="12" t="s">
        <v>1552</v>
      </c>
      <c r="C935" t="s">
        <v>5001</v>
      </c>
      <c r="D935" t="s">
        <v>5002</v>
      </c>
      <c r="E935" t="s">
        <v>796</v>
      </c>
      <c r="F935" s="78">
        <f t="shared" si="14"/>
        <v>22</v>
      </c>
      <c r="G935" t="s">
        <v>1194</v>
      </c>
      <c r="H935" s="27" t="s">
        <v>63</v>
      </c>
    </row>
    <row r="936" spans="1:8">
      <c r="A936" s="11">
        <v>935</v>
      </c>
      <c r="B936" s="12" t="s">
        <v>1553</v>
      </c>
      <c r="C936" t="s">
        <v>5003</v>
      </c>
      <c r="D936" t="s">
        <v>5004</v>
      </c>
      <c r="E936" t="s">
        <v>796</v>
      </c>
      <c r="F936" s="78">
        <f t="shared" si="14"/>
        <v>22</v>
      </c>
      <c r="G936" t="s">
        <v>1194</v>
      </c>
      <c r="H936" s="27" t="s">
        <v>63</v>
      </c>
    </row>
    <row r="937" spans="1:8">
      <c r="A937" s="11">
        <v>936</v>
      </c>
      <c r="B937" s="12" t="s">
        <v>1554</v>
      </c>
      <c r="C937" t="s">
        <v>5005</v>
      </c>
      <c r="D937" t="s">
        <v>5006</v>
      </c>
      <c r="E937" t="s">
        <v>796</v>
      </c>
      <c r="F937" s="78">
        <f t="shared" si="14"/>
        <v>22</v>
      </c>
      <c r="G937" t="s">
        <v>1194</v>
      </c>
      <c r="H937" s="27" t="s">
        <v>63</v>
      </c>
    </row>
    <row r="938" spans="1:8">
      <c r="A938" s="11">
        <v>937</v>
      </c>
      <c r="B938" s="12" t="s">
        <v>1555</v>
      </c>
      <c r="C938" t="s">
        <v>5007</v>
      </c>
      <c r="D938" t="s">
        <v>2888</v>
      </c>
      <c r="E938" t="s">
        <v>796</v>
      </c>
      <c r="F938" s="78">
        <f t="shared" si="14"/>
        <v>22</v>
      </c>
      <c r="G938" t="s">
        <v>1194</v>
      </c>
      <c r="H938" s="27" t="s">
        <v>63</v>
      </c>
    </row>
    <row r="939" spans="1:8">
      <c r="A939" s="11">
        <v>938</v>
      </c>
      <c r="B939" s="12" t="s">
        <v>1556</v>
      </c>
      <c r="C939" t="s">
        <v>5008</v>
      </c>
      <c r="D939" t="s">
        <v>5009</v>
      </c>
      <c r="E939" t="s">
        <v>796</v>
      </c>
      <c r="F939" s="78">
        <f t="shared" si="14"/>
        <v>22</v>
      </c>
      <c r="G939" t="s">
        <v>1194</v>
      </c>
      <c r="H939" s="27" t="s">
        <v>63</v>
      </c>
    </row>
    <row r="940" spans="1:8">
      <c r="A940" s="11">
        <v>939</v>
      </c>
      <c r="B940" s="12" t="s">
        <v>1557</v>
      </c>
      <c r="C940" t="s">
        <v>5010</v>
      </c>
      <c r="D940" t="s">
        <v>5011</v>
      </c>
      <c r="E940" t="s">
        <v>796</v>
      </c>
      <c r="F940" s="78">
        <f t="shared" si="14"/>
        <v>22</v>
      </c>
      <c r="G940" t="s">
        <v>1194</v>
      </c>
      <c r="H940" s="27" t="s">
        <v>63</v>
      </c>
    </row>
    <row r="941" spans="1:8">
      <c r="A941" s="11">
        <v>940</v>
      </c>
      <c r="B941" s="12" t="s">
        <v>1558</v>
      </c>
      <c r="C941" t="s">
        <v>5012</v>
      </c>
      <c r="D941" t="s">
        <v>5013</v>
      </c>
      <c r="E941" t="s">
        <v>796</v>
      </c>
      <c r="F941" s="78">
        <f t="shared" si="14"/>
        <v>22</v>
      </c>
      <c r="G941" t="s">
        <v>1194</v>
      </c>
      <c r="H941" s="27" t="s">
        <v>271</v>
      </c>
    </row>
    <row r="942" spans="1:8">
      <c r="A942" s="11">
        <v>941</v>
      </c>
      <c r="B942" s="12" t="s">
        <v>1559</v>
      </c>
      <c r="C942" t="s">
        <v>5014</v>
      </c>
      <c r="D942" t="s">
        <v>5015</v>
      </c>
      <c r="E942" t="s">
        <v>796</v>
      </c>
      <c r="F942" s="78">
        <f t="shared" si="14"/>
        <v>22</v>
      </c>
      <c r="G942" t="s">
        <v>1194</v>
      </c>
      <c r="H942" s="27" t="s">
        <v>265</v>
      </c>
    </row>
    <row r="943" spans="1:8">
      <c r="A943" s="11">
        <v>942</v>
      </c>
      <c r="B943" s="12" t="s">
        <v>1560</v>
      </c>
      <c r="C943" t="s">
        <v>5016</v>
      </c>
      <c r="D943" t="s">
        <v>5017</v>
      </c>
      <c r="E943" t="s">
        <v>796</v>
      </c>
      <c r="F943" s="78">
        <f t="shared" si="14"/>
        <v>22</v>
      </c>
      <c r="G943" t="s">
        <v>1194</v>
      </c>
      <c r="H943" s="27" t="s">
        <v>265</v>
      </c>
    </row>
    <row r="944" spans="1:8">
      <c r="A944" s="11">
        <v>943</v>
      </c>
      <c r="B944" s="12" t="s">
        <v>1561</v>
      </c>
      <c r="C944" t="s">
        <v>5018</v>
      </c>
      <c r="D944" t="s">
        <v>5019</v>
      </c>
      <c r="E944" t="s">
        <v>796</v>
      </c>
      <c r="F944" s="78">
        <f t="shared" si="14"/>
        <v>22</v>
      </c>
      <c r="G944" t="s">
        <v>1194</v>
      </c>
      <c r="H944" s="27" t="s">
        <v>47</v>
      </c>
    </row>
    <row r="945" spans="1:8">
      <c r="A945" s="11">
        <v>944</v>
      </c>
      <c r="B945" s="12" t="s">
        <v>1562</v>
      </c>
      <c r="C945" t="s">
        <v>5020</v>
      </c>
      <c r="D945" t="s">
        <v>5021</v>
      </c>
      <c r="E945" t="s">
        <v>796</v>
      </c>
      <c r="F945" s="78">
        <f t="shared" si="14"/>
        <v>22</v>
      </c>
      <c r="G945" t="s">
        <v>1194</v>
      </c>
      <c r="H945" s="27" t="s">
        <v>47</v>
      </c>
    </row>
    <row r="946" spans="1:8">
      <c r="A946" s="11">
        <v>945</v>
      </c>
      <c r="B946" s="12" t="s">
        <v>1563</v>
      </c>
      <c r="C946" t="s">
        <v>5022</v>
      </c>
      <c r="D946" t="s">
        <v>5023</v>
      </c>
      <c r="E946" t="s">
        <v>796</v>
      </c>
      <c r="F946" s="78">
        <f t="shared" si="14"/>
        <v>22</v>
      </c>
      <c r="G946" t="s">
        <v>1194</v>
      </c>
      <c r="H946" s="27" t="s">
        <v>47</v>
      </c>
    </row>
    <row r="947" spans="1:8">
      <c r="A947" s="11">
        <v>946</v>
      </c>
      <c r="B947" s="12" t="s">
        <v>1564</v>
      </c>
      <c r="C947" t="s">
        <v>5024</v>
      </c>
      <c r="D947" t="s">
        <v>5025</v>
      </c>
      <c r="E947" t="s">
        <v>796</v>
      </c>
      <c r="F947" s="78">
        <f t="shared" si="14"/>
        <v>22</v>
      </c>
      <c r="G947" t="s">
        <v>1194</v>
      </c>
      <c r="H947" s="27" t="s">
        <v>47</v>
      </c>
    </row>
    <row r="948" spans="1:8">
      <c r="A948" s="11">
        <v>947</v>
      </c>
      <c r="B948" s="12" t="s">
        <v>1565</v>
      </c>
      <c r="C948" t="s">
        <v>5026</v>
      </c>
      <c r="D948" t="s">
        <v>5027</v>
      </c>
      <c r="E948" t="s">
        <v>796</v>
      </c>
      <c r="F948" s="78">
        <f t="shared" si="14"/>
        <v>22</v>
      </c>
      <c r="G948" t="s">
        <v>1194</v>
      </c>
      <c r="H948" s="27" t="s">
        <v>47</v>
      </c>
    </row>
    <row r="949" spans="1:8">
      <c r="A949" s="11">
        <v>948</v>
      </c>
      <c r="B949" s="12" t="s">
        <v>1566</v>
      </c>
      <c r="C949" t="s">
        <v>5028</v>
      </c>
      <c r="D949" t="s">
        <v>5029</v>
      </c>
      <c r="E949" t="s">
        <v>796</v>
      </c>
      <c r="F949" s="78">
        <f t="shared" si="14"/>
        <v>22</v>
      </c>
      <c r="G949" t="s">
        <v>1194</v>
      </c>
      <c r="H949" s="27" t="s">
        <v>50</v>
      </c>
    </row>
    <row r="950" spans="1:8">
      <c r="A950" s="11">
        <v>949</v>
      </c>
      <c r="B950" s="12" t="s">
        <v>1567</v>
      </c>
      <c r="C950" t="s">
        <v>5030</v>
      </c>
      <c r="D950" t="s">
        <v>5031</v>
      </c>
      <c r="E950" t="s">
        <v>796</v>
      </c>
      <c r="F950" s="78">
        <f t="shared" si="14"/>
        <v>22</v>
      </c>
      <c r="G950" t="s">
        <v>1194</v>
      </c>
      <c r="H950" s="27" t="s">
        <v>50</v>
      </c>
    </row>
    <row r="951" spans="1:8">
      <c r="A951" s="11">
        <v>950</v>
      </c>
      <c r="B951" s="12" t="s">
        <v>1568</v>
      </c>
      <c r="C951" t="s">
        <v>5032</v>
      </c>
      <c r="D951" t="s">
        <v>5033</v>
      </c>
      <c r="E951" t="s">
        <v>796</v>
      </c>
      <c r="F951" s="78">
        <f t="shared" si="14"/>
        <v>22</v>
      </c>
      <c r="G951" t="s">
        <v>1194</v>
      </c>
      <c r="H951" s="27" t="s">
        <v>50</v>
      </c>
    </row>
    <row r="952" spans="1:8">
      <c r="A952" s="11">
        <v>951</v>
      </c>
      <c r="B952" s="12" t="s">
        <v>1569</v>
      </c>
      <c r="C952" t="s">
        <v>5034</v>
      </c>
      <c r="D952" t="s">
        <v>5035</v>
      </c>
      <c r="E952" t="s">
        <v>796</v>
      </c>
      <c r="F952" s="78">
        <f t="shared" si="14"/>
        <v>22</v>
      </c>
      <c r="G952" t="s">
        <v>1194</v>
      </c>
      <c r="H952" s="27" t="s">
        <v>63</v>
      </c>
    </row>
    <row r="953" spans="1:8">
      <c r="A953" s="11">
        <v>952</v>
      </c>
      <c r="B953" s="12" t="s">
        <v>1570</v>
      </c>
      <c r="C953" t="s">
        <v>5036</v>
      </c>
      <c r="D953" t="s">
        <v>5037</v>
      </c>
      <c r="E953" t="s">
        <v>796</v>
      </c>
      <c r="F953" s="78">
        <f t="shared" si="14"/>
        <v>22</v>
      </c>
      <c r="G953" t="s">
        <v>1194</v>
      </c>
      <c r="H953" s="27" t="s">
        <v>47</v>
      </c>
    </row>
    <row r="954" spans="1:8">
      <c r="A954" s="11">
        <v>953</v>
      </c>
      <c r="B954" s="12" t="s">
        <v>1571</v>
      </c>
      <c r="C954" t="s">
        <v>5038</v>
      </c>
      <c r="D954" t="s">
        <v>5039</v>
      </c>
      <c r="E954" t="s">
        <v>796</v>
      </c>
      <c r="F954" s="78">
        <f t="shared" si="14"/>
        <v>22</v>
      </c>
      <c r="G954" t="s">
        <v>1194</v>
      </c>
      <c r="H954" s="27" t="s">
        <v>47</v>
      </c>
    </row>
    <row r="955" spans="1:8">
      <c r="A955" s="11">
        <v>954</v>
      </c>
      <c r="B955" s="12" t="s">
        <v>1572</v>
      </c>
      <c r="C955" t="s">
        <v>5040</v>
      </c>
      <c r="D955" t="s">
        <v>5041</v>
      </c>
      <c r="E955" t="s">
        <v>796</v>
      </c>
      <c r="F955" s="78">
        <f t="shared" si="14"/>
        <v>22</v>
      </c>
      <c r="G955" t="s">
        <v>1194</v>
      </c>
      <c r="H955" s="27" t="s">
        <v>47</v>
      </c>
    </row>
    <row r="956" spans="1:8">
      <c r="A956" s="11">
        <v>955</v>
      </c>
      <c r="B956" s="12" t="s">
        <v>1573</v>
      </c>
      <c r="C956" t="s">
        <v>5042</v>
      </c>
      <c r="D956" t="s">
        <v>5043</v>
      </c>
      <c r="E956" t="s">
        <v>796</v>
      </c>
      <c r="F956" s="78">
        <f t="shared" si="14"/>
        <v>22</v>
      </c>
      <c r="G956" t="s">
        <v>1194</v>
      </c>
      <c r="H956" s="27" t="s">
        <v>47</v>
      </c>
    </row>
    <row r="957" spans="1:8">
      <c r="A957" s="11">
        <v>956</v>
      </c>
      <c r="B957" s="12" t="s">
        <v>1574</v>
      </c>
      <c r="C957" t="s">
        <v>5044</v>
      </c>
      <c r="D957" t="s">
        <v>5045</v>
      </c>
      <c r="E957" t="s">
        <v>796</v>
      </c>
      <c r="F957" s="78">
        <f t="shared" si="14"/>
        <v>22</v>
      </c>
      <c r="G957" t="s">
        <v>1194</v>
      </c>
      <c r="H957" s="27" t="s">
        <v>47</v>
      </c>
    </row>
    <row r="958" spans="1:8">
      <c r="A958" s="11">
        <v>957</v>
      </c>
      <c r="B958" s="12" t="s">
        <v>1575</v>
      </c>
      <c r="C958" t="s">
        <v>5046</v>
      </c>
      <c r="D958" t="s">
        <v>5047</v>
      </c>
      <c r="E958" t="s">
        <v>796</v>
      </c>
      <c r="F958" s="78">
        <f t="shared" si="14"/>
        <v>22</v>
      </c>
      <c r="G958" t="s">
        <v>1194</v>
      </c>
      <c r="H958" s="27" t="s">
        <v>47</v>
      </c>
    </row>
    <row r="959" spans="1:8">
      <c r="A959" s="11">
        <v>958</v>
      </c>
      <c r="B959" s="12" t="s">
        <v>1576</v>
      </c>
      <c r="C959" t="s">
        <v>5048</v>
      </c>
      <c r="D959" t="s">
        <v>5049</v>
      </c>
      <c r="E959" t="s">
        <v>796</v>
      </c>
      <c r="F959" s="78">
        <f t="shared" si="14"/>
        <v>22</v>
      </c>
      <c r="G959" t="s">
        <v>1194</v>
      </c>
      <c r="H959" s="27" t="s">
        <v>47</v>
      </c>
    </row>
    <row r="960" spans="1:8">
      <c r="A960" s="11">
        <v>959</v>
      </c>
      <c r="B960" s="12" t="s">
        <v>1577</v>
      </c>
      <c r="C960" t="s">
        <v>5050</v>
      </c>
      <c r="D960" t="s">
        <v>5051</v>
      </c>
      <c r="E960" t="s">
        <v>796</v>
      </c>
      <c r="F960" s="78">
        <f t="shared" si="14"/>
        <v>22</v>
      </c>
      <c r="G960" t="s">
        <v>1194</v>
      </c>
      <c r="H960" s="27" t="s">
        <v>50</v>
      </c>
    </row>
    <row r="961" spans="1:8">
      <c r="A961" s="11">
        <v>960</v>
      </c>
      <c r="B961" s="12" t="s">
        <v>1578</v>
      </c>
      <c r="C961" t="s">
        <v>5052</v>
      </c>
      <c r="D961" t="s">
        <v>5053</v>
      </c>
      <c r="E961" t="s">
        <v>796</v>
      </c>
      <c r="F961" s="78">
        <f t="shared" si="14"/>
        <v>22</v>
      </c>
      <c r="G961" t="s">
        <v>1194</v>
      </c>
      <c r="H961" s="27" t="s">
        <v>50</v>
      </c>
    </row>
    <row r="962" spans="1:8">
      <c r="A962" s="11">
        <v>961</v>
      </c>
      <c r="B962" s="12" t="s">
        <v>1579</v>
      </c>
      <c r="C962" t="s">
        <v>5054</v>
      </c>
      <c r="D962" t="s">
        <v>5055</v>
      </c>
      <c r="E962" t="s">
        <v>796</v>
      </c>
      <c r="F962" s="78">
        <f t="shared" si="14"/>
        <v>22</v>
      </c>
      <c r="G962" t="s">
        <v>1194</v>
      </c>
      <c r="H962" s="27" t="s">
        <v>50</v>
      </c>
    </row>
    <row r="963" spans="1:8">
      <c r="A963" s="11">
        <v>962</v>
      </c>
      <c r="B963" s="12" t="s">
        <v>1580</v>
      </c>
      <c r="C963" t="s">
        <v>5056</v>
      </c>
      <c r="D963" t="s">
        <v>5057</v>
      </c>
      <c r="E963" t="s">
        <v>796</v>
      </c>
      <c r="F963" s="78">
        <f t="shared" ref="F963:F1026" si="15">VLOOKUP(E963,$N$1:$O$48,2,FALSE)</f>
        <v>22</v>
      </c>
      <c r="G963" t="s">
        <v>1194</v>
      </c>
      <c r="H963" s="27" t="s">
        <v>50</v>
      </c>
    </row>
    <row r="964" spans="1:8">
      <c r="A964" s="11">
        <v>963</v>
      </c>
      <c r="B964" s="12" t="s">
        <v>1581</v>
      </c>
      <c r="C964" t="s">
        <v>5058</v>
      </c>
      <c r="D964" t="s">
        <v>5059</v>
      </c>
      <c r="E964" t="s">
        <v>796</v>
      </c>
      <c r="F964" s="78">
        <f t="shared" si="15"/>
        <v>22</v>
      </c>
      <c r="G964" t="s">
        <v>1194</v>
      </c>
      <c r="H964" s="27" t="s">
        <v>50</v>
      </c>
    </row>
    <row r="965" spans="1:8">
      <c r="A965" s="11">
        <v>964</v>
      </c>
      <c r="B965" s="12" t="s">
        <v>1582</v>
      </c>
      <c r="C965" t="s">
        <v>5060</v>
      </c>
      <c r="D965" t="s">
        <v>5061</v>
      </c>
      <c r="E965" t="s">
        <v>796</v>
      </c>
      <c r="F965" s="78">
        <f t="shared" si="15"/>
        <v>22</v>
      </c>
      <c r="G965" t="s">
        <v>1194</v>
      </c>
      <c r="H965" s="27" t="s">
        <v>50</v>
      </c>
    </row>
    <row r="966" spans="1:8">
      <c r="A966" s="11">
        <v>965</v>
      </c>
      <c r="B966" s="12" t="s">
        <v>1583</v>
      </c>
      <c r="C966" t="s">
        <v>5062</v>
      </c>
      <c r="D966" t="s">
        <v>5063</v>
      </c>
      <c r="E966" t="s">
        <v>796</v>
      </c>
      <c r="F966" s="78">
        <f t="shared" si="15"/>
        <v>22</v>
      </c>
      <c r="G966" t="s">
        <v>1194</v>
      </c>
      <c r="H966" s="27" t="s">
        <v>63</v>
      </c>
    </row>
    <row r="967" spans="1:8">
      <c r="A967" s="11">
        <v>966</v>
      </c>
      <c r="B967" s="12" t="s">
        <v>1584</v>
      </c>
      <c r="C967" t="s">
        <v>5064</v>
      </c>
      <c r="D967" t="s">
        <v>5065</v>
      </c>
      <c r="E967" t="s">
        <v>796</v>
      </c>
      <c r="F967" s="78">
        <f t="shared" si="15"/>
        <v>22</v>
      </c>
      <c r="G967" t="s">
        <v>1194</v>
      </c>
      <c r="H967" s="27" t="s">
        <v>63</v>
      </c>
    </row>
    <row r="968" spans="1:8">
      <c r="A968" s="11">
        <v>967</v>
      </c>
      <c r="B968" s="12" t="s">
        <v>1585</v>
      </c>
      <c r="C968" t="s">
        <v>5066</v>
      </c>
      <c r="D968" t="s">
        <v>5067</v>
      </c>
      <c r="E968" t="s">
        <v>796</v>
      </c>
      <c r="F968" s="78">
        <f t="shared" si="15"/>
        <v>22</v>
      </c>
      <c r="G968" t="s">
        <v>1194</v>
      </c>
      <c r="H968" s="27" t="s">
        <v>63</v>
      </c>
    </row>
    <row r="969" spans="1:8">
      <c r="A969" s="11">
        <v>968</v>
      </c>
      <c r="B969" s="12" t="s">
        <v>1586</v>
      </c>
      <c r="C969" t="s">
        <v>5068</v>
      </c>
      <c r="D969" t="s">
        <v>5069</v>
      </c>
      <c r="E969" t="s">
        <v>796</v>
      </c>
      <c r="F969" s="78">
        <f t="shared" si="15"/>
        <v>22</v>
      </c>
      <c r="G969" t="s">
        <v>1194</v>
      </c>
      <c r="H969" s="27" t="s">
        <v>63</v>
      </c>
    </row>
    <row r="970" spans="1:8">
      <c r="A970" s="11">
        <v>969</v>
      </c>
      <c r="B970" s="12" t="s">
        <v>1587</v>
      </c>
      <c r="C970" t="s">
        <v>5070</v>
      </c>
      <c r="D970" t="s">
        <v>5071</v>
      </c>
      <c r="E970" t="s">
        <v>796</v>
      </c>
      <c r="F970" s="78">
        <f t="shared" si="15"/>
        <v>22</v>
      </c>
      <c r="G970" t="s">
        <v>1194</v>
      </c>
      <c r="H970" s="27" t="s">
        <v>265</v>
      </c>
    </row>
    <row r="971" spans="1:8">
      <c r="A971" s="11">
        <v>970</v>
      </c>
      <c r="B971" s="12" t="s">
        <v>1588</v>
      </c>
      <c r="C971" t="s">
        <v>5072</v>
      </c>
      <c r="D971" t="s">
        <v>5073</v>
      </c>
      <c r="E971" t="s">
        <v>796</v>
      </c>
      <c r="F971" s="78">
        <f t="shared" si="15"/>
        <v>22</v>
      </c>
      <c r="G971" t="s">
        <v>1194</v>
      </c>
      <c r="H971" s="27" t="s">
        <v>265</v>
      </c>
    </row>
    <row r="972" spans="1:8">
      <c r="A972" s="11">
        <v>971</v>
      </c>
      <c r="B972" s="12" t="s">
        <v>1589</v>
      </c>
      <c r="C972" t="s">
        <v>5074</v>
      </c>
      <c r="D972" t="s">
        <v>5075</v>
      </c>
      <c r="E972" t="s">
        <v>796</v>
      </c>
      <c r="F972" s="78">
        <f t="shared" si="15"/>
        <v>22</v>
      </c>
      <c r="G972" t="s">
        <v>1194</v>
      </c>
      <c r="H972" s="27" t="s">
        <v>265</v>
      </c>
    </row>
    <row r="973" spans="1:8">
      <c r="A973" s="11">
        <v>972</v>
      </c>
      <c r="B973" s="12" t="s">
        <v>1590</v>
      </c>
      <c r="C973" t="s">
        <v>5076</v>
      </c>
      <c r="D973" t="s">
        <v>5077</v>
      </c>
      <c r="E973" t="s">
        <v>796</v>
      </c>
      <c r="F973" s="78">
        <f t="shared" si="15"/>
        <v>22</v>
      </c>
      <c r="G973" t="s">
        <v>1194</v>
      </c>
      <c r="H973" s="27" t="s">
        <v>265</v>
      </c>
    </row>
    <row r="974" spans="1:8">
      <c r="A974" s="11">
        <v>973</v>
      </c>
      <c r="B974" s="12" t="s">
        <v>1591</v>
      </c>
      <c r="C974" t="s">
        <v>5078</v>
      </c>
      <c r="D974" t="s">
        <v>5079</v>
      </c>
      <c r="E974" t="s">
        <v>796</v>
      </c>
      <c r="F974" s="78">
        <f t="shared" si="15"/>
        <v>22</v>
      </c>
      <c r="G974" t="s">
        <v>1194</v>
      </c>
      <c r="H974" s="27" t="s">
        <v>63</v>
      </c>
    </row>
    <row r="975" spans="1:8">
      <c r="A975" s="11">
        <v>974</v>
      </c>
      <c r="B975" s="12" t="s">
        <v>1592</v>
      </c>
      <c r="C975" t="s">
        <v>5080</v>
      </c>
      <c r="D975" t="s">
        <v>5081</v>
      </c>
      <c r="E975" t="s">
        <v>796</v>
      </c>
      <c r="F975" s="78">
        <f t="shared" si="15"/>
        <v>22</v>
      </c>
      <c r="G975" t="s">
        <v>1194</v>
      </c>
      <c r="H975" s="27" t="s">
        <v>50</v>
      </c>
    </row>
    <row r="976" spans="1:8">
      <c r="A976" s="11">
        <v>975</v>
      </c>
      <c r="B976" s="12" t="s">
        <v>1593</v>
      </c>
      <c r="C976" t="s">
        <v>5082</v>
      </c>
      <c r="D976" t="s">
        <v>5083</v>
      </c>
      <c r="E976" t="s">
        <v>400</v>
      </c>
      <c r="F976" s="78">
        <f t="shared" si="15"/>
        <v>23</v>
      </c>
      <c r="G976" t="s">
        <v>1199</v>
      </c>
      <c r="H976" s="27" t="s">
        <v>80</v>
      </c>
    </row>
    <row r="977" spans="1:8">
      <c r="A977" s="11">
        <v>976</v>
      </c>
      <c r="B977" s="12" t="s">
        <v>1594</v>
      </c>
      <c r="C977" t="s">
        <v>5084</v>
      </c>
      <c r="D977" t="s">
        <v>5085</v>
      </c>
      <c r="E977" t="s">
        <v>400</v>
      </c>
      <c r="F977" s="78">
        <f t="shared" si="15"/>
        <v>23</v>
      </c>
      <c r="G977" t="s">
        <v>1199</v>
      </c>
      <c r="H977" s="27" t="s">
        <v>80</v>
      </c>
    </row>
    <row r="978" spans="1:8">
      <c r="A978" s="11">
        <v>977</v>
      </c>
      <c r="B978" s="12" t="s">
        <v>1595</v>
      </c>
      <c r="C978" t="s">
        <v>5086</v>
      </c>
      <c r="D978" t="s">
        <v>5087</v>
      </c>
      <c r="E978" t="s">
        <v>1177</v>
      </c>
      <c r="F978" s="78">
        <f t="shared" si="15"/>
        <v>20</v>
      </c>
      <c r="G978" t="s">
        <v>1199</v>
      </c>
      <c r="H978" s="27" t="s">
        <v>80</v>
      </c>
    </row>
    <row r="979" spans="1:8">
      <c r="A979" s="11">
        <v>978</v>
      </c>
      <c r="B979" s="12" t="s">
        <v>1596</v>
      </c>
      <c r="C979" t="s">
        <v>5088</v>
      </c>
      <c r="D979" t="s">
        <v>5089</v>
      </c>
      <c r="E979" t="s">
        <v>400</v>
      </c>
      <c r="F979" s="78">
        <f t="shared" si="15"/>
        <v>23</v>
      </c>
      <c r="G979" t="s">
        <v>1199</v>
      </c>
      <c r="H979" s="27" t="s">
        <v>80</v>
      </c>
    </row>
    <row r="980" spans="1:8">
      <c r="A980" s="11">
        <v>979</v>
      </c>
      <c r="B980" s="12" t="s">
        <v>1597</v>
      </c>
      <c r="C980" t="s">
        <v>5090</v>
      </c>
      <c r="D980" t="s">
        <v>5091</v>
      </c>
      <c r="E980" t="s">
        <v>400</v>
      </c>
      <c r="F980" s="78">
        <f t="shared" si="15"/>
        <v>23</v>
      </c>
      <c r="G980" t="s">
        <v>1199</v>
      </c>
      <c r="H980" s="27" t="s">
        <v>80</v>
      </c>
    </row>
    <row r="981" spans="1:8">
      <c r="A981" s="11">
        <v>980</v>
      </c>
      <c r="B981" s="12" t="s">
        <v>1598</v>
      </c>
      <c r="C981" t="s">
        <v>5092</v>
      </c>
      <c r="D981" t="s">
        <v>5093</v>
      </c>
      <c r="E981" t="s">
        <v>400</v>
      </c>
      <c r="F981" s="78">
        <f t="shared" si="15"/>
        <v>23</v>
      </c>
      <c r="G981" t="s">
        <v>1199</v>
      </c>
      <c r="H981" s="27" t="s">
        <v>80</v>
      </c>
    </row>
    <row r="982" spans="1:8">
      <c r="A982" s="11">
        <v>981</v>
      </c>
      <c r="B982" s="12" t="s">
        <v>1599</v>
      </c>
      <c r="C982" t="s">
        <v>5094</v>
      </c>
      <c r="D982" t="s">
        <v>5095</v>
      </c>
      <c r="E982" t="s">
        <v>400</v>
      </c>
      <c r="F982" s="78">
        <f t="shared" si="15"/>
        <v>23</v>
      </c>
      <c r="G982" t="s">
        <v>1203</v>
      </c>
      <c r="H982" s="27" t="s">
        <v>63</v>
      </c>
    </row>
    <row r="983" spans="1:8">
      <c r="A983" s="11">
        <v>982</v>
      </c>
      <c r="B983" s="12" t="s">
        <v>1600</v>
      </c>
      <c r="C983" t="s">
        <v>5096</v>
      </c>
      <c r="D983" t="s">
        <v>5097</v>
      </c>
      <c r="E983" t="s">
        <v>400</v>
      </c>
      <c r="F983" s="78">
        <f t="shared" si="15"/>
        <v>23</v>
      </c>
      <c r="G983" t="s">
        <v>1203</v>
      </c>
      <c r="H983" s="27" t="s">
        <v>63</v>
      </c>
    </row>
    <row r="984" spans="1:8">
      <c r="A984" s="11">
        <v>983</v>
      </c>
      <c r="B984" s="12" t="s">
        <v>1601</v>
      </c>
      <c r="C984" t="s">
        <v>5098</v>
      </c>
      <c r="D984" t="s">
        <v>5099</v>
      </c>
      <c r="E984" t="s">
        <v>400</v>
      </c>
      <c r="F984" s="78">
        <f t="shared" si="15"/>
        <v>23</v>
      </c>
      <c r="G984" t="s">
        <v>1203</v>
      </c>
      <c r="H984" s="27" t="s">
        <v>50</v>
      </c>
    </row>
    <row r="985" spans="1:8">
      <c r="A985" s="11">
        <v>984</v>
      </c>
      <c r="B985" s="12" t="s">
        <v>1602</v>
      </c>
      <c r="C985" t="s">
        <v>5100</v>
      </c>
      <c r="D985" t="s">
        <v>5101</v>
      </c>
      <c r="E985" t="s">
        <v>796</v>
      </c>
      <c r="F985" s="78">
        <f t="shared" si="15"/>
        <v>22</v>
      </c>
      <c r="G985" t="s">
        <v>5118</v>
      </c>
      <c r="H985" s="27" t="s">
        <v>50</v>
      </c>
    </row>
    <row r="986" spans="1:8">
      <c r="A986" s="11">
        <v>985</v>
      </c>
      <c r="B986" s="12" t="s">
        <v>1603</v>
      </c>
      <c r="C986" t="s">
        <v>5102</v>
      </c>
      <c r="D986" t="s">
        <v>5103</v>
      </c>
      <c r="E986" t="s">
        <v>796</v>
      </c>
      <c r="F986" s="78">
        <f t="shared" si="15"/>
        <v>22</v>
      </c>
      <c r="G986" t="s">
        <v>5118</v>
      </c>
      <c r="H986" s="27" t="s">
        <v>50</v>
      </c>
    </row>
    <row r="987" spans="1:8">
      <c r="A987" s="11">
        <v>986</v>
      </c>
      <c r="B987" s="12" t="s">
        <v>1604</v>
      </c>
      <c r="C987" t="s">
        <v>5104</v>
      </c>
      <c r="D987" t="s">
        <v>5105</v>
      </c>
      <c r="E987" t="s">
        <v>796</v>
      </c>
      <c r="F987" s="78">
        <f t="shared" si="15"/>
        <v>22</v>
      </c>
      <c r="G987" t="s">
        <v>5118</v>
      </c>
      <c r="H987" s="27" t="s">
        <v>50</v>
      </c>
    </row>
    <row r="988" spans="1:8">
      <c r="A988" s="11">
        <v>987</v>
      </c>
      <c r="B988" s="12" t="s">
        <v>1605</v>
      </c>
      <c r="C988" t="s">
        <v>5106</v>
      </c>
      <c r="D988" t="s">
        <v>5107</v>
      </c>
      <c r="E988" t="s">
        <v>796</v>
      </c>
      <c r="F988" s="78">
        <f t="shared" si="15"/>
        <v>22</v>
      </c>
      <c r="G988" t="s">
        <v>5118</v>
      </c>
      <c r="H988" s="27" t="s">
        <v>47</v>
      </c>
    </row>
    <row r="989" spans="1:8">
      <c r="A989" s="11">
        <v>988</v>
      </c>
      <c r="B989" s="12" t="s">
        <v>1606</v>
      </c>
      <c r="C989" t="s">
        <v>5108</v>
      </c>
      <c r="D989" t="s">
        <v>5109</v>
      </c>
      <c r="E989" t="s">
        <v>796</v>
      </c>
      <c r="F989" s="78">
        <f t="shared" si="15"/>
        <v>22</v>
      </c>
      <c r="G989" t="s">
        <v>5118</v>
      </c>
      <c r="H989" s="27" t="s">
        <v>47</v>
      </c>
    </row>
    <row r="990" spans="1:8">
      <c r="A990" s="11">
        <v>989</v>
      </c>
      <c r="B990" s="12" t="s">
        <v>1607</v>
      </c>
      <c r="C990" t="s">
        <v>5110</v>
      </c>
      <c r="D990" t="s">
        <v>5111</v>
      </c>
      <c r="E990" t="s">
        <v>796</v>
      </c>
      <c r="F990" s="78">
        <f t="shared" si="15"/>
        <v>22</v>
      </c>
      <c r="G990" t="s">
        <v>5118</v>
      </c>
      <c r="H990" s="27" t="s">
        <v>47</v>
      </c>
    </row>
    <row r="991" spans="1:8">
      <c r="A991" s="11">
        <v>990</v>
      </c>
      <c r="B991" s="12" t="s">
        <v>1608</v>
      </c>
      <c r="C991" t="s">
        <v>5112</v>
      </c>
      <c r="D991" t="s">
        <v>5113</v>
      </c>
      <c r="E991" t="s">
        <v>400</v>
      </c>
      <c r="F991" s="78">
        <f t="shared" si="15"/>
        <v>23</v>
      </c>
      <c r="G991" t="s">
        <v>1206</v>
      </c>
      <c r="H991" s="27" t="s">
        <v>50</v>
      </c>
    </row>
    <row r="992" spans="1:8">
      <c r="A992" s="11">
        <v>991</v>
      </c>
      <c r="B992" s="12" t="s">
        <v>1609</v>
      </c>
      <c r="C992" t="s">
        <v>5114</v>
      </c>
      <c r="D992" t="s">
        <v>5115</v>
      </c>
      <c r="E992" t="s">
        <v>400</v>
      </c>
      <c r="F992" s="78">
        <f t="shared" si="15"/>
        <v>23</v>
      </c>
      <c r="G992" t="s">
        <v>1213</v>
      </c>
      <c r="H992" s="27" t="s">
        <v>63</v>
      </c>
    </row>
    <row r="993" spans="1:8">
      <c r="A993" s="11">
        <v>992</v>
      </c>
      <c r="B993" s="12" t="s">
        <v>1610</v>
      </c>
      <c r="C993" t="s">
        <v>5225</v>
      </c>
      <c r="D993" t="s">
        <v>5383</v>
      </c>
      <c r="E993" s="362" t="s">
        <v>400</v>
      </c>
      <c r="F993" s="78">
        <f t="shared" si="15"/>
        <v>23</v>
      </c>
      <c r="G993" t="s">
        <v>1183</v>
      </c>
      <c r="H993" s="27" t="s">
        <v>271</v>
      </c>
    </row>
    <row r="994" spans="1:8">
      <c r="A994" s="11">
        <v>993</v>
      </c>
      <c r="B994" s="12" t="s">
        <v>1611</v>
      </c>
      <c r="C994" t="s">
        <v>5226</v>
      </c>
      <c r="D994" t="s">
        <v>5384</v>
      </c>
      <c r="E994" s="362" t="s">
        <v>400</v>
      </c>
      <c r="F994" s="78">
        <f t="shared" si="15"/>
        <v>23</v>
      </c>
      <c r="G994" t="s">
        <v>1183</v>
      </c>
      <c r="H994" s="27" t="s">
        <v>47</v>
      </c>
    </row>
    <row r="995" spans="1:8">
      <c r="A995" s="11">
        <v>994</v>
      </c>
      <c r="B995" s="12" t="s">
        <v>1612</v>
      </c>
      <c r="C995" t="s">
        <v>5227</v>
      </c>
      <c r="D995" t="s">
        <v>5385</v>
      </c>
      <c r="E995" s="362" t="s">
        <v>400</v>
      </c>
      <c r="F995" s="78">
        <f t="shared" si="15"/>
        <v>23</v>
      </c>
      <c r="G995" t="s">
        <v>1183</v>
      </c>
      <c r="H995" s="27" t="s">
        <v>80</v>
      </c>
    </row>
    <row r="996" spans="1:8">
      <c r="A996" s="11">
        <v>995</v>
      </c>
      <c r="B996" s="12" t="s">
        <v>1613</v>
      </c>
      <c r="C996" t="s">
        <v>5228</v>
      </c>
      <c r="D996" t="s">
        <v>5386</v>
      </c>
      <c r="E996" s="362" t="s">
        <v>400</v>
      </c>
      <c r="F996" s="78">
        <f t="shared" si="15"/>
        <v>23</v>
      </c>
      <c r="G996" t="s">
        <v>1183</v>
      </c>
      <c r="H996" s="27" t="s">
        <v>80</v>
      </c>
    </row>
    <row r="997" spans="1:8">
      <c r="A997" s="11">
        <v>996</v>
      </c>
      <c r="B997" s="12" t="s">
        <v>1614</v>
      </c>
      <c r="C997" t="s">
        <v>5229</v>
      </c>
      <c r="D997" t="s">
        <v>5387</v>
      </c>
      <c r="E997" s="362" t="s">
        <v>400</v>
      </c>
      <c r="F997" s="78">
        <f t="shared" si="15"/>
        <v>23</v>
      </c>
      <c r="G997" t="s">
        <v>1183</v>
      </c>
      <c r="H997" s="27" t="s">
        <v>80</v>
      </c>
    </row>
    <row r="998" spans="1:8">
      <c r="A998" s="11">
        <v>997</v>
      </c>
      <c r="B998" s="12" t="s">
        <v>1615</v>
      </c>
      <c r="C998" t="s">
        <v>5230</v>
      </c>
      <c r="D998" t="s">
        <v>5388</v>
      </c>
      <c r="E998" s="362" t="s">
        <v>400</v>
      </c>
      <c r="F998" s="78">
        <f t="shared" si="15"/>
        <v>23</v>
      </c>
      <c r="G998" t="s">
        <v>1183</v>
      </c>
      <c r="H998" s="27" t="s">
        <v>80</v>
      </c>
    </row>
    <row r="999" spans="1:8">
      <c r="A999" s="11">
        <v>998</v>
      </c>
      <c r="B999" s="12" t="s">
        <v>1616</v>
      </c>
      <c r="C999" t="s">
        <v>5231</v>
      </c>
      <c r="D999" t="s">
        <v>5389</v>
      </c>
      <c r="E999" s="362" t="s">
        <v>400</v>
      </c>
      <c r="F999" s="78">
        <f t="shared" si="15"/>
        <v>23</v>
      </c>
      <c r="G999" t="s">
        <v>1183</v>
      </c>
      <c r="H999" s="27" t="s">
        <v>80</v>
      </c>
    </row>
    <row r="1000" spans="1:8">
      <c r="A1000" s="11">
        <v>999</v>
      </c>
      <c r="B1000" s="12" t="s">
        <v>1617</v>
      </c>
      <c r="C1000" t="s">
        <v>5232</v>
      </c>
      <c r="D1000" t="s">
        <v>5390</v>
      </c>
      <c r="E1000" s="362" t="s">
        <v>385</v>
      </c>
      <c r="F1000" s="78">
        <f t="shared" si="15"/>
        <v>28</v>
      </c>
      <c r="G1000" t="s">
        <v>1183</v>
      </c>
      <c r="H1000" s="27" t="s">
        <v>80</v>
      </c>
    </row>
    <row r="1001" spans="1:8">
      <c r="A1001" s="11">
        <v>1000</v>
      </c>
      <c r="B1001" s="12" t="s">
        <v>1618</v>
      </c>
      <c r="C1001" t="s">
        <v>5233</v>
      </c>
      <c r="D1001" t="s">
        <v>5391</v>
      </c>
      <c r="E1001" s="362" t="s">
        <v>400</v>
      </c>
      <c r="F1001" s="78">
        <f t="shared" si="15"/>
        <v>23</v>
      </c>
      <c r="G1001" t="s">
        <v>1183</v>
      </c>
      <c r="H1001" s="27" t="s">
        <v>80</v>
      </c>
    </row>
    <row r="1002" spans="1:8">
      <c r="A1002" s="11">
        <v>1001</v>
      </c>
      <c r="B1002" s="12" t="s">
        <v>1619</v>
      </c>
      <c r="C1002" t="s">
        <v>5234</v>
      </c>
      <c r="D1002" t="s">
        <v>5392</v>
      </c>
      <c r="E1002" s="362" t="s">
        <v>400</v>
      </c>
      <c r="F1002" s="78">
        <f t="shared" si="15"/>
        <v>23</v>
      </c>
      <c r="G1002" t="s">
        <v>1183</v>
      </c>
      <c r="H1002" s="27" t="s">
        <v>80</v>
      </c>
    </row>
    <row r="1003" spans="1:8">
      <c r="A1003" s="11">
        <v>1002</v>
      </c>
      <c r="B1003" s="12" t="s">
        <v>1620</v>
      </c>
      <c r="C1003" t="s">
        <v>5235</v>
      </c>
      <c r="D1003" t="s">
        <v>5393</v>
      </c>
      <c r="E1003" s="362" t="s">
        <v>400</v>
      </c>
      <c r="F1003" s="78">
        <f t="shared" si="15"/>
        <v>23</v>
      </c>
      <c r="G1003" t="s">
        <v>1183</v>
      </c>
      <c r="H1003" s="27" t="s">
        <v>80</v>
      </c>
    </row>
    <row r="1004" spans="1:8">
      <c r="A1004" s="11">
        <v>1003</v>
      </c>
      <c r="B1004" s="12" t="s">
        <v>1621</v>
      </c>
      <c r="C1004" t="s">
        <v>5236</v>
      </c>
      <c r="D1004" t="s">
        <v>5394</v>
      </c>
      <c r="E1004" s="362" t="s">
        <v>400</v>
      </c>
      <c r="F1004" s="78">
        <f t="shared" si="15"/>
        <v>23</v>
      </c>
      <c r="G1004" t="s">
        <v>1184</v>
      </c>
      <c r="H1004" s="27" t="s">
        <v>63</v>
      </c>
    </row>
    <row r="1005" spans="1:8">
      <c r="A1005" s="11">
        <v>1004</v>
      </c>
      <c r="B1005" s="12" t="s">
        <v>1622</v>
      </c>
      <c r="C1005" t="s">
        <v>5237</v>
      </c>
      <c r="D1005" t="s">
        <v>5395</v>
      </c>
      <c r="E1005" s="362" t="s">
        <v>1335</v>
      </c>
      <c r="F1005" s="78">
        <f t="shared" si="15"/>
        <v>21</v>
      </c>
      <c r="G1005" t="s">
        <v>1184</v>
      </c>
      <c r="H1005" s="27" t="s">
        <v>63</v>
      </c>
    </row>
    <row r="1006" spans="1:8">
      <c r="A1006" s="11">
        <v>1005</v>
      </c>
      <c r="B1006" s="12" t="s">
        <v>1623</v>
      </c>
      <c r="C1006" t="s">
        <v>5238</v>
      </c>
      <c r="D1006" t="s">
        <v>5396</v>
      </c>
      <c r="E1006" s="362" t="s">
        <v>400</v>
      </c>
      <c r="F1006" s="78">
        <f t="shared" si="15"/>
        <v>23</v>
      </c>
      <c r="G1006" t="s">
        <v>1185</v>
      </c>
      <c r="H1006" s="27" t="s">
        <v>80</v>
      </c>
    </row>
    <row r="1007" spans="1:8">
      <c r="A1007" s="11">
        <v>1006</v>
      </c>
      <c r="B1007" s="12" t="s">
        <v>1624</v>
      </c>
      <c r="C1007" t="s">
        <v>5239</v>
      </c>
      <c r="D1007" t="s">
        <v>5397</v>
      </c>
      <c r="E1007" s="362" t="s">
        <v>400</v>
      </c>
      <c r="F1007" s="78">
        <f t="shared" si="15"/>
        <v>23</v>
      </c>
      <c r="G1007" t="s">
        <v>1186</v>
      </c>
      <c r="H1007" s="27" t="s">
        <v>63</v>
      </c>
    </row>
    <row r="1008" spans="1:8">
      <c r="A1008" s="11">
        <v>1007</v>
      </c>
      <c r="B1008" s="12" t="s">
        <v>1625</v>
      </c>
      <c r="C1008" t="s">
        <v>5240</v>
      </c>
      <c r="D1008" t="s">
        <v>5398</v>
      </c>
      <c r="E1008" s="362" t="s">
        <v>400</v>
      </c>
      <c r="F1008" s="78">
        <f t="shared" si="15"/>
        <v>23</v>
      </c>
      <c r="G1008" t="s">
        <v>1186</v>
      </c>
      <c r="H1008" s="27" t="s">
        <v>63</v>
      </c>
    </row>
    <row r="1009" spans="1:8">
      <c r="A1009" s="11">
        <v>1008</v>
      </c>
      <c r="B1009" s="12" t="s">
        <v>1626</v>
      </c>
      <c r="C1009" t="s">
        <v>5241</v>
      </c>
      <c r="D1009" t="s">
        <v>5399</v>
      </c>
      <c r="E1009" s="362" t="s">
        <v>130</v>
      </c>
      <c r="F1009" s="78">
        <f t="shared" si="15"/>
        <v>27</v>
      </c>
      <c r="G1009" t="s">
        <v>4488</v>
      </c>
      <c r="H1009" s="27" t="s">
        <v>50</v>
      </c>
    </row>
    <row r="1010" spans="1:8">
      <c r="A1010" s="11">
        <v>1009</v>
      </c>
      <c r="B1010" s="12" t="s">
        <v>1627</v>
      </c>
      <c r="C1010" t="s">
        <v>5242</v>
      </c>
      <c r="D1010" t="s">
        <v>5400</v>
      </c>
      <c r="E1010" s="362" t="s">
        <v>1335</v>
      </c>
      <c r="F1010" s="78">
        <f t="shared" si="15"/>
        <v>21</v>
      </c>
      <c r="G1010" t="s">
        <v>4488</v>
      </c>
      <c r="H1010" s="27" t="s">
        <v>80</v>
      </c>
    </row>
    <row r="1011" spans="1:8">
      <c r="A1011" s="11">
        <v>1010</v>
      </c>
      <c r="B1011" s="12" t="s">
        <v>1628</v>
      </c>
      <c r="C1011" t="s">
        <v>5243</v>
      </c>
      <c r="D1011" t="s">
        <v>5401</v>
      </c>
      <c r="E1011" s="362" t="s">
        <v>1335</v>
      </c>
      <c r="F1011" s="78">
        <f t="shared" si="15"/>
        <v>21</v>
      </c>
      <c r="G1011" t="s">
        <v>4488</v>
      </c>
      <c r="H1011" s="27" t="s">
        <v>80</v>
      </c>
    </row>
    <row r="1012" spans="1:8">
      <c r="A1012" s="11">
        <v>1011</v>
      </c>
      <c r="B1012" s="12" t="s">
        <v>1629</v>
      </c>
      <c r="C1012" t="s">
        <v>5244</v>
      </c>
      <c r="D1012" t="s">
        <v>5402</v>
      </c>
      <c r="E1012" s="362" t="s">
        <v>1335</v>
      </c>
      <c r="F1012" s="78">
        <f t="shared" si="15"/>
        <v>21</v>
      </c>
      <c r="G1012" t="s">
        <v>4488</v>
      </c>
      <c r="H1012" s="27" t="s">
        <v>80</v>
      </c>
    </row>
    <row r="1013" spans="1:8">
      <c r="A1013" s="11">
        <v>1012</v>
      </c>
      <c r="B1013" s="12" t="s">
        <v>1630</v>
      </c>
      <c r="C1013" t="s">
        <v>5245</v>
      </c>
      <c r="D1013" t="s">
        <v>5403</v>
      </c>
      <c r="E1013" s="362" t="s">
        <v>1168</v>
      </c>
      <c r="F1013" s="78">
        <f t="shared" si="15"/>
        <v>24</v>
      </c>
      <c r="G1013" t="s">
        <v>4488</v>
      </c>
      <c r="H1013" s="27" t="s">
        <v>80</v>
      </c>
    </row>
    <row r="1014" spans="1:8">
      <c r="A1014" s="11">
        <v>1013</v>
      </c>
      <c r="B1014" s="12" t="s">
        <v>1631</v>
      </c>
      <c r="C1014" t="s">
        <v>5246</v>
      </c>
      <c r="D1014" t="s">
        <v>5404</v>
      </c>
      <c r="E1014" s="362" t="s">
        <v>1335</v>
      </c>
      <c r="F1014" s="78">
        <f t="shared" si="15"/>
        <v>21</v>
      </c>
      <c r="G1014" t="s">
        <v>4488</v>
      </c>
      <c r="H1014" s="27" t="s">
        <v>80</v>
      </c>
    </row>
    <row r="1015" spans="1:8">
      <c r="A1015" s="11">
        <v>1014</v>
      </c>
      <c r="B1015" s="12" t="s">
        <v>1632</v>
      </c>
      <c r="C1015" t="s">
        <v>5247</v>
      </c>
      <c r="D1015" t="s">
        <v>5405</v>
      </c>
      <c r="E1015" s="362" t="s">
        <v>1335</v>
      </c>
      <c r="F1015" s="78">
        <f t="shared" si="15"/>
        <v>21</v>
      </c>
      <c r="G1015" t="s">
        <v>1188</v>
      </c>
      <c r="H1015" s="27" t="s">
        <v>47</v>
      </c>
    </row>
    <row r="1016" spans="1:8">
      <c r="A1016" s="11">
        <v>1015</v>
      </c>
      <c r="B1016" s="12" t="s">
        <v>1633</v>
      </c>
      <c r="C1016" t="s">
        <v>5248</v>
      </c>
      <c r="D1016" t="s">
        <v>5406</v>
      </c>
      <c r="E1016" s="362" t="s">
        <v>1335</v>
      </c>
      <c r="F1016" s="78">
        <f t="shared" si="15"/>
        <v>21</v>
      </c>
      <c r="G1016" t="s">
        <v>1188</v>
      </c>
      <c r="H1016" s="27" t="s">
        <v>80</v>
      </c>
    </row>
    <row r="1017" spans="1:8">
      <c r="A1017" s="11">
        <v>1016</v>
      </c>
      <c r="B1017" s="12" t="s">
        <v>1634</v>
      </c>
      <c r="C1017" t="s">
        <v>5249</v>
      </c>
      <c r="D1017" t="s">
        <v>5407</v>
      </c>
      <c r="E1017" s="362" t="s">
        <v>1168</v>
      </c>
      <c r="F1017" s="78">
        <f t="shared" si="15"/>
        <v>24</v>
      </c>
      <c r="G1017" t="s">
        <v>1192</v>
      </c>
      <c r="H1017" s="27" t="s">
        <v>80</v>
      </c>
    </row>
    <row r="1018" spans="1:8">
      <c r="A1018" s="11">
        <v>1017</v>
      </c>
      <c r="B1018" s="12" t="s">
        <v>1635</v>
      </c>
      <c r="C1018" t="s">
        <v>5250</v>
      </c>
      <c r="D1018" t="s">
        <v>5408</v>
      </c>
      <c r="E1018" s="362" t="s">
        <v>796</v>
      </c>
      <c r="F1018" s="78">
        <f t="shared" si="15"/>
        <v>22</v>
      </c>
      <c r="G1018" t="s">
        <v>1192</v>
      </c>
      <c r="H1018" s="27" t="s">
        <v>80</v>
      </c>
    </row>
    <row r="1019" spans="1:8">
      <c r="A1019" s="11">
        <v>1018</v>
      </c>
      <c r="B1019" s="12" t="s">
        <v>1636</v>
      </c>
      <c r="C1019" t="s">
        <v>5251</v>
      </c>
      <c r="D1019" t="s">
        <v>5409</v>
      </c>
      <c r="E1019" s="362" t="s">
        <v>1168</v>
      </c>
      <c r="F1019" s="78">
        <f t="shared" si="15"/>
        <v>24</v>
      </c>
      <c r="G1019" t="s">
        <v>1192</v>
      </c>
      <c r="H1019" s="27" t="s">
        <v>80</v>
      </c>
    </row>
    <row r="1020" spans="1:8">
      <c r="A1020" s="11">
        <v>1019</v>
      </c>
      <c r="B1020" s="12" t="s">
        <v>1637</v>
      </c>
      <c r="C1020" t="s">
        <v>5252</v>
      </c>
      <c r="D1020" t="s">
        <v>5410</v>
      </c>
      <c r="E1020" s="362" t="s">
        <v>1168</v>
      </c>
      <c r="F1020" s="78">
        <f t="shared" si="15"/>
        <v>24</v>
      </c>
      <c r="G1020" t="s">
        <v>1192</v>
      </c>
      <c r="H1020" s="27" t="s">
        <v>80</v>
      </c>
    </row>
    <row r="1021" spans="1:8">
      <c r="A1021" s="11">
        <v>1020</v>
      </c>
      <c r="B1021" s="12" t="s">
        <v>1638</v>
      </c>
      <c r="C1021" t="s">
        <v>5253</v>
      </c>
      <c r="D1021" t="s">
        <v>5411</v>
      </c>
      <c r="E1021" s="362" t="s">
        <v>400</v>
      </c>
      <c r="F1021" s="78">
        <f t="shared" si="15"/>
        <v>23</v>
      </c>
      <c r="G1021" t="s">
        <v>1192</v>
      </c>
      <c r="H1021" s="27" t="s">
        <v>80</v>
      </c>
    </row>
    <row r="1022" spans="1:8">
      <c r="A1022" s="11">
        <v>1021</v>
      </c>
      <c r="B1022" s="12" t="s">
        <v>1639</v>
      </c>
      <c r="C1022" t="s">
        <v>5254</v>
      </c>
      <c r="D1022" t="s">
        <v>5412</v>
      </c>
      <c r="E1022" s="362" t="s">
        <v>400</v>
      </c>
      <c r="F1022" s="78">
        <f t="shared" si="15"/>
        <v>23</v>
      </c>
      <c r="G1022" t="s">
        <v>1192</v>
      </c>
      <c r="H1022" s="27" t="s">
        <v>80</v>
      </c>
    </row>
    <row r="1023" spans="1:8">
      <c r="A1023" s="11">
        <v>1022</v>
      </c>
      <c r="B1023" s="12" t="s">
        <v>1640</v>
      </c>
      <c r="C1023" t="s">
        <v>5255</v>
      </c>
      <c r="D1023" t="s">
        <v>5413</v>
      </c>
      <c r="E1023" s="362" t="s">
        <v>400</v>
      </c>
      <c r="F1023" s="78">
        <f t="shared" si="15"/>
        <v>23</v>
      </c>
      <c r="G1023" t="s">
        <v>1192</v>
      </c>
      <c r="H1023" s="27" t="s">
        <v>80</v>
      </c>
    </row>
    <row r="1024" spans="1:8">
      <c r="A1024" s="11">
        <v>1023</v>
      </c>
      <c r="B1024" s="12" t="s">
        <v>1641</v>
      </c>
      <c r="C1024" t="s">
        <v>5256</v>
      </c>
      <c r="D1024" t="s">
        <v>5414</v>
      </c>
      <c r="E1024" s="362" t="s">
        <v>116</v>
      </c>
      <c r="F1024" s="78">
        <f t="shared" si="15"/>
        <v>42</v>
      </c>
      <c r="G1024" t="s">
        <v>1192</v>
      </c>
      <c r="H1024" s="27" t="s">
        <v>80</v>
      </c>
    </row>
    <row r="1025" spans="1:8">
      <c r="A1025" s="11">
        <v>1024</v>
      </c>
      <c r="B1025" s="12" t="s">
        <v>1642</v>
      </c>
      <c r="C1025" t="s">
        <v>5257</v>
      </c>
      <c r="D1025" t="s">
        <v>5415</v>
      </c>
      <c r="E1025" s="362" t="s">
        <v>1168</v>
      </c>
      <c r="F1025" s="78">
        <f t="shared" si="15"/>
        <v>24</v>
      </c>
      <c r="G1025" t="s">
        <v>1192</v>
      </c>
      <c r="H1025" s="27" t="s">
        <v>80</v>
      </c>
    </row>
    <row r="1026" spans="1:8">
      <c r="A1026" s="11">
        <v>1025</v>
      </c>
      <c r="B1026" s="12" t="s">
        <v>1643</v>
      </c>
      <c r="C1026" t="s">
        <v>5258</v>
      </c>
      <c r="D1026" t="s">
        <v>5416</v>
      </c>
      <c r="E1026" s="362" t="s">
        <v>1168</v>
      </c>
      <c r="F1026" s="78">
        <f t="shared" si="15"/>
        <v>24</v>
      </c>
      <c r="G1026" t="s">
        <v>1192</v>
      </c>
      <c r="H1026" s="27" t="s">
        <v>80</v>
      </c>
    </row>
    <row r="1027" spans="1:8">
      <c r="A1027" s="11">
        <v>1026</v>
      </c>
      <c r="B1027" s="12" t="s">
        <v>1644</v>
      </c>
      <c r="C1027" t="s">
        <v>5259</v>
      </c>
      <c r="D1027" t="s">
        <v>5417</v>
      </c>
      <c r="E1027" s="362" t="s">
        <v>1168</v>
      </c>
      <c r="F1027" s="78">
        <f t="shared" ref="F1027:F1090" si="16">VLOOKUP(E1027,$N$1:$O$48,2,FALSE)</f>
        <v>24</v>
      </c>
      <c r="G1027" t="s">
        <v>1192</v>
      </c>
      <c r="H1027" s="27" t="s">
        <v>80</v>
      </c>
    </row>
    <row r="1028" spans="1:8">
      <c r="A1028" s="11">
        <v>1027</v>
      </c>
      <c r="B1028" s="12" t="s">
        <v>1645</v>
      </c>
      <c r="C1028" t="s">
        <v>5260</v>
      </c>
      <c r="D1028" t="s">
        <v>5418</v>
      </c>
      <c r="E1028" s="362" t="s">
        <v>1168</v>
      </c>
      <c r="F1028" s="78">
        <f t="shared" si="16"/>
        <v>24</v>
      </c>
      <c r="G1028" t="s">
        <v>1192</v>
      </c>
      <c r="H1028" s="27" t="s">
        <v>80</v>
      </c>
    </row>
    <row r="1029" spans="1:8">
      <c r="A1029" s="11">
        <v>1028</v>
      </c>
      <c r="B1029" s="12" t="s">
        <v>1646</v>
      </c>
      <c r="C1029" t="s">
        <v>5261</v>
      </c>
      <c r="D1029" t="s">
        <v>5419</v>
      </c>
      <c r="E1029" s="362" t="s">
        <v>1168</v>
      </c>
      <c r="F1029" s="78">
        <f t="shared" si="16"/>
        <v>24</v>
      </c>
      <c r="G1029" t="s">
        <v>1192</v>
      </c>
      <c r="H1029" s="27" t="s">
        <v>80</v>
      </c>
    </row>
    <row r="1030" spans="1:8">
      <c r="A1030" s="11">
        <v>1029</v>
      </c>
      <c r="B1030" s="12" t="s">
        <v>1647</v>
      </c>
      <c r="C1030" t="s">
        <v>5262</v>
      </c>
      <c r="D1030" t="s">
        <v>5420</v>
      </c>
      <c r="E1030" s="362" t="s">
        <v>1168</v>
      </c>
      <c r="F1030" s="78">
        <f t="shared" si="16"/>
        <v>24</v>
      </c>
      <c r="G1030" t="s">
        <v>1192</v>
      </c>
      <c r="H1030" s="27" t="s">
        <v>80</v>
      </c>
    </row>
    <row r="1031" spans="1:8">
      <c r="A1031" s="11">
        <v>1030</v>
      </c>
      <c r="B1031" s="12" t="s">
        <v>1648</v>
      </c>
      <c r="C1031" t="s">
        <v>5263</v>
      </c>
      <c r="D1031" t="s">
        <v>4651</v>
      </c>
      <c r="E1031" s="362" t="s">
        <v>1168</v>
      </c>
      <c r="F1031" s="78">
        <f t="shared" si="16"/>
        <v>24</v>
      </c>
      <c r="G1031" t="s">
        <v>1192</v>
      </c>
      <c r="H1031" s="27" t="s">
        <v>80</v>
      </c>
    </row>
    <row r="1032" spans="1:8">
      <c r="A1032" s="11">
        <v>1031</v>
      </c>
      <c r="B1032" s="12" t="s">
        <v>1649</v>
      </c>
      <c r="C1032" t="s">
        <v>5264</v>
      </c>
      <c r="D1032" t="s">
        <v>5421</v>
      </c>
      <c r="E1032" s="362" t="s">
        <v>1168</v>
      </c>
      <c r="F1032" s="78">
        <f t="shared" si="16"/>
        <v>24</v>
      </c>
      <c r="G1032" t="s">
        <v>1192</v>
      </c>
      <c r="H1032" s="27" t="s">
        <v>80</v>
      </c>
    </row>
    <row r="1033" spans="1:8">
      <c r="A1033" s="11">
        <v>1032</v>
      </c>
      <c r="B1033" s="12" t="s">
        <v>1650</v>
      </c>
      <c r="C1033" t="s">
        <v>5265</v>
      </c>
      <c r="D1033" t="s">
        <v>5422</v>
      </c>
      <c r="E1033" s="362" t="s">
        <v>1168</v>
      </c>
      <c r="F1033" s="78">
        <f t="shared" si="16"/>
        <v>24</v>
      </c>
      <c r="G1033" t="s">
        <v>1192</v>
      </c>
      <c r="H1033" s="27" t="s">
        <v>80</v>
      </c>
    </row>
    <row r="1034" spans="1:8">
      <c r="A1034" s="11">
        <v>1033</v>
      </c>
      <c r="B1034" s="12" t="s">
        <v>1651</v>
      </c>
      <c r="C1034" t="s">
        <v>5266</v>
      </c>
      <c r="D1034" t="s">
        <v>5423</v>
      </c>
      <c r="E1034" s="362" t="s">
        <v>1168</v>
      </c>
      <c r="F1034" s="78">
        <f t="shared" si="16"/>
        <v>24</v>
      </c>
      <c r="G1034" t="s">
        <v>1192</v>
      </c>
      <c r="H1034" s="27" t="s">
        <v>80</v>
      </c>
    </row>
    <row r="1035" spans="1:8">
      <c r="A1035" s="11">
        <v>1034</v>
      </c>
      <c r="B1035" s="12" t="s">
        <v>1652</v>
      </c>
      <c r="C1035" t="s">
        <v>5267</v>
      </c>
      <c r="D1035" t="s">
        <v>5424</v>
      </c>
      <c r="E1035" s="362" t="s">
        <v>1168</v>
      </c>
      <c r="F1035" s="78">
        <f t="shared" si="16"/>
        <v>24</v>
      </c>
      <c r="G1035" t="s">
        <v>1192</v>
      </c>
      <c r="H1035" s="27" t="s">
        <v>80</v>
      </c>
    </row>
    <row r="1036" spans="1:8">
      <c r="A1036" s="11">
        <v>1035</v>
      </c>
      <c r="B1036" s="12" t="s">
        <v>1653</v>
      </c>
      <c r="C1036" t="s">
        <v>5268</v>
      </c>
      <c r="D1036" t="s">
        <v>5425</v>
      </c>
      <c r="E1036" s="362" t="s">
        <v>1168</v>
      </c>
      <c r="F1036" s="78">
        <f t="shared" si="16"/>
        <v>24</v>
      </c>
      <c r="G1036" t="s">
        <v>1192</v>
      </c>
      <c r="H1036" s="27" t="s">
        <v>80</v>
      </c>
    </row>
    <row r="1037" spans="1:8">
      <c r="A1037" s="11">
        <v>1036</v>
      </c>
      <c r="B1037" s="12" t="s">
        <v>1654</v>
      </c>
      <c r="C1037" t="s">
        <v>5269</v>
      </c>
      <c r="D1037" t="s">
        <v>5426</v>
      </c>
      <c r="E1037" s="362" t="s">
        <v>1168</v>
      </c>
      <c r="F1037" s="78">
        <f t="shared" si="16"/>
        <v>24</v>
      </c>
      <c r="G1037" t="s">
        <v>1192</v>
      </c>
      <c r="H1037" s="27" t="s">
        <v>80</v>
      </c>
    </row>
    <row r="1038" spans="1:8">
      <c r="A1038" s="11">
        <v>1037</v>
      </c>
      <c r="B1038" s="12" t="s">
        <v>1655</v>
      </c>
      <c r="C1038" t="s">
        <v>5270</v>
      </c>
      <c r="D1038" t="s">
        <v>5427</v>
      </c>
      <c r="E1038" s="362" t="s">
        <v>1168</v>
      </c>
      <c r="F1038" s="78">
        <f t="shared" si="16"/>
        <v>24</v>
      </c>
      <c r="G1038" t="s">
        <v>1192</v>
      </c>
      <c r="H1038" s="27" t="s">
        <v>50</v>
      </c>
    </row>
    <row r="1039" spans="1:8">
      <c r="A1039" s="11">
        <v>1038</v>
      </c>
      <c r="B1039" s="12" t="s">
        <v>1656</v>
      </c>
      <c r="C1039" t="s">
        <v>5271</v>
      </c>
      <c r="D1039" t="s">
        <v>5428</v>
      </c>
      <c r="E1039" s="362" t="s">
        <v>1168</v>
      </c>
      <c r="F1039" s="78">
        <f t="shared" si="16"/>
        <v>24</v>
      </c>
      <c r="G1039" t="s">
        <v>1192</v>
      </c>
      <c r="H1039" s="27" t="s">
        <v>50</v>
      </c>
    </row>
    <row r="1040" spans="1:8">
      <c r="A1040" s="11">
        <v>1039</v>
      </c>
      <c r="B1040" s="12" t="s">
        <v>1657</v>
      </c>
      <c r="C1040" t="s">
        <v>5272</v>
      </c>
      <c r="D1040" t="s">
        <v>5429</v>
      </c>
      <c r="E1040" s="362" t="s">
        <v>1168</v>
      </c>
      <c r="F1040" s="78">
        <f t="shared" si="16"/>
        <v>24</v>
      </c>
      <c r="G1040" t="s">
        <v>1212</v>
      </c>
      <c r="H1040" s="27" t="s">
        <v>50</v>
      </c>
    </row>
    <row r="1041" spans="1:8">
      <c r="A1041" s="11">
        <v>1040</v>
      </c>
      <c r="B1041" s="12" t="s">
        <v>1658</v>
      </c>
      <c r="C1041" t="s">
        <v>5273</v>
      </c>
      <c r="D1041" t="s">
        <v>5430</v>
      </c>
      <c r="E1041" s="362" t="s">
        <v>1168</v>
      </c>
      <c r="F1041" s="78">
        <f t="shared" si="16"/>
        <v>24</v>
      </c>
      <c r="G1041" t="s">
        <v>1212</v>
      </c>
      <c r="H1041" s="27" t="s">
        <v>47</v>
      </c>
    </row>
    <row r="1042" spans="1:8">
      <c r="A1042" s="11">
        <v>1041</v>
      </c>
      <c r="B1042" s="12" t="s">
        <v>1659</v>
      </c>
      <c r="C1042" t="s">
        <v>5274</v>
      </c>
      <c r="D1042" t="s">
        <v>5431</v>
      </c>
      <c r="E1042" s="362" t="s">
        <v>1168</v>
      </c>
      <c r="F1042" s="78">
        <f t="shared" si="16"/>
        <v>24</v>
      </c>
      <c r="G1042" t="s">
        <v>1212</v>
      </c>
      <c r="H1042" s="27" t="s">
        <v>50</v>
      </c>
    </row>
    <row r="1043" spans="1:8">
      <c r="A1043" s="11">
        <v>1042</v>
      </c>
      <c r="B1043" s="12" t="s">
        <v>1660</v>
      </c>
      <c r="C1043" t="s">
        <v>5275</v>
      </c>
      <c r="D1043" t="s">
        <v>5432</v>
      </c>
      <c r="E1043" s="362" t="s">
        <v>1168</v>
      </c>
      <c r="F1043" s="78">
        <f t="shared" si="16"/>
        <v>24</v>
      </c>
      <c r="G1043" t="s">
        <v>1212</v>
      </c>
      <c r="H1043" s="27" t="s">
        <v>80</v>
      </c>
    </row>
    <row r="1044" spans="1:8">
      <c r="A1044" s="11">
        <v>1043</v>
      </c>
      <c r="B1044" s="12" t="s">
        <v>1661</v>
      </c>
      <c r="C1044" t="s">
        <v>5276</v>
      </c>
      <c r="D1044" t="s">
        <v>5433</v>
      </c>
      <c r="E1044" s="362" t="s">
        <v>1168</v>
      </c>
      <c r="F1044" s="78">
        <f t="shared" si="16"/>
        <v>24</v>
      </c>
      <c r="G1044" t="s">
        <v>1212</v>
      </c>
      <c r="H1044" s="27" t="s">
        <v>47</v>
      </c>
    </row>
    <row r="1045" spans="1:8">
      <c r="A1045" s="11">
        <v>1044</v>
      </c>
      <c r="B1045" s="12" t="s">
        <v>1662</v>
      </c>
      <c r="C1045" t="s">
        <v>5277</v>
      </c>
      <c r="D1045" t="s">
        <v>5434</v>
      </c>
      <c r="E1045" s="362" t="s">
        <v>1168</v>
      </c>
      <c r="F1045" s="78">
        <f t="shared" si="16"/>
        <v>24</v>
      </c>
      <c r="G1045" t="s">
        <v>1212</v>
      </c>
      <c r="H1045" s="27" t="s">
        <v>50</v>
      </c>
    </row>
    <row r="1046" spans="1:8">
      <c r="A1046" s="11">
        <v>1045</v>
      </c>
      <c r="B1046" s="12" t="s">
        <v>1663</v>
      </c>
      <c r="C1046" t="s">
        <v>5278</v>
      </c>
      <c r="D1046" t="s">
        <v>5435</v>
      </c>
      <c r="E1046" s="362" t="s">
        <v>1168</v>
      </c>
      <c r="F1046" s="78">
        <f t="shared" si="16"/>
        <v>24</v>
      </c>
      <c r="G1046" t="s">
        <v>1212</v>
      </c>
      <c r="H1046" s="27" t="s">
        <v>47</v>
      </c>
    </row>
    <row r="1047" spans="1:8">
      <c r="A1047" s="11">
        <v>1046</v>
      </c>
      <c r="B1047" s="12" t="s">
        <v>1664</v>
      </c>
      <c r="C1047" t="s">
        <v>5279</v>
      </c>
      <c r="D1047" t="s">
        <v>5436</v>
      </c>
      <c r="E1047" s="362" t="s">
        <v>1168</v>
      </c>
      <c r="F1047" s="78">
        <f t="shared" si="16"/>
        <v>24</v>
      </c>
      <c r="G1047" t="s">
        <v>1212</v>
      </c>
      <c r="H1047" s="27" t="s">
        <v>50</v>
      </c>
    </row>
    <row r="1048" spans="1:8">
      <c r="A1048" s="11">
        <v>1047</v>
      </c>
      <c r="B1048" s="12" t="s">
        <v>1665</v>
      </c>
      <c r="C1048" t="s">
        <v>5280</v>
      </c>
      <c r="D1048" t="s">
        <v>5437</v>
      </c>
      <c r="E1048" s="362" t="s">
        <v>400</v>
      </c>
      <c r="F1048" s="78">
        <f t="shared" si="16"/>
        <v>23</v>
      </c>
      <c r="G1048" t="s">
        <v>1193</v>
      </c>
      <c r="H1048" s="27" t="s">
        <v>80</v>
      </c>
    </row>
    <row r="1049" spans="1:8">
      <c r="A1049" s="11">
        <v>1048</v>
      </c>
      <c r="B1049" s="12" t="s">
        <v>1666</v>
      </c>
      <c r="C1049" t="s">
        <v>5281</v>
      </c>
      <c r="D1049" t="s">
        <v>5438</v>
      </c>
      <c r="E1049" s="362" t="s">
        <v>400</v>
      </c>
      <c r="F1049" s="78">
        <f t="shared" si="16"/>
        <v>23</v>
      </c>
      <c r="G1049" t="s">
        <v>1193</v>
      </c>
      <c r="H1049" s="27" t="s">
        <v>80</v>
      </c>
    </row>
    <row r="1050" spans="1:8">
      <c r="A1050" s="11">
        <v>1049</v>
      </c>
      <c r="B1050" s="12" t="s">
        <v>1667</v>
      </c>
      <c r="C1050" t="s">
        <v>5282</v>
      </c>
      <c r="D1050" t="s">
        <v>5439</v>
      </c>
      <c r="E1050" s="362" t="s">
        <v>400</v>
      </c>
      <c r="F1050" s="78">
        <f t="shared" si="16"/>
        <v>23</v>
      </c>
      <c r="G1050" t="s">
        <v>1193</v>
      </c>
      <c r="H1050" s="27" t="s">
        <v>80</v>
      </c>
    </row>
    <row r="1051" spans="1:8">
      <c r="A1051" s="11">
        <v>1050</v>
      </c>
      <c r="B1051" s="12" t="s">
        <v>1668</v>
      </c>
      <c r="C1051" t="s">
        <v>5283</v>
      </c>
      <c r="D1051" t="s">
        <v>5440</v>
      </c>
      <c r="E1051" s="362" t="s">
        <v>400</v>
      </c>
      <c r="F1051" s="78">
        <f t="shared" si="16"/>
        <v>23</v>
      </c>
      <c r="G1051" t="s">
        <v>1193</v>
      </c>
      <c r="H1051" s="27" t="s">
        <v>80</v>
      </c>
    </row>
    <row r="1052" spans="1:8">
      <c r="A1052" s="11">
        <v>1051</v>
      </c>
      <c r="B1052" s="12" t="s">
        <v>1669</v>
      </c>
      <c r="C1052" t="s">
        <v>5284</v>
      </c>
      <c r="D1052" t="s">
        <v>5441</v>
      </c>
      <c r="E1052" s="362" t="s">
        <v>400</v>
      </c>
      <c r="F1052" s="78">
        <f t="shared" si="16"/>
        <v>23</v>
      </c>
      <c r="G1052" t="s">
        <v>1193</v>
      </c>
      <c r="H1052" s="27" t="s">
        <v>80</v>
      </c>
    </row>
    <row r="1053" spans="1:8">
      <c r="A1053" s="11">
        <v>1052</v>
      </c>
      <c r="B1053" s="12" t="s">
        <v>1670</v>
      </c>
      <c r="C1053" t="s">
        <v>5285</v>
      </c>
      <c r="D1053" t="s">
        <v>5442</v>
      </c>
      <c r="E1053" s="362" t="s">
        <v>400</v>
      </c>
      <c r="F1053" s="78">
        <f t="shared" si="16"/>
        <v>23</v>
      </c>
      <c r="G1053" t="s">
        <v>1193</v>
      </c>
      <c r="H1053" s="27" t="s">
        <v>80</v>
      </c>
    </row>
    <row r="1054" spans="1:8">
      <c r="A1054" s="11">
        <v>1053</v>
      </c>
      <c r="B1054" s="12" t="s">
        <v>1671</v>
      </c>
      <c r="C1054" t="s">
        <v>5286</v>
      </c>
      <c r="D1054" t="s">
        <v>5443</v>
      </c>
      <c r="E1054" s="362" t="s">
        <v>1168</v>
      </c>
      <c r="F1054" s="78">
        <f t="shared" si="16"/>
        <v>24</v>
      </c>
      <c r="G1054" t="s">
        <v>1193</v>
      </c>
      <c r="H1054" s="27" t="s">
        <v>80</v>
      </c>
    </row>
    <row r="1055" spans="1:8">
      <c r="A1055" s="11">
        <v>1054</v>
      </c>
      <c r="B1055" s="12" t="s">
        <v>1672</v>
      </c>
      <c r="C1055" t="s">
        <v>5287</v>
      </c>
      <c r="D1055" t="s">
        <v>5444</v>
      </c>
      <c r="E1055" s="362" t="s">
        <v>796</v>
      </c>
      <c r="F1055" s="78">
        <f t="shared" si="16"/>
        <v>22</v>
      </c>
      <c r="G1055" t="s">
        <v>5543</v>
      </c>
      <c r="H1055" s="27" t="s">
        <v>271</v>
      </c>
    </row>
    <row r="1056" spans="1:8">
      <c r="A1056" s="11">
        <v>1055</v>
      </c>
      <c r="B1056" s="12" t="s">
        <v>1673</v>
      </c>
      <c r="C1056" t="s">
        <v>5288</v>
      </c>
      <c r="D1056" t="s">
        <v>5445</v>
      </c>
      <c r="E1056" s="362" t="s">
        <v>796</v>
      </c>
      <c r="F1056" s="78">
        <f t="shared" si="16"/>
        <v>22</v>
      </c>
      <c r="G1056" t="s">
        <v>5543</v>
      </c>
      <c r="H1056" s="27" t="s">
        <v>271</v>
      </c>
    </row>
    <row r="1057" spans="1:8">
      <c r="A1057" s="11">
        <v>1056</v>
      </c>
      <c r="B1057" s="12" t="s">
        <v>1674</v>
      </c>
      <c r="C1057" t="s">
        <v>5289</v>
      </c>
      <c r="D1057" t="s">
        <v>5446</v>
      </c>
      <c r="E1057" s="362" t="s">
        <v>796</v>
      </c>
      <c r="F1057" s="78">
        <f t="shared" si="16"/>
        <v>22</v>
      </c>
      <c r="G1057" t="s">
        <v>5543</v>
      </c>
      <c r="H1057" s="27" t="s">
        <v>222</v>
      </c>
    </row>
    <row r="1058" spans="1:8">
      <c r="A1058" s="11">
        <v>1057</v>
      </c>
      <c r="B1058" s="12" t="s">
        <v>1675</v>
      </c>
      <c r="C1058" t="s">
        <v>5290</v>
      </c>
      <c r="D1058" t="s">
        <v>5447</v>
      </c>
      <c r="E1058" s="362" t="s">
        <v>796</v>
      </c>
      <c r="F1058" s="78">
        <f t="shared" si="16"/>
        <v>22</v>
      </c>
      <c r="G1058" t="s">
        <v>5543</v>
      </c>
      <c r="H1058" s="27" t="s">
        <v>222</v>
      </c>
    </row>
    <row r="1059" spans="1:8">
      <c r="A1059" s="11">
        <v>1058</v>
      </c>
      <c r="B1059" s="12" t="s">
        <v>1676</v>
      </c>
      <c r="C1059" t="s">
        <v>5291</v>
      </c>
      <c r="D1059" t="s">
        <v>5448</v>
      </c>
      <c r="E1059" s="362" t="s">
        <v>796</v>
      </c>
      <c r="F1059" s="78">
        <f t="shared" si="16"/>
        <v>22</v>
      </c>
      <c r="G1059" t="s">
        <v>5543</v>
      </c>
      <c r="H1059" s="27" t="s">
        <v>222</v>
      </c>
    </row>
    <row r="1060" spans="1:8">
      <c r="A1060" s="11">
        <v>1059</v>
      </c>
      <c r="B1060" s="12" t="s">
        <v>1677</v>
      </c>
      <c r="C1060" t="s">
        <v>5292</v>
      </c>
      <c r="D1060" t="s">
        <v>5449</v>
      </c>
      <c r="E1060" s="362" t="s">
        <v>796</v>
      </c>
      <c r="F1060" s="78">
        <f t="shared" si="16"/>
        <v>22</v>
      </c>
      <c r="G1060" t="s">
        <v>5543</v>
      </c>
      <c r="H1060" s="27" t="s">
        <v>63</v>
      </c>
    </row>
    <row r="1061" spans="1:8">
      <c r="A1061" s="11">
        <v>1060</v>
      </c>
      <c r="B1061" s="12" t="s">
        <v>1678</v>
      </c>
      <c r="C1061" t="s">
        <v>5293</v>
      </c>
      <c r="D1061" t="s">
        <v>5450</v>
      </c>
      <c r="E1061" s="362" t="s">
        <v>796</v>
      </c>
      <c r="F1061" s="78">
        <f t="shared" si="16"/>
        <v>22</v>
      </c>
      <c r="G1061" t="s">
        <v>5543</v>
      </c>
      <c r="H1061" s="27" t="s">
        <v>63</v>
      </c>
    </row>
    <row r="1062" spans="1:8">
      <c r="A1062" s="11">
        <v>1061</v>
      </c>
      <c r="B1062" s="12" t="s">
        <v>1679</v>
      </c>
      <c r="C1062" t="s">
        <v>5540</v>
      </c>
      <c r="D1062" t="s">
        <v>5451</v>
      </c>
      <c r="E1062" s="362" t="s">
        <v>796</v>
      </c>
      <c r="F1062" s="78">
        <f t="shared" si="16"/>
        <v>22</v>
      </c>
      <c r="G1062" t="s">
        <v>5543</v>
      </c>
      <c r="H1062" s="27" t="s">
        <v>63</v>
      </c>
    </row>
    <row r="1063" spans="1:8">
      <c r="A1063" s="11">
        <v>1062</v>
      </c>
      <c r="B1063" s="12" t="s">
        <v>1680</v>
      </c>
      <c r="C1063" t="s">
        <v>5294</v>
      </c>
      <c r="D1063" t="s">
        <v>5452</v>
      </c>
      <c r="E1063" s="362" t="s">
        <v>796</v>
      </c>
      <c r="F1063" s="78">
        <f t="shared" si="16"/>
        <v>22</v>
      </c>
      <c r="G1063" t="s">
        <v>1218</v>
      </c>
      <c r="H1063" s="27" t="s">
        <v>63</v>
      </c>
    </row>
    <row r="1064" spans="1:8">
      <c r="A1064" s="11">
        <v>1063</v>
      </c>
      <c r="B1064" s="12" t="s">
        <v>1681</v>
      </c>
      <c r="C1064" t="s">
        <v>5295</v>
      </c>
      <c r="D1064" t="s">
        <v>5453</v>
      </c>
      <c r="E1064" s="362" t="s">
        <v>796</v>
      </c>
      <c r="F1064" s="78">
        <f t="shared" si="16"/>
        <v>22</v>
      </c>
      <c r="G1064" t="s">
        <v>1218</v>
      </c>
      <c r="H1064" s="27" t="s">
        <v>63</v>
      </c>
    </row>
    <row r="1065" spans="1:8">
      <c r="A1065" s="11">
        <v>1064</v>
      </c>
      <c r="B1065" s="12" t="s">
        <v>1682</v>
      </c>
      <c r="C1065" t="s">
        <v>5296</v>
      </c>
      <c r="D1065" t="s">
        <v>5454</v>
      </c>
      <c r="E1065" s="362" t="s">
        <v>796</v>
      </c>
      <c r="F1065" s="78">
        <f t="shared" si="16"/>
        <v>22</v>
      </c>
      <c r="G1065" t="s">
        <v>1218</v>
      </c>
      <c r="H1065" s="27" t="s">
        <v>63</v>
      </c>
    </row>
    <row r="1066" spans="1:8">
      <c r="A1066" s="11">
        <v>1065</v>
      </c>
      <c r="B1066" s="12" t="s">
        <v>1683</v>
      </c>
      <c r="C1066" t="s">
        <v>5297</v>
      </c>
      <c r="D1066" t="s">
        <v>5455</v>
      </c>
      <c r="E1066" s="362" t="s">
        <v>796</v>
      </c>
      <c r="F1066" s="78">
        <f t="shared" si="16"/>
        <v>22</v>
      </c>
      <c r="G1066" t="s">
        <v>1218</v>
      </c>
      <c r="H1066" s="27" t="s">
        <v>63</v>
      </c>
    </row>
    <row r="1067" spans="1:8">
      <c r="A1067" s="11">
        <v>1066</v>
      </c>
      <c r="B1067" s="12" t="s">
        <v>1684</v>
      </c>
      <c r="C1067" t="s">
        <v>5298</v>
      </c>
      <c r="D1067" t="s">
        <v>5456</v>
      </c>
      <c r="E1067" s="362" t="s">
        <v>796</v>
      </c>
      <c r="F1067" s="78">
        <f t="shared" si="16"/>
        <v>22</v>
      </c>
      <c r="G1067" t="s">
        <v>1218</v>
      </c>
      <c r="H1067" s="27" t="s">
        <v>63</v>
      </c>
    </row>
    <row r="1068" spans="1:8">
      <c r="A1068" s="11">
        <v>1067</v>
      </c>
      <c r="B1068" s="12" t="s">
        <v>1685</v>
      </c>
      <c r="C1068" t="s">
        <v>5299</v>
      </c>
      <c r="D1068" t="s">
        <v>5457</v>
      </c>
      <c r="E1068" s="362" t="s">
        <v>796</v>
      </c>
      <c r="F1068" s="78">
        <f t="shared" si="16"/>
        <v>22</v>
      </c>
      <c r="G1068" t="s">
        <v>1218</v>
      </c>
      <c r="H1068" s="27" t="s">
        <v>63</v>
      </c>
    </row>
    <row r="1069" spans="1:8">
      <c r="A1069" s="11">
        <v>1068</v>
      </c>
      <c r="B1069" s="12" t="s">
        <v>1686</v>
      </c>
      <c r="C1069" t="s">
        <v>5300</v>
      </c>
      <c r="D1069" t="s">
        <v>5458</v>
      </c>
      <c r="E1069" s="362" t="s">
        <v>796</v>
      </c>
      <c r="F1069" s="78">
        <f t="shared" si="16"/>
        <v>22</v>
      </c>
      <c r="G1069" t="s">
        <v>1218</v>
      </c>
      <c r="H1069" s="27" t="s">
        <v>63</v>
      </c>
    </row>
    <row r="1070" spans="1:8">
      <c r="A1070" s="11">
        <v>1069</v>
      </c>
      <c r="B1070" s="12" t="s">
        <v>1687</v>
      </c>
      <c r="C1070" t="s">
        <v>5301</v>
      </c>
      <c r="D1070" t="s">
        <v>5459</v>
      </c>
      <c r="E1070" s="362" t="s">
        <v>796</v>
      </c>
      <c r="F1070" s="78">
        <f t="shared" si="16"/>
        <v>22</v>
      </c>
      <c r="G1070" t="s">
        <v>1218</v>
      </c>
      <c r="H1070" s="27" t="s">
        <v>63</v>
      </c>
    </row>
    <row r="1071" spans="1:8">
      <c r="A1071" s="11">
        <v>1070</v>
      </c>
      <c r="B1071" s="12" t="s">
        <v>1688</v>
      </c>
      <c r="C1071" t="s">
        <v>5302</v>
      </c>
      <c r="D1071" t="s">
        <v>5460</v>
      </c>
      <c r="E1071" s="362" t="s">
        <v>796</v>
      </c>
      <c r="F1071" s="78">
        <f t="shared" si="16"/>
        <v>22</v>
      </c>
      <c r="G1071" t="s">
        <v>1218</v>
      </c>
      <c r="H1071" s="27" t="s">
        <v>63</v>
      </c>
    </row>
    <row r="1072" spans="1:8">
      <c r="A1072" s="11">
        <v>1071</v>
      </c>
      <c r="B1072" s="12" t="s">
        <v>1689</v>
      </c>
      <c r="C1072" t="s">
        <v>5276</v>
      </c>
      <c r="D1072" t="s">
        <v>5433</v>
      </c>
      <c r="E1072" s="362" t="s">
        <v>796</v>
      </c>
      <c r="F1072" s="78">
        <f t="shared" si="16"/>
        <v>22</v>
      </c>
      <c r="G1072" t="s">
        <v>1218</v>
      </c>
      <c r="H1072" s="27" t="s">
        <v>63</v>
      </c>
    </row>
    <row r="1073" spans="1:8">
      <c r="A1073" s="11">
        <v>1072</v>
      </c>
      <c r="B1073" s="12" t="s">
        <v>1690</v>
      </c>
      <c r="C1073" t="s">
        <v>5303</v>
      </c>
      <c r="D1073" t="s">
        <v>5461</v>
      </c>
      <c r="E1073" s="362" t="s">
        <v>796</v>
      </c>
      <c r="F1073" s="78">
        <f t="shared" si="16"/>
        <v>22</v>
      </c>
      <c r="G1073" t="s">
        <v>1218</v>
      </c>
      <c r="H1073" s="78" t="s">
        <v>63</v>
      </c>
    </row>
    <row r="1074" spans="1:8">
      <c r="A1074" s="11">
        <v>1073</v>
      </c>
      <c r="B1074" s="12" t="s">
        <v>1691</v>
      </c>
      <c r="C1074" t="s">
        <v>5304</v>
      </c>
      <c r="D1074" t="s">
        <v>5462</v>
      </c>
      <c r="E1074" s="362" t="s">
        <v>796</v>
      </c>
      <c r="F1074" s="78">
        <f t="shared" si="16"/>
        <v>22</v>
      </c>
      <c r="G1074" t="s">
        <v>1218</v>
      </c>
      <c r="H1074" s="27" t="s">
        <v>50</v>
      </c>
    </row>
    <row r="1075" spans="1:8">
      <c r="A1075" s="11">
        <v>1074</v>
      </c>
      <c r="B1075" s="12" t="s">
        <v>1692</v>
      </c>
      <c r="C1075" t="s">
        <v>5305</v>
      </c>
      <c r="D1075" t="s">
        <v>5463</v>
      </c>
      <c r="E1075" s="362" t="s">
        <v>796</v>
      </c>
      <c r="F1075" s="78">
        <f t="shared" si="16"/>
        <v>22</v>
      </c>
      <c r="G1075" t="s">
        <v>1218</v>
      </c>
      <c r="H1075" s="27" t="s">
        <v>50</v>
      </c>
    </row>
    <row r="1076" spans="1:8">
      <c r="A1076" s="11">
        <v>1075</v>
      </c>
      <c r="B1076" s="12" t="s">
        <v>1693</v>
      </c>
      <c r="C1076" t="s">
        <v>5306</v>
      </c>
      <c r="D1076" t="s">
        <v>5464</v>
      </c>
      <c r="E1076" s="362" t="s">
        <v>796</v>
      </c>
      <c r="F1076" s="78">
        <f t="shared" si="16"/>
        <v>22</v>
      </c>
      <c r="G1076" t="s">
        <v>1218</v>
      </c>
      <c r="H1076" s="27" t="s">
        <v>50</v>
      </c>
    </row>
    <row r="1077" spans="1:8">
      <c r="A1077" s="11">
        <v>1076</v>
      </c>
      <c r="B1077" s="12" t="s">
        <v>1694</v>
      </c>
      <c r="C1077" t="s">
        <v>5307</v>
      </c>
      <c r="D1077" t="s">
        <v>5465</v>
      </c>
      <c r="E1077" s="362" t="s">
        <v>796</v>
      </c>
      <c r="F1077" s="78">
        <f t="shared" si="16"/>
        <v>22</v>
      </c>
      <c r="G1077" t="s">
        <v>1218</v>
      </c>
      <c r="H1077" s="27" t="s">
        <v>50</v>
      </c>
    </row>
    <row r="1078" spans="1:8">
      <c r="A1078" s="11">
        <v>1077</v>
      </c>
      <c r="B1078" s="12" t="s">
        <v>1695</v>
      </c>
      <c r="C1078" t="s">
        <v>5308</v>
      </c>
      <c r="D1078" t="s">
        <v>5466</v>
      </c>
      <c r="E1078" s="362" t="s">
        <v>796</v>
      </c>
      <c r="F1078" s="78">
        <f t="shared" si="16"/>
        <v>22</v>
      </c>
      <c r="G1078" t="s">
        <v>1218</v>
      </c>
      <c r="H1078" s="27" t="s">
        <v>50</v>
      </c>
    </row>
    <row r="1079" spans="1:8">
      <c r="A1079" s="11">
        <v>1078</v>
      </c>
      <c r="B1079" s="12" t="s">
        <v>1696</v>
      </c>
      <c r="C1079" t="s">
        <v>5309</v>
      </c>
      <c r="D1079" t="s">
        <v>5467</v>
      </c>
      <c r="E1079" s="362" t="s">
        <v>796</v>
      </c>
      <c r="F1079" s="78">
        <f t="shared" si="16"/>
        <v>22</v>
      </c>
      <c r="G1079" t="s">
        <v>1218</v>
      </c>
      <c r="H1079" s="27" t="s">
        <v>50</v>
      </c>
    </row>
    <row r="1080" spans="1:8">
      <c r="A1080" s="11">
        <v>1079</v>
      </c>
      <c r="B1080" s="12" t="s">
        <v>1697</v>
      </c>
      <c r="C1080" t="s">
        <v>5310</v>
      </c>
      <c r="D1080" t="s">
        <v>5468</v>
      </c>
      <c r="E1080" s="362" t="s">
        <v>796</v>
      </c>
      <c r="F1080" s="78">
        <f t="shared" si="16"/>
        <v>22</v>
      </c>
      <c r="G1080" t="s">
        <v>1218</v>
      </c>
      <c r="H1080" s="27" t="s">
        <v>50</v>
      </c>
    </row>
    <row r="1081" spans="1:8">
      <c r="A1081" s="11">
        <v>1080</v>
      </c>
      <c r="B1081" s="12" t="s">
        <v>1698</v>
      </c>
      <c r="C1081" t="s">
        <v>5311</v>
      </c>
      <c r="D1081" t="s">
        <v>5469</v>
      </c>
      <c r="E1081" s="362" t="s">
        <v>796</v>
      </c>
      <c r="F1081" s="78">
        <f t="shared" si="16"/>
        <v>22</v>
      </c>
      <c r="G1081" t="s">
        <v>1218</v>
      </c>
      <c r="H1081" s="27" t="s">
        <v>47</v>
      </c>
    </row>
    <row r="1082" spans="1:8">
      <c r="A1082" s="11">
        <v>1081</v>
      </c>
      <c r="B1082" s="12" t="s">
        <v>1699</v>
      </c>
      <c r="C1082" t="s">
        <v>5312</v>
      </c>
      <c r="D1082" t="s">
        <v>5470</v>
      </c>
      <c r="E1082" s="362" t="s">
        <v>796</v>
      </c>
      <c r="F1082" s="78">
        <f t="shared" si="16"/>
        <v>22</v>
      </c>
      <c r="G1082" t="s">
        <v>1218</v>
      </c>
      <c r="H1082" s="27" t="s">
        <v>47</v>
      </c>
    </row>
    <row r="1083" spans="1:8">
      <c r="A1083" s="11">
        <v>1082</v>
      </c>
      <c r="B1083" s="12" t="s">
        <v>1700</v>
      </c>
      <c r="C1083" t="s">
        <v>5313</v>
      </c>
      <c r="D1083" t="s">
        <v>5471</v>
      </c>
      <c r="E1083" s="362" t="s">
        <v>796</v>
      </c>
      <c r="F1083" s="78">
        <f t="shared" si="16"/>
        <v>22</v>
      </c>
      <c r="G1083" t="s">
        <v>1218</v>
      </c>
      <c r="H1083" s="27" t="s">
        <v>47</v>
      </c>
    </row>
    <row r="1084" spans="1:8">
      <c r="A1084" s="11">
        <v>1083</v>
      </c>
      <c r="B1084" s="12" t="s">
        <v>1701</v>
      </c>
      <c r="C1084" t="s">
        <v>5314</v>
      </c>
      <c r="D1084" t="s">
        <v>5472</v>
      </c>
      <c r="E1084" s="362" t="s">
        <v>796</v>
      </c>
      <c r="F1084" s="78">
        <f t="shared" si="16"/>
        <v>22</v>
      </c>
      <c r="G1084" t="s">
        <v>1218</v>
      </c>
      <c r="H1084" s="27" t="s">
        <v>47</v>
      </c>
    </row>
    <row r="1085" spans="1:8">
      <c r="A1085" s="11">
        <v>1084</v>
      </c>
      <c r="B1085" s="12" t="s">
        <v>1702</v>
      </c>
      <c r="C1085" t="s">
        <v>5315</v>
      </c>
      <c r="D1085" t="s">
        <v>5473</v>
      </c>
      <c r="E1085" s="362" t="s">
        <v>796</v>
      </c>
      <c r="F1085" s="78">
        <f t="shared" si="16"/>
        <v>22</v>
      </c>
      <c r="G1085" t="s">
        <v>1218</v>
      </c>
      <c r="H1085" s="27" t="s">
        <v>47</v>
      </c>
    </row>
    <row r="1086" spans="1:8">
      <c r="A1086" s="11">
        <v>1085</v>
      </c>
      <c r="B1086" s="12" t="s">
        <v>1703</v>
      </c>
      <c r="C1086" t="s">
        <v>5316</v>
      </c>
      <c r="D1086" t="s">
        <v>5474</v>
      </c>
      <c r="E1086" s="362" t="s">
        <v>796</v>
      </c>
      <c r="F1086" s="78">
        <f t="shared" si="16"/>
        <v>22</v>
      </c>
      <c r="G1086" t="s">
        <v>1218</v>
      </c>
      <c r="H1086" s="27" t="s">
        <v>47</v>
      </c>
    </row>
    <row r="1087" spans="1:8">
      <c r="A1087" s="11">
        <v>1086</v>
      </c>
      <c r="B1087" s="12" t="s">
        <v>1704</v>
      </c>
      <c r="C1087" t="s">
        <v>5317</v>
      </c>
      <c r="D1087" t="s">
        <v>5475</v>
      </c>
      <c r="E1087" s="362" t="s">
        <v>796</v>
      </c>
      <c r="F1087" s="78">
        <f t="shared" si="16"/>
        <v>22</v>
      </c>
      <c r="G1087" t="s">
        <v>1218</v>
      </c>
      <c r="H1087" s="27" t="s">
        <v>47</v>
      </c>
    </row>
    <row r="1088" spans="1:8">
      <c r="A1088" s="11">
        <v>1087</v>
      </c>
      <c r="B1088" s="12" t="s">
        <v>1705</v>
      </c>
      <c r="C1088" t="s">
        <v>5318</v>
      </c>
      <c r="D1088" t="s">
        <v>5476</v>
      </c>
      <c r="E1088" s="362" t="s">
        <v>796</v>
      </c>
      <c r="F1088" s="78">
        <f t="shared" si="16"/>
        <v>22</v>
      </c>
      <c r="G1088" t="s">
        <v>1218</v>
      </c>
      <c r="H1088" s="27" t="s">
        <v>47</v>
      </c>
    </row>
    <row r="1089" spans="1:8">
      <c r="A1089" s="11">
        <v>1088</v>
      </c>
      <c r="B1089" s="12" t="s">
        <v>1706</v>
      </c>
      <c r="C1089" t="s">
        <v>5319</v>
      </c>
      <c r="D1089" t="s">
        <v>5477</v>
      </c>
      <c r="E1089" s="362" t="s">
        <v>796</v>
      </c>
      <c r="F1089" s="78">
        <f t="shared" si="16"/>
        <v>22</v>
      </c>
      <c r="G1089" t="s">
        <v>1218</v>
      </c>
      <c r="H1089" s="27" t="s">
        <v>47</v>
      </c>
    </row>
    <row r="1090" spans="1:8">
      <c r="A1090" s="11">
        <v>1089</v>
      </c>
      <c r="B1090" s="12" t="s">
        <v>1707</v>
      </c>
      <c r="C1090" t="s">
        <v>5320</v>
      </c>
      <c r="D1090" t="s">
        <v>5478</v>
      </c>
      <c r="E1090" s="362" t="s">
        <v>796</v>
      </c>
      <c r="F1090" s="78">
        <f t="shared" si="16"/>
        <v>22</v>
      </c>
      <c r="G1090" t="s">
        <v>1218</v>
      </c>
      <c r="H1090" s="27" t="s">
        <v>47</v>
      </c>
    </row>
    <row r="1091" spans="1:8">
      <c r="A1091" s="11">
        <v>1090</v>
      </c>
      <c r="B1091" s="12" t="s">
        <v>1708</v>
      </c>
      <c r="C1091" t="s">
        <v>5321</v>
      </c>
      <c r="D1091" t="s">
        <v>5479</v>
      </c>
      <c r="E1091" s="362" t="s">
        <v>796</v>
      </c>
      <c r="F1091" s="78">
        <f t="shared" ref="F1091:F1154" si="17">VLOOKUP(E1091,$N$1:$O$48,2,FALSE)</f>
        <v>22</v>
      </c>
      <c r="G1091" t="s">
        <v>1218</v>
      </c>
      <c r="H1091" s="27" t="s">
        <v>80</v>
      </c>
    </row>
    <row r="1092" spans="1:8">
      <c r="A1092" s="11">
        <v>1091</v>
      </c>
      <c r="B1092" s="12" t="s">
        <v>1709</v>
      </c>
      <c r="C1092" t="s">
        <v>5322</v>
      </c>
      <c r="D1092" t="s">
        <v>5480</v>
      </c>
      <c r="E1092" s="362" t="s">
        <v>796</v>
      </c>
      <c r="F1092" s="78">
        <f t="shared" si="17"/>
        <v>22</v>
      </c>
      <c r="G1092" t="s">
        <v>1218</v>
      </c>
      <c r="H1092" s="27" t="s">
        <v>80</v>
      </c>
    </row>
    <row r="1093" spans="1:8">
      <c r="A1093" s="11">
        <v>1092</v>
      </c>
      <c r="B1093" s="12" t="s">
        <v>1710</v>
      </c>
      <c r="C1093" t="s">
        <v>5323</v>
      </c>
      <c r="D1093" t="s">
        <v>5481</v>
      </c>
      <c r="E1093" s="362" t="s">
        <v>796</v>
      </c>
      <c r="F1093" s="78">
        <f t="shared" si="17"/>
        <v>22</v>
      </c>
      <c r="G1093" t="s">
        <v>1218</v>
      </c>
      <c r="H1093" s="27" t="s">
        <v>80</v>
      </c>
    </row>
    <row r="1094" spans="1:8">
      <c r="A1094" s="11">
        <v>1093</v>
      </c>
      <c r="B1094" s="12" t="s">
        <v>1711</v>
      </c>
      <c r="C1094" t="s">
        <v>5324</v>
      </c>
      <c r="D1094" t="s">
        <v>5482</v>
      </c>
      <c r="E1094" s="362" t="s">
        <v>796</v>
      </c>
      <c r="F1094" s="78">
        <f t="shared" si="17"/>
        <v>22</v>
      </c>
      <c r="G1094" t="s">
        <v>1218</v>
      </c>
      <c r="H1094" s="27" t="s">
        <v>80</v>
      </c>
    </row>
    <row r="1095" spans="1:8">
      <c r="A1095" s="11">
        <v>1094</v>
      </c>
      <c r="B1095" s="12" t="s">
        <v>1712</v>
      </c>
      <c r="C1095" t="s">
        <v>5325</v>
      </c>
      <c r="D1095" t="s">
        <v>5483</v>
      </c>
      <c r="E1095" s="362" t="s">
        <v>796</v>
      </c>
      <c r="F1095" s="78">
        <f t="shared" si="17"/>
        <v>22</v>
      </c>
      <c r="G1095" t="s">
        <v>1218</v>
      </c>
      <c r="H1095" s="27" t="s">
        <v>80</v>
      </c>
    </row>
    <row r="1096" spans="1:8">
      <c r="A1096" s="11">
        <v>1095</v>
      </c>
      <c r="B1096" s="12" t="s">
        <v>1713</v>
      </c>
      <c r="C1096" t="s">
        <v>5326</v>
      </c>
      <c r="D1096" t="s">
        <v>5484</v>
      </c>
      <c r="E1096" s="362" t="s">
        <v>1177</v>
      </c>
      <c r="F1096" s="78">
        <f t="shared" si="17"/>
        <v>20</v>
      </c>
      <c r="G1096" t="s">
        <v>1217</v>
      </c>
      <c r="H1096" s="27" t="s">
        <v>63</v>
      </c>
    </row>
    <row r="1097" spans="1:8">
      <c r="A1097" s="11">
        <v>1096</v>
      </c>
      <c r="B1097" s="12" t="s">
        <v>1714</v>
      </c>
      <c r="C1097" t="s">
        <v>5327</v>
      </c>
      <c r="D1097" t="s">
        <v>5485</v>
      </c>
      <c r="E1097" s="362" t="s">
        <v>796</v>
      </c>
      <c r="F1097" s="78">
        <f t="shared" si="17"/>
        <v>22</v>
      </c>
      <c r="G1097" t="s">
        <v>1217</v>
      </c>
      <c r="H1097" s="27" t="s">
        <v>47</v>
      </c>
    </row>
    <row r="1098" spans="1:8">
      <c r="A1098" s="11">
        <v>1097</v>
      </c>
      <c r="B1098" s="12" t="s">
        <v>1715</v>
      </c>
      <c r="C1098" t="s">
        <v>5328</v>
      </c>
      <c r="D1098" t="s">
        <v>5486</v>
      </c>
      <c r="E1098" s="362" t="s">
        <v>400</v>
      </c>
      <c r="F1098" s="78">
        <f t="shared" si="17"/>
        <v>23</v>
      </c>
      <c r="G1098" t="s">
        <v>1198</v>
      </c>
      <c r="H1098" s="27" t="s">
        <v>50</v>
      </c>
    </row>
    <row r="1099" spans="1:8">
      <c r="A1099" s="11">
        <v>1098</v>
      </c>
      <c r="B1099" s="12" t="s">
        <v>1716</v>
      </c>
      <c r="C1099" t="s">
        <v>5329</v>
      </c>
      <c r="D1099" t="s">
        <v>5487</v>
      </c>
      <c r="E1099" s="362" t="s">
        <v>400</v>
      </c>
      <c r="F1099" s="78">
        <f t="shared" si="17"/>
        <v>23</v>
      </c>
      <c r="G1099" t="s">
        <v>1198</v>
      </c>
      <c r="H1099" s="27" t="s">
        <v>63</v>
      </c>
    </row>
    <row r="1100" spans="1:8">
      <c r="A1100" s="11">
        <v>1099</v>
      </c>
      <c r="B1100" s="12" t="s">
        <v>1717</v>
      </c>
      <c r="C1100" t="s">
        <v>5541</v>
      </c>
      <c r="D1100" t="s">
        <v>5488</v>
      </c>
      <c r="E1100" s="362" t="s">
        <v>400</v>
      </c>
      <c r="F1100" s="78">
        <f t="shared" si="17"/>
        <v>23</v>
      </c>
      <c r="G1100" t="s">
        <v>1198</v>
      </c>
      <c r="H1100" s="27" t="s">
        <v>50</v>
      </c>
    </row>
    <row r="1101" spans="1:8">
      <c r="A1101" s="11">
        <v>1100</v>
      </c>
      <c r="B1101" s="12" t="s">
        <v>1718</v>
      </c>
      <c r="C1101" t="s">
        <v>5330</v>
      </c>
      <c r="D1101" t="s">
        <v>5489</v>
      </c>
      <c r="E1101" s="362" t="s">
        <v>400</v>
      </c>
      <c r="F1101" s="78">
        <f t="shared" si="17"/>
        <v>23</v>
      </c>
      <c r="G1101" t="s">
        <v>1198</v>
      </c>
      <c r="H1101" s="27" t="s">
        <v>47</v>
      </c>
    </row>
    <row r="1102" spans="1:8">
      <c r="A1102" s="11">
        <v>1101</v>
      </c>
      <c r="B1102" s="12" t="s">
        <v>1719</v>
      </c>
      <c r="C1102" t="s">
        <v>5331</v>
      </c>
      <c r="D1102" t="s">
        <v>5490</v>
      </c>
      <c r="E1102" s="362" t="s">
        <v>400</v>
      </c>
      <c r="F1102" s="78">
        <f t="shared" si="17"/>
        <v>23</v>
      </c>
      <c r="G1102" t="s">
        <v>1198</v>
      </c>
      <c r="H1102" s="27" t="s">
        <v>47</v>
      </c>
    </row>
    <row r="1103" spans="1:8">
      <c r="A1103" s="11">
        <v>1102</v>
      </c>
      <c r="B1103" s="12" t="s">
        <v>1720</v>
      </c>
      <c r="C1103" t="s">
        <v>5332</v>
      </c>
      <c r="D1103" t="s">
        <v>4868</v>
      </c>
      <c r="E1103" s="362" t="s">
        <v>400</v>
      </c>
      <c r="F1103" s="78">
        <f t="shared" si="17"/>
        <v>23</v>
      </c>
      <c r="G1103" t="s">
        <v>1198</v>
      </c>
      <c r="H1103" s="27" t="s">
        <v>271</v>
      </c>
    </row>
    <row r="1104" spans="1:8">
      <c r="A1104" s="11">
        <v>1103</v>
      </c>
      <c r="B1104" s="12" t="s">
        <v>1721</v>
      </c>
      <c r="C1104" t="s">
        <v>5333</v>
      </c>
      <c r="D1104" t="s">
        <v>5491</v>
      </c>
      <c r="E1104" s="362" t="s">
        <v>172</v>
      </c>
      <c r="F1104" s="78">
        <f t="shared" si="17"/>
        <v>8</v>
      </c>
      <c r="G1104" t="s">
        <v>1199</v>
      </c>
      <c r="H1104" s="27" t="s">
        <v>80</v>
      </c>
    </row>
    <row r="1105" spans="1:8">
      <c r="A1105" s="11">
        <v>1104</v>
      </c>
      <c r="B1105" s="12" t="s">
        <v>1722</v>
      </c>
      <c r="C1105" t="s">
        <v>5334</v>
      </c>
      <c r="D1105" t="s">
        <v>5492</v>
      </c>
      <c r="E1105" s="362" t="s">
        <v>400</v>
      </c>
      <c r="F1105" s="78">
        <f t="shared" si="17"/>
        <v>23</v>
      </c>
      <c r="G1105" t="s">
        <v>1199</v>
      </c>
      <c r="H1105" s="27" t="s">
        <v>80</v>
      </c>
    </row>
    <row r="1106" spans="1:8">
      <c r="A1106" s="11">
        <v>1105</v>
      </c>
      <c r="B1106" s="12" t="s">
        <v>1723</v>
      </c>
      <c r="C1106" t="s">
        <v>5335</v>
      </c>
      <c r="D1106" t="s">
        <v>5493</v>
      </c>
      <c r="E1106" s="362" t="s">
        <v>1168</v>
      </c>
      <c r="F1106" s="78">
        <f t="shared" si="17"/>
        <v>24</v>
      </c>
      <c r="G1106" t="s">
        <v>1199</v>
      </c>
      <c r="H1106" s="27" t="s">
        <v>80</v>
      </c>
    </row>
    <row r="1107" spans="1:8">
      <c r="A1107" s="11">
        <v>1106</v>
      </c>
      <c r="B1107" s="12" t="s">
        <v>1724</v>
      </c>
      <c r="C1107" t="s">
        <v>5336</v>
      </c>
      <c r="D1107" t="s">
        <v>5494</v>
      </c>
      <c r="E1107" s="362" t="s">
        <v>796</v>
      </c>
      <c r="F1107" s="78">
        <f t="shared" si="17"/>
        <v>22</v>
      </c>
      <c r="G1107" t="s">
        <v>1199</v>
      </c>
      <c r="H1107" s="27" t="s">
        <v>80</v>
      </c>
    </row>
    <row r="1108" spans="1:8">
      <c r="A1108" s="11">
        <v>1107</v>
      </c>
      <c r="B1108" s="12" t="s">
        <v>1725</v>
      </c>
      <c r="C1108" t="s">
        <v>5337</v>
      </c>
      <c r="D1108" t="s">
        <v>5495</v>
      </c>
      <c r="E1108" s="362" t="s">
        <v>385</v>
      </c>
      <c r="F1108" s="78">
        <f t="shared" si="17"/>
        <v>28</v>
      </c>
      <c r="G1108" t="s">
        <v>1199</v>
      </c>
      <c r="H1108" s="27" t="s">
        <v>80</v>
      </c>
    </row>
    <row r="1109" spans="1:8">
      <c r="A1109" s="11">
        <v>1108</v>
      </c>
      <c r="B1109" s="12" t="s">
        <v>1726</v>
      </c>
      <c r="C1109" t="s">
        <v>5338</v>
      </c>
      <c r="D1109" t="s">
        <v>5496</v>
      </c>
      <c r="E1109" s="362" t="s">
        <v>5544</v>
      </c>
      <c r="F1109" s="78">
        <f t="shared" si="17"/>
        <v>6</v>
      </c>
      <c r="G1109" t="s">
        <v>1199</v>
      </c>
      <c r="H1109" s="27" t="s">
        <v>80</v>
      </c>
    </row>
    <row r="1110" spans="1:8">
      <c r="A1110" s="11">
        <v>1109</v>
      </c>
      <c r="B1110" s="12" t="s">
        <v>1727</v>
      </c>
      <c r="C1110" t="s">
        <v>5339</v>
      </c>
      <c r="D1110" t="s">
        <v>5497</v>
      </c>
      <c r="E1110" s="362" t="s">
        <v>400</v>
      </c>
      <c r="F1110" s="78">
        <f t="shared" si="17"/>
        <v>23</v>
      </c>
      <c r="G1110" t="s">
        <v>1199</v>
      </c>
      <c r="H1110" s="27" t="s">
        <v>80</v>
      </c>
    </row>
    <row r="1111" spans="1:8">
      <c r="A1111" s="11">
        <v>1110</v>
      </c>
      <c r="B1111" s="12" t="s">
        <v>1728</v>
      </c>
      <c r="C1111" t="s">
        <v>5340</v>
      </c>
      <c r="D1111" t="s">
        <v>5498</v>
      </c>
      <c r="E1111" s="362" t="s">
        <v>796</v>
      </c>
      <c r="F1111" s="78">
        <f t="shared" si="17"/>
        <v>22</v>
      </c>
      <c r="G1111" t="s">
        <v>1199</v>
      </c>
      <c r="H1111" s="27" t="s">
        <v>80</v>
      </c>
    </row>
    <row r="1112" spans="1:8">
      <c r="A1112" s="11">
        <v>1111</v>
      </c>
      <c r="B1112" s="12" t="s">
        <v>1729</v>
      </c>
      <c r="C1112" t="s">
        <v>5341</v>
      </c>
      <c r="D1112" t="s">
        <v>5499</v>
      </c>
      <c r="E1112" s="362" t="s">
        <v>400</v>
      </c>
      <c r="F1112" s="78">
        <f t="shared" si="17"/>
        <v>23</v>
      </c>
      <c r="G1112" t="s">
        <v>1199</v>
      </c>
      <c r="H1112" s="27" t="s">
        <v>80</v>
      </c>
    </row>
    <row r="1113" spans="1:8">
      <c r="A1113" s="11">
        <v>1112</v>
      </c>
      <c r="B1113" s="12" t="s">
        <v>1730</v>
      </c>
      <c r="C1113" t="s">
        <v>5342</v>
      </c>
      <c r="D1113" t="s">
        <v>5500</v>
      </c>
      <c r="E1113" s="362" t="s">
        <v>400</v>
      </c>
      <c r="F1113" s="78">
        <f t="shared" si="17"/>
        <v>23</v>
      </c>
      <c r="G1113" t="s">
        <v>1199</v>
      </c>
      <c r="H1113" s="27" t="s">
        <v>80</v>
      </c>
    </row>
    <row r="1114" spans="1:8">
      <c r="A1114" s="11">
        <v>1113</v>
      </c>
      <c r="B1114" s="12" t="s">
        <v>1731</v>
      </c>
      <c r="C1114" t="s">
        <v>5343</v>
      </c>
      <c r="D1114" t="s">
        <v>5501</v>
      </c>
      <c r="E1114" s="362" t="s">
        <v>1179</v>
      </c>
      <c r="F1114" s="78">
        <f t="shared" si="17"/>
        <v>18</v>
      </c>
      <c r="G1114" t="s">
        <v>1199</v>
      </c>
      <c r="H1114" s="27" t="s">
        <v>80</v>
      </c>
    </row>
    <row r="1115" spans="1:8">
      <c r="A1115" s="11">
        <v>1114</v>
      </c>
      <c r="B1115" s="12" t="s">
        <v>1732</v>
      </c>
      <c r="C1115" t="s">
        <v>5344</v>
      </c>
      <c r="D1115" t="s">
        <v>5502</v>
      </c>
      <c r="E1115" s="362" t="s">
        <v>116</v>
      </c>
      <c r="F1115" s="78">
        <f t="shared" si="17"/>
        <v>42</v>
      </c>
      <c r="G1115" t="s">
        <v>1199</v>
      </c>
      <c r="H1115" s="27" t="s">
        <v>80</v>
      </c>
    </row>
    <row r="1116" spans="1:8">
      <c r="A1116" s="11">
        <v>1115</v>
      </c>
      <c r="B1116" s="12" t="s">
        <v>1733</v>
      </c>
      <c r="C1116" t="s">
        <v>5345</v>
      </c>
      <c r="D1116" t="s">
        <v>5503</v>
      </c>
      <c r="E1116" s="362" t="s">
        <v>400</v>
      </c>
      <c r="F1116" s="78">
        <f t="shared" si="17"/>
        <v>23</v>
      </c>
      <c r="G1116" t="s">
        <v>1199</v>
      </c>
      <c r="H1116" s="27" t="s">
        <v>80</v>
      </c>
    </row>
    <row r="1117" spans="1:8">
      <c r="A1117" s="11">
        <v>1116</v>
      </c>
      <c r="B1117" s="12" t="s">
        <v>1734</v>
      </c>
      <c r="C1117" t="s">
        <v>5346</v>
      </c>
      <c r="D1117" t="s">
        <v>5504</v>
      </c>
      <c r="E1117" s="362" t="s">
        <v>1335</v>
      </c>
      <c r="F1117" s="78">
        <f t="shared" si="17"/>
        <v>21</v>
      </c>
      <c r="G1117" t="s">
        <v>1202</v>
      </c>
      <c r="H1117" s="27" t="s">
        <v>80</v>
      </c>
    </row>
    <row r="1118" spans="1:8">
      <c r="A1118" s="11">
        <v>1117</v>
      </c>
      <c r="B1118" s="12" t="s">
        <v>1735</v>
      </c>
      <c r="C1118" t="s">
        <v>5347</v>
      </c>
      <c r="D1118" t="s">
        <v>5505</v>
      </c>
      <c r="E1118" s="362" t="s">
        <v>1335</v>
      </c>
      <c r="F1118" s="78">
        <f t="shared" si="17"/>
        <v>21</v>
      </c>
      <c r="G1118" t="s">
        <v>1202</v>
      </c>
      <c r="H1118" s="27" t="s">
        <v>47</v>
      </c>
    </row>
    <row r="1119" spans="1:8">
      <c r="A1119" s="11">
        <v>1118</v>
      </c>
      <c r="B1119" s="12" t="s">
        <v>1736</v>
      </c>
      <c r="C1119" t="s">
        <v>5348</v>
      </c>
      <c r="D1119" t="s">
        <v>5506</v>
      </c>
      <c r="E1119" s="362" t="s">
        <v>1335</v>
      </c>
      <c r="F1119" s="78">
        <f t="shared" si="17"/>
        <v>21</v>
      </c>
      <c r="G1119" t="s">
        <v>1201</v>
      </c>
      <c r="H1119" s="27" t="s">
        <v>63</v>
      </c>
    </row>
    <row r="1120" spans="1:8">
      <c r="A1120" s="11">
        <v>1119</v>
      </c>
      <c r="B1120" s="12" t="s">
        <v>1737</v>
      </c>
      <c r="C1120" t="s">
        <v>5349</v>
      </c>
      <c r="D1120" t="s">
        <v>5542</v>
      </c>
      <c r="E1120" s="362" t="s">
        <v>400</v>
      </c>
      <c r="F1120" s="78">
        <f t="shared" si="17"/>
        <v>23</v>
      </c>
      <c r="G1120" t="s">
        <v>1201</v>
      </c>
      <c r="H1120" s="27" t="s">
        <v>50</v>
      </c>
    </row>
    <row r="1121" spans="1:8">
      <c r="A1121" s="11">
        <v>1120</v>
      </c>
      <c r="B1121" s="12" t="s">
        <v>1738</v>
      </c>
      <c r="C1121" t="s">
        <v>5350</v>
      </c>
      <c r="D1121" t="s">
        <v>5507</v>
      </c>
      <c r="E1121" s="362" t="s">
        <v>400</v>
      </c>
      <c r="F1121" s="78">
        <f t="shared" si="17"/>
        <v>23</v>
      </c>
      <c r="G1121" t="s">
        <v>1201</v>
      </c>
      <c r="H1121" s="27" t="s">
        <v>50</v>
      </c>
    </row>
    <row r="1122" spans="1:8">
      <c r="A1122" s="11">
        <v>1121</v>
      </c>
      <c r="B1122" s="12" t="s">
        <v>1739</v>
      </c>
      <c r="C1122" t="s">
        <v>5351</v>
      </c>
      <c r="D1122" t="s">
        <v>5508</v>
      </c>
      <c r="E1122" s="362" t="s">
        <v>400</v>
      </c>
      <c r="F1122" s="78">
        <f t="shared" si="17"/>
        <v>23</v>
      </c>
      <c r="G1122" t="s">
        <v>1201</v>
      </c>
      <c r="H1122" s="27" t="s">
        <v>47</v>
      </c>
    </row>
    <row r="1123" spans="1:8">
      <c r="A1123" s="11">
        <v>1122</v>
      </c>
      <c r="B1123" s="12" t="s">
        <v>1740</v>
      </c>
      <c r="C1123" t="s">
        <v>5352</v>
      </c>
      <c r="D1123" t="s">
        <v>5509</v>
      </c>
      <c r="E1123" s="362" t="s">
        <v>400</v>
      </c>
      <c r="F1123" s="78">
        <f t="shared" si="17"/>
        <v>23</v>
      </c>
      <c r="G1123" t="s">
        <v>1201</v>
      </c>
      <c r="H1123" s="27" t="s">
        <v>80</v>
      </c>
    </row>
    <row r="1124" spans="1:8">
      <c r="A1124" s="11">
        <v>1123</v>
      </c>
      <c r="B1124" s="12" t="s">
        <v>1741</v>
      </c>
      <c r="C1124" t="s">
        <v>5353</v>
      </c>
      <c r="D1124" t="s">
        <v>5510</v>
      </c>
      <c r="E1124" s="362" t="s">
        <v>1168</v>
      </c>
      <c r="F1124" s="78">
        <f t="shared" si="17"/>
        <v>24</v>
      </c>
      <c r="G1124" t="s">
        <v>1201</v>
      </c>
      <c r="H1124" s="27" t="s">
        <v>80</v>
      </c>
    </row>
    <row r="1125" spans="1:8">
      <c r="A1125" s="11">
        <v>1124</v>
      </c>
      <c r="B1125" s="12" t="s">
        <v>1742</v>
      </c>
      <c r="C1125" t="s">
        <v>5354</v>
      </c>
      <c r="D1125" t="s">
        <v>5511</v>
      </c>
      <c r="E1125" s="362" t="s">
        <v>400</v>
      </c>
      <c r="F1125" s="78">
        <f t="shared" si="17"/>
        <v>23</v>
      </c>
      <c r="G1125" t="s">
        <v>1201</v>
      </c>
      <c r="H1125" s="27" t="s">
        <v>80</v>
      </c>
    </row>
    <row r="1126" spans="1:8">
      <c r="A1126" s="11">
        <v>1125</v>
      </c>
      <c r="B1126" s="12" t="s">
        <v>1743</v>
      </c>
      <c r="C1126" t="s">
        <v>5355</v>
      </c>
      <c r="D1126" t="s">
        <v>5512</v>
      </c>
      <c r="E1126" s="362" t="s">
        <v>1336</v>
      </c>
      <c r="F1126" s="78">
        <f t="shared" si="17"/>
        <v>16</v>
      </c>
      <c r="G1126" t="s">
        <v>1201</v>
      </c>
      <c r="H1126" s="27" t="s">
        <v>80</v>
      </c>
    </row>
    <row r="1127" spans="1:8">
      <c r="A1127" s="11">
        <v>1126</v>
      </c>
      <c r="B1127" s="12" t="s">
        <v>1744</v>
      </c>
      <c r="C1127" t="s">
        <v>5356</v>
      </c>
      <c r="D1127" t="s">
        <v>5513</v>
      </c>
      <c r="E1127" s="362" t="s">
        <v>400</v>
      </c>
      <c r="F1127" s="78">
        <f t="shared" si="17"/>
        <v>23</v>
      </c>
      <c r="G1127" t="s">
        <v>1201</v>
      </c>
      <c r="H1127" s="27" t="s">
        <v>80</v>
      </c>
    </row>
    <row r="1128" spans="1:8">
      <c r="A1128" s="11">
        <v>1127</v>
      </c>
      <c r="B1128" s="12" t="s">
        <v>1745</v>
      </c>
      <c r="C1128" t="s">
        <v>5357</v>
      </c>
      <c r="D1128" t="s">
        <v>5514</v>
      </c>
      <c r="E1128" s="362" t="s">
        <v>400</v>
      </c>
      <c r="F1128" s="78">
        <f t="shared" si="17"/>
        <v>23</v>
      </c>
      <c r="G1128" t="s">
        <v>1209</v>
      </c>
      <c r="H1128" s="27" t="s">
        <v>47</v>
      </c>
    </row>
    <row r="1129" spans="1:8">
      <c r="A1129" s="11">
        <v>1128</v>
      </c>
      <c r="B1129" s="12" t="s">
        <v>1746</v>
      </c>
      <c r="C1129" t="s">
        <v>5358</v>
      </c>
      <c r="D1129" t="s">
        <v>5515</v>
      </c>
      <c r="E1129" s="362" t="s">
        <v>400</v>
      </c>
      <c r="F1129" s="78">
        <f t="shared" si="17"/>
        <v>23</v>
      </c>
      <c r="G1129" t="s">
        <v>1209</v>
      </c>
      <c r="H1129" s="27" t="s">
        <v>80</v>
      </c>
    </row>
    <row r="1130" spans="1:8">
      <c r="A1130" s="11">
        <v>1129</v>
      </c>
      <c r="B1130" s="12" t="s">
        <v>1747</v>
      </c>
      <c r="C1130" t="s">
        <v>5359</v>
      </c>
      <c r="D1130" t="s">
        <v>5516</v>
      </c>
      <c r="E1130" s="362" t="s">
        <v>400</v>
      </c>
      <c r="F1130" s="78">
        <f t="shared" si="17"/>
        <v>23</v>
      </c>
      <c r="G1130" t="s">
        <v>1209</v>
      </c>
      <c r="H1130" s="27" t="s">
        <v>80</v>
      </c>
    </row>
    <row r="1131" spans="1:8">
      <c r="A1131" s="11">
        <v>1130</v>
      </c>
      <c r="B1131" s="12" t="s">
        <v>1748</v>
      </c>
      <c r="C1131" t="s">
        <v>5360</v>
      </c>
      <c r="D1131" t="s">
        <v>5517</v>
      </c>
      <c r="E1131" s="362" t="s">
        <v>130</v>
      </c>
      <c r="F1131" s="78">
        <f t="shared" si="17"/>
        <v>27</v>
      </c>
      <c r="G1131" t="s">
        <v>1205</v>
      </c>
      <c r="H1131" s="27" t="s">
        <v>80</v>
      </c>
    </row>
    <row r="1132" spans="1:8">
      <c r="A1132" s="11">
        <v>1131</v>
      </c>
      <c r="B1132" s="12" t="s">
        <v>1749</v>
      </c>
      <c r="C1132" t="s">
        <v>5361</v>
      </c>
      <c r="D1132" t="s">
        <v>5518</v>
      </c>
      <c r="E1132" s="362" t="s">
        <v>130</v>
      </c>
      <c r="F1132" s="78">
        <f t="shared" si="17"/>
        <v>27</v>
      </c>
      <c r="G1132" t="s">
        <v>1205</v>
      </c>
      <c r="H1132" s="27" t="s">
        <v>80</v>
      </c>
    </row>
    <row r="1133" spans="1:8">
      <c r="A1133" s="11">
        <v>1132</v>
      </c>
      <c r="B1133" s="12" t="s">
        <v>1750</v>
      </c>
      <c r="C1133" t="s">
        <v>5362</v>
      </c>
      <c r="D1133" t="s">
        <v>5519</v>
      </c>
      <c r="E1133" s="362" t="s">
        <v>1168</v>
      </c>
      <c r="F1133" s="78">
        <f t="shared" si="17"/>
        <v>24</v>
      </c>
      <c r="G1133" t="s">
        <v>1205</v>
      </c>
      <c r="H1133" s="27" t="s">
        <v>80</v>
      </c>
    </row>
    <row r="1134" spans="1:8">
      <c r="A1134" s="11">
        <v>1133</v>
      </c>
      <c r="B1134" s="12" t="s">
        <v>1751</v>
      </c>
      <c r="C1134" t="s">
        <v>5363</v>
      </c>
      <c r="D1134" t="s">
        <v>5520</v>
      </c>
      <c r="E1134" s="362" t="s">
        <v>1335</v>
      </c>
      <c r="F1134" s="78">
        <f t="shared" si="17"/>
        <v>21</v>
      </c>
      <c r="G1134" t="s">
        <v>1205</v>
      </c>
      <c r="H1134" s="27" t="s">
        <v>80</v>
      </c>
    </row>
    <row r="1135" spans="1:8">
      <c r="A1135" s="11">
        <v>1134</v>
      </c>
      <c r="B1135" s="12" t="s">
        <v>1752</v>
      </c>
      <c r="C1135" t="s">
        <v>5364</v>
      </c>
      <c r="D1135" t="s">
        <v>5521</v>
      </c>
      <c r="E1135" s="362" t="s">
        <v>413</v>
      </c>
      <c r="F1135" s="78">
        <f t="shared" si="17"/>
        <v>30</v>
      </c>
      <c r="G1135" t="s">
        <v>1205</v>
      </c>
      <c r="H1135" s="27" t="s">
        <v>80</v>
      </c>
    </row>
    <row r="1136" spans="1:8">
      <c r="A1136" s="11">
        <v>1135</v>
      </c>
      <c r="B1136" s="12" t="s">
        <v>1753</v>
      </c>
      <c r="C1136" t="s">
        <v>5365</v>
      </c>
      <c r="D1136" t="s">
        <v>5522</v>
      </c>
      <c r="E1136" s="362" t="s">
        <v>796</v>
      </c>
      <c r="F1136" s="78">
        <f t="shared" si="17"/>
        <v>22</v>
      </c>
      <c r="G1136" t="s">
        <v>1205</v>
      </c>
      <c r="H1136" s="27" t="s">
        <v>80</v>
      </c>
    </row>
    <row r="1137" spans="1:8">
      <c r="A1137" s="11">
        <v>1136</v>
      </c>
      <c r="B1137" s="12" t="s">
        <v>1754</v>
      </c>
      <c r="C1137" t="s">
        <v>5366</v>
      </c>
      <c r="D1137" t="s">
        <v>5523</v>
      </c>
      <c r="E1137" s="362" t="s">
        <v>796</v>
      </c>
      <c r="F1137" s="78">
        <f t="shared" si="17"/>
        <v>22</v>
      </c>
      <c r="G1137" t="s">
        <v>1213</v>
      </c>
      <c r="H1137" s="27" t="s">
        <v>80</v>
      </c>
    </row>
    <row r="1138" spans="1:8">
      <c r="A1138" s="11">
        <v>1137</v>
      </c>
      <c r="B1138" s="12" t="s">
        <v>1755</v>
      </c>
      <c r="C1138" t="s">
        <v>5367</v>
      </c>
      <c r="D1138" t="s">
        <v>5524</v>
      </c>
      <c r="E1138" s="362" t="s">
        <v>1168</v>
      </c>
      <c r="F1138" s="78">
        <f t="shared" si="17"/>
        <v>24</v>
      </c>
      <c r="G1138" t="s">
        <v>1213</v>
      </c>
      <c r="H1138" s="27" t="s">
        <v>80</v>
      </c>
    </row>
    <row r="1139" spans="1:8">
      <c r="A1139" s="11">
        <v>1138</v>
      </c>
      <c r="B1139" s="12" t="s">
        <v>1756</v>
      </c>
      <c r="C1139" t="s">
        <v>5368</v>
      </c>
      <c r="D1139" t="s">
        <v>5525</v>
      </c>
      <c r="E1139" s="362" t="s">
        <v>1168</v>
      </c>
      <c r="F1139" s="78">
        <f t="shared" si="17"/>
        <v>24</v>
      </c>
      <c r="G1139" t="s">
        <v>1213</v>
      </c>
      <c r="H1139" s="27" t="s">
        <v>80</v>
      </c>
    </row>
    <row r="1140" spans="1:8">
      <c r="A1140" s="11">
        <v>1139</v>
      </c>
      <c r="B1140" s="12" t="s">
        <v>1757</v>
      </c>
      <c r="C1140" t="s">
        <v>5369</v>
      </c>
      <c r="D1140" t="s">
        <v>5526</v>
      </c>
      <c r="E1140" s="362" t="s">
        <v>400</v>
      </c>
      <c r="F1140" s="78">
        <f t="shared" si="17"/>
        <v>23</v>
      </c>
      <c r="G1140" t="s">
        <v>1210</v>
      </c>
      <c r="H1140" s="27" t="s">
        <v>80</v>
      </c>
    </row>
    <row r="1141" spans="1:8">
      <c r="A1141" s="11">
        <v>1140</v>
      </c>
      <c r="B1141" s="12" t="s">
        <v>1758</v>
      </c>
      <c r="C1141" t="s">
        <v>5370</v>
      </c>
      <c r="D1141" t="s">
        <v>5527</v>
      </c>
      <c r="E1141" s="362" t="s">
        <v>374</v>
      </c>
      <c r="F1141" s="78">
        <f t="shared" si="17"/>
        <v>39</v>
      </c>
      <c r="G1141" t="s">
        <v>1210</v>
      </c>
      <c r="H1141" s="27" t="s">
        <v>80</v>
      </c>
    </row>
    <row r="1142" spans="1:8">
      <c r="A1142" s="11">
        <v>1141</v>
      </c>
      <c r="B1142" s="12" t="s">
        <v>1759</v>
      </c>
      <c r="C1142" t="s">
        <v>5371</v>
      </c>
      <c r="D1142" t="s">
        <v>5528</v>
      </c>
      <c r="E1142" s="362" t="s">
        <v>400</v>
      </c>
      <c r="F1142" s="78">
        <f t="shared" si="17"/>
        <v>23</v>
      </c>
      <c r="G1142" t="s">
        <v>1210</v>
      </c>
      <c r="H1142" s="27" t="s">
        <v>80</v>
      </c>
    </row>
    <row r="1143" spans="1:8">
      <c r="A1143" s="11">
        <v>1142</v>
      </c>
      <c r="B1143" s="12" t="s">
        <v>1760</v>
      </c>
      <c r="C1143" t="s">
        <v>5372</v>
      </c>
      <c r="D1143" t="s">
        <v>5529</v>
      </c>
      <c r="E1143" s="362" t="s">
        <v>1177</v>
      </c>
      <c r="F1143" s="78">
        <f t="shared" si="17"/>
        <v>20</v>
      </c>
      <c r="G1143" t="s">
        <v>1210</v>
      </c>
      <c r="H1143" s="27" t="s">
        <v>80</v>
      </c>
    </row>
    <row r="1144" spans="1:8">
      <c r="A1144" s="11">
        <v>1143</v>
      </c>
      <c r="B1144" s="12" t="s">
        <v>1761</v>
      </c>
      <c r="C1144" t="s">
        <v>5373</v>
      </c>
      <c r="D1144" t="s">
        <v>5530</v>
      </c>
      <c r="E1144" s="362" t="s">
        <v>400</v>
      </c>
      <c r="F1144" s="78">
        <f t="shared" si="17"/>
        <v>23</v>
      </c>
      <c r="G1144" t="s">
        <v>1210</v>
      </c>
      <c r="H1144" s="27" t="s">
        <v>80</v>
      </c>
    </row>
    <row r="1145" spans="1:8">
      <c r="A1145" s="11">
        <v>1144</v>
      </c>
      <c r="B1145" s="12" t="s">
        <v>1762</v>
      </c>
      <c r="C1145" t="s">
        <v>5374</v>
      </c>
      <c r="D1145" t="s">
        <v>5531</v>
      </c>
      <c r="E1145" s="362" t="s">
        <v>400</v>
      </c>
      <c r="F1145" s="78">
        <f t="shared" si="17"/>
        <v>23</v>
      </c>
      <c r="G1145" t="s">
        <v>1210</v>
      </c>
      <c r="H1145" s="27" t="s">
        <v>80</v>
      </c>
    </row>
    <row r="1146" spans="1:8">
      <c r="A1146" s="11">
        <v>1145</v>
      </c>
      <c r="B1146" s="12" t="s">
        <v>1763</v>
      </c>
      <c r="C1146" t="s">
        <v>5375</v>
      </c>
      <c r="D1146" t="s">
        <v>5532</v>
      </c>
      <c r="E1146" s="362" t="s">
        <v>400</v>
      </c>
      <c r="F1146" s="78">
        <f t="shared" si="17"/>
        <v>23</v>
      </c>
      <c r="G1146" t="s">
        <v>1210</v>
      </c>
      <c r="H1146" s="27" t="s">
        <v>80</v>
      </c>
    </row>
    <row r="1147" spans="1:8">
      <c r="A1147" s="11">
        <v>1146</v>
      </c>
      <c r="B1147" s="12" t="s">
        <v>1764</v>
      </c>
      <c r="C1147" t="s">
        <v>5376</v>
      </c>
      <c r="D1147" t="s">
        <v>5533</v>
      </c>
      <c r="E1147" s="362" t="s">
        <v>688</v>
      </c>
      <c r="F1147" s="78">
        <f t="shared" si="17"/>
        <v>15</v>
      </c>
      <c r="G1147" t="s">
        <v>1210</v>
      </c>
      <c r="H1147" s="27" t="s">
        <v>80</v>
      </c>
    </row>
    <row r="1148" spans="1:8">
      <c r="A1148" s="11">
        <v>1147</v>
      </c>
      <c r="B1148" s="12" t="s">
        <v>1765</v>
      </c>
      <c r="C1148" t="s">
        <v>5377</v>
      </c>
      <c r="D1148" t="s">
        <v>5534</v>
      </c>
      <c r="E1148" s="362" t="s">
        <v>1335</v>
      </c>
      <c r="F1148" s="78">
        <f t="shared" si="17"/>
        <v>21</v>
      </c>
      <c r="G1148" t="s">
        <v>1203</v>
      </c>
      <c r="H1148" s="27" t="s">
        <v>80</v>
      </c>
    </row>
    <row r="1149" spans="1:8">
      <c r="A1149" s="11">
        <v>1148</v>
      </c>
      <c r="B1149" s="12" t="s">
        <v>1766</v>
      </c>
      <c r="C1149" t="s">
        <v>5378</v>
      </c>
      <c r="D1149" t="s">
        <v>5535</v>
      </c>
      <c r="E1149" s="362" t="s">
        <v>400</v>
      </c>
      <c r="F1149" s="78">
        <f t="shared" si="17"/>
        <v>23</v>
      </c>
      <c r="G1149" t="s">
        <v>1203</v>
      </c>
      <c r="H1149" s="27" t="s">
        <v>80</v>
      </c>
    </row>
    <row r="1150" spans="1:8">
      <c r="A1150" s="11">
        <v>1149</v>
      </c>
      <c r="B1150" s="12" t="s">
        <v>1767</v>
      </c>
      <c r="C1150" t="s">
        <v>5379</v>
      </c>
      <c r="D1150" t="s">
        <v>5536</v>
      </c>
      <c r="E1150" s="362" t="s">
        <v>400</v>
      </c>
      <c r="F1150" s="78">
        <f t="shared" si="17"/>
        <v>23</v>
      </c>
      <c r="G1150" t="s">
        <v>1203</v>
      </c>
      <c r="H1150" s="27" t="s">
        <v>80</v>
      </c>
    </row>
    <row r="1151" spans="1:8">
      <c r="A1151" s="11">
        <v>1150</v>
      </c>
      <c r="B1151" s="12" t="s">
        <v>1768</v>
      </c>
      <c r="C1151" t="s">
        <v>5380</v>
      </c>
      <c r="D1151" t="s">
        <v>5537</v>
      </c>
      <c r="E1151" s="362" t="s">
        <v>400</v>
      </c>
      <c r="F1151" s="78">
        <f t="shared" si="17"/>
        <v>23</v>
      </c>
      <c r="G1151" t="s">
        <v>1203</v>
      </c>
      <c r="H1151" s="27" t="s">
        <v>80</v>
      </c>
    </row>
    <row r="1152" spans="1:8">
      <c r="A1152" s="11">
        <v>1151</v>
      </c>
      <c r="B1152" s="12" t="s">
        <v>1769</v>
      </c>
      <c r="C1152" t="s">
        <v>5381</v>
      </c>
      <c r="D1152" t="s">
        <v>5538</v>
      </c>
      <c r="E1152" s="362" t="s">
        <v>400</v>
      </c>
      <c r="F1152" s="78">
        <f t="shared" si="17"/>
        <v>23</v>
      </c>
      <c r="G1152" t="s">
        <v>1203</v>
      </c>
      <c r="H1152" s="27" t="s">
        <v>80</v>
      </c>
    </row>
    <row r="1153" spans="1:8">
      <c r="A1153" s="11">
        <v>1152</v>
      </c>
      <c r="B1153" s="12" t="s">
        <v>1770</v>
      </c>
      <c r="C1153" t="s">
        <v>5382</v>
      </c>
      <c r="D1153" t="s">
        <v>5539</v>
      </c>
      <c r="E1153" s="362" t="s">
        <v>400</v>
      </c>
      <c r="F1153" s="78">
        <f t="shared" si="17"/>
        <v>23</v>
      </c>
      <c r="G1153" t="s">
        <v>1203</v>
      </c>
      <c r="H1153" s="27" t="s">
        <v>80</v>
      </c>
    </row>
    <row r="1154" spans="1:8">
      <c r="A1154" s="11">
        <v>1153</v>
      </c>
      <c r="B1154" s="12" t="s">
        <v>1771</v>
      </c>
      <c r="C1154"/>
      <c r="D1154"/>
      <c r="E1154"/>
      <c r="F1154" s="78" t="e">
        <f t="shared" si="17"/>
        <v>#N/A</v>
      </c>
      <c r="G1154"/>
      <c r="H1154" s="27"/>
    </row>
    <row r="1155" spans="1:8">
      <c r="A1155" s="11">
        <v>1154</v>
      </c>
      <c r="B1155" s="12" t="s">
        <v>1772</v>
      </c>
      <c r="C1155"/>
      <c r="D1155"/>
      <c r="E1155"/>
      <c r="F1155" s="78" t="e">
        <f t="shared" ref="F1155:F1218" si="18">VLOOKUP(E1155,$N$1:$O$48,2,FALSE)</f>
        <v>#N/A</v>
      </c>
      <c r="G1155"/>
      <c r="H1155" s="27"/>
    </row>
    <row r="1156" spans="1:8">
      <c r="A1156" s="11">
        <v>1155</v>
      </c>
      <c r="B1156" s="12" t="s">
        <v>1773</v>
      </c>
      <c r="C1156"/>
      <c r="D1156"/>
      <c r="E1156"/>
      <c r="F1156" s="78" t="e">
        <f t="shared" si="18"/>
        <v>#N/A</v>
      </c>
      <c r="G1156"/>
      <c r="H1156" s="27"/>
    </row>
    <row r="1157" spans="1:8">
      <c r="A1157" s="11">
        <v>1156</v>
      </c>
      <c r="B1157" s="12" t="s">
        <v>1774</v>
      </c>
      <c r="C1157"/>
      <c r="D1157"/>
      <c r="E1157"/>
      <c r="F1157" s="78" t="e">
        <f t="shared" si="18"/>
        <v>#N/A</v>
      </c>
      <c r="G1157"/>
      <c r="H1157" s="27"/>
    </row>
    <row r="1158" spans="1:8">
      <c r="A1158" s="11">
        <v>1157</v>
      </c>
      <c r="B1158" s="12" t="s">
        <v>1775</v>
      </c>
      <c r="C1158"/>
      <c r="D1158"/>
      <c r="E1158"/>
      <c r="F1158" s="78" t="e">
        <f t="shared" si="18"/>
        <v>#N/A</v>
      </c>
      <c r="G1158"/>
      <c r="H1158" s="27"/>
    </row>
    <row r="1159" spans="1:8">
      <c r="A1159" s="11">
        <v>1158</v>
      </c>
      <c r="B1159" s="12" t="s">
        <v>1776</v>
      </c>
      <c r="C1159"/>
      <c r="D1159"/>
      <c r="E1159"/>
      <c r="F1159" s="78" t="e">
        <f t="shared" si="18"/>
        <v>#N/A</v>
      </c>
      <c r="G1159"/>
      <c r="H1159" s="27"/>
    </row>
    <row r="1160" spans="1:8">
      <c r="A1160" s="11">
        <v>1159</v>
      </c>
      <c r="B1160" s="12" t="s">
        <v>1777</v>
      </c>
      <c r="C1160"/>
      <c r="D1160"/>
      <c r="E1160"/>
      <c r="F1160" s="78" t="e">
        <f t="shared" si="18"/>
        <v>#N/A</v>
      </c>
      <c r="G1160"/>
      <c r="H1160" s="27"/>
    </row>
    <row r="1161" spans="1:8">
      <c r="A1161" s="11">
        <v>1160</v>
      </c>
      <c r="B1161" s="12" t="s">
        <v>1778</v>
      </c>
      <c r="C1161"/>
      <c r="D1161"/>
      <c r="E1161"/>
      <c r="F1161" s="78" t="e">
        <f t="shared" si="18"/>
        <v>#N/A</v>
      </c>
      <c r="G1161"/>
      <c r="H1161" s="27"/>
    </row>
    <row r="1162" spans="1:8">
      <c r="A1162" s="11">
        <v>1161</v>
      </c>
      <c r="B1162" s="12" t="s">
        <v>1779</v>
      </c>
      <c r="C1162"/>
      <c r="D1162"/>
      <c r="E1162"/>
      <c r="F1162" s="78" t="e">
        <f t="shared" si="18"/>
        <v>#N/A</v>
      </c>
      <c r="G1162"/>
      <c r="H1162" s="27"/>
    </row>
    <row r="1163" spans="1:8">
      <c r="A1163" s="11">
        <v>1162</v>
      </c>
      <c r="B1163" s="12" t="s">
        <v>1780</v>
      </c>
      <c r="C1163"/>
      <c r="D1163"/>
      <c r="E1163"/>
      <c r="F1163" s="78" t="e">
        <f t="shared" si="18"/>
        <v>#N/A</v>
      </c>
      <c r="G1163"/>
      <c r="H1163" s="27"/>
    </row>
    <row r="1164" spans="1:8">
      <c r="A1164" s="11">
        <v>1163</v>
      </c>
      <c r="B1164" s="12" t="s">
        <v>1781</v>
      </c>
      <c r="C1164"/>
      <c r="D1164"/>
      <c r="E1164"/>
      <c r="F1164" s="78" t="e">
        <f t="shared" si="18"/>
        <v>#N/A</v>
      </c>
      <c r="G1164"/>
      <c r="H1164" s="27"/>
    </row>
    <row r="1165" spans="1:8">
      <c r="A1165" s="11">
        <v>1164</v>
      </c>
      <c r="B1165" s="12" t="s">
        <v>1782</v>
      </c>
      <c r="C1165"/>
      <c r="D1165"/>
      <c r="E1165"/>
      <c r="F1165" s="78" t="e">
        <f t="shared" si="18"/>
        <v>#N/A</v>
      </c>
      <c r="G1165"/>
      <c r="H1165" s="27"/>
    </row>
    <row r="1166" spans="1:8">
      <c r="A1166" s="11">
        <v>1165</v>
      </c>
      <c r="B1166" s="12" t="s">
        <v>1783</v>
      </c>
      <c r="C1166"/>
      <c r="D1166"/>
      <c r="E1166"/>
      <c r="F1166" s="78" t="e">
        <f t="shared" si="18"/>
        <v>#N/A</v>
      </c>
      <c r="G1166"/>
      <c r="H1166" s="27"/>
    </row>
    <row r="1167" spans="1:8">
      <c r="A1167" s="11">
        <v>1166</v>
      </c>
      <c r="B1167" s="12" t="s">
        <v>1784</v>
      </c>
      <c r="C1167"/>
      <c r="D1167"/>
      <c r="E1167"/>
      <c r="F1167" s="78" t="e">
        <f t="shared" si="18"/>
        <v>#N/A</v>
      </c>
      <c r="G1167"/>
      <c r="H1167" s="27"/>
    </row>
    <row r="1168" spans="1:8">
      <c r="A1168" s="11">
        <v>1167</v>
      </c>
      <c r="B1168" s="12" t="s">
        <v>1785</v>
      </c>
      <c r="C1168"/>
      <c r="D1168"/>
      <c r="E1168"/>
      <c r="F1168" s="78" t="e">
        <f t="shared" si="18"/>
        <v>#N/A</v>
      </c>
      <c r="G1168"/>
      <c r="H1168" s="27"/>
    </row>
    <row r="1169" spans="1:8">
      <c r="A1169" s="11">
        <v>1168</v>
      </c>
      <c r="B1169" s="12" t="s">
        <v>1786</v>
      </c>
      <c r="C1169"/>
      <c r="D1169"/>
      <c r="E1169"/>
      <c r="F1169" s="78" t="e">
        <f t="shared" si="18"/>
        <v>#N/A</v>
      </c>
      <c r="G1169"/>
      <c r="H1169" s="27"/>
    </row>
    <row r="1170" spans="1:8">
      <c r="A1170" s="11">
        <v>1169</v>
      </c>
      <c r="B1170" s="12" t="s">
        <v>1787</v>
      </c>
      <c r="C1170"/>
      <c r="D1170"/>
      <c r="E1170"/>
      <c r="F1170" s="78" t="e">
        <f t="shared" si="18"/>
        <v>#N/A</v>
      </c>
      <c r="G1170"/>
      <c r="H1170" s="27"/>
    </row>
    <row r="1171" spans="1:8">
      <c r="A1171" s="11">
        <v>1170</v>
      </c>
      <c r="B1171" s="12" t="s">
        <v>1788</v>
      </c>
      <c r="C1171"/>
      <c r="D1171"/>
      <c r="E1171"/>
      <c r="F1171" s="78" t="e">
        <f t="shared" si="18"/>
        <v>#N/A</v>
      </c>
      <c r="G1171"/>
      <c r="H1171" s="27"/>
    </row>
    <row r="1172" spans="1:8">
      <c r="A1172" s="11">
        <v>1171</v>
      </c>
      <c r="B1172" s="12" t="s">
        <v>1789</v>
      </c>
      <c r="C1172"/>
      <c r="D1172"/>
      <c r="E1172"/>
      <c r="F1172" s="78" t="e">
        <f t="shared" si="18"/>
        <v>#N/A</v>
      </c>
      <c r="G1172"/>
      <c r="H1172" s="27"/>
    </row>
    <row r="1173" spans="1:8">
      <c r="A1173" s="11">
        <v>1172</v>
      </c>
      <c r="B1173" s="12" t="s">
        <v>1790</v>
      </c>
      <c r="C1173"/>
      <c r="D1173"/>
      <c r="E1173"/>
      <c r="F1173" s="78" t="e">
        <f t="shared" si="18"/>
        <v>#N/A</v>
      </c>
      <c r="G1173"/>
      <c r="H1173" s="27"/>
    </row>
    <row r="1174" spans="1:8">
      <c r="A1174" s="11">
        <v>1173</v>
      </c>
      <c r="B1174" s="12" t="s">
        <v>1791</v>
      </c>
      <c r="C1174"/>
      <c r="D1174"/>
      <c r="E1174"/>
      <c r="F1174" s="78" t="e">
        <f t="shared" si="18"/>
        <v>#N/A</v>
      </c>
      <c r="G1174"/>
      <c r="H1174" s="27"/>
    </row>
    <row r="1175" spans="1:8">
      <c r="A1175" s="11">
        <v>1174</v>
      </c>
      <c r="B1175" s="12" t="s">
        <v>1792</v>
      </c>
      <c r="C1175"/>
      <c r="D1175"/>
      <c r="E1175"/>
      <c r="F1175" s="78" t="e">
        <f t="shared" si="18"/>
        <v>#N/A</v>
      </c>
      <c r="G1175"/>
      <c r="H1175" s="27"/>
    </row>
    <row r="1176" spans="1:8">
      <c r="A1176" s="11">
        <v>1175</v>
      </c>
      <c r="B1176" s="12" t="s">
        <v>1793</v>
      </c>
      <c r="C1176"/>
      <c r="D1176"/>
      <c r="E1176"/>
      <c r="F1176" s="78" t="e">
        <f t="shared" si="18"/>
        <v>#N/A</v>
      </c>
      <c r="G1176"/>
      <c r="H1176" s="27"/>
    </row>
    <row r="1177" spans="1:8">
      <c r="A1177" s="11">
        <v>1176</v>
      </c>
      <c r="B1177" s="12" t="s">
        <v>1794</v>
      </c>
      <c r="C1177"/>
      <c r="D1177"/>
      <c r="E1177"/>
      <c r="F1177" s="78" t="e">
        <f t="shared" si="18"/>
        <v>#N/A</v>
      </c>
      <c r="G1177"/>
      <c r="H1177" s="27"/>
    </row>
    <row r="1178" spans="1:8">
      <c r="A1178" s="11">
        <v>1177</v>
      </c>
      <c r="B1178" s="12" t="s">
        <v>1795</v>
      </c>
      <c r="C1178"/>
      <c r="D1178"/>
      <c r="E1178"/>
      <c r="F1178" s="78" t="e">
        <f t="shared" si="18"/>
        <v>#N/A</v>
      </c>
      <c r="G1178"/>
      <c r="H1178" s="27"/>
    </row>
    <row r="1179" spans="1:8">
      <c r="A1179" s="11">
        <v>1178</v>
      </c>
      <c r="B1179" s="12" t="s">
        <v>1796</v>
      </c>
      <c r="C1179"/>
      <c r="D1179"/>
      <c r="E1179"/>
      <c r="F1179" s="78" t="e">
        <f t="shared" si="18"/>
        <v>#N/A</v>
      </c>
      <c r="G1179"/>
      <c r="H1179" s="27"/>
    </row>
    <row r="1180" spans="1:8">
      <c r="A1180" s="11">
        <v>1179</v>
      </c>
      <c r="B1180" s="12" t="s">
        <v>1797</v>
      </c>
      <c r="C1180"/>
      <c r="D1180"/>
      <c r="E1180"/>
      <c r="F1180" s="78" t="e">
        <f t="shared" si="18"/>
        <v>#N/A</v>
      </c>
      <c r="G1180"/>
      <c r="H1180" s="27"/>
    </row>
    <row r="1181" spans="1:8">
      <c r="A1181" s="11">
        <v>1180</v>
      </c>
      <c r="B1181" s="12" t="s">
        <v>1798</v>
      </c>
      <c r="C1181"/>
      <c r="D1181"/>
      <c r="E1181"/>
      <c r="F1181" s="78" t="e">
        <f t="shared" si="18"/>
        <v>#N/A</v>
      </c>
      <c r="G1181"/>
      <c r="H1181" s="27"/>
    </row>
    <row r="1182" spans="1:8">
      <c r="A1182" s="11">
        <v>1181</v>
      </c>
      <c r="B1182" s="12" t="s">
        <v>1799</v>
      </c>
      <c r="C1182"/>
      <c r="D1182"/>
      <c r="E1182"/>
      <c r="F1182" s="78" t="e">
        <f t="shared" si="18"/>
        <v>#N/A</v>
      </c>
      <c r="G1182"/>
      <c r="H1182" s="27"/>
    </row>
    <row r="1183" spans="1:8">
      <c r="A1183" s="11">
        <v>1182</v>
      </c>
      <c r="B1183" s="12" t="s">
        <v>1800</v>
      </c>
      <c r="C1183"/>
      <c r="D1183"/>
      <c r="E1183"/>
      <c r="F1183" s="78" t="e">
        <f t="shared" si="18"/>
        <v>#N/A</v>
      </c>
      <c r="G1183"/>
      <c r="H1183" s="27"/>
    </row>
    <row r="1184" spans="1:8">
      <c r="A1184" s="11">
        <v>1183</v>
      </c>
      <c r="B1184" s="12" t="s">
        <v>1801</v>
      </c>
      <c r="C1184"/>
      <c r="D1184"/>
      <c r="E1184"/>
      <c r="F1184" s="78" t="e">
        <f t="shared" si="18"/>
        <v>#N/A</v>
      </c>
      <c r="G1184"/>
      <c r="H1184" s="27"/>
    </row>
    <row r="1185" spans="1:8">
      <c r="A1185" s="11">
        <v>1184</v>
      </c>
      <c r="B1185" s="12" t="s">
        <v>1802</v>
      </c>
      <c r="C1185"/>
      <c r="D1185"/>
      <c r="E1185"/>
      <c r="F1185" s="78" t="e">
        <f t="shared" si="18"/>
        <v>#N/A</v>
      </c>
      <c r="G1185"/>
      <c r="H1185" s="27"/>
    </row>
    <row r="1186" spans="1:8">
      <c r="A1186" s="11">
        <v>1185</v>
      </c>
      <c r="B1186" s="12" t="s">
        <v>1803</v>
      </c>
      <c r="C1186"/>
      <c r="D1186"/>
      <c r="E1186"/>
      <c r="F1186" s="78" t="e">
        <f t="shared" si="18"/>
        <v>#N/A</v>
      </c>
      <c r="G1186"/>
      <c r="H1186" s="27"/>
    </row>
    <row r="1187" spans="1:8">
      <c r="A1187" s="11">
        <v>1186</v>
      </c>
      <c r="B1187" s="12" t="s">
        <v>1804</v>
      </c>
      <c r="C1187"/>
      <c r="D1187"/>
      <c r="E1187"/>
      <c r="F1187" s="78" t="e">
        <f t="shared" si="18"/>
        <v>#N/A</v>
      </c>
      <c r="G1187"/>
      <c r="H1187" s="27"/>
    </row>
    <row r="1188" spans="1:8">
      <c r="A1188" s="11">
        <v>1187</v>
      </c>
      <c r="B1188" s="12" t="s">
        <v>1805</v>
      </c>
      <c r="C1188"/>
      <c r="D1188"/>
      <c r="E1188"/>
      <c r="F1188" s="78" t="e">
        <f t="shared" si="18"/>
        <v>#N/A</v>
      </c>
      <c r="G1188"/>
      <c r="H1188" s="27"/>
    </row>
    <row r="1189" spans="1:8">
      <c r="A1189" s="11">
        <v>1188</v>
      </c>
      <c r="B1189" s="12" t="s">
        <v>1806</v>
      </c>
      <c r="C1189"/>
      <c r="D1189"/>
      <c r="E1189"/>
      <c r="F1189" s="78" t="e">
        <f t="shared" si="18"/>
        <v>#N/A</v>
      </c>
      <c r="G1189"/>
      <c r="H1189" s="27"/>
    </row>
    <row r="1190" spans="1:8">
      <c r="A1190" s="11">
        <v>1189</v>
      </c>
      <c r="B1190" s="12" t="s">
        <v>1807</v>
      </c>
      <c r="C1190"/>
      <c r="D1190"/>
      <c r="E1190"/>
      <c r="F1190" s="78" t="e">
        <f t="shared" si="18"/>
        <v>#N/A</v>
      </c>
      <c r="G1190"/>
      <c r="H1190" s="27"/>
    </row>
    <row r="1191" spans="1:8">
      <c r="A1191" s="11">
        <v>1190</v>
      </c>
      <c r="B1191" s="12" t="s">
        <v>1808</v>
      </c>
      <c r="C1191"/>
      <c r="D1191"/>
      <c r="E1191"/>
      <c r="F1191" s="78" t="e">
        <f t="shared" si="18"/>
        <v>#N/A</v>
      </c>
      <c r="G1191"/>
      <c r="H1191" s="27"/>
    </row>
    <row r="1192" spans="1:8">
      <c r="A1192" s="11">
        <v>1191</v>
      </c>
      <c r="B1192" s="12" t="s">
        <v>1809</v>
      </c>
      <c r="C1192"/>
      <c r="D1192"/>
      <c r="E1192"/>
      <c r="F1192" s="78" t="e">
        <f t="shared" si="18"/>
        <v>#N/A</v>
      </c>
      <c r="G1192"/>
      <c r="H1192" s="27"/>
    </row>
    <row r="1193" spans="1:8">
      <c r="A1193" s="11">
        <v>1192</v>
      </c>
      <c r="B1193" s="12" t="s">
        <v>1810</v>
      </c>
      <c r="C1193"/>
      <c r="D1193"/>
      <c r="E1193"/>
      <c r="F1193" s="78" t="e">
        <f t="shared" si="18"/>
        <v>#N/A</v>
      </c>
      <c r="G1193"/>
      <c r="H1193" s="27"/>
    </row>
    <row r="1194" spans="1:8">
      <c r="A1194" s="11">
        <v>1193</v>
      </c>
      <c r="B1194" s="12" t="s">
        <v>1811</v>
      </c>
      <c r="C1194"/>
      <c r="D1194"/>
      <c r="E1194"/>
      <c r="F1194" s="78" t="e">
        <f t="shared" si="18"/>
        <v>#N/A</v>
      </c>
      <c r="G1194"/>
      <c r="H1194" s="27"/>
    </row>
    <row r="1195" spans="1:8">
      <c r="A1195" s="11">
        <v>1194</v>
      </c>
      <c r="B1195" s="12" t="s">
        <v>1812</v>
      </c>
      <c r="C1195"/>
      <c r="D1195"/>
      <c r="E1195"/>
      <c r="F1195" s="78" t="e">
        <f t="shared" si="18"/>
        <v>#N/A</v>
      </c>
      <c r="G1195"/>
      <c r="H1195" s="27"/>
    </row>
    <row r="1196" spans="1:8">
      <c r="A1196" s="11">
        <v>1195</v>
      </c>
      <c r="B1196" s="12" t="s">
        <v>1813</v>
      </c>
      <c r="C1196"/>
      <c r="D1196"/>
      <c r="E1196"/>
      <c r="F1196" s="78" t="e">
        <f t="shared" si="18"/>
        <v>#N/A</v>
      </c>
      <c r="G1196"/>
      <c r="H1196" s="27"/>
    </row>
    <row r="1197" spans="1:8">
      <c r="A1197" s="11">
        <v>1196</v>
      </c>
      <c r="B1197" s="12" t="s">
        <v>1814</v>
      </c>
      <c r="C1197"/>
      <c r="D1197"/>
      <c r="E1197"/>
      <c r="F1197" s="78" t="e">
        <f t="shared" si="18"/>
        <v>#N/A</v>
      </c>
      <c r="G1197"/>
      <c r="H1197" s="27"/>
    </row>
    <row r="1198" spans="1:8">
      <c r="A1198" s="11">
        <v>1197</v>
      </c>
      <c r="B1198" s="12" t="s">
        <v>1815</v>
      </c>
      <c r="C1198"/>
      <c r="D1198"/>
      <c r="E1198"/>
      <c r="F1198" s="78" t="e">
        <f t="shared" si="18"/>
        <v>#N/A</v>
      </c>
      <c r="G1198"/>
      <c r="H1198" s="27"/>
    </row>
    <row r="1199" spans="1:8">
      <c r="A1199" s="11">
        <v>1198</v>
      </c>
      <c r="B1199" s="12" t="s">
        <v>1816</v>
      </c>
      <c r="C1199"/>
      <c r="D1199"/>
      <c r="E1199"/>
      <c r="F1199" s="78" t="e">
        <f t="shared" si="18"/>
        <v>#N/A</v>
      </c>
      <c r="G1199"/>
      <c r="H1199" s="27"/>
    </row>
    <row r="1200" spans="1:8">
      <c r="A1200" s="11">
        <v>1199</v>
      </c>
      <c r="B1200" s="12" t="s">
        <v>1817</v>
      </c>
      <c r="C1200"/>
      <c r="D1200"/>
      <c r="E1200"/>
      <c r="F1200" s="78" t="e">
        <f t="shared" si="18"/>
        <v>#N/A</v>
      </c>
      <c r="G1200"/>
      <c r="H1200" s="27"/>
    </row>
    <row r="1201" spans="1:8">
      <c r="A1201" s="11">
        <v>1200</v>
      </c>
      <c r="B1201" s="12" t="s">
        <v>1818</v>
      </c>
      <c r="C1201"/>
      <c r="D1201"/>
      <c r="E1201"/>
      <c r="F1201" s="78" t="e">
        <f t="shared" si="18"/>
        <v>#N/A</v>
      </c>
      <c r="G1201"/>
      <c r="H1201" s="27"/>
    </row>
    <row r="1202" spans="1:8">
      <c r="A1202" s="11">
        <v>1201</v>
      </c>
      <c r="B1202" s="12" t="s">
        <v>1819</v>
      </c>
      <c r="C1202"/>
      <c r="D1202"/>
      <c r="E1202"/>
      <c r="F1202" s="78" t="e">
        <f t="shared" si="18"/>
        <v>#N/A</v>
      </c>
      <c r="G1202"/>
      <c r="H1202" s="27"/>
    </row>
    <row r="1203" spans="1:8">
      <c r="A1203" s="11">
        <v>1202</v>
      </c>
      <c r="B1203" s="12" t="s">
        <v>1820</v>
      </c>
      <c r="C1203"/>
      <c r="D1203"/>
      <c r="E1203"/>
      <c r="F1203" s="78" t="e">
        <f t="shared" si="18"/>
        <v>#N/A</v>
      </c>
      <c r="G1203"/>
      <c r="H1203" s="27"/>
    </row>
    <row r="1204" spans="1:8">
      <c r="A1204" s="11">
        <v>1203</v>
      </c>
      <c r="B1204" s="12" t="s">
        <v>1821</v>
      </c>
      <c r="C1204"/>
      <c r="D1204"/>
      <c r="E1204"/>
      <c r="F1204" s="78" t="e">
        <f t="shared" si="18"/>
        <v>#N/A</v>
      </c>
      <c r="G1204"/>
      <c r="H1204" s="27"/>
    </row>
    <row r="1205" spans="1:8">
      <c r="A1205" s="11">
        <v>1204</v>
      </c>
      <c r="B1205" s="12" t="s">
        <v>1822</v>
      </c>
      <c r="C1205"/>
      <c r="D1205"/>
      <c r="E1205"/>
      <c r="F1205" s="78" t="e">
        <f t="shared" si="18"/>
        <v>#N/A</v>
      </c>
      <c r="G1205"/>
      <c r="H1205" s="27"/>
    </row>
    <row r="1206" spans="1:8">
      <c r="A1206" s="11">
        <v>1205</v>
      </c>
      <c r="B1206" s="12" t="s">
        <v>1823</v>
      </c>
      <c r="C1206"/>
      <c r="D1206"/>
      <c r="E1206"/>
      <c r="F1206" s="78" t="e">
        <f t="shared" si="18"/>
        <v>#N/A</v>
      </c>
      <c r="G1206"/>
      <c r="H1206" s="27"/>
    </row>
    <row r="1207" spans="1:8">
      <c r="A1207" s="11">
        <v>1206</v>
      </c>
      <c r="B1207" s="12" t="s">
        <v>1824</v>
      </c>
      <c r="C1207"/>
      <c r="D1207"/>
      <c r="E1207"/>
      <c r="F1207" s="78" t="e">
        <f t="shared" si="18"/>
        <v>#N/A</v>
      </c>
      <c r="G1207"/>
      <c r="H1207" s="27"/>
    </row>
    <row r="1208" spans="1:8">
      <c r="A1208" s="11">
        <v>1207</v>
      </c>
      <c r="B1208" s="12" t="s">
        <v>1825</v>
      </c>
      <c r="C1208"/>
      <c r="D1208"/>
      <c r="E1208"/>
      <c r="F1208" s="78" t="e">
        <f t="shared" si="18"/>
        <v>#N/A</v>
      </c>
      <c r="G1208"/>
      <c r="H1208" s="27"/>
    </row>
    <row r="1209" spans="1:8">
      <c r="A1209" s="11">
        <v>1208</v>
      </c>
      <c r="B1209" s="12" t="s">
        <v>1826</v>
      </c>
      <c r="C1209"/>
      <c r="D1209"/>
      <c r="E1209"/>
      <c r="F1209" s="78" t="e">
        <f t="shared" si="18"/>
        <v>#N/A</v>
      </c>
      <c r="G1209"/>
      <c r="H1209" s="27"/>
    </row>
    <row r="1210" spans="1:8">
      <c r="A1210" s="11">
        <v>1209</v>
      </c>
      <c r="B1210" s="12" t="s">
        <v>1827</v>
      </c>
      <c r="C1210"/>
      <c r="D1210"/>
      <c r="E1210"/>
      <c r="F1210" s="78" t="e">
        <f t="shared" si="18"/>
        <v>#N/A</v>
      </c>
      <c r="G1210"/>
      <c r="H1210" s="27"/>
    </row>
    <row r="1211" spans="1:8">
      <c r="A1211" s="11">
        <v>1210</v>
      </c>
      <c r="B1211" s="12" t="s">
        <v>1828</v>
      </c>
      <c r="C1211"/>
      <c r="D1211"/>
      <c r="E1211"/>
      <c r="F1211" s="78" t="e">
        <f t="shared" si="18"/>
        <v>#N/A</v>
      </c>
      <c r="G1211"/>
      <c r="H1211" s="27"/>
    </row>
    <row r="1212" spans="1:8">
      <c r="A1212" s="11">
        <v>1211</v>
      </c>
      <c r="B1212" s="12" t="s">
        <v>1829</v>
      </c>
      <c r="C1212"/>
      <c r="D1212"/>
      <c r="E1212"/>
      <c r="F1212" s="78" t="e">
        <f t="shared" si="18"/>
        <v>#N/A</v>
      </c>
      <c r="G1212"/>
      <c r="H1212" s="27"/>
    </row>
    <row r="1213" spans="1:8">
      <c r="A1213" s="11">
        <v>1212</v>
      </c>
      <c r="B1213" s="12" t="s">
        <v>1830</v>
      </c>
      <c r="C1213"/>
      <c r="D1213"/>
      <c r="E1213"/>
      <c r="F1213" s="78" t="e">
        <f t="shared" si="18"/>
        <v>#N/A</v>
      </c>
      <c r="G1213"/>
      <c r="H1213" s="27"/>
    </row>
    <row r="1214" spans="1:8">
      <c r="A1214" s="11">
        <v>1213</v>
      </c>
      <c r="B1214" s="12" t="s">
        <v>1831</v>
      </c>
      <c r="C1214"/>
      <c r="D1214"/>
      <c r="E1214"/>
      <c r="F1214" s="78" t="e">
        <f t="shared" si="18"/>
        <v>#N/A</v>
      </c>
      <c r="G1214"/>
      <c r="H1214" s="27"/>
    </row>
    <row r="1215" spans="1:8">
      <c r="A1215" s="11">
        <v>1214</v>
      </c>
      <c r="B1215" s="12" t="s">
        <v>1832</v>
      </c>
      <c r="C1215"/>
      <c r="D1215"/>
      <c r="E1215"/>
      <c r="F1215" s="78" t="e">
        <f t="shared" si="18"/>
        <v>#N/A</v>
      </c>
      <c r="G1215"/>
      <c r="H1215" s="27"/>
    </row>
    <row r="1216" spans="1:8">
      <c r="A1216" s="11">
        <v>1215</v>
      </c>
      <c r="B1216" s="12" t="s">
        <v>1833</v>
      </c>
      <c r="C1216"/>
      <c r="D1216"/>
      <c r="E1216"/>
      <c r="F1216" s="78" t="e">
        <f t="shared" si="18"/>
        <v>#N/A</v>
      </c>
      <c r="G1216"/>
      <c r="H1216" s="27"/>
    </row>
    <row r="1217" spans="1:8">
      <c r="A1217" s="11">
        <v>1216</v>
      </c>
      <c r="B1217" s="12" t="s">
        <v>1834</v>
      </c>
      <c r="C1217"/>
      <c r="D1217"/>
      <c r="E1217"/>
      <c r="F1217" s="78" t="e">
        <f t="shared" si="18"/>
        <v>#N/A</v>
      </c>
      <c r="G1217"/>
      <c r="H1217" s="27"/>
    </row>
    <row r="1218" spans="1:8">
      <c r="A1218" s="11">
        <v>1217</v>
      </c>
      <c r="B1218" s="12" t="s">
        <v>1835</v>
      </c>
      <c r="C1218"/>
      <c r="D1218"/>
      <c r="E1218"/>
      <c r="F1218" s="78" t="e">
        <f t="shared" si="18"/>
        <v>#N/A</v>
      </c>
      <c r="G1218"/>
      <c r="H1218" s="27"/>
    </row>
    <row r="1219" spans="1:8">
      <c r="A1219" s="11">
        <v>1218</v>
      </c>
      <c r="B1219" s="12" t="s">
        <v>1836</v>
      </c>
      <c r="C1219"/>
      <c r="D1219"/>
      <c r="E1219"/>
      <c r="F1219" s="78" t="e">
        <f t="shared" ref="F1219:F1282" si="19">VLOOKUP(E1219,$N$1:$O$48,2,FALSE)</f>
        <v>#N/A</v>
      </c>
      <c r="G1219"/>
      <c r="H1219" s="27"/>
    </row>
    <row r="1220" spans="1:8">
      <c r="A1220" s="11">
        <v>1219</v>
      </c>
      <c r="B1220" s="12" t="s">
        <v>1837</v>
      </c>
      <c r="C1220"/>
      <c r="D1220"/>
      <c r="E1220"/>
      <c r="F1220" s="78" t="e">
        <f t="shared" si="19"/>
        <v>#N/A</v>
      </c>
      <c r="G1220"/>
      <c r="H1220" s="27"/>
    </row>
    <row r="1221" spans="1:8">
      <c r="A1221" s="11">
        <v>1220</v>
      </c>
      <c r="B1221" s="12" t="s">
        <v>1838</v>
      </c>
      <c r="C1221"/>
      <c r="D1221"/>
      <c r="E1221"/>
      <c r="F1221" s="78" t="e">
        <f t="shared" si="19"/>
        <v>#N/A</v>
      </c>
      <c r="G1221"/>
      <c r="H1221" s="27"/>
    </row>
    <row r="1222" spans="1:8">
      <c r="A1222" s="11">
        <v>1221</v>
      </c>
      <c r="B1222" s="12" t="s">
        <v>1839</v>
      </c>
      <c r="C1222"/>
      <c r="D1222"/>
      <c r="E1222"/>
      <c r="F1222" s="78" t="e">
        <f t="shared" si="19"/>
        <v>#N/A</v>
      </c>
      <c r="G1222"/>
      <c r="H1222" s="27"/>
    </row>
    <row r="1223" spans="1:8">
      <c r="A1223" s="11">
        <v>1222</v>
      </c>
      <c r="B1223" s="12" t="s">
        <v>1840</v>
      </c>
      <c r="C1223"/>
      <c r="D1223"/>
      <c r="E1223"/>
      <c r="F1223" s="78" t="e">
        <f t="shared" si="19"/>
        <v>#N/A</v>
      </c>
      <c r="G1223"/>
      <c r="H1223" s="27"/>
    </row>
    <row r="1224" spans="1:8">
      <c r="A1224" s="11">
        <v>1223</v>
      </c>
      <c r="B1224" s="12" t="s">
        <v>1841</v>
      </c>
      <c r="C1224"/>
      <c r="D1224"/>
      <c r="E1224"/>
      <c r="F1224" s="78" t="e">
        <f t="shared" si="19"/>
        <v>#N/A</v>
      </c>
      <c r="G1224"/>
      <c r="H1224" s="27"/>
    </row>
    <row r="1225" spans="1:8">
      <c r="A1225" s="11">
        <v>1224</v>
      </c>
      <c r="B1225" s="12" t="s">
        <v>1842</v>
      </c>
      <c r="C1225"/>
      <c r="D1225"/>
      <c r="E1225"/>
      <c r="F1225" s="78" t="e">
        <f t="shared" si="19"/>
        <v>#N/A</v>
      </c>
      <c r="G1225"/>
      <c r="H1225" s="27"/>
    </row>
    <row r="1226" spans="1:8">
      <c r="A1226" s="11">
        <v>1225</v>
      </c>
      <c r="B1226" s="12" t="s">
        <v>1843</v>
      </c>
      <c r="C1226"/>
      <c r="D1226"/>
      <c r="E1226"/>
      <c r="F1226" s="78" t="e">
        <f t="shared" si="19"/>
        <v>#N/A</v>
      </c>
      <c r="G1226"/>
      <c r="H1226" s="27"/>
    </row>
    <row r="1227" spans="1:8">
      <c r="A1227" s="11">
        <v>1226</v>
      </c>
      <c r="B1227" s="12" t="s">
        <v>1844</v>
      </c>
      <c r="C1227"/>
      <c r="D1227"/>
      <c r="E1227"/>
      <c r="F1227" s="78" t="e">
        <f t="shared" si="19"/>
        <v>#N/A</v>
      </c>
      <c r="G1227"/>
      <c r="H1227" s="27"/>
    </row>
    <row r="1228" spans="1:8">
      <c r="A1228" s="11">
        <v>1227</v>
      </c>
      <c r="B1228" s="12" t="s">
        <v>1845</v>
      </c>
      <c r="C1228"/>
      <c r="D1228"/>
      <c r="E1228"/>
      <c r="F1228" s="78" t="e">
        <f t="shared" si="19"/>
        <v>#N/A</v>
      </c>
      <c r="G1228"/>
      <c r="H1228" s="27"/>
    </row>
    <row r="1229" spans="1:8">
      <c r="A1229" s="11">
        <v>1228</v>
      </c>
      <c r="B1229" s="12" t="s">
        <v>1846</v>
      </c>
      <c r="C1229"/>
      <c r="D1229"/>
      <c r="E1229"/>
      <c r="F1229" s="78" t="e">
        <f t="shared" si="19"/>
        <v>#N/A</v>
      </c>
      <c r="G1229"/>
      <c r="H1229" s="27"/>
    </row>
    <row r="1230" spans="1:8">
      <c r="A1230" s="11">
        <v>1229</v>
      </c>
      <c r="B1230" s="12" t="s">
        <v>1847</v>
      </c>
      <c r="C1230"/>
      <c r="D1230"/>
      <c r="E1230"/>
      <c r="F1230" s="78" t="e">
        <f t="shared" si="19"/>
        <v>#N/A</v>
      </c>
      <c r="G1230"/>
      <c r="H1230" s="27"/>
    </row>
    <row r="1231" spans="1:8">
      <c r="A1231" s="11">
        <v>1230</v>
      </c>
      <c r="B1231" s="12" t="s">
        <v>1848</v>
      </c>
      <c r="C1231"/>
      <c r="D1231"/>
      <c r="E1231"/>
      <c r="F1231" s="78" t="e">
        <f t="shared" si="19"/>
        <v>#N/A</v>
      </c>
      <c r="G1231"/>
      <c r="H1231" s="27"/>
    </row>
    <row r="1232" spans="1:8">
      <c r="A1232" s="11">
        <v>1231</v>
      </c>
      <c r="B1232" s="12" t="s">
        <v>1849</v>
      </c>
      <c r="C1232"/>
      <c r="D1232"/>
      <c r="E1232"/>
      <c r="F1232" s="78" t="e">
        <f t="shared" si="19"/>
        <v>#N/A</v>
      </c>
      <c r="G1232"/>
      <c r="H1232" s="27"/>
    </row>
    <row r="1233" spans="1:8">
      <c r="A1233" s="11">
        <v>1232</v>
      </c>
      <c r="B1233" s="12" t="s">
        <v>1850</v>
      </c>
      <c r="C1233"/>
      <c r="D1233"/>
      <c r="E1233"/>
      <c r="F1233" s="78" t="e">
        <f t="shared" si="19"/>
        <v>#N/A</v>
      </c>
      <c r="G1233"/>
      <c r="H1233" s="27"/>
    </row>
    <row r="1234" spans="1:8">
      <c r="A1234" s="11">
        <v>1233</v>
      </c>
      <c r="B1234" s="12" t="s">
        <v>1851</v>
      </c>
      <c r="C1234"/>
      <c r="D1234"/>
      <c r="E1234"/>
      <c r="F1234" s="78" t="e">
        <f t="shared" si="19"/>
        <v>#N/A</v>
      </c>
      <c r="G1234"/>
      <c r="H1234" s="27"/>
    </row>
    <row r="1235" spans="1:8">
      <c r="A1235" s="11">
        <v>1234</v>
      </c>
      <c r="B1235" s="12" t="s">
        <v>1852</v>
      </c>
      <c r="C1235"/>
      <c r="D1235"/>
      <c r="E1235"/>
      <c r="F1235" s="78" t="e">
        <f t="shared" si="19"/>
        <v>#N/A</v>
      </c>
      <c r="G1235"/>
      <c r="H1235" s="27"/>
    </row>
    <row r="1236" spans="1:8">
      <c r="A1236" s="11">
        <v>1235</v>
      </c>
      <c r="B1236" s="12" t="s">
        <v>1853</v>
      </c>
      <c r="C1236"/>
      <c r="D1236"/>
      <c r="E1236"/>
      <c r="F1236" s="78" t="e">
        <f t="shared" si="19"/>
        <v>#N/A</v>
      </c>
      <c r="G1236"/>
      <c r="H1236" s="27"/>
    </row>
    <row r="1237" spans="1:8">
      <c r="A1237" s="11">
        <v>1236</v>
      </c>
      <c r="B1237" s="12" t="s">
        <v>1854</v>
      </c>
      <c r="C1237"/>
      <c r="D1237"/>
      <c r="E1237"/>
      <c r="F1237" s="78" t="e">
        <f t="shared" si="19"/>
        <v>#N/A</v>
      </c>
      <c r="G1237"/>
      <c r="H1237" s="27"/>
    </row>
    <row r="1238" spans="1:8">
      <c r="A1238" s="11">
        <v>1237</v>
      </c>
      <c r="B1238" s="12" t="s">
        <v>1855</v>
      </c>
      <c r="C1238"/>
      <c r="D1238"/>
      <c r="E1238"/>
      <c r="F1238" s="78" t="e">
        <f t="shared" si="19"/>
        <v>#N/A</v>
      </c>
      <c r="G1238"/>
      <c r="H1238" s="27"/>
    </row>
    <row r="1239" spans="1:8">
      <c r="A1239" s="11">
        <v>1238</v>
      </c>
      <c r="B1239" s="12" t="s">
        <v>1856</v>
      </c>
      <c r="C1239"/>
      <c r="D1239"/>
      <c r="E1239"/>
      <c r="F1239" s="78" t="e">
        <f t="shared" si="19"/>
        <v>#N/A</v>
      </c>
      <c r="G1239"/>
      <c r="H1239" s="27"/>
    </row>
    <row r="1240" spans="1:8">
      <c r="A1240" s="11">
        <v>1239</v>
      </c>
      <c r="B1240" s="12" t="s">
        <v>1857</v>
      </c>
      <c r="C1240"/>
      <c r="D1240"/>
      <c r="E1240"/>
      <c r="F1240" s="78" t="e">
        <f t="shared" si="19"/>
        <v>#N/A</v>
      </c>
      <c r="G1240"/>
      <c r="H1240" s="27"/>
    </row>
    <row r="1241" spans="1:8">
      <c r="A1241" s="11">
        <v>1240</v>
      </c>
      <c r="B1241" s="12" t="s">
        <v>1858</v>
      </c>
      <c r="C1241"/>
      <c r="D1241"/>
      <c r="E1241"/>
      <c r="F1241" s="78" t="e">
        <f t="shared" si="19"/>
        <v>#N/A</v>
      </c>
      <c r="G1241"/>
      <c r="H1241" s="27"/>
    </row>
    <row r="1242" spans="1:8">
      <c r="A1242" s="11">
        <v>1241</v>
      </c>
      <c r="B1242" s="12" t="s">
        <v>1859</v>
      </c>
      <c r="C1242"/>
      <c r="D1242"/>
      <c r="E1242"/>
      <c r="F1242" s="78" t="e">
        <f t="shared" si="19"/>
        <v>#N/A</v>
      </c>
      <c r="G1242"/>
      <c r="H1242" s="27"/>
    </row>
    <row r="1243" spans="1:8">
      <c r="A1243" s="11">
        <v>1242</v>
      </c>
      <c r="B1243" s="12" t="s">
        <v>1860</v>
      </c>
      <c r="C1243"/>
      <c r="D1243"/>
      <c r="E1243"/>
      <c r="F1243" s="78" t="e">
        <f t="shared" si="19"/>
        <v>#N/A</v>
      </c>
      <c r="G1243"/>
      <c r="H1243" s="27"/>
    </row>
    <row r="1244" spans="1:8">
      <c r="A1244" s="11">
        <v>1243</v>
      </c>
      <c r="B1244" s="12" t="s">
        <v>1861</v>
      </c>
      <c r="C1244"/>
      <c r="D1244"/>
      <c r="E1244"/>
      <c r="F1244" s="78" t="e">
        <f t="shared" si="19"/>
        <v>#N/A</v>
      </c>
      <c r="G1244"/>
      <c r="H1244" s="27"/>
    </row>
    <row r="1245" spans="1:8">
      <c r="A1245" s="11">
        <v>1244</v>
      </c>
      <c r="B1245" s="12" t="s">
        <v>1862</v>
      </c>
      <c r="C1245"/>
      <c r="D1245"/>
      <c r="E1245"/>
      <c r="F1245" s="78" t="e">
        <f t="shared" si="19"/>
        <v>#N/A</v>
      </c>
      <c r="G1245"/>
      <c r="H1245" s="27"/>
    </row>
    <row r="1246" spans="1:8">
      <c r="A1246" s="11">
        <v>1245</v>
      </c>
      <c r="B1246" s="12" t="s">
        <v>1863</v>
      </c>
      <c r="C1246"/>
      <c r="D1246"/>
      <c r="E1246"/>
      <c r="F1246" s="78" t="e">
        <f t="shared" si="19"/>
        <v>#N/A</v>
      </c>
      <c r="G1246"/>
      <c r="H1246" s="27"/>
    </row>
    <row r="1247" spans="1:8">
      <c r="A1247" s="11">
        <v>1246</v>
      </c>
      <c r="B1247" s="12" t="s">
        <v>1864</v>
      </c>
      <c r="C1247"/>
      <c r="D1247"/>
      <c r="E1247"/>
      <c r="F1247" s="78" t="e">
        <f t="shared" si="19"/>
        <v>#N/A</v>
      </c>
      <c r="G1247"/>
      <c r="H1247" s="27"/>
    </row>
    <row r="1248" spans="1:8">
      <c r="A1248" s="11">
        <v>1247</v>
      </c>
      <c r="B1248" s="12" t="s">
        <v>1865</v>
      </c>
      <c r="C1248"/>
      <c r="D1248"/>
      <c r="E1248"/>
      <c r="F1248" s="78" t="e">
        <f t="shared" si="19"/>
        <v>#N/A</v>
      </c>
      <c r="G1248"/>
      <c r="H1248" s="27"/>
    </row>
    <row r="1249" spans="1:8">
      <c r="A1249" s="11">
        <v>1248</v>
      </c>
      <c r="B1249" s="12" t="s">
        <v>1866</v>
      </c>
      <c r="C1249"/>
      <c r="D1249"/>
      <c r="E1249"/>
      <c r="F1249" s="78" t="e">
        <f t="shared" si="19"/>
        <v>#N/A</v>
      </c>
      <c r="G1249"/>
      <c r="H1249" s="27"/>
    </row>
    <row r="1250" spans="1:8">
      <c r="A1250" s="11">
        <v>1249</v>
      </c>
      <c r="B1250" s="12" t="s">
        <v>1867</v>
      </c>
      <c r="C1250"/>
      <c r="D1250"/>
      <c r="E1250"/>
      <c r="F1250" s="78" t="e">
        <f t="shared" si="19"/>
        <v>#N/A</v>
      </c>
      <c r="G1250"/>
      <c r="H1250" s="27"/>
    </row>
    <row r="1251" spans="1:8">
      <c r="A1251" s="11">
        <v>1250</v>
      </c>
      <c r="B1251" s="12" t="s">
        <v>1868</v>
      </c>
      <c r="C1251"/>
      <c r="D1251"/>
      <c r="E1251"/>
      <c r="F1251" s="78" t="e">
        <f t="shared" si="19"/>
        <v>#N/A</v>
      </c>
      <c r="G1251"/>
      <c r="H1251" s="27"/>
    </row>
    <row r="1252" spans="1:8">
      <c r="A1252" s="11">
        <v>1251</v>
      </c>
      <c r="B1252" s="12" t="s">
        <v>1869</v>
      </c>
      <c r="C1252"/>
      <c r="D1252"/>
      <c r="E1252"/>
      <c r="F1252" s="78" t="e">
        <f t="shared" si="19"/>
        <v>#N/A</v>
      </c>
      <c r="G1252"/>
      <c r="H1252" s="27"/>
    </row>
    <row r="1253" spans="1:8">
      <c r="A1253" s="11">
        <v>1252</v>
      </c>
      <c r="B1253" s="12" t="s">
        <v>1870</v>
      </c>
      <c r="C1253"/>
      <c r="D1253"/>
      <c r="E1253"/>
      <c r="F1253" s="78" t="e">
        <f t="shared" si="19"/>
        <v>#N/A</v>
      </c>
      <c r="G1253"/>
      <c r="H1253" s="27"/>
    </row>
    <row r="1254" spans="1:8">
      <c r="A1254" s="11">
        <v>1253</v>
      </c>
      <c r="B1254" s="12" t="s">
        <v>1871</v>
      </c>
      <c r="C1254"/>
      <c r="D1254"/>
      <c r="E1254"/>
      <c r="F1254" s="78" t="e">
        <f t="shared" si="19"/>
        <v>#N/A</v>
      </c>
      <c r="G1254"/>
      <c r="H1254" s="27"/>
    </row>
    <row r="1255" spans="1:8">
      <c r="A1255" s="11">
        <v>1254</v>
      </c>
      <c r="B1255" s="12" t="s">
        <v>1872</v>
      </c>
      <c r="C1255"/>
      <c r="D1255"/>
      <c r="E1255"/>
      <c r="F1255" s="78" t="e">
        <f t="shared" si="19"/>
        <v>#N/A</v>
      </c>
      <c r="G1255"/>
      <c r="H1255" s="27"/>
    </row>
    <row r="1256" spans="1:8">
      <c r="A1256" s="11">
        <v>1255</v>
      </c>
      <c r="B1256" s="12" t="s">
        <v>1873</v>
      </c>
      <c r="C1256"/>
      <c r="D1256"/>
      <c r="E1256"/>
      <c r="F1256" s="78" t="e">
        <f t="shared" si="19"/>
        <v>#N/A</v>
      </c>
      <c r="G1256"/>
      <c r="H1256" s="27"/>
    </row>
    <row r="1257" spans="1:8">
      <c r="A1257" s="11">
        <v>1256</v>
      </c>
      <c r="B1257" s="12" t="s">
        <v>1874</v>
      </c>
      <c r="C1257"/>
      <c r="D1257"/>
      <c r="E1257"/>
      <c r="F1257" s="78" t="e">
        <f t="shared" si="19"/>
        <v>#N/A</v>
      </c>
      <c r="G1257"/>
      <c r="H1257" s="27"/>
    </row>
    <row r="1258" spans="1:8">
      <c r="A1258" s="11">
        <v>1257</v>
      </c>
      <c r="B1258" s="12" t="s">
        <v>1875</v>
      </c>
      <c r="C1258"/>
      <c r="D1258"/>
      <c r="E1258"/>
      <c r="F1258" s="78" t="e">
        <f t="shared" si="19"/>
        <v>#N/A</v>
      </c>
      <c r="G1258"/>
      <c r="H1258" s="27"/>
    </row>
    <row r="1259" spans="1:8">
      <c r="A1259" s="11">
        <v>1258</v>
      </c>
      <c r="B1259" s="12" t="s">
        <v>1876</v>
      </c>
      <c r="C1259"/>
      <c r="D1259"/>
      <c r="E1259"/>
      <c r="F1259" s="78" t="e">
        <f t="shared" si="19"/>
        <v>#N/A</v>
      </c>
      <c r="G1259"/>
      <c r="H1259" s="27"/>
    </row>
    <row r="1260" spans="1:8">
      <c r="A1260" s="11">
        <v>1259</v>
      </c>
      <c r="B1260" s="12" t="s">
        <v>1877</v>
      </c>
      <c r="C1260"/>
      <c r="D1260"/>
      <c r="E1260"/>
      <c r="F1260" s="78" t="e">
        <f t="shared" si="19"/>
        <v>#N/A</v>
      </c>
      <c r="G1260"/>
      <c r="H1260" s="27"/>
    </row>
    <row r="1261" spans="1:8">
      <c r="A1261" s="11">
        <v>1260</v>
      </c>
      <c r="B1261" s="12" t="s">
        <v>1878</v>
      </c>
      <c r="C1261"/>
      <c r="D1261"/>
      <c r="E1261"/>
      <c r="F1261" s="78" t="e">
        <f t="shared" si="19"/>
        <v>#N/A</v>
      </c>
      <c r="G1261"/>
      <c r="H1261" s="27"/>
    </row>
    <row r="1262" spans="1:8">
      <c r="A1262" s="11">
        <v>1261</v>
      </c>
      <c r="B1262" s="12" t="s">
        <v>1879</v>
      </c>
      <c r="C1262"/>
      <c r="D1262"/>
      <c r="E1262"/>
      <c r="F1262" s="78" t="e">
        <f t="shared" si="19"/>
        <v>#N/A</v>
      </c>
      <c r="G1262"/>
      <c r="H1262" s="27"/>
    </row>
    <row r="1263" spans="1:8">
      <c r="A1263" s="11">
        <v>1262</v>
      </c>
      <c r="B1263" s="12" t="s">
        <v>1880</v>
      </c>
      <c r="C1263"/>
      <c r="D1263"/>
      <c r="E1263"/>
      <c r="F1263" s="78" t="e">
        <f t="shared" si="19"/>
        <v>#N/A</v>
      </c>
      <c r="G1263"/>
      <c r="H1263" s="27"/>
    </row>
    <row r="1264" spans="1:8">
      <c r="A1264" s="11">
        <v>1263</v>
      </c>
      <c r="B1264" s="12" t="s">
        <v>1881</v>
      </c>
      <c r="C1264"/>
      <c r="D1264"/>
      <c r="E1264"/>
      <c r="F1264" s="78" t="e">
        <f t="shared" si="19"/>
        <v>#N/A</v>
      </c>
      <c r="G1264"/>
      <c r="H1264" s="27"/>
    </row>
    <row r="1265" spans="1:8">
      <c r="A1265" s="11">
        <v>1264</v>
      </c>
      <c r="B1265" s="12" t="s">
        <v>1882</v>
      </c>
      <c r="C1265"/>
      <c r="D1265"/>
      <c r="E1265"/>
      <c r="F1265" s="78" t="e">
        <f t="shared" si="19"/>
        <v>#N/A</v>
      </c>
      <c r="G1265"/>
      <c r="H1265" s="27"/>
    </row>
    <row r="1266" spans="1:8">
      <c r="A1266" s="11">
        <v>1265</v>
      </c>
      <c r="B1266" s="12" t="s">
        <v>1883</v>
      </c>
      <c r="C1266"/>
      <c r="D1266"/>
      <c r="E1266"/>
      <c r="F1266" s="78" t="e">
        <f t="shared" si="19"/>
        <v>#N/A</v>
      </c>
      <c r="G1266"/>
      <c r="H1266" s="27"/>
    </row>
    <row r="1267" spans="1:8">
      <c r="A1267" s="11">
        <v>1266</v>
      </c>
      <c r="B1267" s="12" t="s">
        <v>1884</v>
      </c>
      <c r="C1267"/>
      <c r="D1267"/>
      <c r="E1267"/>
      <c r="F1267" s="78" t="e">
        <f t="shared" si="19"/>
        <v>#N/A</v>
      </c>
      <c r="G1267"/>
      <c r="H1267" s="27"/>
    </row>
    <row r="1268" spans="1:8">
      <c r="A1268" s="11">
        <v>1267</v>
      </c>
      <c r="B1268" s="12" t="s">
        <v>1885</v>
      </c>
      <c r="C1268"/>
      <c r="D1268"/>
      <c r="E1268"/>
      <c r="F1268" s="78" t="e">
        <f t="shared" si="19"/>
        <v>#N/A</v>
      </c>
      <c r="G1268"/>
      <c r="H1268" s="27"/>
    </row>
    <row r="1269" spans="1:8">
      <c r="A1269" s="11">
        <v>1268</v>
      </c>
      <c r="B1269" s="12" t="s">
        <v>1886</v>
      </c>
      <c r="C1269"/>
      <c r="D1269"/>
      <c r="E1269"/>
      <c r="F1269" s="78" t="e">
        <f t="shared" si="19"/>
        <v>#N/A</v>
      </c>
      <c r="G1269"/>
      <c r="H1269" s="27"/>
    </row>
    <row r="1270" spans="1:8">
      <c r="A1270" s="11">
        <v>1269</v>
      </c>
      <c r="B1270" s="12" t="s">
        <v>1887</v>
      </c>
      <c r="C1270"/>
      <c r="D1270"/>
      <c r="E1270"/>
      <c r="F1270" s="78" t="e">
        <f t="shared" si="19"/>
        <v>#N/A</v>
      </c>
      <c r="G1270"/>
      <c r="H1270" s="27"/>
    </row>
    <row r="1271" spans="1:8">
      <c r="A1271" s="11">
        <v>1270</v>
      </c>
      <c r="B1271" s="12" t="s">
        <v>1888</v>
      </c>
      <c r="C1271"/>
      <c r="D1271"/>
      <c r="E1271"/>
      <c r="F1271" s="78" t="e">
        <f t="shared" si="19"/>
        <v>#N/A</v>
      </c>
      <c r="G1271"/>
      <c r="H1271" s="27"/>
    </row>
    <row r="1272" spans="1:8">
      <c r="A1272" s="11">
        <v>1271</v>
      </c>
      <c r="B1272" s="12" t="s">
        <v>1889</v>
      </c>
      <c r="C1272"/>
      <c r="D1272"/>
      <c r="E1272"/>
      <c r="F1272" s="78" t="e">
        <f t="shared" si="19"/>
        <v>#N/A</v>
      </c>
      <c r="G1272"/>
      <c r="H1272" s="27"/>
    </row>
    <row r="1273" spans="1:8">
      <c r="A1273" s="11">
        <v>1272</v>
      </c>
      <c r="B1273" s="12" t="s">
        <v>1890</v>
      </c>
      <c r="C1273"/>
      <c r="D1273"/>
      <c r="E1273"/>
      <c r="F1273" s="78" t="e">
        <f t="shared" si="19"/>
        <v>#N/A</v>
      </c>
      <c r="G1273"/>
      <c r="H1273" s="27"/>
    </row>
    <row r="1274" spans="1:8">
      <c r="A1274" s="11">
        <v>1273</v>
      </c>
      <c r="B1274" s="12" t="s">
        <v>1891</v>
      </c>
      <c r="C1274"/>
      <c r="D1274"/>
      <c r="E1274"/>
      <c r="F1274" s="78" t="e">
        <f t="shared" si="19"/>
        <v>#N/A</v>
      </c>
      <c r="G1274"/>
      <c r="H1274" s="27"/>
    </row>
    <row r="1275" spans="1:8">
      <c r="A1275" s="11">
        <v>1274</v>
      </c>
      <c r="B1275" s="12" t="s">
        <v>1892</v>
      </c>
      <c r="C1275"/>
      <c r="D1275"/>
      <c r="E1275"/>
      <c r="F1275" s="78" t="e">
        <f t="shared" si="19"/>
        <v>#N/A</v>
      </c>
      <c r="G1275"/>
      <c r="H1275" s="27"/>
    </row>
    <row r="1276" spans="1:8">
      <c r="A1276" s="11">
        <v>1275</v>
      </c>
      <c r="B1276" s="12" t="s">
        <v>1893</v>
      </c>
      <c r="C1276"/>
      <c r="D1276"/>
      <c r="E1276"/>
      <c r="F1276" s="78" t="e">
        <f t="shared" si="19"/>
        <v>#N/A</v>
      </c>
      <c r="G1276"/>
      <c r="H1276" s="27"/>
    </row>
    <row r="1277" spans="1:8">
      <c r="A1277" s="11">
        <v>1276</v>
      </c>
      <c r="B1277" s="12" t="s">
        <v>1894</v>
      </c>
      <c r="C1277"/>
      <c r="D1277"/>
      <c r="E1277"/>
      <c r="F1277" s="78" t="e">
        <f t="shared" si="19"/>
        <v>#N/A</v>
      </c>
      <c r="G1277"/>
      <c r="H1277" s="27"/>
    </row>
    <row r="1278" spans="1:8">
      <c r="A1278" s="11">
        <v>1277</v>
      </c>
      <c r="B1278" s="12" t="s">
        <v>1895</v>
      </c>
      <c r="C1278"/>
      <c r="D1278"/>
      <c r="E1278"/>
      <c r="F1278" s="78" t="e">
        <f t="shared" si="19"/>
        <v>#N/A</v>
      </c>
      <c r="G1278"/>
      <c r="H1278" s="27"/>
    </row>
    <row r="1279" spans="1:8">
      <c r="A1279" s="11">
        <v>1278</v>
      </c>
      <c r="B1279" s="12" t="s">
        <v>1896</v>
      </c>
      <c r="C1279"/>
      <c r="D1279"/>
      <c r="E1279"/>
      <c r="F1279" s="78" t="e">
        <f t="shared" si="19"/>
        <v>#N/A</v>
      </c>
      <c r="G1279"/>
      <c r="H1279" s="27"/>
    </row>
    <row r="1280" spans="1:8">
      <c r="A1280" s="11">
        <v>1279</v>
      </c>
      <c r="B1280" s="12" t="s">
        <v>1897</v>
      </c>
      <c r="C1280"/>
      <c r="D1280"/>
      <c r="E1280"/>
      <c r="F1280" s="78" t="e">
        <f t="shared" si="19"/>
        <v>#N/A</v>
      </c>
      <c r="G1280"/>
      <c r="H1280" s="27"/>
    </row>
    <row r="1281" spans="1:8">
      <c r="A1281" s="11">
        <v>1280</v>
      </c>
      <c r="B1281" s="12" t="s">
        <v>1898</v>
      </c>
      <c r="C1281"/>
      <c r="D1281"/>
      <c r="E1281"/>
      <c r="F1281" s="78" t="e">
        <f t="shared" si="19"/>
        <v>#N/A</v>
      </c>
      <c r="G1281"/>
      <c r="H1281" s="27"/>
    </row>
    <row r="1282" spans="1:8">
      <c r="A1282" s="11">
        <v>1281</v>
      </c>
      <c r="B1282" s="12" t="s">
        <v>1899</v>
      </c>
      <c r="C1282"/>
      <c r="D1282"/>
      <c r="E1282"/>
      <c r="F1282" s="78" t="e">
        <f t="shared" si="19"/>
        <v>#N/A</v>
      </c>
      <c r="G1282"/>
      <c r="H1282" s="27"/>
    </row>
    <row r="1283" spans="1:8">
      <c r="A1283" s="11">
        <v>1282</v>
      </c>
      <c r="B1283" s="12" t="s">
        <v>1900</v>
      </c>
      <c r="C1283"/>
      <c r="D1283"/>
      <c r="E1283"/>
      <c r="F1283" s="78" t="e">
        <f t="shared" ref="F1283:F1346" si="20">VLOOKUP(E1283,$N$1:$O$48,2,FALSE)</f>
        <v>#N/A</v>
      </c>
      <c r="G1283"/>
      <c r="H1283" s="27"/>
    </row>
    <row r="1284" spans="1:8">
      <c r="A1284" s="11">
        <v>1283</v>
      </c>
      <c r="B1284" s="12" t="s">
        <v>1901</v>
      </c>
      <c r="C1284"/>
      <c r="D1284"/>
      <c r="E1284"/>
      <c r="F1284" s="78" t="e">
        <f t="shared" si="20"/>
        <v>#N/A</v>
      </c>
      <c r="G1284"/>
      <c r="H1284" s="27"/>
    </row>
    <row r="1285" spans="1:8">
      <c r="A1285" s="11">
        <v>1284</v>
      </c>
      <c r="B1285" s="12" t="s">
        <v>1902</v>
      </c>
      <c r="C1285"/>
      <c r="D1285"/>
      <c r="E1285"/>
      <c r="F1285" s="78" t="e">
        <f t="shared" si="20"/>
        <v>#N/A</v>
      </c>
      <c r="G1285"/>
      <c r="H1285" s="27"/>
    </row>
    <row r="1286" spans="1:8">
      <c r="A1286" s="11">
        <v>1285</v>
      </c>
      <c r="B1286" s="12" t="s">
        <v>1903</v>
      </c>
      <c r="C1286"/>
      <c r="D1286"/>
      <c r="E1286"/>
      <c r="F1286" s="78" t="e">
        <f t="shared" si="20"/>
        <v>#N/A</v>
      </c>
      <c r="G1286"/>
      <c r="H1286" s="27"/>
    </row>
    <row r="1287" spans="1:8">
      <c r="A1287" s="11">
        <v>1286</v>
      </c>
      <c r="B1287" s="12" t="s">
        <v>1904</v>
      </c>
      <c r="C1287"/>
      <c r="D1287"/>
      <c r="E1287"/>
      <c r="F1287" s="78" t="e">
        <f t="shared" si="20"/>
        <v>#N/A</v>
      </c>
      <c r="G1287"/>
      <c r="H1287" s="27"/>
    </row>
    <row r="1288" spans="1:8">
      <c r="A1288" s="11">
        <v>1287</v>
      </c>
      <c r="B1288" s="12" t="s">
        <v>1905</v>
      </c>
      <c r="C1288"/>
      <c r="D1288"/>
      <c r="E1288"/>
      <c r="F1288" s="78" t="e">
        <f t="shared" si="20"/>
        <v>#N/A</v>
      </c>
      <c r="G1288"/>
      <c r="H1288" s="27"/>
    </row>
    <row r="1289" spans="1:8">
      <c r="A1289" s="11">
        <v>1288</v>
      </c>
      <c r="B1289" s="12" t="s">
        <v>1906</v>
      </c>
      <c r="C1289"/>
      <c r="D1289"/>
      <c r="E1289"/>
      <c r="F1289" s="78" t="e">
        <f t="shared" si="20"/>
        <v>#N/A</v>
      </c>
      <c r="G1289"/>
      <c r="H1289" s="27"/>
    </row>
    <row r="1290" spans="1:8">
      <c r="A1290" s="11">
        <v>1289</v>
      </c>
      <c r="B1290" s="12" t="s">
        <v>1907</v>
      </c>
      <c r="C1290"/>
      <c r="D1290"/>
      <c r="E1290"/>
      <c r="F1290" s="78" t="e">
        <f t="shared" si="20"/>
        <v>#N/A</v>
      </c>
      <c r="G1290"/>
      <c r="H1290" s="27"/>
    </row>
    <row r="1291" spans="1:8">
      <c r="A1291" s="11">
        <v>1290</v>
      </c>
      <c r="B1291" s="12" t="s">
        <v>1908</v>
      </c>
      <c r="C1291"/>
      <c r="D1291"/>
      <c r="E1291"/>
      <c r="F1291" s="78" t="e">
        <f t="shared" si="20"/>
        <v>#N/A</v>
      </c>
      <c r="G1291"/>
      <c r="H1291" s="27"/>
    </row>
    <row r="1292" spans="1:8">
      <c r="A1292" s="11">
        <v>1291</v>
      </c>
      <c r="B1292" s="12" t="s">
        <v>1909</v>
      </c>
      <c r="C1292"/>
      <c r="D1292"/>
      <c r="E1292"/>
      <c r="F1292" s="78" t="e">
        <f t="shared" si="20"/>
        <v>#N/A</v>
      </c>
      <c r="G1292"/>
      <c r="H1292" s="27"/>
    </row>
    <row r="1293" spans="1:8">
      <c r="A1293" s="11">
        <v>1292</v>
      </c>
      <c r="B1293" s="12" t="s">
        <v>1910</v>
      </c>
      <c r="C1293"/>
      <c r="D1293"/>
      <c r="E1293"/>
      <c r="F1293" s="78" t="e">
        <f t="shared" si="20"/>
        <v>#N/A</v>
      </c>
      <c r="G1293"/>
      <c r="H1293" s="27"/>
    </row>
    <row r="1294" spans="1:8">
      <c r="A1294" s="11">
        <v>1293</v>
      </c>
      <c r="B1294" s="12" t="s">
        <v>1911</v>
      </c>
      <c r="C1294"/>
      <c r="D1294"/>
      <c r="E1294"/>
      <c r="F1294" s="78" t="e">
        <f t="shared" si="20"/>
        <v>#N/A</v>
      </c>
      <c r="G1294"/>
      <c r="H1294" s="27"/>
    </row>
    <row r="1295" spans="1:8">
      <c r="A1295" s="11">
        <v>1294</v>
      </c>
      <c r="B1295" s="12" t="s">
        <v>1912</v>
      </c>
      <c r="C1295" s="27"/>
      <c r="D1295" s="27"/>
      <c r="E1295" s="27"/>
      <c r="F1295" s="78" t="e">
        <f t="shared" si="20"/>
        <v>#N/A</v>
      </c>
      <c r="G1295" s="27"/>
      <c r="H1295" s="78"/>
    </row>
    <row r="1296" spans="1:8">
      <c r="A1296" s="11">
        <v>1295</v>
      </c>
      <c r="B1296" s="12" t="s">
        <v>1913</v>
      </c>
      <c r="C1296" s="27"/>
      <c r="D1296" s="27"/>
      <c r="E1296" s="27"/>
      <c r="F1296" s="78" t="e">
        <f t="shared" si="20"/>
        <v>#N/A</v>
      </c>
      <c r="G1296" s="27"/>
      <c r="H1296" s="78"/>
    </row>
    <row r="1297" spans="1:8">
      <c r="A1297" s="11">
        <v>1296</v>
      </c>
      <c r="B1297" s="12" t="s">
        <v>1914</v>
      </c>
      <c r="C1297" s="27"/>
      <c r="D1297" s="27"/>
      <c r="E1297" s="27"/>
      <c r="F1297" s="78" t="e">
        <f t="shared" si="20"/>
        <v>#N/A</v>
      </c>
      <c r="G1297" s="27"/>
      <c r="H1297" s="78"/>
    </row>
    <row r="1298" spans="1:8">
      <c r="A1298" s="11">
        <v>1297</v>
      </c>
      <c r="B1298" s="12" t="s">
        <v>1915</v>
      </c>
      <c r="C1298" s="27"/>
      <c r="D1298" s="27"/>
      <c r="E1298" s="27"/>
      <c r="F1298" s="78" t="e">
        <f t="shared" si="20"/>
        <v>#N/A</v>
      </c>
      <c r="G1298" s="27"/>
      <c r="H1298" s="78"/>
    </row>
    <row r="1299" spans="1:8">
      <c r="A1299" s="11">
        <v>1298</v>
      </c>
      <c r="B1299" s="12" t="s">
        <v>1916</v>
      </c>
      <c r="C1299" s="27"/>
      <c r="D1299" s="27"/>
      <c r="E1299" s="27"/>
      <c r="F1299" s="78" t="e">
        <f t="shared" si="20"/>
        <v>#N/A</v>
      </c>
      <c r="G1299" s="27"/>
      <c r="H1299" s="78"/>
    </row>
    <row r="1300" spans="1:8">
      <c r="A1300" s="11">
        <v>1299</v>
      </c>
      <c r="B1300" s="12" t="s">
        <v>1917</v>
      </c>
      <c r="C1300" s="27"/>
      <c r="D1300" s="27"/>
      <c r="E1300" s="27"/>
      <c r="F1300" s="78" t="e">
        <f t="shared" si="20"/>
        <v>#N/A</v>
      </c>
      <c r="G1300" s="27"/>
      <c r="H1300" s="78"/>
    </row>
    <row r="1301" spans="1:8">
      <c r="A1301" s="11">
        <v>1300</v>
      </c>
      <c r="B1301" s="12" t="s">
        <v>1918</v>
      </c>
      <c r="C1301" s="27"/>
      <c r="D1301" s="27"/>
      <c r="E1301" s="27"/>
      <c r="F1301" s="78" t="e">
        <f t="shared" si="20"/>
        <v>#N/A</v>
      </c>
      <c r="G1301" s="27"/>
      <c r="H1301" s="78"/>
    </row>
    <row r="1302" spans="1:8">
      <c r="A1302" s="11">
        <v>1301</v>
      </c>
      <c r="B1302" s="12" t="s">
        <v>1919</v>
      </c>
      <c r="C1302" s="27"/>
      <c r="D1302" s="27"/>
      <c r="E1302" s="27"/>
      <c r="F1302" s="78" t="e">
        <f t="shared" si="20"/>
        <v>#N/A</v>
      </c>
      <c r="G1302" s="27"/>
      <c r="H1302" s="78"/>
    </row>
    <row r="1303" spans="1:8">
      <c r="A1303" s="11">
        <v>1302</v>
      </c>
      <c r="B1303" s="12" t="s">
        <v>1920</v>
      </c>
      <c r="C1303" s="27"/>
      <c r="D1303" s="27"/>
      <c r="E1303" s="27"/>
      <c r="F1303" s="78" t="e">
        <f t="shared" si="20"/>
        <v>#N/A</v>
      </c>
      <c r="G1303" s="27"/>
      <c r="H1303" s="78"/>
    </row>
    <row r="1304" spans="1:8">
      <c r="A1304" s="11">
        <v>1303</v>
      </c>
      <c r="B1304" s="12" t="s">
        <v>1921</v>
      </c>
      <c r="C1304" s="27"/>
      <c r="D1304" s="27"/>
      <c r="E1304" s="27"/>
      <c r="F1304" s="78" t="e">
        <f t="shared" si="20"/>
        <v>#N/A</v>
      </c>
      <c r="G1304" s="27"/>
      <c r="H1304" s="78"/>
    </row>
    <row r="1305" spans="1:8">
      <c r="A1305" s="11">
        <v>1304</v>
      </c>
      <c r="B1305" s="12" t="s">
        <v>1922</v>
      </c>
      <c r="C1305" s="27"/>
      <c r="D1305" s="27"/>
      <c r="E1305" s="27"/>
      <c r="F1305" s="78" t="e">
        <f t="shared" si="20"/>
        <v>#N/A</v>
      </c>
      <c r="G1305" s="27"/>
      <c r="H1305" s="78"/>
    </row>
    <row r="1306" spans="1:8">
      <c r="A1306" s="11">
        <v>1305</v>
      </c>
      <c r="B1306" s="12" t="s">
        <v>1923</v>
      </c>
      <c r="C1306" s="27"/>
      <c r="D1306" s="27"/>
      <c r="E1306" s="27"/>
      <c r="F1306" s="78" t="e">
        <f t="shared" si="20"/>
        <v>#N/A</v>
      </c>
      <c r="G1306" s="27"/>
      <c r="H1306" s="78"/>
    </row>
    <row r="1307" spans="1:8">
      <c r="A1307" s="11">
        <v>1306</v>
      </c>
      <c r="B1307" s="12" t="s">
        <v>1924</v>
      </c>
      <c r="C1307" s="27"/>
      <c r="D1307" s="27"/>
      <c r="E1307" s="27"/>
      <c r="F1307" s="78" t="e">
        <f t="shared" si="20"/>
        <v>#N/A</v>
      </c>
      <c r="G1307" s="27"/>
      <c r="H1307" s="78"/>
    </row>
    <row r="1308" spans="1:8">
      <c r="A1308" s="11">
        <v>1307</v>
      </c>
      <c r="B1308" s="12" t="s">
        <v>1925</v>
      </c>
      <c r="C1308" s="27"/>
      <c r="D1308" s="27"/>
      <c r="E1308" s="27"/>
      <c r="F1308" s="78" t="e">
        <f t="shared" si="20"/>
        <v>#N/A</v>
      </c>
      <c r="G1308" s="27"/>
      <c r="H1308" s="78"/>
    </row>
    <row r="1309" spans="1:8">
      <c r="A1309" s="11">
        <v>1308</v>
      </c>
      <c r="B1309" s="12" t="s">
        <v>1926</v>
      </c>
      <c r="C1309" s="27"/>
      <c r="D1309" s="27"/>
      <c r="E1309" s="27"/>
      <c r="F1309" s="78" t="e">
        <f t="shared" si="20"/>
        <v>#N/A</v>
      </c>
      <c r="G1309" s="27"/>
      <c r="H1309" s="78"/>
    </row>
    <row r="1310" spans="1:8">
      <c r="A1310" s="11">
        <v>1309</v>
      </c>
      <c r="B1310" s="12" t="s">
        <v>1927</v>
      </c>
      <c r="C1310" s="27"/>
      <c r="D1310" s="27"/>
      <c r="E1310" s="27"/>
      <c r="F1310" s="78" t="e">
        <f t="shared" si="20"/>
        <v>#N/A</v>
      </c>
      <c r="G1310" s="27"/>
      <c r="H1310" s="78"/>
    </row>
    <row r="1311" spans="1:8">
      <c r="A1311" s="11">
        <v>1310</v>
      </c>
      <c r="B1311" s="12" t="s">
        <v>1928</v>
      </c>
      <c r="C1311" s="27"/>
      <c r="D1311" s="27"/>
      <c r="E1311" s="27"/>
      <c r="F1311" s="78" t="e">
        <f t="shared" si="20"/>
        <v>#N/A</v>
      </c>
      <c r="G1311" s="27"/>
      <c r="H1311" s="78"/>
    </row>
    <row r="1312" spans="1:8">
      <c r="A1312" s="11">
        <v>1311</v>
      </c>
      <c r="B1312" s="12" t="s">
        <v>1929</v>
      </c>
      <c r="C1312" s="27"/>
      <c r="D1312" s="27"/>
      <c r="E1312" s="27"/>
      <c r="F1312" s="78" t="e">
        <f t="shared" si="20"/>
        <v>#N/A</v>
      </c>
      <c r="G1312" s="27"/>
      <c r="H1312" s="78"/>
    </row>
    <row r="1313" spans="1:8">
      <c r="A1313" s="11">
        <v>1312</v>
      </c>
      <c r="B1313" s="12" t="s">
        <v>1930</v>
      </c>
      <c r="C1313" s="27"/>
      <c r="D1313" s="27"/>
      <c r="E1313" s="27"/>
      <c r="F1313" s="78" t="e">
        <f t="shared" si="20"/>
        <v>#N/A</v>
      </c>
      <c r="G1313" s="27"/>
      <c r="H1313" s="78"/>
    </row>
    <row r="1314" spans="1:8">
      <c r="A1314" s="11">
        <v>1313</v>
      </c>
      <c r="B1314" s="12" t="s">
        <v>1931</v>
      </c>
      <c r="C1314" s="27"/>
      <c r="D1314" s="27"/>
      <c r="E1314" s="27"/>
      <c r="F1314" s="78" t="e">
        <f t="shared" si="20"/>
        <v>#N/A</v>
      </c>
      <c r="G1314" s="27"/>
      <c r="H1314" s="78"/>
    </row>
    <row r="1315" spans="1:8">
      <c r="A1315" s="11">
        <v>1314</v>
      </c>
      <c r="B1315" s="12" t="s">
        <v>1932</v>
      </c>
      <c r="C1315" s="27"/>
      <c r="D1315" s="27"/>
      <c r="E1315" s="27"/>
      <c r="F1315" s="78" t="e">
        <f t="shared" si="20"/>
        <v>#N/A</v>
      </c>
      <c r="G1315" s="27"/>
      <c r="H1315" s="78"/>
    </row>
    <row r="1316" spans="1:8">
      <c r="A1316" s="11">
        <v>1315</v>
      </c>
      <c r="B1316" s="12" t="s">
        <v>1933</v>
      </c>
      <c r="C1316" s="27"/>
      <c r="D1316" s="27"/>
      <c r="E1316" s="27"/>
      <c r="F1316" s="78" t="e">
        <f t="shared" si="20"/>
        <v>#N/A</v>
      </c>
      <c r="G1316" s="27"/>
      <c r="H1316" s="78"/>
    </row>
    <row r="1317" spans="1:8">
      <c r="A1317" s="11">
        <v>1316</v>
      </c>
      <c r="B1317" s="12" t="s">
        <v>1934</v>
      </c>
      <c r="C1317" s="27"/>
      <c r="D1317" s="27"/>
      <c r="E1317" s="27"/>
      <c r="F1317" s="78" t="e">
        <f t="shared" si="20"/>
        <v>#N/A</v>
      </c>
      <c r="G1317" s="27"/>
      <c r="H1317" s="78"/>
    </row>
    <row r="1318" spans="1:8">
      <c r="A1318" s="11">
        <v>1317</v>
      </c>
      <c r="B1318" s="12" t="s">
        <v>1935</v>
      </c>
      <c r="C1318" s="27"/>
      <c r="D1318" s="27"/>
      <c r="E1318" s="27"/>
      <c r="F1318" s="78" t="e">
        <f t="shared" si="20"/>
        <v>#N/A</v>
      </c>
      <c r="G1318" s="27"/>
      <c r="H1318" s="78"/>
    </row>
    <row r="1319" spans="1:8">
      <c r="A1319" s="11">
        <v>1318</v>
      </c>
      <c r="B1319" s="12" t="s">
        <v>1936</v>
      </c>
      <c r="C1319" s="27"/>
      <c r="D1319" s="27"/>
      <c r="E1319" s="27"/>
      <c r="F1319" s="78" t="e">
        <f t="shared" si="20"/>
        <v>#N/A</v>
      </c>
      <c r="G1319" s="27"/>
      <c r="H1319" s="78"/>
    </row>
    <row r="1320" spans="1:8">
      <c r="A1320" s="11">
        <v>1319</v>
      </c>
      <c r="B1320" s="12" t="s">
        <v>1937</v>
      </c>
      <c r="C1320" s="27"/>
      <c r="D1320" s="27"/>
      <c r="E1320" s="27"/>
      <c r="F1320" s="78" t="e">
        <f t="shared" si="20"/>
        <v>#N/A</v>
      </c>
      <c r="G1320" s="27"/>
      <c r="H1320" s="78"/>
    </row>
    <row r="1321" spans="1:8">
      <c r="A1321" s="11">
        <v>1320</v>
      </c>
      <c r="B1321" s="12" t="s">
        <v>1938</v>
      </c>
      <c r="C1321" s="27"/>
      <c r="D1321" s="27"/>
      <c r="E1321" s="27"/>
      <c r="F1321" s="78" t="e">
        <f t="shared" si="20"/>
        <v>#N/A</v>
      </c>
      <c r="G1321" s="27"/>
      <c r="H1321" s="78"/>
    </row>
    <row r="1322" spans="1:8">
      <c r="A1322" s="11">
        <v>1321</v>
      </c>
      <c r="B1322" s="12" t="s">
        <v>1939</v>
      </c>
      <c r="C1322" s="27"/>
      <c r="D1322" s="27"/>
      <c r="E1322" s="27"/>
      <c r="F1322" s="78" t="e">
        <f t="shared" si="20"/>
        <v>#N/A</v>
      </c>
      <c r="G1322" s="27"/>
      <c r="H1322" s="78"/>
    </row>
    <row r="1323" spans="1:8">
      <c r="A1323" s="11">
        <v>1322</v>
      </c>
      <c r="B1323" s="12" t="s">
        <v>1940</v>
      </c>
      <c r="C1323" s="27"/>
      <c r="D1323" s="27"/>
      <c r="E1323" s="27"/>
      <c r="F1323" s="78" t="e">
        <f t="shared" si="20"/>
        <v>#N/A</v>
      </c>
      <c r="G1323" s="27"/>
      <c r="H1323" s="78"/>
    </row>
    <row r="1324" spans="1:8">
      <c r="A1324" s="11">
        <v>1323</v>
      </c>
      <c r="B1324" s="12" t="s">
        <v>1941</v>
      </c>
      <c r="C1324" s="27"/>
      <c r="D1324" s="27"/>
      <c r="E1324" s="27"/>
      <c r="F1324" s="78" t="e">
        <f t="shared" si="20"/>
        <v>#N/A</v>
      </c>
      <c r="G1324" s="27"/>
      <c r="H1324" s="78"/>
    </row>
    <row r="1325" spans="1:8">
      <c r="A1325" s="11">
        <v>1324</v>
      </c>
      <c r="B1325" s="12" t="s">
        <v>1942</v>
      </c>
      <c r="C1325" s="27"/>
      <c r="D1325" s="27"/>
      <c r="E1325" s="27"/>
      <c r="F1325" s="78" t="e">
        <f t="shared" si="20"/>
        <v>#N/A</v>
      </c>
      <c r="G1325" s="27"/>
      <c r="H1325" s="78"/>
    </row>
    <row r="1326" spans="1:8">
      <c r="A1326" s="11">
        <v>1325</v>
      </c>
      <c r="B1326" s="12" t="s">
        <v>1943</v>
      </c>
      <c r="C1326" s="27"/>
      <c r="D1326" s="27"/>
      <c r="E1326" s="27"/>
      <c r="F1326" s="78" t="e">
        <f t="shared" si="20"/>
        <v>#N/A</v>
      </c>
      <c r="G1326" s="27"/>
      <c r="H1326" s="78"/>
    </row>
    <row r="1327" spans="1:8">
      <c r="A1327" s="11">
        <v>1326</v>
      </c>
      <c r="B1327" s="12" t="s">
        <v>1944</v>
      </c>
      <c r="C1327" s="27"/>
      <c r="D1327" s="27"/>
      <c r="E1327" s="27"/>
      <c r="F1327" s="78" t="e">
        <f t="shared" si="20"/>
        <v>#N/A</v>
      </c>
      <c r="G1327" s="27"/>
      <c r="H1327" s="78"/>
    </row>
    <row r="1328" spans="1:8">
      <c r="A1328" s="11">
        <v>1327</v>
      </c>
      <c r="B1328" s="12" t="s">
        <v>1945</v>
      </c>
      <c r="C1328" s="27"/>
      <c r="D1328" s="27"/>
      <c r="E1328" s="27"/>
      <c r="F1328" s="78" t="e">
        <f t="shared" si="20"/>
        <v>#N/A</v>
      </c>
      <c r="G1328" s="27"/>
      <c r="H1328" s="78"/>
    </row>
    <row r="1329" spans="1:8">
      <c r="A1329" s="11">
        <v>1328</v>
      </c>
      <c r="B1329" s="12" t="s">
        <v>1946</v>
      </c>
      <c r="C1329" s="27"/>
      <c r="D1329" s="27"/>
      <c r="E1329" s="27"/>
      <c r="F1329" s="78" t="e">
        <f t="shared" si="20"/>
        <v>#N/A</v>
      </c>
      <c r="G1329" s="27"/>
      <c r="H1329" s="78"/>
    </row>
    <row r="1330" spans="1:8">
      <c r="A1330" s="11">
        <v>1329</v>
      </c>
      <c r="B1330" s="12" t="s">
        <v>1947</v>
      </c>
      <c r="C1330" s="27"/>
      <c r="D1330" s="27"/>
      <c r="E1330" s="27"/>
      <c r="F1330" s="78" t="e">
        <f t="shared" si="20"/>
        <v>#N/A</v>
      </c>
      <c r="G1330" s="27"/>
      <c r="H1330" s="78"/>
    </row>
    <row r="1331" spans="1:8">
      <c r="A1331" s="11">
        <v>1330</v>
      </c>
      <c r="B1331" s="12" t="s">
        <v>1948</v>
      </c>
      <c r="C1331" s="27"/>
      <c r="D1331" s="27"/>
      <c r="E1331" s="27"/>
      <c r="F1331" s="78" t="e">
        <f t="shared" si="20"/>
        <v>#N/A</v>
      </c>
      <c r="G1331" s="27"/>
      <c r="H1331" s="78"/>
    </row>
    <row r="1332" spans="1:8">
      <c r="A1332" s="11">
        <v>1331</v>
      </c>
      <c r="B1332" s="12" t="s">
        <v>1949</v>
      </c>
      <c r="C1332" s="27"/>
      <c r="D1332" s="27"/>
      <c r="E1332" s="27"/>
      <c r="F1332" s="78" t="e">
        <f t="shared" si="20"/>
        <v>#N/A</v>
      </c>
      <c r="G1332" s="27"/>
      <c r="H1332" s="78"/>
    </row>
    <row r="1333" spans="1:8">
      <c r="A1333" s="11">
        <v>1332</v>
      </c>
      <c r="B1333" s="12" t="s">
        <v>1950</v>
      </c>
      <c r="C1333" s="27"/>
      <c r="D1333" s="27"/>
      <c r="E1333" s="27"/>
      <c r="F1333" s="78" t="e">
        <f t="shared" si="20"/>
        <v>#N/A</v>
      </c>
      <c r="G1333" s="27"/>
      <c r="H1333" s="78"/>
    </row>
    <row r="1334" spans="1:8">
      <c r="A1334" s="11">
        <v>1333</v>
      </c>
      <c r="B1334" s="12" t="s">
        <v>1951</v>
      </c>
      <c r="C1334" s="27"/>
      <c r="D1334" s="27"/>
      <c r="E1334" s="27"/>
      <c r="F1334" s="78" t="e">
        <f t="shared" si="20"/>
        <v>#N/A</v>
      </c>
      <c r="G1334" s="27"/>
      <c r="H1334" s="78"/>
    </row>
    <row r="1335" spans="1:8">
      <c r="A1335" s="11">
        <v>1334</v>
      </c>
      <c r="B1335" s="12" t="s">
        <v>1952</v>
      </c>
      <c r="C1335" s="27"/>
      <c r="D1335" s="27"/>
      <c r="E1335" s="27"/>
      <c r="F1335" s="78" t="e">
        <f t="shared" si="20"/>
        <v>#N/A</v>
      </c>
      <c r="G1335" s="27"/>
      <c r="H1335" s="78"/>
    </row>
    <row r="1336" spans="1:8">
      <c r="A1336" s="11">
        <v>1335</v>
      </c>
      <c r="B1336" s="12" t="s">
        <v>1953</v>
      </c>
      <c r="C1336" s="27"/>
      <c r="D1336" s="27"/>
      <c r="E1336" s="27"/>
      <c r="F1336" s="78" t="e">
        <f t="shared" si="20"/>
        <v>#N/A</v>
      </c>
      <c r="G1336" s="27"/>
      <c r="H1336" s="78"/>
    </row>
    <row r="1337" spans="1:8">
      <c r="A1337" s="11">
        <v>1336</v>
      </c>
      <c r="B1337" s="12" t="s">
        <v>1954</v>
      </c>
      <c r="C1337" s="27"/>
      <c r="D1337" s="27"/>
      <c r="E1337" s="27"/>
      <c r="F1337" s="78" t="e">
        <f t="shared" si="20"/>
        <v>#N/A</v>
      </c>
      <c r="G1337" s="27"/>
      <c r="H1337" s="78"/>
    </row>
    <row r="1338" spans="1:8">
      <c r="A1338" s="11">
        <v>1337</v>
      </c>
      <c r="B1338" s="12" t="s">
        <v>1955</v>
      </c>
      <c r="C1338" s="27"/>
      <c r="D1338" s="27"/>
      <c r="E1338" s="27"/>
      <c r="F1338" s="78" t="e">
        <f t="shared" si="20"/>
        <v>#N/A</v>
      </c>
      <c r="G1338" s="27"/>
      <c r="H1338" s="78"/>
    </row>
    <row r="1339" spans="1:8">
      <c r="A1339" s="11">
        <v>1338</v>
      </c>
      <c r="B1339" s="12" t="s">
        <v>1956</v>
      </c>
      <c r="C1339" s="27"/>
      <c r="D1339" s="27"/>
      <c r="E1339" s="27"/>
      <c r="F1339" s="78" t="e">
        <f t="shared" si="20"/>
        <v>#N/A</v>
      </c>
      <c r="G1339" s="27"/>
      <c r="H1339" s="78"/>
    </row>
    <row r="1340" spans="1:8">
      <c r="A1340" s="11">
        <v>1339</v>
      </c>
      <c r="B1340" s="12" t="s">
        <v>1957</v>
      </c>
      <c r="C1340" s="27"/>
      <c r="D1340" s="27"/>
      <c r="E1340" s="27"/>
      <c r="F1340" s="78" t="e">
        <f t="shared" si="20"/>
        <v>#N/A</v>
      </c>
      <c r="G1340" s="27"/>
      <c r="H1340" s="78"/>
    </row>
    <row r="1341" spans="1:8">
      <c r="A1341" s="11">
        <v>1340</v>
      </c>
      <c r="B1341" s="12" t="s">
        <v>1958</v>
      </c>
      <c r="C1341" s="27"/>
      <c r="D1341" s="27"/>
      <c r="E1341" s="27"/>
      <c r="F1341" s="78" t="e">
        <f t="shared" si="20"/>
        <v>#N/A</v>
      </c>
      <c r="G1341" s="27"/>
      <c r="H1341" s="78"/>
    </row>
    <row r="1342" spans="1:8">
      <c r="A1342" s="11">
        <v>1341</v>
      </c>
      <c r="B1342" s="12" t="s">
        <v>1959</v>
      </c>
      <c r="C1342" s="27"/>
      <c r="D1342" s="27"/>
      <c r="E1342" s="27"/>
      <c r="F1342" s="78" t="e">
        <f t="shared" si="20"/>
        <v>#N/A</v>
      </c>
      <c r="G1342" s="27"/>
      <c r="H1342" s="78"/>
    </row>
    <row r="1343" spans="1:8">
      <c r="A1343" s="11">
        <v>1342</v>
      </c>
      <c r="B1343" s="12" t="s">
        <v>1960</v>
      </c>
      <c r="C1343" s="27"/>
      <c r="D1343" s="27"/>
      <c r="E1343" s="27"/>
      <c r="F1343" s="78" t="e">
        <f t="shared" si="20"/>
        <v>#N/A</v>
      </c>
      <c r="G1343" s="27"/>
      <c r="H1343" s="78"/>
    </row>
    <row r="1344" spans="1:8">
      <c r="A1344" s="11">
        <v>1343</v>
      </c>
      <c r="B1344" s="12" t="s">
        <v>1961</v>
      </c>
      <c r="C1344" s="27"/>
      <c r="D1344" s="27"/>
      <c r="E1344" s="27"/>
      <c r="F1344" s="78" t="e">
        <f t="shared" si="20"/>
        <v>#N/A</v>
      </c>
      <c r="G1344" s="27"/>
      <c r="H1344" s="78"/>
    </row>
    <row r="1345" spans="1:8">
      <c r="A1345" s="11">
        <v>1344</v>
      </c>
      <c r="B1345" s="12" t="s">
        <v>1962</v>
      </c>
      <c r="C1345" s="27"/>
      <c r="D1345" s="27"/>
      <c r="E1345" s="27"/>
      <c r="F1345" s="78" t="e">
        <f t="shared" si="20"/>
        <v>#N/A</v>
      </c>
      <c r="G1345" s="27"/>
      <c r="H1345" s="78"/>
    </row>
    <row r="1346" spans="1:8">
      <c r="A1346" s="11">
        <v>1345</v>
      </c>
      <c r="B1346" s="12" t="s">
        <v>1963</v>
      </c>
      <c r="C1346" s="27"/>
      <c r="D1346" s="27"/>
      <c r="E1346" s="27"/>
      <c r="F1346" s="78" t="e">
        <f t="shared" si="20"/>
        <v>#N/A</v>
      </c>
      <c r="G1346" s="27"/>
      <c r="H1346" s="78"/>
    </row>
    <row r="1347" spans="1:8">
      <c r="A1347" s="11">
        <v>1346</v>
      </c>
      <c r="B1347" s="12" t="s">
        <v>1964</v>
      </c>
      <c r="C1347" s="27"/>
      <c r="D1347" s="27"/>
      <c r="E1347" s="27"/>
      <c r="F1347" s="78" t="e">
        <f t="shared" ref="F1347:F1410" si="21">VLOOKUP(E1347,$N$1:$O$48,2,FALSE)</f>
        <v>#N/A</v>
      </c>
      <c r="G1347" s="27"/>
      <c r="H1347" s="78"/>
    </row>
    <row r="1348" spans="1:8">
      <c r="A1348" s="11">
        <v>1347</v>
      </c>
      <c r="B1348" s="12" t="s">
        <v>1965</v>
      </c>
      <c r="C1348" s="27"/>
      <c r="D1348" s="27"/>
      <c r="E1348" s="27"/>
      <c r="F1348" s="78" t="e">
        <f t="shared" si="21"/>
        <v>#N/A</v>
      </c>
      <c r="G1348" s="27"/>
      <c r="H1348" s="78"/>
    </row>
    <row r="1349" spans="1:8">
      <c r="A1349" s="11">
        <v>1348</v>
      </c>
      <c r="B1349" s="12" t="s">
        <v>1966</v>
      </c>
      <c r="C1349" s="27"/>
      <c r="D1349" s="27"/>
      <c r="E1349" s="27"/>
      <c r="F1349" s="78" t="e">
        <f t="shared" si="21"/>
        <v>#N/A</v>
      </c>
      <c r="G1349" s="27"/>
      <c r="H1349" s="78"/>
    </row>
    <row r="1350" spans="1:8">
      <c r="A1350" s="11">
        <v>1349</v>
      </c>
      <c r="B1350" s="12" t="s">
        <v>1967</v>
      </c>
      <c r="C1350" s="27"/>
      <c r="D1350" s="27"/>
      <c r="E1350" s="27"/>
      <c r="F1350" s="78" t="e">
        <f t="shared" si="21"/>
        <v>#N/A</v>
      </c>
      <c r="G1350" s="27"/>
      <c r="H1350" s="78"/>
    </row>
    <row r="1351" spans="1:8">
      <c r="A1351" s="11">
        <v>1350</v>
      </c>
      <c r="B1351" s="12" t="s">
        <v>1968</v>
      </c>
      <c r="C1351" s="27"/>
      <c r="D1351" s="27"/>
      <c r="E1351" s="27"/>
      <c r="F1351" s="78" t="e">
        <f t="shared" si="21"/>
        <v>#N/A</v>
      </c>
      <c r="G1351" s="27"/>
      <c r="H1351" s="78"/>
    </row>
    <row r="1352" spans="1:8">
      <c r="A1352" s="11">
        <v>1351</v>
      </c>
      <c r="B1352" s="12" t="s">
        <v>1969</v>
      </c>
      <c r="C1352" s="27"/>
      <c r="D1352" s="27"/>
      <c r="E1352" s="27"/>
      <c r="F1352" s="78" t="e">
        <f t="shared" si="21"/>
        <v>#N/A</v>
      </c>
      <c r="G1352" s="27"/>
      <c r="H1352" s="78"/>
    </row>
    <row r="1353" spans="1:8">
      <c r="A1353" s="11">
        <v>1352</v>
      </c>
      <c r="B1353" s="12" t="s">
        <v>1970</v>
      </c>
      <c r="C1353" s="27"/>
      <c r="D1353" s="27"/>
      <c r="E1353" s="27"/>
      <c r="F1353" s="78" t="e">
        <f t="shared" si="21"/>
        <v>#N/A</v>
      </c>
      <c r="G1353" s="27"/>
      <c r="H1353" s="78"/>
    </row>
    <row r="1354" spans="1:8">
      <c r="A1354" s="11">
        <v>1353</v>
      </c>
      <c r="B1354" s="12" t="s">
        <v>1971</v>
      </c>
      <c r="C1354" s="27"/>
      <c r="D1354" s="27"/>
      <c r="E1354" s="27"/>
      <c r="F1354" s="78" t="e">
        <f t="shared" si="21"/>
        <v>#N/A</v>
      </c>
      <c r="G1354" s="27"/>
      <c r="H1354" s="78"/>
    </row>
    <row r="1355" spans="1:8">
      <c r="A1355" s="11">
        <v>1354</v>
      </c>
      <c r="B1355" s="12" t="s">
        <v>1972</v>
      </c>
      <c r="C1355" s="27"/>
      <c r="D1355" s="27"/>
      <c r="E1355" s="27"/>
      <c r="F1355" s="78" t="e">
        <f t="shared" si="21"/>
        <v>#N/A</v>
      </c>
      <c r="G1355" s="27"/>
      <c r="H1355" s="78"/>
    </row>
    <row r="1356" spans="1:8">
      <c r="A1356" s="11">
        <v>1355</v>
      </c>
      <c r="B1356" s="12" t="s">
        <v>1973</v>
      </c>
      <c r="C1356" s="27"/>
      <c r="D1356" s="27"/>
      <c r="E1356" s="27"/>
      <c r="F1356" s="78" t="e">
        <f t="shared" si="21"/>
        <v>#N/A</v>
      </c>
      <c r="G1356" s="27"/>
      <c r="H1356" s="78"/>
    </row>
    <row r="1357" spans="1:8">
      <c r="A1357" s="11">
        <v>1356</v>
      </c>
      <c r="B1357" s="12" t="s">
        <v>1974</v>
      </c>
      <c r="C1357" s="27"/>
      <c r="D1357" s="27"/>
      <c r="E1357" s="27"/>
      <c r="F1357" s="78" t="e">
        <f t="shared" si="21"/>
        <v>#N/A</v>
      </c>
      <c r="G1357" s="27"/>
      <c r="H1357" s="78"/>
    </row>
    <row r="1358" spans="1:8">
      <c r="A1358" s="11">
        <v>1357</v>
      </c>
      <c r="B1358" s="12" t="s">
        <v>1975</v>
      </c>
      <c r="C1358" s="27"/>
      <c r="D1358" s="27"/>
      <c r="E1358" s="27"/>
      <c r="F1358" s="78" t="e">
        <f t="shared" si="21"/>
        <v>#N/A</v>
      </c>
      <c r="G1358" s="27"/>
      <c r="H1358" s="78"/>
    </row>
    <row r="1359" spans="1:8">
      <c r="A1359" s="11">
        <v>1358</v>
      </c>
      <c r="B1359" s="12" t="s">
        <v>1976</v>
      </c>
      <c r="C1359" s="27"/>
      <c r="D1359" s="27"/>
      <c r="E1359" s="27"/>
      <c r="F1359" s="78" t="e">
        <f t="shared" si="21"/>
        <v>#N/A</v>
      </c>
      <c r="G1359" s="27"/>
      <c r="H1359" s="78"/>
    </row>
    <row r="1360" spans="1:8">
      <c r="A1360" s="11">
        <v>1359</v>
      </c>
      <c r="B1360" s="12" t="s">
        <v>1977</v>
      </c>
      <c r="C1360" s="27"/>
      <c r="D1360" s="27"/>
      <c r="E1360" s="27"/>
      <c r="F1360" s="78" t="e">
        <f t="shared" si="21"/>
        <v>#N/A</v>
      </c>
      <c r="G1360" s="27"/>
      <c r="H1360" s="78"/>
    </row>
    <row r="1361" spans="1:8">
      <c r="A1361" s="11">
        <v>1360</v>
      </c>
      <c r="B1361" s="12" t="s">
        <v>1978</v>
      </c>
      <c r="C1361" s="27"/>
      <c r="D1361" s="27"/>
      <c r="E1361" s="27"/>
      <c r="F1361" s="78" t="e">
        <f t="shared" si="21"/>
        <v>#N/A</v>
      </c>
      <c r="G1361" s="27"/>
      <c r="H1361" s="78"/>
    </row>
    <row r="1362" spans="1:8">
      <c r="A1362" s="11">
        <v>1361</v>
      </c>
      <c r="B1362" s="12" t="s">
        <v>1979</v>
      </c>
      <c r="C1362" s="27"/>
      <c r="D1362" s="27"/>
      <c r="E1362" s="27"/>
      <c r="F1362" s="78" t="e">
        <f t="shared" si="21"/>
        <v>#N/A</v>
      </c>
      <c r="G1362" s="27"/>
      <c r="H1362" s="78"/>
    </row>
    <row r="1363" spans="1:8">
      <c r="A1363" s="11">
        <v>1362</v>
      </c>
      <c r="B1363" s="12" t="s">
        <v>1980</v>
      </c>
      <c r="C1363" s="27"/>
      <c r="D1363" s="27"/>
      <c r="E1363" s="27"/>
      <c r="F1363" s="78" t="e">
        <f t="shared" si="21"/>
        <v>#N/A</v>
      </c>
      <c r="G1363" s="27"/>
      <c r="H1363" s="27"/>
    </row>
    <row r="1364" spans="1:8">
      <c r="A1364" s="11">
        <v>1363</v>
      </c>
      <c r="B1364" s="12" t="s">
        <v>1981</v>
      </c>
      <c r="C1364" s="27"/>
      <c r="D1364" s="27"/>
      <c r="E1364" s="27"/>
      <c r="F1364" s="78" t="e">
        <f t="shared" si="21"/>
        <v>#N/A</v>
      </c>
      <c r="G1364" s="27"/>
      <c r="H1364" s="78"/>
    </row>
    <row r="1365" spans="1:8">
      <c r="A1365" s="11">
        <v>1364</v>
      </c>
      <c r="B1365" s="12" t="s">
        <v>1982</v>
      </c>
      <c r="C1365" s="27"/>
      <c r="D1365" s="27"/>
      <c r="E1365" s="27"/>
      <c r="F1365" s="78" t="e">
        <f t="shared" si="21"/>
        <v>#N/A</v>
      </c>
      <c r="G1365" s="27"/>
      <c r="H1365" s="78"/>
    </row>
    <row r="1366" spans="1:8">
      <c r="A1366" s="11">
        <v>1365</v>
      </c>
      <c r="B1366" s="12" t="s">
        <v>1983</v>
      </c>
      <c r="C1366" s="27"/>
      <c r="D1366" s="27"/>
      <c r="E1366" s="27"/>
      <c r="F1366" s="78" t="e">
        <f t="shared" si="21"/>
        <v>#N/A</v>
      </c>
      <c r="G1366" s="27"/>
      <c r="H1366" s="27"/>
    </row>
    <row r="1367" spans="1:8">
      <c r="A1367" s="11">
        <v>1366</v>
      </c>
      <c r="B1367" s="12" t="s">
        <v>1984</v>
      </c>
      <c r="C1367" s="27"/>
      <c r="D1367" s="27"/>
      <c r="E1367" s="27"/>
      <c r="F1367" s="78" t="e">
        <f t="shared" si="21"/>
        <v>#N/A</v>
      </c>
      <c r="G1367" s="27"/>
      <c r="H1367" s="27"/>
    </row>
    <row r="1368" spans="1:8">
      <c r="A1368" s="11">
        <v>1367</v>
      </c>
      <c r="B1368" s="12" t="s">
        <v>1985</v>
      </c>
      <c r="C1368" s="27"/>
      <c r="D1368" s="27"/>
      <c r="E1368" s="27"/>
      <c r="F1368" s="78" t="e">
        <f t="shared" si="21"/>
        <v>#N/A</v>
      </c>
      <c r="G1368" s="27"/>
      <c r="H1368" s="27"/>
    </row>
    <row r="1369" spans="1:8">
      <c r="A1369" s="11">
        <v>1368</v>
      </c>
      <c r="B1369" s="12" t="s">
        <v>1986</v>
      </c>
      <c r="C1369" s="27"/>
      <c r="D1369" s="27"/>
      <c r="E1369" s="27"/>
      <c r="F1369" s="78" t="e">
        <f t="shared" si="21"/>
        <v>#N/A</v>
      </c>
      <c r="G1369" s="27"/>
      <c r="H1369" s="27"/>
    </row>
    <row r="1370" spans="1:8">
      <c r="A1370" s="11">
        <v>1369</v>
      </c>
      <c r="B1370" s="12" t="s">
        <v>1987</v>
      </c>
      <c r="C1370" s="27"/>
      <c r="D1370" s="27"/>
      <c r="E1370" s="27"/>
      <c r="F1370" s="78" t="e">
        <f t="shared" si="21"/>
        <v>#N/A</v>
      </c>
      <c r="G1370" s="27"/>
      <c r="H1370" s="27"/>
    </row>
    <row r="1371" spans="1:8">
      <c r="A1371" s="11">
        <v>1370</v>
      </c>
      <c r="B1371" s="12" t="s">
        <v>1988</v>
      </c>
      <c r="C1371" s="27"/>
      <c r="D1371" s="27"/>
      <c r="E1371" s="27"/>
      <c r="F1371" s="78" t="e">
        <f t="shared" si="21"/>
        <v>#N/A</v>
      </c>
      <c r="G1371" s="27"/>
      <c r="H1371" s="27"/>
    </row>
    <row r="1372" spans="1:8">
      <c r="A1372" s="11">
        <v>1371</v>
      </c>
      <c r="B1372" s="12" t="s">
        <v>1989</v>
      </c>
      <c r="C1372" s="27"/>
      <c r="D1372" s="27"/>
      <c r="E1372" s="27"/>
      <c r="F1372" s="78" t="e">
        <f t="shared" si="21"/>
        <v>#N/A</v>
      </c>
      <c r="G1372" s="27"/>
      <c r="H1372" s="27"/>
    </row>
    <row r="1373" spans="1:8">
      <c r="A1373" s="11">
        <v>1372</v>
      </c>
      <c r="B1373" s="12" t="s">
        <v>1990</v>
      </c>
      <c r="C1373" s="27"/>
      <c r="D1373" s="27"/>
      <c r="E1373" s="27"/>
      <c r="F1373" s="78" t="e">
        <f t="shared" si="21"/>
        <v>#N/A</v>
      </c>
      <c r="G1373" s="27"/>
      <c r="H1373" s="27"/>
    </row>
    <row r="1374" spans="1:8">
      <c r="A1374" s="11">
        <v>1373</v>
      </c>
      <c r="B1374" s="12" t="s">
        <v>1991</v>
      </c>
      <c r="C1374" s="27"/>
      <c r="D1374" s="27"/>
      <c r="E1374" s="27"/>
      <c r="F1374" s="78" t="e">
        <f t="shared" si="21"/>
        <v>#N/A</v>
      </c>
      <c r="G1374" s="27"/>
      <c r="H1374" s="27"/>
    </row>
    <row r="1375" spans="1:8">
      <c r="A1375" s="11">
        <v>1374</v>
      </c>
      <c r="B1375" s="12" t="s">
        <v>1992</v>
      </c>
      <c r="C1375" s="27"/>
      <c r="D1375" s="27"/>
      <c r="E1375" s="27"/>
      <c r="F1375" s="78" t="e">
        <f t="shared" si="21"/>
        <v>#N/A</v>
      </c>
      <c r="G1375" s="27"/>
      <c r="H1375" s="78"/>
    </row>
    <row r="1376" spans="1:8">
      <c r="A1376" s="11">
        <v>1375</v>
      </c>
      <c r="B1376" s="12" t="s">
        <v>1993</v>
      </c>
      <c r="C1376" s="27"/>
      <c r="D1376" s="27"/>
      <c r="E1376" s="27"/>
      <c r="F1376" s="78" t="e">
        <f t="shared" si="21"/>
        <v>#N/A</v>
      </c>
      <c r="G1376" s="27"/>
      <c r="H1376" s="78"/>
    </row>
    <row r="1377" spans="1:8">
      <c r="A1377" s="11">
        <v>1376</v>
      </c>
      <c r="B1377" s="12" t="s">
        <v>1994</v>
      </c>
      <c r="C1377" s="27"/>
      <c r="D1377" s="108"/>
      <c r="E1377" s="27"/>
      <c r="F1377" s="78" t="e">
        <f t="shared" si="21"/>
        <v>#N/A</v>
      </c>
      <c r="G1377" s="27"/>
      <c r="H1377" s="27"/>
    </row>
    <row r="1378" spans="1:8">
      <c r="A1378" s="11">
        <v>1377</v>
      </c>
      <c r="B1378" s="12" t="s">
        <v>1995</v>
      </c>
      <c r="C1378" s="27"/>
      <c r="D1378" s="108"/>
      <c r="E1378" s="27"/>
      <c r="F1378" s="78" t="e">
        <f t="shared" si="21"/>
        <v>#N/A</v>
      </c>
      <c r="G1378" s="27"/>
      <c r="H1378" s="27"/>
    </row>
    <row r="1379" spans="1:8">
      <c r="A1379" s="11">
        <v>1378</v>
      </c>
      <c r="B1379" s="12" t="s">
        <v>1996</v>
      </c>
      <c r="C1379" s="27"/>
      <c r="D1379" s="108"/>
      <c r="E1379" s="27"/>
      <c r="F1379" s="78" t="e">
        <f t="shared" si="21"/>
        <v>#N/A</v>
      </c>
      <c r="G1379" s="27"/>
      <c r="H1379" s="27"/>
    </row>
    <row r="1380" spans="1:8">
      <c r="A1380" s="11">
        <v>1379</v>
      </c>
      <c r="B1380" s="12" t="s">
        <v>1997</v>
      </c>
      <c r="C1380" s="27"/>
      <c r="D1380" s="108"/>
      <c r="E1380" s="27"/>
      <c r="F1380" s="78" t="e">
        <f t="shared" si="21"/>
        <v>#N/A</v>
      </c>
      <c r="G1380" s="27"/>
      <c r="H1380" s="27"/>
    </row>
    <row r="1381" spans="1:8">
      <c r="A1381" s="11">
        <v>1380</v>
      </c>
      <c r="B1381" s="12" t="s">
        <v>1998</v>
      </c>
      <c r="C1381" s="27"/>
      <c r="D1381" s="108"/>
      <c r="E1381" s="27"/>
      <c r="F1381" s="78" t="e">
        <f t="shared" si="21"/>
        <v>#N/A</v>
      </c>
      <c r="G1381" s="27"/>
      <c r="H1381" s="27"/>
    </row>
    <row r="1382" spans="1:8">
      <c r="A1382" s="11">
        <v>1381</v>
      </c>
      <c r="B1382" s="12" t="s">
        <v>1999</v>
      </c>
      <c r="C1382" s="27"/>
      <c r="D1382" s="108"/>
      <c r="E1382" s="27"/>
      <c r="F1382" s="78" t="e">
        <f t="shared" si="21"/>
        <v>#N/A</v>
      </c>
      <c r="G1382" s="27"/>
      <c r="H1382" s="27"/>
    </row>
    <row r="1383" spans="1:8">
      <c r="A1383" s="11">
        <v>1382</v>
      </c>
      <c r="B1383" s="12" t="s">
        <v>2000</v>
      </c>
      <c r="C1383" s="27"/>
      <c r="D1383" s="108"/>
      <c r="E1383" s="27"/>
      <c r="F1383" s="78" t="e">
        <f t="shared" si="21"/>
        <v>#N/A</v>
      </c>
      <c r="G1383" s="27"/>
      <c r="H1383" s="27"/>
    </row>
    <row r="1384" spans="1:8">
      <c r="A1384" s="11">
        <v>1383</v>
      </c>
      <c r="B1384" s="12" t="s">
        <v>2001</v>
      </c>
      <c r="C1384" s="27"/>
      <c r="D1384" s="108"/>
      <c r="E1384" s="27"/>
      <c r="F1384" s="78" t="e">
        <f t="shared" si="21"/>
        <v>#N/A</v>
      </c>
      <c r="G1384" s="27"/>
      <c r="H1384" s="27"/>
    </row>
    <row r="1385" spans="1:8">
      <c r="A1385" s="11">
        <v>1384</v>
      </c>
      <c r="B1385" s="12" t="s">
        <v>2002</v>
      </c>
      <c r="C1385" s="27"/>
      <c r="D1385" s="108"/>
      <c r="E1385" s="27"/>
      <c r="F1385" s="78" t="e">
        <f t="shared" si="21"/>
        <v>#N/A</v>
      </c>
      <c r="G1385" s="27"/>
      <c r="H1385" s="27"/>
    </row>
    <row r="1386" spans="1:8">
      <c r="A1386" s="11">
        <v>1385</v>
      </c>
      <c r="B1386" s="12" t="s">
        <v>2003</v>
      </c>
      <c r="C1386" s="27"/>
      <c r="D1386" s="108"/>
      <c r="E1386" s="27"/>
      <c r="F1386" s="78" t="e">
        <f t="shared" si="21"/>
        <v>#N/A</v>
      </c>
      <c r="G1386" s="27"/>
      <c r="H1386" s="27"/>
    </row>
    <row r="1387" spans="1:8">
      <c r="A1387" s="11">
        <v>1386</v>
      </c>
      <c r="B1387" s="12" t="s">
        <v>2004</v>
      </c>
      <c r="C1387" s="27"/>
      <c r="D1387" s="108"/>
      <c r="E1387" s="27"/>
      <c r="F1387" s="78" t="e">
        <f t="shared" si="21"/>
        <v>#N/A</v>
      </c>
      <c r="G1387" s="27"/>
      <c r="H1387" s="27"/>
    </row>
    <row r="1388" spans="1:8">
      <c r="A1388" s="11">
        <v>1387</v>
      </c>
      <c r="B1388" s="12" t="s">
        <v>2005</v>
      </c>
      <c r="C1388" s="27"/>
      <c r="D1388" s="108"/>
      <c r="E1388" s="27"/>
      <c r="F1388" s="78" t="e">
        <f t="shared" si="21"/>
        <v>#N/A</v>
      </c>
      <c r="G1388" s="27"/>
      <c r="H1388" s="27"/>
    </row>
    <row r="1389" spans="1:8">
      <c r="A1389" s="11">
        <v>1388</v>
      </c>
      <c r="B1389" s="12" t="s">
        <v>2006</v>
      </c>
      <c r="C1389" s="27"/>
      <c r="D1389" s="108"/>
      <c r="E1389" s="27"/>
      <c r="F1389" s="78" t="e">
        <f t="shared" si="21"/>
        <v>#N/A</v>
      </c>
      <c r="G1389" s="27"/>
      <c r="H1389" s="27"/>
    </row>
    <row r="1390" spans="1:8">
      <c r="A1390" s="11">
        <v>1389</v>
      </c>
      <c r="B1390" s="12" t="s">
        <v>2007</v>
      </c>
      <c r="C1390" s="27"/>
      <c r="D1390" s="108"/>
      <c r="E1390" s="27"/>
      <c r="F1390" s="78" t="e">
        <f t="shared" si="21"/>
        <v>#N/A</v>
      </c>
      <c r="G1390" s="27"/>
      <c r="H1390" s="27"/>
    </row>
    <row r="1391" spans="1:8">
      <c r="A1391" s="11">
        <v>1390</v>
      </c>
      <c r="B1391" s="12" t="s">
        <v>2008</v>
      </c>
      <c r="C1391" s="27"/>
      <c r="D1391" s="108"/>
      <c r="E1391" s="27"/>
      <c r="F1391" s="78" t="e">
        <f t="shared" si="21"/>
        <v>#N/A</v>
      </c>
      <c r="G1391" s="27"/>
      <c r="H1391" s="27"/>
    </row>
    <row r="1392" spans="1:8">
      <c r="A1392" s="11">
        <v>1391</v>
      </c>
      <c r="B1392" s="12" t="s">
        <v>2009</v>
      </c>
      <c r="C1392" s="27"/>
      <c r="D1392" s="108"/>
      <c r="E1392" s="27"/>
      <c r="F1392" s="78" t="e">
        <f t="shared" si="21"/>
        <v>#N/A</v>
      </c>
      <c r="G1392" s="27"/>
      <c r="H1392" s="27"/>
    </row>
    <row r="1393" spans="1:8">
      <c r="A1393" s="11">
        <v>1392</v>
      </c>
      <c r="B1393" s="12" t="s">
        <v>2010</v>
      </c>
      <c r="C1393" s="27"/>
      <c r="D1393" s="108"/>
      <c r="E1393" s="27"/>
      <c r="F1393" s="78" t="e">
        <f t="shared" si="21"/>
        <v>#N/A</v>
      </c>
      <c r="G1393" s="27"/>
      <c r="H1393" s="27"/>
    </row>
    <row r="1394" spans="1:8">
      <c r="A1394" s="11">
        <v>1393</v>
      </c>
      <c r="B1394" s="12" t="s">
        <v>2011</v>
      </c>
      <c r="C1394" s="27"/>
      <c r="D1394" s="108"/>
      <c r="E1394" s="27"/>
      <c r="F1394" s="78" t="e">
        <f t="shared" si="21"/>
        <v>#N/A</v>
      </c>
      <c r="G1394" s="27"/>
      <c r="H1394" s="27"/>
    </row>
    <row r="1395" spans="1:8">
      <c r="A1395" s="11">
        <v>1394</v>
      </c>
      <c r="B1395" s="12" t="s">
        <v>2012</v>
      </c>
      <c r="C1395" s="27"/>
      <c r="D1395" s="108"/>
      <c r="E1395" s="27"/>
      <c r="F1395" s="78" t="e">
        <f t="shared" si="21"/>
        <v>#N/A</v>
      </c>
      <c r="G1395" s="27"/>
      <c r="H1395" s="27"/>
    </row>
    <row r="1396" spans="1:8">
      <c r="A1396" s="11">
        <v>1395</v>
      </c>
      <c r="B1396" s="12" t="s">
        <v>2013</v>
      </c>
      <c r="C1396" s="27"/>
      <c r="D1396" s="108"/>
      <c r="E1396" s="27"/>
      <c r="F1396" s="78" t="e">
        <f t="shared" si="21"/>
        <v>#N/A</v>
      </c>
      <c r="G1396" s="27"/>
      <c r="H1396" s="27"/>
    </row>
    <row r="1397" spans="1:8">
      <c r="A1397" s="11">
        <v>1396</v>
      </c>
      <c r="B1397" s="12" t="s">
        <v>2014</v>
      </c>
      <c r="C1397" s="27"/>
      <c r="D1397" s="108"/>
      <c r="E1397" s="27"/>
      <c r="F1397" s="78" t="e">
        <f t="shared" si="21"/>
        <v>#N/A</v>
      </c>
      <c r="G1397" s="27"/>
      <c r="H1397" s="27"/>
    </row>
    <row r="1398" spans="1:8">
      <c r="A1398" s="11">
        <v>1397</v>
      </c>
      <c r="B1398" s="12" t="s">
        <v>2015</v>
      </c>
      <c r="C1398" s="27"/>
      <c r="D1398" s="108"/>
      <c r="E1398" s="27"/>
      <c r="F1398" s="78" t="e">
        <f t="shared" si="21"/>
        <v>#N/A</v>
      </c>
      <c r="G1398" s="27"/>
      <c r="H1398" s="27"/>
    </row>
    <row r="1399" spans="1:8">
      <c r="A1399" s="11">
        <v>1398</v>
      </c>
      <c r="B1399" s="12" t="s">
        <v>2016</v>
      </c>
      <c r="C1399" s="27"/>
      <c r="D1399" s="108"/>
      <c r="E1399" s="27"/>
      <c r="F1399" s="78" t="e">
        <f t="shared" si="21"/>
        <v>#N/A</v>
      </c>
      <c r="G1399" s="27"/>
      <c r="H1399" s="27"/>
    </row>
    <row r="1400" spans="1:8">
      <c r="A1400" s="11">
        <v>1399</v>
      </c>
      <c r="B1400" s="12" t="s">
        <v>2017</v>
      </c>
      <c r="C1400" s="27"/>
      <c r="D1400" s="108"/>
      <c r="E1400" s="27"/>
      <c r="F1400" s="78" t="e">
        <f t="shared" si="21"/>
        <v>#N/A</v>
      </c>
      <c r="G1400" s="27"/>
      <c r="H1400" s="27"/>
    </row>
    <row r="1401" spans="1:8">
      <c r="A1401" s="11">
        <v>1400</v>
      </c>
      <c r="B1401" s="12" t="s">
        <v>2018</v>
      </c>
      <c r="C1401" s="27"/>
      <c r="D1401" s="108"/>
      <c r="E1401" s="27"/>
      <c r="F1401" s="78" t="e">
        <f t="shared" si="21"/>
        <v>#N/A</v>
      </c>
      <c r="G1401" s="27"/>
      <c r="H1401" s="27"/>
    </row>
    <row r="1402" spans="1:8">
      <c r="A1402" s="11">
        <v>1401</v>
      </c>
      <c r="B1402" s="12" t="s">
        <v>2019</v>
      </c>
      <c r="C1402" s="27"/>
      <c r="D1402" s="108"/>
      <c r="E1402" s="27"/>
      <c r="F1402" s="78" t="e">
        <f t="shared" si="21"/>
        <v>#N/A</v>
      </c>
      <c r="G1402" s="27"/>
      <c r="H1402" s="27"/>
    </row>
    <row r="1403" spans="1:8">
      <c r="A1403" s="11">
        <v>1402</v>
      </c>
      <c r="B1403" s="12" t="s">
        <v>2020</v>
      </c>
      <c r="C1403" s="27"/>
      <c r="D1403" s="108"/>
      <c r="E1403" s="27"/>
      <c r="F1403" s="78" t="e">
        <f t="shared" si="21"/>
        <v>#N/A</v>
      </c>
      <c r="G1403" s="27"/>
      <c r="H1403" s="27"/>
    </row>
    <row r="1404" spans="1:8">
      <c r="A1404" s="11">
        <v>1403</v>
      </c>
      <c r="B1404" s="12" t="s">
        <v>2021</v>
      </c>
      <c r="C1404" s="27"/>
      <c r="D1404" s="108"/>
      <c r="E1404" s="27"/>
      <c r="F1404" s="78" t="e">
        <f t="shared" si="21"/>
        <v>#N/A</v>
      </c>
      <c r="G1404" s="27"/>
      <c r="H1404" s="27"/>
    </row>
    <row r="1405" spans="1:8">
      <c r="A1405" s="11">
        <v>1404</v>
      </c>
      <c r="B1405" s="12" t="s">
        <v>2022</v>
      </c>
      <c r="C1405" s="27"/>
      <c r="D1405" s="108"/>
      <c r="E1405" s="27"/>
      <c r="F1405" s="78" t="e">
        <f t="shared" si="21"/>
        <v>#N/A</v>
      </c>
      <c r="G1405" s="27"/>
      <c r="H1405" s="27"/>
    </row>
    <row r="1406" spans="1:8">
      <c r="A1406" s="11">
        <v>1405</v>
      </c>
      <c r="B1406" s="12" t="s">
        <v>2023</v>
      </c>
      <c r="C1406" s="27"/>
      <c r="D1406" s="108"/>
      <c r="E1406" s="27"/>
      <c r="F1406" s="78" t="e">
        <f t="shared" si="21"/>
        <v>#N/A</v>
      </c>
      <c r="G1406" s="27"/>
      <c r="H1406" s="27"/>
    </row>
    <row r="1407" spans="1:8">
      <c r="A1407" s="11">
        <v>1406</v>
      </c>
      <c r="B1407" s="12" t="s">
        <v>2024</v>
      </c>
      <c r="C1407" s="27"/>
      <c r="D1407" s="108"/>
      <c r="E1407" s="27"/>
      <c r="F1407" s="78" t="e">
        <f t="shared" si="21"/>
        <v>#N/A</v>
      </c>
      <c r="G1407" s="27"/>
      <c r="H1407" s="27"/>
    </row>
    <row r="1408" spans="1:8">
      <c r="A1408" s="11">
        <v>1407</v>
      </c>
      <c r="B1408" s="12" t="s">
        <v>2025</v>
      </c>
      <c r="C1408" s="27"/>
      <c r="D1408" s="108"/>
      <c r="E1408" s="27"/>
      <c r="F1408" s="78" t="e">
        <f t="shared" si="21"/>
        <v>#N/A</v>
      </c>
      <c r="G1408" s="27"/>
      <c r="H1408" s="27"/>
    </row>
    <row r="1409" spans="1:8">
      <c r="A1409" s="11">
        <v>1408</v>
      </c>
      <c r="B1409" s="12" t="s">
        <v>2026</v>
      </c>
      <c r="C1409" s="27"/>
      <c r="D1409" s="108"/>
      <c r="E1409" s="27"/>
      <c r="F1409" s="78" t="e">
        <f t="shared" si="21"/>
        <v>#N/A</v>
      </c>
      <c r="G1409" s="27"/>
      <c r="H1409" s="27"/>
    </row>
    <row r="1410" spans="1:8">
      <c r="A1410" s="11">
        <v>1409</v>
      </c>
      <c r="B1410" s="12" t="s">
        <v>2027</v>
      </c>
      <c r="C1410" s="27"/>
      <c r="D1410" s="108"/>
      <c r="E1410" s="27"/>
      <c r="F1410" s="78" t="e">
        <f t="shared" si="21"/>
        <v>#N/A</v>
      </c>
      <c r="G1410" s="27"/>
      <c r="H1410" s="27"/>
    </row>
    <row r="1411" spans="1:8">
      <c r="A1411" s="11">
        <v>1410</v>
      </c>
      <c r="B1411" s="12" t="s">
        <v>2028</v>
      </c>
      <c r="C1411" s="27"/>
      <c r="D1411" s="108"/>
      <c r="E1411" s="27"/>
      <c r="F1411" s="78" t="e">
        <f t="shared" ref="F1411:F1474" si="22">VLOOKUP(E1411,$N$1:$O$48,2,FALSE)</f>
        <v>#N/A</v>
      </c>
      <c r="G1411" s="27"/>
      <c r="H1411" s="27"/>
    </row>
    <row r="1412" spans="1:8">
      <c r="A1412" s="11">
        <v>1411</v>
      </c>
      <c r="B1412" s="12" t="s">
        <v>2029</v>
      </c>
      <c r="C1412" s="27"/>
      <c r="D1412" s="108"/>
      <c r="E1412" s="27"/>
      <c r="F1412" s="78" t="e">
        <f t="shared" si="22"/>
        <v>#N/A</v>
      </c>
      <c r="G1412" s="27"/>
      <c r="H1412" s="27"/>
    </row>
    <row r="1413" spans="1:8">
      <c r="A1413" s="11">
        <v>1412</v>
      </c>
      <c r="B1413" s="12" t="s">
        <v>2030</v>
      </c>
      <c r="C1413" s="27"/>
      <c r="D1413" s="108"/>
      <c r="E1413" s="27"/>
      <c r="F1413" s="78" t="e">
        <f t="shared" si="22"/>
        <v>#N/A</v>
      </c>
      <c r="G1413" s="27"/>
      <c r="H1413" s="27"/>
    </row>
    <row r="1414" spans="1:8">
      <c r="A1414" s="11">
        <v>1413</v>
      </c>
      <c r="B1414" s="12" t="s">
        <v>2031</v>
      </c>
      <c r="C1414" s="27"/>
      <c r="D1414" s="108"/>
      <c r="E1414" s="27"/>
      <c r="F1414" s="78" t="e">
        <f t="shared" si="22"/>
        <v>#N/A</v>
      </c>
      <c r="G1414" s="27"/>
      <c r="H1414" s="27"/>
    </row>
    <row r="1415" spans="1:8">
      <c r="A1415" s="11">
        <v>1414</v>
      </c>
      <c r="B1415" s="12" t="s">
        <v>2032</v>
      </c>
      <c r="C1415" s="27"/>
      <c r="D1415" s="108"/>
      <c r="E1415" s="27"/>
      <c r="F1415" s="78" t="e">
        <f t="shared" si="22"/>
        <v>#N/A</v>
      </c>
      <c r="G1415" s="27"/>
      <c r="H1415" s="27"/>
    </row>
    <row r="1416" spans="1:8">
      <c r="A1416" s="11">
        <v>1415</v>
      </c>
      <c r="B1416" s="12" t="s">
        <v>2033</v>
      </c>
      <c r="C1416" s="27"/>
      <c r="D1416" s="108"/>
      <c r="E1416" s="27"/>
      <c r="F1416" s="78" t="e">
        <f t="shared" si="22"/>
        <v>#N/A</v>
      </c>
      <c r="G1416" s="27"/>
      <c r="H1416" s="27"/>
    </row>
    <row r="1417" spans="1:8">
      <c r="A1417" s="11">
        <v>1416</v>
      </c>
      <c r="B1417" s="12" t="s">
        <v>2034</v>
      </c>
      <c r="C1417" s="27"/>
      <c r="D1417" s="108"/>
      <c r="E1417" s="27"/>
      <c r="F1417" s="78" t="e">
        <f t="shared" si="22"/>
        <v>#N/A</v>
      </c>
      <c r="G1417" s="27"/>
      <c r="H1417" s="27"/>
    </row>
    <row r="1418" spans="1:8">
      <c r="A1418" s="11">
        <v>1417</v>
      </c>
      <c r="B1418" s="12" t="s">
        <v>2035</v>
      </c>
      <c r="C1418" s="27"/>
      <c r="D1418" s="108"/>
      <c r="E1418" s="27"/>
      <c r="F1418" s="78" t="e">
        <f t="shared" si="22"/>
        <v>#N/A</v>
      </c>
      <c r="G1418" s="27"/>
      <c r="H1418" s="27"/>
    </row>
    <row r="1419" spans="1:8">
      <c r="A1419" s="11">
        <v>1418</v>
      </c>
      <c r="B1419" s="12" t="s">
        <v>2036</v>
      </c>
      <c r="C1419" s="27"/>
      <c r="D1419" s="108"/>
      <c r="E1419" s="27"/>
      <c r="F1419" s="78" t="e">
        <f t="shared" si="22"/>
        <v>#N/A</v>
      </c>
      <c r="G1419" s="27"/>
      <c r="H1419" s="27"/>
    </row>
    <row r="1420" spans="1:8">
      <c r="A1420" s="11">
        <v>1419</v>
      </c>
      <c r="B1420" s="12" t="s">
        <v>2037</v>
      </c>
      <c r="C1420" s="27"/>
      <c r="D1420" s="108"/>
      <c r="E1420" s="27"/>
      <c r="F1420" s="78" t="e">
        <f t="shared" si="22"/>
        <v>#N/A</v>
      </c>
      <c r="G1420" s="27"/>
      <c r="H1420" s="27"/>
    </row>
    <row r="1421" spans="1:8">
      <c r="A1421" s="11">
        <v>1420</v>
      </c>
      <c r="B1421" s="12" t="s">
        <v>2038</v>
      </c>
      <c r="C1421" s="27"/>
      <c r="D1421" s="108"/>
      <c r="E1421" s="27"/>
      <c r="F1421" s="78" t="e">
        <f t="shared" si="22"/>
        <v>#N/A</v>
      </c>
      <c r="G1421" s="27"/>
      <c r="H1421" s="27"/>
    </row>
    <row r="1422" spans="1:8">
      <c r="A1422" s="11">
        <v>1421</v>
      </c>
      <c r="B1422" s="12" t="s">
        <v>2039</v>
      </c>
      <c r="C1422" s="27"/>
      <c r="D1422" s="108"/>
      <c r="E1422" s="27"/>
      <c r="F1422" s="78" t="e">
        <f t="shared" si="22"/>
        <v>#N/A</v>
      </c>
      <c r="G1422" s="27"/>
      <c r="H1422" s="27"/>
    </row>
    <row r="1423" spans="1:8">
      <c r="A1423" s="11">
        <v>1422</v>
      </c>
      <c r="B1423" s="12" t="s">
        <v>2040</v>
      </c>
      <c r="C1423" s="27"/>
      <c r="D1423" s="108"/>
      <c r="E1423" s="27"/>
      <c r="F1423" s="78" t="e">
        <f t="shared" si="22"/>
        <v>#N/A</v>
      </c>
      <c r="G1423" s="27"/>
      <c r="H1423" s="27"/>
    </row>
    <row r="1424" spans="1:8">
      <c r="A1424" s="11">
        <v>1423</v>
      </c>
      <c r="B1424" s="12" t="s">
        <v>2041</v>
      </c>
      <c r="C1424" s="27"/>
      <c r="D1424" s="108"/>
      <c r="E1424" s="27"/>
      <c r="F1424" s="78" t="e">
        <f t="shared" si="22"/>
        <v>#N/A</v>
      </c>
      <c r="G1424" s="27"/>
      <c r="H1424" s="27"/>
    </row>
    <row r="1425" spans="1:8">
      <c r="A1425" s="11">
        <v>1424</v>
      </c>
      <c r="B1425" s="12" t="s">
        <v>2042</v>
      </c>
      <c r="C1425" s="27"/>
      <c r="D1425" s="108"/>
      <c r="E1425" s="27"/>
      <c r="F1425" s="78" t="e">
        <f t="shared" si="22"/>
        <v>#N/A</v>
      </c>
      <c r="G1425" s="27"/>
      <c r="H1425" s="27"/>
    </row>
    <row r="1426" spans="1:8">
      <c r="A1426" s="11">
        <v>1425</v>
      </c>
      <c r="B1426" s="12" t="s">
        <v>2043</v>
      </c>
      <c r="C1426" s="27"/>
      <c r="D1426" s="108"/>
      <c r="E1426" s="27"/>
      <c r="F1426" s="78" t="e">
        <f t="shared" si="22"/>
        <v>#N/A</v>
      </c>
      <c r="G1426" s="27"/>
      <c r="H1426" s="27"/>
    </row>
    <row r="1427" spans="1:8">
      <c r="A1427" s="11">
        <v>1426</v>
      </c>
      <c r="B1427" s="12" t="s">
        <v>2044</v>
      </c>
      <c r="C1427" s="27"/>
      <c r="D1427" s="108"/>
      <c r="E1427" s="27"/>
      <c r="F1427" s="78" t="e">
        <f t="shared" si="22"/>
        <v>#N/A</v>
      </c>
      <c r="G1427" s="27"/>
      <c r="H1427" s="27"/>
    </row>
    <row r="1428" spans="1:8">
      <c r="A1428" s="11">
        <v>1427</v>
      </c>
      <c r="B1428" s="12" t="s">
        <v>2045</v>
      </c>
      <c r="C1428" s="27"/>
      <c r="D1428" s="108"/>
      <c r="E1428" s="27"/>
      <c r="F1428" s="78" t="e">
        <f t="shared" si="22"/>
        <v>#N/A</v>
      </c>
      <c r="G1428" s="27"/>
      <c r="H1428" s="27"/>
    </row>
    <row r="1429" spans="1:8">
      <c r="A1429" s="11">
        <v>1428</v>
      </c>
      <c r="B1429" s="12" t="s">
        <v>2046</v>
      </c>
      <c r="C1429" s="27"/>
      <c r="D1429" s="108"/>
      <c r="E1429" s="27"/>
      <c r="F1429" s="78" t="e">
        <f t="shared" si="22"/>
        <v>#N/A</v>
      </c>
      <c r="G1429" s="27"/>
      <c r="H1429" s="27"/>
    </row>
    <row r="1430" spans="1:8">
      <c r="A1430" s="11">
        <v>1429</v>
      </c>
      <c r="B1430" s="12" t="s">
        <v>2047</v>
      </c>
      <c r="C1430" s="27"/>
      <c r="D1430" s="108"/>
      <c r="E1430" s="27"/>
      <c r="F1430" s="78" t="e">
        <f t="shared" si="22"/>
        <v>#N/A</v>
      </c>
      <c r="G1430" s="27"/>
      <c r="H1430" s="27"/>
    </row>
    <row r="1431" spans="1:8">
      <c r="A1431" s="11">
        <v>1430</v>
      </c>
      <c r="B1431" s="12" t="s">
        <v>2048</v>
      </c>
      <c r="C1431" s="27"/>
      <c r="D1431" s="108"/>
      <c r="E1431" s="27"/>
      <c r="F1431" s="78" t="e">
        <f t="shared" si="22"/>
        <v>#N/A</v>
      </c>
      <c r="G1431" s="27"/>
      <c r="H1431" s="27"/>
    </row>
    <row r="1432" spans="1:8">
      <c r="A1432" s="11">
        <v>1431</v>
      </c>
      <c r="B1432" s="12" t="s">
        <v>2049</v>
      </c>
      <c r="C1432" s="27"/>
      <c r="D1432" s="108"/>
      <c r="E1432" s="27"/>
      <c r="F1432" s="78" t="e">
        <f t="shared" si="22"/>
        <v>#N/A</v>
      </c>
      <c r="G1432" s="27"/>
      <c r="H1432" s="27"/>
    </row>
    <row r="1433" spans="1:8">
      <c r="A1433" s="11">
        <v>1432</v>
      </c>
      <c r="B1433" s="12" t="s">
        <v>2050</v>
      </c>
      <c r="C1433" s="27"/>
      <c r="D1433" s="108"/>
      <c r="E1433" s="27"/>
      <c r="F1433" s="78" t="e">
        <f t="shared" si="22"/>
        <v>#N/A</v>
      </c>
      <c r="G1433" s="27"/>
      <c r="H1433" s="27"/>
    </row>
    <row r="1434" spans="1:8">
      <c r="A1434" s="11">
        <v>1433</v>
      </c>
      <c r="B1434" s="12" t="s">
        <v>2051</v>
      </c>
      <c r="C1434" s="27"/>
      <c r="D1434" s="108"/>
      <c r="E1434" s="27"/>
      <c r="F1434" s="78" t="e">
        <f t="shared" si="22"/>
        <v>#N/A</v>
      </c>
      <c r="G1434" s="27"/>
      <c r="H1434" s="27"/>
    </row>
    <row r="1435" spans="1:8">
      <c r="A1435" s="11">
        <v>1434</v>
      </c>
      <c r="B1435" s="12" t="s">
        <v>2052</v>
      </c>
      <c r="C1435" s="27"/>
      <c r="D1435" s="108"/>
      <c r="E1435" s="27"/>
      <c r="F1435" s="78" t="e">
        <f t="shared" si="22"/>
        <v>#N/A</v>
      </c>
      <c r="G1435" s="27"/>
      <c r="H1435" s="27"/>
    </row>
    <row r="1436" spans="1:8">
      <c r="A1436" s="11">
        <v>1435</v>
      </c>
      <c r="B1436" s="12" t="s">
        <v>2053</v>
      </c>
      <c r="C1436" s="27"/>
      <c r="D1436" s="108"/>
      <c r="E1436" s="27"/>
      <c r="F1436" s="78" t="e">
        <f t="shared" si="22"/>
        <v>#N/A</v>
      </c>
      <c r="G1436" s="27"/>
      <c r="H1436" s="27"/>
    </row>
    <row r="1437" spans="1:8">
      <c r="A1437" s="11">
        <v>1436</v>
      </c>
      <c r="B1437" s="12" t="s">
        <v>2054</v>
      </c>
      <c r="C1437" s="27"/>
      <c r="D1437" s="108"/>
      <c r="E1437" s="27"/>
      <c r="F1437" s="78" t="e">
        <f t="shared" si="22"/>
        <v>#N/A</v>
      </c>
      <c r="G1437" s="27"/>
      <c r="H1437" s="27"/>
    </row>
    <row r="1438" spans="1:8">
      <c r="A1438" s="11">
        <v>1437</v>
      </c>
      <c r="B1438" s="12" t="s">
        <v>2055</v>
      </c>
      <c r="C1438" s="27"/>
      <c r="D1438" s="108"/>
      <c r="E1438" s="27"/>
      <c r="F1438" s="78" t="e">
        <f t="shared" si="22"/>
        <v>#N/A</v>
      </c>
      <c r="G1438" s="27"/>
      <c r="H1438" s="27"/>
    </row>
    <row r="1439" spans="1:8">
      <c r="A1439" s="11">
        <v>1438</v>
      </c>
      <c r="B1439" s="12" t="s">
        <v>2056</v>
      </c>
      <c r="C1439" s="27"/>
      <c r="D1439" s="108"/>
      <c r="E1439" s="27"/>
      <c r="F1439" s="78" t="e">
        <f t="shared" si="22"/>
        <v>#N/A</v>
      </c>
      <c r="G1439" s="27"/>
      <c r="H1439" s="27"/>
    </row>
    <row r="1440" spans="1:8">
      <c r="A1440" s="11">
        <v>1439</v>
      </c>
      <c r="B1440" s="12" t="s">
        <v>2057</v>
      </c>
      <c r="C1440" s="27"/>
      <c r="D1440" s="108"/>
      <c r="E1440" s="27"/>
      <c r="F1440" s="78" t="e">
        <f t="shared" si="22"/>
        <v>#N/A</v>
      </c>
      <c r="G1440" s="27"/>
      <c r="H1440" s="27"/>
    </row>
    <row r="1441" spans="1:8">
      <c r="A1441" s="11">
        <v>1440</v>
      </c>
      <c r="B1441" s="12" t="s">
        <v>2058</v>
      </c>
      <c r="C1441" s="27"/>
      <c r="D1441" s="108"/>
      <c r="E1441" s="27"/>
      <c r="F1441" s="78" t="e">
        <f t="shared" si="22"/>
        <v>#N/A</v>
      </c>
      <c r="G1441" s="27"/>
      <c r="H1441" s="27"/>
    </row>
    <row r="1442" spans="1:8">
      <c r="A1442" s="11">
        <v>1441</v>
      </c>
      <c r="B1442" s="12" t="s">
        <v>2059</v>
      </c>
      <c r="C1442" s="27"/>
      <c r="D1442" s="108"/>
      <c r="E1442" s="27"/>
      <c r="F1442" s="78" t="e">
        <f t="shared" si="22"/>
        <v>#N/A</v>
      </c>
      <c r="G1442" s="27"/>
      <c r="H1442" s="27"/>
    </row>
    <row r="1443" spans="1:8">
      <c r="A1443" s="11">
        <v>1442</v>
      </c>
      <c r="B1443" s="12" t="s">
        <v>2060</v>
      </c>
      <c r="C1443" s="27"/>
      <c r="D1443" s="108"/>
      <c r="E1443" s="27"/>
      <c r="F1443" s="78" t="e">
        <f t="shared" si="22"/>
        <v>#N/A</v>
      </c>
      <c r="G1443" s="27"/>
      <c r="H1443" s="27"/>
    </row>
    <row r="1444" spans="1:8">
      <c r="A1444" s="11">
        <v>1443</v>
      </c>
      <c r="B1444" s="12" t="s">
        <v>2061</v>
      </c>
      <c r="C1444" s="27"/>
      <c r="D1444" s="108"/>
      <c r="E1444" s="27"/>
      <c r="F1444" s="78" t="e">
        <f t="shared" si="22"/>
        <v>#N/A</v>
      </c>
      <c r="G1444" s="27"/>
      <c r="H1444" s="27"/>
    </row>
    <row r="1445" spans="1:8">
      <c r="A1445" s="11">
        <v>1444</v>
      </c>
      <c r="B1445" s="12" t="s">
        <v>2062</v>
      </c>
      <c r="C1445" s="27"/>
      <c r="D1445" s="108"/>
      <c r="E1445" s="27"/>
      <c r="F1445" s="78" t="e">
        <f t="shared" si="22"/>
        <v>#N/A</v>
      </c>
      <c r="G1445" s="27"/>
      <c r="H1445" s="27"/>
    </row>
    <row r="1446" spans="1:8">
      <c r="A1446" s="11">
        <v>1445</v>
      </c>
      <c r="B1446" s="12" t="s">
        <v>2063</v>
      </c>
      <c r="C1446" s="27"/>
      <c r="D1446" s="108"/>
      <c r="E1446" s="27"/>
      <c r="F1446" s="78" t="e">
        <f t="shared" si="22"/>
        <v>#N/A</v>
      </c>
      <c r="G1446" s="27"/>
      <c r="H1446" s="27"/>
    </row>
    <row r="1447" spans="1:8">
      <c r="A1447" s="11">
        <v>1446</v>
      </c>
      <c r="B1447" s="12" t="s">
        <v>2064</v>
      </c>
      <c r="C1447" s="27"/>
      <c r="D1447" s="108"/>
      <c r="E1447" s="27"/>
      <c r="F1447" s="78" t="e">
        <f t="shared" si="22"/>
        <v>#N/A</v>
      </c>
      <c r="G1447" s="27"/>
      <c r="H1447" s="27"/>
    </row>
    <row r="1448" spans="1:8">
      <c r="A1448" s="11">
        <v>1447</v>
      </c>
      <c r="B1448" s="12" t="s">
        <v>2065</v>
      </c>
      <c r="C1448" s="27"/>
      <c r="D1448" s="108"/>
      <c r="E1448" s="27"/>
      <c r="F1448" s="78" t="e">
        <f t="shared" si="22"/>
        <v>#N/A</v>
      </c>
      <c r="G1448" s="27"/>
      <c r="H1448" s="27"/>
    </row>
    <row r="1449" spans="1:8">
      <c r="A1449" s="11">
        <v>1448</v>
      </c>
      <c r="B1449" s="12" t="s">
        <v>2066</v>
      </c>
      <c r="C1449" s="27"/>
      <c r="D1449" s="108"/>
      <c r="E1449" s="27"/>
      <c r="F1449" s="78" t="e">
        <f t="shared" si="22"/>
        <v>#N/A</v>
      </c>
      <c r="G1449" s="27"/>
      <c r="H1449" s="27"/>
    </row>
    <row r="1450" spans="1:8">
      <c r="A1450" s="11">
        <v>1449</v>
      </c>
      <c r="B1450" s="12" t="s">
        <v>2067</v>
      </c>
      <c r="C1450" s="27"/>
      <c r="D1450" s="108"/>
      <c r="E1450" s="27"/>
      <c r="F1450" s="78" t="e">
        <f t="shared" si="22"/>
        <v>#N/A</v>
      </c>
      <c r="G1450" s="27"/>
      <c r="H1450" s="27"/>
    </row>
    <row r="1451" spans="1:8">
      <c r="A1451" s="11">
        <v>1450</v>
      </c>
      <c r="B1451" s="12" t="s">
        <v>2068</v>
      </c>
      <c r="C1451" s="27"/>
      <c r="D1451" s="108"/>
      <c r="E1451" s="27"/>
      <c r="F1451" s="78" t="e">
        <f t="shared" si="22"/>
        <v>#N/A</v>
      </c>
      <c r="G1451" s="27"/>
      <c r="H1451" s="27"/>
    </row>
    <row r="1452" spans="1:8">
      <c r="A1452" s="11">
        <v>1451</v>
      </c>
      <c r="B1452" s="12" t="s">
        <v>2069</v>
      </c>
      <c r="C1452" s="27"/>
      <c r="D1452" s="108"/>
      <c r="E1452" s="27"/>
      <c r="F1452" s="78" t="e">
        <f t="shared" si="22"/>
        <v>#N/A</v>
      </c>
      <c r="G1452" s="27"/>
      <c r="H1452" s="27"/>
    </row>
    <row r="1453" spans="1:8">
      <c r="A1453" s="11">
        <v>1452</v>
      </c>
      <c r="B1453" s="12" t="s">
        <v>2070</v>
      </c>
      <c r="C1453" s="27"/>
      <c r="D1453" s="108"/>
      <c r="E1453" s="27"/>
      <c r="F1453" s="78" t="e">
        <f t="shared" si="22"/>
        <v>#N/A</v>
      </c>
      <c r="G1453" s="27"/>
      <c r="H1453" s="27"/>
    </row>
    <row r="1454" spans="1:8">
      <c r="A1454" s="11">
        <v>1453</v>
      </c>
      <c r="B1454" s="12" t="s">
        <v>2071</v>
      </c>
      <c r="C1454" s="27"/>
      <c r="D1454" s="108"/>
      <c r="E1454" s="27"/>
      <c r="F1454" s="78" t="e">
        <f t="shared" si="22"/>
        <v>#N/A</v>
      </c>
      <c r="G1454" s="27"/>
      <c r="H1454" s="27"/>
    </row>
    <row r="1455" spans="1:8">
      <c r="A1455" s="11">
        <v>1454</v>
      </c>
      <c r="B1455" s="12" t="s">
        <v>2072</v>
      </c>
      <c r="C1455" s="27"/>
      <c r="D1455" s="108"/>
      <c r="E1455" s="27"/>
      <c r="F1455" s="78" t="e">
        <f t="shared" si="22"/>
        <v>#N/A</v>
      </c>
      <c r="G1455" s="27"/>
      <c r="H1455" s="27"/>
    </row>
    <row r="1456" spans="1:8">
      <c r="A1456" s="11">
        <v>1455</v>
      </c>
      <c r="B1456" s="12" t="s">
        <v>2073</v>
      </c>
      <c r="C1456" s="27"/>
      <c r="D1456" s="108"/>
      <c r="E1456" s="27"/>
      <c r="F1456" s="78" t="e">
        <f t="shared" si="22"/>
        <v>#N/A</v>
      </c>
      <c r="G1456" s="27"/>
      <c r="H1456" s="27"/>
    </row>
    <row r="1457" spans="1:8">
      <c r="A1457" s="11">
        <v>1456</v>
      </c>
      <c r="B1457" s="12" t="s">
        <v>2074</v>
      </c>
      <c r="C1457" s="27"/>
      <c r="D1457" s="108"/>
      <c r="E1457" s="27"/>
      <c r="F1457" s="78" t="e">
        <f t="shared" si="22"/>
        <v>#N/A</v>
      </c>
      <c r="G1457" s="27"/>
      <c r="H1457" s="27"/>
    </row>
    <row r="1458" spans="1:8">
      <c r="A1458" s="11">
        <v>1457</v>
      </c>
      <c r="B1458" s="12" t="s">
        <v>2075</v>
      </c>
      <c r="C1458" s="27"/>
      <c r="D1458" s="108"/>
      <c r="E1458" s="27"/>
      <c r="F1458" s="78" t="e">
        <f t="shared" si="22"/>
        <v>#N/A</v>
      </c>
      <c r="G1458" s="27"/>
      <c r="H1458" s="27"/>
    </row>
    <row r="1459" spans="1:8">
      <c r="A1459" s="11">
        <v>1458</v>
      </c>
      <c r="B1459" s="12" t="s">
        <v>2076</v>
      </c>
      <c r="C1459" s="27"/>
      <c r="D1459" s="108"/>
      <c r="E1459" s="27"/>
      <c r="F1459" s="78" t="e">
        <f t="shared" si="22"/>
        <v>#N/A</v>
      </c>
      <c r="G1459" s="27"/>
      <c r="H1459" s="27"/>
    </row>
    <row r="1460" spans="1:8">
      <c r="A1460" s="11">
        <v>1459</v>
      </c>
      <c r="B1460" s="12" t="s">
        <v>2077</v>
      </c>
      <c r="C1460" s="27"/>
      <c r="D1460" s="108"/>
      <c r="E1460" s="27"/>
      <c r="F1460" s="78" t="e">
        <f t="shared" si="22"/>
        <v>#N/A</v>
      </c>
      <c r="G1460" s="27"/>
      <c r="H1460" s="27"/>
    </row>
    <row r="1461" spans="1:8">
      <c r="A1461" s="11">
        <v>1460</v>
      </c>
      <c r="B1461" s="12" t="s">
        <v>2078</v>
      </c>
      <c r="C1461" s="27"/>
      <c r="D1461" s="108"/>
      <c r="E1461" s="27"/>
      <c r="F1461" s="78" t="e">
        <f t="shared" si="22"/>
        <v>#N/A</v>
      </c>
      <c r="G1461" s="27"/>
      <c r="H1461" s="27"/>
    </row>
    <row r="1462" spans="1:8">
      <c r="A1462" s="11">
        <v>1461</v>
      </c>
      <c r="B1462" s="12" t="s">
        <v>2079</v>
      </c>
      <c r="C1462" s="27"/>
      <c r="D1462" s="108"/>
      <c r="E1462" s="27"/>
      <c r="F1462" s="78" t="e">
        <f t="shared" si="22"/>
        <v>#N/A</v>
      </c>
      <c r="G1462" s="27"/>
      <c r="H1462" s="27"/>
    </row>
    <row r="1463" spans="1:8">
      <c r="A1463" s="11">
        <v>1462</v>
      </c>
      <c r="B1463" s="12" t="s">
        <v>2080</v>
      </c>
      <c r="C1463" s="27"/>
      <c r="D1463" s="108"/>
      <c r="E1463" s="27"/>
      <c r="F1463" s="78" t="e">
        <f t="shared" si="22"/>
        <v>#N/A</v>
      </c>
      <c r="G1463" s="27"/>
      <c r="H1463" s="27"/>
    </row>
    <row r="1464" spans="1:8">
      <c r="A1464" s="11">
        <v>1463</v>
      </c>
      <c r="B1464" s="12" t="s">
        <v>2081</v>
      </c>
      <c r="C1464" s="27"/>
      <c r="D1464" s="108"/>
      <c r="E1464" s="27"/>
      <c r="F1464" s="78" t="e">
        <f t="shared" si="22"/>
        <v>#N/A</v>
      </c>
      <c r="G1464" s="27"/>
      <c r="H1464" s="27"/>
    </row>
    <row r="1465" spans="1:8">
      <c r="A1465" s="11">
        <v>1464</v>
      </c>
      <c r="B1465" s="12" t="s">
        <v>2082</v>
      </c>
      <c r="C1465" s="27"/>
      <c r="D1465" s="108"/>
      <c r="E1465" s="27"/>
      <c r="F1465" s="78" t="e">
        <f t="shared" si="22"/>
        <v>#N/A</v>
      </c>
      <c r="G1465" s="27"/>
      <c r="H1465" s="27"/>
    </row>
    <row r="1466" spans="1:8">
      <c r="A1466" s="11">
        <v>1465</v>
      </c>
      <c r="B1466" s="12" t="s">
        <v>2083</v>
      </c>
      <c r="C1466" s="27"/>
      <c r="D1466" s="108"/>
      <c r="E1466" s="27"/>
      <c r="F1466" s="78" t="e">
        <f t="shared" si="22"/>
        <v>#N/A</v>
      </c>
      <c r="G1466" s="27"/>
      <c r="H1466" s="27"/>
    </row>
    <row r="1467" spans="1:8">
      <c r="A1467" s="11">
        <v>1466</v>
      </c>
      <c r="B1467" s="12" t="s">
        <v>2084</v>
      </c>
      <c r="C1467" s="27"/>
      <c r="D1467" s="108"/>
      <c r="E1467" s="27"/>
      <c r="F1467" s="78" t="e">
        <f t="shared" si="22"/>
        <v>#N/A</v>
      </c>
      <c r="G1467" s="27"/>
      <c r="H1467" s="27"/>
    </row>
    <row r="1468" spans="1:8">
      <c r="A1468" s="11">
        <v>1467</v>
      </c>
      <c r="B1468" s="12" t="s">
        <v>2085</v>
      </c>
      <c r="C1468" s="27"/>
      <c r="D1468" s="108"/>
      <c r="E1468" s="27"/>
      <c r="F1468" s="78" t="e">
        <f t="shared" si="22"/>
        <v>#N/A</v>
      </c>
      <c r="G1468" s="27"/>
      <c r="H1468" s="27"/>
    </row>
    <row r="1469" spans="1:8">
      <c r="A1469" s="11">
        <v>1468</v>
      </c>
      <c r="B1469" s="12" t="s">
        <v>2086</v>
      </c>
      <c r="C1469" s="27"/>
      <c r="D1469" s="108"/>
      <c r="E1469" s="27"/>
      <c r="F1469" s="78" t="e">
        <f t="shared" si="22"/>
        <v>#N/A</v>
      </c>
      <c r="G1469" s="27"/>
      <c r="H1469" s="27"/>
    </row>
    <row r="1470" spans="1:8">
      <c r="A1470" s="11">
        <v>1469</v>
      </c>
      <c r="B1470" s="12" t="s">
        <v>2087</v>
      </c>
      <c r="C1470" s="27"/>
      <c r="D1470" s="108"/>
      <c r="E1470" s="27"/>
      <c r="F1470" s="78" t="e">
        <f t="shared" si="22"/>
        <v>#N/A</v>
      </c>
      <c r="G1470" s="27"/>
      <c r="H1470" s="27"/>
    </row>
    <row r="1471" spans="1:8">
      <c r="A1471" s="11">
        <v>1470</v>
      </c>
      <c r="B1471" s="12" t="s">
        <v>2088</v>
      </c>
      <c r="C1471" s="27"/>
      <c r="D1471" s="108"/>
      <c r="E1471" s="27"/>
      <c r="F1471" s="78" t="e">
        <f t="shared" si="22"/>
        <v>#N/A</v>
      </c>
      <c r="G1471" s="27"/>
      <c r="H1471" s="27"/>
    </row>
    <row r="1472" spans="1:8">
      <c r="A1472" s="11">
        <v>1471</v>
      </c>
      <c r="B1472" s="12" t="s">
        <v>2089</v>
      </c>
      <c r="C1472" s="27"/>
      <c r="D1472" s="108"/>
      <c r="E1472" s="27"/>
      <c r="F1472" s="78" t="e">
        <f t="shared" si="22"/>
        <v>#N/A</v>
      </c>
      <c r="G1472" s="27"/>
      <c r="H1472" s="27"/>
    </row>
    <row r="1473" spans="1:8">
      <c r="A1473" s="11">
        <v>1472</v>
      </c>
      <c r="B1473" s="12" t="s">
        <v>2090</v>
      </c>
      <c r="C1473" s="27"/>
      <c r="D1473" s="108"/>
      <c r="E1473" s="27"/>
      <c r="F1473" s="78" t="e">
        <f t="shared" si="22"/>
        <v>#N/A</v>
      </c>
      <c r="G1473" s="27"/>
      <c r="H1473" s="27"/>
    </row>
    <row r="1474" spans="1:8">
      <c r="A1474" s="11">
        <v>1473</v>
      </c>
      <c r="B1474" s="12" t="s">
        <v>2091</v>
      </c>
      <c r="C1474" s="27"/>
      <c r="D1474" s="108"/>
      <c r="E1474" s="27"/>
      <c r="F1474" s="78" t="e">
        <f t="shared" si="22"/>
        <v>#N/A</v>
      </c>
      <c r="G1474" s="27"/>
      <c r="H1474" s="27"/>
    </row>
    <row r="1475" spans="1:8">
      <c r="A1475" s="11">
        <v>1474</v>
      </c>
      <c r="B1475" s="12" t="s">
        <v>2092</v>
      </c>
      <c r="C1475" s="27"/>
      <c r="D1475" s="108"/>
      <c r="E1475" s="27"/>
      <c r="F1475" s="78" t="e">
        <f t="shared" ref="F1475:F1505" si="23">VLOOKUP(E1475,$N$1:$O$48,2,FALSE)</f>
        <v>#N/A</v>
      </c>
      <c r="G1475" s="27"/>
      <c r="H1475" s="27"/>
    </row>
    <row r="1476" spans="1:8">
      <c r="A1476" s="11">
        <v>1475</v>
      </c>
      <c r="B1476" s="12" t="s">
        <v>2093</v>
      </c>
      <c r="C1476" s="27"/>
      <c r="D1476" s="108"/>
      <c r="E1476" s="27"/>
      <c r="F1476" s="78" t="e">
        <f t="shared" si="23"/>
        <v>#N/A</v>
      </c>
      <c r="G1476" s="27"/>
      <c r="H1476" s="27"/>
    </row>
    <row r="1477" spans="1:8">
      <c r="A1477" s="27">
        <v>1476</v>
      </c>
      <c r="B1477" s="12" t="s">
        <v>4134</v>
      </c>
      <c r="D1477" s="27"/>
      <c r="E1477" s="27"/>
      <c r="F1477" s="78" t="e">
        <f t="shared" si="23"/>
        <v>#N/A</v>
      </c>
    </row>
    <row r="1478" spans="1:8">
      <c r="A1478" s="27">
        <v>1477</v>
      </c>
      <c r="B1478" s="12" t="s">
        <v>4135</v>
      </c>
      <c r="D1478" s="27"/>
      <c r="E1478" s="27"/>
      <c r="F1478" s="78" t="e">
        <f t="shared" si="23"/>
        <v>#N/A</v>
      </c>
    </row>
    <row r="1479" spans="1:8">
      <c r="A1479" s="27">
        <v>1478</v>
      </c>
      <c r="B1479" s="12" t="s">
        <v>4136</v>
      </c>
      <c r="D1479" s="27"/>
      <c r="E1479" s="27"/>
      <c r="F1479" s="78" t="e">
        <f t="shared" si="23"/>
        <v>#N/A</v>
      </c>
    </row>
    <row r="1480" spans="1:8">
      <c r="A1480" s="27">
        <v>1479</v>
      </c>
      <c r="B1480" s="12" t="s">
        <v>4137</v>
      </c>
      <c r="D1480" s="27"/>
      <c r="E1480" s="27"/>
      <c r="F1480" s="78" t="e">
        <f t="shared" si="23"/>
        <v>#N/A</v>
      </c>
    </row>
    <row r="1481" spans="1:8">
      <c r="A1481" s="27">
        <v>1480</v>
      </c>
      <c r="B1481" s="12" t="s">
        <v>4138</v>
      </c>
      <c r="D1481" s="27"/>
      <c r="E1481" s="27"/>
      <c r="F1481" s="78" t="e">
        <f t="shared" si="23"/>
        <v>#N/A</v>
      </c>
    </row>
    <row r="1482" spans="1:8">
      <c r="A1482" s="27">
        <v>1481</v>
      </c>
      <c r="B1482" s="12" t="s">
        <v>4139</v>
      </c>
      <c r="D1482" s="27"/>
      <c r="E1482" s="27"/>
      <c r="F1482" s="78" t="e">
        <f t="shared" si="23"/>
        <v>#N/A</v>
      </c>
    </row>
    <row r="1483" spans="1:8">
      <c r="A1483" s="27">
        <v>1482</v>
      </c>
      <c r="B1483" s="12" t="s">
        <v>4140</v>
      </c>
      <c r="D1483" s="27"/>
      <c r="E1483" s="27"/>
      <c r="F1483" s="78" t="e">
        <f t="shared" si="23"/>
        <v>#N/A</v>
      </c>
    </row>
    <row r="1484" spans="1:8">
      <c r="A1484" s="27">
        <v>1483</v>
      </c>
      <c r="B1484" s="12" t="s">
        <v>4141</v>
      </c>
      <c r="D1484" s="27"/>
      <c r="E1484" s="27"/>
      <c r="F1484" s="78" t="e">
        <f t="shared" si="23"/>
        <v>#N/A</v>
      </c>
    </row>
    <row r="1485" spans="1:8">
      <c r="A1485" s="27">
        <v>1484</v>
      </c>
      <c r="B1485" s="12" t="s">
        <v>4142</v>
      </c>
      <c r="D1485" s="27"/>
      <c r="E1485" s="27"/>
      <c r="F1485" s="78" t="e">
        <f t="shared" si="23"/>
        <v>#N/A</v>
      </c>
    </row>
    <row r="1486" spans="1:8">
      <c r="A1486" s="27">
        <v>1485</v>
      </c>
      <c r="B1486" s="12" t="s">
        <v>4143</v>
      </c>
      <c r="D1486" s="27"/>
      <c r="E1486" s="27"/>
      <c r="F1486" s="78" t="e">
        <f t="shared" si="23"/>
        <v>#N/A</v>
      </c>
    </row>
    <row r="1487" spans="1:8">
      <c r="A1487" s="27">
        <v>1486</v>
      </c>
      <c r="B1487" s="12" t="s">
        <v>4144</v>
      </c>
      <c r="D1487" s="27"/>
      <c r="E1487" s="27"/>
      <c r="F1487" s="78" t="e">
        <f t="shared" si="23"/>
        <v>#N/A</v>
      </c>
    </row>
    <row r="1488" spans="1:8">
      <c r="A1488" s="27">
        <v>1487</v>
      </c>
      <c r="B1488" s="12" t="s">
        <v>4145</v>
      </c>
      <c r="D1488" s="27"/>
      <c r="E1488" s="27"/>
      <c r="F1488" s="78" t="e">
        <f t="shared" si="23"/>
        <v>#N/A</v>
      </c>
    </row>
    <row r="1489" spans="1:7">
      <c r="A1489" s="27">
        <v>1488</v>
      </c>
      <c r="B1489" s="12" t="s">
        <v>4146</v>
      </c>
      <c r="D1489" s="27"/>
      <c r="E1489" s="27"/>
      <c r="F1489" s="78" t="e">
        <f t="shared" si="23"/>
        <v>#N/A</v>
      </c>
    </row>
    <row r="1490" spans="1:7">
      <c r="A1490" s="27">
        <v>1489</v>
      </c>
      <c r="B1490" s="12" t="s">
        <v>4147</v>
      </c>
      <c r="D1490" s="27"/>
      <c r="E1490" s="27"/>
      <c r="F1490" s="78" t="e">
        <f t="shared" si="23"/>
        <v>#N/A</v>
      </c>
    </row>
    <row r="1491" spans="1:7">
      <c r="A1491" s="27">
        <v>1490</v>
      </c>
      <c r="B1491" s="12" t="s">
        <v>4148</v>
      </c>
      <c r="D1491" s="27"/>
      <c r="E1491" s="27"/>
      <c r="F1491" s="78" t="e">
        <f t="shared" si="23"/>
        <v>#N/A</v>
      </c>
    </row>
    <row r="1492" spans="1:7">
      <c r="A1492" s="27">
        <v>1491</v>
      </c>
      <c r="B1492" s="12" t="s">
        <v>4149</v>
      </c>
      <c r="D1492" s="27"/>
      <c r="E1492" s="27"/>
      <c r="F1492" s="78" t="e">
        <f t="shared" si="23"/>
        <v>#N/A</v>
      </c>
    </row>
    <row r="1493" spans="1:7">
      <c r="A1493" s="27">
        <v>1492</v>
      </c>
      <c r="B1493" s="12" t="s">
        <v>4150</v>
      </c>
      <c r="D1493" s="27"/>
      <c r="E1493" s="27"/>
      <c r="F1493" s="78" t="e">
        <f t="shared" si="23"/>
        <v>#N/A</v>
      </c>
    </row>
    <row r="1494" spans="1:7">
      <c r="A1494" s="27">
        <v>1493</v>
      </c>
      <c r="B1494" s="12" t="s">
        <v>4151</v>
      </c>
      <c r="D1494" s="27"/>
      <c r="E1494" s="27"/>
      <c r="F1494" s="78" t="e">
        <f t="shared" si="23"/>
        <v>#N/A</v>
      </c>
    </row>
    <row r="1495" spans="1:7">
      <c r="A1495" s="27">
        <v>1494</v>
      </c>
      <c r="B1495" s="12" t="s">
        <v>4152</v>
      </c>
      <c r="D1495" s="27"/>
      <c r="E1495" s="27"/>
      <c r="F1495" s="78" t="e">
        <f t="shared" si="23"/>
        <v>#N/A</v>
      </c>
    </row>
    <row r="1496" spans="1:7">
      <c r="A1496" s="27">
        <v>1495</v>
      </c>
      <c r="B1496" s="12" t="s">
        <v>4153</v>
      </c>
      <c r="D1496" s="27"/>
      <c r="E1496" s="27"/>
      <c r="F1496" s="78" t="e">
        <f t="shared" si="23"/>
        <v>#N/A</v>
      </c>
    </row>
    <row r="1497" spans="1:7">
      <c r="A1497" s="27">
        <v>1496</v>
      </c>
      <c r="B1497" s="12" t="s">
        <v>4154</v>
      </c>
      <c r="D1497" s="27"/>
      <c r="E1497" s="27"/>
      <c r="F1497" s="78" t="e">
        <f t="shared" si="23"/>
        <v>#N/A</v>
      </c>
    </row>
    <row r="1498" spans="1:7">
      <c r="A1498" s="27">
        <v>1497</v>
      </c>
      <c r="B1498" s="12" t="s">
        <v>4155</v>
      </c>
      <c r="D1498" s="27"/>
      <c r="E1498" s="27"/>
      <c r="F1498" s="78" t="e">
        <f t="shared" si="23"/>
        <v>#N/A</v>
      </c>
    </row>
    <row r="1499" spans="1:7">
      <c r="A1499" s="27">
        <v>1498</v>
      </c>
      <c r="B1499" s="12" t="s">
        <v>4192</v>
      </c>
      <c r="E1499" s="27"/>
      <c r="F1499" s="78" t="e">
        <f t="shared" si="23"/>
        <v>#N/A</v>
      </c>
      <c r="G1499" s="27"/>
    </row>
    <row r="1500" spans="1:7">
      <c r="A1500" s="27">
        <v>1499</v>
      </c>
      <c r="B1500" s="12" t="s">
        <v>4193</v>
      </c>
      <c r="E1500" s="27"/>
      <c r="F1500" s="78" t="e">
        <f t="shared" si="23"/>
        <v>#N/A</v>
      </c>
      <c r="G1500" s="27"/>
    </row>
    <row r="1501" spans="1:7">
      <c r="A1501" s="27">
        <v>1500</v>
      </c>
      <c r="B1501" s="12" t="s">
        <v>4194</v>
      </c>
      <c r="E1501" s="27"/>
      <c r="F1501" s="78" t="e">
        <f t="shared" si="23"/>
        <v>#N/A</v>
      </c>
      <c r="G1501" s="27"/>
    </row>
    <row r="1502" spans="1:7">
      <c r="A1502" s="27">
        <v>1501</v>
      </c>
      <c r="B1502" s="12" t="s">
        <v>4195</v>
      </c>
      <c r="E1502" s="27"/>
      <c r="F1502" s="78" t="e">
        <f t="shared" si="23"/>
        <v>#N/A</v>
      </c>
      <c r="G1502" s="27"/>
    </row>
    <row r="1503" spans="1:7">
      <c r="A1503" s="27">
        <v>1502</v>
      </c>
      <c r="B1503" s="12" t="s">
        <v>4196</v>
      </c>
      <c r="E1503" s="27"/>
      <c r="F1503" s="78" t="e">
        <f t="shared" si="23"/>
        <v>#N/A</v>
      </c>
      <c r="G1503" s="27"/>
    </row>
    <row r="1504" spans="1:7">
      <c r="A1504" s="27">
        <v>1503</v>
      </c>
      <c r="B1504" s="12" t="s">
        <v>4197</v>
      </c>
      <c r="E1504" s="27"/>
      <c r="F1504" s="78" t="e">
        <f t="shared" si="23"/>
        <v>#N/A</v>
      </c>
      <c r="G1504" s="27"/>
    </row>
    <row r="1505" spans="1:7">
      <c r="A1505" s="27">
        <v>1504</v>
      </c>
      <c r="B1505" s="12" t="s">
        <v>4198</v>
      </c>
      <c r="E1505" s="27"/>
      <c r="F1505" s="78" t="e">
        <f t="shared" si="23"/>
        <v>#N/A</v>
      </c>
      <c r="G1505" s="27"/>
    </row>
  </sheetData>
  <phoneticPr fontId="1"/>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pageSetUpPr fitToPage="1"/>
  </sheetPr>
  <dimension ref="A1:BW464"/>
  <sheetViews>
    <sheetView view="pageBreakPreview" zoomScale="69" zoomScaleNormal="100" zoomScaleSheetLayoutView="93" workbookViewId="0">
      <selection activeCell="C17" sqref="C17:C18"/>
    </sheetView>
  </sheetViews>
  <sheetFormatPr defaultRowHeight="13.5"/>
  <cols>
    <col min="1" max="1" width="9.125" bestFit="1" customWidth="1"/>
    <col min="2" max="2" width="3.625" customWidth="1"/>
    <col min="3" max="3" width="12.625" customWidth="1"/>
    <col min="4" max="4" width="15.25" bestFit="1" customWidth="1"/>
    <col min="5" max="5" width="15.25" customWidth="1"/>
    <col min="6" max="6" width="12.75" bestFit="1" customWidth="1"/>
    <col min="7" max="7" width="12.125" hidden="1" customWidth="1"/>
    <col min="8" max="8" width="17.375" hidden="1" customWidth="1"/>
    <col min="10" max="10" width="11.5" customWidth="1"/>
    <col min="11" max="11" width="10.625" hidden="1" customWidth="1"/>
    <col min="12" max="12" width="3.125" bestFit="1" customWidth="1"/>
    <col min="13" max="13" width="10.5" style="153" customWidth="1"/>
    <col min="14" max="14" width="10.625" hidden="1" customWidth="1"/>
    <col min="15" max="15" width="17.125" style="266" customWidth="1"/>
    <col min="17" max="17" width="9.125" bestFit="1" customWidth="1"/>
    <col min="18" max="18" width="8" customWidth="1"/>
    <col min="19" max="20" width="10.5" customWidth="1"/>
    <col min="21" max="23" width="9" hidden="1" customWidth="1"/>
    <col min="24" max="30" width="9.125" hidden="1" customWidth="1"/>
    <col min="31" max="31" width="23.875" hidden="1" customWidth="1"/>
    <col min="32" max="45" width="9.125" hidden="1" customWidth="1"/>
    <col min="46" max="46" width="11.375" hidden="1" customWidth="1"/>
    <col min="47" max="59" width="9.125" hidden="1" customWidth="1"/>
    <col min="60" max="70" width="9" hidden="1" customWidth="1"/>
    <col min="71" max="71" width="21.25" hidden="1" customWidth="1"/>
    <col min="72" max="75" width="9.125" hidden="1" customWidth="1"/>
  </cols>
  <sheetData>
    <row r="1" spans="1:74" s="1" customFormat="1" ht="18" customHeight="1">
      <c r="A1" s="530" t="str">
        <f>CONCATENATE('加盟校情報&amp;大会設定'!G5,'加盟校情報&amp;大会設定'!H5,'加盟校情報&amp;大会設定'!I5,'加盟校情報&amp;大会設定'!J5)&amp;"　男子様式Ⅰ"</f>
        <v>第85回東海学生陸上競技対校選手権大会　男子様式Ⅰ</v>
      </c>
      <c r="B1" s="530"/>
      <c r="C1" s="530"/>
      <c r="D1" s="530"/>
      <c r="E1" s="530"/>
      <c r="F1" s="530"/>
      <c r="G1" s="530"/>
      <c r="H1" s="530"/>
      <c r="I1" s="530"/>
      <c r="J1" s="530"/>
      <c r="K1" s="530"/>
      <c r="L1" s="530"/>
      <c r="M1" s="530"/>
      <c r="N1" s="530"/>
      <c r="O1" s="530"/>
      <c r="P1" s="530"/>
      <c r="Q1" s="530"/>
      <c r="R1" s="530"/>
      <c r="S1" s="530"/>
      <c r="T1" s="530"/>
    </row>
    <row r="2" spans="1:74" s="1" customFormat="1" ht="18" customHeight="1">
      <c r="A2" s="530"/>
      <c r="B2" s="530"/>
      <c r="C2" s="530"/>
      <c r="D2" s="530"/>
      <c r="E2" s="530"/>
      <c r="F2" s="530"/>
      <c r="G2" s="530"/>
      <c r="H2" s="530"/>
      <c r="I2" s="530"/>
      <c r="J2" s="530"/>
      <c r="K2" s="530"/>
      <c r="L2" s="530"/>
      <c r="M2" s="530"/>
      <c r="N2" s="530"/>
      <c r="O2" s="530"/>
      <c r="P2" s="530"/>
      <c r="Q2" s="530"/>
      <c r="R2" s="530"/>
      <c r="S2" s="530"/>
      <c r="T2" s="530"/>
    </row>
    <row r="3" spans="1:74" s="1" customFormat="1" ht="18" customHeight="1">
      <c r="A3" s="530"/>
      <c r="B3" s="530"/>
      <c r="C3" s="530"/>
      <c r="D3" s="530"/>
      <c r="E3" s="530"/>
      <c r="F3" s="530"/>
      <c r="G3" s="530"/>
      <c r="H3" s="530"/>
      <c r="I3" s="530"/>
      <c r="J3" s="530"/>
      <c r="K3" s="530"/>
      <c r="L3" s="530"/>
      <c r="M3" s="530"/>
      <c r="N3" s="530"/>
      <c r="O3" s="530"/>
      <c r="P3" s="530"/>
      <c r="Q3" s="530"/>
      <c r="R3" s="530"/>
      <c r="S3" s="530"/>
      <c r="T3" s="530"/>
    </row>
    <row r="4" spans="1:74" s="157" customFormat="1" ht="18.75" customHeight="1" thickBot="1">
      <c r="A4" s="160"/>
      <c r="B4" s="160"/>
      <c r="C4" s="160"/>
      <c r="D4" s="161"/>
      <c r="E4" s="161"/>
      <c r="F4" s="161"/>
      <c r="G4" s="161"/>
      <c r="H4" s="161"/>
      <c r="I4" s="161"/>
      <c r="J4" s="161"/>
      <c r="K4" s="161"/>
      <c r="L4" s="161"/>
      <c r="M4" s="161"/>
      <c r="N4" s="161"/>
      <c r="O4" s="269"/>
      <c r="P4" s="161"/>
      <c r="Q4" s="161"/>
      <c r="R4" s="161"/>
      <c r="S4" s="156"/>
      <c r="T4" s="156"/>
    </row>
    <row r="5" spans="1:74" s="1" customFormat="1" ht="17.25" customHeight="1">
      <c r="A5" s="154" t="s">
        <v>4272</v>
      </c>
      <c r="B5" s="53"/>
      <c r="C5" s="54" t="str">
        <f>基本情報登録!B8</f>
        <v>大学名</v>
      </c>
      <c r="D5" s="519" t="str">
        <f>IF(基本情報登録!D8&gt;0,基本情報登録!D8,"")</f>
        <v/>
      </c>
      <c r="E5" s="519"/>
      <c r="F5" s="53"/>
      <c r="G5" s="53"/>
      <c r="H5" s="53"/>
      <c r="I5" s="53"/>
      <c r="J5" s="54" t="str">
        <f>基本情報登録!B20</f>
        <v>監督名</v>
      </c>
      <c r="K5" s="54"/>
      <c r="L5" s="54"/>
      <c r="M5" s="519" t="str">
        <f>IF(基本情報登録!D20&gt;0,基本情報登録!D20,"")</f>
        <v/>
      </c>
      <c r="N5" s="519"/>
      <c r="O5" s="519"/>
      <c r="P5" s="519"/>
      <c r="Q5" s="55" t="s">
        <v>11</v>
      </c>
      <c r="R5" s="515" t="s">
        <v>4459</v>
      </c>
      <c r="S5" s="504" t="s">
        <v>12</v>
      </c>
      <c r="T5" s="505"/>
    </row>
    <row r="6" spans="1:74" s="1" customFormat="1" ht="18" customHeight="1" thickBot="1">
      <c r="A6" s="53"/>
      <c r="B6" s="53"/>
      <c r="C6" s="54"/>
      <c r="D6" s="53"/>
      <c r="E6" s="53"/>
      <c r="F6" s="53"/>
      <c r="G6" s="53"/>
      <c r="H6" s="53"/>
      <c r="I6" s="53"/>
      <c r="J6" s="53"/>
      <c r="K6" s="53"/>
      <c r="L6" s="53"/>
      <c r="M6" s="147"/>
      <c r="N6" s="53"/>
      <c r="O6" s="267"/>
      <c r="P6" s="53"/>
      <c r="R6" s="516"/>
      <c r="S6" s="506"/>
      <c r="T6" s="507"/>
    </row>
    <row r="7" spans="1:74" s="1" customFormat="1" ht="18" customHeight="1">
      <c r="A7" s="53"/>
      <c r="B7" s="53"/>
      <c r="C7" s="54" t="str">
        <f>基本情報登録!B25</f>
        <v>申込責任者氏名</v>
      </c>
      <c r="D7" s="519" t="str">
        <f>IF(基本情報登録!D25&gt;0,基本情報登録!D25,"")</f>
        <v/>
      </c>
      <c r="E7" s="519"/>
      <c r="F7" s="56" t="s">
        <v>11</v>
      </c>
      <c r="G7" s="53"/>
      <c r="H7" s="53"/>
      <c r="I7" s="53"/>
      <c r="J7" s="106" t="str">
        <f>基本情報登録!B27</f>
        <v>電話番号</v>
      </c>
      <c r="K7" s="54"/>
      <c r="L7" s="54"/>
      <c r="M7" s="519" t="str">
        <f>IF(基本情報登録!D27&gt;0,基本情報登録!D27,"")</f>
        <v/>
      </c>
      <c r="N7" s="519"/>
      <c r="O7" s="519"/>
      <c r="P7" s="519"/>
      <c r="R7" s="517">
        <f>COUNTA(J14:J463)</f>
        <v>0</v>
      </c>
      <c r="S7" s="508">
        <f>R7*1500</f>
        <v>0</v>
      </c>
      <c r="T7" s="509"/>
    </row>
    <row r="8" spans="1:74" s="1" customFormat="1" ht="18" customHeight="1" thickBot="1">
      <c r="A8" s="53"/>
      <c r="B8" s="53"/>
      <c r="C8" s="54"/>
      <c r="D8" s="53"/>
      <c r="E8" s="53"/>
      <c r="F8" s="53"/>
      <c r="G8" s="53"/>
      <c r="H8" s="53"/>
      <c r="I8" s="53"/>
      <c r="J8" s="53"/>
      <c r="K8" s="53"/>
      <c r="L8" s="53"/>
      <c r="M8" s="147"/>
      <c r="N8" s="53"/>
      <c r="O8" s="267"/>
      <c r="P8" s="53"/>
      <c r="R8" s="518"/>
      <c r="S8" s="510"/>
      <c r="T8" s="511"/>
    </row>
    <row r="9" spans="1:74" s="1" customFormat="1" ht="120" customHeight="1" thickBot="1">
      <c r="A9" s="465" t="s">
        <v>4849</v>
      </c>
      <c r="B9" s="466"/>
      <c r="C9" s="466"/>
      <c r="D9" s="466"/>
      <c r="E9" s="466"/>
      <c r="F9" s="466"/>
      <c r="G9" s="466"/>
      <c r="H9" s="466"/>
      <c r="I9" s="466"/>
      <c r="J9" s="466"/>
      <c r="K9" s="466"/>
      <c r="L9" s="466"/>
      <c r="M9" s="466"/>
      <c r="N9" s="466"/>
      <c r="O9" s="466"/>
      <c r="P9" s="466"/>
      <c r="Q9" s="466"/>
      <c r="R9" s="53"/>
      <c r="S9" s="53"/>
      <c r="T9" s="53"/>
    </row>
    <row r="10" spans="1:74" s="1" customFormat="1" ht="21.75" customHeight="1" thickBot="1">
      <c r="A10" s="467" t="s">
        <v>4290</v>
      </c>
      <c r="B10" s="468"/>
      <c r="C10" s="469"/>
      <c r="D10" s="470" t="s">
        <v>4342</v>
      </c>
      <c r="E10" s="471"/>
      <c r="F10" s="471"/>
      <c r="G10" s="471"/>
      <c r="H10" s="471"/>
      <c r="I10" s="471"/>
      <c r="J10" s="471"/>
      <c r="K10" s="471"/>
      <c r="L10" s="471"/>
      <c r="M10" s="471"/>
      <c r="N10" s="471"/>
      <c r="O10" s="471"/>
      <c r="P10" s="471"/>
      <c r="Q10" s="471"/>
      <c r="R10" s="472"/>
      <c r="S10" s="53"/>
      <c r="T10" s="53"/>
      <c r="W10" s="164">
        <f>IF(SUM(W14:W463)&lt;&gt;0,1,0)</f>
        <v>0</v>
      </c>
      <c r="Y10" s="164">
        <f>IF(OR(MOD(SUM(AC14:AC522),10)=5,MOD(SUM(AC14:AC252),10)=0),0,1)</f>
        <v>0</v>
      </c>
      <c r="Z10" s="164"/>
      <c r="AA10" s="164"/>
      <c r="AB10" s="164"/>
      <c r="AC10" s="176"/>
      <c r="AD10" s="180"/>
      <c r="AF10" s="164">
        <f>IF(MAX(AF14:AF522)&gt;0,1,0)</f>
        <v>0</v>
      </c>
      <c r="AH10" s="164">
        <f>IF(MAX(AH14:AH522)&gt;0,1,0)</f>
        <v>0</v>
      </c>
      <c r="AI10" s="164">
        <f>IF(SUM(AI14)&lt;&gt;0,1,0)</f>
        <v>0</v>
      </c>
      <c r="AJ10" s="164">
        <f>IF(SUM(AJ14:AJ463)&lt;&gt;0,1,0)</f>
        <v>0</v>
      </c>
      <c r="AK10" s="164"/>
      <c r="AL10" s="186"/>
      <c r="AM10" s="187"/>
      <c r="AN10" s="187"/>
      <c r="AO10" s="187"/>
      <c r="AP10" s="187"/>
      <c r="AQ10" s="187"/>
      <c r="AS10" s="144" t="str">
        <f t="shared" ref="AS10" si="0">IF(AS12&gt;0,1,"")</f>
        <v/>
      </c>
      <c r="AT10" s="164">
        <f>IF(SUM(AT14:AT463)=0,0,1)</f>
        <v>0</v>
      </c>
      <c r="AU10" s="164">
        <f>IF(SUM(AU14:AU463)=0,0,1)</f>
        <v>0</v>
      </c>
      <c r="AV10" s="164">
        <f>IF(SUM(AV14:AV463)=0,0,1)</f>
        <v>0</v>
      </c>
      <c r="AW10" s="164">
        <f>IF(SUM(AW12:AW463)=0,0,IF(OR(SUM(AW12:AW463)&gt;21,SUM(AW12:AW463)&lt;10),1,0))</f>
        <v>0</v>
      </c>
      <c r="AX10" s="164">
        <f>IF(SUM(AX14:AX463)=0,0,IF(OR(SUM(AX14:AX463)&gt;21,SUM(AX14:AX463)&lt;10),1,0))</f>
        <v>0</v>
      </c>
      <c r="AY10" s="201"/>
      <c r="AZ10" s="201"/>
      <c r="BE10" s="164" t="str">
        <f>IF(MAX(BE14:BE463)&gt;3,1,"")</f>
        <v/>
      </c>
      <c r="BH10" s="145"/>
      <c r="BI10" s="145"/>
      <c r="BJ10" s="145"/>
      <c r="BK10" s="145"/>
      <c r="BL10" s="145"/>
      <c r="BM10" s="145"/>
      <c r="BO10" s="164" t="str">
        <f>IF(MAX(BO14:BO463)&gt;1,1,"")</f>
        <v/>
      </c>
      <c r="BP10" s="164" t="str">
        <f>IF(MAX(BP14:BP463)&gt;0,1,"")</f>
        <v/>
      </c>
      <c r="BQ10" s="164" t="str">
        <f t="shared" ref="BQ10:BR10" si="1">IF(MAX(BQ14:BQ463)&gt;0,1,"")</f>
        <v/>
      </c>
      <c r="BR10" s="164" t="str">
        <f t="shared" si="1"/>
        <v/>
      </c>
      <c r="BT10" s="164" t="str">
        <f>IF(MAX(BT14:BT463)&gt;1,1,"")</f>
        <v/>
      </c>
      <c r="BV10" s="164" t="str">
        <f>IF(MAX(BV14:BV463)&gt;1,1,"")</f>
        <v/>
      </c>
    </row>
    <row r="11" spans="1:74" s="1" customFormat="1" ht="21.4" customHeight="1" thickBot="1">
      <c r="A11" s="473" t="s">
        <v>4273</v>
      </c>
      <c r="B11" s="474"/>
      <c r="C11" s="475"/>
      <c r="D11" s="476" t="str">
        <f>IF(COUNTIF($B$10:$BW$10,1)&gt;0,HLOOKUP(1,$V$10:$BW$11,2,FALSE),"")</f>
        <v/>
      </c>
      <c r="E11" s="477"/>
      <c r="F11" s="477"/>
      <c r="G11" s="477"/>
      <c r="H11" s="477"/>
      <c r="I11" s="477"/>
      <c r="J11" s="477"/>
      <c r="K11" s="477"/>
      <c r="L11" s="477"/>
      <c r="M11" s="477"/>
      <c r="N11" s="477"/>
      <c r="O11" s="477"/>
      <c r="P11" s="477"/>
      <c r="Q11" s="477"/>
      <c r="R11" s="478"/>
      <c r="S11" s="53"/>
      <c r="T11" s="53"/>
      <c r="W11" s="165" t="s">
        <v>4303</v>
      </c>
      <c r="Y11" s="179" t="s">
        <v>4306</v>
      </c>
      <c r="Z11" s="179" t="s">
        <v>4306</v>
      </c>
      <c r="AA11" s="179" t="s">
        <v>4306</v>
      </c>
      <c r="AB11" s="179" t="s">
        <v>4306</v>
      </c>
      <c r="AC11" s="179" t="s">
        <v>4306</v>
      </c>
      <c r="AD11" s="181"/>
      <c r="AF11" s="146" t="s">
        <v>4843</v>
      </c>
      <c r="AH11" s="183" t="s">
        <v>4310</v>
      </c>
      <c r="AI11" s="183" t="s">
        <v>4311</v>
      </c>
      <c r="AJ11" s="164" t="s">
        <v>4328</v>
      </c>
      <c r="AK11" s="164"/>
      <c r="AL11" s="188"/>
      <c r="AM11" s="189"/>
      <c r="AN11" s="189"/>
      <c r="AO11" s="189"/>
      <c r="AP11" s="189"/>
      <c r="AQ11" s="189"/>
      <c r="AS11" s="146" t="s">
        <v>4324</v>
      </c>
      <c r="AT11" s="164" t="s">
        <v>4344</v>
      </c>
      <c r="AU11" s="164" t="s">
        <v>4345</v>
      </c>
      <c r="AV11" s="164" t="s">
        <v>4346</v>
      </c>
      <c r="AW11" s="164" t="s">
        <v>4347</v>
      </c>
      <c r="AX11" s="164" t="s">
        <v>4348</v>
      </c>
      <c r="AY11" s="201"/>
      <c r="AZ11" s="201"/>
      <c r="BE11" s="1" t="s">
        <v>4456</v>
      </c>
      <c r="BH11" s="145"/>
      <c r="BI11" s="145"/>
      <c r="BJ11" s="145"/>
      <c r="BK11" s="145"/>
      <c r="BL11" s="145"/>
      <c r="BM11" s="145"/>
      <c r="BO11" s="1" t="s">
        <v>4848</v>
      </c>
      <c r="BP11" s="146" t="s">
        <v>4854</v>
      </c>
      <c r="BQ11" s="146" t="s">
        <v>4843</v>
      </c>
      <c r="BR11" s="146" t="s">
        <v>4843</v>
      </c>
      <c r="BT11" s="1" t="s">
        <v>4852</v>
      </c>
      <c r="BV11" s="1" t="s">
        <v>4853</v>
      </c>
    </row>
    <row r="12" spans="1:74" s="1" customFormat="1" ht="18" customHeight="1" thickBot="1">
      <c r="A12" s="528" t="s">
        <v>13</v>
      </c>
      <c r="B12" s="496" t="s">
        <v>14</v>
      </c>
      <c r="C12" s="497"/>
      <c r="D12" s="525" t="s">
        <v>15</v>
      </c>
      <c r="E12" s="525" t="s">
        <v>16</v>
      </c>
      <c r="F12" s="525" t="s">
        <v>17</v>
      </c>
      <c r="G12" s="49" t="s">
        <v>4</v>
      </c>
      <c r="H12" s="49" t="s">
        <v>18</v>
      </c>
      <c r="I12" s="496" t="s">
        <v>19</v>
      </c>
      <c r="J12" s="497"/>
      <c r="K12" s="525" t="s">
        <v>20</v>
      </c>
      <c r="L12" s="488" t="s">
        <v>3531</v>
      </c>
      <c r="M12" s="489"/>
      <c r="N12" s="489"/>
      <c r="O12" s="489"/>
      <c r="P12" s="489"/>
      <c r="Q12" s="489"/>
      <c r="R12" s="490"/>
      <c r="S12" s="538" t="s">
        <v>4354</v>
      </c>
      <c r="T12" s="539"/>
      <c r="V12" s="1">
        <f>SUM(BG14:BG463)</f>
        <v>0</v>
      </c>
      <c r="W12" s="166" t="s">
        <v>4302</v>
      </c>
      <c r="X12" s="460" t="s">
        <v>4304</v>
      </c>
      <c r="Y12" s="461"/>
      <c r="Z12" s="461"/>
      <c r="AA12" s="461"/>
      <c r="AB12" s="461"/>
      <c r="AC12" s="461"/>
      <c r="AD12" s="177"/>
      <c r="AE12" s="164" t="s">
        <v>4307</v>
      </c>
      <c r="AF12" s="144">
        <f>MAX(AF14:AF463)</f>
        <v>0</v>
      </c>
      <c r="AG12" s="164" t="s">
        <v>4307</v>
      </c>
      <c r="AH12" s="164"/>
      <c r="AI12" s="183" t="s">
        <v>4312</v>
      </c>
      <c r="AJ12" s="164"/>
      <c r="AK12" s="462" t="s">
        <v>4313</v>
      </c>
      <c r="AL12" s="463"/>
      <c r="AM12" s="463"/>
      <c r="AN12" s="463"/>
      <c r="AO12" s="463"/>
      <c r="AP12" s="463"/>
      <c r="AQ12" s="464"/>
      <c r="AS12" s="144">
        <f>MAX(AS14:AS463)</f>
        <v>0</v>
      </c>
      <c r="AT12" s="202">
        <f>DATE(2018,1,1)</f>
        <v>43101</v>
      </c>
      <c r="AU12" s="177" t="s">
        <v>4349</v>
      </c>
      <c r="AV12" s="177" t="s">
        <v>4350</v>
      </c>
      <c r="AW12" s="179" t="s">
        <v>1296</v>
      </c>
      <c r="AX12" s="164"/>
      <c r="AY12" s="201"/>
      <c r="AZ12" s="201"/>
      <c r="BA12" s="1">
        <f>SUM(BA14:BA463)</f>
        <v>0</v>
      </c>
      <c r="BB12" s="1">
        <f>SUM(BB14:BB463)</f>
        <v>0</v>
      </c>
      <c r="BH12" s="145"/>
      <c r="BI12" s="145"/>
      <c r="BJ12" s="145"/>
      <c r="BK12" s="145"/>
      <c r="BL12" s="145"/>
      <c r="BM12" s="145"/>
    </row>
    <row r="13" spans="1:74" s="1" customFormat="1" ht="18" customHeight="1" thickBot="1">
      <c r="A13" s="524"/>
      <c r="B13" s="498"/>
      <c r="C13" s="499"/>
      <c r="D13" s="526"/>
      <c r="E13" s="526"/>
      <c r="F13" s="526"/>
      <c r="G13" s="50"/>
      <c r="H13" s="50"/>
      <c r="I13" s="498"/>
      <c r="J13" s="499"/>
      <c r="K13" s="526"/>
      <c r="L13" s="520" t="s">
        <v>4286</v>
      </c>
      <c r="M13" s="521"/>
      <c r="N13" s="51" t="s">
        <v>21</v>
      </c>
      <c r="O13" s="270" t="s">
        <v>22</v>
      </c>
      <c r="P13" s="520" t="s">
        <v>23</v>
      </c>
      <c r="Q13" s="531"/>
      <c r="R13" s="532"/>
      <c r="S13" s="52" t="s">
        <v>24</v>
      </c>
      <c r="T13" s="52" t="s">
        <v>25</v>
      </c>
      <c r="W13" s="167"/>
      <c r="X13" s="164" t="s">
        <v>14</v>
      </c>
      <c r="Y13" s="164" t="s">
        <v>15</v>
      </c>
      <c r="Z13" s="164" t="s">
        <v>1232</v>
      </c>
      <c r="AA13" s="164" t="s">
        <v>44</v>
      </c>
      <c r="AB13" s="164" t="s">
        <v>4305</v>
      </c>
      <c r="AC13" s="164" t="s">
        <v>1301</v>
      </c>
      <c r="AD13" s="164" t="s">
        <v>4309</v>
      </c>
      <c r="AE13" s="164" t="s">
        <v>4308</v>
      </c>
      <c r="AG13" s="164" t="s">
        <v>4308</v>
      </c>
      <c r="AH13" s="164"/>
      <c r="AI13" s="164"/>
      <c r="AJ13" s="164" t="s">
        <v>4321</v>
      </c>
      <c r="AK13" s="164" t="s">
        <v>4314</v>
      </c>
      <c r="AL13" s="188" t="s">
        <v>4315</v>
      </c>
      <c r="AM13" s="189" t="s">
        <v>4316</v>
      </c>
      <c r="AN13" s="189" t="s">
        <v>4317</v>
      </c>
      <c r="AO13" s="189" t="s">
        <v>4318</v>
      </c>
      <c r="AP13" s="189" t="s">
        <v>4319</v>
      </c>
      <c r="AQ13" s="189" t="s">
        <v>4320</v>
      </c>
      <c r="AR13" s="1" t="s">
        <v>4322</v>
      </c>
      <c r="AS13" s="144" t="s">
        <v>4323</v>
      </c>
      <c r="AT13" s="202">
        <f>DATE(2019,4,29)</f>
        <v>43584</v>
      </c>
      <c r="AU13" s="202"/>
      <c r="AV13" s="202"/>
      <c r="AW13" s="164" t="s">
        <v>4351</v>
      </c>
      <c r="AX13" s="164" t="s">
        <v>4352</v>
      </c>
      <c r="AY13" s="164" t="s">
        <v>2118</v>
      </c>
      <c r="AZ13" s="164" t="s">
        <v>4353</v>
      </c>
      <c r="BA13" s="1" t="s">
        <v>4448</v>
      </c>
      <c r="BB13" s="1" t="s">
        <v>4449</v>
      </c>
      <c r="BD13" s="1" t="s">
        <v>4455</v>
      </c>
      <c r="BE13" s="1" t="s">
        <v>4455</v>
      </c>
      <c r="BH13" s="447" t="s">
        <v>4844</v>
      </c>
      <c r="BI13" s="447"/>
      <c r="BJ13" s="447"/>
      <c r="BK13" s="447"/>
      <c r="BL13" s="447"/>
      <c r="BM13" s="447"/>
      <c r="BO13" s="1" t="s">
        <v>4847</v>
      </c>
      <c r="BP13" s="1" t="s">
        <v>4851</v>
      </c>
    </row>
    <row r="14" spans="1:74" s="1" customFormat="1" ht="18" customHeight="1" thickTop="1" thickBot="1">
      <c r="A14" s="522">
        <v>1</v>
      </c>
      <c r="B14" s="500" t="s">
        <v>1291</v>
      </c>
      <c r="C14" s="502"/>
      <c r="D14" s="502" t="str">
        <f>IF(C14&gt;0,VLOOKUP(C14,男子登録情報!$A$1:$H$1688,3,0),"")</f>
        <v/>
      </c>
      <c r="E14" s="502" t="str">
        <f>IF(C14&gt;0,VLOOKUP(C14,男子登録情報!$A$1:$H$1688,4,0),"")</f>
        <v/>
      </c>
      <c r="F14" s="360" t="str">
        <f>IF(C14&gt;0,VLOOKUP(C14,男子登録情報!$A$1:$H$1688,8,0),"")</f>
        <v/>
      </c>
      <c r="G14" s="491" t="e">
        <f>IF(F15&gt;0,VLOOKUP(F15,男子登録情報!$N$2:$O$48,2,0),"")</f>
        <v>#N/A</v>
      </c>
      <c r="H14" s="491" t="str">
        <f>IF(C14&gt;0,TEXT(C14,"100000000"),"000000000")</f>
        <v>000000000</v>
      </c>
      <c r="I14" s="5" t="s">
        <v>26</v>
      </c>
      <c r="J14" s="112"/>
      <c r="K14" s="6" t="str">
        <f>IF(J14&gt;0,VLOOKUP(J14,男子登録情報!$J$1:$K$22,2,0),"")</f>
        <v/>
      </c>
      <c r="L14" s="5" t="s">
        <v>29</v>
      </c>
      <c r="M14" s="185"/>
      <c r="N14" s="77" t="str">
        <f>IF(K14="","",LEFT(K14,5)&amp;" "&amp;IF(OR(LEFT(K14,3)*1&lt;70,LEFT(K14,3)*1&gt;100),REPT(0,7-LEN(M14)),REPT(0,5-LEN(M14)))&amp;M14)</f>
        <v/>
      </c>
      <c r="O14" s="342"/>
      <c r="P14" s="540"/>
      <c r="Q14" s="541"/>
      <c r="R14" s="542"/>
      <c r="S14" s="827"/>
      <c r="T14" s="827"/>
      <c r="V14" s="1" t="s">
        <v>4378</v>
      </c>
      <c r="W14" s="168">
        <f>IF(C14&gt;2000,1,0)</f>
        <v>0</v>
      </c>
      <c r="X14" s="447">
        <f>C14</f>
        <v>0</v>
      </c>
      <c r="Y14" s="145" t="str">
        <f t="shared" ref="Y14:Y77" si="2">IF($C14="","",IF(D14="",1,0))</f>
        <v/>
      </c>
      <c r="Z14" s="145" t="str">
        <f t="shared" ref="Z14:Z77" si="3">IF($C14="","",IF(E14="",1,0))</f>
        <v/>
      </c>
      <c r="AA14" s="145" t="str">
        <f t="shared" ref="AA14:AA77" si="4">IF($C14="","",IF(F14="",1,0))</f>
        <v/>
      </c>
      <c r="AB14" s="145" t="str">
        <f t="shared" ref="AB14:AB77" si="5">IF($C14="","",IF(G14="",1,0))</f>
        <v/>
      </c>
      <c r="AC14" s="178">
        <f>IF(ISNA(OR(Y14:AB14)),1,SUM(Y14:AB14))</f>
        <v>0</v>
      </c>
      <c r="AD14" s="307" t="str">
        <f>IF(D14="","",D14)</f>
        <v/>
      </c>
      <c r="AE14" s="145" t="str">
        <f>IF($AD14="","",IF(J14="","",$AD14&amp;"-"&amp;J14))</f>
        <v/>
      </c>
      <c r="AF14" s="145" t="str">
        <f>IF(AND(COUNTA(J14,M14,O14,P14,S14,T14)&gt;0,BM14=1),1,"")</f>
        <v/>
      </c>
      <c r="AG14" s="182" t="str">
        <f>IF(J14="","",COUNTIF($AE$12:$AE$463,AE14))</f>
        <v/>
      </c>
      <c r="AH14" s="164">
        <f>IF(MAX(AG14)&gt;1,1,0)</f>
        <v>0</v>
      </c>
      <c r="AI14" s="184" t="str">
        <f>IF(COUNTIF($M$14:$M$463,"*,*")&gt;0,1,IF(COUNTIF($M$14:$M$463,"*分*")&gt;0,1,IF(COUNTIF($M$14:$M$463,"*秒*")&gt;0,1,IF(COUNTIF($M$14:$M$463,"*cm*")&gt;0,1,IF(COUNTIF($M$14:$M$463,"*m*")&gt;0,1,IF(COUNTIF($M$14:$M$463,"*.*")&gt;0,1,""))))))</f>
        <v/>
      </c>
      <c r="AJ14" s="164">
        <f>IF(COUNTIF(J14,"*m*")&gt;0,IF(VALUE(AN14)&gt;59,1,0),0)</f>
        <v>0</v>
      </c>
      <c r="AK14" s="164" t="str">
        <f>IF(COUNTIF(J14,"*m*")&gt;0,RIGHT(10000000+AR14,7),RIGHT(100000+AR14,5))</f>
        <v>00000</v>
      </c>
      <c r="AL14" s="188" t="str">
        <f>IF(AM14=0,AN14&amp;"秒"&amp;AO14,AM14&amp;"分"&amp;AN14&amp;"秒"&amp;AO14)</f>
        <v>0秒0</v>
      </c>
      <c r="AM14" s="189">
        <f>INT(M14/10000)</f>
        <v>0</v>
      </c>
      <c r="AN14" s="189" t="str">
        <f>RIGHT(INT(M14/100),2)</f>
        <v>0</v>
      </c>
      <c r="AO14" s="189" t="str">
        <f>RIGHT(INT(M14/1),2)</f>
        <v>0</v>
      </c>
      <c r="AP14" s="189" t="str">
        <f>INT(M14/100)&amp;"m"&amp;RIGHT(M14,2)</f>
        <v>0m</v>
      </c>
      <c r="AQ14" s="189" t="str">
        <f>M14&amp;"点"</f>
        <v>点</v>
      </c>
      <c r="AR14" s="164">
        <f>VALUE(M14)</f>
        <v>0</v>
      </c>
      <c r="AS14" s="144" t="str">
        <f>IF(COUNTIF(J14,"*m*")=0,"",IF($J14="","",COUNTIF($M14,AS$13)))</f>
        <v/>
      </c>
      <c r="AT14" s="164">
        <f>IF(O14="",0,IF(OR(O14&lt;$AT$12,O14&gt;$AT$13),1,0))</f>
        <v>0</v>
      </c>
      <c r="AU14" s="164">
        <f>IF($M14="",0,IF($O14="",1,0))</f>
        <v>0</v>
      </c>
      <c r="AV14" s="164">
        <f>IF($M14="",0,IF($P14="",1,0))</f>
        <v>0</v>
      </c>
      <c r="AW14" s="457">
        <f>IF(S14="",0,COUNTA($S$14:S16))</f>
        <v>0</v>
      </c>
      <c r="AX14" s="457">
        <f>IF(T14="",0,COUNTA($T$14:T16))</f>
        <v>0</v>
      </c>
      <c r="AY14" s="454">
        <f>IF(OR($K14="20100",$K15="20100",$K16="20100"),COUNTIF($K$14:K16,"20100"),0)</f>
        <v>0</v>
      </c>
      <c r="AZ14" s="451">
        <f>IF($AY14=0,0,INDEX($M14:$M16,MATCH("20100",$K14:$K16,0),1))</f>
        <v>0</v>
      </c>
      <c r="BA14" s="145" t="str">
        <f>IF(J14="","",IF(COUNTIF(J14,"*OP*")&gt;0,1,""))</f>
        <v/>
      </c>
      <c r="BB14" s="145" t="str">
        <f>IF(J14="","",IF(COUNTIF(J14,"*OP*")&gt;0,"",1))</f>
        <v/>
      </c>
      <c r="BC14" s="145" t="str">
        <f>IF(J14="","",IF(COUNTIF(J14,"*OP*")&gt;0,"",J14))</f>
        <v/>
      </c>
      <c r="BD14" s="203" t="str">
        <f>IF(J14="","",COUNTIF($BC$14:BC14,BC14))</f>
        <v/>
      </c>
      <c r="BE14" s="1" t="str">
        <f>IFERROR(BB14*BD14,"")</f>
        <v/>
      </c>
      <c r="BF14" s="447" t="str">
        <f>IF(D14="","",COUNTIF($AD$14:AD14,AD14))</f>
        <v/>
      </c>
      <c r="BG14" s="447">
        <f>IF(BF14=1,BF14,0)</f>
        <v>0</v>
      </c>
      <c r="BH14" s="447" t="str">
        <f>IF(D14="","",$BL14)</f>
        <v/>
      </c>
      <c r="BI14" s="447" t="str">
        <f t="shared" ref="BI14:BJ14" si="6">IF(E14="","",$BL14)</f>
        <v/>
      </c>
      <c r="BJ14" s="447" t="str">
        <f t="shared" si="6"/>
        <v/>
      </c>
      <c r="BK14" s="448" t="str">
        <f>IFERROR(IF(G14="","",BL14),"")</f>
        <v/>
      </c>
      <c r="BL14" s="447">
        <v>1</v>
      </c>
      <c r="BM14" s="447">
        <f>IF(C14&gt;0,"",IF(COUNTIF(BH14:BK16,BL14)=4,"",1))</f>
        <v>1</v>
      </c>
      <c r="BN14" s="145">
        <f>COUNTIF($AE$14:AE14,AD14&amp;"-"&amp;"*5000m*")</f>
        <v>0</v>
      </c>
      <c r="BO14" s="447">
        <f>SUM(BN14:BN16)/3</f>
        <v>0</v>
      </c>
      <c r="BP14" s="448" t="str">
        <f>IF(AD14="","",IF(AND(COUNTA(J14:J16)=0,COUNTA(S14:T16)=0),1,""))</f>
        <v/>
      </c>
      <c r="BQ14" s="447">
        <f>IF(AND($AD14="",COUNTA(S14)&gt;0),1,0)</f>
        <v>0</v>
      </c>
      <c r="BR14" s="447">
        <f>IF(AND($AD14="",COUNTA(T14)&gt;0),1,0)</f>
        <v>0</v>
      </c>
      <c r="BS14" s="447" t="str">
        <f>D14&amp;"-"&amp;S14</f>
        <v>-</v>
      </c>
      <c r="BT14" s="447" t="str">
        <f>IF(S14="","",COUNTIF($BS$14:BS14,BS14))</f>
        <v/>
      </c>
      <c r="BU14" s="447" t="str">
        <f>D14&amp;"-"&amp;T14</f>
        <v>-</v>
      </c>
      <c r="BV14" s="447" t="str">
        <f>IF(T14="","",COUNTIF($BU$14:BU14,BU14))</f>
        <v/>
      </c>
    </row>
    <row r="15" spans="1:74" s="1" customFormat="1" ht="18" customHeight="1" thickBot="1">
      <c r="A15" s="523"/>
      <c r="B15" s="501"/>
      <c r="C15" s="503"/>
      <c r="D15" s="503"/>
      <c r="E15" s="503"/>
      <c r="F15" s="31" t="str">
        <f>IF(C14&gt;0,VLOOKUP(C14,男子登録情報!$A$1:$H$1688,5,0),"")</f>
        <v/>
      </c>
      <c r="G15" s="492"/>
      <c r="H15" s="492"/>
      <c r="I15" s="8" t="s">
        <v>30</v>
      </c>
      <c r="J15" s="112"/>
      <c r="K15" s="6" t="str">
        <f>IF(J15&gt;0,VLOOKUP(J15,男子登録情報!$J$1:$K$22,2,0),"")</f>
        <v/>
      </c>
      <c r="L15" s="8" t="s">
        <v>31</v>
      </c>
      <c r="M15" s="148"/>
      <c r="N15" s="7" t="str">
        <f t="shared" ref="N15:N77" si="7">IF(K15="","",LEFT(K15,5)&amp;" "&amp;IF(OR(LEFT(K15,3)*1&lt;70,LEFT(K15,3)*1&gt;100),REPT(0,7-LEN(M15)),REPT(0,5-LEN(M15)))&amp;M15)</f>
        <v/>
      </c>
      <c r="O15" s="271"/>
      <c r="P15" s="479"/>
      <c r="Q15" s="480"/>
      <c r="R15" s="481"/>
      <c r="S15" s="828"/>
      <c r="T15" s="828"/>
      <c r="W15" s="168">
        <f t="shared" ref="W15:W78" si="8">IF(C15&gt;2000,1,0)</f>
        <v>0</v>
      </c>
      <c r="X15" s="447"/>
      <c r="Y15" s="145" t="str">
        <f t="shared" si="2"/>
        <v/>
      </c>
      <c r="Z15" s="145" t="str">
        <f t="shared" si="3"/>
        <v/>
      </c>
      <c r="AA15" s="145" t="str">
        <f t="shared" si="4"/>
        <v/>
      </c>
      <c r="AB15" s="145" t="str">
        <f t="shared" si="5"/>
        <v/>
      </c>
      <c r="AC15" s="178">
        <f t="shared" ref="AC15:AC78" si="9">IF(ISNA(OR(Y15:AB15)),1,SUM(Y15:AB15))</f>
        <v>0</v>
      </c>
      <c r="AD15" s="308" t="str">
        <f>AD14</f>
        <v/>
      </c>
      <c r="AE15" s="145" t="str">
        <f t="shared" ref="AE15:AE78" si="10">IF($AD15="","",IF(J15="","",$AD15&amp;"-"&amp;J15))</f>
        <v/>
      </c>
      <c r="AF15" s="145" t="str">
        <f t="shared" ref="AF15:AF78" si="11">IF(AND(COUNTA(J15,M15,O15,P15,S15,T15)&gt;0,BM15=1),1,"")</f>
        <v/>
      </c>
      <c r="AG15" s="182" t="str">
        <f t="shared" ref="AG15:AG78" si="12">IF(J15="","",COUNTIF($AE$12:$AE$463,AE15))</f>
        <v/>
      </c>
      <c r="AH15" s="164">
        <f t="shared" ref="AH15:AH78" si="13">IF(MAX(AG15)&gt;1,1,0)</f>
        <v>0</v>
      </c>
      <c r="AJ15" s="164">
        <f t="shared" ref="AJ15:AJ78" si="14">IF(COUNTIF(J15,"*m*")&gt;0,IF(VALUE(AN15)&gt;59,1,0),0)</f>
        <v>0</v>
      </c>
      <c r="AK15" s="164" t="str">
        <f t="shared" ref="AK15:AK78" si="15">IF(COUNTIF(K15,"*m*")&gt;0,RIGHT(10000000+AR15,7),RIGHT(100000+AR15,5))</f>
        <v>00000</v>
      </c>
      <c r="AL15" s="188" t="str">
        <f t="shared" ref="AL15:AL78" si="16">IF(AM15=0,AN15&amp;"秒"&amp;AO15,AM15&amp;"分"&amp;AN15&amp;"秒"&amp;AO15)</f>
        <v>0秒0</v>
      </c>
      <c r="AM15" s="189">
        <f t="shared" ref="AM15:AM78" si="17">INT(M15/10000)</f>
        <v>0</v>
      </c>
      <c r="AN15" s="189" t="str">
        <f t="shared" ref="AN15:AN78" si="18">RIGHT(INT(M15/100),2)</f>
        <v>0</v>
      </c>
      <c r="AO15" s="189" t="str">
        <f t="shared" ref="AO15:AO78" si="19">RIGHT(INT(M15/1),2)</f>
        <v>0</v>
      </c>
      <c r="AP15" s="189" t="str">
        <f t="shared" ref="AP15:AP78" si="20">INT(M15/100)&amp;"m"&amp;RIGHT(M15,2)</f>
        <v>0m</v>
      </c>
      <c r="AQ15" s="189" t="str">
        <f t="shared" ref="AQ15:AQ78" si="21">M15&amp;"点"</f>
        <v>点</v>
      </c>
      <c r="AR15" s="164">
        <f t="shared" ref="AR15:AR78" si="22">VALUE(M15)</f>
        <v>0</v>
      </c>
      <c r="AS15" s="144" t="str">
        <f t="shared" ref="AS15:AS78" si="23">IF(COUNTIF(J15,"*m*")=0,"",IF($J15="","",COUNTIF($M15,AS$13)))</f>
        <v/>
      </c>
      <c r="AT15" s="164">
        <f>IF(O15="",0,IF(OR(O15&lt;$AT$12,O15&gt;$AT$13),1,0))</f>
        <v>0</v>
      </c>
      <c r="AU15" s="164">
        <f t="shared" ref="AU15:AU78" si="24">IF($M15="",0,IF($O15="",1,0))</f>
        <v>0</v>
      </c>
      <c r="AV15" s="164">
        <f t="shared" ref="AV15:AV78" si="25">IF($M15="",0,IF($P15="",1,0))</f>
        <v>0</v>
      </c>
      <c r="AW15" s="458"/>
      <c r="AX15" s="458"/>
      <c r="AY15" s="455"/>
      <c r="AZ15" s="452"/>
      <c r="BA15" s="145" t="str">
        <f t="shared" ref="BA15:BA78" si="26">IF(J15="","",IF(COUNTIF(J15,"*OP*")&gt;0,1,""))</f>
        <v/>
      </c>
      <c r="BB15" s="145" t="str">
        <f t="shared" ref="BB15:BB78" si="27">IF(J15="","",IF(COUNTIF(J15,"*OP*")&gt;0,"",1))</f>
        <v/>
      </c>
      <c r="BC15" s="145" t="str">
        <f t="shared" ref="BC15:BC78" si="28">IF(J15="","",IF(COUNTIF(J15,"*OP*")&gt;0,"",J15))</f>
        <v/>
      </c>
      <c r="BD15" s="203" t="str">
        <f>IF(J15="","",COUNTIF($BC$14:BC15,BC15))</f>
        <v/>
      </c>
      <c r="BE15" s="1" t="str">
        <f t="shared" ref="BE15:BE78" si="29">IFERROR(BB15*BD15,"")</f>
        <v/>
      </c>
      <c r="BF15" s="447"/>
      <c r="BG15" s="447"/>
      <c r="BH15" s="447"/>
      <c r="BI15" s="447"/>
      <c r="BJ15" s="447"/>
      <c r="BK15" s="449"/>
      <c r="BL15" s="447"/>
      <c r="BM15" s="447"/>
      <c r="BN15" s="145">
        <f>COUNTIF($AE$14:AE15,AD15&amp;"-"&amp;"*5000m*")</f>
        <v>0</v>
      </c>
      <c r="BO15" s="447"/>
      <c r="BP15" s="449"/>
      <c r="BQ15" s="447"/>
      <c r="BR15" s="447"/>
      <c r="BS15" s="447"/>
      <c r="BT15" s="447"/>
      <c r="BU15" s="447"/>
      <c r="BV15" s="447"/>
    </row>
    <row r="16" spans="1:74" s="1" customFormat="1" ht="18" customHeight="1" thickBot="1">
      <c r="A16" s="524"/>
      <c r="B16" s="169" t="s">
        <v>32</v>
      </c>
      <c r="C16" s="170"/>
      <c r="D16" s="494"/>
      <c r="E16" s="494"/>
      <c r="F16" s="495"/>
      <c r="G16" s="493"/>
      <c r="H16" s="493"/>
      <c r="I16" s="9" t="s">
        <v>33</v>
      </c>
      <c r="J16" s="112"/>
      <c r="K16" s="6" t="str">
        <f>IF(J16&gt;0,VLOOKUP(J16,男子登録情報!$J$1:$K$22,2,0),"")</f>
        <v/>
      </c>
      <c r="L16" s="10" t="s">
        <v>34</v>
      </c>
      <c r="M16" s="149"/>
      <c r="N16" s="7" t="str">
        <f t="shared" si="7"/>
        <v/>
      </c>
      <c r="O16" s="271"/>
      <c r="P16" s="482"/>
      <c r="Q16" s="483"/>
      <c r="R16" s="484"/>
      <c r="S16" s="829"/>
      <c r="T16" s="829"/>
      <c r="W16" s="168">
        <f t="shared" si="8"/>
        <v>0</v>
      </c>
      <c r="X16" s="447"/>
      <c r="Y16" s="145" t="str">
        <f t="shared" si="2"/>
        <v/>
      </c>
      <c r="Z16" s="145" t="str">
        <f t="shared" si="3"/>
        <v/>
      </c>
      <c r="AA16" s="145" t="str">
        <f t="shared" si="4"/>
        <v/>
      </c>
      <c r="AB16" s="145" t="str">
        <f t="shared" si="5"/>
        <v/>
      </c>
      <c r="AC16" s="178">
        <f t="shared" si="9"/>
        <v>0</v>
      </c>
      <c r="AD16" s="309" t="str">
        <f>AD15</f>
        <v/>
      </c>
      <c r="AE16" s="145" t="str">
        <f t="shared" si="10"/>
        <v/>
      </c>
      <c r="AF16" s="145" t="str">
        <f t="shared" si="11"/>
        <v/>
      </c>
      <c r="AG16" s="182" t="str">
        <f t="shared" si="12"/>
        <v/>
      </c>
      <c r="AH16" s="164">
        <f t="shared" si="13"/>
        <v>0</v>
      </c>
      <c r="AJ16" s="164">
        <f t="shared" si="14"/>
        <v>0</v>
      </c>
      <c r="AK16" s="164" t="str">
        <f t="shared" si="15"/>
        <v>00000</v>
      </c>
      <c r="AL16" s="188" t="str">
        <f t="shared" si="16"/>
        <v>0秒0</v>
      </c>
      <c r="AM16" s="189">
        <f t="shared" si="17"/>
        <v>0</v>
      </c>
      <c r="AN16" s="189" t="str">
        <f t="shared" si="18"/>
        <v>0</v>
      </c>
      <c r="AO16" s="189" t="str">
        <f t="shared" si="19"/>
        <v>0</v>
      </c>
      <c r="AP16" s="189" t="str">
        <f t="shared" si="20"/>
        <v>0m</v>
      </c>
      <c r="AQ16" s="189" t="str">
        <f t="shared" si="21"/>
        <v>点</v>
      </c>
      <c r="AR16" s="164">
        <f t="shared" si="22"/>
        <v>0</v>
      </c>
      <c r="AS16" s="144" t="str">
        <f t="shared" si="23"/>
        <v/>
      </c>
      <c r="AT16" s="164">
        <f t="shared" ref="AT16:AT78" si="30">IF(O16="",0,IF(OR(O16&lt;$AT$12,O16&gt;$AT$13),1,0))</f>
        <v>0</v>
      </c>
      <c r="AU16" s="164">
        <f t="shared" si="24"/>
        <v>0</v>
      </c>
      <c r="AV16" s="164">
        <f t="shared" si="25"/>
        <v>0</v>
      </c>
      <c r="AW16" s="459"/>
      <c r="AX16" s="459"/>
      <c r="AY16" s="456"/>
      <c r="AZ16" s="453"/>
      <c r="BA16" s="145" t="str">
        <f t="shared" si="26"/>
        <v/>
      </c>
      <c r="BB16" s="145" t="str">
        <f t="shared" si="27"/>
        <v/>
      </c>
      <c r="BC16" s="145" t="str">
        <f t="shared" si="28"/>
        <v/>
      </c>
      <c r="BD16" s="203" t="str">
        <f>IF(J16="","",COUNTIF($BC$14:BC16,BC16))</f>
        <v/>
      </c>
      <c r="BE16" s="1" t="str">
        <f t="shared" si="29"/>
        <v/>
      </c>
      <c r="BF16" s="447"/>
      <c r="BG16" s="447"/>
      <c r="BH16" s="447"/>
      <c r="BI16" s="447"/>
      <c r="BJ16" s="447"/>
      <c r="BK16" s="450"/>
      <c r="BL16" s="447"/>
      <c r="BM16" s="447"/>
      <c r="BN16" s="145">
        <f>COUNTIF($AE$14:AE16,AD16&amp;"-"&amp;"*5000m*")</f>
        <v>0</v>
      </c>
      <c r="BO16" s="447"/>
      <c r="BP16" s="450"/>
      <c r="BQ16" s="447"/>
      <c r="BR16" s="447"/>
      <c r="BS16" s="447"/>
      <c r="BT16" s="447"/>
      <c r="BU16" s="447"/>
      <c r="BV16" s="447"/>
    </row>
    <row r="17" spans="1:74" s="1" customFormat="1" ht="18" customHeight="1" thickTop="1" thickBot="1">
      <c r="A17" s="522">
        <v>2</v>
      </c>
      <c r="B17" s="500" t="s">
        <v>1224</v>
      </c>
      <c r="C17" s="502"/>
      <c r="D17" s="502" t="str">
        <f>IF(C17&gt;0,VLOOKUP(C17,男子登録情報!$A$1:$H$1688,3,0),"")</f>
        <v/>
      </c>
      <c r="E17" s="502" t="str">
        <f>IF(C17&gt;0,VLOOKUP(C17,男子登録情報!$A$1:$H$1688,4,0),"")</f>
        <v/>
      </c>
      <c r="F17" s="30" t="str">
        <f>IF(C17&gt;0,VLOOKUP(C17,男子登録情報!$A$1:$H$1688,8,0),"")</f>
        <v/>
      </c>
      <c r="G17" s="491" t="e">
        <f>IF(F18&gt;0,VLOOKUP(F18,男子登録情報!$N$2:$O$48,2,0),"")</f>
        <v>#N/A</v>
      </c>
      <c r="H17" s="491" t="str">
        <f t="shared" ref="H17" si="31">IF(C17&gt;0,TEXT(C17,"100000000"),"000000000")</f>
        <v>000000000</v>
      </c>
      <c r="I17" s="5" t="s">
        <v>26</v>
      </c>
      <c r="J17" s="112"/>
      <c r="K17" s="6" t="str">
        <f>IF(J17&gt;0,VLOOKUP(J17,男子登録情報!$J$1:$K$22,2,0),"")</f>
        <v/>
      </c>
      <c r="L17" s="5" t="s">
        <v>29</v>
      </c>
      <c r="M17" s="149"/>
      <c r="N17" s="7" t="str">
        <f t="shared" ref="N17:N43" si="32">IF(K17="","",LEFT(K17,5)&amp;" "&amp;IF(OR(LEFT(K17,3)*1&lt;70,LEFT(K17,3)*1&gt;100),REPT(0,7-LEN(M17)),REPT(0,5-LEN(M17)))&amp;M17)</f>
        <v/>
      </c>
      <c r="O17" s="271"/>
      <c r="P17" s="485"/>
      <c r="Q17" s="486"/>
      <c r="R17" s="487"/>
      <c r="S17" s="827"/>
      <c r="T17" s="827"/>
      <c r="W17" s="168">
        <f t="shared" si="8"/>
        <v>0</v>
      </c>
      <c r="X17" s="447">
        <f t="shared" ref="X17" si="33">C17</f>
        <v>0</v>
      </c>
      <c r="Y17" s="145" t="str">
        <f t="shared" si="2"/>
        <v/>
      </c>
      <c r="Z17" s="145" t="str">
        <f t="shared" si="3"/>
        <v/>
      </c>
      <c r="AA17" s="145" t="str">
        <f t="shared" si="4"/>
        <v/>
      </c>
      <c r="AB17" s="145" t="str">
        <f t="shared" si="5"/>
        <v/>
      </c>
      <c r="AC17" s="178">
        <f t="shared" si="9"/>
        <v>0</v>
      </c>
      <c r="AD17" s="307" t="str">
        <f>IF(D17="","",D17)</f>
        <v/>
      </c>
      <c r="AE17" s="145" t="str">
        <f t="shared" si="10"/>
        <v/>
      </c>
      <c r="AF17" s="145" t="str">
        <f t="shared" si="11"/>
        <v/>
      </c>
      <c r="AG17" s="182" t="str">
        <f t="shared" si="12"/>
        <v/>
      </c>
      <c r="AH17" s="164">
        <f t="shared" si="13"/>
        <v>0</v>
      </c>
      <c r="AJ17" s="164">
        <f t="shared" si="14"/>
        <v>0</v>
      </c>
      <c r="AK17" s="164" t="str">
        <f t="shared" si="15"/>
        <v>00000</v>
      </c>
      <c r="AL17" s="188" t="str">
        <f t="shared" si="16"/>
        <v>0秒0</v>
      </c>
      <c r="AM17" s="189">
        <f t="shared" si="17"/>
        <v>0</v>
      </c>
      <c r="AN17" s="189" t="str">
        <f t="shared" si="18"/>
        <v>0</v>
      </c>
      <c r="AO17" s="189" t="str">
        <f t="shared" si="19"/>
        <v>0</v>
      </c>
      <c r="AP17" s="189" t="str">
        <f t="shared" si="20"/>
        <v>0m</v>
      </c>
      <c r="AQ17" s="189" t="str">
        <f t="shared" si="21"/>
        <v>点</v>
      </c>
      <c r="AR17" s="164">
        <f t="shared" si="22"/>
        <v>0</v>
      </c>
      <c r="AS17" s="144" t="str">
        <f t="shared" si="23"/>
        <v/>
      </c>
      <c r="AT17" s="164">
        <f t="shared" si="30"/>
        <v>0</v>
      </c>
      <c r="AU17" s="164">
        <f t="shared" si="24"/>
        <v>0</v>
      </c>
      <c r="AV17" s="164">
        <f t="shared" si="25"/>
        <v>0</v>
      </c>
      <c r="AW17" s="457">
        <f>IF(S17="",0,COUNTA($S$14:S19))</f>
        <v>0</v>
      </c>
      <c r="AX17" s="457">
        <f>IF(T17="",0,COUNTA($T$14:T19))</f>
        <v>0</v>
      </c>
      <c r="AY17" s="454">
        <f>IF(OR($K17="20100",$K18="20100",$K19="20100"),COUNTIF($K$14:K19,"20100"),0)</f>
        <v>0</v>
      </c>
      <c r="AZ17" s="451">
        <f t="shared" ref="AZ17" si="34">IF($AY17=0,0,INDEX($M17:$M19,MATCH("20100",$K17:$K19,0),1))</f>
        <v>0</v>
      </c>
      <c r="BA17" s="145" t="str">
        <f t="shared" si="26"/>
        <v/>
      </c>
      <c r="BB17" s="145" t="str">
        <f t="shared" si="27"/>
        <v/>
      </c>
      <c r="BC17" s="145" t="str">
        <f t="shared" si="28"/>
        <v/>
      </c>
      <c r="BD17" s="203" t="str">
        <f>IF(J17="","",COUNTIF($BC$14:BC17,BC17))</f>
        <v/>
      </c>
      <c r="BE17" s="1" t="str">
        <f t="shared" si="29"/>
        <v/>
      </c>
      <c r="BF17" s="447" t="str">
        <f>IF(D17="","",COUNTIF($AD$14:AD17,AD17))</f>
        <v/>
      </c>
      <c r="BG17" s="447">
        <f t="shared" ref="BG17" si="35">IF(BF17=1,BF17,0)</f>
        <v>0</v>
      </c>
      <c r="BH17" s="447" t="str">
        <f t="shared" ref="BH17" si="36">IF(D17="","",$BL17)</f>
        <v/>
      </c>
      <c r="BI17" s="447" t="str">
        <f t="shared" ref="BI17" si="37">IF(E17="","",$BL17)</f>
        <v/>
      </c>
      <c r="BJ17" s="447" t="str">
        <f t="shared" ref="BJ17" si="38">IF(F17="","",$BL17)</f>
        <v/>
      </c>
      <c r="BK17" s="448" t="str">
        <f t="shared" ref="BK17" si="39">IFERROR(IF(G17="","",BL17),"")</f>
        <v/>
      </c>
      <c r="BL17" s="447">
        <v>2</v>
      </c>
      <c r="BM17" s="447">
        <f t="shared" ref="BM17" si="40">IF(C17&gt;0,"",IF(COUNTIF(BH17:BK19,BL17)=4,"",1))</f>
        <v>1</v>
      </c>
      <c r="BN17" s="145">
        <f>COUNTIF($AE$14:AE17,AD17&amp;"-"&amp;"*5000m*")</f>
        <v>0</v>
      </c>
      <c r="BO17" s="447">
        <f t="shared" ref="BO17" si="41">SUM(BN17:BN19)/3</f>
        <v>0</v>
      </c>
      <c r="BP17" s="448" t="str">
        <f t="shared" ref="BP17" si="42">IF(AD17="","",IF(AND(COUNTA(J17:J19)=0,COUNTA(S17:T19)=0),1,""))</f>
        <v/>
      </c>
      <c r="BQ17" s="447">
        <f t="shared" ref="BQ17:BR17" si="43">IF(AND($AD17="",COUNTA(S17)&gt;0),1,0)</f>
        <v>0</v>
      </c>
      <c r="BR17" s="447">
        <f t="shared" si="43"/>
        <v>0</v>
      </c>
      <c r="BS17" s="447" t="str">
        <f t="shared" ref="BS17" si="44">D17&amp;"-"&amp;S17</f>
        <v>-</v>
      </c>
      <c r="BT17" s="447" t="str">
        <f>IF(S17="","",COUNTIF($BS$14:BS17,BS17))</f>
        <v/>
      </c>
      <c r="BU17" s="447" t="str">
        <f t="shared" ref="BU17" si="45">D17&amp;"-"&amp;T17</f>
        <v>-</v>
      </c>
      <c r="BV17" s="447" t="str">
        <f>IF(T17="","",COUNTIF($BU$14:BU17,BU17))</f>
        <v/>
      </c>
    </row>
    <row r="18" spans="1:74" s="1" customFormat="1" ht="18" customHeight="1" thickBot="1">
      <c r="A18" s="523"/>
      <c r="B18" s="501"/>
      <c r="C18" s="503"/>
      <c r="D18" s="503"/>
      <c r="E18" s="503"/>
      <c r="F18" s="31" t="str">
        <f>IF(C17&gt;0,VLOOKUP(C17,男子登録情報!$A$1:$H$1688,5,0),"")</f>
        <v/>
      </c>
      <c r="G18" s="492"/>
      <c r="H18" s="492"/>
      <c r="I18" s="8" t="s">
        <v>30</v>
      </c>
      <c r="J18" s="112"/>
      <c r="K18" s="6" t="str">
        <f>IF(J18&gt;0,VLOOKUP(J18,男子登録情報!$J$1:$K$22,2,0),"")</f>
        <v/>
      </c>
      <c r="L18" s="8" t="s">
        <v>31</v>
      </c>
      <c r="M18" s="148"/>
      <c r="N18" s="7" t="str">
        <f t="shared" si="32"/>
        <v/>
      </c>
      <c r="O18" s="271"/>
      <c r="P18" s="479"/>
      <c r="Q18" s="480"/>
      <c r="R18" s="481"/>
      <c r="S18" s="828"/>
      <c r="T18" s="828"/>
      <c r="W18" s="168">
        <f t="shared" si="8"/>
        <v>0</v>
      </c>
      <c r="X18" s="447"/>
      <c r="Y18" s="145" t="str">
        <f t="shared" si="2"/>
        <v/>
      </c>
      <c r="Z18" s="145" t="str">
        <f t="shared" si="3"/>
        <v/>
      </c>
      <c r="AA18" s="145" t="str">
        <f t="shared" si="4"/>
        <v/>
      </c>
      <c r="AB18" s="145" t="str">
        <f t="shared" si="5"/>
        <v/>
      </c>
      <c r="AC18" s="178">
        <f t="shared" si="9"/>
        <v>0</v>
      </c>
      <c r="AD18" s="308" t="str">
        <f>AD17</f>
        <v/>
      </c>
      <c r="AE18" s="145" t="str">
        <f t="shared" si="10"/>
        <v/>
      </c>
      <c r="AF18" s="145" t="str">
        <f t="shared" si="11"/>
        <v/>
      </c>
      <c r="AG18" s="182" t="str">
        <f t="shared" si="12"/>
        <v/>
      </c>
      <c r="AH18" s="164">
        <f t="shared" si="13"/>
        <v>0</v>
      </c>
      <c r="AJ18" s="164">
        <f t="shared" si="14"/>
        <v>0</v>
      </c>
      <c r="AK18" s="164" t="str">
        <f t="shared" si="15"/>
        <v>00000</v>
      </c>
      <c r="AL18" s="188" t="str">
        <f t="shared" si="16"/>
        <v>0秒0</v>
      </c>
      <c r="AM18" s="189">
        <f t="shared" si="17"/>
        <v>0</v>
      </c>
      <c r="AN18" s="189" t="str">
        <f t="shared" si="18"/>
        <v>0</v>
      </c>
      <c r="AO18" s="189" t="str">
        <f t="shared" si="19"/>
        <v>0</v>
      </c>
      <c r="AP18" s="189" t="str">
        <f t="shared" si="20"/>
        <v>0m</v>
      </c>
      <c r="AQ18" s="189" t="str">
        <f t="shared" si="21"/>
        <v>点</v>
      </c>
      <c r="AR18" s="164">
        <f t="shared" si="22"/>
        <v>0</v>
      </c>
      <c r="AS18" s="144" t="str">
        <f t="shared" si="23"/>
        <v/>
      </c>
      <c r="AT18" s="164">
        <f t="shared" si="30"/>
        <v>0</v>
      </c>
      <c r="AU18" s="164">
        <f t="shared" si="24"/>
        <v>0</v>
      </c>
      <c r="AV18" s="164">
        <f t="shared" si="25"/>
        <v>0</v>
      </c>
      <c r="AW18" s="458"/>
      <c r="AX18" s="458"/>
      <c r="AY18" s="455"/>
      <c r="AZ18" s="452"/>
      <c r="BA18" s="145" t="str">
        <f t="shared" si="26"/>
        <v/>
      </c>
      <c r="BB18" s="145" t="str">
        <f t="shared" si="27"/>
        <v/>
      </c>
      <c r="BC18" s="145" t="str">
        <f t="shared" si="28"/>
        <v/>
      </c>
      <c r="BD18" s="203" t="str">
        <f>IF(J18="","",COUNTIF($BC$14:BC18,BC18))</f>
        <v/>
      </c>
      <c r="BE18" s="1" t="str">
        <f t="shared" si="29"/>
        <v/>
      </c>
      <c r="BF18" s="447"/>
      <c r="BG18" s="447"/>
      <c r="BH18" s="447"/>
      <c r="BI18" s="447"/>
      <c r="BJ18" s="447"/>
      <c r="BK18" s="449"/>
      <c r="BL18" s="447"/>
      <c r="BM18" s="447"/>
      <c r="BN18" s="145">
        <f>COUNTIF($AE$14:AE18,AD18&amp;"-"&amp;"*5000m*")</f>
        <v>0</v>
      </c>
      <c r="BO18" s="447"/>
      <c r="BP18" s="449"/>
      <c r="BQ18" s="447"/>
      <c r="BR18" s="447"/>
      <c r="BS18" s="447"/>
      <c r="BT18" s="447"/>
      <c r="BU18" s="447"/>
      <c r="BV18" s="447"/>
    </row>
    <row r="19" spans="1:74" s="1" customFormat="1" ht="18" customHeight="1" thickBot="1">
      <c r="A19" s="524"/>
      <c r="B19" s="171" t="s">
        <v>32</v>
      </c>
      <c r="C19" s="172"/>
      <c r="D19" s="494"/>
      <c r="E19" s="494"/>
      <c r="F19" s="495"/>
      <c r="G19" s="493"/>
      <c r="H19" s="493"/>
      <c r="I19" s="9" t="s">
        <v>33</v>
      </c>
      <c r="J19" s="112"/>
      <c r="K19" s="6" t="str">
        <f>IF(J19&gt;0,VLOOKUP(J19,男子登録情報!$J$1:$K$22,2,0),"")</f>
        <v/>
      </c>
      <c r="L19" s="10" t="s">
        <v>34</v>
      </c>
      <c r="M19" s="149"/>
      <c r="N19" s="7" t="str">
        <f t="shared" si="32"/>
        <v/>
      </c>
      <c r="O19" s="271"/>
      <c r="P19" s="482"/>
      <c r="Q19" s="483"/>
      <c r="R19" s="484"/>
      <c r="S19" s="829"/>
      <c r="T19" s="829"/>
      <c r="W19" s="168">
        <f t="shared" si="8"/>
        <v>0</v>
      </c>
      <c r="X19" s="447"/>
      <c r="Y19" s="145" t="str">
        <f t="shared" si="2"/>
        <v/>
      </c>
      <c r="Z19" s="145" t="str">
        <f t="shared" si="3"/>
        <v/>
      </c>
      <c r="AA19" s="145" t="str">
        <f t="shared" si="4"/>
        <v/>
      </c>
      <c r="AB19" s="145" t="str">
        <f t="shared" si="5"/>
        <v/>
      </c>
      <c r="AC19" s="178">
        <f t="shared" si="9"/>
        <v>0</v>
      </c>
      <c r="AD19" s="309" t="str">
        <f>AD18</f>
        <v/>
      </c>
      <c r="AE19" s="145" t="str">
        <f t="shared" si="10"/>
        <v/>
      </c>
      <c r="AF19" s="145" t="str">
        <f t="shared" si="11"/>
        <v/>
      </c>
      <c r="AG19" s="182" t="str">
        <f t="shared" si="12"/>
        <v/>
      </c>
      <c r="AH19" s="164">
        <f t="shared" si="13"/>
        <v>0</v>
      </c>
      <c r="AJ19" s="164">
        <f t="shared" si="14"/>
        <v>0</v>
      </c>
      <c r="AK19" s="164" t="str">
        <f t="shared" si="15"/>
        <v>00000</v>
      </c>
      <c r="AL19" s="188" t="str">
        <f t="shared" si="16"/>
        <v>0秒0</v>
      </c>
      <c r="AM19" s="189">
        <f t="shared" si="17"/>
        <v>0</v>
      </c>
      <c r="AN19" s="189" t="str">
        <f t="shared" si="18"/>
        <v>0</v>
      </c>
      <c r="AO19" s="189" t="str">
        <f t="shared" si="19"/>
        <v>0</v>
      </c>
      <c r="AP19" s="189" t="str">
        <f t="shared" si="20"/>
        <v>0m</v>
      </c>
      <c r="AQ19" s="189" t="str">
        <f t="shared" si="21"/>
        <v>点</v>
      </c>
      <c r="AR19" s="164">
        <f t="shared" si="22"/>
        <v>0</v>
      </c>
      <c r="AS19" s="144" t="str">
        <f t="shared" si="23"/>
        <v/>
      </c>
      <c r="AT19" s="164">
        <f t="shared" si="30"/>
        <v>0</v>
      </c>
      <c r="AU19" s="164">
        <f t="shared" si="24"/>
        <v>0</v>
      </c>
      <c r="AV19" s="164">
        <f t="shared" si="25"/>
        <v>0</v>
      </c>
      <c r="AW19" s="459"/>
      <c r="AX19" s="459"/>
      <c r="AY19" s="456"/>
      <c r="AZ19" s="453"/>
      <c r="BA19" s="145" t="str">
        <f t="shared" si="26"/>
        <v/>
      </c>
      <c r="BB19" s="145" t="str">
        <f t="shared" si="27"/>
        <v/>
      </c>
      <c r="BC19" s="145" t="str">
        <f t="shared" si="28"/>
        <v/>
      </c>
      <c r="BD19" s="203" t="str">
        <f>IF(J19="","",COUNTIF($BC$14:BC19,BC19))</f>
        <v/>
      </c>
      <c r="BE19" s="1" t="str">
        <f t="shared" si="29"/>
        <v/>
      </c>
      <c r="BF19" s="447"/>
      <c r="BG19" s="447"/>
      <c r="BH19" s="447"/>
      <c r="BI19" s="447"/>
      <c r="BJ19" s="447"/>
      <c r="BK19" s="450"/>
      <c r="BL19" s="447"/>
      <c r="BM19" s="447"/>
      <c r="BN19" s="145">
        <f>COUNTIF($AE$14:AE19,AD19&amp;"-"&amp;"*5000m*")</f>
        <v>0</v>
      </c>
      <c r="BO19" s="447"/>
      <c r="BP19" s="450"/>
      <c r="BQ19" s="447"/>
      <c r="BR19" s="447"/>
      <c r="BS19" s="447"/>
      <c r="BT19" s="447"/>
      <c r="BU19" s="447"/>
      <c r="BV19" s="447"/>
    </row>
    <row r="20" spans="1:74" s="1" customFormat="1" ht="18" customHeight="1" thickTop="1" thickBot="1">
      <c r="A20" s="522">
        <v>3</v>
      </c>
      <c r="B20" s="500" t="s">
        <v>1291</v>
      </c>
      <c r="C20" s="502"/>
      <c r="D20" s="502" t="str">
        <f>IF(C20&gt;0,VLOOKUP(C20,男子登録情報!$A$1:$H$1688,3,0),"")</f>
        <v/>
      </c>
      <c r="E20" s="502" t="str">
        <f>IF(C20&gt;0,VLOOKUP(C20,男子登録情報!$A$1:$H$1688,4,0),"")</f>
        <v/>
      </c>
      <c r="F20" s="295" t="str">
        <f>IF(C20&gt;0,VLOOKUP(C20,男子登録情報!$A$1:$H$1688,8,0),"")</f>
        <v/>
      </c>
      <c r="G20" s="491" t="e">
        <f>IF(F21&gt;0,VLOOKUP(F21,男子登録情報!$N$2:$O$48,2,0),"")</f>
        <v>#N/A</v>
      </c>
      <c r="H20" s="491" t="str">
        <f t="shared" ref="H20" si="46">IF(C20&gt;0,TEXT(C20,"100000000"),"000000000")</f>
        <v>000000000</v>
      </c>
      <c r="I20" s="5" t="s">
        <v>26</v>
      </c>
      <c r="J20" s="112"/>
      <c r="K20" s="6" t="str">
        <f>IF(J20&gt;0,VLOOKUP(J20,男子登録情報!$J$1:$K$22,2,0),"")</f>
        <v/>
      </c>
      <c r="L20" s="5" t="s">
        <v>29</v>
      </c>
      <c r="M20" s="149"/>
      <c r="N20" s="7" t="str">
        <f t="shared" si="32"/>
        <v/>
      </c>
      <c r="O20" s="271"/>
      <c r="P20" s="485"/>
      <c r="Q20" s="486"/>
      <c r="R20" s="487"/>
      <c r="S20" s="827"/>
      <c r="T20" s="827"/>
      <c r="W20" s="168">
        <f t="shared" si="8"/>
        <v>0</v>
      </c>
      <c r="X20" s="447">
        <f t="shared" ref="X20" si="47">C20</f>
        <v>0</v>
      </c>
      <c r="Y20" s="145" t="str">
        <f t="shared" si="2"/>
        <v/>
      </c>
      <c r="Z20" s="145" t="str">
        <f t="shared" si="3"/>
        <v/>
      </c>
      <c r="AA20" s="145" t="str">
        <f t="shared" si="4"/>
        <v/>
      </c>
      <c r="AB20" s="145" t="str">
        <f t="shared" si="5"/>
        <v/>
      </c>
      <c r="AC20" s="178">
        <f t="shared" si="9"/>
        <v>0</v>
      </c>
      <c r="AD20" s="307" t="str">
        <f t="shared" ref="AD20" si="48">IF(D20="","",D20)</f>
        <v/>
      </c>
      <c r="AE20" s="145" t="str">
        <f t="shared" si="10"/>
        <v/>
      </c>
      <c r="AF20" s="145" t="str">
        <f t="shared" si="11"/>
        <v/>
      </c>
      <c r="AG20" s="182" t="str">
        <f t="shared" si="12"/>
        <v/>
      </c>
      <c r="AH20" s="164">
        <f t="shared" si="13"/>
        <v>0</v>
      </c>
      <c r="AJ20" s="164">
        <f t="shared" si="14"/>
        <v>0</v>
      </c>
      <c r="AK20" s="164" t="str">
        <f t="shared" si="15"/>
        <v>00000</v>
      </c>
      <c r="AL20" s="188" t="str">
        <f t="shared" si="16"/>
        <v>0秒0</v>
      </c>
      <c r="AM20" s="189">
        <f t="shared" si="17"/>
        <v>0</v>
      </c>
      <c r="AN20" s="189" t="str">
        <f t="shared" si="18"/>
        <v>0</v>
      </c>
      <c r="AO20" s="189" t="str">
        <f t="shared" si="19"/>
        <v>0</v>
      </c>
      <c r="AP20" s="189" t="str">
        <f t="shared" si="20"/>
        <v>0m</v>
      </c>
      <c r="AQ20" s="189" t="str">
        <f t="shared" si="21"/>
        <v>点</v>
      </c>
      <c r="AR20" s="164">
        <f t="shared" si="22"/>
        <v>0</v>
      </c>
      <c r="AS20" s="144" t="str">
        <f t="shared" si="23"/>
        <v/>
      </c>
      <c r="AT20" s="164">
        <f t="shared" si="30"/>
        <v>0</v>
      </c>
      <c r="AU20" s="164">
        <f t="shared" si="24"/>
        <v>0</v>
      </c>
      <c r="AV20" s="164">
        <f t="shared" si="25"/>
        <v>0</v>
      </c>
      <c r="AW20" s="457">
        <f>IF(S20="",0,COUNTA($S$14:S22))</f>
        <v>0</v>
      </c>
      <c r="AX20" s="457">
        <f>IF(T20="",0,COUNTA($T$14:T22))</f>
        <v>0</v>
      </c>
      <c r="AY20" s="454">
        <f>IF(OR($K20="20100",$K21="20100",$K22="20100"),COUNTIF($K$14:K22,"20100"),0)</f>
        <v>0</v>
      </c>
      <c r="AZ20" s="451">
        <f t="shared" ref="AZ20" si="49">IF($AY20=0,0,INDEX($M20:$M22,MATCH("20100",$K20:$K22,0),1))</f>
        <v>0</v>
      </c>
      <c r="BA20" s="145" t="str">
        <f t="shared" si="26"/>
        <v/>
      </c>
      <c r="BB20" s="145" t="str">
        <f t="shared" si="27"/>
        <v/>
      </c>
      <c r="BC20" s="145" t="str">
        <f t="shared" si="28"/>
        <v/>
      </c>
      <c r="BD20" s="203" t="str">
        <f>IF(J20="","",COUNTIF($BC$14:BC20,BC20))</f>
        <v/>
      </c>
      <c r="BE20" s="1" t="str">
        <f t="shared" si="29"/>
        <v/>
      </c>
      <c r="BF20" s="447" t="str">
        <f>IF(D20="","",COUNTIF($AD$14:AD20,AD20))</f>
        <v/>
      </c>
      <c r="BG20" s="447">
        <f t="shared" ref="BG20" si="50">IF(BF20=1,BF20,0)</f>
        <v>0</v>
      </c>
      <c r="BH20" s="447" t="str">
        <f t="shared" ref="BH20" si="51">IF(D20="","",$BL20)</f>
        <v/>
      </c>
      <c r="BI20" s="447" t="str">
        <f t="shared" ref="BI20" si="52">IF(E20="","",$BL20)</f>
        <v/>
      </c>
      <c r="BJ20" s="447" t="str">
        <f t="shared" ref="BJ20" si="53">IF(F20="","",$BL20)</f>
        <v/>
      </c>
      <c r="BK20" s="448" t="str">
        <f t="shared" ref="BK20" si="54">IFERROR(IF(G20="","",BL20),"")</f>
        <v/>
      </c>
      <c r="BL20" s="447">
        <v>3</v>
      </c>
      <c r="BM20" s="447">
        <f t="shared" ref="BM20" si="55">IF(C20&gt;0,"",IF(COUNTIF(BH20:BK22,BL20)=4,"",1))</f>
        <v>1</v>
      </c>
      <c r="BN20" s="145">
        <f>COUNTIF($AE$14:AE20,AD20&amp;"-"&amp;"*5000m*")</f>
        <v>0</v>
      </c>
      <c r="BO20" s="447">
        <f t="shared" ref="BO20" si="56">SUM(BN20:BN22)/3</f>
        <v>0</v>
      </c>
      <c r="BP20" s="448" t="str">
        <f t="shared" ref="BP20" si="57">IF(AD20="","",IF(AND(COUNTA(J20:J22)=0,COUNTA(S20:T22)=0),1,""))</f>
        <v/>
      </c>
      <c r="BQ20" s="447">
        <f t="shared" ref="BQ20:BR20" si="58">IF(AND($AD20="",COUNTA(S20)&gt;0),1,0)</f>
        <v>0</v>
      </c>
      <c r="BR20" s="447">
        <f t="shared" si="58"/>
        <v>0</v>
      </c>
      <c r="BS20" s="447" t="str">
        <f t="shared" ref="BS20" si="59">D20&amp;"-"&amp;S20</f>
        <v>-</v>
      </c>
      <c r="BT20" s="447" t="str">
        <f>IF(S20="","",COUNTIF($BS$14:BS20,BS20))</f>
        <v/>
      </c>
      <c r="BU20" s="447" t="str">
        <f t="shared" ref="BU20" si="60">D20&amp;"-"&amp;T20</f>
        <v>-</v>
      </c>
      <c r="BV20" s="447" t="str">
        <f>IF(T20="","",COUNTIF($BU$14:BU20,BU20))</f>
        <v/>
      </c>
    </row>
    <row r="21" spans="1:74" s="1" customFormat="1" ht="18" customHeight="1" thickBot="1">
      <c r="A21" s="523"/>
      <c r="B21" s="501"/>
      <c r="C21" s="503"/>
      <c r="D21" s="503"/>
      <c r="E21" s="503"/>
      <c r="F21" s="31" t="str">
        <f>IF(C20&gt;0,VLOOKUP(C20,男子登録情報!$A$1:$H$1688,5,0),"")</f>
        <v/>
      </c>
      <c r="G21" s="492"/>
      <c r="H21" s="492"/>
      <c r="I21" s="8" t="s">
        <v>30</v>
      </c>
      <c r="J21" s="112"/>
      <c r="K21" s="6" t="str">
        <f>IF(J21&gt;0,VLOOKUP(J21,男子登録情報!$J$1:$K$22,2,0),"")</f>
        <v/>
      </c>
      <c r="L21" s="8" t="s">
        <v>31</v>
      </c>
      <c r="M21" s="148"/>
      <c r="N21" s="7" t="str">
        <f t="shared" si="32"/>
        <v/>
      </c>
      <c r="O21" s="271"/>
      <c r="P21" s="479"/>
      <c r="Q21" s="480"/>
      <c r="R21" s="481"/>
      <c r="S21" s="828"/>
      <c r="T21" s="828"/>
      <c r="W21" s="168">
        <f t="shared" si="8"/>
        <v>0</v>
      </c>
      <c r="X21" s="447"/>
      <c r="Y21" s="145" t="str">
        <f t="shared" si="2"/>
        <v/>
      </c>
      <c r="Z21" s="145" t="str">
        <f t="shared" si="3"/>
        <v/>
      </c>
      <c r="AA21" s="145" t="str">
        <f t="shared" si="4"/>
        <v/>
      </c>
      <c r="AB21" s="145" t="str">
        <f t="shared" si="5"/>
        <v/>
      </c>
      <c r="AC21" s="178">
        <f t="shared" si="9"/>
        <v>0</v>
      </c>
      <c r="AD21" s="308" t="str">
        <f t="shared" ref="AD21:AD22" si="61">AD20</f>
        <v/>
      </c>
      <c r="AE21" s="145" t="str">
        <f t="shared" si="10"/>
        <v/>
      </c>
      <c r="AF21" s="145" t="str">
        <f t="shared" si="11"/>
        <v/>
      </c>
      <c r="AG21" s="182" t="str">
        <f t="shared" si="12"/>
        <v/>
      </c>
      <c r="AH21" s="164">
        <f t="shared" si="13"/>
        <v>0</v>
      </c>
      <c r="AJ21" s="164">
        <f t="shared" si="14"/>
        <v>0</v>
      </c>
      <c r="AK21" s="164" t="str">
        <f t="shared" si="15"/>
        <v>00000</v>
      </c>
      <c r="AL21" s="188" t="str">
        <f t="shared" si="16"/>
        <v>0秒0</v>
      </c>
      <c r="AM21" s="189">
        <f t="shared" si="17"/>
        <v>0</v>
      </c>
      <c r="AN21" s="189" t="str">
        <f t="shared" si="18"/>
        <v>0</v>
      </c>
      <c r="AO21" s="189" t="str">
        <f t="shared" si="19"/>
        <v>0</v>
      </c>
      <c r="AP21" s="189" t="str">
        <f t="shared" si="20"/>
        <v>0m</v>
      </c>
      <c r="AQ21" s="189" t="str">
        <f t="shared" si="21"/>
        <v>点</v>
      </c>
      <c r="AR21" s="164">
        <f t="shared" si="22"/>
        <v>0</v>
      </c>
      <c r="AS21" s="144" t="str">
        <f t="shared" si="23"/>
        <v/>
      </c>
      <c r="AT21" s="164">
        <f t="shared" si="30"/>
        <v>0</v>
      </c>
      <c r="AU21" s="164">
        <f t="shared" si="24"/>
        <v>0</v>
      </c>
      <c r="AV21" s="164">
        <f t="shared" si="25"/>
        <v>0</v>
      </c>
      <c r="AW21" s="458"/>
      <c r="AX21" s="458"/>
      <c r="AY21" s="455"/>
      <c r="AZ21" s="452"/>
      <c r="BA21" s="145" t="str">
        <f t="shared" si="26"/>
        <v/>
      </c>
      <c r="BB21" s="145" t="str">
        <f t="shared" si="27"/>
        <v/>
      </c>
      <c r="BC21" s="145" t="str">
        <f t="shared" si="28"/>
        <v/>
      </c>
      <c r="BD21" s="203" t="str">
        <f>IF(J21="","",COUNTIF($BC$14:BC21,BC21))</f>
        <v/>
      </c>
      <c r="BE21" s="1" t="str">
        <f t="shared" si="29"/>
        <v/>
      </c>
      <c r="BF21" s="447"/>
      <c r="BG21" s="447"/>
      <c r="BH21" s="447"/>
      <c r="BI21" s="447"/>
      <c r="BJ21" s="447"/>
      <c r="BK21" s="449"/>
      <c r="BL21" s="447"/>
      <c r="BM21" s="447"/>
      <c r="BN21" s="145">
        <f>COUNTIF($AE$14:AE21,AD21&amp;"-"&amp;"*5000m*")</f>
        <v>0</v>
      </c>
      <c r="BO21" s="447"/>
      <c r="BP21" s="449"/>
      <c r="BQ21" s="447"/>
      <c r="BR21" s="447"/>
      <c r="BS21" s="447"/>
      <c r="BT21" s="447"/>
      <c r="BU21" s="447"/>
      <c r="BV21" s="447"/>
    </row>
    <row r="22" spans="1:74" s="1" customFormat="1" ht="18" customHeight="1" thickBot="1">
      <c r="A22" s="524"/>
      <c r="B22" s="171" t="s">
        <v>32</v>
      </c>
      <c r="C22" s="172"/>
      <c r="D22" s="494"/>
      <c r="E22" s="494"/>
      <c r="F22" s="495"/>
      <c r="G22" s="493"/>
      <c r="H22" s="493"/>
      <c r="I22" s="9" t="s">
        <v>33</v>
      </c>
      <c r="J22" s="112"/>
      <c r="K22" s="6" t="str">
        <f>IF(J22&gt;0,VLOOKUP(J22,男子登録情報!$J$1:$K$22,2,0),"")</f>
        <v/>
      </c>
      <c r="L22" s="10" t="s">
        <v>34</v>
      </c>
      <c r="M22" s="149"/>
      <c r="N22" s="7" t="str">
        <f t="shared" si="32"/>
        <v/>
      </c>
      <c r="O22" s="271"/>
      <c r="P22" s="482"/>
      <c r="Q22" s="483"/>
      <c r="R22" s="484"/>
      <c r="S22" s="829"/>
      <c r="T22" s="829"/>
      <c r="W22" s="168">
        <f t="shared" si="8"/>
        <v>0</v>
      </c>
      <c r="X22" s="447"/>
      <c r="Y22" s="145" t="str">
        <f t="shared" si="2"/>
        <v/>
      </c>
      <c r="Z22" s="145" t="str">
        <f t="shared" si="3"/>
        <v/>
      </c>
      <c r="AA22" s="145" t="str">
        <f t="shared" si="4"/>
        <v/>
      </c>
      <c r="AB22" s="145" t="str">
        <f t="shared" si="5"/>
        <v/>
      </c>
      <c r="AC22" s="178">
        <f t="shared" si="9"/>
        <v>0</v>
      </c>
      <c r="AD22" s="309" t="str">
        <f t="shared" si="61"/>
        <v/>
      </c>
      <c r="AE22" s="145" t="str">
        <f t="shared" si="10"/>
        <v/>
      </c>
      <c r="AF22" s="145" t="str">
        <f t="shared" si="11"/>
        <v/>
      </c>
      <c r="AG22" s="182" t="str">
        <f t="shared" si="12"/>
        <v/>
      </c>
      <c r="AH22" s="164">
        <f t="shared" si="13"/>
        <v>0</v>
      </c>
      <c r="AJ22" s="164">
        <f t="shared" si="14"/>
        <v>0</v>
      </c>
      <c r="AK22" s="164" t="str">
        <f t="shared" si="15"/>
        <v>00000</v>
      </c>
      <c r="AL22" s="188" t="str">
        <f t="shared" si="16"/>
        <v>0秒0</v>
      </c>
      <c r="AM22" s="189">
        <f t="shared" si="17"/>
        <v>0</v>
      </c>
      <c r="AN22" s="189" t="str">
        <f t="shared" si="18"/>
        <v>0</v>
      </c>
      <c r="AO22" s="189" t="str">
        <f t="shared" si="19"/>
        <v>0</v>
      </c>
      <c r="AP22" s="189" t="str">
        <f t="shared" si="20"/>
        <v>0m</v>
      </c>
      <c r="AQ22" s="189" t="str">
        <f t="shared" si="21"/>
        <v>点</v>
      </c>
      <c r="AR22" s="164">
        <f t="shared" si="22"/>
        <v>0</v>
      </c>
      <c r="AS22" s="144" t="str">
        <f t="shared" si="23"/>
        <v/>
      </c>
      <c r="AT22" s="164">
        <f t="shared" si="30"/>
        <v>0</v>
      </c>
      <c r="AU22" s="164">
        <f t="shared" si="24"/>
        <v>0</v>
      </c>
      <c r="AV22" s="164">
        <f t="shared" si="25"/>
        <v>0</v>
      </c>
      <c r="AW22" s="459"/>
      <c r="AX22" s="459"/>
      <c r="AY22" s="456"/>
      <c r="AZ22" s="453"/>
      <c r="BA22" s="145" t="str">
        <f t="shared" si="26"/>
        <v/>
      </c>
      <c r="BB22" s="145" t="str">
        <f t="shared" si="27"/>
        <v/>
      </c>
      <c r="BC22" s="145" t="str">
        <f t="shared" si="28"/>
        <v/>
      </c>
      <c r="BD22" s="203" t="str">
        <f>IF(J22="","",COUNTIF($BC$14:BC22,BC22))</f>
        <v/>
      </c>
      <c r="BE22" s="1" t="str">
        <f t="shared" si="29"/>
        <v/>
      </c>
      <c r="BF22" s="447"/>
      <c r="BG22" s="447"/>
      <c r="BH22" s="447"/>
      <c r="BI22" s="447"/>
      <c r="BJ22" s="447"/>
      <c r="BK22" s="450"/>
      <c r="BL22" s="447"/>
      <c r="BM22" s="447"/>
      <c r="BN22" s="145">
        <f>COUNTIF($AE$14:AE22,AD22&amp;"-"&amp;"*5000m*")</f>
        <v>0</v>
      </c>
      <c r="BO22" s="447"/>
      <c r="BP22" s="450"/>
      <c r="BQ22" s="447"/>
      <c r="BR22" s="447"/>
      <c r="BS22" s="447"/>
      <c r="BT22" s="447"/>
      <c r="BU22" s="447"/>
      <c r="BV22" s="447"/>
    </row>
    <row r="23" spans="1:74" s="1" customFormat="1" ht="18" customHeight="1" thickTop="1" thickBot="1">
      <c r="A23" s="522">
        <v>4</v>
      </c>
      <c r="B23" s="500" t="s">
        <v>1224</v>
      </c>
      <c r="C23" s="502"/>
      <c r="D23" s="502" t="str">
        <f>IF(C23&gt;0,VLOOKUP(C23,男子登録情報!$A$1:$H$1688,3,0),"")</f>
        <v/>
      </c>
      <c r="E23" s="502" t="str">
        <f>IF(C23&gt;0,VLOOKUP(C23,男子登録情報!$A$1:$H$1688,4,0),"")</f>
        <v/>
      </c>
      <c r="F23" s="295" t="str">
        <f>IF(C23&gt;0,VLOOKUP(C23,男子登録情報!$A$1:$H$1688,8,0),"")</f>
        <v/>
      </c>
      <c r="G23" s="491" t="e">
        <f>IF(F24&gt;0,VLOOKUP(F24,男子登録情報!$N$2:$O$48,2,0),"")</f>
        <v>#N/A</v>
      </c>
      <c r="H23" s="491" t="str">
        <f t="shared" ref="H23" si="62">IF(C23&gt;0,TEXT(C23,"100000000"),"000000000")</f>
        <v>000000000</v>
      </c>
      <c r="I23" s="5" t="s">
        <v>26</v>
      </c>
      <c r="J23" s="112"/>
      <c r="K23" s="6" t="str">
        <f>IF(J23&gt;0,VLOOKUP(J23,男子登録情報!$J$1:$K$22,2,0),"")</f>
        <v/>
      </c>
      <c r="L23" s="5" t="s">
        <v>29</v>
      </c>
      <c r="M23" s="149"/>
      <c r="N23" s="7" t="str">
        <f t="shared" si="32"/>
        <v/>
      </c>
      <c r="O23" s="271"/>
      <c r="P23" s="485"/>
      <c r="Q23" s="486"/>
      <c r="R23" s="487"/>
      <c r="S23" s="827"/>
      <c r="T23" s="827"/>
      <c r="W23" s="168">
        <f t="shared" si="8"/>
        <v>0</v>
      </c>
      <c r="X23" s="447">
        <f t="shared" ref="X23" si="63">C23</f>
        <v>0</v>
      </c>
      <c r="Y23" s="145" t="str">
        <f t="shared" si="2"/>
        <v/>
      </c>
      <c r="Z23" s="145" t="str">
        <f t="shared" si="3"/>
        <v/>
      </c>
      <c r="AA23" s="145" t="str">
        <f t="shared" si="4"/>
        <v/>
      </c>
      <c r="AB23" s="145" t="str">
        <f t="shared" si="5"/>
        <v/>
      </c>
      <c r="AC23" s="178">
        <f t="shared" si="9"/>
        <v>0</v>
      </c>
      <c r="AD23" s="307" t="str">
        <f t="shared" ref="AD23" si="64">IF(D23="","",D23)</f>
        <v/>
      </c>
      <c r="AE23" s="145" t="str">
        <f t="shared" si="10"/>
        <v/>
      </c>
      <c r="AF23" s="145" t="str">
        <f t="shared" si="11"/>
        <v/>
      </c>
      <c r="AG23" s="182" t="str">
        <f t="shared" si="12"/>
        <v/>
      </c>
      <c r="AH23" s="164">
        <f t="shared" si="13"/>
        <v>0</v>
      </c>
      <c r="AJ23" s="164">
        <f t="shared" si="14"/>
        <v>0</v>
      </c>
      <c r="AK23" s="164" t="str">
        <f t="shared" si="15"/>
        <v>00000</v>
      </c>
      <c r="AL23" s="188" t="str">
        <f t="shared" si="16"/>
        <v>0秒0</v>
      </c>
      <c r="AM23" s="189">
        <f t="shared" si="17"/>
        <v>0</v>
      </c>
      <c r="AN23" s="189" t="str">
        <f t="shared" si="18"/>
        <v>0</v>
      </c>
      <c r="AO23" s="189" t="str">
        <f t="shared" si="19"/>
        <v>0</v>
      </c>
      <c r="AP23" s="189" t="str">
        <f t="shared" si="20"/>
        <v>0m</v>
      </c>
      <c r="AQ23" s="189" t="str">
        <f t="shared" si="21"/>
        <v>点</v>
      </c>
      <c r="AR23" s="164">
        <f t="shared" si="22"/>
        <v>0</v>
      </c>
      <c r="AS23" s="144" t="str">
        <f t="shared" si="23"/>
        <v/>
      </c>
      <c r="AT23" s="164">
        <f t="shared" si="30"/>
        <v>0</v>
      </c>
      <c r="AU23" s="164">
        <f t="shared" si="24"/>
        <v>0</v>
      </c>
      <c r="AV23" s="164">
        <f t="shared" si="25"/>
        <v>0</v>
      </c>
      <c r="AW23" s="457">
        <f>IF(S23="",0,COUNTA($S$14:S25))</f>
        <v>0</v>
      </c>
      <c r="AX23" s="457">
        <f>IF(T23="",0,COUNTA($T$14:T25))</f>
        <v>0</v>
      </c>
      <c r="AY23" s="454">
        <f>IF(OR($K23="20100",$K24="20100",$K25="20100"),COUNTIF($K$14:K25,"20100"),0)</f>
        <v>0</v>
      </c>
      <c r="AZ23" s="451">
        <f t="shared" ref="AZ23" si="65">IF($AY23=0,0,INDEX($M23:$M25,MATCH("20100",$K23:$K25,0),1))</f>
        <v>0</v>
      </c>
      <c r="BA23" s="145" t="str">
        <f t="shared" si="26"/>
        <v/>
      </c>
      <c r="BB23" s="145" t="str">
        <f t="shared" si="27"/>
        <v/>
      </c>
      <c r="BC23" s="145" t="str">
        <f t="shared" si="28"/>
        <v/>
      </c>
      <c r="BD23" s="203" t="str">
        <f>IF(J23="","",COUNTIF($BC$14:BC23,BC23))</f>
        <v/>
      </c>
      <c r="BE23" s="1" t="str">
        <f t="shared" si="29"/>
        <v/>
      </c>
      <c r="BF23" s="447" t="str">
        <f>IF(D23="","",COUNTIF($AD$14:AD23,AD23))</f>
        <v/>
      </c>
      <c r="BG23" s="447">
        <f t="shared" ref="BG23" si="66">IF(BF23=1,BF23,0)</f>
        <v>0</v>
      </c>
      <c r="BH23" s="447" t="str">
        <f t="shared" ref="BH23" si="67">IF(D23="","",$BL23)</f>
        <v/>
      </c>
      <c r="BI23" s="447" t="str">
        <f t="shared" ref="BI23" si="68">IF(E23="","",$BL23)</f>
        <v/>
      </c>
      <c r="BJ23" s="447" t="str">
        <f t="shared" ref="BJ23" si="69">IF(F23="","",$BL23)</f>
        <v/>
      </c>
      <c r="BK23" s="448" t="str">
        <f t="shared" ref="BK23" si="70">IFERROR(IF(G23="","",BL23),"")</f>
        <v/>
      </c>
      <c r="BL23" s="447">
        <v>4</v>
      </c>
      <c r="BM23" s="447">
        <f t="shared" ref="BM23" si="71">IF(C23&gt;0,"",IF(COUNTIF(BH23:BK25,BL23)=4,"",1))</f>
        <v>1</v>
      </c>
      <c r="BN23" s="145">
        <f>COUNTIF($AE$14:AE23,AD23&amp;"-"&amp;"*5000m*")</f>
        <v>0</v>
      </c>
      <c r="BO23" s="447">
        <f t="shared" ref="BO23" si="72">SUM(BN23:BN25)/3</f>
        <v>0</v>
      </c>
      <c r="BP23" s="448" t="str">
        <f t="shared" ref="BP23" si="73">IF(AD23="","",IF(AND(COUNTA(J23:J25)=0,COUNTA(S23:T25)=0),1,""))</f>
        <v/>
      </c>
      <c r="BQ23" s="447">
        <f t="shared" ref="BQ23:BR23" si="74">IF(AND($AD23="",COUNTA(S23)&gt;0),1,0)</f>
        <v>0</v>
      </c>
      <c r="BR23" s="447">
        <f t="shared" si="74"/>
        <v>0</v>
      </c>
      <c r="BS23" s="447" t="str">
        <f t="shared" ref="BS23" si="75">D23&amp;"-"&amp;S23</f>
        <v>-</v>
      </c>
      <c r="BT23" s="447" t="str">
        <f>IF(S23="","",COUNTIF($BS$14:BS23,BS23))</f>
        <v/>
      </c>
      <c r="BU23" s="447" t="str">
        <f t="shared" ref="BU23" si="76">D23&amp;"-"&amp;T23</f>
        <v>-</v>
      </c>
      <c r="BV23" s="447" t="str">
        <f>IF(T23="","",COUNTIF($BU$14:BU23,BU23))</f>
        <v/>
      </c>
    </row>
    <row r="24" spans="1:74" s="1" customFormat="1" ht="18" customHeight="1" thickBot="1">
      <c r="A24" s="523"/>
      <c r="B24" s="501"/>
      <c r="C24" s="503"/>
      <c r="D24" s="503"/>
      <c r="E24" s="503"/>
      <c r="F24" s="31" t="str">
        <f>IF(C23&gt;0,VLOOKUP(C23,男子登録情報!$A$1:$H$1688,5,0),"")</f>
        <v/>
      </c>
      <c r="G24" s="492"/>
      <c r="H24" s="492"/>
      <c r="I24" s="8" t="s">
        <v>30</v>
      </c>
      <c r="J24" s="112"/>
      <c r="K24" s="6" t="str">
        <f>IF(J24&gt;0,VLOOKUP(J24,男子登録情報!$J$1:$K$22,2,0),"")</f>
        <v/>
      </c>
      <c r="L24" s="8" t="s">
        <v>31</v>
      </c>
      <c r="M24" s="148"/>
      <c r="N24" s="7" t="str">
        <f t="shared" si="32"/>
        <v/>
      </c>
      <c r="O24" s="271"/>
      <c r="P24" s="479"/>
      <c r="Q24" s="480"/>
      <c r="R24" s="481"/>
      <c r="S24" s="828"/>
      <c r="T24" s="828"/>
      <c r="W24" s="168">
        <f t="shared" si="8"/>
        <v>0</v>
      </c>
      <c r="X24" s="447"/>
      <c r="Y24" s="145" t="str">
        <f t="shared" si="2"/>
        <v/>
      </c>
      <c r="Z24" s="145" t="str">
        <f t="shared" si="3"/>
        <v/>
      </c>
      <c r="AA24" s="145" t="str">
        <f t="shared" si="4"/>
        <v/>
      </c>
      <c r="AB24" s="145" t="str">
        <f t="shared" si="5"/>
        <v/>
      </c>
      <c r="AC24" s="178">
        <f t="shared" si="9"/>
        <v>0</v>
      </c>
      <c r="AD24" s="308" t="str">
        <f t="shared" ref="AD24:AD25" si="77">AD23</f>
        <v/>
      </c>
      <c r="AE24" s="145" t="str">
        <f t="shared" si="10"/>
        <v/>
      </c>
      <c r="AF24" s="145" t="str">
        <f t="shared" si="11"/>
        <v/>
      </c>
      <c r="AG24" s="182" t="str">
        <f t="shared" si="12"/>
        <v/>
      </c>
      <c r="AH24" s="164">
        <f t="shared" si="13"/>
        <v>0</v>
      </c>
      <c r="AJ24" s="164">
        <f t="shared" si="14"/>
        <v>0</v>
      </c>
      <c r="AK24" s="164" t="str">
        <f t="shared" si="15"/>
        <v>00000</v>
      </c>
      <c r="AL24" s="188" t="str">
        <f t="shared" si="16"/>
        <v>0秒0</v>
      </c>
      <c r="AM24" s="189">
        <f t="shared" si="17"/>
        <v>0</v>
      </c>
      <c r="AN24" s="189" t="str">
        <f t="shared" si="18"/>
        <v>0</v>
      </c>
      <c r="AO24" s="189" t="str">
        <f t="shared" si="19"/>
        <v>0</v>
      </c>
      <c r="AP24" s="189" t="str">
        <f t="shared" si="20"/>
        <v>0m</v>
      </c>
      <c r="AQ24" s="189" t="str">
        <f t="shared" si="21"/>
        <v>点</v>
      </c>
      <c r="AR24" s="164">
        <f t="shared" si="22"/>
        <v>0</v>
      </c>
      <c r="AS24" s="144" t="str">
        <f t="shared" si="23"/>
        <v/>
      </c>
      <c r="AT24" s="164">
        <f t="shared" si="30"/>
        <v>0</v>
      </c>
      <c r="AU24" s="164">
        <f t="shared" si="24"/>
        <v>0</v>
      </c>
      <c r="AV24" s="164">
        <f t="shared" si="25"/>
        <v>0</v>
      </c>
      <c r="AW24" s="458"/>
      <c r="AX24" s="458"/>
      <c r="AY24" s="455"/>
      <c r="AZ24" s="452"/>
      <c r="BA24" s="145" t="str">
        <f t="shared" si="26"/>
        <v/>
      </c>
      <c r="BB24" s="145" t="str">
        <f t="shared" si="27"/>
        <v/>
      </c>
      <c r="BC24" s="145" t="str">
        <f t="shared" si="28"/>
        <v/>
      </c>
      <c r="BD24" s="203" t="str">
        <f>IF(J24="","",COUNTIF($BC$14:BC24,BC24))</f>
        <v/>
      </c>
      <c r="BE24" s="1" t="str">
        <f t="shared" si="29"/>
        <v/>
      </c>
      <c r="BF24" s="447"/>
      <c r="BG24" s="447"/>
      <c r="BH24" s="447"/>
      <c r="BI24" s="447"/>
      <c r="BJ24" s="447"/>
      <c r="BK24" s="449"/>
      <c r="BL24" s="447"/>
      <c r="BM24" s="447"/>
      <c r="BN24" s="145">
        <f>COUNTIF($AE$14:AE24,AD24&amp;"-"&amp;"*5000m*")</f>
        <v>0</v>
      </c>
      <c r="BO24" s="447"/>
      <c r="BP24" s="449"/>
      <c r="BQ24" s="447"/>
      <c r="BR24" s="447"/>
      <c r="BS24" s="447"/>
      <c r="BT24" s="447"/>
      <c r="BU24" s="447"/>
      <c r="BV24" s="447"/>
    </row>
    <row r="25" spans="1:74" s="1" customFormat="1" ht="18" customHeight="1" thickBot="1">
      <c r="A25" s="524"/>
      <c r="B25" s="171" t="s">
        <v>32</v>
      </c>
      <c r="C25" s="172"/>
      <c r="D25" s="494"/>
      <c r="E25" s="494"/>
      <c r="F25" s="495"/>
      <c r="G25" s="493"/>
      <c r="H25" s="493"/>
      <c r="I25" s="9" t="s">
        <v>33</v>
      </c>
      <c r="J25" s="112"/>
      <c r="K25" s="6" t="str">
        <f>IF(J25&gt;0,VLOOKUP(J25,男子登録情報!$J$1:$K$22,2,0),"")</f>
        <v/>
      </c>
      <c r="L25" s="10" t="s">
        <v>34</v>
      </c>
      <c r="M25" s="149"/>
      <c r="N25" s="7" t="str">
        <f t="shared" si="32"/>
        <v/>
      </c>
      <c r="O25" s="271"/>
      <c r="P25" s="482"/>
      <c r="Q25" s="483"/>
      <c r="R25" s="484"/>
      <c r="S25" s="829"/>
      <c r="T25" s="829"/>
      <c r="W25" s="168">
        <f t="shared" si="8"/>
        <v>0</v>
      </c>
      <c r="X25" s="447"/>
      <c r="Y25" s="145" t="str">
        <f t="shared" si="2"/>
        <v/>
      </c>
      <c r="Z25" s="145" t="str">
        <f t="shared" si="3"/>
        <v/>
      </c>
      <c r="AA25" s="145" t="str">
        <f t="shared" si="4"/>
        <v/>
      </c>
      <c r="AB25" s="145" t="str">
        <f t="shared" si="5"/>
        <v/>
      </c>
      <c r="AC25" s="178">
        <f t="shared" si="9"/>
        <v>0</v>
      </c>
      <c r="AD25" s="309" t="str">
        <f t="shared" si="77"/>
        <v/>
      </c>
      <c r="AE25" s="145" t="str">
        <f t="shared" si="10"/>
        <v/>
      </c>
      <c r="AF25" s="145" t="str">
        <f t="shared" si="11"/>
        <v/>
      </c>
      <c r="AG25" s="182" t="str">
        <f t="shared" si="12"/>
        <v/>
      </c>
      <c r="AH25" s="164">
        <f t="shared" si="13"/>
        <v>0</v>
      </c>
      <c r="AJ25" s="164">
        <f t="shared" si="14"/>
        <v>0</v>
      </c>
      <c r="AK25" s="164" t="str">
        <f t="shared" si="15"/>
        <v>00000</v>
      </c>
      <c r="AL25" s="188" t="str">
        <f t="shared" si="16"/>
        <v>0秒0</v>
      </c>
      <c r="AM25" s="189">
        <f t="shared" si="17"/>
        <v>0</v>
      </c>
      <c r="AN25" s="189" t="str">
        <f t="shared" si="18"/>
        <v>0</v>
      </c>
      <c r="AO25" s="189" t="str">
        <f t="shared" si="19"/>
        <v>0</v>
      </c>
      <c r="AP25" s="189" t="str">
        <f t="shared" si="20"/>
        <v>0m</v>
      </c>
      <c r="AQ25" s="189" t="str">
        <f t="shared" si="21"/>
        <v>点</v>
      </c>
      <c r="AR25" s="164">
        <f t="shared" si="22"/>
        <v>0</v>
      </c>
      <c r="AS25" s="144" t="str">
        <f t="shared" si="23"/>
        <v/>
      </c>
      <c r="AT25" s="164">
        <f t="shared" si="30"/>
        <v>0</v>
      </c>
      <c r="AU25" s="164">
        <f t="shared" si="24"/>
        <v>0</v>
      </c>
      <c r="AV25" s="164">
        <f t="shared" si="25"/>
        <v>0</v>
      </c>
      <c r="AW25" s="459"/>
      <c r="AX25" s="459"/>
      <c r="AY25" s="456"/>
      <c r="AZ25" s="453"/>
      <c r="BA25" s="145" t="str">
        <f t="shared" si="26"/>
        <v/>
      </c>
      <c r="BB25" s="145" t="str">
        <f t="shared" si="27"/>
        <v/>
      </c>
      <c r="BC25" s="145" t="str">
        <f t="shared" si="28"/>
        <v/>
      </c>
      <c r="BD25" s="203" t="str">
        <f>IF(J25="","",COUNTIF($BC$14:BC25,BC25))</f>
        <v/>
      </c>
      <c r="BE25" s="1" t="str">
        <f t="shared" si="29"/>
        <v/>
      </c>
      <c r="BF25" s="447"/>
      <c r="BG25" s="447"/>
      <c r="BH25" s="447"/>
      <c r="BI25" s="447"/>
      <c r="BJ25" s="447"/>
      <c r="BK25" s="450"/>
      <c r="BL25" s="447"/>
      <c r="BM25" s="447"/>
      <c r="BN25" s="145">
        <f>COUNTIF($AE$14:AE25,AD25&amp;"-"&amp;"*5000m*")</f>
        <v>0</v>
      </c>
      <c r="BO25" s="447"/>
      <c r="BP25" s="450"/>
      <c r="BQ25" s="447"/>
      <c r="BR25" s="447"/>
      <c r="BS25" s="447"/>
      <c r="BT25" s="447"/>
      <c r="BU25" s="447"/>
      <c r="BV25" s="447"/>
    </row>
    <row r="26" spans="1:74" s="1" customFormat="1" ht="18" customHeight="1" thickTop="1" thickBot="1">
      <c r="A26" s="522">
        <v>5</v>
      </c>
      <c r="B26" s="500" t="s">
        <v>1224</v>
      </c>
      <c r="C26" s="502"/>
      <c r="D26" s="502" t="str">
        <f>IF(C26&gt;0,VLOOKUP(C26,男子登録情報!$A$1:$H$1688,3,0),"")</f>
        <v/>
      </c>
      <c r="E26" s="502" t="str">
        <f>IF(C26&gt;0,VLOOKUP(C26,男子登録情報!$A$1:$H$1688,4,0),"")</f>
        <v/>
      </c>
      <c r="F26" s="30" t="str">
        <f>IF(C26&gt;0,VLOOKUP(C26,男子登録情報!$A$1:$H$1688,8,0),"")</f>
        <v/>
      </c>
      <c r="G26" s="491" t="e">
        <f>IF(F27&gt;0,VLOOKUP(F27,男子登録情報!$N$2:$O$48,2,0),"")</f>
        <v>#N/A</v>
      </c>
      <c r="H26" s="491" t="str">
        <f t="shared" ref="H26" si="78">IF(C26&gt;0,TEXT(C26,"100000000"),"000000000")</f>
        <v>000000000</v>
      </c>
      <c r="I26" s="5" t="s">
        <v>26</v>
      </c>
      <c r="J26" s="112"/>
      <c r="K26" s="6" t="str">
        <f>IF(J26&gt;0,VLOOKUP(J26,男子登録情報!$J$1:$K$22,2,0),"")</f>
        <v/>
      </c>
      <c r="L26" s="5" t="s">
        <v>29</v>
      </c>
      <c r="M26" s="149"/>
      <c r="N26" s="7" t="str">
        <f t="shared" si="32"/>
        <v/>
      </c>
      <c r="O26" s="271"/>
      <c r="P26" s="485"/>
      <c r="Q26" s="486"/>
      <c r="R26" s="487"/>
      <c r="S26" s="827"/>
      <c r="T26" s="827"/>
      <c r="W26" s="168">
        <f t="shared" si="8"/>
        <v>0</v>
      </c>
      <c r="X26" s="447">
        <f t="shared" ref="X26" si="79">C26</f>
        <v>0</v>
      </c>
      <c r="Y26" s="145" t="str">
        <f t="shared" si="2"/>
        <v/>
      </c>
      <c r="Z26" s="145" t="str">
        <f t="shared" si="3"/>
        <v/>
      </c>
      <c r="AA26" s="145" t="str">
        <f t="shared" si="4"/>
        <v/>
      </c>
      <c r="AB26" s="145" t="str">
        <f t="shared" si="5"/>
        <v/>
      </c>
      <c r="AC26" s="178">
        <f t="shared" si="9"/>
        <v>0</v>
      </c>
      <c r="AD26" s="307" t="str">
        <f t="shared" ref="AD26" si="80">IF(D26="","",D26)</f>
        <v/>
      </c>
      <c r="AE26" s="145" t="str">
        <f t="shared" si="10"/>
        <v/>
      </c>
      <c r="AF26" s="145" t="str">
        <f t="shared" si="11"/>
        <v/>
      </c>
      <c r="AG26" s="182" t="str">
        <f t="shared" si="12"/>
        <v/>
      </c>
      <c r="AH26" s="164">
        <f t="shared" si="13"/>
        <v>0</v>
      </c>
      <c r="AJ26" s="164">
        <f t="shared" si="14"/>
        <v>0</v>
      </c>
      <c r="AK26" s="164" t="str">
        <f t="shared" si="15"/>
        <v>00000</v>
      </c>
      <c r="AL26" s="188" t="str">
        <f t="shared" si="16"/>
        <v>0秒0</v>
      </c>
      <c r="AM26" s="189">
        <f t="shared" si="17"/>
        <v>0</v>
      </c>
      <c r="AN26" s="189" t="str">
        <f t="shared" si="18"/>
        <v>0</v>
      </c>
      <c r="AO26" s="189" t="str">
        <f t="shared" si="19"/>
        <v>0</v>
      </c>
      <c r="AP26" s="189" t="str">
        <f t="shared" si="20"/>
        <v>0m</v>
      </c>
      <c r="AQ26" s="189" t="str">
        <f t="shared" si="21"/>
        <v>点</v>
      </c>
      <c r="AR26" s="164">
        <f t="shared" si="22"/>
        <v>0</v>
      </c>
      <c r="AS26" s="144" t="str">
        <f t="shared" si="23"/>
        <v/>
      </c>
      <c r="AT26" s="164">
        <f t="shared" si="30"/>
        <v>0</v>
      </c>
      <c r="AU26" s="164">
        <f t="shared" si="24"/>
        <v>0</v>
      </c>
      <c r="AV26" s="164">
        <f t="shared" si="25"/>
        <v>0</v>
      </c>
      <c r="AW26" s="457">
        <f>IF(S26="",0,COUNTA($S$14:S28))</f>
        <v>0</v>
      </c>
      <c r="AX26" s="457">
        <f>IF(T26="",0,COUNTA($T$14:T28))</f>
        <v>0</v>
      </c>
      <c r="AY26" s="454">
        <f>IF(OR($K26="20100",$K27="20100",$K28="20100"),COUNTIF($K$14:K28,"20100"),0)</f>
        <v>0</v>
      </c>
      <c r="AZ26" s="451">
        <f t="shared" ref="AZ26" si="81">IF($AY26=0,0,INDEX($M26:$M28,MATCH("20100",$K26:$K28,0),1))</f>
        <v>0</v>
      </c>
      <c r="BA26" s="145" t="str">
        <f t="shared" si="26"/>
        <v/>
      </c>
      <c r="BB26" s="145" t="str">
        <f t="shared" si="27"/>
        <v/>
      </c>
      <c r="BC26" s="145" t="str">
        <f t="shared" si="28"/>
        <v/>
      </c>
      <c r="BD26" s="203" t="str">
        <f>IF(J26="","",COUNTIF($BC$14:BC26,BC26))</f>
        <v/>
      </c>
      <c r="BE26" s="1" t="str">
        <f t="shared" si="29"/>
        <v/>
      </c>
      <c r="BF26" s="447" t="str">
        <f>IF(D26="","",COUNTIF($AD$14:AD26,AD26))</f>
        <v/>
      </c>
      <c r="BG26" s="447">
        <f t="shared" ref="BG26" si="82">IF(BF26=1,BF26,0)</f>
        <v>0</v>
      </c>
      <c r="BH26" s="447" t="str">
        <f t="shared" ref="BH26" si="83">IF(D26="","",$BL26)</f>
        <v/>
      </c>
      <c r="BI26" s="447" t="str">
        <f t="shared" ref="BI26" si="84">IF(E26="","",$BL26)</f>
        <v/>
      </c>
      <c r="BJ26" s="447" t="str">
        <f t="shared" ref="BJ26" si="85">IF(F26="","",$BL26)</f>
        <v/>
      </c>
      <c r="BK26" s="448" t="str">
        <f t="shared" ref="BK26" si="86">IFERROR(IF(G26="","",BL26),"")</f>
        <v/>
      </c>
      <c r="BL26" s="447">
        <v>5</v>
      </c>
      <c r="BM26" s="447">
        <f t="shared" ref="BM26" si="87">IF(C26&gt;0,"",IF(COUNTIF(BH26:BK28,BL26)=4,"",1))</f>
        <v>1</v>
      </c>
      <c r="BN26" s="145">
        <f>COUNTIF($AE$14:AE26,AD26&amp;"-"&amp;"*5000m*")</f>
        <v>0</v>
      </c>
      <c r="BO26" s="447">
        <f t="shared" ref="BO26" si="88">SUM(BN26:BN28)/3</f>
        <v>0</v>
      </c>
      <c r="BP26" s="448" t="str">
        <f t="shared" ref="BP26" si="89">IF(AD26="","",IF(AND(COUNTA(J26:J28)=0,COUNTA(S26:T28)=0),1,""))</f>
        <v/>
      </c>
      <c r="BQ26" s="447">
        <f t="shared" ref="BQ26:BR26" si="90">IF(AND($AD26="",COUNTA(S26)&gt;0),1,0)</f>
        <v>0</v>
      </c>
      <c r="BR26" s="447">
        <f t="shared" si="90"/>
        <v>0</v>
      </c>
      <c r="BS26" s="447" t="str">
        <f t="shared" ref="BS26" si="91">D26&amp;"-"&amp;S26</f>
        <v>-</v>
      </c>
      <c r="BT26" s="447" t="str">
        <f>IF(S26="","",COUNTIF($BS$14:BS26,BS26))</f>
        <v/>
      </c>
      <c r="BU26" s="447" t="str">
        <f t="shared" ref="BU26" si="92">D26&amp;"-"&amp;T26</f>
        <v>-</v>
      </c>
      <c r="BV26" s="447" t="str">
        <f>IF(T26="","",COUNTIF($BU$14:BU26,BU26))</f>
        <v/>
      </c>
    </row>
    <row r="27" spans="1:74" s="1" customFormat="1" ht="18" customHeight="1" thickBot="1">
      <c r="A27" s="523"/>
      <c r="B27" s="501"/>
      <c r="C27" s="503"/>
      <c r="D27" s="503"/>
      <c r="E27" s="503"/>
      <c r="F27" s="31" t="str">
        <f>IF(C26&gt;0,VLOOKUP(C26,男子登録情報!$A$1:$H$1688,5,0),"")</f>
        <v/>
      </c>
      <c r="G27" s="492"/>
      <c r="H27" s="492"/>
      <c r="I27" s="8" t="s">
        <v>30</v>
      </c>
      <c r="J27" s="112"/>
      <c r="K27" s="6" t="str">
        <f>IF(J27&gt;0,VLOOKUP(J27,男子登録情報!$J$1:$K$22,2,0),"")</f>
        <v/>
      </c>
      <c r="L27" s="8" t="s">
        <v>31</v>
      </c>
      <c r="M27" s="148"/>
      <c r="N27" s="7" t="str">
        <f t="shared" si="32"/>
        <v/>
      </c>
      <c r="O27" s="271"/>
      <c r="P27" s="479"/>
      <c r="Q27" s="480"/>
      <c r="R27" s="481"/>
      <c r="S27" s="828"/>
      <c r="T27" s="828"/>
      <c r="W27" s="168">
        <f t="shared" si="8"/>
        <v>0</v>
      </c>
      <c r="X27" s="447"/>
      <c r="Y27" s="145" t="str">
        <f t="shared" si="2"/>
        <v/>
      </c>
      <c r="Z27" s="145" t="str">
        <f t="shared" si="3"/>
        <v/>
      </c>
      <c r="AA27" s="145" t="str">
        <f t="shared" si="4"/>
        <v/>
      </c>
      <c r="AB27" s="145" t="str">
        <f t="shared" si="5"/>
        <v/>
      </c>
      <c r="AC27" s="178">
        <f t="shared" si="9"/>
        <v>0</v>
      </c>
      <c r="AD27" s="308" t="str">
        <f t="shared" ref="AD27:AD28" si="93">AD26</f>
        <v/>
      </c>
      <c r="AE27" s="145" t="str">
        <f t="shared" si="10"/>
        <v/>
      </c>
      <c r="AF27" s="145" t="str">
        <f t="shared" si="11"/>
        <v/>
      </c>
      <c r="AG27" s="182" t="str">
        <f t="shared" si="12"/>
        <v/>
      </c>
      <c r="AH27" s="164">
        <f t="shared" si="13"/>
        <v>0</v>
      </c>
      <c r="AJ27" s="164">
        <f t="shared" si="14"/>
        <v>0</v>
      </c>
      <c r="AK27" s="164" t="str">
        <f t="shared" si="15"/>
        <v>00000</v>
      </c>
      <c r="AL27" s="188" t="str">
        <f t="shared" si="16"/>
        <v>0秒0</v>
      </c>
      <c r="AM27" s="189">
        <f t="shared" si="17"/>
        <v>0</v>
      </c>
      <c r="AN27" s="189" t="str">
        <f t="shared" si="18"/>
        <v>0</v>
      </c>
      <c r="AO27" s="189" t="str">
        <f t="shared" si="19"/>
        <v>0</v>
      </c>
      <c r="AP27" s="189" t="str">
        <f t="shared" si="20"/>
        <v>0m</v>
      </c>
      <c r="AQ27" s="189" t="str">
        <f t="shared" si="21"/>
        <v>点</v>
      </c>
      <c r="AR27" s="164">
        <f t="shared" si="22"/>
        <v>0</v>
      </c>
      <c r="AS27" s="144" t="str">
        <f t="shared" si="23"/>
        <v/>
      </c>
      <c r="AT27" s="164">
        <f t="shared" si="30"/>
        <v>0</v>
      </c>
      <c r="AU27" s="164">
        <f t="shared" si="24"/>
        <v>0</v>
      </c>
      <c r="AV27" s="164">
        <f t="shared" si="25"/>
        <v>0</v>
      </c>
      <c r="AW27" s="458"/>
      <c r="AX27" s="458"/>
      <c r="AY27" s="455"/>
      <c r="AZ27" s="452"/>
      <c r="BA27" s="145" t="str">
        <f t="shared" si="26"/>
        <v/>
      </c>
      <c r="BB27" s="145" t="str">
        <f t="shared" si="27"/>
        <v/>
      </c>
      <c r="BC27" s="145" t="str">
        <f t="shared" si="28"/>
        <v/>
      </c>
      <c r="BD27" s="203" t="str">
        <f>IF(J27="","",COUNTIF($BC$14:BC27,BC27))</f>
        <v/>
      </c>
      <c r="BE27" s="1" t="str">
        <f t="shared" si="29"/>
        <v/>
      </c>
      <c r="BF27" s="447"/>
      <c r="BG27" s="447"/>
      <c r="BH27" s="447"/>
      <c r="BI27" s="447"/>
      <c r="BJ27" s="447"/>
      <c r="BK27" s="449"/>
      <c r="BL27" s="447"/>
      <c r="BM27" s="447"/>
      <c r="BN27" s="145">
        <f>COUNTIF($AE$14:AE27,AD27&amp;"-"&amp;"*5000m*")</f>
        <v>0</v>
      </c>
      <c r="BO27" s="447"/>
      <c r="BP27" s="449"/>
      <c r="BQ27" s="447"/>
      <c r="BR27" s="447"/>
      <c r="BS27" s="447"/>
      <c r="BT27" s="447"/>
      <c r="BU27" s="447"/>
      <c r="BV27" s="447"/>
    </row>
    <row r="28" spans="1:74" s="1" customFormat="1" ht="18" customHeight="1" thickBot="1">
      <c r="A28" s="524"/>
      <c r="B28" s="171" t="s">
        <v>32</v>
      </c>
      <c r="C28" s="172"/>
      <c r="D28" s="494"/>
      <c r="E28" s="494"/>
      <c r="F28" s="495"/>
      <c r="G28" s="493"/>
      <c r="H28" s="493"/>
      <c r="I28" s="9" t="s">
        <v>33</v>
      </c>
      <c r="J28" s="112"/>
      <c r="K28" s="6" t="str">
        <f>IF(J28&gt;0,VLOOKUP(J28,男子登録情報!$J$1:$K$22,2,0),"")</f>
        <v/>
      </c>
      <c r="L28" s="10" t="s">
        <v>34</v>
      </c>
      <c r="M28" s="149"/>
      <c r="N28" s="7" t="str">
        <f t="shared" si="32"/>
        <v/>
      </c>
      <c r="O28" s="271"/>
      <c r="P28" s="482"/>
      <c r="Q28" s="483"/>
      <c r="R28" s="484"/>
      <c r="S28" s="829"/>
      <c r="T28" s="829"/>
      <c r="W28" s="168">
        <f t="shared" si="8"/>
        <v>0</v>
      </c>
      <c r="X28" s="447"/>
      <c r="Y28" s="145" t="str">
        <f t="shared" si="2"/>
        <v/>
      </c>
      <c r="Z28" s="145" t="str">
        <f t="shared" si="3"/>
        <v/>
      </c>
      <c r="AA28" s="145" t="str">
        <f t="shared" si="4"/>
        <v/>
      </c>
      <c r="AB28" s="145" t="str">
        <f t="shared" si="5"/>
        <v/>
      </c>
      <c r="AC28" s="178">
        <f t="shared" si="9"/>
        <v>0</v>
      </c>
      <c r="AD28" s="309" t="str">
        <f t="shared" si="93"/>
        <v/>
      </c>
      <c r="AE28" s="145" t="str">
        <f t="shared" si="10"/>
        <v/>
      </c>
      <c r="AF28" s="145" t="str">
        <f t="shared" si="11"/>
        <v/>
      </c>
      <c r="AG28" s="182" t="str">
        <f t="shared" si="12"/>
        <v/>
      </c>
      <c r="AH28" s="164">
        <f t="shared" si="13"/>
        <v>0</v>
      </c>
      <c r="AJ28" s="164">
        <f t="shared" si="14"/>
        <v>0</v>
      </c>
      <c r="AK28" s="164" t="str">
        <f t="shared" si="15"/>
        <v>00000</v>
      </c>
      <c r="AL28" s="188" t="str">
        <f t="shared" si="16"/>
        <v>0秒0</v>
      </c>
      <c r="AM28" s="189">
        <f t="shared" si="17"/>
        <v>0</v>
      </c>
      <c r="AN28" s="189" t="str">
        <f t="shared" si="18"/>
        <v>0</v>
      </c>
      <c r="AO28" s="189" t="str">
        <f t="shared" si="19"/>
        <v>0</v>
      </c>
      <c r="AP28" s="189" t="str">
        <f t="shared" si="20"/>
        <v>0m</v>
      </c>
      <c r="AQ28" s="189" t="str">
        <f t="shared" si="21"/>
        <v>点</v>
      </c>
      <c r="AR28" s="164">
        <f t="shared" si="22"/>
        <v>0</v>
      </c>
      <c r="AS28" s="144" t="str">
        <f t="shared" si="23"/>
        <v/>
      </c>
      <c r="AT28" s="164">
        <f t="shared" si="30"/>
        <v>0</v>
      </c>
      <c r="AU28" s="164">
        <f t="shared" si="24"/>
        <v>0</v>
      </c>
      <c r="AV28" s="164">
        <f t="shared" si="25"/>
        <v>0</v>
      </c>
      <c r="AW28" s="459"/>
      <c r="AX28" s="459"/>
      <c r="AY28" s="456"/>
      <c r="AZ28" s="453"/>
      <c r="BA28" s="145" t="str">
        <f t="shared" si="26"/>
        <v/>
      </c>
      <c r="BB28" s="145" t="str">
        <f t="shared" si="27"/>
        <v/>
      </c>
      <c r="BC28" s="145" t="str">
        <f t="shared" si="28"/>
        <v/>
      </c>
      <c r="BD28" s="203" t="str">
        <f>IF(J28="","",COUNTIF($BC$14:BC28,BC28))</f>
        <v/>
      </c>
      <c r="BE28" s="1" t="str">
        <f t="shared" si="29"/>
        <v/>
      </c>
      <c r="BF28" s="447"/>
      <c r="BG28" s="447"/>
      <c r="BH28" s="447"/>
      <c r="BI28" s="447"/>
      <c r="BJ28" s="447"/>
      <c r="BK28" s="450"/>
      <c r="BL28" s="447"/>
      <c r="BM28" s="447"/>
      <c r="BN28" s="145">
        <f>COUNTIF($AE$14:AE28,AD28&amp;"-"&amp;"*5000m*")</f>
        <v>0</v>
      </c>
      <c r="BO28" s="447"/>
      <c r="BP28" s="450"/>
      <c r="BQ28" s="447"/>
      <c r="BR28" s="447"/>
      <c r="BS28" s="447"/>
      <c r="BT28" s="447"/>
      <c r="BU28" s="447"/>
      <c r="BV28" s="447"/>
    </row>
    <row r="29" spans="1:74" s="1" customFormat="1" ht="18" customHeight="1" thickTop="1" thickBot="1">
      <c r="A29" s="522">
        <v>6</v>
      </c>
      <c r="B29" s="500" t="s">
        <v>1224</v>
      </c>
      <c r="C29" s="502"/>
      <c r="D29" s="502" t="str">
        <f>IF(C29&gt;0,VLOOKUP(C29,男子登録情報!$A$1:$H$1688,3,0),"")</f>
        <v/>
      </c>
      <c r="E29" s="502" t="str">
        <f>IF(C29&gt;0,VLOOKUP(C29,男子登録情報!$A$1:$H$1688,4,0),"")</f>
        <v/>
      </c>
      <c r="F29" s="30" t="str">
        <f>IF(C29&gt;0,VLOOKUP(C29,男子登録情報!$A$1:$H$1688,8,0),"")</f>
        <v/>
      </c>
      <c r="G29" s="491" t="e">
        <f>IF(F30&gt;0,VLOOKUP(F30,男子登録情報!$N$2:$O$48,2,0),"")</f>
        <v>#N/A</v>
      </c>
      <c r="H29" s="491" t="str">
        <f t="shared" ref="H29" si="94">IF(C29&gt;0,TEXT(C29,"100000000"),"000000000")</f>
        <v>000000000</v>
      </c>
      <c r="I29" s="5" t="s">
        <v>26</v>
      </c>
      <c r="J29" s="112"/>
      <c r="K29" s="6" t="str">
        <f>IF(J29&gt;0,VLOOKUP(J29,男子登録情報!$J$1:$K$22,2,0),"")</f>
        <v/>
      </c>
      <c r="L29" s="5" t="s">
        <v>29</v>
      </c>
      <c r="M29" s="149"/>
      <c r="N29" s="7" t="str">
        <f t="shared" si="32"/>
        <v/>
      </c>
      <c r="O29" s="271"/>
      <c r="P29" s="485"/>
      <c r="Q29" s="486"/>
      <c r="R29" s="487"/>
      <c r="S29" s="827"/>
      <c r="T29" s="827"/>
      <c r="W29" s="168">
        <f t="shared" si="8"/>
        <v>0</v>
      </c>
      <c r="X29" s="447">
        <f t="shared" ref="X29" si="95">C29</f>
        <v>0</v>
      </c>
      <c r="Y29" s="145" t="str">
        <f t="shared" si="2"/>
        <v/>
      </c>
      <c r="Z29" s="145" t="str">
        <f t="shared" si="3"/>
        <v/>
      </c>
      <c r="AA29" s="145" t="str">
        <f t="shared" si="4"/>
        <v/>
      </c>
      <c r="AB29" s="145" t="str">
        <f t="shared" si="5"/>
        <v/>
      </c>
      <c r="AC29" s="178">
        <f t="shared" si="9"/>
        <v>0</v>
      </c>
      <c r="AD29" s="307" t="str">
        <f t="shared" ref="AD29" si="96">IF(D29="","",D29)</f>
        <v/>
      </c>
      <c r="AE29" s="145" t="str">
        <f t="shared" si="10"/>
        <v/>
      </c>
      <c r="AF29" s="145" t="str">
        <f t="shared" si="11"/>
        <v/>
      </c>
      <c r="AG29" s="182" t="str">
        <f t="shared" si="12"/>
        <v/>
      </c>
      <c r="AH29" s="164">
        <f t="shared" si="13"/>
        <v>0</v>
      </c>
      <c r="AJ29" s="164">
        <f t="shared" si="14"/>
        <v>0</v>
      </c>
      <c r="AK29" s="164" t="str">
        <f t="shared" si="15"/>
        <v>00000</v>
      </c>
      <c r="AL29" s="188" t="str">
        <f t="shared" si="16"/>
        <v>0秒0</v>
      </c>
      <c r="AM29" s="189">
        <f t="shared" si="17"/>
        <v>0</v>
      </c>
      <c r="AN29" s="189" t="str">
        <f t="shared" si="18"/>
        <v>0</v>
      </c>
      <c r="AO29" s="189" t="str">
        <f t="shared" si="19"/>
        <v>0</v>
      </c>
      <c r="AP29" s="189" t="str">
        <f t="shared" si="20"/>
        <v>0m</v>
      </c>
      <c r="AQ29" s="189" t="str">
        <f t="shared" si="21"/>
        <v>点</v>
      </c>
      <c r="AR29" s="164">
        <f t="shared" si="22"/>
        <v>0</v>
      </c>
      <c r="AS29" s="144" t="str">
        <f t="shared" si="23"/>
        <v/>
      </c>
      <c r="AT29" s="164">
        <f t="shared" si="30"/>
        <v>0</v>
      </c>
      <c r="AU29" s="164">
        <f t="shared" si="24"/>
        <v>0</v>
      </c>
      <c r="AV29" s="164">
        <f t="shared" si="25"/>
        <v>0</v>
      </c>
      <c r="AW29" s="457">
        <f>IF(S29="",0,COUNTA($S$14:S31))</f>
        <v>0</v>
      </c>
      <c r="AX29" s="457">
        <f>IF(T29="",0,COUNTA($T$14:T31))</f>
        <v>0</v>
      </c>
      <c r="AY29" s="454">
        <f>IF(OR($K29="20100",$K30="20100",$K31="20100"),COUNTIF($K$14:K31,"20100"),0)</f>
        <v>0</v>
      </c>
      <c r="AZ29" s="451">
        <f t="shared" ref="AZ29" si="97">IF($AY29=0,0,INDEX($M29:$M31,MATCH("20100",$K29:$K31,0),1))</f>
        <v>0</v>
      </c>
      <c r="BA29" s="145" t="str">
        <f t="shared" si="26"/>
        <v/>
      </c>
      <c r="BB29" s="145" t="str">
        <f t="shared" si="27"/>
        <v/>
      </c>
      <c r="BC29" s="145" t="str">
        <f t="shared" si="28"/>
        <v/>
      </c>
      <c r="BD29" s="203" t="str">
        <f>IF(J29="","",COUNTIF($BC$14:BC29,BC29))</f>
        <v/>
      </c>
      <c r="BE29" s="1" t="str">
        <f t="shared" si="29"/>
        <v/>
      </c>
      <c r="BF29" s="447" t="str">
        <f>IF(D29="","",COUNTIF($AD$14:AD29,AD29))</f>
        <v/>
      </c>
      <c r="BG29" s="447">
        <f t="shared" ref="BG29" si="98">IF(BF29=1,BF29,0)</f>
        <v>0</v>
      </c>
      <c r="BH29" s="447" t="str">
        <f t="shared" ref="BH29" si="99">IF(D29="","",$BL29)</f>
        <v/>
      </c>
      <c r="BI29" s="447" t="str">
        <f t="shared" ref="BI29" si="100">IF(E29="","",$BL29)</f>
        <v/>
      </c>
      <c r="BJ29" s="447" t="str">
        <f t="shared" ref="BJ29" si="101">IF(F29="","",$BL29)</f>
        <v/>
      </c>
      <c r="BK29" s="448" t="str">
        <f t="shared" ref="BK29" si="102">IFERROR(IF(G29="","",BL29),"")</f>
        <v/>
      </c>
      <c r="BL29" s="447">
        <v>6</v>
      </c>
      <c r="BM29" s="447">
        <f t="shared" ref="BM29" si="103">IF(C29&gt;0,"",IF(COUNTIF(BH29:BK31,BL29)=4,"",1))</f>
        <v>1</v>
      </c>
      <c r="BN29" s="145">
        <f>COUNTIF($AE$14:AE29,AD29&amp;"-"&amp;"*5000m*")</f>
        <v>0</v>
      </c>
      <c r="BO29" s="447">
        <f t="shared" ref="BO29" si="104">SUM(BN29:BN31)/3</f>
        <v>0</v>
      </c>
      <c r="BP29" s="448" t="str">
        <f t="shared" ref="BP29" si="105">IF(AD29="","",IF(AND(COUNTA(J29:J31)=0,COUNTA(S29:T31)=0),1,""))</f>
        <v/>
      </c>
      <c r="BQ29" s="447">
        <f t="shared" ref="BQ29:BR29" si="106">IF(AND($AD29="",COUNTA(S29)&gt;0),1,0)</f>
        <v>0</v>
      </c>
      <c r="BR29" s="447">
        <f t="shared" si="106"/>
        <v>0</v>
      </c>
      <c r="BS29" s="447" t="str">
        <f t="shared" ref="BS29" si="107">D29&amp;"-"&amp;S29</f>
        <v>-</v>
      </c>
      <c r="BT29" s="447" t="str">
        <f>IF(S29="","",COUNTIF($BS$14:BS29,BS29))</f>
        <v/>
      </c>
      <c r="BU29" s="447" t="str">
        <f t="shared" ref="BU29" si="108">D29&amp;"-"&amp;T29</f>
        <v>-</v>
      </c>
      <c r="BV29" s="447" t="str">
        <f>IF(T29="","",COUNTIF($BU$14:BU29,BU29))</f>
        <v/>
      </c>
    </row>
    <row r="30" spans="1:74" s="1" customFormat="1" ht="18" customHeight="1" thickBot="1">
      <c r="A30" s="523"/>
      <c r="B30" s="501"/>
      <c r="C30" s="503"/>
      <c r="D30" s="503"/>
      <c r="E30" s="503"/>
      <c r="F30" s="31" t="str">
        <f>IF(C29&gt;0,VLOOKUP(C29,男子登録情報!$A$1:$H$1688,5,0),"")</f>
        <v/>
      </c>
      <c r="G30" s="492"/>
      <c r="H30" s="492"/>
      <c r="I30" s="8" t="s">
        <v>30</v>
      </c>
      <c r="J30" s="112"/>
      <c r="K30" s="6" t="str">
        <f>IF(J30&gt;0,VLOOKUP(J30,男子登録情報!$J$1:$K$22,2,0),"")</f>
        <v/>
      </c>
      <c r="L30" s="8" t="s">
        <v>31</v>
      </c>
      <c r="M30" s="148"/>
      <c r="N30" s="7" t="str">
        <f t="shared" si="32"/>
        <v/>
      </c>
      <c r="O30" s="271"/>
      <c r="P30" s="479"/>
      <c r="Q30" s="480"/>
      <c r="R30" s="481"/>
      <c r="S30" s="828"/>
      <c r="T30" s="828"/>
      <c r="W30" s="168">
        <f t="shared" si="8"/>
        <v>0</v>
      </c>
      <c r="X30" s="447"/>
      <c r="Y30" s="145" t="str">
        <f t="shared" si="2"/>
        <v/>
      </c>
      <c r="Z30" s="145" t="str">
        <f t="shared" si="3"/>
        <v/>
      </c>
      <c r="AA30" s="145" t="str">
        <f t="shared" si="4"/>
        <v/>
      </c>
      <c r="AB30" s="145" t="str">
        <f t="shared" si="5"/>
        <v/>
      </c>
      <c r="AC30" s="178">
        <f t="shared" si="9"/>
        <v>0</v>
      </c>
      <c r="AD30" s="308" t="str">
        <f t="shared" ref="AD30:AD31" si="109">AD29</f>
        <v/>
      </c>
      <c r="AE30" s="145" t="str">
        <f t="shared" si="10"/>
        <v/>
      </c>
      <c r="AF30" s="145" t="str">
        <f t="shared" si="11"/>
        <v/>
      </c>
      <c r="AG30" s="182" t="str">
        <f t="shared" si="12"/>
        <v/>
      </c>
      <c r="AH30" s="164">
        <f t="shared" si="13"/>
        <v>0</v>
      </c>
      <c r="AJ30" s="164">
        <f t="shared" si="14"/>
        <v>0</v>
      </c>
      <c r="AK30" s="164" t="str">
        <f t="shared" si="15"/>
        <v>00000</v>
      </c>
      <c r="AL30" s="188" t="str">
        <f t="shared" si="16"/>
        <v>0秒0</v>
      </c>
      <c r="AM30" s="189">
        <f t="shared" si="17"/>
        <v>0</v>
      </c>
      <c r="AN30" s="189" t="str">
        <f t="shared" si="18"/>
        <v>0</v>
      </c>
      <c r="AO30" s="189" t="str">
        <f t="shared" si="19"/>
        <v>0</v>
      </c>
      <c r="AP30" s="189" t="str">
        <f t="shared" si="20"/>
        <v>0m</v>
      </c>
      <c r="AQ30" s="189" t="str">
        <f t="shared" si="21"/>
        <v>点</v>
      </c>
      <c r="AR30" s="164">
        <f t="shared" si="22"/>
        <v>0</v>
      </c>
      <c r="AS30" s="144" t="str">
        <f t="shared" si="23"/>
        <v/>
      </c>
      <c r="AT30" s="164">
        <f t="shared" si="30"/>
        <v>0</v>
      </c>
      <c r="AU30" s="164">
        <f t="shared" si="24"/>
        <v>0</v>
      </c>
      <c r="AV30" s="164">
        <f t="shared" si="25"/>
        <v>0</v>
      </c>
      <c r="AW30" s="458"/>
      <c r="AX30" s="458"/>
      <c r="AY30" s="455"/>
      <c r="AZ30" s="452"/>
      <c r="BA30" s="145" t="str">
        <f t="shared" si="26"/>
        <v/>
      </c>
      <c r="BB30" s="145" t="str">
        <f t="shared" si="27"/>
        <v/>
      </c>
      <c r="BC30" s="145" t="str">
        <f t="shared" si="28"/>
        <v/>
      </c>
      <c r="BD30" s="203" t="str">
        <f>IF(J30="","",COUNTIF($BC$14:BC30,BC30))</f>
        <v/>
      </c>
      <c r="BE30" s="1" t="str">
        <f t="shared" si="29"/>
        <v/>
      </c>
      <c r="BF30" s="447"/>
      <c r="BG30" s="447"/>
      <c r="BH30" s="447"/>
      <c r="BI30" s="447"/>
      <c r="BJ30" s="447"/>
      <c r="BK30" s="449"/>
      <c r="BL30" s="447"/>
      <c r="BM30" s="447"/>
      <c r="BN30" s="145">
        <f>COUNTIF($AE$14:AE30,AD30&amp;"-"&amp;"*5000m*")</f>
        <v>0</v>
      </c>
      <c r="BO30" s="447"/>
      <c r="BP30" s="449"/>
      <c r="BQ30" s="447"/>
      <c r="BR30" s="447"/>
      <c r="BS30" s="447"/>
      <c r="BT30" s="447"/>
      <c r="BU30" s="447"/>
      <c r="BV30" s="447"/>
    </row>
    <row r="31" spans="1:74" s="1" customFormat="1" ht="18" customHeight="1" thickBot="1">
      <c r="A31" s="524"/>
      <c r="B31" s="171" t="s">
        <v>32</v>
      </c>
      <c r="C31" s="172"/>
      <c r="D31" s="494"/>
      <c r="E31" s="494"/>
      <c r="F31" s="495"/>
      <c r="G31" s="493"/>
      <c r="H31" s="493"/>
      <c r="I31" s="9" t="s">
        <v>33</v>
      </c>
      <c r="J31" s="112"/>
      <c r="K31" s="6" t="str">
        <f>IF(J31&gt;0,VLOOKUP(J31,男子登録情報!$J$1:$K$22,2,0),"")</f>
        <v/>
      </c>
      <c r="L31" s="10" t="s">
        <v>34</v>
      </c>
      <c r="M31" s="149"/>
      <c r="N31" s="7" t="str">
        <f t="shared" si="32"/>
        <v/>
      </c>
      <c r="O31" s="271"/>
      <c r="P31" s="482"/>
      <c r="Q31" s="483"/>
      <c r="R31" s="484"/>
      <c r="S31" s="829"/>
      <c r="T31" s="829"/>
      <c r="W31" s="168">
        <f t="shared" si="8"/>
        <v>0</v>
      </c>
      <c r="X31" s="447"/>
      <c r="Y31" s="145" t="str">
        <f t="shared" si="2"/>
        <v/>
      </c>
      <c r="Z31" s="145" t="str">
        <f t="shared" si="3"/>
        <v/>
      </c>
      <c r="AA31" s="145" t="str">
        <f t="shared" si="4"/>
        <v/>
      </c>
      <c r="AB31" s="145" t="str">
        <f t="shared" si="5"/>
        <v/>
      </c>
      <c r="AC31" s="178">
        <f t="shared" si="9"/>
        <v>0</v>
      </c>
      <c r="AD31" s="309" t="str">
        <f t="shared" si="109"/>
        <v/>
      </c>
      <c r="AE31" s="145" t="str">
        <f t="shared" si="10"/>
        <v/>
      </c>
      <c r="AF31" s="145" t="str">
        <f t="shared" si="11"/>
        <v/>
      </c>
      <c r="AG31" s="182" t="str">
        <f t="shared" si="12"/>
        <v/>
      </c>
      <c r="AH31" s="164">
        <f t="shared" si="13"/>
        <v>0</v>
      </c>
      <c r="AJ31" s="164">
        <f t="shared" si="14"/>
        <v>0</v>
      </c>
      <c r="AK31" s="164" t="str">
        <f t="shared" si="15"/>
        <v>00000</v>
      </c>
      <c r="AL31" s="188" t="str">
        <f t="shared" si="16"/>
        <v>0秒0</v>
      </c>
      <c r="AM31" s="189">
        <f t="shared" si="17"/>
        <v>0</v>
      </c>
      <c r="AN31" s="189" t="str">
        <f t="shared" si="18"/>
        <v>0</v>
      </c>
      <c r="AO31" s="189" t="str">
        <f t="shared" si="19"/>
        <v>0</v>
      </c>
      <c r="AP31" s="189" t="str">
        <f t="shared" si="20"/>
        <v>0m</v>
      </c>
      <c r="AQ31" s="189" t="str">
        <f t="shared" si="21"/>
        <v>点</v>
      </c>
      <c r="AR31" s="164">
        <f t="shared" si="22"/>
        <v>0</v>
      </c>
      <c r="AS31" s="144" t="str">
        <f t="shared" si="23"/>
        <v/>
      </c>
      <c r="AT31" s="164">
        <f t="shared" si="30"/>
        <v>0</v>
      </c>
      <c r="AU31" s="164">
        <f t="shared" si="24"/>
        <v>0</v>
      </c>
      <c r="AV31" s="164">
        <f t="shared" si="25"/>
        <v>0</v>
      </c>
      <c r="AW31" s="459"/>
      <c r="AX31" s="459"/>
      <c r="AY31" s="456"/>
      <c r="AZ31" s="453"/>
      <c r="BA31" s="145" t="str">
        <f t="shared" si="26"/>
        <v/>
      </c>
      <c r="BB31" s="145" t="str">
        <f t="shared" si="27"/>
        <v/>
      </c>
      <c r="BC31" s="145" t="str">
        <f t="shared" si="28"/>
        <v/>
      </c>
      <c r="BD31" s="203" t="str">
        <f>IF(J31="","",COUNTIF($BC$14:BC31,BC31))</f>
        <v/>
      </c>
      <c r="BE31" s="1" t="str">
        <f t="shared" si="29"/>
        <v/>
      </c>
      <c r="BF31" s="447"/>
      <c r="BG31" s="447"/>
      <c r="BH31" s="447"/>
      <c r="BI31" s="447"/>
      <c r="BJ31" s="447"/>
      <c r="BK31" s="450"/>
      <c r="BL31" s="447"/>
      <c r="BM31" s="447"/>
      <c r="BN31" s="145">
        <f>COUNTIF($AE$14:AE31,AD31&amp;"-"&amp;"*5000m*")</f>
        <v>0</v>
      </c>
      <c r="BO31" s="447"/>
      <c r="BP31" s="450"/>
      <c r="BQ31" s="447"/>
      <c r="BR31" s="447"/>
      <c r="BS31" s="447"/>
      <c r="BT31" s="447"/>
      <c r="BU31" s="447"/>
      <c r="BV31" s="447"/>
    </row>
    <row r="32" spans="1:74" s="1" customFormat="1" ht="18" customHeight="1" thickTop="1" thickBot="1">
      <c r="A32" s="522">
        <v>7</v>
      </c>
      <c r="B32" s="500" t="s">
        <v>1224</v>
      </c>
      <c r="C32" s="502"/>
      <c r="D32" s="502" t="str">
        <f>IF(C32&gt;0,VLOOKUP(C32,男子登録情報!$A$1:$H$1688,3,0),"")</f>
        <v/>
      </c>
      <c r="E32" s="502" t="str">
        <f>IF(C32&gt;0,VLOOKUP(C32,男子登録情報!$A$1:$H$1688,4,0),"")</f>
        <v/>
      </c>
      <c r="F32" s="30" t="str">
        <f>IF(C32&gt;0,VLOOKUP(C32,男子登録情報!$A$1:$H$1688,8,0),"")</f>
        <v/>
      </c>
      <c r="G32" s="491" t="e">
        <f>IF(F33&gt;0,VLOOKUP(F33,男子登録情報!$N$2:$O$48,2,0),"")</f>
        <v>#N/A</v>
      </c>
      <c r="H32" s="491" t="str">
        <f t="shared" ref="H32" si="110">IF(C32&gt;0,TEXT(C32,"100000000"),"000000000")</f>
        <v>000000000</v>
      </c>
      <c r="I32" s="5" t="s">
        <v>26</v>
      </c>
      <c r="J32" s="112"/>
      <c r="K32" s="6" t="str">
        <f>IF(J32&gt;0,VLOOKUP(J32,男子登録情報!$J$1:$K$22,2,0),"")</f>
        <v/>
      </c>
      <c r="L32" s="5" t="s">
        <v>29</v>
      </c>
      <c r="M32" s="149"/>
      <c r="N32" s="7" t="str">
        <f t="shared" si="32"/>
        <v/>
      </c>
      <c r="O32" s="271"/>
      <c r="P32" s="485"/>
      <c r="Q32" s="486"/>
      <c r="R32" s="487"/>
      <c r="S32" s="827"/>
      <c r="T32" s="827"/>
      <c r="W32" s="168">
        <f t="shared" si="8"/>
        <v>0</v>
      </c>
      <c r="X32" s="447">
        <f t="shared" ref="X32" si="111">C32</f>
        <v>0</v>
      </c>
      <c r="Y32" s="145" t="str">
        <f t="shared" si="2"/>
        <v/>
      </c>
      <c r="Z32" s="145" t="str">
        <f t="shared" si="3"/>
        <v/>
      </c>
      <c r="AA32" s="145" t="str">
        <f t="shared" si="4"/>
        <v/>
      </c>
      <c r="AB32" s="145" t="str">
        <f t="shared" si="5"/>
        <v/>
      </c>
      <c r="AC32" s="178">
        <f t="shared" si="9"/>
        <v>0</v>
      </c>
      <c r="AD32" s="307" t="str">
        <f t="shared" ref="AD32" si="112">IF(D32="","",D32)</f>
        <v/>
      </c>
      <c r="AE32" s="145" t="str">
        <f t="shared" si="10"/>
        <v/>
      </c>
      <c r="AF32" s="145" t="str">
        <f t="shared" si="11"/>
        <v/>
      </c>
      <c r="AG32" s="182" t="str">
        <f t="shared" si="12"/>
        <v/>
      </c>
      <c r="AH32" s="164">
        <f t="shared" si="13"/>
        <v>0</v>
      </c>
      <c r="AJ32" s="164">
        <f t="shared" si="14"/>
        <v>0</v>
      </c>
      <c r="AK32" s="164" t="str">
        <f t="shared" si="15"/>
        <v>00000</v>
      </c>
      <c r="AL32" s="188" t="str">
        <f t="shared" si="16"/>
        <v>0秒0</v>
      </c>
      <c r="AM32" s="189">
        <f t="shared" si="17"/>
        <v>0</v>
      </c>
      <c r="AN32" s="189" t="str">
        <f t="shared" si="18"/>
        <v>0</v>
      </c>
      <c r="AO32" s="189" t="str">
        <f t="shared" si="19"/>
        <v>0</v>
      </c>
      <c r="AP32" s="189" t="str">
        <f t="shared" si="20"/>
        <v>0m</v>
      </c>
      <c r="AQ32" s="189" t="str">
        <f t="shared" si="21"/>
        <v>点</v>
      </c>
      <c r="AR32" s="164">
        <f t="shared" si="22"/>
        <v>0</v>
      </c>
      <c r="AS32" s="144" t="str">
        <f t="shared" si="23"/>
        <v/>
      </c>
      <c r="AT32" s="164">
        <f t="shared" si="30"/>
        <v>0</v>
      </c>
      <c r="AU32" s="164">
        <f t="shared" si="24"/>
        <v>0</v>
      </c>
      <c r="AV32" s="164">
        <f t="shared" si="25"/>
        <v>0</v>
      </c>
      <c r="AW32" s="457">
        <f>IF(S32="",0,COUNTA($S$14:S34))</f>
        <v>0</v>
      </c>
      <c r="AX32" s="457">
        <f>IF(T32="",0,COUNTA($T$14:T34))</f>
        <v>0</v>
      </c>
      <c r="AY32" s="454">
        <f>IF(OR($K32="20100",$K33="20100",$K34="20100"),COUNTIF($K$14:K34,"20100"),0)</f>
        <v>0</v>
      </c>
      <c r="AZ32" s="451">
        <f t="shared" ref="AZ32" si="113">IF($AY32=0,0,INDEX($M32:$M34,MATCH("20100",$K32:$K34,0),1))</f>
        <v>0</v>
      </c>
      <c r="BA32" s="145" t="str">
        <f t="shared" si="26"/>
        <v/>
      </c>
      <c r="BB32" s="145" t="str">
        <f t="shared" si="27"/>
        <v/>
      </c>
      <c r="BC32" s="145" t="str">
        <f t="shared" si="28"/>
        <v/>
      </c>
      <c r="BD32" s="203" t="str">
        <f>IF(J32="","",COUNTIF($BC$14:BC32,BC32))</f>
        <v/>
      </c>
      <c r="BE32" s="1" t="str">
        <f t="shared" si="29"/>
        <v/>
      </c>
      <c r="BF32" s="447" t="str">
        <f>IF(D32="","",COUNTIF($AD$14:AD32,AD32))</f>
        <v/>
      </c>
      <c r="BG32" s="447">
        <f t="shared" ref="BG32" si="114">IF(BF32=1,BF32,0)</f>
        <v>0</v>
      </c>
      <c r="BH32" s="447" t="str">
        <f t="shared" ref="BH32" si="115">IF(D32="","",$BL32)</f>
        <v/>
      </c>
      <c r="BI32" s="447" t="str">
        <f t="shared" ref="BI32" si="116">IF(E32="","",$BL32)</f>
        <v/>
      </c>
      <c r="BJ32" s="447" t="str">
        <f t="shared" ref="BJ32" si="117">IF(F32="","",$BL32)</f>
        <v/>
      </c>
      <c r="BK32" s="448" t="str">
        <f t="shared" ref="BK32" si="118">IFERROR(IF(G32="","",BL32),"")</f>
        <v/>
      </c>
      <c r="BL32" s="447">
        <v>7</v>
      </c>
      <c r="BM32" s="447">
        <f t="shared" ref="BM32" si="119">IF(C32&gt;0,"",IF(COUNTIF(BH32:BK34,BL32)=4,"",1))</f>
        <v>1</v>
      </c>
      <c r="BN32" s="145">
        <f>COUNTIF($AE$14:AE32,AD32&amp;"-"&amp;"*5000m*")</f>
        <v>0</v>
      </c>
      <c r="BO32" s="447">
        <f t="shared" ref="BO32" si="120">SUM(BN32:BN34)/3</f>
        <v>0</v>
      </c>
      <c r="BP32" s="448" t="str">
        <f t="shared" ref="BP32" si="121">IF(AD32="","",IF(AND(COUNTA(J32:J34)=0,COUNTA(S32:T34)=0),1,""))</f>
        <v/>
      </c>
      <c r="BQ32" s="447">
        <f t="shared" ref="BQ32:BR32" si="122">IF(AND($AD32="",COUNTA(S32)&gt;0),1,0)</f>
        <v>0</v>
      </c>
      <c r="BR32" s="447">
        <f t="shared" si="122"/>
        <v>0</v>
      </c>
      <c r="BS32" s="447" t="str">
        <f t="shared" ref="BS32" si="123">D32&amp;"-"&amp;S32</f>
        <v>-</v>
      </c>
      <c r="BT32" s="447" t="str">
        <f>IF(S32="","",COUNTIF($BS$14:BS32,BS32))</f>
        <v/>
      </c>
      <c r="BU32" s="447" t="str">
        <f t="shared" ref="BU32" si="124">D32&amp;"-"&amp;T32</f>
        <v>-</v>
      </c>
      <c r="BV32" s="447" t="str">
        <f>IF(T32="","",COUNTIF($BU$14:BU32,BU32))</f>
        <v/>
      </c>
    </row>
    <row r="33" spans="1:74" s="1" customFormat="1" ht="18" customHeight="1" thickBot="1">
      <c r="A33" s="523"/>
      <c r="B33" s="501"/>
      <c r="C33" s="503"/>
      <c r="D33" s="503"/>
      <c r="E33" s="503"/>
      <c r="F33" s="31" t="str">
        <f>IF(C32&gt;0,VLOOKUP(C32,男子登録情報!$A$1:$H$1688,5,0),"")</f>
        <v/>
      </c>
      <c r="G33" s="492"/>
      <c r="H33" s="492"/>
      <c r="I33" s="8" t="s">
        <v>30</v>
      </c>
      <c r="J33" s="112"/>
      <c r="K33" s="6" t="str">
        <f>IF(J33&gt;0,VLOOKUP(J33,男子登録情報!$J$1:$K$22,2,0),"")</f>
        <v/>
      </c>
      <c r="L33" s="8" t="s">
        <v>31</v>
      </c>
      <c r="M33" s="148"/>
      <c r="N33" s="7" t="str">
        <f t="shared" si="32"/>
        <v/>
      </c>
      <c r="O33" s="271"/>
      <c r="P33" s="479"/>
      <c r="Q33" s="480"/>
      <c r="R33" s="481"/>
      <c r="S33" s="828"/>
      <c r="T33" s="828"/>
      <c r="W33" s="168">
        <f t="shared" si="8"/>
        <v>0</v>
      </c>
      <c r="X33" s="447"/>
      <c r="Y33" s="145" t="str">
        <f t="shared" si="2"/>
        <v/>
      </c>
      <c r="Z33" s="145" t="str">
        <f t="shared" si="3"/>
        <v/>
      </c>
      <c r="AA33" s="145" t="str">
        <f t="shared" si="4"/>
        <v/>
      </c>
      <c r="AB33" s="145" t="str">
        <f t="shared" si="5"/>
        <v/>
      </c>
      <c r="AC33" s="178">
        <f t="shared" si="9"/>
        <v>0</v>
      </c>
      <c r="AD33" s="308" t="str">
        <f t="shared" ref="AD33:AD34" si="125">AD32</f>
        <v/>
      </c>
      <c r="AE33" s="145" t="str">
        <f t="shared" si="10"/>
        <v/>
      </c>
      <c r="AF33" s="145" t="str">
        <f t="shared" si="11"/>
        <v/>
      </c>
      <c r="AG33" s="182" t="str">
        <f t="shared" si="12"/>
        <v/>
      </c>
      <c r="AH33" s="164">
        <f t="shared" si="13"/>
        <v>0</v>
      </c>
      <c r="AJ33" s="164">
        <f t="shared" si="14"/>
        <v>0</v>
      </c>
      <c r="AK33" s="164" t="str">
        <f t="shared" si="15"/>
        <v>00000</v>
      </c>
      <c r="AL33" s="188" t="str">
        <f t="shared" si="16"/>
        <v>0秒0</v>
      </c>
      <c r="AM33" s="189">
        <f t="shared" si="17"/>
        <v>0</v>
      </c>
      <c r="AN33" s="189" t="str">
        <f t="shared" si="18"/>
        <v>0</v>
      </c>
      <c r="AO33" s="189" t="str">
        <f t="shared" si="19"/>
        <v>0</v>
      </c>
      <c r="AP33" s="189" t="str">
        <f t="shared" si="20"/>
        <v>0m</v>
      </c>
      <c r="AQ33" s="189" t="str">
        <f t="shared" si="21"/>
        <v>点</v>
      </c>
      <c r="AR33" s="164">
        <f t="shared" si="22"/>
        <v>0</v>
      </c>
      <c r="AS33" s="144" t="str">
        <f t="shared" si="23"/>
        <v/>
      </c>
      <c r="AT33" s="164">
        <f t="shared" si="30"/>
        <v>0</v>
      </c>
      <c r="AU33" s="164">
        <f t="shared" si="24"/>
        <v>0</v>
      </c>
      <c r="AV33" s="164">
        <f t="shared" si="25"/>
        <v>0</v>
      </c>
      <c r="AW33" s="458"/>
      <c r="AX33" s="458"/>
      <c r="AY33" s="455"/>
      <c r="AZ33" s="452"/>
      <c r="BA33" s="145" t="str">
        <f t="shared" si="26"/>
        <v/>
      </c>
      <c r="BB33" s="145" t="str">
        <f t="shared" si="27"/>
        <v/>
      </c>
      <c r="BC33" s="145" t="str">
        <f t="shared" si="28"/>
        <v/>
      </c>
      <c r="BD33" s="203" t="str">
        <f>IF(J33="","",COUNTIF($BC$14:BC33,BC33))</f>
        <v/>
      </c>
      <c r="BE33" s="1" t="str">
        <f t="shared" si="29"/>
        <v/>
      </c>
      <c r="BF33" s="447"/>
      <c r="BG33" s="447"/>
      <c r="BH33" s="447"/>
      <c r="BI33" s="447"/>
      <c r="BJ33" s="447"/>
      <c r="BK33" s="449"/>
      <c r="BL33" s="447"/>
      <c r="BM33" s="447"/>
      <c r="BN33" s="145">
        <f>COUNTIF($AE$14:AE33,AD33&amp;"-"&amp;"*5000m*")</f>
        <v>0</v>
      </c>
      <c r="BO33" s="447"/>
      <c r="BP33" s="449"/>
      <c r="BQ33" s="447"/>
      <c r="BR33" s="447"/>
      <c r="BS33" s="447"/>
      <c r="BT33" s="447"/>
      <c r="BU33" s="447"/>
      <c r="BV33" s="447"/>
    </row>
    <row r="34" spans="1:74" s="1" customFormat="1" ht="18" customHeight="1" thickBot="1">
      <c r="A34" s="524"/>
      <c r="B34" s="171" t="s">
        <v>32</v>
      </c>
      <c r="C34" s="172"/>
      <c r="D34" s="494"/>
      <c r="E34" s="494"/>
      <c r="F34" s="495"/>
      <c r="G34" s="493"/>
      <c r="H34" s="493"/>
      <c r="I34" s="9" t="s">
        <v>33</v>
      </c>
      <c r="J34" s="112"/>
      <c r="K34" s="6" t="str">
        <f>IF(J34&gt;0,VLOOKUP(J34,男子登録情報!$J$1:$K$22,2,0),"")</f>
        <v/>
      </c>
      <c r="L34" s="10" t="s">
        <v>34</v>
      </c>
      <c r="M34" s="149"/>
      <c r="N34" s="7" t="str">
        <f t="shared" si="32"/>
        <v/>
      </c>
      <c r="O34" s="271"/>
      <c r="P34" s="482"/>
      <c r="Q34" s="483"/>
      <c r="R34" s="484"/>
      <c r="S34" s="829"/>
      <c r="T34" s="829"/>
      <c r="W34" s="168">
        <f t="shared" si="8"/>
        <v>0</v>
      </c>
      <c r="X34" s="447"/>
      <c r="Y34" s="145" t="str">
        <f t="shared" si="2"/>
        <v/>
      </c>
      <c r="Z34" s="145" t="str">
        <f t="shared" si="3"/>
        <v/>
      </c>
      <c r="AA34" s="145" t="str">
        <f t="shared" si="4"/>
        <v/>
      </c>
      <c r="AB34" s="145" t="str">
        <f t="shared" si="5"/>
        <v/>
      </c>
      <c r="AC34" s="178">
        <f t="shared" si="9"/>
        <v>0</v>
      </c>
      <c r="AD34" s="309" t="str">
        <f t="shared" si="125"/>
        <v/>
      </c>
      <c r="AE34" s="145" t="str">
        <f t="shared" si="10"/>
        <v/>
      </c>
      <c r="AF34" s="145" t="str">
        <f t="shared" si="11"/>
        <v/>
      </c>
      <c r="AG34" s="182" t="str">
        <f t="shared" si="12"/>
        <v/>
      </c>
      <c r="AH34" s="164">
        <f t="shared" si="13"/>
        <v>0</v>
      </c>
      <c r="AJ34" s="164">
        <f t="shared" si="14"/>
        <v>0</v>
      </c>
      <c r="AK34" s="164" t="str">
        <f t="shared" si="15"/>
        <v>00000</v>
      </c>
      <c r="AL34" s="188" t="str">
        <f t="shared" si="16"/>
        <v>0秒0</v>
      </c>
      <c r="AM34" s="189">
        <f t="shared" si="17"/>
        <v>0</v>
      </c>
      <c r="AN34" s="189" t="str">
        <f t="shared" si="18"/>
        <v>0</v>
      </c>
      <c r="AO34" s="189" t="str">
        <f t="shared" si="19"/>
        <v>0</v>
      </c>
      <c r="AP34" s="189" t="str">
        <f t="shared" si="20"/>
        <v>0m</v>
      </c>
      <c r="AQ34" s="189" t="str">
        <f t="shared" si="21"/>
        <v>点</v>
      </c>
      <c r="AR34" s="164">
        <f t="shared" si="22"/>
        <v>0</v>
      </c>
      <c r="AS34" s="144" t="str">
        <f t="shared" si="23"/>
        <v/>
      </c>
      <c r="AT34" s="164">
        <f t="shared" si="30"/>
        <v>0</v>
      </c>
      <c r="AU34" s="164">
        <f t="shared" si="24"/>
        <v>0</v>
      </c>
      <c r="AV34" s="164">
        <f t="shared" si="25"/>
        <v>0</v>
      </c>
      <c r="AW34" s="459"/>
      <c r="AX34" s="459"/>
      <c r="AY34" s="456"/>
      <c r="AZ34" s="453"/>
      <c r="BA34" s="145" t="str">
        <f t="shared" si="26"/>
        <v/>
      </c>
      <c r="BB34" s="145" t="str">
        <f t="shared" si="27"/>
        <v/>
      </c>
      <c r="BC34" s="145" t="str">
        <f t="shared" si="28"/>
        <v/>
      </c>
      <c r="BD34" s="203" t="str">
        <f>IF(J34="","",COUNTIF($BC$14:BC34,BC34))</f>
        <v/>
      </c>
      <c r="BE34" s="1" t="str">
        <f t="shared" si="29"/>
        <v/>
      </c>
      <c r="BF34" s="447"/>
      <c r="BG34" s="447"/>
      <c r="BH34" s="447"/>
      <c r="BI34" s="447"/>
      <c r="BJ34" s="447"/>
      <c r="BK34" s="450"/>
      <c r="BL34" s="447"/>
      <c r="BM34" s="447"/>
      <c r="BN34" s="145">
        <f>COUNTIF($AE$14:AE34,AD34&amp;"-"&amp;"*5000m*")</f>
        <v>0</v>
      </c>
      <c r="BO34" s="447"/>
      <c r="BP34" s="450"/>
      <c r="BQ34" s="447"/>
      <c r="BR34" s="447"/>
      <c r="BS34" s="447"/>
      <c r="BT34" s="447"/>
      <c r="BU34" s="447"/>
      <c r="BV34" s="447"/>
    </row>
    <row r="35" spans="1:74" s="1" customFormat="1" ht="18" customHeight="1" thickTop="1" thickBot="1">
      <c r="A35" s="522">
        <v>8</v>
      </c>
      <c r="B35" s="500" t="s">
        <v>1224</v>
      </c>
      <c r="C35" s="502"/>
      <c r="D35" s="502" t="str">
        <f>IF(C35&gt;0,VLOOKUP(C35,男子登録情報!$A$1:$H$1688,3,0),"")</f>
        <v/>
      </c>
      <c r="E35" s="502" t="str">
        <f>IF(C35&gt;0,VLOOKUP(C35,男子登録情報!$A$1:$H$1688,4,0),"")</f>
        <v/>
      </c>
      <c r="F35" s="30" t="str">
        <f>IF(C35&gt;0,VLOOKUP(C35,男子登録情報!$A$1:$H$1688,8,0),"")</f>
        <v/>
      </c>
      <c r="G35" s="491" t="e">
        <f>IF(F36&gt;0,VLOOKUP(F36,男子登録情報!$N$2:$O$48,2,0),"")</f>
        <v>#N/A</v>
      </c>
      <c r="H35" s="491" t="str">
        <f t="shared" ref="H35" si="126">IF(C35&gt;0,TEXT(C35,"100000000"),"000000000")</f>
        <v>000000000</v>
      </c>
      <c r="I35" s="5" t="s">
        <v>26</v>
      </c>
      <c r="J35" s="112"/>
      <c r="K35" s="6" t="str">
        <f>IF(J35&gt;0,VLOOKUP(J35,男子登録情報!$J$1:$K$22,2,0),"")</f>
        <v/>
      </c>
      <c r="L35" s="5" t="s">
        <v>29</v>
      </c>
      <c r="M35" s="149"/>
      <c r="N35" s="7" t="str">
        <f t="shared" si="32"/>
        <v/>
      </c>
      <c r="O35" s="271"/>
      <c r="P35" s="485"/>
      <c r="Q35" s="486"/>
      <c r="R35" s="487"/>
      <c r="S35" s="827"/>
      <c r="T35" s="827"/>
      <c r="W35" s="168">
        <f t="shared" si="8"/>
        <v>0</v>
      </c>
      <c r="X35" s="447">
        <f t="shared" ref="X35" si="127">C35</f>
        <v>0</v>
      </c>
      <c r="Y35" s="145" t="str">
        <f t="shared" si="2"/>
        <v/>
      </c>
      <c r="Z35" s="145" t="str">
        <f t="shared" si="3"/>
        <v/>
      </c>
      <c r="AA35" s="145" t="str">
        <f t="shared" si="4"/>
        <v/>
      </c>
      <c r="AB35" s="145" t="str">
        <f t="shared" si="5"/>
        <v/>
      </c>
      <c r="AC35" s="178">
        <f t="shared" si="9"/>
        <v>0</v>
      </c>
      <c r="AD35" s="307" t="str">
        <f t="shared" ref="AD35" si="128">IF(D35="","",D35)</f>
        <v/>
      </c>
      <c r="AE35" s="145" t="str">
        <f t="shared" si="10"/>
        <v/>
      </c>
      <c r="AF35" s="145" t="str">
        <f t="shared" si="11"/>
        <v/>
      </c>
      <c r="AG35" s="182" t="str">
        <f t="shared" si="12"/>
        <v/>
      </c>
      <c r="AH35" s="164">
        <f t="shared" si="13"/>
        <v>0</v>
      </c>
      <c r="AJ35" s="164">
        <f t="shared" si="14"/>
        <v>0</v>
      </c>
      <c r="AK35" s="164" t="str">
        <f t="shared" si="15"/>
        <v>00000</v>
      </c>
      <c r="AL35" s="188" t="str">
        <f t="shared" si="16"/>
        <v>0秒0</v>
      </c>
      <c r="AM35" s="189">
        <f t="shared" si="17"/>
        <v>0</v>
      </c>
      <c r="AN35" s="189" t="str">
        <f t="shared" si="18"/>
        <v>0</v>
      </c>
      <c r="AO35" s="189" t="str">
        <f t="shared" si="19"/>
        <v>0</v>
      </c>
      <c r="AP35" s="189" t="str">
        <f t="shared" si="20"/>
        <v>0m</v>
      </c>
      <c r="AQ35" s="189" t="str">
        <f t="shared" si="21"/>
        <v>点</v>
      </c>
      <c r="AR35" s="164">
        <f t="shared" si="22"/>
        <v>0</v>
      </c>
      <c r="AS35" s="144" t="str">
        <f t="shared" si="23"/>
        <v/>
      </c>
      <c r="AT35" s="164">
        <f t="shared" si="30"/>
        <v>0</v>
      </c>
      <c r="AU35" s="164">
        <f t="shared" si="24"/>
        <v>0</v>
      </c>
      <c r="AV35" s="164">
        <f t="shared" si="25"/>
        <v>0</v>
      </c>
      <c r="AW35" s="457">
        <f>IF(S35="",0,COUNTA($S$14:S37))</f>
        <v>0</v>
      </c>
      <c r="AX35" s="457">
        <f>IF(T35="",0,COUNTA($T$14:T37))</f>
        <v>0</v>
      </c>
      <c r="AY35" s="454">
        <f>IF(OR($K35="20100",$K36="20100",$K37="20100"),COUNTIF($K$14:K37,"20100"),0)</f>
        <v>0</v>
      </c>
      <c r="AZ35" s="451">
        <f t="shared" ref="AZ35" si="129">IF($AY35=0,0,INDEX($M35:$M37,MATCH("20100",$K35:$K37,0),1))</f>
        <v>0</v>
      </c>
      <c r="BA35" s="145" t="str">
        <f t="shared" si="26"/>
        <v/>
      </c>
      <c r="BB35" s="145" t="str">
        <f t="shared" si="27"/>
        <v/>
      </c>
      <c r="BC35" s="145" t="str">
        <f t="shared" si="28"/>
        <v/>
      </c>
      <c r="BD35" s="203" t="str">
        <f>IF(J35="","",COUNTIF($BC$14:BC35,BC35))</f>
        <v/>
      </c>
      <c r="BE35" s="1" t="str">
        <f t="shared" si="29"/>
        <v/>
      </c>
      <c r="BF35" s="447" t="str">
        <f>IF(D35="","",COUNTIF($AD$14:AD35,AD35))</f>
        <v/>
      </c>
      <c r="BG35" s="447">
        <f t="shared" ref="BG35" si="130">IF(BF35=1,BF35,0)</f>
        <v>0</v>
      </c>
      <c r="BH35" s="447" t="str">
        <f t="shared" ref="BH35" si="131">IF(D35="","",$BL35)</f>
        <v/>
      </c>
      <c r="BI35" s="447" t="str">
        <f t="shared" ref="BI35" si="132">IF(E35="","",$BL35)</f>
        <v/>
      </c>
      <c r="BJ35" s="447" t="str">
        <f t="shared" ref="BJ35" si="133">IF(F35="","",$BL35)</f>
        <v/>
      </c>
      <c r="BK35" s="448" t="str">
        <f t="shared" ref="BK35" si="134">IFERROR(IF(G35="","",BL35),"")</f>
        <v/>
      </c>
      <c r="BL35" s="447">
        <v>8</v>
      </c>
      <c r="BM35" s="447">
        <f t="shared" ref="BM35" si="135">IF(C35&gt;0,"",IF(COUNTIF(BH35:BK37,BL35)=4,"",1))</f>
        <v>1</v>
      </c>
      <c r="BN35" s="145">
        <f>COUNTIF($AE$14:AE35,AD35&amp;"-"&amp;"*5000m*")</f>
        <v>0</v>
      </c>
      <c r="BO35" s="447">
        <f t="shared" ref="BO35" si="136">SUM(BN35:BN37)/3</f>
        <v>0</v>
      </c>
      <c r="BP35" s="448" t="str">
        <f t="shared" ref="BP35" si="137">IF(AD35="","",IF(AND(COUNTA(J35:J37)=0,COUNTA(S35:T37)=0),1,""))</f>
        <v/>
      </c>
      <c r="BQ35" s="447">
        <f t="shared" ref="BQ35:BR35" si="138">IF(AND($AD35="",COUNTA(S35)&gt;0),1,0)</f>
        <v>0</v>
      </c>
      <c r="BR35" s="447">
        <f t="shared" si="138"/>
        <v>0</v>
      </c>
      <c r="BS35" s="447" t="str">
        <f t="shared" ref="BS35" si="139">D35&amp;"-"&amp;S35</f>
        <v>-</v>
      </c>
      <c r="BT35" s="447" t="str">
        <f>IF(S35="","",COUNTIF($BS$14:BS35,BS35))</f>
        <v/>
      </c>
      <c r="BU35" s="447" t="str">
        <f t="shared" ref="BU35" si="140">D35&amp;"-"&amp;T35</f>
        <v>-</v>
      </c>
      <c r="BV35" s="447" t="str">
        <f>IF(T35="","",COUNTIF($BU$14:BU35,BU35))</f>
        <v/>
      </c>
    </row>
    <row r="36" spans="1:74" s="1" customFormat="1" ht="18" customHeight="1" thickBot="1">
      <c r="A36" s="523"/>
      <c r="B36" s="501"/>
      <c r="C36" s="503"/>
      <c r="D36" s="503"/>
      <c r="E36" s="503"/>
      <c r="F36" s="31" t="str">
        <f>IF(C35&gt;0,VLOOKUP(C35,男子登録情報!$A$1:$H$1688,5,0),"")</f>
        <v/>
      </c>
      <c r="G36" s="492"/>
      <c r="H36" s="492"/>
      <c r="I36" s="8" t="s">
        <v>30</v>
      </c>
      <c r="J36" s="112"/>
      <c r="K36" s="6" t="str">
        <f>IF(J36&gt;0,VLOOKUP(J36,男子登録情報!$J$1:$K$22,2,0),"")</f>
        <v/>
      </c>
      <c r="L36" s="8" t="s">
        <v>31</v>
      </c>
      <c r="M36" s="148"/>
      <c r="N36" s="7" t="str">
        <f t="shared" si="32"/>
        <v/>
      </c>
      <c r="O36" s="271"/>
      <c r="P36" s="479"/>
      <c r="Q36" s="480"/>
      <c r="R36" s="481"/>
      <c r="S36" s="828"/>
      <c r="T36" s="828"/>
      <c r="W36" s="168">
        <f t="shared" si="8"/>
        <v>0</v>
      </c>
      <c r="X36" s="447"/>
      <c r="Y36" s="145" t="str">
        <f t="shared" si="2"/>
        <v/>
      </c>
      <c r="Z36" s="145" t="str">
        <f t="shared" si="3"/>
        <v/>
      </c>
      <c r="AA36" s="145" t="str">
        <f t="shared" si="4"/>
        <v/>
      </c>
      <c r="AB36" s="145" t="str">
        <f t="shared" si="5"/>
        <v/>
      </c>
      <c r="AC36" s="178">
        <f t="shared" si="9"/>
        <v>0</v>
      </c>
      <c r="AD36" s="308" t="str">
        <f t="shared" ref="AD36:AD37" si="141">AD35</f>
        <v/>
      </c>
      <c r="AE36" s="145" t="str">
        <f t="shared" si="10"/>
        <v/>
      </c>
      <c r="AF36" s="145" t="str">
        <f t="shared" si="11"/>
        <v/>
      </c>
      <c r="AG36" s="182" t="str">
        <f t="shared" si="12"/>
        <v/>
      </c>
      <c r="AH36" s="164">
        <f t="shared" si="13"/>
        <v>0</v>
      </c>
      <c r="AJ36" s="164">
        <f t="shared" si="14"/>
        <v>0</v>
      </c>
      <c r="AK36" s="164" t="str">
        <f t="shared" si="15"/>
        <v>00000</v>
      </c>
      <c r="AL36" s="188" t="str">
        <f t="shared" si="16"/>
        <v>0秒0</v>
      </c>
      <c r="AM36" s="189">
        <f t="shared" si="17"/>
        <v>0</v>
      </c>
      <c r="AN36" s="189" t="str">
        <f t="shared" si="18"/>
        <v>0</v>
      </c>
      <c r="AO36" s="189" t="str">
        <f t="shared" si="19"/>
        <v>0</v>
      </c>
      <c r="AP36" s="189" t="str">
        <f t="shared" si="20"/>
        <v>0m</v>
      </c>
      <c r="AQ36" s="189" t="str">
        <f t="shared" si="21"/>
        <v>点</v>
      </c>
      <c r="AR36" s="164">
        <f t="shared" si="22"/>
        <v>0</v>
      </c>
      <c r="AS36" s="144" t="str">
        <f t="shared" si="23"/>
        <v/>
      </c>
      <c r="AT36" s="164">
        <f t="shared" si="30"/>
        <v>0</v>
      </c>
      <c r="AU36" s="164">
        <f t="shared" si="24"/>
        <v>0</v>
      </c>
      <c r="AV36" s="164">
        <f t="shared" si="25"/>
        <v>0</v>
      </c>
      <c r="AW36" s="458"/>
      <c r="AX36" s="458"/>
      <c r="AY36" s="455"/>
      <c r="AZ36" s="452"/>
      <c r="BA36" s="145" t="str">
        <f t="shared" si="26"/>
        <v/>
      </c>
      <c r="BB36" s="145" t="str">
        <f t="shared" si="27"/>
        <v/>
      </c>
      <c r="BC36" s="145" t="str">
        <f t="shared" si="28"/>
        <v/>
      </c>
      <c r="BD36" s="203" t="str">
        <f>IF(J36="","",COUNTIF($BC$14:BC36,BC36))</f>
        <v/>
      </c>
      <c r="BE36" s="1" t="str">
        <f t="shared" si="29"/>
        <v/>
      </c>
      <c r="BF36" s="447"/>
      <c r="BG36" s="447"/>
      <c r="BH36" s="447"/>
      <c r="BI36" s="447"/>
      <c r="BJ36" s="447"/>
      <c r="BK36" s="449"/>
      <c r="BL36" s="447"/>
      <c r="BM36" s="447"/>
      <c r="BN36" s="145">
        <f>COUNTIF($AE$14:AE36,AD36&amp;"-"&amp;"*5000m*")</f>
        <v>0</v>
      </c>
      <c r="BO36" s="447"/>
      <c r="BP36" s="449"/>
      <c r="BQ36" s="447"/>
      <c r="BR36" s="447"/>
      <c r="BS36" s="447"/>
      <c r="BT36" s="447"/>
      <c r="BU36" s="447"/>
      <c r="BV36" s="447"/>
    </row>
    <row r="37" spans="1:74" s="1" customFormat="1" ht="18" customHeight="1" thickBot="1">
      <c r="A37" s="524"/>
      <c r="B37" s="171" t="s">
        <v>32</v>
      </c>
      <c r="C37" s="172"/>
      <c r="D37" s="494"/>
      <c r="E37" s="494"/>
      <c r="F37" s="495"/>
      <c r="G37" s="493"/>
      <c r="H37" s="493"/>
      <c r="I37" s="9" t="s">
        <v>33</v>
      </c>
      <c r="J37" s="112"/>
      <c r="K37" s="6" t="str">
        <f>IF(J37&gt;0,VLOOKUP(J37,男子登録情報!$J$1:$K$22,2,0),"")</f>
        <v/>
      </c>
      <c r="L37" s="10" t="s">
        <v>34</v>
      </c>
      <c r="M37" s="149"/>
      <c r="N37" s="7" t="str">
        <f t="shared" si="32"/>
        <v/>
      </c>
      <c r="O37" s="271"/>
      <c r="P37" s="482"/>
      <c r="Q37" s="483"/>
      <c r="R37" s="484"/>
      <c r="S37" s="829"/>
      <c r="T37" s="829"/>
      <c r="W37" s="168">
        <f t="shared" si="8"/>
        <v>0</v>
      </c>
      <c r="X37" s="447"/>
      <c r="Y37" s="145" t="str">
        <f t="shared" si="2"/>
        <v/>
      </c>
      <c r="Z37" s="145" t="str">
        <f t="shared" si="3"/>
        <v/>
      </c>
      <c r="AA37" s="145" t="str">
        <f t="shared" si="4"/>
        <v/>
      </c>
      <c r="AB37" s="145" t="str">
        <f t="shared" si="5"/>
        <v/>
      </c>
      <c r="AC37" s="178">
        <f t="shared" si="9"/>
        <v>0</v>
      </c>
      <c r="AD37" s="309" t="str">
        <f t="shared" si="141"/>
        <v/>
      </c>
      <c r="AE37" s="145" t="str">
        <f t="shared" si="10"/>
        <v/>
      </c>
      <c r="AF37" s="145" t="str">
        <f t="shared" si="11"/>
        <v/>
      </c>
      <c r="AG37" s="182" t="str">
        <f t="shared" si="12"/>
        <v/>
      </c>
      <c r="AH37" s="164">
        <f t="shared" si="13"/>
        <v>0</v>
      </c>
      <c r="AJ37" s="164">
        <f t="shared" si="14"/>
        <v>0</v>
      </c>
      <c r="AK37" s="164" t="str">
        <f t="shared" si="15"/>
        <v>00000</v>
      </c>
      <c r="AL37" s="188" t="str">
        <f t="shared" si="16"/>
        <v>0秒0</v>
      </c>
      <c r="AM37" s="189">
        <f t="shared" si="17"/>
        <v>0</v>
      </c>
      <c r="AN37" s="189" t="str">
        <f t="shared" si="18"/>
        <v>0</v>
      </c>
      <c r="AO37" s="189" t="str">
        <f t="shared" si="19"/>
        <v>0</v>
      </c>
      <c r="AP37" s="189" t="str">
        <f t="shared" si="20"/>
        <v>0m</v>
      </c>
      <c r="AQ37" s="189" t="str">
        <f t="shared" si="21"/>
        <v>点</v>
      </c>
      <c r="AR37" s="164">
        <f t="shared" si="22"/>
        <v>0</v>
      </c>
      <c r="AS37" s="144" t="str">
        <f t="shared" si="23"/>
        <v/>
      </c>
      <c r="AT37" s="164">
        <f t="shared" si="30"/>
        <v>0</v>
      </c>
      <c r="AU37" s="164">
        <f t="shared" si="24"/>
        <v>0</v>
      </c>
      <c r="AV37" s="164">
        <f t="shared" si="25"/>
        <v>0</v>
      </c>
      <c r="AW37" s="459"/>
      <c r="AX37" s="459"/>
      <c r="AY37" s="456"/>
      <c r="AZ37" s="453"/>
      <c r="BA37" s="145" t="str">
        <f t="shared" si="26"/>
        <v/>
      </c>
      <c r="BB37" s="145" t="str">
        <f t="shared" si="27"/>
        <v/>
      </c>
      <c r="BC37" s="145" t="str">
        <f t="shared" si="28"/>
        <v/>
      </c>
      <c r="BD37" s="203" t="str">
        <f>IF(J37="","",COUNTIF($BC$14:BC37,BC37))</f>
        <v/>
      </c>
      <c r="BE37" s="1" t="str">
        <f t="shared" si="29"/>
        <v/>
      </c>
      <c r="BF37" s="447"/>
      <c r="BG37" s="447"/>
      <c r="BH37" s="447"/>
      <c r="BI37" s="447"/>
      <c r="BJ37" s="447"/>
      <c r="BK37" s="450"/>
      <c r="BL37" s="447"/>
      <c r="BM37" s="447"/>
      <c r="BN37" s="145">
        <f>COUNTIF($AE$14:AE37,AD37&amp;"-"&amp;"*5000m*")</f>
        <v>0</v>
      </c>
      <c r="BO37" s="447"/>
      <c r="BP37" s="450"/>
      <c r="BQ37" s="447"/>
      <c r="BR37" s="447"/>
      <c r="BS37" s="447"/>
      <c r="BT37" s="447"/>
      <c r="BU37" s="447"/>
      <c r="BV37" s="447"/>
    </row>
    <row r="38" spans="1:74" s="1" customFormat="1" ht="18" customHeight="1" thickTop="1" thickBot="1">
      <c r="A38" s="522">
        <v>9</v>
      </c>
      <c r="B38" s="500" t="s">
        <v>1224</v>
      </c>
      <c r="C38" s="502"/>
      <c r="D38" s="502" t="str">
        <f>IF(C38&gt;0,VLOOKUP(C38,男子登録情報!$A$1:$H$1688,3,0),"")</f>
        <v/>
      </c>
      <c r="E38" s="502" t="str">
        <f>IF(C38&gt;0,VLOOKUP(C38,男子登録情報!$A$1:$H$1688,4,0),"")</f>
        <v/>
      </c>
      <c r="F38" s="30" t="str">
        <f>IF(C38&gt;0,VLOOKUP(C38,男子登録情報!$A$1:$H$1688,8,0),"")</f>
        <v/>
      </c>
      <c r="G38" s="491" t="e">
        <f>IF(F39&gt;0,VLOOKUP(F39,男子登録情報!$N$2:$O$48,2,0),"")</f>
        <v>#N/A</v>
      </c>
      <c r="H38" s="491" t="str">
        <f t="shared" ref="H38" si="142">IF(C38&gt;0,TEXT(C38,"100000000"),"000000000")</f>
        <v>000000000</v>
      </c>
      <c r="I38" s="5" t="s">
        <v>26</v>
      </c>
      <c r="J38" s="112"/>
      <c r="K38" s="6" t="str">
        <f>IF(J38&gt;0,VLOOKUP(J38,男子登録情報!$J$1:$K$22,2,0),"")</f>
        <v/>
      </c>
      <c r="L38" s="5" t="s">
        <v>29</v>
      </c>
      <c r="M38" s="149"/>
      <c r="N38" s="7" t="str">
        <f t="shared" si="32"/>
        <v/>
      </c>
      <c r="O38" s="271"/>
      <c r="P38" s="485"/>
      <c r="Q38" s="486"/>
      <c r="R38" s="487"/>
      <c r="S38" s="827"/>
      <c r="T38" s="827"/>
      <c r="W38" s="168">
        <f t="shared" si="8"/>
        <v>0</v>
      </c>
      <c r="X38" s="447">
        <f t="shared" ref="X38" si="143">C38</f>
        <v>0</v>
      </c>
      <c r="Y38" s="145" t="str">
        <f t="shared" si="2"/>
        <v/>
      </c>
      <c r="Z38" s="145" t="str">
        <f t="shared" si="3"/>
        <v/>
      </c>
      <c r="AA38" s="145" t="str">
        <f t="shared" si="4"/>
        <v/>
      </c>
      <c r="AB38" s="145" t="str">
        <f t="shared" si="5"/>
        <v/>
      </c>
      <c r="AC38" s="178">
        <f t="shared" si="9"/>
        <v>0</v>
      </c>
      <c r="AD38" s="307" t="str">
        <f t="shared" ref="AD38" si="144">IF(D38="","",D38)</f>
        <v/>
      </c>
      <c r="AE38" s="145" t="str">
        <f t="shared" si="10"/>
        <v/>
      </c>
      <c r="AF38" s="145" t="str">
        <f t="shared" si="11"/>
        <v/>
      </c>
      <c r="AG38" s="182" t="str">
        <f t="shared" si="12"/>
        <v/>
      </c>
      <c r="AH38" s="164">
        <f t="shared" si="13"/>
        <v>0</v>
      </c>
      <c r="AJ38" s="164">
        <f t="shared" si="14"/>
        <v>0</v>
      </c>
      <c r="AK38" s="164" t="str">
        <f t="shared" si="15"/>
        <v>00000</v>
      </c>
      <c r="AL38" s="188" t="str">
        <f t="shared" si="16"/>
        <v>0秒0</v>
      </c>
      <c r="AM38" s="189">
        <f t="shared" si="17"/>
        <v>0</v>
      </c>
      <c r="AN38" s="189" t="str">
        <f t="shared" si="18"/>
        <v>0</v>
      </c>
      <c r="AO38" s="189" t="str">
        <f t="shared" si="19"/>
        <v>0</v>
      </c>
      <c r="AP38" s="189" t="str">
        <f t="shared" si="20"/>
        <v>0m</v>
      </c>
      <c r="AQ38" s="189" t="str">
        <f t="shared" si="21"/>
        <v>点</v>
      </c>
      <c r="AR38" s="164">
        <f t="shared" si="22"/>
        <v>0</v>
      </c>
      <c r="AS38" s="144" t="str">
        <f t="shared" si="23"/>
        <v/>
      </c>
      <c r="AT38" s="164">
        <f t="shared" si="30"/>
        <v>0</v>
      </c>
      <c r="AU38" s="164">
        <f t="shared" si="24"/>
        <v>0</v>
      </c>
      <c r="AV38" s="164">
        <f t="shared" si="25"/>
        <v>0</v>
      </c>
      <c r="AW38" s="457">
        <f>IF(S38="",0,COUNTA($S$14:S40))</f>
        <v>0</v>
      </c>
      <c r="AX38" s="457">
        <f>IF(T38="",0,COUNTA($T$14:T40))</f>
        <v>0</v>
      </c>
      <c r="AY38" s="454">
        <f>IF(OR($K38="20100",$K39="20100",$K40="20100"),COUNTIF($K$14:K40,"20100"),0)</f>
        <v>0</v>
      </c>
      <c r="AZ38" s="451">
        <f t="shared" ref="AZ38" si="145">IF($AY38=0,0,INDEX($M38:$M40,MATCH("20100",$K38:$K40,0),1))</f>
        <v>0</v>
      </c>
      <c r="BA38" s="145" t="str">
        <f t="shared" si="26"/>
        <v/>
      </c>
      <c r="BB38" s="145" t="str">
        <f t="shared" si="27"/>
        <v/>
      </c>
      <c r="BC38" s="145" t="str">
        <f t="shared" si="28"/>
        <v/>
      </c>
      <c r="BD38" s="203" t="str">
        <f>IF(J38="","",COUNTIF($BC$14:BC38,BC38))</f>
        <v/>
      </c>
      <c r="BE38" s="1" t="str">
        <f t="shared" si="29"/>
        <v/>
      </c>
      <c r="BF38" s="447" t="str">
        <f>IF(D38="","",COUNTIF($AD$14:AD38,AD38))</f>
        <v/>
      </c>
      <c r="BG38" s="447">
        <f t="shared" ref="BG38" si="146">IF(BF38=1,BF38,0)</f>
        <v>0</v>
      </c>
      <c r="BH38" s="447" t="str">
        <f t="shared" ref="BH38" si="147">IF(D38="","",$BL38)</f>
        <v/>
      </c>
      <c r="BI38" s="447" t="str">
        <f t="shared" ref="BI38" si="148">IF(E38="","",$BL38)</f>
        <v/>
      </c>
      <c r="BJ38" s="447" t="str">
        <f t="shared" ref="BJ38" si="149">IF(F38="","",$BL38)</f>
        <v/>
      </c>
      <c r="BK38" s="448" t="str">
        <f t="shared" ref="BK38" si="150">IFERROR(IF(G38="","",BL38),"")</f>
        <v/>
      </c>
      <c r="BL38" s="447">
        <v>9</v>
      </c>
      <c r="BM38" s="447">
        <f t="shared" ref="BM38" si="151">IF(C38&gt;0,"",IF(COUNTIF(BH38:BK40,BL38)=4,"",1))</f>
        <v>1</v>
      </c>
      <c r="BN38" s="145">
        <f>COUNTIF($AE$14:AE38,AD38&amp;"-"&amp;"*5000m*")</f>
        <v>0</v>
      </c>
      <c r="BO38" s="447">
        <f t="shared" ref="BO38" si="152">SUM(BN38:BN40)/3</f>
        <v>0</v>
      </c>
      <c r="BP38" s="448" t="str">
        <f t="shared" ref="BP38" si="153">IF(AD38="","",IF(AND(COUNTA(J38:J40)=0,COUNTA(S38:T40)=0),1,""))</f>
        <v/>
      </c>
      <c r="BQ38" s="447">
        <f t="shared" ref="BQ38:BR38" si="154">IF(AND($AD38="",COUNTA(S38)&gt;0),1,0)</f>
        <v>0</v>
      </c>
      <c r="BR38" s="447">
        <f t="shared" si="154"/>
        <v>0</v>
      </c>
      <c r="BS38" s="447" t="str">
        <f t="shared" ref="BS38" si="155">D38&amp;"-"&amp;S38</f>
        <v>-</v>
      </c>
      <c r="BT38" s="447" t="str">
        <f>IF(S38="","",COUNTIF($BS$14:BS38,BS38))</f>
        <v/>
      </c>
      <c r="BU38" s="447" t="str">
        <f t="shared" ref="BU38" si="156">D38&amp;"-"&amp;T38</f>
        <v>-</v>
      </c>
      <c r="BV38" s="447" t="str">
        <f>IF(T38="","",COUNTIF($BU$14:BU38,BU38))</f>
        <v/>
      </c>
    </row>
    <row r="39" spans="1:74" s="1" customFormat="1" ht="18" customHeight="1" thickBot="1">
      <c r="A39" s="523"/>
      <c r="B39" s="501"/>
      <c r="C39" s="503"/>
      <c r="D39" s="503"/>
      <c r="E39" s="503"/>
      <c r="F39" s="31" t="str">
        <f>IF(C38&gt;0,VLOOKUP(C38,男子登録情報!$A$1:$H$1688,5,0),"")</f>
        <v/>
      </c>
      <c r="G39" s="492"/>
      <c r="H39" s="492"/>
      <c r="I39" s="8" t="s">
        <v>30</v>
      </c>
      <c r="J39" s="112"/>
      <c r="K39" s="6" t="str">
        <f>IF(J39&gt;0,VLOOKUP(J39,男子登録情報!$J$1:$K$22,2,0),"")</f>
        <v/>
      </c>
      <c r="L39" s="8" t="s">
        <v>31</v>
      </c>
      <c r="M39" s="148"/>
      <c r="N39" s="7" t="str">
        <f t="shared" si="32"/>
        <v/>
      </c>
      <c r="O39" s="271"/>
      <c r="P39" s="479"/>
      <c r="Q39" s="480"/>
      <c r="R39" s="481"/>
      <c r="S39" s="828"/>
      <c r="T39" s="828"/>
      <c r="W39" s="168">
        <f t="shared" si="8"/>
        <v>0</v>
      </c>
      <c r="X39" s="447"/>
      <c r="Y39" s="145" t="str">
        <f t="shared" si="2"/>
        <v/>
      </c>
      <c r="Z39" s="145" t="str">
        <f t="shared" si="3"/>
        <v/>
      </c>
      <c r="AA39" s="145" t="str">
        <f t="shared" si="4"/>
        <v/>
      </c>
      <c r="AB39" s="145" t="str">
        <f t="shared" si="5"/>
        <v/>
      </c>
      <c r="AC39" s="178">
        <f t="shared" si="9"/>
        <v>0</v>
      </c>
      <c r="AD39" s="308" t="str">
        <f t="shared" ref="AD39:AD40" si="157">AD38</f>
        <v/>
      </c>
      <c r="AE39" s="145" t="str">
        <f t="shared" si="10"/>
        <v/>
      </c>
      <c r="AF39" s="145" t="str">
        <f t="shared" si="11"/>
        <v/>
      </c>
      <c r="AG39" s="182" t="str">
        <f t="shared" si="12"/>
        <v/>
      </c>
      <c r="AH39" s="164">
        <f t="shared" si="13"/>
        <v>0</v>
      </c>
      <c r="AJ39" s="164">
        <f t="shared" si="14"/>
        <v>0</v>
      </c>
      <c r="AK39" s="164" t="str">
        <f t="shared" si="15"/>
        <v>00000</v>
      </c>
      <c r="AL39" s="188" t="str">
        <f t="shared" si="16"/>
        <v>0秒0</v>
      </c>
      <c r="AM39" s="189">
        <f t="shared" si="17"/>
        <v>0</v>
      </c>
      <c r="AN39" s="189" t="str">
        <f t="shared" si="18"/>
        <v>0</v>
      </c>
      <c r="AO39" s="189" t="str">
        <f t="shared" si="19"/>
        <v>0</v>
      </c>
      <c r="AP39" s="189" t="str">
        <f t="shared" si="20"/>
        <v>0m</v>
      </c>
      <c r="AQ39" s="189" t="str">
        <f t="shared" si="21"/>
        <v>点</v>
      </c>
      <c r="AR39" s="164">
        <f t="shared" si="22"/>
        <v>0</v>
      </c>
      <c r="AS39" s="144" t="str">
        <f t="shared" si="23"/>
        <v/>
      </c>
      <c r="AT39" s="164">
        <f t="shared" si="30"/>
        <v>0</v>
      </c>
      <c r="AU39" s="164">
        <f t="shared" si="24"/>
        <v>0</v>
      </c>
      <c r="AV39" s="164">
        <f t="shared" si="25"/>
        <v>0</v>
      </c>
      <c r="AW39" s="458"/>
      <c r="AX39" s="458"/>
      <c r="AY39" s="455"/>
      <c r="AZ39" s="452"/>
      <c r="BA39" s="145" t="str">
        <f t="shared" si="26"/>
        <v/>
      </c>
      <c r="BB39" s="145" t="str">
        <f t="shared" si="27"/>
        <v/>
      </c>
      <c r="BC39" s="145" t="str">
        <f t="shared" si="28"/>
        <v/>
      </c>
      <c r="BD39" s="203" t="str">
        <f>IF(J39="","",COUNTIF($BC$14:BC39,BC39))</f>
        <v/>
      </c>
      <c r="BE39" s="1" t="str">
        <f t="shared" si="29"/>
        <v/>
      </c>
      <c r="BF39" s="447"/>
      <c r="BG39" s="447"/>
      <c r="BH39" s="447"/>
      <c r="BI39" s="447"/>
      <c r="BJ39" s="447"/>
      <c r="BK39" s="449"/>
      <c r="BL39" s="447"/>
      <c r="BM39" s="447"/>
      <c r="BN39" s="145">
        <f>COUNTIF($AE$14:AE39,AD39&amp;"-"&amp;"*5000m*")</f>
        <v>0</v>
      </c>
      <c r="BO39" s="447"/>
      <c r="BP39" s="449"/>
      <c r="BQ39" s="447"/>
      <c r="BR39" s="447"/>
      <c r="BS39" s="447"/>
      <c r="BT39" s="447"/>
      <c r="BU39" s="447"/>
      <c r="BV39" s="447"/>
    </row>
    <row r="40" spans="1:74" s="1" customFormat="1" ht="18" customHeight="1" thickBot="1">
      <c r="A40" s="524"/>
      <c r="B40" s="171" t="s">
        <v>32</v>
      </c>
      <c r="C40" s="172"/>
      <c r="D40" s="494"/>
      <c r="E40" s="494"/>
      <c r="F40" s="495"/>
      <c r="G40" s="493"/>
      <c r="H40" s="493"/>
      <c r="I40" s="9" t="s">
        <v>33</v>
      </c>
      <c r="J40" s="112"/>
      <c r="K40" s="6" t="str">
        <f>IF(J40&gt;0,VLOOKUP(J40,男子登録情報!$J$1:$K$22,2,0),"")</f>
        <v/>
      </c>
      <c r="L40" s="10" t="s">
        <v>34</v>
      </c>
      <c r="M40" s="149"/>
      <c r="N40" s="7" t="str">
        <f t="shared" si="32"/>
        <v/>
      </c>
      <c r="O40" s="271"/>
      <c r="P40" s="482"/>
      <c r="Q40" s="483"/>
      <c r="R40" s="484"/>
      <c r="S40" s="829"/>
      <c r="T40" s="829"/>
      <c r="W40" s="168">
        <f t="shared" si="8"/>
        <v>0</v>
      </c>
      <c r="X40" s="447"/>
      <c r="Y40" s="145" t="str">
        <f t="shared" si="2"/>
        <v/>
      </c>
      <c r="Z40" s="145" t="str">
        <f t="shared" si="3"/>
        <v/>
      </c>
      <c r="AA40" s="145" t="str">
        <f t="shared" si="4"/>
        <v/>
      </c>
      <c r="AB40" s="145" t="str">
        <f t="shared" si="5"/>
        <v/>
      </c>
      <c r="AC40" s="178">
        <f t="shared" si="9"/>
        <v>0</v>
      </c>
      <c r="AD40" s="309" t="str">
        <f t="shared" si="157"/>
        <v/>
      </c>
      <c r="AE40" s="145" t="str">
        <f t="shared" si="10"/>
        <v/>
      </c>
      <c r="AF40" s="145" t="str">
        <f t="shared" si="11"/>
        <v/>
      </c>
      <c r="AG40" s="182" t="str">
        <f t="shared" si="12"/>
        <v/>
      </c>
      <c r="AH40" s="164">
        <f t="shared" si="13"/>
        <v>0</v>
      </c>
      <c r="AJ40" s="164">
        <f t="shared" si="14"/>
        <v>0</v>
      </c>
      <c r="AK40" s="164" t="str">
        <f t="shared" si="15"/>
        <v>00000</v>
      </c>
      <c r="AL40" s="188" t="str">
        <f t="shared" si="16"/>
        <v>0秒0</v>
      </c>
      <c r="AM40" s="189">
        <f t="shared" si="17"/>
        <v>0</v>
      </c>
      <c r="AN40" s="189" t="str">
        <f t="shared" si="18"/>
        <v>0</v>
      </c>
      <c r="AO40" s="189" t="str">
        <f t="shared" si="19"/>
        <v>0</v>
      </c>
      <c r="AP40" s="189" t="str">
        <f t="shared" si="20"/>
        <v>0m</v>
      </c>
      <c r="AQ40" s="189" t="str">
        <f t="shared" si="21"/>
        <v>点</v>
      </c>
      <c r="AR40" s="164">
        <f t="shared" si="22"/>
        <v>0</v>
      </c>
      <c r="AS40" s="144" t="str">
        <f t="shared" si="23"/>
        <v/>
      </c>
      <c r="AT40" s="164">
        <f t="shared" si="30"/>
        <v>0</v>
      </c>
      <c r="AU40" s="164">
        <f t="shared" si="24"/>
        <v>0</v>
      </c>
      <c r="AV40" s="164">
        <f t="shared" si="25"/>
        <v>0</v>
      </c>
      <c r="AW40" s="459"/>
      <c r="AX40" s="459"/>
      <c r="AY40" s="456"/>
      <c r="AZ40" s="453"/>
      <c r="BA40" s="145" t="str">
        <f t="shared" si="26"/>
        <v/>
      </c>
      <c r="BB40" s="145" t="str">
        <f t="shared" si="27"/>
        <v/>
      </c>
      <c r="BC40" s="145" t="str">
        <f t="shared" si="28"/>
        <v/>
      </c>
      <c r="BD40" s="203" t="str">
        <f>IF(J40="","",COUNTIF($BC$14:BC40,BC40))</f>
        <v/>
      </c>
      <c r="BE40" s="1" t="str">
        <f t="shared" si="29"/>
        <v/>
      </c>
      <c r="BF40" s="447"/>
      <c r="BG40" s="447"/>
      <c r="BH40" s="447"/>
      <c r="BI40" s="447"/>
      <c r="BJ40" s="447"/>
      <c r="BK40" s="450"/>
      <c r="BL40" s="447"/>
      <c r="BM40" s="447"/>
      <c r="BN40" s="145">
        <f>COUNTIF($AE$14:AE40,AD40&amp;"-"&amp;"*5000m*")</f>
        <v>0</v>
      </c>
      <c r="BO40" s="447"/>
      <c r="BP40" s="450"/>
      <c r="BQ40" s="447"/>
      <c r="BR40" s="447"/>
      <c r="BS40" s="447"/>
      <c r="BT40" s="447"/>
      <c r="BU40" s="447"/>
      <c r="BV40" s="447"/>
    </row>
    <row r="41" spans="1:74" s="1" customFormat="1" ht="18" customHeight="1" thickTop="1" thickBot="1">
      <c r="A41" s="522">
        <v>10</v>
      </c>
      <c r="B41" s="500" t="s">
        <v>1224</v>
      </c>
      <c r="C41" s="502"/>
      <c r="D41" s="502" t="str">
        <f>IF(C41&gt;0,VLOOKUP(C41,男子登録情報!$A$1:$H$1688,3,0),"")</f>
        <v/>
      </c>
      <c r="E41" s="502" t="str">
        <f>IF(C41&gt;0,VLOOKUP(C41,男子登録情報!$A$1:$H$1688,4,0),"")</f>
        <v/>
      </c>
      <c r="F41" s="30" t="str">
        <f>IF(C41&gt;0,VLOOKUP(C41,男子登録情報!$A$1:$H$1688,8,0),"")</f>
        <v/>
      </c>
      <c r="G41" s="491" t="e">
        <f>IF(F42&gt;0,VLOOKUP(F42,男子登録情報!$N$2:$O$48,2,0),"")</f>
        <v>#N/A</v>
      </c>
      <c r="H41" s="491" t="str">
        <f t="shared" ref="H41" si="158">IF(C41&gt;0,TEXT(C41,"100000000"),"000000000")</f>
        <v>000000000</v>
      </c>
      <c r="I41" s="5" t="s">
        <v>26</v>
      </c>
      <c r="J41" s="112"/>
      <c r="K41" s="6" t="str">
        <f>IF(J41&gt;0,VLOOKUP(J41,男子登録情報!$J$1:$K$22,2,0),"")</f>
        <v/>
      </c>
      <c r="L41" s="5" t="s">
        <v>29</v>
      </c>
      <c r="M41" s="149"/>
      <c r="N41" s="7" t="str">
        <f t="shared" si="32"/>
        <v/>
      </c>
      <c r="O41" s="271"/>
      <c r="P41" s="485"/>
      <c r="Q41" s="486"/>
      <c r="R41" s="487"/>
      <c r="S41" s="827"/>
      <c r="T41" s="827"/>
      <c r="W41" s="168">
        <f t="shared" si="8"/>
        <v>0</v>
      </c>
      <c r="X41" s="447">
        <f t="shared" ref="X41" si="159">C41</f>
        <v>0</v>
      </c>
      <c r="Y41" s="145" t="str">
        <f t="shared" si="2"/>
        <v/>
      </c>
      <c r="Z41" s="145" t="str">
        <f t="shared" si="3"/>
        <v/>
      </c>
      <c r="AA41" s="145" t="str">
        <f t="shared" si="4"/>
        <v/>
      </c>
      <c r="AB41" s="145" t="str">
        <f t="shared" si="5"/>
        <v/>
      </c>
      <c r="AC41" s="178">
        <f t="shared" si="9"/>
        <v>0</v>
      </c>
      <c r="AD41" s="307" t="str">
        <f t="shared" ref="AD41" si="160">IF(D41="","",D41)</f>
        <v/>
      </c>
      <c r="AE41" s="145" t="str">
        <f t="shared" si="10"/>
        <v/>
      </c>
      <c r="AF41" s="145" t="str">
        <f t="shared" si="11"/>
        <v/>
      </c>
      <c r="AG41" s="182" t="str">
        <f t="shared" si="12"/>
        <v/>
      </c>
      <c r="AH41" s="164">
        <f t="shared" si="13"/>
        <v>0</v>
      </c>
      <c r="AJ41" s="164">
        <f t="shared" si="14"/>
        <v>0</v>
      </c>
      <c r="AK41" s="164" t="str">
        <f t="shared" si="15"/>
        <v>00000</v>
      </c>
      <c r="AL41" s="188" t="str">
        <f t="shared" si="16"/>
        <v>0秒0</v>
      </c>
      <c r="AM41" s="189">
        <f t="shared" si="17"/>
        <v>0</v>
      </c>
      <c r="AN41" s="189" t="str">
        <f t="shared" si="18"/>
        <v>0</v>
      </c>
      <c r="AO41" s="189" t="str">
        <f t="shared" si="19"/>
        <v>0</v>
      </c>
      <c r="AP41" s="189" t="str">
        <f t="shared" si="20"/>
        <v>0m</v>
      </c>
      <c r="AQ41" s="189" t="str">
        <f t="shared" si="21"/>
        <v>点</v>
      </c>
      <c r="AR41" s="164">
        <f t="shared" si="22"/>
        <v>0</v>
      </c>
      <c r="AS41" s="144" t="str">
        <f t="shared" si="23"/>
        <v/>
      </c>
      <c r="AT41" s="164">
        <f t="shared" si="30"/>
        <v>0</v>
      </c>
      <c r="AU41" s="164">
        <f t="shared" si="24"/>
        <v>0</v>
      </c>
      <c r="AV41" s="164">
        <f t="shared" si="25"/>
        <v>0</v>
      </c>
      <c r="AW41" s="457">
        <f>IF(S41="",0,COUNTA($S$14:S43))</f>
        <v>0</v>
      </c>
      <c r="AX41" s="457">
        <f>IF(T41="",0,COUNTA($T$14:T43))</f>
        <v>0</v>
      </c>
      <c r="AY41" s="454">
        <f>IF(OR($K41="20100",$K42="20100",$K43="20100"),COUNTIF($K$14:K43,"20100"),0)</f>
        <v>0</v>
      </c>
      <c r="AZ41" s="451">
        <f t="shared" ref="AZ41" si="161">IF($AY41=0,0,INDEX($M41:$M43,MATCH("20100",$K41:$K43,0),1))</f>
        <v>0</v>
      </c>
      <c r="BA41" s="145" t="str">
        <f t="shared" si="26"/>
        <v/>
      </c>
      <c r="BB41" s="145" t="str">
        <f t="shared" si="27"/>
        <v/>
      </c>
      <c r="BC41" s="145" t="str">
        <f t="shared" si="28"/>
        <v/>
      </c>
      <c r="BD41" s="203" t="str">
        <f>IF(J41="","",COUNTIF($BC$14:BC41,BC41))</f>
        <v/>
      </c>
      <c r="BE41" s="1" t="str">
        <f t="shared" si="29"/>
        <v/>
      </c>
      <c r="BF41" s="447" t="str">
        <f>IF(D41="","",COUNTIF($AD$14:AD41,AD41))</f>
        <v/>
      </c>
      <c r="BG41" s="447">
        <f t="shared" ref="BG41" si="162">IF(BF41=1,BF41,0)</f>
        <v>0</v>
      </c>
      <c r="BH41" s="447" t="str">
        <f t="shared" ref="BH41" si="163">IF(D41="","",$BL41)</f>
        <v/>
      </c>
      <c r="BI41" s="447" t="str">
        <f t="shared" ref="BI41" si="164">IF(E41="","",$BL41)</f>
        <v/>
      </c>
      <c r="BJ41" s="447" t="str">
        <f t="shared" ref="BJ41" si="165">IF(F41="","",$BL41)</f>
        <v/>
      </c>
      <c r="BK41" s="448" t="str">
        <f t="shared" ref="BK41" si="166">IFERROR(IF(G41="","",BL41),"")</f>
        <v/>
      </c>
      <c r="BL41" s="447">
        <v>10</v>
      </c>
      <c r="BM41" s="447">
        <f t="shared" ref="BM41" si="167">IF(C41&gt;0,"",IF(COUNTIF(BH41:BK43,BL41)=4,"",1))</f>
        <v>1</v>
      </c>
      <c r="BN41" s="145">
        <f>COUNTIF($AE$14:AE41,AD41&amp;"-"&amp;"*5000m*")</f>
        <v>0</v>
      </c>
      <c r="BO41" s="447">
        <f t="shared" ref="BO41" si="168">SUM(BN41:BN43)/3</f>
        <v>0</v>
      </c>
      <c r="BP41" s="448" t="str">
        <f t="shared" ref="BP41" si="169">IF(AD41="","",IF(AND(COUNTA(J41:J43)=0,COUNTA(S41:T43)=0),1,""))</f>
        <v/>
      </c>
      <c r="BQ41" s="447">
        <f t="shared" ref="BQ41:BR41" si="170">IF(AND($AD41="",COUNTA(S41)&gt;0),1,0)</f>
        <v>0</v>
      </c>
      <c r="BR41" s="447">
        <f t="shared" si="170"/>
        <v>0</v>
      </c>
      <c r="BS41" s="447" t="str">
        <f t="shared" ref="BS41" si="171">D41&amp;"-"&amp;S41</f>
        <v>-</v>
      </c>
      <c r="BT41" s="447" t="str">
        <f>IF(S41="","",COUNTIF($BS$14:BS41,BS41))</f>
        <v/>
      </c>
      <c r="BU41" s="447" t="str">
        <f t="shared" ref="BU41" si="172">D41&amp;"-"&amp;T41</f>
        <v>-</v>
      </c>
      <c r="BV41" s="447" t="str">
        <f>IF(T41="","",COUNTIF($BU$14:BU41,BU41))</f>
        <v/>
      </c>
    </row>
    <row r="42" spans="1:74" s="1" customFormat="1" ht="18" customHeight="1" thickBot="1">
      <c r="A42" s="523"/>
      <c r="B42" s="501"/>
      <c r="C42" s="503"/>
      <c r="D42" s="503"/>
      <c r="E42" s="503"/>
      <c r="F42" s="31" t="str">
        <f>IF(C41&gt;0,VLOOKUP(C41,男子登録情報!$A$1:$H$1688,5,0),"")</f>
        <v/>
      </c>
      <c r="G42" s="492"/>
      <c r="H42" s="492"/>
      <c r="I42" s="8" t="s">
        <v>30</v>
      </c>
      <c r="J42" s="112"/>
      <c r="K42" s="6" t="str">
        <f>IF(J42&gt;0,VLOOKUP(J42,男子登録情報!$J$1:$K$22,2,0),"")</f>
        <v/>
      </c>
      <c r="L42" s="8" t="s">
        <v>31</v>
      </c>
      <c r="M42" s="148"/>
      <c r="N42" s="7" t="str">
        <f t="shared" si="32"/>
        <v/>
      </c>
      <c r="O42" s="271"/>
      <c r="P42" s="479"/>
      <c r="Q42" s="480"/>
      <c r="R42" s="481"/>
      <c r="S42" s="828"/>
      <c r="T42" s="828"/>
      <c r="W42" s="168">
        <f t="shared" si="8"/>
        <v>0</v>
      </c>
      <c r="X42" s="447"/>
      <c r="Y42" s="145" t="str">
        <f t="shared" si="2"/>
        <v/>
      </c>
      <c r="Z42" s="145" t="str">
        <f t="shared" si="3"/>
        <v/>
      </c>
      <c r="AA42" s="145" t="str">
        <f t="shared" si="4"/>
        <v/>
      </c>
      <c r="AB42" s="145" t="str">
        <f t="shared" si="5"/>
        <v/>
      </c>
      <c r="AC42" s="178">
        <f t="shared" si="9"/>
        <v>0</v>
      </c>
      <c r="AD42" s="308" t="str">
        <f t="shared" ref="AD42:AD43" si="173">AD41</f>
        <v/>
      </c>
      <c r="AE42" s="145" t="str">
        <f t="shared" si="10"/>
        <v/>
      </c>
      <c r="AF42" s="145" t="str">
        <f t="shared" si="11"/>
        <v/>
      </c>
      <c r="AG42" s="182" t="str">
        <f t="shared" si="12"/>
        <v/>
      </c>
      <c r="AH42" s="164">
        <f t="shared" si="13"/>
        <v>0</v>
      </c>
      <c r="AJ42" s="164">
        <f t="shared" si="14"/>
        <v>0</v>
      </c>
      <c r="AK42" s="164" t="str">
        <f t="shared" si="15"/>
        <v>00000</v>
      </c>
      <c r="AL42" s="188" t="str">
        <f t="shared" si="16"/>
        <v>0秒0</v>
      </c>
      <c r="AM42" s="189">
        <f t="shared" si="17"/>
        <v>0</v>
      </c>
      <c r="AN42" s="189" t="str">
        <f t="shared" si="18"/>
        <v>0</v>
      </c>
      <c r="AO42" s="189" t="str">
        <f t="shared" si="19"/>
        <v>0</v>
      </c>
      <c r="AP42" s="189" t="str">
        <f t="shared" si="20"/>
        <v>0m</v>
      </c>
      <c r="AQ42" s="189" t="str">
        <f t="shared" si="21"/>
        <v>点</v>
      </c>
      <c r="AR42" s="164">
        <f t="shared" si="22"/>
        <v>0</v>
      </c>
      <c r="AS42" s="144" t="str">
        <f t="shared" si="23"/>
        <v/>
      </c>
      <c r="AT42" s="164">
        <f t="shared" si="30"/>
        <v>0</v>
      </c>
      <c r="AU42" s="164">
        <f t="shared" si="24"/>
        <v>0</v>
      </c>
      <c r="AV42" s="164">
        <f t="shared" si="25"/>
        <v>0</v>
      </c>
      <c r="AW42" s="458"/>
      <c r="AX42" s="458"/>
      <c r="AY42" s="455"/>
      <c r="AZ42" s="452"/>
      <c r="BA42" s="145" t="str">
        <f t="shared" si="26"/>
        <v/>
      </c>
      <c r="BB42" s="145" t="str">
        <f t="shared" si="27"/>
        <v/>
      </c>
      <c r="BC42" s="145" t="str">
        <f t="shared" si="28"/>
        <v/>
      </c>
      <c r="BD42" s="203" t="str">
        <f>IF(J42="","",COUNTIF($BC$14:BC42,BC42))</f>
        <v/>
      </c>
      <c r="BE42" s="1" t="str">
        <f t="shared" si="29"/>
        <v/>
      </c>
      <c r="BF42" s="447"/>
      <c r="BG42" s="447"/>
      <c r="BH42" s="447"/>
      <c r="BI42" s="447"/>
      <c r="BJ42" s="447"/>
      <c r="BK42" s="449"/>
      <c r="BL42" s="447"/>
      <c r="BM42" s="447"/>
      <c r="BN42" s="145">
        <f>COUNTIF($AE$14:AE42,AD42&amp;"-"&amp;"*5000m*")</f>
        <v>0</v>
      </c>
      <c r="BO42" s="447"/>
      <c r="BP42" s="449"/>
      <c r="BQ42" s="447"/>
      <c r="BR42" s="447"/>
      <c r="BS42" s="447"/>
      <c r="BT42" s="447"/>
      <c r="BU42" s="447"/>
      <c r="BV42" s="447"/>
    </row>
    <row r="43" spans="1:74" s="1" customFormat="1" ht="18" customHeight="1" thickBot="1">
      <c r="A43" s="524"/>
      <c r="B43" s="171" t="s">
        <v>32</v>
      </c>
      <c r="C43" s="172"/>
      <c r="D43" s="494"/>
      <c r="E43" s="494"/>
      <c r="F43" s="495"/>
      <c r="G43" s="493"/>
      <c r="H43" s="493"/>
      <c r="I43" s="9" t="s">
        <v>33</v>
      </c>
      <c r="J43" s="112"/>
      <c r="K43" s="6" t="str">
        <f>IF(J43&gt;0,VLOOKUP(J43,男子登録情報!$J$1:$K$22,2,0),"")</f>
        <v/>
      </c>
      <c r="L43" s="10" t="s">
        <v>34</v>
      </c>
      <c r="M43" s="149"/>
      <c r="N43" s="7" t="str">
        <f t="shared" si="32"/>
        <v/>
      </c>
      <c r="O43" s="271"/>
      <c r="P43" s="482"/>
      <c r="Q43" s="483"/>
      <c r="R43" s="484"/>
      <c r="S43" s="829"/>
      <c r="T43" s="829"/>
      <c r="W43" s="168">
        <f t="shared" si="8"/>
        <v>0</v>
      </c>
      <c r="X43" s="447"/>
      <c r="Y43" s="145" t="str">
        <f t="shared" si="2"/>
        <v/>
      </c>
      <c r="Z43" s="145" t="str">
        <f t="shared" si="3"/>
        <v/>
      </c>
      <c r="AA43" s="145" t="str">
        <f t="shared" si="4"/>
        <v/>
      </c>
      <c r="AB43" s="145" t="str">
        <f t="shared" si="5"/>
        <v/>
      </c>
      <c r="AC43" s="178">
        <f t="shared" si="9"/>
        <v>0</v>
      </c>
      <c r="AD43" s="309" t="str">
        <f t="shared" si="173"/>
        <v/>
      </c>
      <c r="AE43" s="145" t="str">
        <f t="shared" si="10"/>
        <v/>
      </c>
      <c r="AF43" s="145" t="str">
        <f t="shared" si="11"/>
        <v/>
      </c>
      <c r="AG43" s="182" t="str">
        <f t="shared" si="12"/>
        <v/>
      </c>
      <c r="AH43" s="164">
        <f t="shared" si="13"/>
        <v>0</v>
      </c>
      <c r="AJ43" s="164">
        <f t="shared" si="14"/>
        <v>0</v>
      </c>
      <c r="AK43" s="164" t="str">
        <f t="shared" si="15"/>
        <v>00000</v>
      </c>
      <c r="AL43" s="188" t="str">
        <f t="shared" si="16"/>
        <v>0秒0</v>
      </c>
      <c r="AM43" s="189">
        <f t="shared" si="17"/>
        <v>0</v>
      </c>
      <c r="AN43" s="189" t="str">
        <f t="shared" si="18"/>
        <v>0</v>
      </c>
      <c r="AO43" s="189" t="str">
        <f t="shared" si="19"/>
        <v>0</v>
      </c>
      <c r="AP43" s="189" t="str">
        <f t="shared" si="20"/>
        <v>0m</v>
      </c>
      <c r="AQ43" s="189" t="str">
        <f t="shared" si="21"/>
        <v>点</v>
      </c>
      <c r="AR43" s="164">
        <f t="shared" si="22"/>
        <v>0</v>
      </c>
      <c r="AS43" s="144" t="str">
        <f t="shared" si="23"/>
        <v/>
      </c>
      <c r="AT43" s="164">
        <f t="shared" si="30"/>
        <v>0</v>
      </c>
      <c r="AU43" s="164">
        <f t="shared" si="24"/>
        <v>0</v>
      </c>
      <c r="AV43" s="164">
        <f t="shared" si="25"/>
        <v>0</v>
      </c>
      <c r="AW43" s="459"/>
      <c r="AX43" s="459"/>
      <c r="AY43" s="456"/>
      <c r="AZ43" s="453"/>
      <c r="BA43" s="145" t="str">
        <f t="shared" si="26"/>
        <v/>
      </c>
      <c r="BB43" s="145" t="str">
        <f t="shared" si="27"/>
        <v/>
      </c>
      <c r="BC43" s="145" t="str">
        <f t="shared" si="28"/>
        <v/>
      </c>
      <c r="BD43" s="203" t="str">
        <f>IF(J43="","",COUNTIF($BC$14:BC43,BC43))</f>
        <v/>
      </c>
      <c r="BE43" s="1" t="str">
        <f t="shared" si="29"/>
        <v/>
      </c>
      <c r="BF43" s="447"/>
      <c r="BG43" s="447"/>
      <c r="BH43" s="447"/>
      <c r="BI43" s="447"/>
      <c r="BJ43" s="447"/>
      <c r="BK43" s="450"/>
      <c r="BL43" s="447"/>
      <c r="BM43" s="447"/>
      <c r="BN43" s="145">
        <f>COUNTIF($AE$14:AE43,AD43&amp;"-"&amp;"*5000m*")</f>
        <v>0</v>
      </c>
      <c r="BO43" s="447"/>
      <c r="BP43" s="450"/>
      <c r="BQ43" s="447"/>
      <c r="BR43" s="447"/>
      <c r="BS43" s="447"/>
      <c r="BT43" s="447"/>
      <c r="BU43" s="447"/>
      <c r="BV43" s="447"/>
    </row>
    <row r="44" spans="1:74" s="1" customFormat="1" ht="18" customHeight="1" thickTop="1" thickBot="1">
      <c r="A44" s="522">
        <v>11</v>
      </c>
      <c r="B44" s="500" t="s">
        <v>1224</v>
      </c>
      <c r="C44" s="502"/>
      <c r="D44" s="502" t="str">
        <f>IF(C44&gt;0,VLOOKUP(C44,男子登録情報!$A$1:$H$1688,3,0),"")</f>
        <v/>
      </c>
      <c r="E44" s="502" t="str">
        <f>IF(C44&gt;0,VLOOKUP(C44,男子登録情報!$A$1:$H$1688,4,0),"")</f>
        <v/>
      </c>
      <c r="F44" s="30" t="str">
        <f>IF(C44&gt;0,VLOOKUP(C44,男子登録情報!$A$1:$H$1688,8,0),"")</f>
        <v/>
      </c>
      <c r="G44" s="491" t="e">
        <f>IF(F45&gt;0,VLOOKUP(F45,男子登録情報!$N$2:$O$48,2,0),"")</f>
        <v>#N/A</v>
      </c>
      <c r="H44" s="491" t="str">
        <f t="shared" ref="H44" si="174">IF(C44&gt;0,TEXT(C44,"100000000"),"000000000")</f>
        <v>000000000</v>
      </c>
      <c r="I44" s="5" t="s">
        <v>26</v>
      </c>
      <c r="J44" s="112"/>
      <c r="K44" s="6" t="str">
        <f>IF(J44&gt;0,VLOOKUP(J44,男子登録情報!$J$1:$K$22,2,0),"")</f>
        <v/>
      </c>
      <c r="L44" s="5" t="s">
        <v>29</v>
      </c>
      <c r="M44" s="149"/>
      <c r="N44" s="7" t="str">
        <f t="shared" si="7"/>
        <v/>
      </c>
      <c r="O44" s="271"/>
      <c r="P44" s="119"/>
      <c r="Q44" s="120"/>
      <c r="R44" s="121"/>
      <c r="S44" s="827"/>
      <c r="T44" s="827"/>
      <c r="W44" s="168">
        <f t="shared" si="8"/>
        <v>0</v>
      </c>
      <c r="X44" s="447">
        <f t="shared" ref="X44" si="175">C44</f>
        <v>0</v>
      </c>
      <c r="Y44" s="145" t="str">
        <f t="shared" si="2"/>
        <v/>
      </c>
      <c r="Z44" s="145" t="str">
        <f t="shared" si="3"/>
        <v/>
      </c>
      <c r="AA44" s="145" t="str">
        <f t="shared" si="4"/>
        <v/>
      </c>
      <c r="AB44" s="145" t="str">
        <f t="shared" si="5"/>
        <v/>
      </c>
      <c r="AC44" s="178">
        <f t="shared" si="9"/>
        <v>0</v>
      </c>
      <c r="AD44" s="307" t="str">
        <f t="shared" ref="AD44" si="176">IF(D44="","",D44)</f>
        <v/>
      </c>
      <c r="AE44" s="145" t="str">
        <f t="shared" si="10"/>
        <v/>
      </c>
      <c r="AF44" s="145" t="str">
        <f t="shared" si="11"/>
        <v/>
      </c>
      <c r="AG44" s="182" t="str">
        <f t="shared" si="12"/>
        <v/>
      </c>
      <c r="AH44" s="164">
        <f t="shared" si="13"/>
        <v>0</v>
      </c>
      <c r="AJ44" s="164">
        <f t="shared" si="14"/>
        <v>0</v>
      </c>
      <c r="AK44" s="164" t="str">
        <f t="shared" si="15"/>
        <v>00000</v>
      </c>
      <c r="AL44" s="188" t="str">
        <f t="shared" si="16"/>
        <v>0秒0</v>
      </c>
      <c r="AM44" s="189">
        <f t="shared" si="17"/>
        <v>0</v>
      </c>
      <c r="AN44" s="189" t="str">
        <f t="shared" si="18"/>
        <v>0</v>
      </c>
      <c r="AO44" s="189" t="str">
        <f t="shared" si="19"/>
        <v>0</v>
      </c>
      <c r="AP44" s="189" t="str">
        <f t="shared" si="20"/>
        <v>0m</v>
      </c>
      <c r="AQ44" s="189" t="str">
        <f t="shared" si="21"/>
        <v>点</v>
      </c>
      <c r="AR44" s="164">
        <f t="shared" si="22"/>
        <v>0</v>
      </c>
      <c r="AS44" s="144" t="str">
        <f t="shared" si="23"/>
        <v/>
      </c>
      <c r="AT44" s="164">
        <f t="shared" si="30"/>
        <v>0</v>
      </c>
      <c r="AU44" s="164">
        <f t="shared" si="24"/>
        <v>0</v>
      </c>
      <c r="AV44" s="164">
        <f t="shared" si="25"/>
        <v>0</v>
      </c>
      <c r="AW44" s="457">
        <f>IF(S44="",0,COUNTA($S$14:S46))</f>
        <v>0</v>
      </c>
      <c r="AX44" s="457">
        <f>IF(T44="",0,COUNTA($T$14:T46))</f>
        <v>0</v>
      </c>
      <c r="AY44" s="454">
        <f>IF(OR($K44="20100",$K45="20100",$K46="20100"),COUNTIF($K$14:K46,"20100"),0)</f>
        <v>0</v>
      </c>
      <c r="AZ44" s="451">
        <f t="shared" ref="AZ44" si="177">IF($AY44=0,0,INDEX($M44:$M46,MATCH("20100",$K44:$K46,0),1))</f>
        <v>0</v>
      </c>
      <c r="BA44" s="145" t="str">
        <f t="shared" si="26"/>
        <v/>
      </c>
      <c r="BB44" s="145" t="str">
        <f t="shared" si="27"/>
        <v/>
      </c>
      <c r="BC44" s="145" t="str">
        <f t="shared" si="28"/>
        <v/>
      </c>
      <c r="BD44" s="203" t="str">
        <f>IF(J44="","",COUNTIF($BC$14:BC44,BC44))</f>
        <v/>
      </c>
      <c r="BE44" s="1" t="str">
        <f t="shared" si="29"/>
        <v/>
      </c>
      <c r="BF44" s="447" t="str">
        <f>IF(D44="","",COUNTIF($AD$14:AD44,AD44))</f>
        <v/>
      </c>
      <c r="BG44" s="447">
        <f t="shared" ref="BG44" si="178">IF(BF44=1,BF44,0)</f>
        <v>0</v>
      </c>
      <c r="BH44" s="447" t="str">
        <f t="shared" ref="BH44" si="179">IF(D44="","",$BL44)</f>
        <v/>
      </c>
      <c r="BI44" s="447" t="str">
        <f t="shared" ref="BI44" si="180">IF(E44="","",$BL44)</f>
        <v/>
      </c>
      <c r="BJ44" s="447" t="str">
        <f t="shared" ref="BJ44" si="181">IF(F44="","",$BL44)</f>
        <v/>
      </c>
      <c r="BK44" s="448" t="str">
        <f t="shared" ref="BK44" si="182">IFERROR(IF(G44="","",BL44),"")</f>
        <v/>
      </c>
      <c r="BL44" s="447">
        <v>11</v>
      </c>
      <c r="BM44" s="447">
        <f t="shared" ref="BM44" si="183">IF(C44&gt;0,"",IF(COUNTIF(BH44:BK46,BL44)=4,"",1))</f>
        <v>1</v>
      </c>
      <c r="BN44" s="145">
        <f>COUNTIF($AE$14:AE44,AD44&amp;"-"&amp;"*5000m*")</f>
        <v>0</v>
      </c>
      <c r="BO44" s="447">
        <f t="shared" ref="BO44" si="184">SUM(BN44:BN46)/3</f>
        <v>0</v>
      </c>
      <c r="BP44" s="448" t="str">
        <f t="shared" ref="BP44" si="185">IF(AD44="","",IF(AND(COUNTA(J44:J46)=0,COUNTA(S44:T46)=0),1,""))</f>
        <v/>
      </c>
      <c r="BQ44" s="447">
        <f t="shared" ref="BQ44:BR44" si="186">IF(AND($AD44="",COUNTA(S44)&gt;0),1,0)</f>
        <v>0</v>
      </c>
      <c r="BR44" s="447">
        <f t="shared" si="186"/>
        <v>0</v>
      </c>
      <c r="BS44" s="447" t="str">
        <f t="shared" ref="BS44" si="187">D44&amp;"-"&amp;S44</f>
        <v>-</v>
      </c>
      <c r="BT44" s="447" t="str">
        <f>IF(S44="","",COUNTIF($BS$14:BS44,BS44))</f>
        <v/>
      </c>
      <c r="BU44" s="447" t="str">
        <f t="shared" ref="BU44" si="188">D44&amp;"-"&amp;T44</f>
        <v>-</v>
      </c>
      <c r="BV44" s="447" t="str">
        <f>IF(T44="","",COUNTIF($BU$14:BU44,BU44))</f>
        <v/>
      </c>
    </row>
    <row r="45" spans="1:74" s="100" customFormat="1" ht="18" customHeight="1" thickBot="1">
      <c r="A45" s="523"/>
      <c r="B45" s="501"/>
      <c r="C45" s="503"/>
      <c r="D45" s="503"/>
      <c r="E45" s="503"/>
      <c r="F45" s="31" t="str">
        <f>IF(C44&gt;0,VLOOKUP(C44,男子登録情報!$A$1:$H$1688,5,0),"")</f>
        <v/>
      </c>
      <c r="G45" s="492"/>
      <c r="H45" s="492"/>
      <c r="I45" s="8" t="s">
        <v>30</v>
      </c>
      <c r="J45" s="112"/>
      <c r="K45" s="6" t="str">
        <f>IF(J45&gt;0,VLOOKUP(J45,男子登録情報!$J$1:$K$22,2,0),"")</f>
        <v/>
      </c>
      <c r="L45" s="8" t="s">
        <v>31</v>
      </c>
      <c r="M45" s="148"/>
      <c r="N45" s="99" t="str">
        <f t="shared" si="7"/>
        <v/>
      </c>
      <c r="O45" s="271"/>
      <c r="P45" s="113"/>
      <c r="Q45" s="114"/>
      <c r="R45" s="115"/>
      <c r="S45" s="828"/>
      <c r="T45" s="828"/>
      <c r="W45" s="168">
        <f t="shared" si="8"/>
        <v>0</v>
      </c>
      <c r="X45" s="447"/>
      <c r="Y45" s="145" t="str">
        <f t="shared" si="2"/>
        <v/>
      </c>
      <c r="Z45" s="145" t="str">
        <f t="shared" si="3"/>
        <v/>
      </c>
      <c r="AA45" s="145" t="str">
        <f t="shared" si="4"/>
        <v/>
      </c>
      <c r="AB45" s="145" t="str">
        <f t="shared" si="5"/>
        <v/>
      </c>
      <c r="AC45" s="178">
        <f t="shared" si="9"/>
        <v>0</v>
      </c>
      <c r="AD45" s="308" t="str">
        <f t="shared" ref="AD45:AD46" si="189">AD44</f>
        <v/>
      </c>
      <c r="AE45" s="145" t="str">
        <f t="shared" si="10"/>
        <v/>
      </c>
      <c r="AF45" s="145" t="str">
        <f t="shared" si="11"/>
        <v/>
      </c>
      <c r="AG45" s="182" t="str">
        <f t="shared" si="12"/>
        <v/>
      </c>
      <c r="AH45" s="164">
        <f t="shared" si="13"/>
        <v>0</v>
      </c>
      <c r="AJ45" s="164">
        <f t="shared" si="14"/>
        <v>0</v>
      </c>
      <c r="AK45" s="164" t="str">
        <f t="shared" si="15"/>
        <v>00000</v>
      </c>
      <c r="AL45" s="188" t="str">
        <f t="shared" si="16"/>
        <v>0秒0</v>
      </c>
      <c r="AM45" s="189">
        <f t="shared" si="17"/>
        <v>0</v>
      </c>
      <c r="AN45" s="189" t="str">
        <f t="shared" si="18"/>
        <v>0</v>
      </c>
      <c r="AO45" s="189" t="str">
        <f t="shared" si="19"/>
        <v>0</v>
      </c>
      <c r="AP45" s="189" t="str">
        <f t="shared" si="20"/>
        <v>0m</v>
      </c>
      <c r="AQ45" s="189" t="str">
        <f t="shared" si="21"/>
        <v>点</v>
      </c>
      <c r="AR45" s="164">
        <f t="shared" si="22"/>
        <v>0</v>
      </c>
      <c r="AS45" s="144" t="str">
        <f t="shared" si="23"/>
        <v/>
      </c>
      <c r="AT45" s="164">
        <f t="shared" si="30"/>
        <v>0</v>
      </c>
      <c r="AU45" s="164">
        <f t="shared" si="24"/>
        <v>0</v>
      </c>
      <c r="AV45" s="164">
        <f t="shared" si="25"/>
        <v>0</v>
      </c>
      <c r="AW45" s="458"/>
      <c r="AX45" s="458"/>
      <c r="AY45" s="455"/>
      <c r="AZ45" s="452"/>
      <c r="BA45" s="145" t="str">
        <f t="shared" si="26"/>
        <v/>
      </c>
      <c r="BB45" s="145" t="str">
        <f t="shared" si="27"/>
        <v/>
      </c>
      <c r="BC45" s="145" t="str">
        <f t="shared" si="28"/>
        <v/>
      </c>
      <c r="BD45" s="203" t="str">
        <f>IF(J45="","",COUNTIF($BC$14:BC45,BC45))</f>
        <v/>
      </c>
      <c r="BE45" s="1" t="str">
        <f t="shared" si="29"/>
        <v/>
      </c>
      <c r="BF45" s="447"/>
      <c r="BG45" s="447"/>
      <c r="BH45" s="447"/>
      <c r="BI45" s="447"/>
      <c r="BJ45" s="447"/>
      <c r="BK45" s="449"/>
      <c r="BL45" s="447"/>
      <c r="BM45" s="447"/>
      <c r="BN45" s="145">
        <f>COUNTIF($AE$14:AE45,AD45&amp;"-"&amp;"*5000m*")</f>
        <v>0</v>
      </c>
      <c r="BO45" s="447"/>
      <c r="BP45" s="449"/>
      <c r="BQ45" s="447"/>
      <c r="BR45" s="447"/>
      <c r="BS45" s="447"/>
      <c r="BT45" s="447"/>
      <c r="BU45" s="447"/>
      <c r="BV45" s="447"/>
    </row>
    <row r="46" spans="1:74" s="1" customFormat="1" ht="18" customHeight="1" thickBot="1">
      <c r="A46" s="529"/>
      <c r="B46" s="7" t="s">
        <v>32</v>
      </c>
      <c r="C46" s="173"/>
      <c r="D46" s="97"/>
      <c r="E46" s="97"/>
      <c r="F46" s="98"/>
      <c r="G46" s="537"/>
      <c r="H46" s="493"/>
      <c r="I46" s="9" t="s">
        <v>33</v>
      </c>
      <c r="J46" s="112"/>
      <c r="K46" s="6" t="str">
        <f>IF(J46&gt;0,VLOOKUP(J46,男子登録情報!$J$1:$K$22,2,0),"")</f>
        <v/>
      </c>
      <c r="L46" s="10" t="s">
        <v>34</v>
      </c>
      <c r="M46" s="149"/>
      <c r="N46" s="7" t="str">
        <f t="shared" si="7"/>
        <v/>
      </c>
      <c r="O46" s="271"/>
      <c r="P46" s="116"/>
      <c r="Q46" s="117"/>
      <c r="R46" s="118"/>
      <c r="S46" s="829"/>
      <c r="T46" s="829"/>
      <c r="W46" s="168">
        <f t="shared" si="8"/>
        <v>0</v>
      </c>
      <c r="X46" s="447"/>
      <c r="Y46" s="145" t="str">
        <f t="shared" si="2"/>
        <v/>
      </c>
      <c r="Z46" s="145" t="str">
        <f t="shared" si="3"/>
        <v/>
      </c>
      <c r="AA46" s="145" t="str">
        <f t="shared" si="4"/>
        <v/>
      </c>
      <c r="AB46" s="145" t="str">
        <f t="shared" si="5"/>
        <v/>
      </c>
      <c r="AC46" s="178">
        <f t="shared" si="9"/>
        <v>0</v>
      </c>
      <c r="AD46" s="309" t="str">
        <f t="shared" si="189"/>
        <v/>
      </c>
      <c r="AE46" s="145" t="str">
        <f t="shared" si="10"/>
        <v/>
      </c>
      <c r="AF46" s="145" t="str">
        <f t="shared" si="11"/>
        <v/>
      </c>
      <c r="AG46" s="182" t="str">
        <f t="shared" si="12"/>
        <v/>
      </c>
      <c r="AH46" s="164">
        <f t="shared" si="13"/>
        <v>0</v>
      </c>
      <c r="AJ46" s="164">
        <f t="shared" si="14"/>
        <v>0</v>
      </c>
      <c r="AK46" s="164" t="str">
        <f t="shared" si="15"/>
        <v>00000</v>
      </c>
      <c r="AL46" s="188" t="str">
        <f t="shared" si="16"/>
        <v>0秒0</v>
      </c>
      <c r="AM46" s="189">
        <f t="shared" si="17"/>
        <v>0</v>
      </c>
      <c r="AN46" s="189" t="str">
        <f t="shared" si="18"/>
        <v>0</v>
      </c>
      <c r="AO46" s="189" t="str">
        <f t="shared" si="19"/>
        <v>0</v>
      </c>
      <c r="AP46" s="189" t="str">
        <f t="shared" si="20"/>
        <v>0m</v>
      </c>
      <c r="AQ46" s="189" t="str">
        <f t="shared" si="21"/>
        <v>点</v>
      </c>
      <c r="AR46" s="164">
        <f t="shared" si="22"/>
        <v>0</v>
      </c>
      <c r="AS46" s="144" t="str">
        <f t="shared" si="23"/>
        <v/>
      </c>
      <c r="AT46" s="164">
        <f t="shared" si="30"/>
        <v>0</v>
      </c>
      <c r="AU46" s="164">
        <f t="shared" si="24"/>
        <v>0</v>
      </c>
      <c r="AV46" s="164">
        <f t="shared" si="25"/>
        <v>0</v>
      </c>
      <c r="AW46" s="459"/>
      <c r="AX46" s="459"/>
      <c r="AY46" s="456"/>
      <c r="AZ46" s="453"/>
      <c r="BA46" s="145" t="str">
        <f t="shared" si="26"/>
        <v/>
      </c>
      <c r="BB46" s="145" t="str">
        <f t="shared" si="27"/>
        <v/>
      </c>
      <c r="BC46" s="145" t="str">
        <f t="shared" si="28"/>
        <v/>
      </c>
      <c r="BD46" s="203" t="str">
        <f>IF(J46="","",COUNTIF($BC$14:BC46,BC46))</f>
        <v/>
      </c>
      <c r="BE46" s="1" t="str">
        <f t="shared" si="29"/>
        <v/>
      </c>
      <c r="BF46" s="447"/>
      <c r="BG46" s="447"/>
      <c r="BH46" s="447"/>
      <c r="BI46" s="447"/>
      <c r="BJ46" s="447"/>
      <c r="BK46" s="450"/>
      <c r="BL46" s="447"/>
      <c r="BM46" s="447"/>
      <c r="BN46" s="145">
        <f>COUNTIF($AE$14:AE46,AD46&amp;"-"&amp;"*5000m*")</f>
        <v>0</v>
      </c>
      <c r="BO46" s="447"/>
      <c r="BP46" s="450"/>
      <c r="BQ46" s="447"/>
      <c r="BR46" s="447"/>
      <c r="BS46" s="447"/>
      <c r="BT46" s="447"/>
      <c r="BU46" s="447"/>
      <c r="BV46" s="447"/>
    </row>
    <row r="47" spans="1:74" s="1" customFormat="1" ht="18" customHeight="1" thickTop="1" thickBot="1">
      <c r="A47" s="523">
        <v>12</v>
      </c>
      <c r="B47" s="527" t="s">
        <v>1224</v>
      </c>
      <c r="C47" s="533"/>
      <c r="D47" s="533" t="str">
        <f>IF(C47&gt;0,VLOOKUP(C47,男子登録情報!$A$1:$H$1688,3,0),"")</f>
        <v/>
      </c>
      <c r="E47" s="533" t="str">
        <f>IF(C47&gt;0,VLOOKUP(C47,男子登録情報!$A$1:$H$1688,4,0),"")</f>
        <v/>
      </c>
      <c r="F47" s="30" t="str">
        <f>IF(C47&gt;0,VLOOKUP(C47,男子登録情報!$A$1:$H$1688,8,0),"")</f>
        <v/>
      </c>
      <c r="G47" s="492" t="e">
        <f>IF(F48&gt;0,VLOOKUP(F48,男子登録情報!$N$2:$O$48,2,0),"")</f>
        <v>#N/A</v>
      </c>
      <c r="H47" s="491" t="str">
        <f t="shared" ref="H47" si="190">IF(C47&gt;0,TEXT(C47,"100000000"),"000000000")</f>
        <v>000000000</v>
      </c>
      <c r="I47" s="5" t="s">
        <v>26</v>
      </c>
      <c r="J47" s="112"/>
      <c r="K47" s="6" t="str">
        <f>IF(J47&gt;0,VLOOKUP(J47,男子登録情報!$J$1:$K$22,2,0),"")</f>
        <v/>
      </c>
      <c r="L47" s="5" t="s">
        <v>29</v>
      </c>
      <c r="M47" s="149"/>
      <c r="N47" s="7" t="str">
        <f t="shared" si="7"/>
        <v/>
      </c>
      <c r="O47" s="271"/>
      <c r="P47" s="119"/>
      <c r="Q47" s="120"/>
      <c r="R47" s="121"/>
      <c r="S47" s="827"/>
      <c r="T47" s="827"/>
      <c r="W47" s="168">
        <f t="shared" si="8"/>
        <v>0</v>
      </c>
      <c r="X47" s="447">
        <f t="shared" ref="X47" si="191">C47</f>
        <v>0</v>
      </c>
      <c r="Y47" s="145" t="str">
        <f t="shared" si="2"/>
        <v/>
      </c>
      <c r="Z47" s="145" t="str">
        <f t="shared" si="3"/>
        <v/>
      </c>
      <c r="AA47" s="145" t="str">
        <f t="shared" si="4"/>
        <v/>
      </c>
      <c r="AB47" s="145" t="str">
        <f t="shared" si="5"/>
        <v/>
      </c>
      <c r="AC47" s="178">
        <f t="shared" si="9"/>
        <v>0</v>
      </c>
      <c r="AD47" s="307" t="str">
        <f t="shared" ref="AD47" si="192">IF(D47="","",D47)</f>
        <v/>
      </c>
      <c r="AE47" s="145" t="str">
        <f t="shared" si="10"/>
        <v/>
      </c>
      <c r="AF47" s="145" t="str">
        <f t="shared" si="11"/>
        <v/>
      </c>
      <c r="AG47" s="182" t="str">
        <f t="shared" si="12"/>
        <v/>
      </c>
      <c r="AH47" s="164">
        <f t="shared" si="13"/>
        <v>0</v>
      </c>
      <c r="AJ47" s="164">
        <f t="shared" si="14"/>
        <v>0</v>
      </c>
      <c r="AK47" s="164" t="str">
        <f t="shared" si="15"/>
        <v>00000</v>
      </c>
      <c r="AL47" s="188" t="str">
        <f t="shared" si="16"/>
        <v>0秒0</v>
      </c>
      <c r="AM47" s="189">
        <f t="shared" si="17"/>
        <v>0</v>
      </c>
      <c r="AN47" s="189" t="str">
        <f t="shared" si="18"/>
        <v>0</v>
      </c>
      <c r="AO47" s="189" t="str">
        <f t="shared" si="19"/>
        <v>0</v>
      </c>
      <c r="AP47" s="189" t="str">
        <f t="shared" si="20"/>
        <v>0m</v>
      </c>
      <c r="AQ47" s="189" t="str">
        <f t="shared" si="21"/>
        <v>点</v>
      </c>
      <c r="AR47" s="164">
        <f t="shared" si="22"/>
        <v>0</v>
      </c>
      <c r="AS47" s="144" t="str">
        <f t="shared" si="23"/>
        <v/>
      </c>
      <c r="AT47" s="164">
        <f t="shared" si="30"/>
        <v>0</v>
      </c>
      <c r="AU47" s="164">
        <f t="shared" si="24"/>
        <v>0</v>
      </c>
      <c r="AV47" s="164">
        <f t="shared" si="25"/>
        <v>0</v>
      </c>
      <c r="AW47" s="457">
        <f>IF(S47="",0,COUNTA($S$14:S49))</f>
        <v>0</v>
      </c>
      <c r="AX47" s="457">
        <f>IF(T47="",0,COUNTA($T$14:T49))</f>
        <v>0</v>
      </c>
      <c r="AY47" s="454">
        <f>IF(OR($K47="20100",$K48="20100",$K49="20100"),COUNTIF($K$14:K49,"20100"),0)</f>
        <v>0</v>
      </c>
      <c r="AZ47" s="451">
        <f t="shared" ref="AZ47" si="193">IF($AY47=0,0,INDEX($M47:$M49,MATCH("20100",$K47:$K49,0),1))</f>
        <v>0</v>
      </c>
      <c r="BA47" s="145" t="str">
        <f t="shared" si="26"/>
        <v/>
      </c>
      <c r="BB47" s="145" t="str">
        <f t="shared" si="27"/>
        <v/>
      </c>
      <c r="BC47" s="145" t="str">
        <f t="shared" si="28"/>
        <v/>
      </c>
      <c r="BD47" s="203" t="str">
        <f>IF(J47="","",COUNTIF($BC$14:BC47,BC47))</f>
        <v/>
      </c>
      <c r="BE47" s="1" t="str">
        <f t="shared" si="29"/>
        <v/>
      </c>
      <c r="BF47" s="447" t="str">
        <f>IF(D47="","",COUNTIF($AD$14:AD47,AD47))</f>
        <v/>
      </c>
      <c r="BG47" s="447">
        <f t="shared" ref="BG47" si="194">IF(BF47=1,BF47,0)</f>
        <v>0</v>
      </c>
      <c r="BH47" s="447" t="str">
        <f t="shared" ref="BH47" si="195">IF(D47="","",$BL47)</f>
        <v/>
      </c>
      <c r="BI47" s="447" t="str">
        <f t="shared" ref="BI47" si="196">IF(E47="","",$BL47)</f>
        <v/>
      </c>
      <c r="BJ47" s="447" t="str">
        <f t="shared" ref="BJ47" si="197">IF(F47="","",$BL47)</f>
        <v/>
      </c>
      <c r="BK47" s="448" t="str">
        <f t="shared" ref="BK47" si="198">IFERROR(IF(G47="","",BL47),"")</f>
        <v/>
      </c>
      <c r="BL47" s="447">
        <v>12</v>
      </c>
      <c r="BM47" s="447">
        <f t="shared" ref="BM47" si="199">IF(C47&gt;0,"",IF(COUNTIF(BH47:BK49,BL47)=4,"",1))</f>
        <v>1</v>
      </c>
      <c r="BN47" s="145">
        <f>COUNTIF($AE$14:AE47,AD47&amp;"-"&amp;"*5000m*")</f>
        <v>0</v>
      </c>
      <c r="BO47" s="447">
        <f t="shared" ref="BO47" si="200">SUM(BN47:BN49)/3</f>
        <v>0</v>
      </c>
      <c r="BP47" s="448" t="str">
        <f t="shared" ref="BP47" si="201">IF(AD47="","",IF(AND(COUNTA(J47:J49)=0,COUNTA(S47:T49)=0),1,""))</f>
        <v/>
      </c>
      <c r="BQ47" s="447">
        <f t="shared" ref="BQ47:BR47" si="202">IF(AND($AD47="",COUNTA(S47)&gt;0),1,0)</f>
        <v>0</v>
      </c>
      <c r="BR47" s="447">
        <f t="shared" si="202"/>
        <v>0</v>
      </c>
      <c r="BS47" s="447" t="str">
        <f t="shared" ref="BS47" si="203">D47&amp;"-"&amp;S47</f>
        <v>-</v>
      </c>
      <c r="BT47" s="447" t="str">
        <f>IF(S47="","",COUNTIF($BS$14:BS47,BS47))</f>
        <v/>
      </c>
      <c r="BU47" s="447" t="str">
        <f t="shared" ref="BU47" si="204">D47&amp;"-"&amp;T47</f>
        <v>-</v>
      </c>
      <c r="BV47" s="447" t="str">
        <f>IF(T47="","",COUNTIF($BU$14:BU47,BU47))</f>
        <v/>
      </c>
    </row>
    <row r="48" spans="1:74" s="1" customFormat="1" ht="18" customHeight="1" thickBot="1">
      <c r="A48" s="523"/>
      <c r="B48" s="501"/>
      <c r="C48" s="503"/>
      <c r="D48" s="503"/>
      <c r="E48" s="503"/>
      <c r="F48" s="31" t="str">
        <f>IF(C47&gt;0,VLOOKUP(C47,男子登録情報!$A$1:$H$1688,5,0),"")</f>
        <v/>
      </c>
      <c r="G48" s="492"/>
      <c r="H48" s="492"/>
      <c r="I48" s="8" t="s">
        <v>30</v>
      </c>
      <c r="J48" s="112"/>
      <c r="K48" s="6" t="str">
        <f>IF(J48&gt;0,VLOOKUP(J48,男子登録情報!$J$1:$K$22,2,0),"")</f>
        <v/>
      </c>
      <c r="L48" s="8" t="s">
        <v>31</v>
      </c>
      <c r="M48" s="148"/>
      <c r="N48" s="7" t="str">
        <f t="shared" si="7"/>
        <v/>
      </c>
      <c r="O48" s="271"/>
      <c r="P48" s="113"/>
      <c r="Q48" s="114"/>
      <c r="R48" s="115"/>
      <c r="S48" s="828"/>
      <c r="T48" s="828"/>
      <c r="W48" s="168">
        <f t="shared" si="8"/>
        <v>0</v>
      </c>
      <c r="X48" s="447"/>
      <c r="Y48" s="145" t="str">
        <f t="shared" si="2"/>
        <v/>
      </c>
      <c r="Z48" s="145" t="str">
        <f t="shared" si="3"/>
        <v/>
      </c>
      <c r="AA48" s="145" t="str">
        <f t="shared" si="4"/>
        <v/>
      </c>
      <c r="AB48" s="145" t="str">
        <f t="shared" si="5"/>
        <v/>
      </c>
      <c r="AC48" s="178">
        <f t="shared" si="9"/>
        <v>0</v>
      </c>
      <c r="AD48" s="308" t="str">
        <f t="shared" ref="AD48:AD49" si="205">AD47</f>
        <v/>
      </c>
      <c r="AE48" s="145" t="str">
        <f t="shared" si="10"/>
        <v/>
      </c>
      <c r="AF48" s="145" t="str">
        <f t="shared" si="11"/>
        <v/>
      </c>
      <c r="AG48" s="182" t="str">
        <f t="shared" si="12"/>
        <v/>
      </c>
      <c r="AH48" s="164">
        <f t="shared" si="13"/>
        <v>0</v>
      </c>
      <c r="AJ48" s="164">
        <f t="shared" si="14"/>
        <v>0</v>
      </c>
      <c r="AK48" s="164" t="str">
        <f t="shared" si="15"/>
        <v>00000</v>
      </c>
      <c r="AL48" s="188" t="str">
        <f t="shared" si="16"/>
        <v>0秒0</v>
      </c>
      <c r="AM48" s="189">
        <f t="shared" si="17"/>
        <v>0</v>
      </c>
      <c r="AN48" s="189" t="str">
        <f t="shared" si="18"/>
        <v>0</v>
      </c>
      <c r="AO48" s="189" t="str">
        <f t="shared" si="19"/>
        <v>0</v>
      </c>
      <c r="AP48" s="189" t="str">
        <f t="shared" si="20"/>
        <v>0m</v>
      </c>
      <c r="AQ48" s="189" t="str">
        <f t="shared" si="21"/>
        <v>点</v>
      </c>
      <c r="AR48" s="164">
        <f t="shared" si="22"/>
        <v>0</v>
      </c>
      <c r="AS48" s="144" t="str">
        <f t="shared" si="23"/>
        <v/>
      </c>
      <c r="AT48" s="164">
        <f t="shared" si="30"/>
        <v>0</v>
      </c>
      <c r="AU48" s="164">
        <f t="shared" si="24"/>
        <v>0</v>
      </c>
      <c r="AV48" s="164">
        <f t="shared" si="25"/>
        <v>0</v>
      </c>
      <c r="AW48" s="458"/>
      <c r="AX48" s="458"/>
      <c r="AY48" s="455"/>
      <c r="AZ48" s="452"/>
      <c r="BA48" s="145" t="str">
        <f t="shared" si="26"/>
        <v/>
      </c>
      <c r="BB48" s="145" t="str">
        <f t="shared" si="27"/>
        <v/>
      </c>
      <c r="BC48" s="145" t="str">
        <f t="shared" si="28"/>
        <v/>
      </c>
      <c r="BD48" s="203" t="str">
        <f>IF(J48="","",COUNTIF($BC$14:BC48,BC48))</f>
        <v/>
      </c>
      <c r="BE48" s="1" t="str">
        <f t="shared" si="29"/>
        <v/>
      </c>
      <c r="BF48" s="447"/>
      <c r="BG48" s="447"/>
      <c r="BH48" s="447"/>
      <c r="BI48" s="447"/>
      <c r="BJ48" s="447"/>
      <c r="BK48" s="449"/>
      <c r="BL48" s="447"/>
      <c r="BM48" s="447"/>
      <c r="BN48" s="145">
        <f>COUNTIF($AE$14:AE48,AD48&amp;"-"&amp;"*5000m*")</f>
        <v>0</v>
      </c>
      <c r="BO48" s="447"/>
      <c r="BP48" s="449"/>
      <c r="BQ48" s="447"/>
      <c r="BR48" s="447"/>
      <c r="BS48" s="447"/>
      <c r="BT48" s="447"/>
      <c r="BU48" s="447"/>
      <c r="BV48" s="447"/>
    </row>
    <row r="49" spans="1:74" s="1" customFormat="1" ht="18" customHeight="1" thickBot="1">
      <c r="A49" s="524"/>
      <c r="B49" s="169" t="s">
        <v>32</v>
      </c>
      <c r="C49" s="170"/>
      <c r="D49" s="32"/>
      <c r="E49" s="32"/>
      <c r="F49" s="33"/>
      <c r="G49" s="493"/>
      <c r="H49" s="493"/>
      <c r="I49" s="9" t="s">
        <v>33</v>
      </c>
      <c r="J49" s="112"/>
      <c r="K49" s="6" t="str">
        <f>IF(J49&gt;0,VLOOKUP(J49,男子登録情報!$J$1:$K$22,2,0),"")</f>
        <v/>
      </c>
      <c r="L49" s="10" t="s">
        <v>34</v>
      </c>
      <c r="M49" s="149"/>
      <c r="N49" s="7" t="str">
        <f t="shared" si="7"/>
        <v/>
      </c>
      <c r="O49" s="271"/>
      <c r="P49" s="116"/>
      <c r="Q49" s="117"/>
      <c r="R49" s="118"/>
      <c r="S49" s="829"/>
      <c r="T49" s="829"/>
      <c r="W49" s="168">
        <f t="shared" si="8"/>
        <v>0</v>
      </c>
      <c r="X49" s="447"/>
      <c r="Y49" s="145" t="str">
        <f t="shared" si="2"/>
        <v/>
      </c>
      <c r="Z49" s="145" t="str">
        <f t="shared" si="3"/>
        <v/>
      </c>
      <c r="AA49" s="145" t="str">
        <f t="shared" si="4"/>
        <v/>
      </c>
      <c r="AB49" s="145" t="str">
        <f t="shared" si="5"/>
        <v/>
      </c>
      <c r="AC49" s="178">
        <f t="shared" si="9"/>
        <v>0</v>
      </c>
      <c r="AD49" s="309" t="str">
        <f t="shared" si="205"/>
        <v/>
      </c>
      <c r="AE49" s="145" t="str">
        <f t="shared" si="10"/>
        <v/>
      </c>
      <c r="AF49" s="145" t="str">
        <f t="shared" si="11"/>
        <v/>
      </c>
      <c r="AG49" s="182" t="str">
        <f t="shared" si="12"/>
        <v/>
      </c>
      <c r="AH49" s="164">
        <f t="shared" si="13"/>
        <v>0</v>
      </c>
      <c r="AJ49" s="164">
        <f t="shared" si="14"/>
        <v>0</v>
      </c>
      <c r="AK49" s="164" t="str">
        <f t="shared" si="15"/>
        <v>00000</v>
      </c>
      <c r="AL49" s="188" t="str">
        <f t="shared" si="16"/>
        <v>0秒0</v>
      </c>
      <c r="AM49" s="189">
        <f t="shared" si="17"/>
        <v>0</v>
      </c>
      <c r="AN49" s="189" t="str">
        <f t="shared" si="18"/>
        <v>0</v>
      </c>
      <c r="AO49" s="189" t="str">
        <f t="shared" si="19"/>
        <v>0</v>
      </c>
      <c r="AP49" s="189" t="str">
        <f t="shared" si="20"/>
        <v>0m</v>
      </c>
      <c r="AQ49" s="189" t="str">
        <f t="shared" si="21"/>
        <v>点</v>
      </c>
      <c r="AR49" s="164">
        <f t="shared" si="22"/>
        <v>0</v>
      </c>
      <c r="AS49" s="144" t="str">
        <f t="shared" si="23"/>
        <v/>
      </c>
      <c r="AT49" s="164">
        <f t="shared" si="30"/>
        <v>0</v>
      </c>
      <c r="AU49" s="164">
        <f t="shared" si="24"/>
        <v>0</v>
      </c>
      <c r="AV49" s="164">
        <f t="shared" si="25"/>
        <v>0</v>
      </c>
      <c r="AW49" s="459"/>
      <c r="AX49" s="459"/>
      <c r="AY49" s="456"/>
      <c r="AZ49" s="453"/>
      <c r="BA49" s="145" t="str">
        <f t="shared" si="26"/>
        <v/>
      </c>
      <c r="BB49" s="145" t="str">
        <f t="shared" si="27"/>
        <v/>
      </c>
      <c r="BC49" s="145" t="str">
        <f t="shared" si="28"/>
        <v/>
      </c>
      <c r="BD49" s="203" t="str">
        <f>IF(J49="","",COUNTIF($BC$14:BC49,BC49))</f>
        <v/>
      </c>
      <c r="BE49" s="1" t="str">
        <f t="shared" si="29"/>
        <v/>
      </c>
      <c r="BF49" s="447"/>
      <c r="BG49" s="447"/>
      <c r="BH49" s="447"/>
      <c r="BI49" s="447"/>
      <c r="BJ49" s="447"/>
      <c r="BK49" s="450"/>
      <c r="BL49" s="447"/>
      <c r="BM49" s="447"/>
      <c r="BN49" s="145">
        <f>COUNTIF($AE$14:AE49,AD49&amp;"-"&amp;"*5000m*")</f>
        <v>0</v>
      </c>
      <c r="BO49" s="447"/>
      <c r="BP49" s="450"/>
      <c r="BQ49" s="447"/>
      <c r="BR49" s="447"/>
      <c r="BS49" s="447"/>
      <c r="BT49" s="447"/>
      <c r="BU49" s="447"/>
      <c r="BV49" s="447"/>
    </row>
    <row r="50" spans="1:74" s="1" customFormat="1" ht="18" customHeight="1" thickTop="1" thickBot="1">
      <c r="A50" s="522">
        <v>13</v>
      </c>
      <c r="B50" s="500" t="s">
        <v>1224</v>
      </c>
      <c r="C50" s="502"/>
      <c r="D50" s="502" t="str">
        <f>IF(C50&gt;0,VLOOKUP(C50,男子登録情報!$A$1:$H$1688,3,0),"")</f>
        <v/>
      </c>
      <c r="E50" s="502" t="str">
        <f>IF(C50&gt;0,VLOOKUP(C50,男子登録情報!$A$1:$H$1688,4,0),"")</f>
        <v/>
      </c>
      <c r="F50" s="30" t="str">
        <f>IF(C50&gt;0,VLOOKUP(C50,男子登録情報!$A$1:$H$1688,8,0),"")</f>
        <v/>
      </c>
      <c r="G50" s="491" t="e">
        <f>IF(F51&gt;0,VLOOKUP(F51,男子登録情報!$N$2:$O$48,2,0),"")</f>
        <v>#N/A</v>
      </c>
      <c r="H50" s="491" t="str">
        <f t="shared" ref="H50" si="206">IF(C50&gt;0,TEXT(C50,"100000000"),"000000000")</f>
        <v>000000000</v>
      </c>
      <c r="I50" s="5" t="s">
        <v>26</v>
      </c>
      <c r="J50" s="112"/>
      <c r="K50" s="6" t="str">
        <f>IF(J50&gt;0,VLOOKUP(J50,男子登録情報!$J$1:$K$22,2,0),"")</f>
        <v/>
      </c>
      <c r="L50" s="5" t="s">
        <v>29</v>
      </c>
      <c r="M50" s="150"/>
      <c r="N50" s="7" t="str">
        <f t="shared" si="7"/>
        <v/>
      </c>
      <c r="O50" s="271"/>
      <c r="P50" s="512"/>
      <c r="Q50" s="513"/>
      <c r="R50" s="514"/>
      <c r="S50" s="827"/>
      <c r="T50" s="827"/>
      <c r="W50" s="168">
        <f t="shared" si="8"/>
        <v>0</v>
      </c>
      <c r="X50" s="447">
        <f t="shared" ref="X50" si="207">C50</f>
        <v>0</v>
      </c>
      <c r="Y50" s="145" t="str">
        <f t="shared" si="2"/>
        <v/>
      </c>
      <c r="Z50" s="145" t="str">
        <f t="shared" si="3"/>
        <v/>
      </c>
      <c r="AA50" s="145" t="str">
        <f t="shared" si="4"/>
        <v/>
      </c>
      <c r="AB50" s="145" t="str">
        <f t="shared" si="5"/>
        <v/>
      </c>
      <c r="AC50" s="178">
        <f t="shared" si="9"/>
        <v>0</v>
      </c>
      <c r="AD50" s="307" t="str">
        <f t="shared" ref="AD50" si="208">IF(D50="","",D50)</f>
        <v/>
      </c>
      <c r="AE50" s="145" t="str">
        <f t="shared" si="10"/>
        <v/>
      </c>
      <c r="AF50" s="145" t="str">
        <f t="shared" si="11"/>
        <v/>
      </c>
      <c r="AG50" s="182" t="str">
        <f t="shared" si="12"/>
        <v/>
      </c>
      <c r="AH50" s="164">
        <f t="shared" si="13"/>
        <v>0</v>
      </c>
      <c r="AJ50" s="164">
        <f t="shared" si="14"/>
        <v>0</v>
      </c>
      <c r="AK50" s="164" t="str">
        <f t="shared" si="15"/>
        <v>00000</v>
      </c>
      <c r="AL50" s="188" t="str">
        <f t="shared" si="16"/>
        <v>0秒0</v>
      </c>
      <c r="AM50" s="189">
        <f t="shared" si="17"/>
        <v>0</v>
      </c>
      <c r="AN50" s="189" t="str">
        <f t="shared" si="18"/>
        <v>0</v>
      </c>
      <c r="AO50" s="189" t="str">
        <f t="shared" si="19"/>
        <v>0</v>
      </c>
      <c r="AP50" s="189" t="str">
        <f t="shared" si="20"/>
        <v>0m</v>
      </c>
      <c r="AQ50" s="189" t="str">
        <f t="shared" si="21"/>
        <v>点</v>
      </c>
      <c r="AR50" s="164">
        <f t="shared" si="22"/>
        <v>0</v>
      </c>
      <c r="AS50" s="144" t="str">
        <f t="shared" si="23"/>
        <v/>
      </c>
      <c r="AT50" s="164">
        <f t="shared" si="30"/>
        <v>0</v>
      </c>
      <c r="AU50" s="164">
        <f t="shared" si="24"/>
        <v>0</v>
      </c>
      <c r="AV50" s="164">
        <f t="shared" si="25"/>
        <v>0</v>
      </c>
      <c r="AW50" s="457">
        <f>IF(S50="",0,COUNTA($S$14:S52))</f>
        <v>0</v>
      </c>
      <c r="AX50" s="457">
        <f>IF(T50="",0,COUNTA($T$14:T52))</f>
        <v>0</v>
      </c>
      <c r="AY50" s="454">
        <f>IF(OR($K50="20100",$K51="20100",$K52="20100"),COUNTIF($K$14:K52,"20100"),0)</f>
        <v>0</v>
      </c>
      <c r="AZ50" s="451">
        <f t="shared" ref="AZ50" si="209">IF($AY50=0,0,INDEX($M50:$M52,MATCH("20100",$K50:$K52,0),1))</f>
        <v>0</v>
      </c>
      <c r="BA50" s="145" t="str">
        <f t="shared" si="26"/>
        <v/>
      </c>
      <c r="BB50" s="145" t="str">
        <f t="shared" si="27"/>
        <v/>
      </c>
      <c r="BC50" s="145" t="str">
        <f t="shared" si="28"/>
        <v/>
      </c>
      <c r="BD50" s="203" t="str">
        <f>IF(J50="","",COUNTIF($BC$14:BC50,BC50))</f>
        <v/>
      </c>
      <c r="BE50" s="1" t="str">
        <f t="shared" si="29"/>
        <v/>
      </c>
      <c r="BF50" s="447" t="str">
        <f>IF(D50="","",COUNTIF($AD$14:AD50,AD50))</f>
        <v/>
      </c>
      <c r="BG50" s="447">
        <f t="shared" ref="BG50" si="210">IF(BF50=1,BF50,0)</f>
        <v>0</v>
      </c>
      <c r="BH50" s="447" t="str">
        <f t="shared" ref="BH50" si="211">IF(D50="","",$BL50)</f>
        <v/>
      </c>
      <c r="BI50" s="447" t="str">
        <f t="shared" ref="BI50" si="212">IF(E50="","",$BL50)</f>
        <v/>
      </c>
      <c r="BJ50" s="447" t="str">
        <f t="shared" ref="BJ50" si="213">IF(F50="","",$BL50)</f>
        <v/>
      </c>
      <c r="BK50" s="448" t="str">
        <f t="shared" ref="BK50" si="214">IFERROR(IF(G50="","",BL50),"")</f>
        <v/>
      </c>
      <c r="BL50" s="447">
        <v>13</v>
      </c>
      <c r="BM50" s="447">
        <f t="shared" ref="BM50" si="215">IF(C50&gt;0,"",IF(COUNTIF(BH50:BK52,BL50)=4,"",1))</f>
        <v>1</v>
      </c>
      <c r="BN50" s="145">
        <f>COUNTIF($AE$14:AE50,AD50&amp;"-"&amp;"*5000m*")</f>
        <v>0</v>
      </c>
      <c r="BO50" s="447">
        <f t="shared" ref="BO50" si="216">SUM(BN50:BN52)/3</f>
        <v>0</v>
      </c>
      <c r="BP50" s="448" t="str">
        <f t="shared" ref="BP50" si="217">IF(AD50="","",IF(AND(COUNTA(J50:J52)=0,COUNTA(S50:T52)=0),1,""))</f>
        <v/>
      </c>
      <c r="BQ50" s="447">
        <f t="shared" ref="BQ50:BR50" si="218">IF(AND($AD50="",COUNTA(S50)&gt;0),1,0)</f>
        <v>0</v>
      </c>
      <c r="BR50" s="447">
        <f t="shared" si="218"/>
        <v>0</v>
      </c>
      <c r="BS50" s="447" t="str">
        <f t="shared" ref="BS50" si="219">D50&amp;"-"&amp;S50</f>
        <v>-</v>
      </c>
      <c r="BT50" s="447" t="str">
        <f>IF(S50="","",COUNTIF($BS$14:BS50,BS50))</f>
        <v/>
      </c>
      <c r="BU50" s="447" t="str">
        <f t="shared" ref="BU50" si="220">D50&amp;"-"&amp;T50</f>
        <v>-</v>
      </c>
      <c r="BV50" s="447" t="str">
        <f>IF(T50="","",COUNTIF($BU$14:BU50,BU50))</f>
        <v/>
      </c>
    </row>
    <row r="51" spans="1:74" s="1" customFormat="1" ht="18" customHeight="1" thickBot="1">
      <c r="A51" s="523"/>
      <c r="B51" s="501"/>
      <c r="C51" s="503"/>
      <c r="D51" s="503"/>
      <c r="E51" s="503"/>
      <c r="F51" s="31" t="str">
        <f>IF(C50&gt;0,VLOOKUP(C50,男子登録情報!$A$1:$H$1688,5,0),"")</f>
        <v/>
      </c>
      <c r="G51" s="492"/>
      <c r="H51" s="492"/>
      <c r="I51" s="8" t="s">
        <v>30</v>
      </c>
      <c r="J51" s="112"/>
      <c r="K51" s="6" t="str">
        <f>IF(J51&gt;0,VLOOKUP(J51,男子登録情報!$J$1:$K$22,2,0),"")</f>
        <v/>
      </c>
      <c r="L51" s="8" t="s">
        <v>31</v>
      </c>
      <c r="M51" s="148"/>
      <c r="N51" s="7" t="str">
        <f t="shared" si="7"/>
        <v/>
      </c>
      <c r="O51" s="271"/>
      <c r="P51" s="479"/>
      <c r="Q51" s="480"/>
      <c r="R51" s="481"/>
      <c r="S51" s="828"/>
      <c r="T51" s="828"/>
      <c r="W51" s="168">
        <f t="shared" si="8"/>
        <v>0</v>
      </c>
      <c r="X51" s="447"/>
      <c r="Y51" s="145" t="str">
        <f t="shared" si="2"/>
        <v/>
      </c>
      <c r="Z51" s="145" t="str">
        <f t="shared" si="3"/>
        <v/>
      </c>
      <c r="AA51" s="145" t="str">
        <f t="shared" si="4"/>
        <v/>
      </c>
      <c r="AB51" s="145" t="str">
        <f t="shared" si="5"/>
        <v/>
      </c>
      <c r="AC51" s="178">
        <f t="shared" si="9"/>
        <v>0</v>
      </c>
      <c r="AD51" s="308" t="str">
        <f t="shared" ref="AD51:AD52" si="221">AD50</f>
        <v/>
      </c>
      <c r="AE51" s="145" t="str">
        <f t="shared" si="10"/>
        <v/>
      </c>
      <c r="AF51" s="145" t="str">
        <f t="shared" si="11"/>
        <v/>
      </c>
      <c r="AG51" s="182" t="str">
        <f t="shared" si="12"/>
        <v/>
      </c>
      <c r="AH51" s="164">
        <f t="shared" si="13"/>
        <v>0</v>
      </c>
      <c r="AJ51" s="164">
        <f t="shared" si="14"/>
        <v>0</v>
      </c>
      <c r="AK51" s="164" t="str">
        <f t="shared" si="15"/>
        <v>00000</v>
      </c>
      <c r="AL51" s="188" t="str">
        <f t="shared" si="16"/>
        <v>0秒0</v>
      </c>
      <c r="AM51" s="189">
        <f t="shared" si="17"/>
        <v>0</v>
      </c>
      <c r="AN51" s="189" t="str">
        <f t="shared" si="18"/>
        <v>0</v>
      </c>
      <c r="AO51" s="189" t="str">
        <f t="shared" si="19"/>
        <v>0</v>
      </c>
      <c r="AP51" s="189" t="str">
        <f t="shared" si="20"/>
        <v>0m</v>
      </c>
      <c r="AQ51" s="189" t="str">
        <f t="shared" si="21"/>
        <v>点</v>
      </c>
      <c r="AR51" s="164">
        <f t="shared" si="22"/>
        <v>0</v>
      </c>
      <c r="AS51" s="144" t="str">
        <f t="shared" si="23"/>
        <v/>
      </c>
      <c r="AT51" s="164">
        <f t="shared" si="30"/>
        <v>0</v>
      </c>
      <c r="AU51" s="164">
        <f t="shared" si="24"/>
        <v>0</v>
      </c>
      <c r="AV51" s="164">
        <f t="shared" si="25"/>
        <v>0</v>
      </c>
      <c r="AW51" s="458"/>
      <c r="AX51" s="458"/>
      <c r="AY51" s="455"/>
      <c r="AZ51" s="452"/>
      <c r="BA51" s="145" t="str">
        <f t="shared" si="26"/>
        <v/>
      </c>
      <c r="BB51" s="145" t="str">
        <f t="shared" si="27"/>
        <v/>
      </c>
      <c r="BC51" s="145" t="str">
        <f t="shared" si="28"/>
        <v/>
      </c>
      <c r="BD51" s="203" t="str">
        <f>IF(J51="","",COUNTIF($BC$14:BC51,BC51))</f>
        <v/>
      </c>
      <c r="BE51" s="1" t="str">
        <f t="shared" si="29"/>
        <v/>
      </c>
      <c r="BF51" s="447"/>
      <c r="BG51" s="447"/>
      <c r="BH51" s="447"/>
      <c r="BI51" s="447"/>
      <c r="BJ51" s="447"/>
      <c r="BK51" s="449"/>
      <c r="BL51" s="447"/>
      <c r="BM51" s="447"/>
      <c r="BN51" s="145">
        <f>COUNTIF($AE$14:AE51,AD51&amp;"-"&amp;"*5000m*")</f>
        <v>0</v>
      </c>
      <c r="BO51" s="447"/>
      <c r="BP51" s="449"/>
      <c r="BQ51" s="447"/>
      <c r="BR51" s="447"/>
      <c r="BS51" s="447"/>
      <c r="BT51" s="447"/>
      <c r="BU51" s="447"/>
      <c r="BV51" s="447"/>
    </row>
    <row r="52" spans="1:74" s="1" customFormat="1" ht="18" customHeight="1" thickBot="1">
      <c r="A52" s="524"/>
      <c r="B52" s="169" t="s">
        <v>32</v>
      </c>
      <c r="C52" s="170"/>
      <c r="D52" s="32"/>
      <c r="E52" s="32"/>
      <c r="F52" s="33"/>
      <c r="G52" s="493"/>
      <c r="H52" s="493"/>
      <c r="I52" s="9" t="s">
        <v>33</v>
      </c>
      <c r="J52" s="112"/>
      <c r="K52" s="6" t="str">
        <f>IF(J52&gt;0,VLOOKUP(J52,男子登録情報!$J$1:$K$22,2,0),"")</f>
        <v/>
      </c>
      <c r="L52" s="10" t="s">
        <v>34</v>
      </c>
      <c r="M52" s="149"/>
      <c r="N52" s="7" t="str">
        <f t="shared" si="7"/>
        <v/>
      </c>
      <c r="O52" s="271"/>
      <c r="P52" s="482"/>
      <c r="Q52" s="483"/>
      <c r="R52" s="484"/>
      <c r="S52" s="829"/>
      <c r="T52" s="829"/>
      <c r="W52" s="168">
        <f t="shared" si="8"/>
        <v>0</v>
      </c>
      <c r="X52" s="447"/>
      <c r="Y52" s="145" t="str">
        <f t="shared" si="2"/>
        <v/>
      </c>
      <c r="Z52" s="145" t="str">
        <f t="shared" si="3"/>
        <v/>
      </c>
      <c r="AA52" s="145" t="str">
        <f t="shared" si="4"/>
        <v/>
      </c>
      <c r="AB52" s="145" t="str">
        <f t="shared" si="5"/>
        <v/>
      </c>
      <c r="AC52" s="178">
        <f t="shared" si="9"/>
        <v>0</v>
      </c>
      <c r="AD52" s="309" t="str">
        <f t="shared" si="221"/>
        <v/>
      </c>
      <c r="AE52" s="145" t="str">
        <f t="shared" si="10"/>
        <v/>
      </c>
      <c r="AF52" s="145" t="str">
        <f t="shared" si="11"/>
        <v/>
      </c>
      <c r="AG52" s="182" t="str">
        <f t="shared" si="12"/>
        <v/>
      </c>
      <c r="AH52" s="164">
        <f t="shared" si="13"/>
        <v>0</v>
      </c>
      <c r="AJ52" s="164">
        <f t="shared" si="14"/>
        <v>0</v>
      </c>
      <c r="AK52" s="164" t="str">
        <f t="shared" si="15"/>
        <v>00000</v>
      </c>
      <c r="AL52" s="188" t="str">
        <f t="shared" si="16"/>
        <v>0秒0</v>
      </c>
      <c r="AM52" s="189">
        <f t="shared" si="17"/>
        <v>0</v>
      </c>
      <c r="AN52" s="189" t="str">
        <f t="shared" si="18"/>
        <v>0</v>
      </c>
      <c r="AO52" s="189" t="str">
        <f t="shared" si="19"/>
        <v>0</v>
      </c>
      <c r="AP52" s="189" t="str">
        <f t="shared" si="20"/>
        <v>0m</v>
      </c>
      <c r="AQ52" s="189" t="str">
        <f t="shared" si="21"/>
        <v>点</v>
      </c>
      <c r="AR52" s="164">
        <f t="shared" si="22"/>
        <v>0</v>
      </c>
      <c r="AS52" s="144" t="str">
        <f t="shared" si="23"/>
        <v/>
      </c>
      <c r="AT52" s="164">
        <f t="shared" si="30"/>
        <v>0</v>
      </c>
      <c r="AU52" s="164">
        <f t="shared" si="24"/>
        <v>0</v>
      </c>
      <c r="AV52" s="164">
        <f t="shared" si="25"/>
        <v>0</v>
      </c>
      <c r="AW52" s="459"/>
      <c r="AX52" s="459"/>
      <c r="AY52" s="456"/>
      <c r="AZ52" s="453"/>
      <c r="BA52" s="145" t="str">
        <f t="shared" si="26"/>
        <v/>
      </c>
      <c r="BB52" s="145" t="str">
        <f t="shared" si="27"/>
        <v/>
      </c>
      <c r="BC52" s="145" t="str">
        <f t="shared" si="28"/>
        <v/>
      </c>
      <c r="BD52" s="203" t="str">
        <f>IF(J52="","",COUNTIF($BC$14:BC52,BC52))</f>
        <v/>
      </c>
      <c r="BE52" s="1" t="str">
        <f t="shared" si="29"/>
        <v/>
      </c>
      <c r="BF52" s="447"/>
      <c r="BG52" s="447"/>
      <c r="BH52" s="447"/>
      <c r="BI52" s="447"/>
      <c r="BJ52" s="447"/>
      <c r="BK52" s="450"/>
      <c r="BL52" s="447"/>
      <c r="BM52" s="447"/>
      <c r="BN52" s="145">
        <f>COUNTIF($AE$14:AE52,AD52&amp;"-"&amp;"*5000m*")</f>
        <v>0</v>
      </c>
      <c r="BO52" s="447"/>
      <c r="BP52" s="450"/>
      <c r="BQ52" s="447"/>
      <c r="BR52" s="447"/>
      <c r="BS52" s="447"/>
      <c r="BT52" s="447"/>
      <c r="BU52" s="447"/>
      <c r="BV52" s="447"/>
    </row>
    <row r="53" spans="1:74" s="1" customFormat="1" ht="18" customHeight="1" thickTop="1" thickBot="1">
      <c r="A53" s="522">
        <v>14</v>
      </c>
      <c r="B53" s="500" t="s">
        <v>1224</v>
      </c>
      <c r="C53" s="502"/>
      <c r="D53" s="502" t="str">
        <f>IF(C53&gt;0,VLOOKUP(C53,男子登録情報!$A$1:$H$1688,3,0),"")</f>
        <v/>
      </c>
      <c r="E53" s="502" t="str">
        <f>IF(C53&gt;0,VLOOKUP(C53,男子登録情報!$A$1:$H$1688,4,0),"")</f>
        <v/>
      </c>
      <c r="F53" s="30" t="str">
        <f>IF(C53&gt;0,VLOOKUP(C53,男子登録情報!$A$1:$H$1688,8,0),"")</f>
        <v/>
      </c>
      <c r="G53" s="491" t="e">
        <f>IF(F54&gt;0,VLOOKUP(F54,男子登録情報!$N$2:$O$48,2,0),"")</f>
        <v>#N/A</v>
      </c>
      <c r="H53" s="491" t="str">
        <f t="shared" ref="H53" si="222">IF(C53&gt;0,TEXT(C53,"100000000"),"000000000")</f>
        <v>000000000</v>
      </c>
      <c r="I53" s="5" t="s">
        <v>26</v>
      </c>
      <c r="J53" s="112"/>
      <c r="K53" s="6" t="str">
        <f>IF(J53&gt;0,VLOOKUP(J53,男子登録情報!$J$1:$K$22,2,0),"")</f>
        <v/>
      </c>
      <c r="L53" s="5" t="s">
        <v>29</v>
      </c>
      <c r="M53" s="150"/>
      <c r="N53" s="7" t="str">
        <f t="shared" si="7"/>
        <v/>
      </c>
      <c r="O53" s="271"/>
      <c r="P53" s="512"/>
      <c r="Q53" s="513"/>
      <c r="R53" s="514"/>
      <c r="S53" s="827"/>
      <c r="T53" s="827"/>
      <c r="W53" s="168">
        <f t="shared" si="8"/>
        <v>0</v>
      </c>
      <c r="X53" s="447">
        <f t="shared" ref="X53" si="223">C53</f>
        <v>0</v>
      </c>
      <c r="Y53" s="145" t="str">
        <f t="shared" si="2"/>
        <v/>
      </c>
      <c r="Z53" s="145" t="str">
        <f t="shared" si="3"/>
        <v/>
      </c>
      <c r="AA53" s="145" t="str">
        <f t="shared" si="4"/>
        <v/>
      </c>
      <c r="AB53" s="145" t="str">
        <f t="shared" si="5"/>
        <v/>
      </c>
      <c r="AC53" s="178">
        <f t="shared" si="9"/>
        <v>0</v>
      </c>
      <c r="AD53" s="307" t="str">
        <f t="shared" ref="AD53" si="224">IF(D53="","",D53)</f>
        <v/>
      </c>
      <c r="AE53" s="145" t="str">
        <f t="shared" si="10"/>
        <v/>
      </c>
      <c r="AF53" s="145" t="str">
        <f t="shared" si="11"/>
        <v/>
      </c>
      <c r="AG53" s="182" t="str">
        <f t="shared" si="12"/>
        <v/>
      </c>
      <c r="AH53" s="164">
        <f t="shared" si="13"/>
        <v>0</v>
      </c>
      <c r="AJ53" s="164">
        <f t="shared" si="14"/>
        <v>0</v>
      </c>
      <c r="AK53" s="164" t="str">
        <f t="shared" si="15"/>
        <v>00000</v>
      </c>
      <c r="AL53" s="188" t="str">
        <f t="shared" si="16"/>
        <v>0秒0</v>
      </c>
      <c r="AM53" s="189">
        <f t="shared" si="17"/>
        <v>0</v>
      </c>
      <c r="AN53" s="189" t="str">
        <f t="shared" si="18"/>
        <v>0</v>
      </c>
      <c r="AO53" s="189" t="str">
        <f t="shared" si="19"/>
        <v>0</v>
      </c>
      <c r="AP53" s="189" t="str">
        <f t="shared" si="20"/>
        <v>0m</v>
      </c>
      <c r="AQ53" s="189" t="str">
        <f t="shared" si="21"/>
        <v>点</v>
      </c>
      <c r="AR53" s="164">
        <f t="shared" si="22"/>
        <v>0</v>
      </c>
      <c r="AS53" s="144" t="str">
        <f t="shared" si="23"/>
        <v/>
      </c>
      <c r="AT53" s="164">
        <f t="shared" si="30"/>
        <v>0</v>
      </c>
      <c r="AU53" s="164">
        <f t="shared" si="24"/>
        <v>0</v>
      </c>
      <c r="AV53" s="164">
        <f t="shared" si="25"/>
        <v>0</v>
      </c>
      <c r="AW53" s="457">
        <f>IF(S53="",0,COUNTA($S$14:S55))</f>
        <v>0</v>
      </c>
      <c r="AX53" s="457">
        <f>IF(T53="",0,COUNTA($T$14:T55))</f>
        <v>0</v>
      </c>
      <c r="AY53" s="454">
        <f>IF(OR($K53="20100",$K54="20100",$K55="20100"),COUNTIF($K$14:K55,"20100"),0)</f>
        <v>0</v>
      </c>
      <c r="AZ53" s="451">
        <f t="shared" ref="AZ53" si="225">IF($AY53=0,0,INDEX($M53:$M55,MATCH("20100",$K53:$K55,0),1))</f>
        <v>0</v>
      </c>
      <c r="BA53" s="145" t="str">
        <f t="shared" si="26"/>
        <v/>
      </c>
      <c r="BB53" s="145" t="str">
        <f t="shared" si="27"/>
        <v/>
      </c>
      <c r="BC53" s="145" t="str">
        <f t="shared" si="28"/>
        <v/>
      </c>
      <c r="BD53" s="203" t="str">
        <f>IF(J53="","",COUNTIF($BC$14:BC53,BC53))</f>
        <v/>
      </c>
      <c r="BE53" s="1" t="str">
        <f t="shared" si="29"/>
        <v/>
      </c>
      <c r="BF53" s="447" t="str">
        <f>IF(D53="","",COUNTIF($AD$14:AD53,AD53))</f>
        <v/>
      </c>
      <c r="BG53" s="447">
        <f t="shared" ref="BG53" si="226">IF(BF53=1,BF53,0)</f>
        <v>0</v>
      </c>
      <c r="BH53" s="447" t="str">
        <f t="shared" ref="BH53" si="227">IF(D53="","",$BL53)</f>
        <v/>
      </c>
      <c r="BI53" s="447" t="str">
        <f t="shared" ref="BI53" si="228">IF(E53="","",$BL53)</f>
        <v/>
      </c>
      <c r="BJ53" s="447" t="str">
        <f t="shared" ref="BJ53" si="229">IF(F53="","",$BL53)</f>
        <v/>
      </c>
      <c r="BK53" s="448" t="str">
        <f t="shared" ref="BK53" si="230">IFERROR(IF(G53="","",BL53),"")</f>
        <v/>
      </c>
      <c r="BL53" s="447">
        <v>14</v>
      </c>
      <c r="BM53" s="447">
        <f t="shared" ref="BM53" si="231">IF(C53&gt;0,"",IF(COUNTIF(BH53:BK55,BL53)=4,"",1))</f>
        <v>1</v>
      </c>
      <c r="BN53" s="145">
        <f>COUNTIF($AE$14:AE53,AD53&amp;"-"&amp;"*5000m*")</f>
        <v>0</v>
      </c>
      <c r="BO53" s="447">
        <f t="shared" ref="BO53" si="232">SUM(BN53:BN55)/3</f>
        <v>0</v>
      </c>
      <c r="BP53" s="448" t="str">
        <f t="shared" ref="BP53" si="233">IF(AD53="","",IF(AND(COUNTA(J53:J55)=0,COUNTA(S53:T55)=0),1,""))</f>
        <v/>
      </c>
      <c r="BQ53" s="447">
        <f t="shared" ref="BQ53:BR53" si="234">IF(AND($AD53="",COUNTA(S53)&gt;0),1,0)</f>
        <v>0</v>
      </c>
      <c r="BR53" s="447">
        <f t="shared" si="234"/>
        <v>0</v>
      </c>
      <c r="BS53" s="447" t="str">
        <f t="shared" ref="BS53" si="235">D53&amp;"-"&amp;S53</f>
        <v>-</v>
      </c>
      <c r="BT53" s="447" t="str">
        <f>IF(S53="","",COUNTIF($BS$14:BS53,BS53))</f>
        <v/>
      </c>
      <c r="BU53" s="447" t="str">
        <f t="shared" ref="BU53" si="236">D53&amp;"-"&amp;T53</f>
        <v>-</v>
      </c>
      <c r="BV53" s="447" t="str">
        <f>IF(T53="","",COUNTIF($BU$14:BU53,BU53))</f>
        <v/>
      </c>
    </row>
    <row r="54" spans="1:74" s="1" customFormat="1" ht="18" customHeight="1" thickBot="1">
      <c r="A54" s="523"/>
      <c r="B54" s="501"/>
      <c r="C54" s="503"/>
      <c r="D54" s="503"/>
      <c r="E54" s="503"/>
      <c r="F54" s="31" t="str">
        <f>IF(C53&gt;0,VLOOKUP(C53,男子登録情報!$A$1:$H$1688,5,0),"")</f>
        <v/>
      </c>
      <c r="G54" s="492"/>
      <c r="H54" s="492"/>
      <c r="I54" s="8" t="s">
        <v>30</v>
      </c>
      <c r="J54" s="112"/>
      <c r="K54" s="6" t="str">
        <f>IF(J54&gt;0,VLOOKUP(J54,男子登録情報!$J$1:$K$22,2,0),"")</f>
        <v/>
      </c>
      <c r="L54" s="8" t="s">
        <v>31</v>
      </c>
      <c r="M54" s="148"/>
      <c r="N54" s="7" t="str">
        <f t="shared" si="7"/>
        <v/>
      </c>
      <c r="O54" s="271"/>
      <c r="P54" s="479"/>
      <c r="Q54" s="480"/>
      <c r="R54" s="481"/>
      <c r="S54" s="828"/>
      <c r="T54" s="828"/>
      <c r="W54" s="168">
        <f t="shared" si="8"/>
        <v>0</v>
      </c>
      <c r="X54" s="447"/>
      <c r="Y54" s="145" t="str">
        <f t="shared" si="2"/>
        <v/>
      </c>
      <c r="Z54" s="145" t="str">
        <f t="shared" si="3"/>
        <v/>
      </c>
      <c r="AA54" s="145" t="str">
        <f t="shared" si="4"/>
        <v/>
      </c>
      <c r="AB54" s="145" t="str">
        <f t="shared" si="5"/>
        <v/>
      </c>
      <c r="AC54" s="178">
        <f t="shared" si="9"/>
        <v>0</v>
      </c>
      <c r="AD54" s="308" t="str">
        <f t="shared" ref="AD54:AD55" si="237">AD53</f>
        <v/>
      </c>
      <c r="AE54" s="145" t="str">
        <f t="shared" si="10"/>
        <v/>
      </c>
      <c r="AF54" s="145" t="str">
        <f t="shared" si="11"/>
        <v/>
      </c>
      <c r="AG54" s="182" t="str">
        <f t="shared" si="12"/>
        <v/>
      </c>
      <c r="AH54" s="164">
        <f t="shared" si="13"/>
        <v>0</v>
      </c>
      <c r="AJ54" s="164">
        <f t="shared" si="14"/>
        <v>0</v>
      </c>
      <c r="AK54" s="164" t="str">
        <f t="shared" si="15"/>
        <v>00000</v>
      </c>
      <c r="AL54" s="188" t="str">
        <f t="shared" si="16"/>
        <v>0秒0</v>
      </c>
      <c r="AM54" s="189">
        <f t="shared" si="17"/>
        <v>0</v>
      </c>
      <c r="AN54" s="189" t="str">
        <f t="shared" si="18"/>
        <v>0</v>
      </c>
      <c r="AO54" s="189" t="str">
        <f t="shared" si="19"/>
        <v>0</v>
      </c>
      <c r="AP54" s="189" t="str">
        <f t="shared" si="20"/>
        <v>0m</v>
      </c>
      <c r="AQ54" s="189" t="str">
        <f t="shared" si="21"/>
        <v>点</v>
      </c>
      <c r="AR54" s="164">
        <f t="shared" si="22"/>
        <v>0</v>
      </c>
      <c r="AS54" s="144" t="str">
        <f t="shared" si="23"/>
        <v/>
      </c>
      <c r="AT54" s="164">
        <f t="shared" si="30"/>
        <v>0</v>
      </c>
      <c r="AU54" s="164">
        <f t="shared" si="24"/>
        <v>0</v>
      </c>
      <c r="AV54" s="164">
        <f t="shared" si="25"/>
        <v>0</v>
      </c>
      <c r="AW54" s="458"/>
      <c r="AX54" s="458"/>
      <c r="AY54" s="455"/>
      <c r="AZ54" s="452"/>
      <c r="BA54" s="145" t="str">
        <f t="shared" si="26"/>
        <v/>
      </c>
      <c r="BB54" s="145" t="str">
        <f t="shared" si="27"/>
        <v/>
      </c>
      <c r="BC54" s="145" t="str">
        <f t="shared" si="28"/>
        <v/>
      </c>
      <c r="BD54" s="203" t="str">
        <f>IF(J54="","",COUNTIF($BC$14:BC54,BC54))</f>
        <v/>
      </c>
      <c r="BE54" s="1" t="str">
        <f t="shared" si="29"/>
        <v/>
      </c>
      <c r="BF54" s="447"/>
      <c r="BG54" s="447"/>
      <c r="BH54" s="447"/>
      <c r="BI54" s="447"/>
      <c r="BJ54" s="447"/>
      <c r="BK54" s="449"/>
      <c r="BL54" s="447"/>
      <c r="BM54" s="447"/>
      <c r="BN54" s="145">
        <f>COUNTIF($AE$14:AE54,AD54&amp;"-"&amp;"*5000m*")</f>
        <v>0</v>
      </c>
      <c r="BO54" s="447"/>
      <c r="BP54" s="449"/>
      <c r="BQ54" s="447"/>
      <c r="BR54" s="447"/>
      <c r="BS54" s="447"/>
      <c r="BT54" s="447"/>
      <c r="BU54" s="447"/>
      <c r="BV54" s="447"/>
    </row>
    <row r="55" spans="1:74" s="1" customFormat="1" ht="18" customHeight="1" thickBot="1">
      <c r="A55" s="524"/>
      <c r="B55" s="169" t="s">
        <v>32</v>
      </c>
      <c r="C55" s="170"/>
      <c r="D55" s="32"/>
      <c r="E55" s="32"/>
      <c r="F55" s="33"/>
      <c r="G55" s="493"/>
      <c r="H55" s="493"/>
      <c r="I55" s="9" t="s">
        <v>33</v>
      </c>
      <c r="J55" s="112"/>
      <c r="K55" s="6" t="str">
        <f>IF(J55&gt;0,VLOOKUP(J55,男子登録情報!$J$1:$K$22,2,0),"")</f>
        <v/>
      </c>
      <c r="L55" s="10" t="s">
        <v>34</v>
      </c>
      <c r="M55" s="149"/>
      <c r="N55" s="7" t="str">
        <f t="shared" si="7"/>
        <v/>
      </c>
      <c r="O55" s="271"/>
      <c r="P55" s="482"/>
      <c r="Q55" s="483"/>
      <c r="R55" s="484"/>
      <c r="S55" s="829"/>
      <c r="T55" s="829"/>
      <c r="W55" s="168">
        <f t="shared" si="8"/>
        <v>0</v>
      </c>
      <c r="X55" s="447"/>
      <c r="Y55" s="145" t="str">
        <f t="shared" si="2"/>
        <v/>
      </c>
      <c r="Z55" s="145" t="str">
        <f t="shared" si="3"/>
        <v/>
      </c>
      <c r="AA55" s="145" t="str">
        <f t="shared" si="4"/>
        <v/>
      </c>
      <c r="AB55" s="145" t="str">
        <f t="shared" si="5"/>
        <v/>
      </c>
      <c r="AC55" s="178">
        <f t="shared" si="9"/>
        <v>0</v>
      </c>
      <c r="AD55" s="309" t="str">
        <f t="shared" si="237"/>
        <v/>
      </c>
      <c r="AE55" s="145" t="str">
        <f t="shared" si="10"/>
        <v/>
      </c>
      <c r="AF55" s="145" t="str">
        <f t="shared" si="11"/>
        <v/>
      </c>
      <c r="AG55" s="182" t="str">
        <f t="shared" si="12"/>
        <v/>
      </c>
      <c r="AH55" s="164">
        <f t="shared" si="13"/>
        <v>0</v>
      </c>
      <c r="AJ55" s="164">
        <f t="shared" si="14"/>
        <v>0</v>
      </c>
      <c r="AK55" s="164" t="str">
        <f t="shared" si="15"/>
        <v>00000</v>
      </c>
      <c r="AL55" s="188" t="str">
        <f t="shared" si="16"/>
        <v>0秒0</v>
      </c>
      <c r="AM55" s="189">
        <f t="shared" si="17"/>
        <v>0</v>
      </c>
      <c r="AN55" s="189" t="str">
        <f t="shared" si="18"/>
        <v>0</v>
      </c>
      <c r="AO55" s="189" t="str">
        <f t="shared" si="19"/>
        <v>0</v>
      </c>
      <c r="AP55" s="189" t="str">
        <f t="shared" si="20"/>
        <v>0m</v>
      </c>
      <c r="AQ55" s="189" t="str">
        <f t="shared" si="21"/>
        <v>点</v>
      </c>
      <c r="AR55" s="164">
        <f t="shared" si="22"/>
        <v>0</v>
      </c>
      <c r="AS55" s="144" t="str">
        <f t="shared" si="23"/>
        <v/>
      </c>
      <c r="AT55" s="164">
        <f t="shared" si="30"/>
        <v>0</v>
      </c>
      <c r="AU55" s="164">
        <f t="shared" si="24"/>
        <v>0</v>
      </c>
      <c r="AV55" s="164">
        <f t="shared" si="25"/>
        <v>0</v>
      </c>
      <c r="AW55" s="459"/>
      <c r="AX55" s="459"/>
      <c r="AY55" s="456"/>
      <c r="AZ55" s="453"/>
      <c r="BA55" s="145" t="str">
        <f t="shared" si="26"/>
        <v/>
      </c>
      <c r="BB55" s="145" t="str">
        <f t="shared" si="27"/>
        <v/>
      </c>
      <c r="BC55" s="145" t="str">
        <f t="shared" si="28"/>
        <v/>
      </c>
      <c r="BD55" s="203" t="str">
        <f>IF(J55="","",COUNTIF($BC$14:BC55,BC55))</f>
        <v/>
      </c>
      <c r="BE55" s="1" t="str">
        <f t="shared" si="29"/>
        <v/>
      </c>
      <c r="BF55" s="447"/>
      <c r="BG55" s="447"/>
      <c r="BH55" s="447"/>
      <c r="BI55" s="447"/>
      <c r="BJ55" s="447"/>
      <c r="BK55" s="450"/>
      <c r="BL55" s="447"/>
      <c r="BM55" s="447"/>
      <c r="BN55" s="145">
        <f>COUNTIF($AE$14:AE55,AD55&amp;"-"&amp;"*5000m*")</f>
        <v>0</v>
      </c>
      <c r="BO55" s="447"/>
      <c r="BP55" s="450"/>
      <c r="BQ55" s="447"/>
      <c r="BR55" s="447"/>
      <c r="BS55" s="447"/>
      <c r="BT55" s="447"/>
      <c r="BU55" s="447"/>
      <c r="BV55" s="447"/>
    </row>
    <row r="56" spans="1:74" s="1" customFormat="1" ht="18" customHeight="1" thickTop="1" thickBot="1">
      <c r="A56" s="522">
        <v>15</v>
      </c>
      <c r="B56" s="500" t="s">
        <v>1224</v>
      </c>
      <c r="C56" s="502"/>
      <c r="D56" s="502" t="str">
        <f>IF(C56&gt;0,VLOOKUP(C56,男子登録情報!$A$1:$H$1688,3,0),"")</f>
        <v/>
      </c>
      <c r="E56" s="502" t="str">
        <f>IF(C56&gt;0,VLOOKUP(C56,男子登録情報!$A$1:$H$1688,4,0),"")</f>
        <v/>
      </c>
      <c r="F56" s="30" t="str">
        <f>IF(C56&gt;0,VLOOKUP(C56,男子登録情報!$A$1:$H$1688,8,0),"")</f>
        <v/>
      </c>
      <c r="G56" s="491" t="e">
        <f>IF(F57&gt;0,VLOOKUP(F57,男子登録情報!$N$2:$O$48,2,0),"")</f>
        <v>#N/A</v>
      </c>
      <c r="H56" s="491" t="str">
        <f t="shared" ref="H56" si="238">IF(C56&gt;0,TEXT(C56,"100000000"),"000000000")</f>
        <v>000000000</v>
      </c>
      <c r="I56" s="5" t="s">
        <v>26</v>
      </c>
      <c r="J56" s="112"/>
      <c r="K56" s="6" t="str">
        <f>IF(J56&gt;0,VLOOKUP(J56,男子登録情報!$J$1:$K$22,2,0),"")</f>
        <v/>
      </c>
      <c r="L56" s="5" t="s">
        <v>29</v>
      </c>
      <c r="M56" s="150"/>
      <c r="N56" s="7" t="str">
        <f t="shared" si="7"/>
        <v/>
      </c>
      <c r="O56" s="271"/>
      <c r="P56" s="512"/>
      <c r="Q56" s="513"/>
      <c r="R56" s="514"/>
      <c r="S56" s="827"/>
      <c r="T56" s="827"/>
      <c r="W56" s="168">
        <f t="shared" si="8"/>
        <v>0</v>
      </c>
      <c r="X56" s="447">
        <f t="shared" ref="X56" si="239">C56</f>
        <v>0</v>
      </c>
      <c r="Y56" s="145" t="str">
        <f t="shared" si="2"/>
        <v/>
      </c>
      <c r="Z56" s="145" t="str">
        <f t="shared" si="3"/>
        <v/>
      </c>
      <c r="AA56" s="145" t="str">
        <f t="shared" si="4"/>
        <v/>
      </c>
      <c r="AB56" s="145" t="str">
        <f t="shared" si="5"/>
        <v/>
      </c>
      <c r="AC56" s="178">
        <f t="shared" si="9"/>
        <v>0</v>
      </c>
      <c r="AD56" s="307" t="str">
        <f t="shared" ref="AD56" si="240">IF(D56="","",D56)</f>
        <v/>
      </c>
      <c r="AE56" s="145" t="str">
        <f t="shared" si="10"/>
        <v/>
      </c>
      <c r="AF56" s="145" t="str">
        <f t="shared" si="11"/>
        <v/>
      </c>
      <c r="AG56" s="182" t="str">
        <f t="shared" si="12"/>
        <v/>
      </c>
      <c r="AH56" s="164">
        <f t="shared" si="13"/>
        <v>0</v>
      </c>
      <c r="AJ56" s="164">
        <f t="shared" si="14"/>
        <v>0</v>
      </c>
      <c r="AK56" s="164" t="str">
        <f t="shared" si="15"/>
        <v>00000</v>
      </c>
      <c r="AL56" s="188" t="str">
        <f t="shared" si="16"/>
        <v>0秒0</v>
      </c>
      <c r="AM56" s="189">
        <f t="shared" si="17"/>
        <v>0</v>
      </c>
      <c r="AN56" s="189" t="str">
        <f t="shared" si="18"/>
        <v>0</v>
      </c>
      <c r="AO56" s="189" t="str">
        <f t="shared" si="19"/>
        <v>0</v>
      </c>
      <c r="AP56" s="189" t="str">
        <f t="shared" si="20"/>
        <v>0m</v>
      </c>
      <c r="AQ56" s="189" t="str">
        <f t="shared" si="21"/>
        <v>点</v>
      </c>
      <c r="AR56" s="164">
        <f t="shared" si="22"/>
        <v>0</v>
      </c>
      <c r="AS56" s="144" t="str">
        <f t="shared" si="23"/>
        <v/>
      </c>
      <c r="AT56" s="164">
        <f t="shared" si="30"/>
        <v>0</v>
      </c>
      <c r="AU56" s="164">
        <f t="shared" si="24"/>
        <v>0</v>
      </c>
      <c r="AV56" s="164">
        <f t="shared" si="25"/>
        <v>0</v>
      </c>
      <c r="AW56" s="457">
        <f>IF(S56="",0,COUNTA($S$14:S58))</f>
        <v>0</v>
      </c>
      <c r="AX56" s="457">
        <f>IF(T56="",0,COUNTA($T$14:T58))</f>
        <v>0</v>
      </c>
      <c r="AY56" s="454">
        <f>IF(OR($K56="20100",$K57="20100",$K58="20100"),COUNTIF($K$14:K58,"20100"),0)</f>
        <v>0</v>
      </c>
      <c r="AZ56" s="451">
        <f t="shared" ref="AZ56" si="241">IF($AY56=0,0,INDEX($M56:$M58,MATCH("20100",$K56:$K58,0),1))</f>
        <v>0</v>
      </c>
      <c r="BA56" s="145" t="str">
        <f t="shared" si="26"/>
        <v/>
      </c>
      <c r="BB56" s="145" t="str">
        <f t="shared" si="27"/>
        <v/>
      </c>
      <c r="BC56" s="145" t="str">
        <f t="shared" si="28"/>
        <v/>
      </c>
      <c r="BD56" s="203" t="str">
        <f>IF(J56="","",COUNTIF($BC$14:BC56,BC56))</f>
        <v/>
      </c>
      <c r="BE56" s="1" t="str">
        <f t="shared" si="29"/>
        <v/>
      </c>
      <c r="BF56" s="447" t="str">
        <f>IF(D56="","",COUNTIF($AD$14:AD56,AD56))</f>
        <v/>
      </c>
      <c r="BG56" s="447">
        <f t="shared" ref="BG56" si="242">IF(BF56=1,BF56,0)</f>
        <v>0</v>
      </c>
      <c r="BH56" s="447" t="str">
        <f t="shared" ref="BH56" si="243">IF(D56="","",$BL56)</f>
        <v/>
      </c>
      <c r="BI56" s="447" t="str">
        <f t="shared" ref="BI56" si="244">IF(E56="","",$BL56)</f>
        <v/>
      </c>
      <c r="BJ56" s="447" t="str">
        <f t="shared" ref="BJ56" si="245">IF(F56="","",$BL56)</f>
        <v/>
      </c>
      <c r="BK56" s="448" t="str">
        <f t="shared" ref="BK56" si="246">IFERROR(IF(G56="","",BL56),"")</f>
        <v/>
      </c>
      <c r="BL56" s="447">
        <v>15</v>
      </c>
      <c r="BM56" s="447">
        <f t="shared" ref="BM56" si="247">IF(C56&gt;0,"",IF(COUNTIF(BH56:BK58,BL56)=4,"",1))</f>
        <v>1</v>
      </c>
      <c r="BN56" s="145">
        <f>COUNTIF($AE$14:AE56,AD56&amp;"-"&amp;"*5000m*")</f>
        <v>0</v>
      </c>
      <c r="BO56" s="447">
        <f t="shared" ref="BO56" si="248">SUM(BN56:BN58)/3</f>
        <v>0</v>
      </c>
      <c r="BP56" s="448" t="str">
        <f t="shared" ref="BP56" si="249">IF(AD56="","",IF(AND(COUNTA(J56:J58)=0,COUNTA(S56:T58)=0),1,""))</f>
        <v/>
      </c>
      <c r="BQ56" s="447">
        <f t="shared" ref="BQ56:BR56" si="250">IF(AND($AD56="",COUNTA(S56)&gt;0),1,0)</f>
        <v>0</v>
      </c>
      <c r="BR56" s="447">
        <f t="shared" si="250"/>
        <v>0</v>
      </c>
      <c r="BS56" s="447" t="str">
        <f t="shared" ref="BS56" si="251">D56&amp;"-"&amp;S56</f>
        <v>-</v>
      </c>
      <c r="BT56" s="447" t="str">
        <f>IF(S56="","",COUNTIF($BS$14:BS56,BS56))</f>
        <v/>
      </c>
      <c r="BU56" s="447" t="str">
        <f t="shared" ref="BU56" si="252">D56&amp;"-"&amp;T56</f>
        <v>-</v>
      </c>
      <c r="BV56" s="447" t="str">
        <f>IF(T56="","",COUNTIF($BU$14:BU56,BU56))</f>
        <v/>
      </c>
    </row>
    <row r="57" spans="1:74" s="1" customFormat="1" ht="18" customHeight="1" thickBot="1">
      <c r="A57" s="523"/>
      <c r="B57" s="501"/>
      <c r="C57" s="503"/>
      <c r="D57" s="503"/>
      <c r="E57" s="503"/>
      <c r="F57" s="31" t="str">
        <f>IF(C56&gt;0,VLOOKUP(C56,男子登録情報!$A$1:$H$1688,5,0),"")</f>
        <v/>
      </c>
      <c r="G57" s="492"/>
      <c r="H57" s="492"/>
      <c r="I57" s="8" t="s">
        <v>30</v>
      </c>
      <c r="J57" s="112"/>
      <c r="K57" s="6" t="str">
        <f>IF(J57&gt;0,VLOOKUP(J57,男子登録情報!$J$1:$K$22,2,0),"")</f>
        <v/>
      </c>
      <c r="L57" s="8" t="s">
        <v>31</v>
      </c>
      <c r="M57" s="148"/>
      <c r="N57" s="7" t="str">
        <f t="shared" si="7"/>
        <v/>
      </c>
      <c r="O57" s="271"/>
      <c r="P57" s="479"/>
      <c r="Q57" s="480"/>
      <c r="R57" s="481"/>
      <c r="S57" s="828"/>
      <c r="T57" s="828"/>
      <c r="W57" s="168">
        <f t="shared" si="8"/>
        <v>0</v>
      </c>
      <c r="X57" s="447"/>
      <c r="Y57" s="145" t="str">
        <f t="shared" si="2"/>
        <v/>
      </c>
      <c r="Z57" s="145" t="str">
        <f t="shared" si="3"/>
        <v/>
      </c>
      <c r="AA57" s="145" t="str">
        <f t="shared" si="4"/>
        <v/>
      </c>
      <c r="AB57" s="145" t="str">
        <f t="shared" si="5"/>
        <v/>
      </c>
      <c r="AC57" s="178">
        <f t="shared" si="9"/>
        <v>0</v>
      </c>
      <c r="AD57" s="308" t="str">
        <f t="shared" ref="AD57:AD58" si="253">AD56</f>
        <v/>
      </c>
      <c r="AE57" s="145" t="str">
        <f t="shared" si="10"/>
        <v/>
      </c>
      <c r="AF57" s="145" t="str">
        <f t="shared" si="11"/>
        <v/>
      </c>
      <c r="AG57" s="182" t="str">
        <f t="shared" si="12"/>
        <v/>
      </c>
      <c r="AH57" s="164">
        <f t="shared" si="13"/>
        <v>0</v>
      </c>
      <c r="AJ57" s="164">
        <f t="shared" si="14"/>
        <v>0</v>
      </c>
      <c r="AK57" s="164" t="str">
        <f t="shared" si="15"/>
        <v>00000</v>
      </c>
      <c r="AL57" s="188" t="str">
        <f t="shared" si="16"/>
        <v>0秒0</v>
      </c>
      <c r="AM57" s="189">
        <f t="shared" si="17"/>
        <v>0</v>
      </c>
      <c r="AN57" s="189" t="str">
        <f t="shared" si="18"/>
        <v>0</v>
      </c>
      <c r="AO57" s="189" t="str">
        <f t="shared" si="19"/>
        <v>0</v>
      </c>
      <c r="AP57" s="189" t="str">
        <f t="shared" si="20"/>
        <v>0m</v>
      </c>
      <c r="AQ57" s="189" t="str">
        <f t="shared" si="21"/>
        <v>点</v>
      </c>
      <c r="AR57" s="164">
        <f t="shared" si="22"/>
        <v>0</v>
      </c>
      <c r="AS57" s="144" t="str">
        <f t="shared" si="23"/>
        <v/>
      </c>
      <c r="AT57" s="164">
        <f t="shared" si="30"/>
        <v>0</v>
      </c>
      <c r="AU57" s="164">
        <f t="shared" si="24"/>
        <v>0</v>
      </c>
      <c r="AV57" s="164">
        <f t="shared" si="25"/>
        <v>0</v>
      </c>
      <c r="AW57" s="458"/>
      <c r="AX57" s="458"/>
      <c r="AY57" s="455"/>
      <c r="AZ57" s="452"/>
      <c r="BA57" s="145" t="str">
        <f t="shared" si="26"/>
        <v/>
      </c>
      <c r="BB57" s="145" t="str">
        <f t="shared" si="27"/>
        <v/>
      </c>
      <c r="BC57" s="145" t="str">
        <f t="shared" si="28"/>
        <v/>
      </c>
      <c r="BD57" s="203" t="str">
        <f>IF(J57="","",COUNTIF($BC$14:BC57,BC57))</f>
        <v/>
      </c>
      <c r="BE57" s="1" t="str">
        <f t="shared" si="29"/>
        <v/>
      </c>
      <c r="BF57" s="447"/>
      <c r="BG57" s="447"/>
      <c r="BH57" s="447"/>
      <c r="BI57" s="447"/>
      <c r="BJ57" s="447"/>
      <c r="BK57" s="449"/>
      <c r="BL57" s="447"/>
      <c r="BM57" s="447"/>
      <c r="BN57" s="145">
        <f>COUNTIF($AE$14:AE57,AD57&amp;"-"&amp;"*5000m*")</f>
        <v>0</v>
      </c>
      <c r="BO57" s="447"/>
      <c r="BP57" s="449"/>
      <c r="BQ57" s="447"/>
      <c r="BR57" s="447"/>
      <c r="BS57" s="447"/>
      <c r="BT57" s="447"/>
      <c r="BU57" s="447"/>
      <c r="BV57" s="447"/>
    </row>
    <row r="58" spans="1:74" s="1" customFormat="1" ht="18" customHeight="1" thickBot="1">
      <c r="A58" s="524"/>
      <c r="B58" s="169" t="s">
        <v>32</v>
      </c>
      <c r="C58" s="170"/>
      <c r="D58" s="32"/>
      <c r="E58" s="32"/>
      <c r="F58" s="33"/>
      <c r="G58" s="493"/>
      <c r="H58" s="493"/>
      <c r="I58" s="9" t="s">
        <v>33</v>
      </c>
      <c r="J58" s="112"/>
      <c r="K58" s="6" t="str">
        <f>IF(J58&gt;0,VLOOKUP(J58,男子登録情報!$J$1:$K$22,2,0),"")</f>
        <v/>
      </c>
      <c r="L58" s="10" t="s">
        <v>34</v>
      </c>
      <c r="M58" s="149"/>
      <c r="N58" s="7" t="str">
        <f t="shared" si="7"/>
        <v/>
      </c>
      <c r="O58" s="271"/>
      <c r="P58" s="482"/>
      <c r="Q58" s="483"/>
      <c r="R58" s="484"/>
      <c r="S58" s="829"/>
      <c r="T58" s="829"/>
      <c r="W58" s="168">
        <f t="shared" si="8"/>
        <v>0</v>
      </c>
      <c r="X58" s="447"/>
      <c r="Y58" s="145" t="str">
        <f t="shared" si="2"/>
        <v/>
      </c>
      <c r="Z58" s="145" t="str">
        <f t="shared" si="3"/>
        <v/>
      </c>
      <c r="AA58" s="145" t="str">
        <f t="shared" si="4"/>
        <v/>
      </c>
      <c r="AB58" s="145" t="str">
        <f t="shared" si="5"/>
        <v/>
      </c>
      <c r="AC58" s="178">
        <f t="shared" si="9"/>
        <v>0</v>
      </c>
      <c r="AD58" s="309" t="str">
        <f t="shared" si="253"/>
        <v/>
      </c>
      <c r="AE58" s="145" t="str">
        <f t="shared" si="10"/>
        <v/>
      </c>
      <c r="AF58" s="145" t="str">
        <f t="shared" si="11"/>
        <v/>
      </c>
      <c r="AG58" s="182" t="str">
        <f t="shared" si="12"/>
        <v/>
      </c>
      <c r="AH58" s="164">
        <f t="shared" si="13"/>
        <v>0</v>
      </c>
      <c r="AJ58" s="164">
        <f t="shared" si="14"/>
        <v>0</v>
      </c>
      <c r="AK58" s="164" t="str">
        <f t="shared" si="15"/>
        <v>00000</v>
      </c>
      <c r="AL58" s="188" t="str">
        <f t="shared" si="16"/>
        <v>0秒0</v>
      </c>
      <c r="AM58" s="189">
        <f t="shared" si="17"/>
        <v>0</v>
      </c>
      <c r="AN58" s="189" t="str">
        <f t="shared" si="18"/>
        <v>0</v>
      </c>
      <c r="AO58" s="189" t="str">
        <f t="shared" si="19"/>
        <v>0</v>
      </c>
      <c r="AP58" s="189" t="str">
        <f t="shared" si="20"/>
        <v>0m</v>
      </c>
      <c r="AQ58" s="189" t="str">
        <f t="shared" si="21"/>
        <v>点</v>
      </c>
      <c r="AR58" s="164">
        <f t="shared" si="22"/>
        <v>0</v>
      </c>
      <c r="AS58" s="144" t="str">
        <f t="shared" si="23"/>
        <v/>
      </c>
      <c r="AT58" s="164">
        <f t="shared" si="30"/>
        <v>0</v>
      </c>
      <c r="AU58" s="164">
        <f t="shared" si="24"/>
        <v>0</v>
      </c>
      <c r="AV58" s="164">
        <f t="shared" si="25"/>
        <v>0</v>
      </c>
      <c r="AW58" s="459"/>
      <c r="AX58" s="459"/>
      <c r="AY58" s="456"/>
      <c r="AZ58" s="453"/>
      <c r="BA58" s="145" t="str">
        <f t="shared" si="26"/>
        <v/>
      </c>
      <c r="BB58" s="145" t="str">
        <f t="shared" si="27"/>
        <v/>
      </c>
      <c r="BC58" s="145" t="str">
        <f t="shared" si="28"/>
        <v/>
      </c>
      <c r="BD58" s="203" t="str">
        <f>IF(J58="","",COUNTIF($BC$14:BC58,BC58))</f>
        <v/>
      </c>
      <c r="BE58" s="1" t="str">
        <f t="shared" si="29"/>
        <v/>
      </c>
      <c r="BF58" s="447"/>
      <c r="BG58" s="447"/>
      <c r="BH58" s="447"/>
      <c r="BI58" s="447"/>
      <c r="BJ58" s="447"/>
      <c r="BK58" s="450"/>
      <c r="BL58" s="447"/>
      <c r="BM58" s="447"/>
      <c r="BN58" s="145">
        <f>COUNTIF($AE$14:AE58,AD58&amp;"-"&amp;"*5000m*")</f>
        <v>0</v>
      </c>
      <c r="BO58" s="447"/>
      <c r="BP58" s="450"/>
      <c r="BQ58" s="447"/>
      <c r="BR58" s="447"/>
      <c r="BS58" s="447"/>
      <c r="BT58" s="447"/>
      <c r="BU58" s="447"/>
      <c r="BV58" s="447"/>
    </row>
    <row r="59" spans="1:74" s="1" customFormat="1" ht="18" customHeight="1" thickTop="1" thickBot="1">
      <c r="A59" s="522">
        <v>16</v>
      </c>
      <c r="B59" s="500" t="s">
        <v>1224</v>
      </c>
      <c r="C59" s="502"/>
      <c r="D59" s="502" t="str">
        <f>IF(C59&gt;0,VLOOKUP(C59,男子登録情報!$A$1:$H$1688,3,0),"")</f>
        <v/>
      </c>
      <c r="E59" s="502" t="str">
        <f>IF(C59&gt;0,VLOOKUP(C59,男子登録情報!$A$1:$H$1688,4,0),"")</f>
        <v/>
      </c>
      <c r="F59" s="30" t="str">
        <f>IF(C59&gt;0,VLOOKUP(C59,男子登録情報!$A$1:$H$1688,8,0),"")</f>
        <v/>
      </c>
      <c r="G59" s="491" t="e">
        <f>IF(F60&gt;0,VLOOKUP(F60,男子登録情報!$N$2:$O$48,2,0),"")</f>
        <v>#N/A</v>
      </c>
      <c r="H59" s="491" t="str">
        <f t="shared" ref="H59" si="254">IF(C59&gt;0,TEXT(C59,"100000000"),"000000000")</f>
        <v>000000000</v>
      </c>
      <c r="I59" s="5" t="s">
        <v>26</v>
      </c>
      <c r="J59" s="112"/>
      <c r="K59" s="6" t="str">
        <f>IF(J59&gt;0,VLOOKUP(J59,男子登録情報!$J$1:$K$22,2,0),"")</f>
        <v/>
      </c>
      <c r="L59" s="5" t="s">
        <v>29</v>
      </c>
      <c r="M59" s="150"/>
      <c r="N59" s="7" t="str">
        <f t="shared" si="7"/>
        <v/>
      </c>
      <c r="O59" s="271"/>
      <c r="P59" s="512"/>
      <c r="Q59" s="513"/>
      <c r="R59" s="514"/>
      <c r="S59" s="827"/>
      <c r="T59" s="827"/>
      <c r="W59" s="168">
        <f t="shared" si="8"/>
        <v>0</v>
      </c>
      <c r="X59" s="447">
        <f t="shared" ref="X59" si="255">C59</f>
        <v>0</v>
      </c>
      <c r="Y59" s="145" t="str">
        <f t="shared" si="2"/>
        <v/>
      </c>
      <c r="Z59" s="145" t="str">
        <f t="shared" si="3"/>
        <v/>
      </c>
      <c r="AA59" s="145" t="str">
        <f t="shared" si="4"/>
        <v/>
      </c>
      <c r="AB59" s="145" t="str">
        <f t="shared" si="5"/>
        <v/>
      </c>
      <c r="AC59" s="178">
        <f t="shared" si="9"/>
        <v>0</v>
      </c>
      <c r="AD59" s="307" t="str">
        <f t="shared" ref="AD59" si="256">IF(D59="","",D59)</f>
        <v/>
      </c>
      <c r="AE59" s="145" t="str">
        <f t="shared" si="10"/>
        <v/>
      </c>
      <c r="AF59" s="145" t="str">
        <f t="shared" si="11"/>
        <v/>
      </c>
      <c r="AG59" s="182" t="str">
        <f t="shared" si="12"/>
        <v/>
      </c>
      <c r="AH59" s="164">
        <f t="shared" si="13"/>
        <v>0</v>
      </c>
      <c r="AJ59" s="164">
        <f t="shared" si="14"/>
        <v>0</v>
      </c>
      <c r="AK59" s="164" t="str">
        <f t="shared" si="15"/>
        <v>00000</v>
      </c>
      <c r="AL59" s="188" t="str">
        <f t="shared" si="16"/>
        <v>0秒0</v>
      </c>
      <c r="AM59" s="189">
        <f t="shared" si="17"/>
        <v>0</v>
      </c>
      <c r="AN59" s="189" t="str">
        <f t="shared" si="18"/>
        <v>0</v>
      </c>
      <c r="AO59" s="189" t="str">
        <f t="shared" si="19"/>
        <v>0</v>
      </c>
      <c r="AP59" s="189" t="str">
        <f t="shared" si="20"/>
        <v>0m</v>
      </c>
      <c r="AQ59" s="189" t="str">
        <f t="shared" si="21"/>
        <v>点</v>
      </c>
      <c r="AR59" s="164">
        <f t="shared" si="22"/>
        <v>0</v>
      </c>
      <c r="AS59" s="144" t="str">
        <f t="shared" si="23"/>
        <v/>
      </c>
      <c r="AT59" s="164">
        <f t="shared" si="30"/>
        <v>0</v>
      </c>
      <c r="AU59" s="164">
        <f t="shared" si="24"/>
        <v>0</v>
      </c>
      <c r="AV59" s="164">
        <f t="shared" si="25"/>
        <v>0</v>
      </c>
      <c r="AW59" s="457">
        <f>IF(S59="",0,COUNTA($S$14:S61))</f>
        <v>0</v>
      </c>
      <c r="AX59" s="457">
        <f>IF(T59="",0,COUNTA($T$14:T61))</f>
        <v>0</v>
      </c>
      <c r="AY59" s="454">
        <f>IF(OR($K59="20100",$K60="20100",$K61="20100"),COUNTIF($K$14:K61,"20100"),0)</f>
        <v>0</v>
      </c>
      <c r="AZ59" s="451">
        <f t="shared" ref="AZ59" si="257">IF($AY59=0,0,INDEX($M59:$M61,MATCH("20100",$K59:$K61,0),1))</f>
        <v>0</v>
      </c>
      <c r="BA59" s="145" t="str">
        <f t="shared" si="26"/>
        <v/>
      </c>
      <c r="BB59" s="145" t="str">
        <f t="shared" si="27"/>
        <v/>
      </c>
      <c r="BC59" s="145" t="str">
        <f t="shared" si="28"/>
        <v/>
      </c>
      <c r="BD59" s="203" t="str">
        <f>IF(J59="","",COUNTIF($BC$14:BC59,BC59))</f>
        <v/>
      </c>
      <c r="BE59" s="1" t="str">
        <f t="shared" si="29"/>
        <v/>
      </c>
      <c r="BF59" s="447" t="str">
        <f>IF(D59="","",COUNTIF($AD$14:AD59,AD59))</f>
        <v/>
      </c>
      <c r="BG59" s="447">
        <f t="shared" ref="BG59" si="258">IF(BF59=1,BF59,0)</f>
        <v>0</v>
      </c>
      <c r="BH59" s="447" t="str">
        <f t="shared" ref="BH59" si="259">IF(D59="","",$BL59)</f>
        <v/>
      </c>
      <c r="BI59" s="447" t="str">
        <f t="shared" ref="BI59" si="260">IF(E59="","",$BL59)</f>
        <v/>
      </c>
      <c r="BJ59" s="447" t="str">
        <f t="shared" ref="BJ59" si="261">IF(F59="","",$BL59)</f>
        <v/>
      </c>
      <c r="BK59" s="448" t="str">
        <f t="shared" ref="BK59" si="262">IFERROR(IF(G59="","",BL59),"")</f>
        <v/>
      </c>
      <c r="BL59" s="447">
        <v>16</v>
      </c>
      <c r="BM59" s="447">
        <f t="shared" ref="BM59" si="263">IF(C59&gt;0,"",IF(COUNTIF(BH59:BK61,BL59)=4,"",1))</f>
        <v>1</v>
      </c>
      <c r="BN59" s="145">
        <f>COUNTIF($AE$14:AE59,AD59&amp;"-"&amp;"*5000m*")</f>
        <v>0</v>
      </c>
      <c r="BO59" s="447">
        <f t="shared" ref="BO59" si="264">SUM(BN59:BN61)/3</f>
        <v>0</v>
      </c>
      <c r="BP59" s="448" t="str">
        <f t="shared" ref="BP59" si="265">IF(AD59="","",IF(AND(COUNTA(J59:J61)=0,COUNTA(S59:T61)=0),1,""))</f>
        <v/>
      </c>
      <c r="BQ59" s="447">
        <f t="shared" ref="BQ59:BR59" si="266">IF(AND($AD59="",COUNTA(S59)&gt;0),1,0)</f>
        <v>0</v>
      </c>
      <c r="BR59" s="447">
        <f t="shared" si="266"/>
        <v>0</v>
      </c>
      <c r="BS59" s="447" t="str">
        <f t="shared" ref="BS59" si="267">D59&amp;"-"&amp;S59</f>
        <v>-</v>
      </c>
      <c r="BT59" s="447" t="str">
        <f>IF(S59="","",COUNTIF($BS$14:BS59,BS59))</f>
        <v/>
      </c>
      <c r="BU59" s="447" t="str">
        <f t="shared" ref="BU59" si="268">D59&amp;"-"&amp;T59</f>
        <v>-</v>
      </c>
      <c r="BV59" s="447" t="str">
        <f>IF(T59="","",COUNTIF($BU$14:BU59,BU59))</f>
        <v/>
      </c>
    </row>
    <row r="60" spans="1:74" s="1" customFormat="1" ht="18" customHeight="1" thickBot="1">
      <c r="A60" s="523"/>
      <c r="B60" s="501"/>
      <c r="C60" s="503"/>
      <c r="D60" s="503"/>
      <c r="E60" s="503"/>
      <c r="F60" s="31" t="str">
        <f>IF(C59&gt;0,VLOOKUP(C59,男子登録情報!$A$1:$H$1688,5,0),"")</f>
        <v/>
      </c>
      <c r="G60" s="492"/>
      <c r="H60" s="492"/>
      <c r="I60" s="8" t="s">
        <v>30</v>
      </c>
      <c r="J60" s="112"/>
      <c r="K60" s="6" t="str">
        <f>IF(J60&gt;0,VLOOKUP(J60,男子登録情報!$J$1:$K$22,2,0),"")</f>
        <v/>
      </c>
      <c r="L60" s="8" t="s">
        <v>31</v>
      </c>
      <c r="M60" s="148"/>
      <c r="N60" s="7" t="str">
        <f t="shared" si="7"/>
        <v/>
      </c>
      <c r="O60" s="271"/>
      <c r="P60" s="479"/>
      <c r="Q60" s="480"/>
      <c r="R60" s="481"/>
      <c r="S60" s="828"/>
      <c r="T60" s="828"/>
      <c r="W60" s="168">
        <f t="shared" si="8"/>
        <v>0</v>
      </c>
      <c r="X60" s="447"/>
      <c r="Y60" s="145" t="str">
        <f t="shared" si="2"/>
        <v/>
      </c>
      <c r="Z60" s="145" t="str">
        <f t="shared" si="3"/>
        <v/>
      </c>
      <c r="AA60" s="145" t="str">
        <f t="shared" si="4"/>
        <v/>
      </c>
      <c r="AB60" s="145" t="str">
        <f t="shared" si="5"/>
        <v/>
      </c>
      <c r="AC60" s="178">
        <f t="shared" si="9"/>
        <v>0</v>
      </c>
      <c r="AD60" s="308" t="str">
        <f t="shared" ref="AD60:AD61" si="269">AD59</f>
        <v/>
      </c>
      <c r="AE60" s="145" t="str">
        <f t="shared" si="10"/>
        <v/>
      </c>
      <c r="AF60" s="145" t="str">
        <f t="shared" si="11"/>
        <v/>
      </c>
      <c r="AG60" s="182" t="str">
        <f t="shared" si="12"/>
        <v/>
      </c>
      <c r="AH60" s="164">
        <f t="shared" si="13"/>
        <v>0</v>
      </c>
      <c r="AJ60" s="164">
        <f t="shared" si="14"/>
        <v>0</v>
      </c>
      <c r="AK60" s="164" t="str">
        <f t="shared" si="15"/>
        <v>00000</v>
      </c>
      <c r="AL60" s="188" t="str">
        <f t="shared" si="16"/>
        <v>0秒0</v>
      </c>
      <c r="AM60" s="189">
        <f t="shared" si="17"/>
        <v>0</v>
      </c>
      <c r="AN60" s="189" t="str">
        <f t="shared" si="18"/>
        <v>0</v>
      </c>
      <c r="AO60" s="189" t="str">
        <f t="shared" si="19"/>
        <v>0</v>
      </c>
      <c r="AP60" s="189" t="str">
        <f t="shared" si="20"/>
        <v>0m</v>
      </c>
      <c r="AQ60" s="189" t="str">
        <f t="shared" si="21"/>
        <v>点</v>
      </c>
      <c r="AR60" s="164">
        <f t="shared" si="22"/>
        <v>0</v>
      </c>
      <c r="AS60" s="144" t="str">
        <f t="shared" si="23"/>
        <v/>
      </c>
      <c r="AT60" s="164">
        <f t="shared" si="30"/>
        <v>0</v>
      </c>
      <c r="AU60" s="164">
        <f t="shared" si="24"/>
        <v>0</v>
      </c>
      <c r="AV60" s="164">
        <f t="shared" si="25"/>
        <v>0</v>
      </c>
      <c r="AW60" s="458"/>
      <c r="AX60" s="458"/>
      <c r="AY60" s="455"/>
      <c r="AZ60" s="452"/>
      <c r="BA60" s="145" t="str">
        <f t="shared" si="26"/>
        <v/>
      </c>
      <c r="BB60" s="145" t="str">
        <f t="shared" si="27"/>
        <v/>
      </c>
      <c r="BC60" s="145" t="str">
        <f t="shared" si="28"/>
        <v/>
      </c>
      <c r="BD60" s="203" t="str">
        <f>IF(J60="","",COUNTIF($BC$14:BC60,BC60))</f>
        <v/>
      </c>
      <c r="BE60" s="1" t="str">
        <f t="shared" si="29"/>
        <v/>
      </c>
      <c r="BF60" s="447"/>
      <c r="BG60" s="447"/>
      <c r="BH60" s="447"/>
      <c r="BI60" s="447"/>
      <c r="BJ60" s="447"/>
      <c r="BK60" s="449"/>
      <c r="BL60" s="447"/>
      <c r="BM60" s="447"/>
      <c r="BN60" s="145">
        <f>COUNTIF($AE$14:AE60,AD60&amp;"-"&amp;"*5000m*")</f>
        <v>0</v>
      </c>
      <c r="BO60" s="447"/>
      <c r="BP60" s="449"/>
      <c r="BQ60" s="447"/>
      <c r="BR60" s="447"/>
      <c r="BS60" s="447"/>
      <c r="BT60" s="447"/>
      <c r="BU60" s="447"/>
      <c r="BV60" s="447"/>
    </row>
    <row r="61" spans="1:74" s="1" customFormat="1" ht="18" customHeight="1" thickBot="1">
      <c r="A61" s="524"/>
      <c r="B61" s="169" t="s">
        <v>32</v>
      </c>
      <c r="C61" s="170"/>
      <c r="D61" s="32"/>
      <c r="E61" s="32"/>
      <c r="F61" s="33"/>
      <c r="G61" s="493"/>
      <c r="H61" s="493"/>
      <c r="I61" s="9" t="s">
        <v>33</v>
      </c>
      <c r="J61" s="112"/>
      <c r="K61" s="6" t="str">
        <f>IF(J61&gt;0,VLOOKUP(J61,男子登録情報!$J$1:$K$22,2,0),"")</f>
        <v/>
      </c>
      <c r="L61" s="10" t="s">
        <v>34</v>
      </c>
      <c r="M61" s="149"/>
      <c r="N61" s="7" t="str">
        <f t="shared" si="7"/>
        <v/>
      </c>
      <c r="O61" s="271"/>
      <c r="P61" s="482"/>
      <c r="Q61" s="483"/>
      <c r="R61" s="484"/>
      <c r="S61" s="829"/>
      <c r="T61" s="829"/>
      <c r="W61" s="168">
        <f t="shared" si="8"/>
        <v>0</v>
      </c>
      <c r="X61" s="447"/>
      <c r="Y61" s="145" t="str">
        <f t="shared" si="2"/>
        <v/>
      </c>
      <c r="Z61" s="145" t="str">
        <f t="shared" si="3"/>
        <v/>
      </c>
      <c r="AA61" s="145" t="str">
        <f t="shared" si="4"/>
        <v/>
      </c>
      <c r="AB61" s="145" t="str">
        <f t="shared" si="5"/>
        <v/>
      </c>
      <c r="AC61" s="178">
        <f t="shared" si="9"/>
        <v>0</v>
      </c>
      <c r="AD61" s="309" t="str">
        <f t="shared" si="269"/>
        <v/>
      </c>
      <c r="AE61" s="145" t="str">
        <f t="shared" si="10"/>
        <v/>
      </c>
      <c r="AF61" s="145" t="str">
        <f t="shared" si="11"/>
        <v/>
      </c>
      <c r="AG61" s="182" t="str">
        <f t="shared" si="12"/>
        <v/>
      </c>
      <c r="AH61" s="164">
        <f t="shared" si="13"/>
        <v>0</v>
      </c>
      <c r="AJ61" s="164">
        <f t="shared" si="14"/>
        <v>0</v>
      </c>
      <c r="AK61" s="164" t="str">
        <f t="shared" si="15"/>
        <v>00000</v>
      </c>
      <c r="AL61" s="188" t="str">
        <f t="shared" si="16"/>
        <v>0秒0</v>
      </c>
      <c r="AM61" s="189">
        <f t="shared" si="17"/>
        <v>0</v>
      </c>
      <c r="AN61" s="189" t="str">
        <f t="shared" si="18"/>
        <v>0</v>
      </c>
      <c r="AO61" s="189" t="str">
        <f t="shared" si="19"/>
        <v>0</v>
      </c>
      <c r="AP61" s="189" t="str">
        <f t="shared" si="20"/>
        <v>0m</v>
      </c>
      <c r="AQ61" s="189" t="str">
        <f t="shared" si="21"/>
        <v>点</v>
      </c>
      <c r="AR61" s="164">
        <f t="shared" si="22"/>
        <v>0</v>
      </c>
      <c r="AS61" s="144" t="str">
        <f t="shared" si="23"/>
        <v/>
      </c>
      <c r="AT61" s="164">
        <f t="shared" si="30"/>
        <v>0</v>
      </c>
      <c r="AU61" s="164">
        <f t="shared" si="24"/>
        <v>0</v>
      </c>
      <c r="AV61" s="164">
        <f t="shared" si="25"/>
        <v>0</v>
      </c>
      <c r="AW61" s="459"/>
      <c r="AX61" s="459"/>
      <c r="AY61" s="456"/>
      <c r="AZ61" s="453"/>
      <c r="BA61" s="145" t="str">
        <f t="shared" si="26"/>
        <v/>
      </c>
      <c r="BB61" s="145" t="str">
        <f t="shared" si="27"/>
        <v/>
      </c>
      <c r="BC61" s="145" t="str">
        <f t="shared" si="28"/>
        <v/>
      </c>
      <c r="BD61" s="203" t="str">
        <f>IF(J61="","",COUNTIF($BC$14:BC61,BC61))</f>
        <v/>
      </c>
      <c r="BE61" s="1" t="str">
        <f t="shared" si="29"/>
        <v/>
      </c>
      <c r="BF61" s="447"/>
      <c r="BG61" s="447"/>
      <c r="BH61" s="447"/>
      <c r="BI61" s="447"/>
      <c r="BJ61" s="447"/>
      <c r="BK61" s="450"/>
      <c r="BL61" s="447"/>
      <c r="BM61" s="447"/>
      <c r="BN61" s="145">
        <f>COUNTIF($AE$14:AE61,AD61&amp;"-"&amp;"*5000m*")</f>
        <v>0</v>
      </c>
      <c r="BO61" s="447"/>
      <c r="BP61" s="450"/>
      <c r="BQ61" s="447"/>
      <c r="BR61" s="447"/>
      <c r="BS61" s="447"/>
      <c r="BT61" s="447"/>
      <c r="BU61" s="447"/>
      <c r="BV61" s="447"/>
    </row>
    <row r="62" spans="1:74" s="1" customFormat="1" ht="18" customHeight="1" thickTop="1" thickBot="1">
      <c r="A62" s="522">
        <v>17</v>
      </c>
      <c r="B62" s="500" t="s">
        <v>1224</v>
      </c>
      <c r="C62" s="502"/>
      <c r="D62" s="502" t="str">
        <f>IF(C62&gt;0,VLOOKUP(C62,男子登録情報!$A$1:$H$1688,3,0),"")</f>
        <v/>
      </c>
      <c r="E62" s="502" t="str">
        <f>IF(C62&gt;0,VLOOKUP(C62,男子登録情報!$A$1:$H$1688,4,0),"")</f>
        <v/>
      </c>
      <c r="F62" s="30" t="str">
        <f>IF(C62&gt;0,VLOOKUP(C62,男子登録情報!$A$1:$H$1688,8,0),"")</f>
        <v/>
      </c>
      <c r="G62" s="491" t="e">
        <f>IF(F63&gt;0,VLOOKUP(F63,男子登録情報!$N$2:$O$48,2,0),"")</f>
        <v>#N/A</v>
      </c>
      <c r="H62" s="491" t="str">
        <f t="shared" ref="H62" si="270">IF(C62&gt;0,TEXT(C62,"100000000"),"000000000")</f>
        <v>000000000</v>
      </c>
      <c r="I62" s="5" t="s">
        <v>26</v>
      </c>
      <c r="J62" s="112"/>
      <c r="K62" s="6" t="str">
        <f>IF(J62&gt;0,VLOOKUP(J62,男子登録情報!$J$1:$K$22,2,0),"")</f>
        <v/>
      </c>
      <c r="L62" s="5" t="s">
        <v>29</v>
      </c>
      <c r="M62" s="150"/>
      <c r="N62" s="7" t="str">
        <f t="shared" si="7"/>
        <v/>
      </c>
      <c r="O62" s="271"/>
      <c r="P62" s="512"/>
      <c r="Q62" s="513"/>
      <c r="R62" s="514"/>
      <c r="S62" s="827"/>
      <c r="T62" s="827"/>
      <c r="W62" s="168">
        <f t="shared" si="8"/>
        <v>0</v>
      </c>
      <c r="X62" s="447">
        <f t="shared" ref="X62" si="271">C62</f>
        <v>0</v>
      </c>
      <c r="Y62" s="145" t="str">
        <f t="shared" si="2"/>
        <v/>
      </c>
      <c r="Z62" s="145" t="str">
        <f t="shared" si="3"/>
        <v/>
      </c>
      <c r="AA62" s="145" t="str">
        <f t="shared" si="4"/>
        <v/>
      </c>
      <c r="AB62" s="145" t="str">
        <f t="shared" si="5"/>
        <v/>
      </c>
      <c r="AC62" s="178">
        <f t="shared" si="9"/>
        <v>0</v>
      </c>
      <c r="AD62" s="307" t="str">
        <f t="shared" ref="AD62" si="272">IF(D62="","",D62)</f>
        <v/>
      </c>
      <c r="AE62" s="145" t="str">
        <f t="shared" si="10"/>
        <v/>
      </c>
      <c r="AF62" s="145" t="str">
        <f t="shared" si="11"/>
        <v/>
      </c>
      <c r="AG62" s="182" t="str">
        <f t="shared" si="12"/>
        <v/>
      </c>
      <c r="AH62" s="164">
        <f t="shared" si="13"/>
        <v>0</v>
      </c>
      <c r="AJ62" s="164">
        <f t="shared" si="14"/>
        <v>0</v>
      </c>
      <c r="AK62" s="164" t="str">
        <f t="shared" si="15"/>
        <v>00000</v>
      </c>
      <c r="AL62" s="188" t="str">
        <f t="shared" si="16"/>
        <v>0秒0</v>
      </c>
      <c r="AM62" s="189">
        <f t="shared" si="17"/>
        <v>0</v>
      </c>
      <c r="AN62" s="189" t="str">
        <f t="shared" si="18"/>
        <v>0</v>
      </c>
      <c r="AO62" s="189" t="str">
        <f t="shared" si="19"/>
        <v>0</v>
      </c>
      <c r="AP62" s="189" t="str">
        <f t="shared" si="20"/>
        <v>0m</v>
      </c>
      <c r="AQ62" s="189" t="str">
        <f t="shared" si="21"/>
        <v>点</v>
      </c>
      <c r="AR62" s="164">
        <f t="shared" si="22"/>
        <v>0</v>
      </c>
      <c r="AS62" s="144" t="str">
        <f t="shared" si="23"/>
        <v/>
      </c>
      <c r="AT62" s="164">
        <f t="shared" si="30"/>
        <v>0</v>
      </c>
      <c r="AU62" s="164">
        <f t="shared" si="24"/>
        <v>0</v>
      </c>
      <c r="AV62" s="164">
        <f t="shared" si="25"/>
        <v>0</v>
      </c>
      <c r="AW62" s="457">
        <f>IF(S62="",0,COUNTA($S$14:S64))</f>
        <v>0</v>
      </c>
      <c r="AX62" s="457">
        <f>IF(T62="",0,COUNTA($T$14:T64))</f>
        <v>0</v>
      </c>
      <c r="AY62" s="454">
        <f>IF(OR($K62="20100",$K63="20100",$K64="20100"),COUNTIF($K$14:K64,"20100"),0)</f>
        <v>0</v>
      </c>
      <c r="AZ62" s="451">
        <f t="shared" ref="AZ62" si="273">IF($AY62=0,0,INDEX($M62:$M64,MATCH("20100",$K62:$K64,0),1))</f>
        <v>0</v>
      </c>
      <c r="BA62" s="145" t="str">
        <f t="shared" si="26"/>
        <v/>
      </c>
      <c r="BB62" s="145" t="str">
        <f t="shared" si="27"/>
        <v/>
      </c>
      <c r="BC62" s="145" t="str">
        <f t="shared" si="28"/>
        <v/>
      </c>
      <c r="BD62" s="203" t="str">
        <f>IF(J62="","",COUNTIF($BC$14:BC62,BC62))</f>
        <v/>
      </c>
      <c r="BE62" s="1" t="str">
        <f t="shared" si="29"/>
        <v/>
      </c>
      <c r="BF62" s="447" t="str">
        <f>IF(D62="","",COUNTIF($AD$14:AD62,AD62))</f>
        <v/>
      </c>
      <c r="BG62" s="447">
        <f t="shared" ref="BG62" si="274">IF(BF62=1,BF62,0)</f>
        <v>0</v>
      </c>
      <c r="BH62" s="447" t="str">
        <f t="shared" ref="BH62" si="275">IF(D62="","",$BL62)</f>
        <v/>
      </c>
      <c r="BI62" s="447" t="str">
        <f t="shared" ref="BI62" si="276">IF(E62="","",$BL62)</f>
        <v/>
      </c>
      <c r="BJ62" s="447" t="str">
        <f t="shared" ref="BJ62" si="277">IF(F62="","",$BL62)</f>
        <v/>
      </c>
      <c r="BK62" s="448" t="str">
        <f t="shared" ref="BK62" si="278">IFERROR(IF(G62="","",BL62),"")</f>
        <v/>
      </c>
      <c r="BL62" s="447">
        <v>17</v>
      </c>
      <c r="BM62" s="447">
        <f t="shared" ref="BM62" si="279">IF(C62&gt;0,"",IF(COUNTIF(BH62:BK64,BL62)=4,"",1))</f>
        <v>1</v>
      </c>
      <c r="BN62" s="145">
        <f>COUNTIF($AE$14:AE62,AD62&amp;"-"&amp;"*5000m*")</f>
        <v>0</v>
      </c>
      <c r="BO62" s="447">
        <f t="shared" ref="BO62" si="280">SUM(BN62:BN64)/3</f>
        <v>0</v>
      </c>
      <c r="BP62" s="448" t="str">
        <f t="shared" ref="BP62" si="281">IF(AD62="","",IF(AND(COUNTA(J62:J64)=0,COUNTA(S62:T64)=0),1,""))</f>
        <v/>
      </c>
      <c r="BQ62" s="447">
        <f t="shared" ref="BQ62:BR62" si="282">IF(AND($AD62="",COUNTA(S62)&gt;0),1,0)</f>
        <v>0</v>
      </c>
      <c r="BR62" s="447">
        <f t="shared" si="282"/>
        <v>0</v>
      </c>
      <c r="BS62" s="447" t="str">
        <f t="shared" ref="BS62" si="283">D62&amp;"-"&amp;S62</f>
        <v>-</v>
      </c>
      <c r="BT62" s="447" t="str">
        <f>IF(S62="","",COUNTIF($BS$14:BS62,BS62))</f>
        <v/>
      </c>
      <c r="BU62" s="447" t="str">
        <f t="shared" ref="BU62" si="284">D62&amp;"-"&amp;T62</f>
        <v>-</v>
      </c>
      <c r="BV62" s="447" t="str">
        <f>IF(T62="","",COUNTIF($BU$14:BU62,BU62))</f>
        <v/>
      </c>
    </row>
    <row r="63" spans="1:74" s="1" customFormat="1" ht="18" customHeight="1" thickBot="1">
      <c r="A63" s="523"/>
      <c r="B63" s="501"/>
      <c r="C63" s="503"/>
      <c r="D63" s="503"/>
      <c r="E63" s="503"/>
      <c r="F63" s="31" t="str">
        <f>IF(C62&gt;0,VLOOKUP(C62,男子登録情報!$A$1:$H$1688,5,0),"")</f>
        <v/>
      </c>
      <c r="G63" s="492"/>
      <c r="H63" s="492"/>
      <c r="I63" s="8" t="s">
        <v>30</v>
      </c>
      <c r="J63" s="112"/>
      <c r="K63" s="6" t="str">
        <f>IF(J63&gt;0,VLOOKUP(J63,男子登録情報!$J$1:$K$22,2,0),"")</f>
        <v/>
      </c>
      <c r="L63" s="8" t="s">
        <v>31</v>
      </c>
      <c r="M63" s="148"/>
      <c r="N63" s="7" t="str">
        <f t="shared" si="7"/>
        <v/>
      </c>
      <c r="O63" s="271"/>
      <c r="P63" s="479"/>
      <c r="Q63" s="480"/>
      <c r="R63" s="481"/>
      <c r="S63" s="828"/>
      <c r="T63" s="828"/>
      <c r="W63" s="168">
        <f t="shared" si="8"/>
        <v>0</v>
      </c>
      <c r="X63" s="447"/>
      <c r="Y63" s="145" t="str">
        <f t="shared" si="2"/>
        <v/>
      </c>
      <c r="Z63" s="145" t="str">
        <f t="shared" si="3"/>
        <v/>
      </c>
      <c r="AA63" s="145" t="str">
        <f t="shared" si="4"/>
        <v/>
      </c>
      <c r="AB63" s="145" t="str">
        <f t="shared" si="5"/>
        <v/>
      </c>
      <c r="AC63" s="178">
        <f t="shared" si="9"/>
        <v>0</v>
      </c>
      <c r="AD63" s="308" t="str">
        <f t="shared" ref="AD63:AD64" si="285">AD62</f>
        <v/>
      </c>
      <c r="AE63" s="145" t="str">
        <f t="shared" si="10"/>
        <v/>
      </c>
      <c r="AF63" s="145" t="str">
        <f t="shared" si="11"/>
        <v/>
      </c>
      <c r="AG63" s="182" t="str">
        <f t="shared" si="12"/>
        <v/>
      </c>
      <c r="AH63" s="164">
        <f t="shared" si="13"/>
        <v>0</v>
      </c>
      <c r="AJ63" s="164">
        <f t="shared" si="14"/>
        <v>0</v>
      </c>
      <c r="AK63" s="164" t="str">
        <f t="shared" si="15"/>
        <v>00000</v>
      </c>
      <c r="AL63" s="188" t="str">
        <f t="shared" si="16"/>
        <v>0秒0</v>
      </c>
      <c r="AM63" s="189">
        <f t="shared" si="17"/>
        <v>0</v>
      </c>
      <c r="AN63" s="189" t="str">
        <f t="shared" si="18"/>
        <v>0</v>
      </c>
      <c r="AO63" s="189" t="str">
        <f t="shared" si="19"/>
        <v>0</v>
      </c>
      <c r="AP63" s="189" t="str">
        <f t="shared" si="20"/>
        <v>0m</v>
      </c>
      <c r="AQ63" s="189" t="str">
        <f t="shared" si="21"/>
        <v>点</v>
      </c>
      <c r="AR63" s="164">
        <f t="shared" si="22"/>
        <v>0</v>
      </c>
      <c r="AS63" s="144" t="str">
        <f t="shared" si="23"/>
        <v/>
      </c>
      <c r="AT63" s="164">
        <f t="shared" si="30"/>
        <v>0</v>
      </c>
      <c r="AU63" s="164">
        <f t="shared" si="24"/>
        <v>0</v>
      </c>
      <c r="AV63" s="164">
        <f t="shared" si="25"/>
        <v>0</v>
      </c>
      <c r="AW63" s="458"/>
      <c r="AX63" s="458"/>
      <c r="AY63" s="455"/>
      <c r="AZ63" s="452"/>
      <c r="BA63" s="145" t="str">
        <f t="shared" si="26"/>
        <v/>
      </c>
      <c r="BB63" s="145" t="str">
        <f t="shared" si="27"/>
        <v/>
      </c>
      <c r="BC63" s="145" t="str">
        <f t="shared" si="28"/>
        <v/>
      </c>
      <c r="BD63" s="203" t="str">
        <f>IF(J63="","",COUNTIF($BC$14:BC63,BC63))</f>
        <v/>
      </c>
      <c r="BE63" s="1" t="str">
        <f t="shared" si="29"/>
        <v/>
      </c>
      <c r="BF63" s="447"/>
      <c r="BG63" s="447"/>
      <c r="BH63" s="447"/>
      <c r="BI63" s="447"/>
      <c r="BJ63" s="447"/>
      <c r="BK63" s="449"/>
      <c r="BL63" s="447"/>
      <c r="BM63" s="447"/>
      <c r="BN63" s="145">
        <f>COUNTIF($AE$14:AE63,AD63&amp;"-"&amp;"*5000m*")</f>
        <v>0</v>
      </c>
      <c r="BO63" s="447"/>
      <c r="BP63" s="449"/>
      <c r="BQ63" s="447"/>
      <c r="BR63" s="447"/>
      <c r="BS63" s="447"/>
      <c r="BT63" s="447"/>
      <c r="BU63" s="447"/>
      <c r="BV63" s="447"/>
    </row>
    <row r="64" spans="1:74" s="1" customFormat="1" ht="18" customHeight="1" thickBot="1">
      <c r="A64" s="524"/>
      <c r="B64" s="169" t="s">
        <v>32</v>
      </c>
      <c r="C64" s="170"/>
      <c r="D64" s="32"/>
      <c r="E64" s="32"/>
      <c r="F64" s="33"/>
      <c r="G64" s="493"/>
      <c r="H64" s="493"/>
      <c r="I64" s="9" t="s">
        <v>33</v>
      </c>
      <c r="J64" s="112"/>
      <c r="K64" s="6" t="str">
        <f>IF(J64&gt;0,VLOOKUP(J64,男子登録情報!$J$1:$K$22,2,0),"")</f>
        <v/>
      </c>
      <c r="L64" s="10" t="s">
        <v>34</v>
      </c>
      <c r="M64" s="149"/>
      <c r="N64" s="7" t="str">
        <f t="shared" si="7"/>
        <v/>
      </c>
      <c r="O64" s="271"/>
      <c r="P64" s="482"/>
      <c r="Q64" s="483"/>
      <c r="R64" s="484"/>
      <c r="S64" s="829"/>
      <c r="T64" s="829"/>
      <c r="W64" s="168">
        <f t="shared" si="8"/>
        <v>0</v>
      </c>
      <c r="X64" s="447"/>
      <c r="Y64" s="145" t="str">
        <f t="shared" si="2"/>
        <v/>
      </c>
      <c r="Z64" s="145" t="str">
        <f t="shared" si="3"/>
        <v/>
      </c>
      <c r="AA64" s="145" t="str">
        <f t="shared" si="4"/>
        <v/>
      </c>
      <c r="AB64" s="145" t="str">
        <f t="shared" si="5"/>
        <v/>
      </c>
      <c r="AC64" s="178">
        <f t="shared" si="9"/>
        <v>0</v>
      </c>
      <c r="AD64" s="309" t="str">
        <f t="shared" si="285"/>
        <v/>
      </c>
      <c r="AE64" s="145" t="str">
        <f t="shared" si="10"/>
        <v/>
      </c>
      <c r="AF64" s="145" t="str">
        <f t="shared" si="11"/>
        <v/>
      </c>
      <c r="AG64" s="182" t="str">
        <f t="shared" si="12"/>
        <v/>
      </c>
      <c r="AH64" s="164">
        <f t="shared" si="13"/>
        <v>0</v>
      </c>
      <c r="AJ64" s="164">
        <f t="shared" si="14"/>
        <v>0</v>
      </c>
      <c r="AK64" s="164" t="str">
        <f t="shared" si="15"/>
        <v>00000</v>
      </c>
      <c r="AL64" s="188" t="str">
        <f t="shared" si="16"/>
        <v>0秒0</v>
      </c>
      <c r="AM64" s="189">
        <f t="shared" si="17"/>
        <v>0</v>
      </c>
      <c r="AN64" s="189" t="str">
        <f t="shared" si="18"/>
        <v>0</v>
      </c>
      <c r="AO64" s="189" t="str">
        <f t="shared" si="19"/>
        <v>0</v>
      </c>
      <c r="AP64" s="189" t="str">
        <f t="shared" si="20"/>
        <v>0m</v>
      </c>
      <c r="AQ64" s="189" t="str">
        <f t="shared" si="21"/>
        <v>点</v>
      </c>
      <c r="AR64" s="164">
        <f t="shared" si="22"/>
        <v>0</v>
      </c>
      <c r="AS64" s="144" t="str">
        <f t="shared" si="23"/>
        <v/>
      </c>
      <c r="AT64" s="164">
        <f t="shared" si="30"/>
        <v>0</v>
      </c>
      <c r="AU64" s="164">
        <f t="shared" si="24"/>
        <v>0</v>
      </c>
      <c r="AV64" s="164">
        <f t="shared" si="25"/>
        <v>0</v>
      </c>
      <c r="AW64" s="459"/>
      <c r="AX64" s="459"/>
      <c r="AY64" s="456"/>
      <c r="AZ64" s="453"/>
      <c r="BA64" s="145" t="str">
        <f t="shared" si="26"/>
        <v/>
      </c>
      <c r="BB64" s="145" t="str">
        <f t="shared" si="27"/>
        <v/>
      </c>
      <c r="BC64" s="145" t="str">
        <f t="shared" si="28"/>
        <v/>
      </c>
      <c r="BD64" s="203" t="str">
        <f>IF(J64="","",COUNTIF($BC$14:BC64,BC64))</f>
        <v/>
      </c>
      <c r="BE64" s="1" t="str">
        <f t="shared" si="29"/>
        <v/>
      </c>
      <c r="BF64" s="447"/>
      <c r="BG64" s="447"/>
      <c r="BH64" s="447"/>
      <c r="BI64" s="447"/>
      <c r="BJ64" s="447"/>
      <c r="BK64" s="450"/>
      <c r="BL64" s="447"/>
      <c r="BM64" s="447"/>
      <c r="BN64" s="145">
        <f>COUNTIF($AE$14:AE64,AD64&amp;"-"&amp;"*5000m*")</f>
        <v>0</v>
      </c>
      <c r="BO64" s="447"/>
      <c r="BP64" s="450"/>
      <c r="BQ64" s="447"/>
      <c r="BR64" s="447"/>
      <c r="BS64" s="447"/>
      <c r="BT64" s="447"/>
      <c r="BU64" s="447"/>
      <c r="BV64" s="447"/>
    </row>
    <row r="65" spans="1:74" s="1" customFormat="1" ht="18" customHeight="1" thickTop="1" thickBot="1">
      <c r="A65" s="522">
        <v>18</v>
      </c>
      <c r="B65" s="500" t="s">
        <v>1224</v>
      </c>
      <c r="C65" s="502"/>
      <c r="D65" s="502" t="str">
        <f>IF(C65&gt;0,VLOOKUP(C65,男子登録情報!$A$1:$H$1688,3,0),"")</f>
        <v/>
      </c>
      <c r="E65" s="502" t="str">
        <f>IF(C65&gt;0,VLOOKUP(C65,男子登録情報!$A$1:$H$1688,4,0),"")</f>
        <v/>
      </c>
      <c r="F65" s="30" t="str">
        <f>IF(C65&gt;0,VLOOKUP(C65,男子登録情報!$A$1:$H$1688,8,0),"")</f>
        <v/>
      </c>
      <c r="G65" s="491" t="e">
        <f>IF(F66&gt;0,VLOOKUP(F66,男子登録情報!$N$2:$O$48,2,0),"")</f>
        <v>#N/A</v>
      </c>
      <c r="H65" s="491" t="str">
        <f t="shared" ref="H65" si="286">IF(C65&gt;0,TEXT(C65,"100000000"),"000000000")</f>
        <v>000000000</v>
      </c>
      <c r="I65" s="5" t="s">
        <v>26</v>
      </c>
      <c r="J65" s="112"/>
      <c r="K65" s="6" t="str">
        <f>IF(J65&gt;0,VLOOKUP(J65,男子登録情報!$J$1:$K$22,2,0),"")</f>
        <v/>
      </c>
      <c r="L65" s="5" t="s">
        <v>29</v>
      </c>
      <c r="M65" s="150"/>
      <c r="N65" s="7" t="str">
        <f t="shared" si="7"/>
        <v/>
      </c>
      <c r="O65" s="271"/>
      <c r="P65" s="512"/>
      <c r="Q65" s="513"/>
      <c r="R65" s="514"/>
      <c r="S65" s="827"/>
      <c r="T65" s="827"/>
      <c r="W65" s="168">
        <f t="shared" si="8"/>
        <v>0</v>
      </c>
      <c r="X65" s="447">
        <f t="shared" ref="X65" si="287">C65</f>
        <v>0</v>
      </c>
      <c r="Y65" s="145" t="str">
        <f t="shared" si="2"/>
        <v/>
      </c>
      <c r="Z65" s="145" t="str">
        <f t="shared" si="3"/>
        <v/>
      </c>
      <c r="AA65" s="145" t="str">
        <f t="shared" si="4"/>
        <v/>
      </c>
      <c r="AB65" s="145" t="str">
        <f t="shared" si="5"/>
        <v/>
      </c>
      <c r="AC65" s="178">
        <f t="shared" si="9"/>
        <v>0</v>
      </c>
      <c r="AD65" s="307" t="str">
        <f t="shared" ref="AD65" si="288">IF(D65="","",D65)</f>
        <v/>
      </c>
      <c r="AE65" s="145" t="str">
        <f t="shared" si="10"/>
        <v/>
      </c>
      <c r="AF65" s="145" t="str">
        <f t="shared" si="11"/>
        <v/>
      </c>
      <c r="AG65" s="182" t="str">
        <f t="shared" si="12"/>
        <v/>
      </c>
      <c r="AH65" s="164">
        <f t="shared" si="13"/>
        <v>0</v>
      </c>
      <c r="AJ65" s="164">
        <f t="shared" si="14"/>
        <v>0</v>
      </c>
      <c r="AK65" s="164" t="str">
        <f t="shared" si="15"/>
        <v>00000</v>
      </c>
      <c r="AL65" s="188" t="str">
        <f t="shared" si="16"/>
        <v>0秒0</v>
      </c>
      <c r="AM65" s="189">
        <f t="shared" si="17"/>
        <v>0</v>
      </c>
      <c r="AN65" s="189" t="str">
        <f t="shared" si="18"/>
        <v>0</v>
      </c>
      <c r="AO65" s="189" t="str">
        <f t="shared" si="19"/>
        <v>0</v>
      </c>
      <c r="AP65" s="189" t="str">
        <f t="shared" si="20"/>
        <v>0m</v>
      </c>
      <c r="AQ65" s="189" t="str">
        <f t="shared" si="21"/>
        <v>点</v>
      </c>
      <c r="AR65" s="164">
        <f t="shared" si="22"/>
        <v>0</v>
      </c>
      <c r="AS65" s="144" t="str">
        <f t="shared" si="23"/>
        <v/>
      </c>
      <c r="AT65" s="164">
        <f t="shared" si="30"/>
        <v>0</v>
      </c>
      <c r="AU65" s="164">
        <f t="shared" si="24"/>
        <v>0</v>
      </c>
      <c r="AV65" s="164">
        <f t="shared" si="25"/>
        <v>0</v>
      </c>
      <c r="AW65" s="457">
        <f>IF(S65="",0,COUNTA($S$14:S67))</f>
        <v>0</v>
      </c>
      <c r="AX65" s="457">
        <f>IF(T65="",0,COUNTA($T$14:T67))</f>
        <v>0</v>
      </c>
      <c r="AY65" s="454">
        <f>IF(OR($K65="20100",$K66="20100",$K67="20100"),COUNTIF($K$14:K67,"20100"),0)</f>
        <v>0</v>
      </c>
      <c r="AZ65" s="451">
        <f t="shared" ref="AZ65" si="289">IF($AY65=0,0,INDEX($M65:$M67,MATCH("20100",$K65:$K67,0),1))</f>
        <v>0</v>
      </c>
      <c r="BA65" s="145" t="str">
        <f t="shared" si="26"/>
        <v/>
      </c>
      <c r="BB65" s="145" t="str">
        <f t="shared" si="27"/>
        <v/>
      </c>
      <c r="BC65" s="145" t="str">
        <f t="shared" si="28"/>
        <v/>
      </c>
      <c r="BD65" s="203" t="str">
        <f>IF(J65="","",COUNTIF($BC$14:BC65,BC65))</f>
        <v/>
      </c>
      <c r="BE65" s="1" t="str">
        <f t="shared" si="29"/>
        <v/>
      </c>
      <c r="BF65" s="447" t="str">
        <f>IF(D65="","",COUNTIF($AD$14:AD65,AD65))</f>
        <v/>
      </c>
      <c r="BG65" s="447">
        <f t="shared" ref="BG65" si="290">IF(BF65=1,BF65,0)</f>
        <v>0</v>
      </c>
      <c r="BH65" s="447" t="str">
        <f t="shared" ref="BH65" si="291">IF(D65="","",$BL65)</f>
        <v/>
      </c>
      <c r="BI65" s="447" t="str">
        <f t="shared" ref="BI65" si="292">IF(E65="","",$BL65)</f>
        <v/>
      </c>
      <c r="BJ65" s="447" t="str">
        <f t="shared" ref="BJ65" si="293">IF(F65="","",$BL65)</f>
        <v/>
      </c>
      <c r="BK65" s="448" t="str">
        <f t="shared" ref="BK65" si="294">IFERROR(IF(G65="","",BL65),"")</f>
        <v/>
      </c>
      <c r="BL65" s="447">
        <v>18</v>
      </c>
      <c r="BM65" s="447">
        <f t="shared" ref="BM65" si="295">IF(C65&gt;0,"",IF(COUNTIF(BH65:BK67,BL65)=4,"",1))</f>
        <v>1</v>
      </c>
      <c r="BN65" s="145">
        <f>COUNTIF($AE$14:AE65,AD65&amp;"-"&amp;"*5000m*")</f>
        <v>0</v>
      </c>
      <c r="BO65" s="447">
        <f t="shared" ref="BO65" si="296">SUM(BN65:BN67)/3</f>
        <v>0</v>
      </c>
      <c r="BP65" s="448" t="str">
        <f t="shared" ref="BP65" si="297">IF(AD65="","",IF(AND(COUNTA(J65:J67)=0,COUNTA(S65:T67)=0),1,""))</f>
        <v/>
      </c>
      <c r="BQ65" s="447">
        <f t="shared" ref="BQ65:BR65" si="298">IF(AND($AD65="",COUNTA(S65)&gt;0),1,0)</f>
        <v>0</v>
      </c>
      <c r="BR65" s="447">
        <f t="shared" si="298"/>
        <v>0</v>
      </c>
      <c r="BS65" s="447" t="str">
        <f t="shared" ref="BS65" si="299">D65&amp;"-"&amp;S65</f>
        <v>-</v>
      </c>
      <c r="BT65" s="447" t="str">
        <f>IF(S65="","",COUNTIF($BS$14:BS65,BS65))</f>
        <v/>
      </c>
      <c r="BU65" s="447" t="str">
        <f t="shared" ref="BU65" si="300">D65&amp;"-"&amp;T65</f>
        <v>-</v>
      </c>
      <c r="BV65" s="447" t="str">
        <f>IF(T65="","",COUNTIF($BU$14:BU65,BU65))</f>
        <v/>
      </c>
    </row>
    <row r="66" spans="1:74" s="1" customFormat="1" ht="18" customHeight="1" thickBot="1">
      <c r="A66" s="523"/>
      <c r="B66" s="501"/>
      <c r="C66" s="503"/>
      <c r="D66" s="503"/>
      <c r="E66" s="503"/>
      <c r="F66" s="31" t="str">
        <f>IF(C65&gt;0,VLOOKUP(C65,男子登録情報!$A$1:$H$1688,5,0),"")</f>
        <v/>
      </c>
      <c r="G66" s="492"/>
      <c r="H66" s="492"/>
      <c r="I66" s="8" t="s">
        <v>30</v>
      </c>
      <c r="J66" s="112"/>
      <c r="K66" s="6" t="str">
        <f>IF(J66&gt;0,VLOOKUP(J66,男子登録情報!$J$1:$K$22,2,0),"")</f>
        <v/>
      </c>
      <c r="L66" s="8" t="s">
        <v>31</v>
      </c>
      <c r="M66" s="148"/>
      <c r="N66" s="7" t="str">
        <f t="shared" si="7"/>
        <v/>
      </c>
      <c r="O66" s="271"/>
      <c r="P66" s="479"/>
      <c r="Q66" s="480"/>
      <c r="R66" s="481"/>
      <c r="S66" s="828"/>
      <c r="T66" s="828"/>
      <c r="W66" s="168">
        <f t="shared" si="8"/>
        <v>0</v>
      </c>
      <c r="X66" s="447"/>
      <c r="Y66" s="145" t="str">
        <f t="shared" si="2"/>
        <v/>
      </c>
      <c r="Z66" s="145" t="str">
        <f t="shared" si="3"/>
        <v/>
      </c>
      <c r="AA66" s="145" t="str">
        <f t="shared" si="4"/>
        <v/>
      </c>
      <c r="AB66" s="145" t="str">
        <f t="shared" si="5"/>
        <v/>
      </c>
      <c r="AC66" s="178">
        <f t="shared" si="9"/>
        <v>0</v>
      </c>
      <c r="AD66" s="308" t="str">
        <f t="shared" ref="AD66:AD67" si="301">AD65</f>
        <v/>
      </c>
      <c r="AE66" s="145" t="str">
        <f t="shared" si="10"/>
        <v/>
      </c>
      <c r="AF66" s="145" t="str">
        <f t="shared" si="11"/>
        <v/>
      </c>
      <c r="AG66" s="182" t="str">
        <f t="shared" si="12"/>
        <v/>
      </c>
      <c r="AH66" s="164">
        <f t="shared" si="13"/>
        <v>0</v>
      </c>
      <c r="AJ66" s="164">
        <f t="shared" si="14"/>
        <v>0</v>
      </c>
      <c r="AK66" s="164" t="str">
        <f t="shared" si="15"/>
        <v>00000</v>
      </c>
      <c r="AL66" s="188" t="str">
        <f t="shared" si="16"/>
        <v>0秒0</v>
      </c>
      <c r="AM66" s="189">
        <f t="shared" si="17"/>
        <v>0</v>
      </c>
      <c r="AN66" s="189" t="str">
        <f t="shared" si="18"/>
        <v>0</v>
      </c>
      <c r="AO66" s="189" t="str">
        <f t="shared" si="19"/>
        <v>0</v>
      </c>
      <c r="AP66" s="189" t="str">
        <f t="shared" si="20"/>
        <v>0m</v>
      </c>
      <c r="AQ66" s="189" t="str">
        <f t="shared" si="21"/>
        <v>点</v>
      </c>
      <c r="AR66" s="164">
        <f t="shared" si="22"/>
        <v>0</v>
      </c>
      <c r="AS66" s="144" t="str">
        <f t="shared" si="23"/>
        <v/>
      </c>
      <c r="AT66" s="164">
        <f t="shared" si="30"/>
        <v>0</v>
      </c>
      <c r="AU66" s="164">
        <f t="shared" si="24"/>
        <v>0</v>
      </c>
      <c r="AV66" s="164">
        <f t="shared" si="25"/>
        <v>0</v>
      </c>
      <c r="AW66" s="458"/>
      <c r="AX66" s="458"/>
      <c r="AY66" s="455"/>
      <c r="AZ66" s="452"/>
      <c r="BA66" s="145" t="str">
        <f t="shared" si="26"/>
        <v/>
      </c>
      <c r="BB66" s="145" t="str">
        <f t="shared" si="27"/>
        <v/>
      </c>
      <c r="BC66" s="145" t="str">
        <f t="shared" si="28"/>
        <v/>
      </c>
      <c r="BD66" s="203" t="str">
        <f>IF(J66="","",COUNTIF($BC$14:BC66,BC66))</f>
        <v/>
      </c>
      <c r="BE66" s="1" t="str">
        <f t="shared" si="29"/>
        <v/>
      </c>
      <c r="BF66" s="447"/>
      <c r="BG66" s="447"/>
      <c r="BH66" s="447"/>
      <c r="BI66" s="447"/>
      <c r="BJ66" s="447"/>
      <c r="BK66" s="449"/>
      <c r="BL66" s="447"/>
      <c r="BM66" s="447"/>
      <c r="BN66" s="145">
        <f>COUNTIF($AE$14:AE66,AD66&amp;"-"&amp;"*5000m*")</f>
        <v>0</v>
      </c>
      <c r="BO66" s="447"/>
      <c r="BP66" s="449"/>
      <c r="BQ66" s="447"/>
      <c r="BR66" s="447"/>
      <c r="BS66" s="447"/>
      <c r="BT66" s="447"/>
      <c r="BU66" s="447"/>
      <c r="BV66" s="447"/>
    </row>
    <row r="67" spans="1:74" s="1" customFormat="1" ht="18" customHeight="1" thickBot="1">
      <c r="A67" s="524"/>
      <c r="B67" s="169" t="s">
        <v>32</v>
      </c>
      <c r="C67" s="170"/>
      <c r="D67" s="32"/>
      <c r="E67" s="32"/>
      <c r="F67" s="33"/>
      <c r="G67" s="493"/>
      <c r="H67" s="493"/>
      <c r="I67" s="9" t="s">
        <v>33</v>
      </c>
      <c r="J67" s="112"/>
      <c r="K67" s="6" t="str">
        <f>IF(J67&gt;0,VLOOKUP(J67,男子登録情報!$J$1:$K$22,2,0),"")</f>
        <v/>
      </c>
      <c r="L67" s="10" t="s">
        <v>34</v>
      </c>
      <c r="M67" s="149"/>
      <c r="N67" s="7" t="str">
        <f t="shared" si="7"/>
        <v/>
      </c>
      <c r="O67" s="271"/>
      <c r="P67" s="482"/>
      <c r="Q67" s="483"/>
      <c r="R67" s="484"/>
      <c r="S67" s="829"/>
      <c r="T67" s="829"/>
      <c r="W67" s="168">
        <f t="shared" si="8"/>
        <v>0</v>
      </c>
      <c r="X67" s="447"/>
      <c r="Y67" s="145" t="str">
        <f t="shared" si="2"/>
        <v/>
      </c>
      <c r="Z67" s="145" t="str">
        <f t="shared" si="3"/>
        <v/>
      </c>
      <c r="AA67" s="145" t="str">
        <f t="shared" si="4"/>
        <v/>
      </c>
      <c r="AB67" s="145" t="str">
        <f t="shared" si="5"/>
        <v/>
      </c>
      <c r="AC67" s="178">
        <f t="shared" si="9"/>
        <v>0</v>
      </c>
      <c r="AD67" s="309" t="str">
        <f t="shared" si="301"/>
        <v/>
      </c>
      <c r="AE67" s="145" t="str">
        <f t="shared" si="10"/>
        <v/>
      </c>
      <c r="AF67" s="145" t="str">
        <f t="shared" si="11"/>
        <v/>
      </c>
      <c r="AG67" s="182" t="str">
        <f t="shared" si="12"/>
        <v/>
      </c>
      <c r="AH67" s="164">
        <f t="shared" si="13"/>
        <v>0</v>
      </c>
      <c r="AJ67" s="164">
        <f t="shared" si="14"/>
        <v>0</v>
      </c>
      <c r="AK67" s="164" t="str">
        <f t="shared" si="15"/>
        <v>00000</v>
      </c>
      <c r="AL67" s="188" t="str">
        <f t="shared" si="16"/>
        <v>0秒0</v>
      </c>
      <c r="AM67" s="189">
        <f t="shared" si="17"/>
        <v>0</v>
      </c>
      <c r="AN67" s="189" t="str">
        <f t="shared" si="18"/>
        <v>0</v>
      </c>
      <c r="AO67" s="189" t="str">
        <f t="shared" si="19"/>
        <v>0</v>
      </c>
      <c r="AP67" s="189" t="str">
        <f t="shared" si="20"/>
        <v>0m</v>
      </c>
      <c r="AQ67" s="189" t="str">
        <f t="shared" si="21"/>
        <v>点</v>
      </c>
      <c r="AR67" s="164">
        <f t="shared" si="22"/>
        <v>0</v>
      </c>
      <c r="AS67" s="144" t="str">
        <f t="shared" si="23"/>
        <v/>
      </c>
      <c r="AT67" s="164">
        <f t="shared" si="30"/>
        <v>0</v>
      </c>
      <c r="AU67" s="164">
        <f t="shared" si="24"/>
        <v>0</v>
      </c>
      <c r="AV67" s="164">
        <f t="shared" si="25"/>
        <v>0</v>
      </c>
      <c r="AW67" s="459"/>
      <c r="AX67" s="459"/>
      <c r="AY67" s="456"/>
      <c r="AZ67" s="453"/>
      <c r="BA67" s="145" t="str">
        <f t="shared" si="26"/>
        <v/>
      </c>
      <c r="BB67" s="145" t="str">
        <f t="shared" si="27"/>
        <v/>
      </c>
      <c r="BC67" s="145" t="str">
        <f t="shared" si="28"/>
        <v/>
      </c>
      <c r="BD67" s="203" t="str">
        <f>IF(J67="","",COUNTIF($BC$14:BC67,BC67))</f>
        <v/>
      </c>
      <c r="BE67" s="1" t="str">
        <f t="shared" si="29"/>
        <v/>
      </c>
      <c r="BF67" s="447"/>
      <c r="BG67" s="447"/>
      <c r="BH67" s="447"/>
      <c r="BI67" s="447"/>
      <c r="BJ67" s="447"/>
      <c r="BK67" s="450"/>
      <c r="BL67" s="447"/>
      <c r="BM67" s="447"/>
      <c r="BN67" s="145">
        <f>COUNTIF($AE$14:AE67,AD67&amp;"-"&amp;"*5000m*")</f>
        <v>0</v>
      </c>
      <c r="BO67" s="447"/>
      <c r="BP67" s="450"/>
      <c r="BQ67" s="447"/>
      <c r="BR67" s="447"/>
      <c r="BS67" s="447"/>
      <c r="BT67" s="447"/>
      <c r="BU67" s="447"/>
      <c r="BV67" s="447"/>
    </row>
    <row r="68" spans="1:74" s="1" customFormat="1" ht="18" customHeight="1" thickTop="1" thickBot="1">
      <c r="A68" s="522">
        <v>19</v>
      </c>
      <c r="B68" s="500" t="s">
        <v>1224</v>
      </c>
      <c r="C68" s="502"/>
      <c r="D68" s="502" t="str">
        <f>IF(C68&gt;0,VLOOKUP(C68,男子登録情報!$A$1:$H$1688,3,0),"")</f>
        <v/>
      </c>
      <c r="E68" s="502" t="str">
        <f>IF(C68&gt;0,VLOOKUP(C68,男子登録情報!$A$1:$H$1688,4,0),"")</f>
        <v/>
      </c>
      <c r="F68" s="30" t="str">
        <f>IF(C68&gt;0,VLOOKUP(C68,男子登録情報!$A$1:$H$1688,8,0),"")</f>
        <v/>
      </c>
      <c r="G68" s="491" t="e">
        <f>IF(F69&gt;0,VLOOKUP(F69,男子登録情報!$N$2:$O$48,2,0),"")</f>
        <v>#N/A</v>
      </c>
      <c r="H68" s="491" t="str">
        <f t="shared" ref="H68" si="302">IF(C68&gt;0,TEXT(C68,"100000000"),"000000000")</f>
        <v>000000000</v>
      </c>
      <c r="I68" s="5" t="s">
        <v>26</v>
      </c>
      <c r="J68" s="112"/>
      <c r="K68" s="6" t="str">
        <f>IF(J68&gt;0,VLOOKUP(J68,男子登録情報!$J$1:$K$22,2,0),"")</f>
        <v/>
      </c>
      <c r="L68" s="5" t="s">
        <v>29</v>
      </c>
      <c r="M68" s="150"/>
      <c r="N68" s="7" t="str">
        <f t="shared" si="7"/>
        <v/>
      </c>
      <c r="O68" s="271"/>
      <c r="P68" s="512"/>
      <c r="Q68" s="513"/>
      <c r="R68" s="514"/>
      <c r="S68" s="827"/>
      <c r="T68" s="827"/>
      <c r="W68" s="168">
        <f t="shared" si="8"/>
        <v>0</v>
      </c>
      <c r="X68" s="447">
        <f t="shared" ref="X68" si="303">C68</f>
        <v>0</v>
      </c>
      <c r="Y68" s="145" t="str">
        <f t="shared" si="2"/>
        <v/>
      </c>
      <c r="Z68" s="145" t="str">
        <f t="shared" si="3"/>
        <v/>
      </c>
      <c r="AA68" s="145" t="str">
        <f t="shared" si="4"/>
        <v/>
      </c>
      <c r="AB68" s="145" t="str">
        <f t="shared" si="5"/>
        <v/>
      </c>
      <c r="AC68" s="178">
        <f t="shared" si="9"/>
        <v>0</v>
      </c>
      <c r="AD68" s="307" t="str">
        <f t="shared" ref="AD68" si="304">IF(D68="","",D68)</f>
        <v/>
      </c>
      <c r="AE68" s="145" t="str">
        <f t="shared" si="10"/>
        <v/>
      </c>
      <c r="AF68" s="145" t="str">
        <f t="shared" si="11"/>
        <v/>
      </c>
      <c r="AG68" s="182" t="str">
        <f t="shared" si="12"/>
        <v/>
      </c>
      <c r="AH68" s="164">
        <f t="shared" si="13"/>
        <v>0</v>
      </c>
      <c r="AJ68" s="164">
        <f t="shared" si="14"/>
        <v>0</v>
      </c>
      <c r="AK68" s="164" t="str">
        <f t="shared" si="15"/>
        <v>00000</v>
      </c>
      <c r="AL68" s="188" t="str">
        <f t="shared" si="16"/>
        <v>0秒0</v>
      </c>
      <c r="AM68" s="189">
        <f t="shared" si="17"/>
        <v>0</v>
      </c>
      <c r="AN68" s="189" t="str">
        <f t="shared" si="18"/>
        <v>0</v>
      </c>
      <c r="AO68" s="189" t="str">
        <f t="shared" si="19"/>
        <v>0</v>
      </c>
      <c r="AP68" s="189" t="str">
        <f t="shared" si="20"/>
        <v>0m</v>
      </c>
      <c r="AQ68" s="189" t="str">
        <f t="shared" si="21"/>
        <v>点</v>
      </c>
      <c r="AR68" s="164">
        <f t="shared" si="22"/>
        <v>0</v>
      </c>
      <c r="AS68" s="144" t="str">
        <f t="shared" si="23"/>
        <v/>
      </c>
      <c r="AT68" s="164">
        <f t="shared" si="30"/>
        <v>0</v>
      </c>
      <c r="AU68" s="164">
        <f t="shared" si="24"/>
        <v>0</v>
      </c>
      <c r="AV68" s="164">
        <f t="shared" si="25"/>
        <v>0</v>
      </c>
      <c r="AW68" s="457">
        <f>IF(S68="",0,COUNTA($S$14:S70))</f>
        <v>0</v>
      </c>
      <c r="AX68" s="457">
        <f>IF(T68="",0,COUNTA($T$14:T70))</f>
        <v>0</v>
      </c>
      <c r="AY68" s="454">
        <f>IF(OR($K68="20100",$K69="20100",$K70="20100"),COUNTIF($K$14:K70,"20100"),0)</f>
        <v>0</v>
      </c>
      <c r="AZ68" s="451">
        <f t="shared" ref="AZ68" si="305">IF($AY68=0,0,INDEX($M68:$M70,MATCH("20100",$K68:$K70,0),1))</f>
        <v>0</v>
      </c>
      <c r="BA68" s="145" t="str">
        <f t="shared" si="26"/>
        <v/>
      </c>
      <c r="BB68" s="145" t="str">
        <f t="shared" si="27"/>
        <v/>
      </c>
      <c r="BC68" s="145" t="str">
        <f t="shared" si="28"/>
        <v/>
      </c>
      <c r="BD68" s="203" t="str">
        <f>IF(J68="","",COUNTIF($BC$14:BC68,BC68))</f>
        <v/>
      </c>
      <c r="BE68" s="1" t="str">
        <f t="shared" si="29"/>
        <v/>
      </c>
      <c r="BF68" s="447" t="str">
        <f>IF(D68="","",COUNTIF($AD$14:AD68,AD68))</f>
        <v/>
      </c>
      <c r="BG68" s="447">
        <f t="shared" ref="BG68" si="306">IF(BF68=1,BF68,0)</f>
        <v>0</v>
      </c>
      <c r="BH68" s="447" t="str">
        <f t="shared" ref="BH68" si="307">IF(D68="","",$BL68)</f>
        <v/>
      </c>
      <c r="BI68" s="447" t="str">
        <f t="shared" ref="BI68" si="308">IF(E68="","",$BL68)</f>
        <v/>
      </c>
      <c r="BJ68" s="447" t="str">
        <f t="shared" ref="BJ68" si="309">IF(F68="","",$BL68)</f>
        <v/>
      </c>
      <c r="BK68" s="448" t="str">
        <f t="shared" ref="BK68" si="310">IFERROR(IF(G68="","",BL68),"")</f>
        <v/>
      </c>
      <c r="BL68" s="447">
        <v>19</v>
      </c>
      <c r="BM68" s="447">
        <f t="shared" ref="BM68" si="311">IF(C68&gt;0,"",IF(COUNTIF(BH68:BK70,BL68)=4,"",1))</f>
        <v>1</v>
      </c>
      <c r="BN68" s="145">
        <f>COUNTIF($AE$14:AE68,AD68&amp;"-"&amp;"*5000m*")</f>
        <v>0</v>
      </c>
      <c r="BO68" s="447">
        <f t="shared" ref="BO68" si="312">SUM(BN68:BN70)/3</f>
        <v>0</v>
      </c>
      <c r="BP68" s="448" t="str">
        <f t="shared" ref="BP68" si="313">IF(AD68="","",IF(AND(COUNTA(J68:J70)=0,COUNTA(S68:T70)=0),1,""))</f>
        <v/>
      </c>
      <c r="BQ68" s="447">
        <f t="shared" ref="BQ68:BR68" si="314">IF(AND($AD68="",COUNTA(S68)&gt;0),1,0)</f>
        <v>0</v>
      </c>
      <c r="BR68" s="447">
        <f t="shared" si="314"/>
        <v>0</v>
      </c>
      <c r="BS68" s="447" t="str">
        <f t="shared" ref="BS68" si="315">D68&amp;"-"&amp;S68</f>
        <v>-</v>
      </c>
      <c r="BT68" s="447" t="str">
        <f>IF(S68="","",COUNTIF($BS$14:BS68,BS68))</f>
        <v/>
      </c>
      <c r="BU68" s="447" t="str">
        <f t="shared" ref="BU68" si="316">D68&amp;"-"&amp;T68</f>
        <v>-</v>
      </c>
      <c r="BV68" s="447" t="str">
        <f>IF(T68="","",COUNTIF($BU$14:BU68,BU68))</f>
        <v/>
      </c>
    </row>
    <row r="69" spans="1:74" s="1" customFormat="1" ht="18" customHeight="1" thickBot="1">
      <c r="A69" s="523"/>
      <c r="B69" s="501"/>
      <c r="C69" s="503"/>
      <c r="D69" s="503"/>
      <c r="E69" s="503"/>
      <c r="F69" s="31" t="str">
        <f>IF(C68&gt;0,VLOOKUP(C68,男子登録情報!$A$1:$H$1688,5,0),"")</f>
        <v/>
      </c>
      <c r="G69" s="492"/>
      <c r="H69" s="492"/>
      <c r="I69" s="8" t="s">
        <v>30</v>
      </c>
      <c r="J69" s="112"/>
      <c r="K69" s="6" t="str">
        <f>IF(J69&gt;0,VLOOKUP(J69,男子登録情報!$J$1:$K$22,2,0),"")</f>
        <v/>
      </c>
      <c r="L69" s="8" t="s">
        <v>31</v>
      </c>
      <c r="M69" s="148"/>
      <c r="N69" s="7" t="str">
        <f t="shared" si="7"/>
        <v/>
      </c>
      <c r="O69" s="271"/>
      <c r="P69" s="479"/>
      <c r="Q69" s="480"/>
      <c r="R69" s="481"/>
      <c r="S69" s="828"/>
      <c r="T69" s="828"/>
      <c r="W69" s="168">
        <f t="shared" si="8"/>
        <v>0</v>
      </c>
      <c r="X69" s="447"/>
      <c r="Y69" s="145" t="str">
        <f t="shared" si="2"/>
        <v/>
      </c>
      <c r="Z69" s="145" t="str">
        <f t="shared" si="3"/>
        <v/>
      </c>
      <c r="AA69" s="145" t="str">
        <f t="shared" si="4"/>
        <v/>
      </c>
      <c r="AB69" s="145" t="str">
        <f t="shared" si="5"/>
        <v/>
      </c>
      <c r="AC69" s="178">
        <f t="shared" si="9"/>
        <v>0</v>
      </c>
      <c r="AD69" s="308" t="str">
        <f t="shared" ref="AD69:AD70" si="317">AD68</f>
        <v/>
      </c>
      <c r="AE69" s="145" t="str">
        <f t="shared" si="10"/>
        <v/>
      </c>
      <c r="AF69" s="145" t="str">
        <f t="shared" si="11"/>
        <v/>
      </c>
      <c r="AG69" s="182" t="str">
        <f t="shared" si="12"/>
        <v/>
      </c>
      <c r="AH69" s="164">
        <f t="shared" si="13"/>
        <v>0</v>
      </c>
      <c r="AJ69" s="164">
        <f t="shared" si="14"/>
        <v>0</v>
      </c>
      <c r="AK69" s="164" t="str">
        <f t="shared" si="15"/>
        <v>00000</v>
      </c>
      <c r="AL69" s="188" t="str">
        <f t="shared" si="16"/>
        <v>0秒0</v>
      </c>
      <c r="AM69" s="189">
        <f t="shared" si="17"/>
        <v>0</v>
      </c>
      <c r="AN69" s="189" t="str">
        <f t="shared" si="18"/>
        <v>0</v>
      </c>
      <c r="AO69" s="189" t="str">
        <f t="shared" si="19"/>
        <v>0</v>
      </c>
      <c r="AP69" s="189" t="str">
        <f t="shared" si="20"/>
        <v>0m</v>
      </c>
      <c r="AQ69" s="189" t="str">
        <f t="shared" si="21"/>
        <v>点</v>
      </c>
      <c r="AR69" s="164">
        <f t="shared" si="22"/>
        <v>0</v>
      </c>
      <c r="AS69" s="144" t="str">
        <f t="shared" si="23"/>
        <v/>
      </c>
      <c r="AT69" s="164">
        <f t="shared" si="30"/>
        <v>0</v>
      </c>
      <c r="AU69" s="164">
        <f t="shared" si="24"/>
        <v>0</v>
      </c>
      <c r="AV69" s="164">
        <f t="shared" si="25"/>
        <v>0</v>
      </c>
      <c r="AW69" s="458"/>
      <c r="AX69" s="458"/>
      <c r="AY69" s="455"/>
      <c r="AZ69" s="452"/>
      <c r="BA69" s="145" t="str">
        <f t="shared" si="26"/>
        <v/>
      </c>
      <c r="BB69" s="145" t="str">
        <f t="shared" si="27"/>
        <v/>
      </c>
      <c r="BC69" s="145" t="str">
        <f t="shared" si="28"/>
        <v/>
      </c>
      <c r="BD69" s="203" t="str">
        <f>IF(J69="","",COUNTIF($BC$14:BC69,BC69))</f>
        <v/>
      </c>
      <c r="BE69" s="1" t="str">
        <f t="shared" si="29"/>
        <v/>
      </c>
      <c r="BF69" s="447"/>
      <c r="BG69" s="447"/>
      <c r="BH69" s="447"/>
      <c r="BI69" s="447"/>
      <c r="BJ69" s="447"/>
      <c r="BK69" s="449"/>
      <c r="BL69" s="447"/>
      <c r="BM69" s="447"/>
      <c r="BN69" s="145">
        <f>COUNTIF($AE$14:AE69,AD69&amp;"-"&amp;"*5000m*")</f>
        <v>0</v>
      </c>
      <c r="BO69" s="447"/>
      <c r="BP69" s="449"/>
      <c r="BQ69" s="447"/>
      <c r="BR69" s="447"/>
      <c r="BS69" s="447"/>
      <c r="BT69" s="447"/>
      <c r="BU69" s="447"/>
      <c r="BV69" s="447"/>
    </row>
    <row r="70" spans="1:74" s="1" customFormat="1" ht="18" customHeight="1" thickBot="1">
      <c r="A70" s="524"/>
      <c r="B70" s="169" t="s">
        <v>32</v>
      </c>
      <c r="C70" s="170"/>
      <c r="D70" s="32"/>
      <c r="E70" s="32"/>
      <c r="F70" s="33"/>
      <c r="G70" s="493"/>
      <c r="H70" s="493"/>
      <c r="I70" s="9" t="s">
        <v>33</v>
      </c>
      <c r="J70" s="112"/>
      <c r="K70" s="6" t="str">
        <f>IF(J70&gt;0,VLOOKUP(J70,男子登録情報!$J$1:$K$22,2,0),"")</f>
        <v/>
      </c>
      <c r="L70" s="10" t="s">
        <v>34</v>
      </c>
      <c r="M70" s="149"/>
      <c r="N70" s="7" t="str">
        <f t="shared" si="7"/>
        <v/>
      </c>
      <c r="O70" s="271"/>
      <c r="P70" s="482"/>
      <c r="Q70" s="483"/>
      <c r="R70" s="484"/>
      <c r="S70" s="829"/>
      <c r="T70" s="829"/>
      <c r="W70" s="168">
        <f t="shared" si="8"/>
        <v>0</v>
      </c>
      <c r="X70" s="447"/>
      <c r="Y70" s="145" t="str">
        <f t="shared" si="2"/>
        <v/>
      </c>
      <c r="Z70" s="145" t="str">
        <f t="shared" si="3"/>
        <v/>
      </c>
      <c r="AA70" s="145" t="str">
        <f t="shared" si="4"/>
        <v/>
      </c>
      <c r="AB70" s="145" t="str">
        <f t="shared" si="5"/>
        <v/>
      </c>
      <c r="AC70" s="178">
        <f t="shared" si="9"/>
        <v>0</v>
      </c>
      <c r="AD70" s="309" t="str">
        <f t="shared" si="317"/>
        <v/>
      </c>
      <c r="AE70" s="145" t="str">
        <f t="shared" si="10"/>
        <v/>
      </c>
      <c r="AF70" s="145" t="str">
        <f t="shared" si="11"/>
        <v/>
      </c>
      <c r="AG70" s="182" t="str">
        <f t="shared" si="12"/>
        <v/>
      </c>
      <c r="AH70" s="164">
        <f t="shared" si="13"/>
        <v>0</v>
      </c>
      <c r="AJ70" s="164">
        <f t="shared" si="14"/>
        <v>0</v>
      </c>
      <c r="AK70" s="164" t="str">
        <f t="shared" si="15"/>
        <v>00000</v>
      </c>
      <c r="AL70" s="188" t="str">
        <f t="shared" si="16"/>
        <v>0秒0</v>
      </c>
      <c r="AM70" s="189">
        <f t="shared" si="17"/>
        <v>0</v>
      </c>
      <c r="AN70" s="189" t="str">
        <f t="shared" si="18"/>
        <v>0</v>
      </c>
      <c r="AO70" s="189" t="str">
        <f t="shared" si="19"/>
        <v>0</v>
      </c>
      <c r="AP70" s="189" t="str">
        <f t="shared" si="20"/>
        <v>0m</v>
      </c>
      <c r="AQ70" s="189" t="str">
        <f t="shared" si="21"/>
        <v>点</v>
      </c>
      <c r="AR70" s="164">
        <f t="shared" si="22"/>
        <v>0</v>
      </c>
      <c r="AS70" s="144" t="str">
        <f t="shared" si="23"/>
        <v/>
      </c>
      <c r="AT70" s="164">
        <f t="shared" si="30"/>
        <v>0</v>
      </c>
      <c r="AU70" s="164">
        <f t="shared" si="24"/>
        <v>0</v>
      </c>
      <c r="AV70" s="164">
        <f t="shared" si="25"/>
        <v>0</v>
      </c>
      <c r="AW70" s="459"/>
      <c r="AX70" s="459"/>
      <c r="AY70" s="456"/>
      <c r="AZ70" s="453"/>
      <c r="BA70" s="145" t="str">
        <f t="shared" si="26"/>
        <v/>
      </c>
      <c r="BB70" s="145" t="str">
        <f t="shared" si="27"/>
        <v/>
      </c>
      <c r="BC70" s="145" t="str">
        <f t="shared" si="28"/>
        <v/>
      </c>
      <c r="BD70" s="203" t="str">
        <f>IF(J70="","",COUNTIF($BC$14:BC70,BC70))</f>
        <v/>
      </c>
      <c r="BE70" s="1" t="str">
        <f t="shared" si="29"/>
        <v/>
      </c>
      <c r="BF70" s="447"/>
      <c r="BG70" s="447"/>
      <c r="BH70" s="447"/>
      <c r="BI70" s="447"/>
      <c r="BJ70" s="447"/>
      <c r="BK70" s="450"/>
      <c r="BL70" s="447"/>
      <c r="BM70" s="447"/>
      <c r="BN70" s="145">
        <f>COUNTIF($AE$14:AE70,AD70&amp;"-"&amp;"*5000m*")</f>
        <v>0</v>
      </c>
      <c r="BO70" s="447"/>
      <c r="BP70" s="450"/>
      <c r="BQ70" s="447"/>
      <c r="BR70" s="447"/>
      <c r="BS70" s="447"/>
      <c r="BT70" s="447"/>
      <c r="BU70" s="447"/>
      <c r="BV70" s="447"/>
    </row>
    <row r="71" spans="1:74" s="1" customFormat="1" ht="18" customHeight="1" thickTop="1" thickBot="1">
      <c r="A71" s="522">
        <v>20</v>
      </c>
      <c r="B71" s="500" t="s">
        <v>1224</v>
      </c>
      <c r="C71" s="502"/>
      <c r="D71" s="502" t="str">
        <f>IF(C71&gt;0,VLOOKUP(C71,男子登録情報!$A$1:$H$1688,3,0),"")</f>
        <v/>
      </c>
      <c r="E71" s="502" t="str">
        <f>IF(C71&gt;0,VLOOKUP(C71,男子登録情報!$A$1:$H$1688,4,0),"")</f>
        <v/>
      </c>
      <c r="F71" s="30" t="str">
        <f>IF(C71&gt;0,VLOOKUP(C71,男子登録情報!$A$1:$H$1688,8,0),"")</f>
        <v/>
      </c>
      <c r="G71" s="491" t="e">
        <f>IF(F72&gt;0,VLOOKUP(F72,男子登録情報!$N$2:$O$48,2,0),"")</f>
        <v>#N/A</v>
      </c>
      <c r="H71" s="491" t="str">
        <f t="shared" ref="H71" si="318">IF(C71&gt;0,TEXT(C71,"100000000"),"000000000")</f>
        <v>000000000</v>
      </c>
      <c r="I71" s="5" t="s">
        <v>26</v>
      </c>
      <c r="J71" s="112"/>
      <c r="K71" s="6" t="str">
        <f>IF(J71&gt;0,VLOOKUP(J71,男子登録情報!$J$1:$K$22,2,0),"")</f>
        <v/>
      </c>
      <c r="L71" s="5" t="s">
        <v>29</v>
      </c>
      <c r="M71" s="150"/>
      <c r="N71" s="7" t="str">
        <f t="shared" si="7"/>
        <v/>
      </c>
      <c r="O71" s="271"/>
      <c r="P71" s="512"/>
      <c r="Q71" s="513"/>
      <c r="R71" s="514"/>
      <c r="S71" s="827"/>
      <c r="T71" s="827"/>
      <c r="W71" s="168">
        <f t="shared" si="8"/>
        <v>0</v>
      </c>
      <c r="X71" s="447">
        <f t="shared" ref="X71" si="319">C71</f>
        <v>0</v>
      </c>
      <c r="Y71" s="145" t="str">
        <f t="shared" si="2"/>
        <v/>
      </c>
      <c r="Z71" s="145" t="str">
        <f t="shared" si="3"/>
        <v/>
      </c>
      <c r="AA71" s="145" t="str">
        <f t="shared" si="4"/>
        <v/>
      </c>
      <c r="AB71" s="145" t="str">
        <f t="shared" si="5"/>
        <v/>
      </c>
      <c r="AC71" s="178">
        <f t="shared" si="9"/>
        <v>0</v>
      </c>
      <c r="AD71" s="307" t="str">
        <f t="shared" ref="AD71" si="320">IF(D71="","",D71)</f>
        <v/>
      </c>
      <c r="AE71" s="145" t="str">
        <f t="shared" si="10"/>
        <v/>
      </c>
      <c r="AF71" s="145" t="str">
        <f t="shared" si="11"/>
        <v/>
      </c>
      <c r="AG71" s="182" t="str">
        <f t="shared" si="12"/>
        <v/>
      </c>
      <c r="AH71" s="164">
        <f t="shared" si="13"/>
        <v>0</v>
      </c>
      <c r="AJ71" s="164">
        <f t="shared" si="14"/>
        <v>0</v>
      </c>
      <c r="AK71" s="164" t="str">
        <f t="shared" si="15"/>
        <v>00000</v>
      </c>
      <c r="AL71" s="188" t="str">
        <f t="shared" si="16"/>
        <v>0秒0</v>
      </c>
      <c r="AM71" s="189">
        <f t="shared" si="17"/>
        <v>0</v>
      </c>
      <c r="AN71" s="189" t="str">
        <f t="shared" si="18"/>
        <v>0</v>
      </c>
      <c r="AO71" s="189" t="str">
        <f t="shared" si="19"/>
        <v>0</v>
      </c>
      <c r="AP71" s="189" t="str">
        <f t="shared" si="20"/>
        <v>0m</v>
      </c>
      <c r="AQ71" s="189" t="str">
        <f t="shared" si="21"/>
        <v>点</v>
      </c>
      <c r="AR71" s="164">
        <f t="shared" si="22"/>
        <v>0</v>
      </c>
      <c r="AS71" s="144" t="str">
        <f t="shared" si="23"/>
        <v/>
      </c>
      <c r="AT71" s="164">
        <f t="shared" si="30"/>
        <v>0</v>
      </c>
      <c r="AU71" s="164">
        <f t="shared" si="24"/>
        <v>0</v>
      </c>
      <c r="AV71" s="164">
        <f t="shared" si="25"/>
        <v>0</v>
      </c>
      <c r="AW71" s="457">
        <f>IF(S71="",0,COUNTA($S$14:S73))</f>
        <v>0</v>
      </c>
      <c r="AX71" s="457">
        <f>IF(T71="",0,COUNTA($T$14:T73))</f>
        <v>0</v>
      </c>
      <c r="AY71" s="454">
        <f>IF(OR($K71="20100",$K72="20100",$K73="20100"),COUNTIF($K$14:K73,"20100"),0)</f>
        <v>0</v>
      </c>
      <c r="AZ71" s="451">
        <f t="shared" ref="AZ71" si="321">IF($AY71=0,0,INDEX($M71:$M73,MATCH("20100",$K71:$K73,0),1))</f>
        <v>0</v>
      </c>
      <c r="BA71" s="145" t="str">
        <f t="shared" si="26"/>
        <v/>
      </c>
      <c r="BB71" s="145" t="str">
        <f t="shared" si="27"/>
        <v/>
      </c>
      <c r="BC71" s="145" t="str">
        <f t="shared" si="28"/>
        <v/>
      </c>
      <c r="BD71" s="203" t="str">
        <f>IF(J71="","",COUNTIF($BC$14:BC71,BC71))</f>
        <v/>
      </c>
      <c r="BE71" s="1" t="str">
        <f t="shared" si="29"/>
        <v/>
      </c>
      <c r="BF71" s="447" t="str">
        <f>IF(D71="","",COUNTIF($AD$14:AD71,AD71))</f>
        <v/>
      </c>
      <c r="BG71" s="447">
        <f t="shared" ref="BG71" si="322">IF(BF71=1,BF71,0)</f>
        <v>0</v>
      </c>
      <c r="BH71" s="447" t="str">
        <f t="shared" ref="BH71" si="323">IF(D71="","",$BL71)</f>
        <v/>
      </c>
      <c r="BI71" s="447" t="str">
        <f t="shared" ref="BI71" si="324">IF(E71="","",$BL71)</f>
        <v/>
      </c>
      <c r="BJ71" s="447" t="str">
        <f t="shared" ref="BJ71" si="325">IF(F71="","",$BL71)</f>
        <v/>
      </c>
      <c r="BK71" s="448" t="str">
        <f t="shared" ref="BK71" si="326">IFERROR(IF(G71="","",BL71),"")</f>
        <v/>
      </c>
      <c r="BL71" s="447">
        <v>20</v>
      </c>
      <c r="BM71" s="447">
        <f t="shared" ref="BM71" si="327">IF(C71&gt;0,"",IF(COUNTIF(BH71:BK73,BL71)=4,"",1))</f>
        <v>1</v>
      </c>
      <c r="BN71" s="145">
        <f>COUNTIF($AE$14:AE71,AD71&amp;"-"&amp;"*5000m*")</f>
        <v>0</v>
      </c>
      <c r="BO71" s="447">
        <f t="shared" ref="BO71" si="328">SUM(BN71:BN73)/3</f>
        <v>0</v>
      </c>
      <c r="BP71" s="448" t="str">
        <f t="shared" ref="BP71" si="329">IF(AD71="","",IF(AND(COUNTA(J71:J73)=0,COUNTA(S71:T73)=0),1,""))</f>
        <v/>
      </c>
      <c r="BQ71" s="447">
        <f t="shared" ref="BQ71:BR71" si="330">IF(AND($AD71="",COUNTA(S71)&gt;0),1,0)</f>
        <v>0</v>
      </c>
      <c r="BR71" s="447">
        <f t="shared" si="330"/>
        <v>0</v>
      </c>
      <c r="BS71" s="447" t="str">
        <f t="shared" ref="BS71" si="331">D71&amp;"-"&amp;S71</f>
        <v>-</v>
      </c>
      <c r="BT71" s="447" t="str">
        <f>IF(S71="","",COUNTIF($BS$14:BS71,BS71))</f>
        <v/>
      </c>
      <c r="BU71" s="447" t="str">
        <f t="shared" ref="BU71" si="332">D71&amp;"-"&amp;T71</f>
        <v>-</v>
      </c>
      <c r="BV71" s="447" t="str">
        <f>IF(T71="","",COUNTIF($BU$14:BU71,BU71))</f>
        <v/>
      </c>
    </row>
    <row r="72" spans="1:74" s="1" customFormat="1" ht="18" customHeight="1" thickBot="1">
      <c r="A72" s="523"/>
      <c r="B72" s="501"/>
      <c r="C72" s="503"/>
      <c r="D72" s="503"/>
      <c r="E72" s="503"/>
      <c r="F72" s="31" t="str">
        <f>IF(C71&gt;0,VLOOKUP(C71,男子登録情報!$A$1:$H$1688,5,0),"")</f>
        <v/>
      </c>
      <c r="G72" s="492"/>
      <c r="H72" s="492"/>
      <c r="I72" s="8" t="s">
        <v>30</v>
      </c>
      <c r="J72" s="112"/>
      <c r="K72" s="6" t="str">
        <f>IF(J72&gt;0,VLOOKUP(J72,男子登録情報!$J$1:$K$22,2,0),"")</f>
        <v/>
      </c>
      <c r="L72" s="8" t="s">
        <v>31</v>
      </c>
      <c r="M72" s="148"/>
      <c r="N72" s="7" t="str">
        <f t="shared" si="7"/>
        <v/>
      </c>
      <c r="O72" s="271"/>
      <c r="P72" s="479"/>
      <c r="Q72" s="480"/>
      <c r="R72" s="481"/>
      <c r="S72" s="828"/>
      <c r="T72" s="828"/>
      <c r="W72" s="168">
        <f t="shared" si="8"/>
        <v>0</v>
      </c>
      <c r="X72" s="447"/>
      <c r="Y72" s="145" t="str">
        <f t="shared" si="2"/>
        <v/>
      </c>
      <c r="Z72" s="145" t="str">
        <f t="shared" si="3"/>
        <v/>
      </c>
      <c r="AA72" s="145" t="str">
        <f t="shared" si="4"/>
        <v/>
      </c>
      <c r="AB72" s="145" t="str">
        <f t="shared" si="5"/>
        <v/>
      </c>
      <c r="AC72" s="178">
        <f t="shared" si="9"/>
        <v>0</v>
      </c>
      <c r="AD72" s="308" t="str">
        <f t="shared" ref="AD72:AD73" si="333">AD71</f>
        <v/>
      </c>
      <c r="AE72" s="145" t="str">
        <f t="shared" si="10"/>
        <v/>
      </c>
      <c r="AF72" s="145" t="str">
        <f t="shared" si="11"/>
        <v/>
      </c>
      <c r="AG72" s="182" t="str">
        <f t="shared" si="12"/>
        <v/>
      </c>
      <c r="AH72" s="164">
        <f t="shared" si="13"/>
        <v>0</v>
      </c>
      <c r="AJ72" s="164">
        <f t="shared" si="14"/>
        <v>0</v>
      </c>
      <c r="AK72" s="164" t="str">
        <f t="shared" si="15"/>
        <v>00000</v>
      </c>
      <c r="AL72" s="188" t="str">
        <f t="shared" si="16"/>
        <v>0秒0</v>
      </c>
      <c r="AM72" s="189">
        <f t="shared" si="17"/>
        <v>0</v>
      </c>
      <c r="AN72" s="189" t="str">
        <f t="shared" si="18"/>
        <v>0</v>
      </c>
      <c r="AO72" s="189" t="str">
        <f t="shared" si="19"/>
        <v>0</v>
      </c>
      <c r="AP72" s="189" t="str">
        <f t="shared" si="20"/>
        <v>0m</v>
      </c>
      <c r="AQ72" s="189" t="str">
        <f t="shared" si="21"/>
        <v>点</v>
      </c>
      <c r="AR72" s="164">
        <f t="shared" si="22"/>
        <v>0</v>
      </c>
      <c r="AS72" s="144" t="str">
        <f t="shared" si="23"/>
        <v/>
      </c>
      <c r="AT72" s="164">
        <f t="shared" si="30"/>
        <v>0</v>
      </c>
      <c r="AU72" s="164">
        <f t="shared" si="24"/>
        <v>0</v>
      </c>
      <c r="AV72" s="164">
        <f t="shared" si="25"/>
        <v>0</v>
      </c>
      <c r="AW72" s="458"/>
      <c r="AX72" s="458"/>
      <c r="AY72" s="455"/>
      <c r="AZ72" s="452"/>
      <c r="BA72" s="145" t="str">
        <f t="shared" si="26"/>
        <v/>
      </c>
      <c r="BB72" s="145" t="str">
        <f t="shared" si="27"/>
        <v/>
      </c>
      <c r="BC72" s="145" t="str">
        <f t="shared" si="28"/>
        <v/>
      </c>
      <c r="BD72" s="203" t="str">
        <f>IF(J72="","",COUNTIF($BC$14:BC72,BC72))</f>
        <v/>
      </c>
      <c r="BE72" s="1" t="str">
        <f t="shared" si="29"/>
        <v/>
      </c>
      <c r="BF72" s="447"/>
      <c r="BG72" s="447"/>
      <c r="BH72" s="447"/>
      <c r="BI72" s="447"/>
      <c r="BJ72" s="447"/>
      <c r="BK72" s="449"/>
      <c r="BL72" s="447"/>
      <c r="BM72" s="447"/>
      <c r="BN72" s="145">
        <f>COUNTIF($AE$14:AE72,AD72&amp;"-"&amp;"*5000m*")</f>
        <v>0</v>
      </c>
      <c r="BO72" s="447"/>
      <c r="BP72" s="449"/>
      <c r="BQ72" s="447"/>
      <c r="BR72" s="447"/>
      <c r="BS72" s="447"/>
      <c r="BT72" s="447"/>
      <c r="BU72" s="447"/>
      <c r="BV72" s="447"/>
    </row>
    <row r="73" spans="1:74" s="1" customFormat="1" ht="18" customHeight="1" thickBot="1">
      <c r="A73" s="524"/>
      <c r="B73" s="169" t="s">
        <v>32</v>
      </c>
      <c r="C73" s="170"/>
      <c r="D73" s="32"/>
      <c r="E73" s="32"/>
      <c r="F73" s="33"/>
      <c r="G73" s="493"/>
      <c r="H73" s="493"/>
      <c r="I73" s="9" t="s">
        <v>33</v>
      </c>
      <c r="J73" s="112"/>
      <c r="K73" s="6" t="str">
        <f>IF(J73&gt;0,VLOOKUP(J73,男子登録情報!$J$1:$K$22,2,0),"")</f>
        <v/>
      </c>
      <c r="L73" s="10" t="s">
        <v>34</v>
      </c>
      <c r="M73" s="149"/>
      <c r="N73" s="7" t="str">
        <f t="shared" si="7"/>
        <v/>
      </c>
      <c r="O73" s="271"/>
      <c r="P73" s="482"/>
      <c r="Q73" s="483"/>
      <c r="R73" s="484"/>
      <c r="S73" s="829"/>
      <c r="T73" s="829"/>
      <c r="W73" s="168">
        <f t="shared" si="8"/>
        <v>0</v>
      </c>
      <c r="X73" s="447"/>
      <c r="Y73" s="145" t="str">
        <f t="shared" si="2"/>
        <v/>
      </c>
      <c r="Z73" s="145" t="str">
        <f t="shared" si="3"/>
        <v/>
      </c>
      <c r="AA73" s="145" t="str">
        <f t="shared" si="4"/>
        <v/>
      </c>
      <c r="AB73" s="145" t="str">
        <f t="shared" si="5"/>
        <v/>
      </c>
      <c r="AC73" s="178">
        <f t="shared" si="9"/>
        <v>0</v>
      </c>
      <c r="AD73" s="309" t="str">
        <f t="shared" si="333"/>
        <v/>
      </c>
      <c r="AE73" s="145" t="str">
        <f t="shared" si="10"/>
        <v/>
      </c>
      <c r="AF73" s="145" t="str">
        <f t="shared" si="11"/>
        <v/>
      </c>
      <c r="AG73" s="182" t="str">
        <f t="shared" si="12"/>
        <v/>
      </c>
      <c r="AH73" s="164">
        <f t="shared" si="13"/>
        <v>0</v>
      </c>
      <c r="AJ73" s="164">
        <f t="shared" si="14"/>
        <v>0</v>
      </c>
      <c r="AK73" s="164" t="str">
        <f t="shared" si="15"/>
        <v>00000</v>
      </c>
      <c r="AL73" s="188" t="str">
        <f t="shared" si="16"/>
        <v>0秒0</v>
      </c>
      <c r="AM73" s="189">
        <f t="shared" si="17"/>
        <v>0</v>
      </c>
      <c r="AN73" s="189" t="str">
        <f t="shared" si="18"/>
        <v>0</v>
      </c>
      <c r="AO73" s="189" t="str">
        <f t="shared" si="19"/>
        <v>0</v>
      </c>
      <c r="AP73" s="189" t="str">
        <f t="shared" si="20"/>
        <v>0m</v>
      </c>
      <c r="AQ73" s="189" t="str">
        <f t="shared" si="21"/>
        <v>点</v>
      </c>
      <c r="AR73" s="164">
        <f t="shared" si="22"/>
        <v>0</v>
      </c>
      <c r="AS73" s="144" t="str">
        <f t="shared" si="23"/>
        <v/>
      </c>
      <c r="AT73" s="164">
        <f t="shared" si="30"/>
        <v>0</v>
      </c>
      <c r="AU73" s="164">
        <f t="shared" si="24"/>
        <v>0</v>
      </c>
      <c r="AV73" s="164">
        <f t="shared" si="25"/>
        <v>0</v>
      </c>
      <c r="AW73" s="459"/>
      <c r="AX73" s="459"/>
      <c r="AY73" s="456"/>
      <c r="AZ73" s="453"/>
      <c r="BA73" s="145" t="str">
        <f t="shared" si="26"/>
        <v/>
      </c>
      <c r="BB73" s="145" t="str">
        <f t="shared" si="27"/>
        <v/>
      </c>
      <c r="BC73" s="145" t="str">
        <f t="shared" si="28"/>
        <v/>
      </c>
      <c r="BD73" s="203" t="str">
        <f>IF(J73="","",COUNTIF($BC$14:BC73,BC73))</f>
        <v/>
      </c>
      <c r="BE73" s="1" t="str">
        <f t="shared" si="29"/>
        <v/>
      </c>
      <c r="BF73" s="447"/>
      <c r="BG73" s="447"/>
      <c r="BH73" s="447"/>
      <c r="BI73" s="447"/>
      <c r="BJ73" s="447"/>
      <c r="BK73" s="450"/>
      <c r="BL73" s="447"/>
      <c r="BM73" s="447"/>
      <c r="BN73" s="145">
        <f>COUNTIF($AE$14:AE73,AD73&amp;"-"&amp;"*5000m*")</f>
        <v>0</v>
      </c>
      <c r="BO73" s="447"/>
      <c r="BP73" s="450"/>
      <c r="BQ73" s="447"/>
      <c r="BR73" s="447"/>
      <c r="BS73" s="447"/>
      <c r="BT73" s="447"/>
      <c r="BU73" s="447"/>
      <c r="BV73" s="447"/>
    </row>
    <row r="74" spans="1:74" s="1" customFormat="1" ht="18" customHeight="1" thickTop="1" thickBot="1">
      <c r="A74" s="522">
        <v>21</v>
      </c>
      <c r="B74" s="500" t="s">
        <v>1224</v>
      </c>
      <c r="C74" s="502"/>
      <c r="D74" s="502" t="str">
        <f>IF(C74&gt;0,VLOOKUP(C74,男子登録情報!$A$1:$H$1688,3,0),"")</f>
        <v/>
      </c>
      <c r="E74" s="502" t="str">
        <f>IF(C74&gt;0,VLOOKUP(C74,男子登録情報!$A$1:$H$1688,4,0),"")</f>
        <v/>
      </c>
      <c r="F74" s="30" t="str">
        <f>IF(C74&gt;0,VLOOKUP(C74,男子登録情報!$A$1:$H$1688,8,0),"")</f>
        <v/>
      </c>
      <c r="G74" s="491" t="e">
        <f>IF(F75&gt;0,VLOOKUP(F75,男子登録情報!$N$2:$O$48,2,0),"")</f>
        <v>#N/A</v>
      </c>
      <c r="H74" s="491" t="str">
        <f t="shared" ref="H74" si="334">IF(C74&gt;0,TEXT(C74,"100000000"),"000000000")</f>
        <v>000000000</v>
      </c>
      <c r="I74" s="5" t="s">
        <v>26</v>
      </c>
      <c r="J74" s="112"/>
      <c r="K74" s="6" t="str">
        <f>IF(J74&gt;0,VLOOKUP(J74,男子登録情報!$J$1:$K$22,2,0),"")</f>
        <v/>
      </c>
      <c r="L74" s="5" t="s">
        <v>29</v>
      </c>
      <c r="M74" s="150"/>
      <c r="N74" s="7" t="str">
        <f t="shared" si="7"/>
        <v/>
      </c>
      <c r="O74" s="271"/>
      <c r="P74" s="512"/>
      <c r="Q74" s="513"/>
      <c r="R74" s="514"/>
      <c r="S74" s="827"/>
      <c r="T74" s="827"/>
      <c r="W74" s="168">
        <f t="shared" si="8"/>
        <v>0</v>
      </c>
      <c r="X74" s="447">
        <f t="shared" ref="X74" si="335">C74</f>
        <v>0</v>
      </c>
      <c r="Y74" s="145" t="str">
        <f t="shared" si="2"/>
        <v/>
      </c>
      <c r="Z74" s="145" t="str">
        <f t="shared" si="3"/>
        <v/>
      </c>
      <c r="AA74" s="145" t="str">
        <f t="shared" si="4"/>
        <v/>
      </c>
      <c r="AB74" s="145" t="str">
        <f t="shared" si="5"/>
        <v/>
      </c>
      <c r="AC74" s="178">
        <f t="shared" si="9"/>
        <v>0</v>
      </c>
      <c r="AD74" s="307" t="str">
        <f t="shared" ref="AD74" si="336">IF(D74="","",D74)</f>
        <v/>
      </c>
      <c r="AE74" s="145" t="str">
        <f t="shared" si="10"/>
        <v/>
      </c>
      <c r="AF74" s="145" t="str">
        <f t="shared" si="11"/>
        <v/>
      </c>
      <c r="AG74" s="182" t="str">
        <f t="shared" si="12"/>
        <v/>
      </c>
      <c r="AH74" s="164">
        <f t="shared" si="13"/>
        <v>0</v>
      </c>
      <c r="AJ74" s="164">
        <f t="shared" si="14"/>
        <v>0</v>
      </c>
      <c r="AK74" s="164" t="str">
        <f t="shared" si="15"/>
        <v>00000</v>
      </c>
      <c r="AL74" s="188" t="str">
        <f t="shared" si="16"/>
        <v>0秒0</v>
      </c>
      <c r="AM74" s="189">
        <f t="shared" si="17"/>
        <v>0</v>
      </c>
      <c r="AN74" s="189" t="str">
        <f t="shared" si="18"/>
        <v>0</v>
      </c>
      <c r="AO74" s="189" t="str">
        <f t="shared" si="19"/>
        <v>0</v>
      </c>
      <c r="AP74" s="189" t="str">
        <f t="shared" si="20"/>
        <v>0m</v>
      </c>
      <c r="AQ74" s="189" t="str">
        <f t="shared" si="21"/>
        <v>点</v>
      </c>
      <c r="AR74" s="164">
        <f t="shared" si="22"/>
        <v>0</v>
      </c>
      <c r="AS74" s="144" t="str">
        <f t="shared" si="23"/>
        <v/>
      </c>
      <c r="AT74" s="164">
        <f t="shared" si="30"/>
        <v>0</v>
      </c>
      <c r="AU74" s="164">
        <f t="shared" si="24"/>
        <v>0</v>
      </c>
      <c r="AV74" s="164">
        <f t="shared" si="25"/>
        <v>0</v>
      </c>
      <c r="AW74" s="457">
        <f>IF(S74="",0,COUNTA($S$14:S76))</f>
        <v>0</v>
      </c>
      <c r="AX74" s="457">
        <f>IF(T74="",0,COUNTA($T$14:T76))</f>
        <v>0</v>
      </c>
      <c r="AY74" s="454">
        <f>IF(OR($K74="20100",$K75="20100",$K76="20100"),COUNTIF($K$14:K76,"20100"),0)</f>
        <v>0</v>
      </c>
      <c r="AZ74" s="451">
        <f t="shared" ref="AZ74" si="337">IF($AY74=0,0,INDEX($M74:$M76,MATCH("20100",$K74:$K76,0),1))</f>
        <v>0</v>
      </c>
      <c r="BA74" s="145" t="str">
        <f t="shared" si="26"/>
        <v/>
      </c>
      <c r="BB74" s="145" t="str">
        <f t="shared" si="27"/>
        <v/>
      </c>
      <c r="BC74" s="145" t="str">
        <f t="shared" si="28"/>
        <v/>
      </c>
      <c r="BD74" s="203" t="str">
        <f>IF(J74="","",COUNTIF($BC$14:BC74,BC74))</f>
        <v/>
      </c>
      <c r="BE74" s="1" t="str">
        <f t="shared" si="29"/>
        <v/>
      </c>
      <c r="BF74" s="447" t="str">
        <f>IF(D74="","",COUNTIF($AD$14:AD74,AD74))</f>
        <v/>
      </c>
      <c r="BG74" s="447">
        <f t="shared" ref="BG74" si="338">IF(BF74=1,BF74,0)</f>
        <v>0</v>
      </c>
      <c r="BH74" s="447" t="str">
        <f t="shared" ref="BH74" si="339">IF(D74="","",$BL74)</f>
        <v/>
      </c>
      <c r="BI74" s="447" t="str">
        <f t="shared" ref="BI74" si="340">IF(E74="","",$BL74)</f>
        <v/>
      </c>
      <c r="BJ74" s="447" t="str">
        <f t="shared" ref="BJ74" si="341">IF(F74="","",$BL74)</f>
        <v/>
      </c>
      <c r="BK74" s="448" t="str">
        <f t="shared" ref="BK74" si="342">IFERROR(IF(G74="","",BL74),"")</f>
        <v/>
      </c>
      <c r="BL74" s="447">
        <v>21</v>
      </c>
      <c r="BM74" s="447">
        <f t="shared" ref="BM74" si="343">IF(C74&gt;0,"",IF(COUNTIF(BH74:BK76,BL74)=4,"",1))</f>
        <v>1</v>
      </c>
      <c r="BN74" s="145">
        <f>COUNTIF($AE$14:AE74,AD74&amp;"-"&amp;"*5000m*")</f>
        <v>0</v>
      </c>
      <c r="BO74" s="447">
        <f t="shared" ref="BO74" si="344">SUM(BN74:BN76)/3</f>
        <v>0</v>
      </c>
      <c r="BP74" s="448" t="str">
        <f t="shared" ref="BP74" si="345">IF(AD74="","",IF(AND(COUNTA(J74:J76)=0,COUNTA(S74:T76)=0),1,""))</f>
        <v/>
      </c>
      <c r="BQ74" s="447">
        <f t="shared" ref="BQ74:BR74" si="346">IF(AND($AD74="",COUNTA(S74)&gt;0),1,0)</f>
        <v>0</v>
      </c>
      <c r="BR74" s="447">
        <f t="shared" si="346"/>
        <v>0</v>
      </c>
      <c r="BS74" s="447" t="str">
        <f t="shared" ref="BS74" si="347">D74&amp;"-"&amp;S74</f>
        <v>-</v>
      </c>
      <c r="BT74" s="447" t="str">
        <f>IF(S74="","",COUNTIF($BS$14:BS74,BS74))</f>
        <v/>
      </c>
      <c r="BU74" s="447" t="str">
        <f t="shared" ref="BU74" si="348">D74&amp;"-"&amp;T74</f>
        <v>-</v>
      </c>
      <c r="BV74" s="447" t="str">
        <f>IF(T74="","",COUNTIF($BU$14:BU74,BU74))</f>
        <v/>
      </c>
    </row>
    <row r="75" spans="1:74" s="1" customFormat="1" ht="18" customHeight="1" thickBot="1">
      <c r="A75" s="523"/>
      <c r="B75" s="501"/>
      <c r="C75" s="503"/>
      <c r="D75" s="503"/>
      <c r="E75" s="503"/>
      <c r="F75" s="31" t="str">
        <f>IF(C74&gt;0,VLOOKUP(C74,男子登録情報!$A$1:$H$1688,5,0),"")</f>
        <v/>
      </c>
      <c r="G75" s="492"/>
      <c r="H75" s="492"/>
      <c r="I75" s="8" t="s">
        <v>30</v>
      </c>
      <c r="J75" s="112"/>
      <c r="K75" s="6" t="str">
        <f>IF(J75&gt;0,VLOOKUP(J75,男子登録情報!$J$1:$K$22,2,0),"")</f>
        <v/>
      </c>
      <c r="L75" s="8" t="s">
        <v>31</v>
      </c>
      <c r="M75" s="148"/>
      <c r="N75" s="7" t="str">
        <f t="shared" si="7"/>
        <v/>
      </c>
      <c r="O75" s="271"/>
      <c r="P75" s="479"/>
      <c r="Q75" s="480"/>
      <c r="R75" s="481"/>
      <c r="S75" s="828"/>
      <c r="T75" s="828"/>
      <c r="W75" s="168">
        <f t="shared" si="8"/>
        <v>0</v>
      </c>
      <c r="X75" s="447"/>
      <c r="Y75" s="145" t="str">
        <f t="shared" si="2"/>
        <v/>
      </c>
      <c r="Z75" s="145" t="str">
        <f t="shared" si="3"/>
        <v/>
      </c>
      <c r="AA75" s="145" t="str">
        <f t="shared" si="4"/>
        <v/>
      </c>
      <c r="AB75" s="145" t="str">
        <f t="shared" si="5"/>
        <v/>
      </c>
      <c r="AC75" s="178">
        <f t="shared" si="9"/>
        <v>0</v>
      </c>
      <c r="AD75" s="308" t="str">
        <f t="shared" ref="AD75:AD76" si="349">AD74</f>
        <v/>
      </c>
      <c r="AE75" s="145" t="str">
        <f t="shared" si="10"/>
        <v/>
      </c>
      <c r="AF75" s="145" t="str">
        <f t="shared" si="11"/>
        <v/>
      </c>
      <c r="AG75" s="182" t="str">
        <f t="shared" si="12"/>
        <v/>
      </c>
      <c r="AH75" s="164">
        <f t="shared" si="13"/>
        <v>0</v>
      </c>
      <c r="AJ75" s="164">
        <f t="shared" si="14"/>
        <v>0</v>
      </c>
      <c r="AK75" s="164" t="str">
        <f t="shared" si="15"/>
        <v>00000</v>
      </c>
      <c r="AL75" s="188" t="str">
        <f t="shared" si="16"/>
        <v>0秒0</v>
      </c>
      <c r="AM75" s="189">
        <f t="shared" si="17"/>
        <v>0</v>
      </c>
      <c r="AN75" s="189" t="str">
        <f t="shared" si="18"/>
        <v>0</v>
      </c>
      <c r="AO75" s="189" t="str">
        <f t="shared" si="19"/>
        <v>0</v>
      </c>
      <c r="AP75" s="189" t="str">
        <f t="shared" si="20"/>
        <v>0m</v>
      </c>
      <c r="AQ75" s="189" t="str">
        <f t="shared" si="21"/>
        <v>点</v>
      </c>
      <c r="AR75" s="164">
        <f t="shared" si="22"/>
        <v>0</v>
      </c>
      <c r="AS75" s="144" t="str">
        <f t="shared" si="23"/>
        <v/>
      </c>
      <c r="AT75" s="164">
        <f t="shared" si="30"/>
        <v>0</v>
      </c>
      <c r="AU75" s="164">
        <f t="shared" si="24"/>
        <v>0</v>
      </c>
      <c r="AV75" s="164">
        <f t="shared" si="25"/>
        <v>0</v>
      </c>
      <c r="AW75" s="458"/>
      <c r="AX75" s="458"/>
      <c r="AY75" s="455"/>
      <c r="AZ75" s="452"/>
      <c r="BA75" s="145" t="str">
        <f t="shared" si="26"/>
        <v/>
      </c>
      <c r="BB75" s="145" t="str">
        <f t="shared" si="27"/>
        <v/>
      </c>
      <c r="BC75" s="145" t="str">
        <f t="shared" si="28"/>
        <v/>
      </c>
      <c r="BD75" s="203" t="str">
        <f>IF(J75="","",COUNTIF($BC$14:BC75,BC75))</f>
        <v/>
      </c>
      <c r="BE75" s="1" t="str">
        <f t="shared" si="29"/>
        <v/>
      </c>
      <c r="BF75" s="447"/>
      <c r="BG75" s="447"/>
      <c r="BH75" s="447"/>
      <c r="BI75" s="447"/>
      <c r="BJ75" s="447"/>
      <c r="BK75" s="449"/>
      <c r="BL75" s="447"/>
      <c r="BM75" s="447"/>
      <c r="BN75" s="145">
        <f>COUNTIF($AE$14:AE75,AD75&amp;"-"&amp;"*5000m*")</f>
        <v>0</v>
      </c>
      <c r="BO75" s="447"/>
      <c r="BP75" s="449"/>
      <c r="BQ75" s="447"/>
      <c r="BR75" s="447"/>
      <c r="BS75" s="447"/>
      <c r="BT75" s="447"/>
      <c r="BU75" s="447"/>
      <c r="BV75" s="447"/>
    </row>
    <row r="76" spans="1:74" s="1" customFormat="1" ht="18" customHeight="1" thickBot="1">
      <c r="A76" s="524"/>
      <c r="B76" s="169" t="s">
        <v>32</v>
      </c>
      <c r="C76" s="170"/>
      <c r="D76" s="32"/>
      <c r="E76" s="32"/>
      <c r="F76" s="33"/>
      <c r="G76" s="493"/>
      <c r="H76" s="493"/>
      <c r="I76" s="9" t="s">
        <v>33</v>
      </c>
      <c r="J76" s="112"/>
      <c r="K76" s="6" t="str">
        <f>IF(J76&gt;0,VLOOKUP(J76,男子登録情報!$J$1:$K$22,2,0),"")</f>
        <v/>
      </c>
      <c r="L76" s="10" t="s">
        <v>34</v>
      </c>
      <c r="M76" s="149"/>
      <c r="N76" s="7" t="str">
        <f t="shared" si="7"/>
        <v/>
      </c>
      <c r="O76" s="271"/>
      <c r="P76" s="482"/>
      <c r="Q76" s="483"/>
      <c r="R76" s="484"/>
      <c r="S76" s="829"/>
      <c r="T76" s="829"/>
      <c r="W76" s="168">
        <f t="shared" si="8"/>
        <v>0</v>
      </c>
      <c r="X76" s="447"/>
      <c r="Y76" s="145" t="str">
        <f t="shared" si="2"/>
        <v/>
      </c>
      <c r="Z76" s="145" t="str">
        <f t="shared" si="3"/>
        <v/>
      </c>
      <c r="AA76" s="145" t="str">
        <f t="shared" si="4"/>
        <v/>
      </c>
      <c r="AB76" s="145" t="str">
        <f t="shared" si="5"/>
        <v/>
      </c>
      <c r="AC76" s="178">
        <f t="shared" si="9"/>
        <v>0</v>
      </c>
      <c r="AD76" s="309" t="str">
        <f t="shared" si="349"/>
        <v/>
      </c>
      <c r="AE76" s="145" t="str">
        <f t="shared" si="10"/>
        <v/>
      </c>
      <c r="AF76" s="145" t="str">
        <f t="shared" si="11"/>
        <v/>
      </c>
      <c r="AG76" s="182" t="str">
        <f t="shared" si="12"/>
        <v/>
      </c>
      <c r="AH76" s="164">
        <f t="shared" si="13"/>
        <v>0</v>
      </c>
      <c r="AJ76" s="164">
        <f t="shared" si="14"/>
        <v>0</v>
      </c>
      <c r="AK76" s="164" t="str">
        <f t="shared" si="15"/>
        <v>00000</v>
      </c>
      <c r="AL76" s="188" t="str">
        <f t="shared" si="16"/>
        <v>0秒0</v>
      </c>
      <c r="AM76" s="189">
        <f t="shared" si="17"/>
        <v>0</v>
      </c>
      <c r="AN76" s="189" t="str">
        <f t="shared" si="18"/>
        <v>0</v>
      </c>
      <c r="AO76" s="189" t="str">
        <f t="shared" si="19"/>
        <v>0</v>
      </c>
      <c r="AP76" s="189" t="str">
        <f t="shared" si="20"/>
        <v>0m</v>
      </c>
      <c r="AQ76" s="189" t="str">
        <f t="shared" si="21"/>
        <v>点</v>
      </c>
      <c r="AR76" s="164">
        <f t="shared" si="22"/>
        <v>0</v>
      </c>
      <c r="AS76" s="144" t="str">
        <f t="shared" si="23"/>
        <v/>
      </c>
      <c r="AT76" s="164">
        <f t="shared" si="30"/>
        <v>0</v>
      </c>
      <c r="AU76" s="164">
        <f t="shared" si="24"/>
        <v>0</v>
      </c>
      <c r="AV76" s="164">
        <f t="shared" si="25"/>
        <v>0</v>
      </c>
      <c r="AW76" s="459"/>
      <c r="AX76" s="459"/>
      <c r="AY76" s="456"/>
      <c r="AZ76" s="453"/>
      <c r="BA76" s="145" t="str">
        <f t="shared" si="26"/>
        <v/>
      </c>
      <c r="BB76" s="145" t="str">
        <f t="shared" si="27"/>
        <v/>
      </c>
      <c r="BC76" s="145" t="str">
        <f t="shared" si="28"/>
        <v/>
      </c>
      <c r="BD76" s="203" t="str">
        <f>IF(J76="","",COUNTIF($BC$14:BC76,BC76))</f>
        <v/>
      </c>
      <c r="BE76" s="1" t="str">
        <f t="shared" si="29"/>
        <v/>
      </c>
      <c r="BF76" s="447"/>
      <c r="BG76" s="447"/>
      <c r="BH76" s="447"/>
      <c r="BI76" s="447"/>
      <c r="BJ76" s="447"/>
      <c r="BK76" s="450"/>
      <c r="BL76" s="447"/>
      <c r="BM76" s="447"/>
      <c r="BN76" s="145">
        <f>COUNTIF($AE$14:AE76,AD76&amp;"-"&amp;"*5000m*")</f>
        <v>0</v>
      </c>
      <c r="BO76" s="447"/>
      <c r="BP76" s="450"/>
      <c r="BQ76" s="447"/>
      <c r="BR76" s="447"/>
      <c r="BS76" s="447"/>
      <c r="BT76" s="447"/>
      <c r="BU76" s="447"/>
      <c r="BV76" s="447"/>
    </row>
    <row r="77" spans="1:74" s="1" customFormat="1" ht="18" customHeight="1" thickTop="1" thickBot="1">
      <c r="A77" s="522">
        <v>22</v>
      </c>
      <c r="B77" s="500" t="s">
        <v>1224</v>
      </c>
      <c r="C77" s="502"/>
      <c r="D77" s="502" t="str">
        <f>IF(C77&gt;0,VLOOKUP(C77,男子登録情報!$A$1:$H$1688,3,0),"")</f>
        <v/>
      </c>
      <c r="E77" s="502" t="str">
        <f>IF(C77&gt;0,VLOOKUP(C77,男子登録情報!$A$1:$H$1688,4,0),"")</f>
        <v/>
      </c>
      <c r="F77" s="30" t="str">
        <f>IF(C77&gt;0,VLOOKUP(C77,男子登録情報!$A$1:$H$1688,8,0),"")</f>
        <v/>
      </c>
      <c r="G77" s="491" t="e">
        <f>IF(F78&gt;0,VLOOKUP(F78,男子登録情報!$N$2:$O$48,2,0),"")</f>
        <v>#N/A</v>
      </c>
      <c r="H77" s="491" t="str">
        <f t="shared" ref="H77" si="350">IF(C77&gt;0,TEXT(C77,"100000000"),"000000000")</f>
        <v>000000000</v>
      </c>
      <c r="I77" s="5" t="s">
        <v>26</v>
      </c>
      <c r="J77" s="112"/>
      <c r="K77" s="6" t="str">
        <f>IF(J77&gt;0,VLOOKUP(J77,男子登録情報!$J$1:$K$22,2,0),"")</f>
        <v/>
      </c>
      <c r="L77" s="5" t="s">
        <v>29</v>
      </c>
      <c r="M77" s="150"/>
      <c r="N77" s="7" t="str">
        <f t="shared" si="7"/>
        <v/>
      </c>
      <c r="O77" s="271"/>
      <c r="P77" s="512"/>
      <c r="Q77" s="513"/>
      <c r="R77" s="514"/>
      <c r="S77" s="827"/>
      <c r="T77" s="827"/>
      <c r="W77" s="168">
        <f t="shared" si="8"/>
        <v>0</v>
      </c>
      <c r="X77" s="447">
        <f t="shared" ref="X77" si="351">C77</f>
        <v>0</v>
      </c>
      <c r="Y77" s="145" t="str">
        <f t="shared" si="2"/>
        <v/>
      </c>
      <c r="Z77" s="145" t="str">
        <f t="shared" si="3"/>
        <v/>
      </c>
      <c r="AA77" s="145" t="str">
        <f t="shared" si="4"/>
        <v/>
      </c>
      <c r="AB77" s="145" t="str">
        <f t="shared" si="5"/>
        <v/>
      </c>
      <c r="AC77" s="178">
        <f t="shared" si="9"/>
        <v>0</v>
      </c>
      <c r="AD77" s="307" t="str">
        <f t="shared" ref="AD77" si="352">IF(D77="","",D77)</f>
        <v/>
      </c>
      <c r="AE77" s="145" t="str">
        <f t="shared" si="10"/>
        <v/>
      </c>
      <c r="AF77" s="145" t="str">
        <f t="shared" si="11"/>
        <v/>
      </c>
      <c r="AG77" s="182" t="str">
        <f t="shared" si="12"/>
        <v/>
      </c>
      <c r="AH77" s="164">
        <f t="shared" si="13"/>
        <v>0</v>
      </c>
      <c r="AJ77" s="164">
        <f t="shared" si="14"/>
        <v>0</v>
      </c>
      <c r="AK77" s="164" t="str">
        <f t="shared" si="15"/>
        <v>00000</v>
      </c>
      <c r="AL77" s="188" t="str">
        <f t="shared" si="16"/>
        <v>0秒0</v>
      </c>
      <c r="AM77" s="189">
        <f t="shared" si="17"/>
        <v>0</v>
      </c>
      <c r="AN77" s="189" t="str">
        <f t="shared" si="18"/>
        <v>0</v>
      </c>
      <c r="AO77" s="189" t="str">
        <f t="shared" si="19"/>
        <v>0</v>
      </c>
      <c r="AP77" s="189" t="str">
        <f t="shared" si="20"/>
        <v>0m</v>
      </c>
      <c r="AQ77" s="189" t="str">
        <f t="shared" si="21"/>
        <v>点</v>
      </c>
      <c r="AR77" s="164">
        <f t="shared" si="22"/>
        <v>0</v>
      </c>
      <c r="AS77" s="144" t="str">
        <f t="shared" si="23"/>
        <v/>
      </c>
      <c r="AT77" s="164">
        <f t="shared" si="30"/>
        <v>0</v>
      </c>
      <c r="AU77" s="164">
        <f t="shared" si="24"/>
        <v>0</v>
      </c>
      <c r="AV77" s="164">
        <f t="shared" si="25"/>
        <v>0</v>
      </c>
      <c r="AW77" s="457">
        <f>IF(S77="",0,COUNTA($S$14:S79))</f>
        <v>0</v>
      </c>
      <c r="AX77" s="457">
        <f>IF(T77="",0,COUNTA($T$14:T79))</f>
        <v>0</v>
      </c>
      <c r="AY77" s="454">
        <f>IF(OR($K77="20100",$K78="20100",$K79="20100"),COUNTIF($K$14:K79,"20100"),0)</f>
        <v>0</v>
      </c>
      <c r="AZ77" s="451">
        <f t="shared" ref="AZ77" si="353">IF($AY77=0,0,INDEX($M77:$M79,MATCH("20100",$K77:$K79,0),1))</f>
        <v>0</v>
      </c>
      <c r="BA77" s="145" t="str">
        <f t="shared" si="26"/>
        <v/>
      </c>
      <c r="BB77" s="145" t="str">
        <f t="shared" si="27"/>
        <v/>
      </c>
      <c r="BC77" s="145" t="str">
        <f t="shared" si="28"/>
        <v/>
      </c>
      <c r="BD77" s="203" t="str">
        <f>IF(J77="","",COUNTIF($BC$14:BC77,BC77))</f>
        <v/>
      </c>
      <c r="BE77" s="1" t="str">
        <f t="shared" si="29"/>
        <v/>
      </c>
      <c r="BF77" s="447" t="str">
        <f>IF(D77="","",COUNTIF($AD$14:AD77,AD77))</f>
        <v/>
      </c>
      <c r="BG77" s="447">
        <f t="shared" ref="BG77" si="354">IF(BF77=1,BF77,0)</f>
        <v>0</v>
      </c>
      <c r="BH77" s="447" t="str">
        <f t="shared" ref="BH77" si="355">IF(D77="","",$BL77)</f>
        <v/>
      </c>
      <c r="BI77" s="447" t="str">
        <f t="shared" ref="BI77" si="356">IF(E77="","",$BL77)</f>
        <v/>
      </c>
      <c r="BJ77" s="447" t="str">
        <f t="shared" ref="BJ77" si="357">IF(F77="","",$BL77)</f>
        <v/>
      </c>
      <c r="BK77" s="448" t="str">
        <f t="shared" ref="BK77" si="358">IFERROR(IF(G77="","",BL77),"")</f>
        <v/>
      </c>
      <c r="BL77" s="447">
        <v>22</v>
      </c>
      <c r="BM77" s="447">
        <f t="shared" ref="BM77" si="359">IF(C77&gt;0,"",IF(COUNTIF(BH77:BK79,BL77)=4,"",1))</f>
        <v>1</v>
      </c>
      <c r="BN77" s="145">
        <f>COUNTIF($AE$14:AE77,AD77&amp;"-"&amp;"*5000m*")</f>
        <v>0</v>
      </c>
      <c r="BO77" s="447">
        <f t="shared" ref="BO77" si="360">SUM(BN77:BN79)/3</f>
        <v>0</v>
      </c>
      <c r="BP77" s="448" t="str">
        <f t="shared" ref="BP77" si="361">IF(AD77="","",IF(AND(COUNTA(J77:J79)=0,COUNTA(S77:T79)=0),1,""))</f>
        <v/>
      </c>
      <c r="BQ77" s="447">
        <f t="shared" ref="BQ77:BR77" si="362">IF(AND($AD77="",COUNTA(S77)&gt;0),1,0)</f>
        <v>0</v>
      </c>
      <c r="BR77" s="447">
        <f t="shared" si="362"/>
        <v>0</v>
      </c>
      <c r="BS77" s="447" t="str">
        <f t="shared" ref="BS77" si="363">D77&amp;"-"&amp;S77</f>
        <v>-</v>
      </c>
      <c r="BT77" s="447" t="str">
        <f>IF(S77="","",COUNTIF($BS$14:BS77,BS77))</f>
        <v/>
      </c>
      <c r="BU77" s="447" t="str">
        <f t="shared" ref="BU77" si="364">D77&amp;"-"&amp;T77</f>
        <v>-</v>
      </c>
      <c r="BV77" s="447" t="str">
        <f>IF(T77="","",COUNTIF($BU$14:BU77,BU77))</f>
        <v/>
      </c>
    </row>
    <row r="78" spans="1:74" s="1" customFormat="1" ht="18" customHeight="1" thickBot="1">
      <c r="A78" s="523"/>
      <c r="B78" s="501"/>
      <c r="C78" s="503"/>
      <c r="D78" s="503"/>
      <c r="E78" s="503"/>
      <c r="F78" s="31" t="str">
        <f>IF(C77&gt;0,VLOOKUP(C77,男子登録情報!$A$1:$H$1688,5,0),"")</f>
        <v/>
      </c>
      <c r="G78" s="492"/>
      <c r="H78" s="492"/>
      <c r="I78" s="8" t="s">
        <v>30</v>
      </c>
      <c r="J78" s="112"/>
      <c r="K78" s="6" t="str">
        <f>IF(J78&gt;0,VLOOKUP(J78,男子登録情報!$J$1:$K$22,2,0),"")</f>
        <v/>
      </c>
      <c r="L78" s="8" t="s">
        <v>31</v>
      </c>
      <c r="M78" s="148"/>
      <c r="N78" s="7" t="str">
        <f t="shared" ref="N78:N141" si="365">IF(K78="","",LEFT(K78,5)&amp;" "&amp;IF(OR(LEFT(K78,3)*1&lt;70,LEFT(K78,3)*1&gt;100),REPT(0,7-LEN(M78)),REPT(0,5-LEN(M78)))&amp;M78)</f>
        <v/>
      </c>
      <c r="O78" s="271"/>
      <c r="P78" s="479"/>
      <c r="Q78" s="480"/>
      <c r="R78" s="481"/>
      <c r="S78" s="828"/>
      <c r="T78" s="828"/>
      <c r="W78" s="168">
        <f t="shared" si="8"/>
        <v>0</v>
      </c>
      <c r="X78" s="447"/>
      <c r="Y78" s="145" t="str">
        <f t="shared" ref="Y78:Y141" si="366">IF($C78="","",IF(D78="",1,0))</f>
        <v/>
      </c>
      <c r="Z78" s="145" t="str">
        <f t="shared" ref="Z78:Z141" si="367">IF($C78="","",IF(E78="",1,0))</f>
        <v/>
      </c>
      <c r="AA78" s="145" t="str">
        <f t="shared" ref="AA78:AA141" si="368">IF($C78="","",IF(F78="",1,0))</f>
        <v/>
      </c>
      <c r="AB78" s="145" t="str">
        <f t="shared" ref="AB78:AB141" si="369">IF($C78="","",IF(G78="",1,0))</f>
        <v/>
      </c>
      <c r="AC78" s="178">
        <f t="shared" si="9"/>
        <v>0</v>
      </c>
      <c r="AD78" s="308" t="str">
        <f t="shared" ref="AD78:AD79" si="370">AD77</f>
        <v/>
      </c>
      <c r="AE78" s="145" t="str">
        <f t="shared" si="10"/>
        <v/>
      </c>
      <c r="AF78" s="145" t="str">
        <f t="shared" si="11"/>
        <v/>
      </c>
      <c r="AG78" s="182" t="str">
        <f t="shared" si="12"/>
        <v/>
      </c>
      <c r="AH78" s="164">
        <f t="shared" si="13"/>
        <v>0</v>
      </c>
      <c r="AJ78" s="164">
        <f t="shared" si="14"/>
        <v>0</v>
      </c>
      <c r="AK78" s="164" t="str">
        <f t="shared" si="15"/>
        <v>00000</v>
      </c>
      <c r="AL78" s="188" t="str">
        <f t="shared" si="16"/>
        <v>0秒0</v>
      </c>
      <c r="AM78" s="189">
        <f t="shared" si="17"/>
        <v>0</v>
      </c>
      <c r="AN78" s="189" t="str">
        <f t="shared" si="18"/>
        <v>0</v>
      </c>
      <c r="AO78" s="189" t="str">
        <f t="shared" si="19"/>
        <v>0</v>
      </c>
      <c r="AP78" s="189" t="str">
        <f t="shared" si="20"/>
        <v>0m</v>
      </c>
      <c r="AQ78" s="189" t="str">
        <f t="shared" si="21"/>
        <v>点</v>
      </c>
      <c r="AR78" s="164">
        <f t="shared" si="22"/>
        <v>0</v>
      </c>
      <c r="AS78" s="144" t="str">
        <f t="shared" si="23"/>
        <v/>
      </c>
      <c r="AT78" s="164">
        <f t="shared" si="30"/>
        <v>0</v>
      </c>
      <c r="AU78" s="164">
        <f t="shared" si="24"/>
        <v>0</v>
      </c>
      <c r="AV78" s="164">
        <f t="shared" si="25"/>
        <v>0</v>
      </c>
      <c r="AW78" s="458"/>
      <c r="AX78" s="458"/>
      <c r="AY78" s="455"/>
      <c r="AZ78" s="452"/>
      <c r="BA78" s="145" t="str">
        <f t="shared" si="26"/>
        <v/>
      </c>
      <c r="BB78" s="145" t="str">
        <f t="shared" si="27"/>
        <v/>
      </c>
      <c r="BC78" s="145" t="str">
        <f t="shared" si="28"/>
        <v/>
      </c>
      <c r="BD78" s="203" t="str">
        <f>IF(J78="","",COUNTIF($BC$14:BC78,BC78))</f>
        <v/>
      </c>
      <c r="BE78" s="1" t="str">
        <f t="shared" si="29"/>
        <v/>
      </c>
      <c r="BF78" s="447"/>
      <c r="BG78" s="447"/>
      <c r="BH78" s="447"/>
      <c r="BI78" s="447"/>
      <c r="BJ78" s="447"/>
      <c r="BK78" s="449"/>
      <c r="BL78" s="447"/>
      <c r="BM78" s="447"/>
      <c r="BN78" s="145">
        <f>COUNTIF($AE$14:AE78,AD78&amp;"-"&amp;"*5000m*")</f>
        <v>0</v>
      </c>
      <c r="BO78" s="447"/>
      <c r="BP78" s="449"/>
      <c r="BQ78" s="447"/>
      <c r="BR78" s="447"/>
      <c r="BS78" s="447"/>
      <c r="BT78" s="447"/>
      <c r="BU78" s="447"/>
      <c r="BV78" s="447"/>
    </row>
    <row r="79" spans="1:74" s="1" customFormat="1" ht="18" customHeight="1" thickBot="1">
      <c r="A79" s="524"/>
      <c r="B79" s="169" t="s">
        <v>32</v>
      </c>
      <c r="C79" s="170"/>
      <c r="D79" s="32"/>
      <c r="E79" s="32"/>
      <c r="F79" s="33"/>
      <c r="G79" s="493"/>
      <c r="H79" s="493"/>
      <c r="I79" s="9" t="s">
        <v>33</v>
      </c>
      <c r="J79" s="112"/>
      <c r="K79" s="6" t="str">
        <f>IF(J79&gt;0,VLOOKUP(J79,男子登録情報!$J$1:$K$22,2,0),"")</f>
        <v/>
      </c>
      <c r="L79" s="10" t="s">
        <v>34</v>
      </c>
      <c r="M79" s="149"/>
      <c r="N79" s="7" t="str">
        <f t="shared" si="365"/>
        <v/>
      </c>
      <c r="O79" s="271"/>
      <c r="P79" s="482"/>
      <c r="Q79" s="483"/>
      <c r="R79" s="484"/>
      <c r="S79" s="829"/>
      <c r="T79" s="829"/>
      <c r="W79" s="168">
        <f t="shared" ref="W79:W142" si="371">IF(C79&gt;2000,1,0)</f>
        <v>0</v>
      </c>
      <c r="X79" s="447"/>
      <c r="Y79" s="145" t="str">
        <f t="shared" si="366"/>
        <v/>
      </c>
      <c r="Z79" s="145" t="str">
        <f t="shared" si="367"/>
        <v/>
      </c>
      <c r="AA79" s="145" t="str">
        <f t="shared" si="368"/>
        <v/>
      </c>
      <c r="AB79" s="145" t="str">
        <f t="shared" si="369"/>
        <v/>
      </c>
      <c r="AC79" s="178">
        <f t="shared" ref="AC79:AC142" si="372">IF(ISNA(OR(Y79:AB79)),1,SUM(Y79:AB79))</f>
        <v>0</v>
      </c>
      <c r="AD79" s="309" t="str">
        <f t="shared" si="370"/>
        <v/>
      </c>
      <c r="AE79" s="145" t="str">
        <f t="shared" ref="AE79:AE142" si="373">IF($AD79="","",IF(J79="","",$AD79&amp;"-"&amp;J79))</f>
        <v/>
      </c>
      <c r="AF79" s="145" t="str">
        <f t="shared" ref="AF79:AF142" si="374">IF(AND(COUNTA(J79,M79,O79,P79,S79,T79)&gt;0,BM79=1),1,"")</f>
        <v/>
      </c>
      <c r="AG79" s="182" t="str">
        <f t="shared" ref="AG79:AG142" si="375">IF(J79="","",COUNTIF($AE$12:$AE$463,AE79))</f>
        <v/>
      </c>
      <c r="AH79" s="164">
        <f t="shared" ref="AH79:AH142" si="376">IF(MAX(AG79)&gt;1,1,0)</f>
        <v>0</v>
      </c>
      <c r="AJ79" s="164">
        <f t="shared" ref="AJ79:AJ142" si="377">IF(COUNTIF(J79,"*m*")&gt;0,IF(VALUE(AN79)&gt;59,1,0),0)</f>
        <v>0</v>
      </c>
      <c r="AK79" s="164" t="str">
        <f t="shared" ref="AK79:AK142" si="378">IF(COUNTIF(K79,"*m*")&gt;0,RIGHT(10000000+AR79,7),RIGHT(100000+AR79,5))</f>
        <v>00000</v>
      </c>
      <c r="AL79" s="188" t="str">
        <f t="shared" ref="AL79:AL142" si="379">IF(AM79=0,AN79&amp;"秒"&amp;AO79,AM79&amp;"分"&amp;AN79&amp;"秒"&amp;AO79)</f>
        <v>0秒0</v>
      </c>
      <c r="AM79" s="189">
        <f t="shared" ref="AM79:AM142" si="380">INT(M79/10000)</f>
        <v>0</v>
      </c>
      <c r="AN79" s="189" t="str">
        <f t="shared" ref="AN79:AN142" si="381">RIGHT(INT(M79/100),2)</f>
        <v>0</v>
      </c>
      <c r="AO79" s="189" t="str">
        <f t="shared" ref="AO79:AO142" si="382">RIGHT(INT(M79/1),2)</f>
        <v>0</v>
      </c>
      <c r="AP79" s="189" t="str">
        <f t="shared" ref="AP79:AP142" si="383">INT(M79/100)&amp;"m"&amp;RIGHT(M79,2)</f>
        <v>0m</v>
      </c>
      <c r="AQ79" s="189" t="str">
        <f t="shared" ref="AQ79:AQ142" si="384">M79&amp;"点"</f>
        <v>点</v>
      </c>
      <c r="AR79" s="164">
        <f t="shared" ref="AR79:AR142" si="385">VALUE(M79)</f>
        <v>0</v>
      </c>
      <c r="AS79" s="144" t="str">
        <f t="shared" ref="AS79:AS142" si="386">IF(COUNTIF(J79,"*m*")=0,"",IF($J79="","",COUNTIF($M79,AS$13)))</f>
        <v/>
      </c>
      <c r="AT79" s="164">
        <f t="shared" ref="AT79:AT142" si="387">IF(O79="",0,IF(OR(O79&lt;$AT$12,O79&gt;$AT$13),1,0))</f>
        <v>0</v>
      </c>
      <c r="AU79" s="164">
        <f t="shared" ref="AU79:AU142" si="388">IF($M79="",0,IF($O79="",1,0))</f>
        <v>0</v>
      </c>
      <c r="AV79" s="164">
        <f t="shared" ref="AV79:AV142" si="389">IF($M79="",0,IF($P79="",1,0))</f>
        <v>0</v>
      </c>
      <c r="AW79" s="459"/>
      <c r="AX79" s="459"/>
      <c r="AY79" s="456"/>
      <c r="AZ79" s="453"/>
      <c r="BA79" s="145" t="str">
        <f t="shared" ref="BA79:BA142" si="390">IF(J79="","",IF(COUNTIF(J79,"*OP*")&gt;0,1,""))</f>
        <v/>
      </c>
      <c r="BB79" s="145" t="str">
        <f t="shared" ref="BB79:BB142" si="391">IF(J79="","",IF(COUNTIF(J79,"*OP*")&gt;0,"",1))</f>
        <v/>
      </c>
      <c r="BC79" s="145" t="str">
        <f t="shared" ref="BC79:BC142" si="392">IF(J79="","",IF(COUNTIF(J79,"*OP*")&gt;0,"",J79))</f>
        <v/>
      </c>
      <c r="BD79" s="203" t="str">
        <f>IF(J79="","",COUNTIF($BC$14:BC79,BC79))</f>
        <v/>
      </c>
      <c r="BE79" s="1" t="str">
        <f t="shared" ref="BE79:BE142" si="393">IFERROR(BB79*BD79,"")</f>
        <v/>
      </c>
      <c r="BF79" s="447"/>
      <c r="BG79" s="447"/>
      <c r="BH79" s="447"/>
      <c r="BI79" s="447"/>
      <c r="BJ79" s="447"/>
      <c r="BK79" s="450"/>
      <c r="BL79" s="447"/>
      <c r="BM79" s="447"/>
      <c r="BN79" s="145">
        <f>COUNTIF($AE$14:AE79,AD79&amp;"-"&amp;"*5000m*")</f>
        <v>0</v>
      </c>
      <c r="BO79" s="447"/>
      <c r="BP79" s="450"/>
      <c r="BQ79" s="447"/>
      <c r="BR79" s="447"/>
      <c r="BS79" s="447"/>
      <c r="BT79" s="447"/>
      <c r="BU79" s="447"/>
      <c r="BV79" s="447"/>
    </row>
    <row r="80" spans="1:74" s="1" customFormat="1" ht="18" customHeight="1" thickTop="1" thickBot="1">
      <c r="A80" s="522">
        <v>23</v>
      </c>
      <c r="B80" s="500" t="s">
        <v>1224</v>
      </c>
      <c r="C80" s="502"/>
      <c r="D80" s="502" t="str">
        <f>IF(C80&gt;0,VLOOKUP(C80,男子登録情報!$A$1:$H$1688,3,0),"")</f>
        <v/>
      </c>
      <c r="E80" s="502" t="str">
        <f>IF(C80&gt;0,VLOOKUP(C80,男子登録情報!$A$1:$H$1688,4,0),"")</f>
        <v/>
      </c>
      <c r="F80" s="30" t="str">
        <f>IF(C80&gt;0,VLOOKUP(C80,男子登録情報!$A$1:$H$1688,8,0),"")</f>
        <v/>
      </c>
      <c r="G80" s="491" t="e">
        <f>IF(F81&gt;0,VLOOKUP(F81,男子登録情報!$N$2:$O$48,2,0),"")</f>
        <v>#N/A</v>
      </c>
      <c r="H80" s="491" t="str">
        <f t="shared" ref="H80" si="394">IF(C80&gt;0,TEXT(C80,"100000000"),"000000000")</f>
        <v>000000000</v>
      </c>
      <c r="I80" s="5" t="s">
        <v>26</v>
      </c>
      <c r="J80" s="112"/>
      <c r="K80" s="6" t="str">
        <f>IF(J80&gt;0,VLOOKUP(J80,男子登録情報!$J$1:$K$22,2,0),"")</f>
        <v/>
      </c>
      <c r="L80" s="5" t="s">
        <v>29</v>
      </c>
      <c r="M80" s="150"/>
      <c r="N80" s="7" t="str">
        <f t="shared" si="365"/>
        <v/>
      </c>
      <c r="O80" s="271"/>
      <c r="P80" s="512"/>
      <c r="Q80" s="513"/>
      <c r="R80" s="514"/>
      <c r="S80" s="827"/>
      <c r="T80" s="827"/>
      <c r="W80" s="168">
        <f t="shared" si="371"/>
        <v>0</v>
      </c>
      <c r="X80" s="447">
        <f t="shared" ref="X80" si="395">C80</f>
        <v>0</v>
      </c>
      <c r="Y80" s="145" t="str">
        <f t="shared" si="366"/>
        <v/>
      </c>
      <c r="Z80" s="145" t="str">
        <f t="shared" si="367"/>
        <v/>
      </c>
      <c r="AA80" s="145" t="str">
        <f t="shared" si="368"/>
        <v/>
      </c>
      <c r="AB80" s="145" t="str">
        <f t="shared" si="369"/>
        <v/>
      </c>
      <c r="AC80" s="178">
        <f t="shared" si="372"/>
        <v>0</v>
      </c>
      <c r="AD80" s="307" t="str">
        <f t="shared" ref="AD80" si="396">IF(D80="","",D80)</f>
        <v/>
      </c>
      <c r="AE80" s="145" t="str">
        <f t="shared" si="373"/>
        <v/>
      </c>
      <c r="AF80" s="145" t="str">
        <f t="shared" si="374"/>
        <v/>
      </c>
      <c r="AG80" s="182" t="str">
        <f t="shared" si="375"/>
        <v/>
      </c>
      <c r="AH80" s="164">
        <f t="shared" si="376"/>
        <v>0</v>
      </c>
      <c r="AJ80" s="164">
        <f t="shared" si="377"/>
        <v>0</v>
      </c>
      <c r="AK80" s="164" t="str">
        <f t="shared" si="378"/>
        <v>00000</v>
      </c>
      <c r="AL80" s="188" t="str">
        <f t="shared" si="379"/>
        <v>0秒0</v>
      </c>
      <c r="AM80" s="189">
        <f t="shared" si="380"/>
        <v>0</v>
      </c>
      <c r="AN80" s="189" t="str">
        <f t="shared" si="381"/>
        <v>0</v>
      </c>
      <c r="AO80" s="189" t="str">
        <f t="shared" si="382"/>
        <v>0</v>
      </c>
      <c r="AP80" s="189" t="str">
        <f t="shared" si="383"/>
        <v>0m</v>
      </c>
      <c r="AQ80" s="189" t="str">
        <f t="shared" si="384"/>
        <v>点</v>
      </c>
      <c r="AR80" s="164">
        <f t="shared" si="385"/>
        <v>0</v>
      </c>
      <c r="AS80" s="144" t="str">
        <f t="shared" si="386"/>
        <v/>
      </c>
      <c r="AT80" s="164">
        <f t="shared" si="387"/>
        <v>0</v>
      </c>
      <c r="AU80" s="164">
        <f t="shared" si="388"/>
        <v>0</v>
      </c>
      <c r="AV80" s="164">
        <f t="shared" si="389"/>
        <v>0</v>
      </c>
      <c r="AW80" s="457">
        <f>IF(S80="",0,COUNTA($S$14:S82))</f>
        <v>0</v>
      </c>
      <c r="AX80" s="457">
        <f>IF(T80="",0,COUNTA($T$14:T82))</f>
        <v>0</v>
      </c>
      <c r="AY80" s="454">
        <f>IF(OR($K80="20100",$K81="20100",$K82="20100"),COUNTIF($K$14:K82,"20100"),0)</f>
        <v>0</v>
      </c>
      <c r="AZ80" s="451">
        <f t="shared" ref="AZ80" si="397">IF($AY80=0,0,INDEX($M80:$M82,MATCH("20100",$K80:$K82,0),1))</f>
        <v>0</v>
      </c>
      <c r="BA80" s="145" t="str">
        <f t="shared" si="390"/>
        <v/>
      </c>
      <c r="BB80" s="145" t="str">
        <f t="shared" si="391"/>
        <v/>
      </c>
      <c r="BC80" s="145" t="str">
        <f t="shared" si="392"/>
        <v/>
      </c>
      <c r="BD80" s="203" t="str">
        <f>IF(J80="","",COUNTIF($BC$14:BC80,BC80))</f>
        <v/>
      </c>
      <c r="BE80" s="1" t="str">
        <f t="shared" si="393"/>
        <v/>
      </c>
      <c r="BF80" s="447" t="str">
        <f>IF(D80="","",COUNTIF($AD$14:AD80,AD80))</f>
        <v/>
      </c>
      <c r="BG80" s="447">
        <f t="shared" ref="BG80" si="398">IF(BF80=1,BF80,0)</f>
        <v>0</v>
      </c>
      <c r="BH80" s="447" t="str">
        <f t="shared" ref="BH80" si="399">IF(D80="","",$BL80)</f>
        <v/>
      </c>
      <c r="BI80" s="447" t="str">
        <f t="shared" ref="BI80" si="400">IF(E80="","",$BL80)</f>
        <v/>
      </c>
      <c r="BJ80" s="447" t="str">
        <f t="shared" ref="BJ80" si="401">IF(F80="","",$BL80)</f>
        <v/>
      </c>
      <c r="BK80" s="448" t="str">
        <f t="shared" ref="BK80" si="402">IFERROR(IF(G80="","",BL80),"")</f>
        <v/>
      </c>
      <c r="BL80" s="447">
        <v>23</v>
      </c>
      <c r="BM80" s="447">
        <f t="shared" ref="BM80" si="403">IF(C80&gt;0,"",IF(COUNTIF(BH80:BK82,BL80)=4,"",1))</f>
        <v>1</v>
      </c>
      <c r="BN80" s="145">
        <f>COUNTIF($AE$14:AE80,AD80&amp;"-"&amp;"*5000m*")</f>
        <v>0</v>
      </c>
      <c r="BO80" s="447">
        <f t="shared" ref="BO80" si="404">SUM(BN80:BN82)/3</f>
        <v>0</v>
      </c>
      <c r="BP80" s="448" t="str">
        <f t="shared" ref="BP80" si="405">IF(AD80="","",IF(AND(COUNTA(J80:J82)=0,COUNTA(S80:T82)=0),1,""))</f>
        <v/>
      </c>
      <c r="BQ80" s="447">
        <f t="shared" ref="BQ80:BR80" si="406">IF(AND($AD80="",COUNTA(S80)&gt;0),1,0)</f>
        <v>0</v>
      </c>
      <c r="BR80" s="447">
        <f t="shared" si="406"/>
        <v>0</v>
      </c>
      <c r="BS80" s="447" t="str">
        <f t="shared" ref="BS80" si="407">D80&amp;"-"&amp;S80</f>
        <v>-</v>
      </c>
      <c r="BT80" s="447" t="str">
        <f>IF(S80="","",COUNTIF($BS$14:BS80,BS80))</f>
        <v/>
      </c>
      <c r="BU80" s="447" t="str">
        <f t="shared" ref="BU80" si="408">D80&amp;"-"&amp;T80</f>
        <v>-</v>
      </c>
      <c r="BV80" s="447" t="str">
        <f>IF(T80="","",COUNTIF($BU$14:BU80,BU80))</f>
        <v/>
      </c>
    </row>
    <row r="81" spans="1:74" s="1" customFormat="1" ht="18" customHeight="1" thickBot="1">
      <c r="A81" s="523"/>
      <c r="B81" s="501"/>
      <c r="C81" s="503"/>
      <c r="D81" s="503"/>
      <c r="E81" s="503"/>
      <c r="F81" s="31" t="str">
        <f>IF(C80&gt;0,VLOOKUP(C80,男子登録情報!$A$1:$H$1688,5,0),"")</f>
        <v/>
      </c>
      <c r="G81" s="492"/>
      <c r="H81" s="492"/>
      <c r="I81" s="8" t="s">
        <v>30</v>
      </c>
      <c r="J81" s="112"/>
      <c r="K81" s="6" t="str">
        <f>IF(J81&gt;0,VLOOKUP(J81,男子登録情報!$J$1:$K$22,2,0),"")</f>
        <v/>
      </c>
      <c r="L81" s="8" t="s">
        <v>31</v>
      </c>
      <c r="M81" s="148"/>
      <c r="N81" s="7" t="str">
        <f t="shared" si="365"/>
        <v/>
      </c>
      <c r="O81" s="271"/>
      <c r="P81" s="479"/>
      <c r="Q81" s="480"/>
      <c r="R81" s="481"/>
      <c r="S81" s="828"/>
      <c r="T81" s="828"/>
      <c r="W81" s="168">
        <f t="shared" si="371"/>
        <v>0</v>
      </c>
      <c r="X81" s="447"/>
      <c r="Y81" s="145" t="str">
        <f t="shared" si="366"/>
        <v/>
      </c>
      <c r="Z81" s="145" t="str">
        <f t="shared" si="367"/>
        <v/>
      </c>
      <c r="AA81" s="145" t="str">
        <f t="shared" si="368"/>
        <v/>
      </c>
      <c r="AB81" s="145" t="str">
        <f t="shared" si="369"/>
        <v/>
      </c>
      <c r="AC81" s="178">
        <f t="shared" si="372"/>
        <v>0</v>
      </c>
      <c r="AD81" s="308" t="str">
        <f t="shared" ref="AD81:AD82" si="409">AD80</f>
        <v/>
      </c>
      <c r="AE81" s="145" t="str">
        <f t="shared" si="373"/>
        <v/>
      </c>
      <c r="AF81" s="145" t="str">
        <f t="shared" si="374"/>
        <v/>
      </c>
      <c r="AG81" s="182" t="str">
        <f t="shared" si="375"/>
        <v/>
      </c>
      <c r="AH81" s="164">
        <f t="shared" si="376"/>
        <v>0</v>
      </c>
      <c r="AJ81" s="164">
        <f t="shared" si="377"/>
        <v>0</v>
      </c>
      <c r="AK81" s="164" t="str">
        <f t="shared" si="378"/>
        <v>00000</v>
      </c>
      <c r="AL81" s="188" t="str">
        <f t="shared" si="379"/>
        <v>0秒0</v>
      </c>
      <c r="AM81" s="189">
        <f t="shared" si="380"/>
        <v>0</v>
      </c>
      <c r="AN81" s="189" t="str">
        <f t="shared" si="381"/>
        <v>0</v>
      </c>
      <c r="AO81" s="189" t="str">
        <f t="shared" si="382"/>
        <v>0</v>
      </c>
      <c r="AP81" s="189" t="str">
        <f t="shared" si="383"/>
        <v>0m</v>
      </c>
      <c r="AQ81" s="189" t="str">
        <f t="shared" si="384"/>
        <v>点</v>
      </c>
      <c r="AR81" s="164">
        <f t="shared" si="385"/>
        <v>0</v>
      </c>
      <c r="AS81" s="144" t="str">
        <f t="shared" si="386"/>
        <v/>
      </c>
      <c r="AT81" s="164">
        <f t="shared" si="387"/>
        <v>0</v>
      </c>
      <c r="AU81" s="164">
        <f t="shared" si="388"/>
        <v>0</v>
      </c>
      <c r="AV81" s="164">
        <f t="shared" si="389"/>
        <v>0</v>
      </c>
      <c r="AW81" s="458"/>
      <c r="AX81" s="458"/>
      <c r="AY81" s="455"/>
      <c r="AZ81" s="452"/>
      <c r="BA81" s="145" t="str">
        <f t="shared" si="390"/>
        <v/>
      </c>
      <c r="BB81" s="145" t="str">
        <f t="shared" si="391"/>
        <v/>
      </c>
      <c r="BC81" s="145" t="str">
        <f t="shared" si="392"/>
        <v/>
      </c>
      <c r="BD81" s="203" t="str">
        <f>IF(J81="","",COUNTIF($BC$14:BC81,BC81))</f>
        <v/>
      </c>
      <c r="BE81" s="1" t="str">
        <f t="shared" si="393"/>
        <v/>
      </c>
      <c r="BF81" s="447"/>
      <c r="BG81" s="447"/>
      <c r="BH81" s="447"/>
      <c r="BI81" s="447"/>
      <c r="BJ81" s="447"/>
      <c r="BK81" s="449"/>
      <c r="BL81" s="447"/>
      <c r="BM81" s="447"/>
      <c r="BN81" s="145">
        <f>COUNTIF($AE$14:AE81,AD81&amp;"-"&amp;"*5000m*")</f>
        <v>0</v>
      </c>
      <c r="BO81" s="447"/>
      <c r="BP81" s="449"/>
      <c r="BQ81" s="447"/>
      <c r="BR81" s="447"/>
      <c r="BS81" s="447"/>
      <c r="BT81" s="447"/>
      <c r="BU81" s="447"/>
      <c r="BV81" s="447"/>
    </row>
    <row r="82" spans="1:74" s="1" customFormat="1" ht="18" customHeight="1" thickBot="1">
      <c r="A82" s="524"/>
      <c r="B82" s="169" t="s">
        <v>32</v>
      </c>
      <c r="C82" s="170"/>
      <c r="D82" s="32"/>
      <c r="E82" s="32"/>
      <c r="F82" s="33"/>
      <c r="G82" s="493"/>
      <c r="H82" s="493"/>
      <c r="I82" s="9" t="s">
        <v>33</v>
      </c>
      <c r="J82" s="112"/>
      <c r="K82" s="6" t="str">
        <f>IF(J82&gt;0,VLOOKUP(J82,男子登録情報!$J$1:$K$22,2,0),"")</f>
        <v/>
      </c>
      <c r="L82" s="10" t="s">
        <v>34</v>
      </c>
      <c r="M82" s="149"/>
      <c r="N82" s="7" t="str">
        <f t="shared" si="365"/>
        <v/>
      </c>
      <c r="O82" s="271"/>
      <c r="P82" s="482"/>
      <c r="Q82" s="483"/>
      <c r="R82" s="484"/>
      <c r="S82" s="829"/>
      <c r="T82" s="829"/>
      <c r="W82" s="168">
        <f t="shared" si="371"/>
        <v>0</v>
      </c>
      <c r="X82" s="447"/>
      <c r="Y82" s="145" t="str">
        <f t="shared" si="366"/>
        <v/>
      </c>
      <c r="Z82" s="145" t="str">
        <f t="shared" si="367"/>
        <v/>
      </c>
      <c r="AA82" s="145" t="str">
        <f t="shared" si="368"/>
        <v/>
      </c>
      <c r="AB82" s="145" t="str">
        <f t="shared" si="369"/>
        <v/>
      </c>
      <c r="AC82" s="178">
        <f t="shared" si="372"/>
        <v>0</v>
      </c>
      <c r="AD82" s="309" t="str">
        <f t="shared" si="409"/>
        <v/>
      </c>
      <c r="AE82" s="145" t="str">
        <f t="shared" si="373"/>
        <v/>
      </c>
      <c r="AF82" s="145" t="str">
        <f t="shared" si="374"/>
        <v/>
      </c>
      <c r="AG82" s="182" t="str">
        <f t="shared" si="375"/>
        <v/>
      </c>
      <c r="AH82" s="164">
        <f t="shared" si="376"/>
        <v>0</v>
      </c>
      <c r="AJ82" s="164">
        <f t="shared" si="377"/>
        <v>0</v>
      </c>
      <c r="AK82" s="164" t="str">
        <f t="shared" si="378"/>
        <v>00000</v>
      </c>
      <c r="AL82" s="188" t="str">
        <f t="shared" si="379"/>
        <v>0秒0</v>
      </c>
      <c r="AM82" s="189">
        <f t="shared" si="380"/>
        <v>0</v>
      </c>
      <c r="AN82" s="189" t="str">
        <f t="shared" si="381"/>
        <v>0</v>
      </c>
      <c r="AO82" s="189" t="str">
        <f t="shared" si="382"/>
        <v>0</v>
      </c>
      <c r="AP82" s="189" t="str">
        <f t="shared" si="383"/>
        <v>0m</v>
      </c>
      <c r="AQ82" s="189" t="str">
        <f t="shared" si="384"/>
        <v>点</v>
      </c>
      <c r="AR82" s="164">
        <f t="shared" si="385"/>
        <v>0</v>
      </c>
      <c r="AS82" s="144" t="str">
        <f t="shared" si="386"/>
        <v/>
      </c>
      <c r="AT82" s="164">
        <f t="shared" si="387"/>
        <v>0</v>
      </c>
      <c r="AU82" s="164">
        <f t="shared" si="388"/>
        <v>0</v>
      </c>
      <c r="AV82" s="164">
        <f t="shared" si="389"/>
        <v>0</v>
      </c>
      <c r="AW82" s="459"/>
      <c r="AX82" s="459"/>
      <c r="AY82" s="456"/>
      <c r="AZ82" s="453"/>
      <c r="BA82" s="145" t="str">
        <f t="shared" si="390"/>
        <v/>
      </c>
      <c r="BB82" s="145" t="str">
        <f t="shared" si="391"/>
        <v/>
      </c>
      <c r="BC82" s="145" t="str">
        <f t="shared" si="392"/>
        <v/>
      </c>
      <c r="BD82" s="203" t="str">
        <f>IF(J82="","",COUNTIF($BC$14:BC82,BC82))</f>
        <v/>
      </c>
      <c r="BE82" s="1" t="str">
        <f t="shared" si="393"/>
        <v/>
      </c>
      <c r="BF82" s="447"/>
      <c r="BG82" s="447"/>
      <c r="BH82" s="447"/>
      <c r="BI82" s="447"/>
      <c r="BJ82" s="447"/>
      <c r="BK82" s="450"/>
      <c r="BL82" s="447"/>
      <c r="BM82" s="447"/>
      <c r="BN82" s="145">
        <f>COUNTIF($AE$14:AE82,AD82&amp;"-"&amp;"*5000m*")</f>
        <v>0</v>
      </c>
      <c r="BO82" s="447"/>
      <c r="BP82" s="450"/>
      <c r="BQ82" s="447"/>
      <c r="BR82" s="447"/>
      <c r="BS82" s="447"/>
      <c r="BT82" s="447"/>
      <c r="BU82" s="447"/>
      <c r="BV82" s="447"/>
    </row>
    <row r="83" spans="1:74" s="1" customFormat="1" ht="18" customHeight="1" thickTop="1" thickBot="1">
      <c r="A83" s="522">
        <v>24</v>
      </c>
      <c r="B83" s="500" t="s">
        <v>1224</v>
      </c>
      <c r="C83" s="502"/>
      <c r="D83" s="502" t="str">
        <f>IF(C83&gt;0,VLOOKUP(C83,男子登録情報!$A$1:$H$1688,3,0),"")</f>
        <v/>
      </c>
      <c r="E83" s="502" t="str">
        <f>IF(C83&gt;0,VLOOKUP(C83,男子登録情報!$A$1:$H$1688,4,0),"")</f>
        <v/>
      </c>
      <c r="F83" s="30" t="str">
        <f>IF(C83&gt;0,VLOOKUP(C83,男子登録情報!$A$1:$H$1688,8,0),"")</f>
        <v/>
      </c>
      <c r="G83" s="491" t="e">
        <f>IF(F84&gt;0,VLOOKUP(F84,男子登録情報!$N$2:$O$48,2,0),"")</f>
        <v>#N/A</v>
      </c>
      <c r="H83" s="491" t="str">
        <f t="shared" ref="H83" si="410">IF(C83&gt;0,TEXT(C83,"100000000"),"000000000")</f>
        <v>000000000</v>
      </c>
      <c r="I83" s="5" t="s">
        <v>26</v>
      </c>
      <c r="J83" s="112"/>
      <c r="K83" s="6" t="str">
        <f>IF(J83&gt;0,VLOOKUP(J83,男子登録情報!$J$1:$K$22,2,0),"")</f>
        <v/>
      </c>
      <c r="L83" s="5" t="s">
        <v>29</v>
      </c>
      <c r="M83" s="150"/>
      <c r="N83" s="7" t="str">
        <f t="shared" si="365"/>
        <v/>
      </c>
      <c r="O83" s="271"/>
      <c r="P83" s="512"/>
      <c r="Q83" s="513"/>
      <c r="R83" s="514"/>
      <c r="S83" s="827"/>
      <c r="T83" s="827"/>
      <c r="W83" s="168">
        <f t="shared" si="371"/>
        <v>0</v>
      </c>
      <c r="X83" s="447">
        <f t="shared" ref="X83" si="411">C83</f>
        <v>0</v>
      </c>
      <c r="Y83" s="145" t="str">
        <f t="shared" si="366"/>
        <v/>
      </c>
      <c r="Z83" s="145" t="str">
        <f t="shared" si="367"/>
        <v/>
      </c>
      <c r="AA83" s="145" t="str">
        <f t="shared" si="368"/>
        <v/>
      </c>
      <c r="AB83" s="145" t="str">
        <f t="shared" si="369"/>
        <v/>
      </c>
      <c r="AC83" s="178">
        <f t="shared" si="372"/>
        <v>0</v>
      </c>
      <c r="AD83" s="307" t="str">
        <f t="shared" ref="AD83" si="412">IF(D83="","",D83)</f>
        <v/>
      </c>
      <c r="AE83" s="145" t="str">
        <f t="shared" si="373"/>
        <v/>
      </c>
      <c r="AF83" s="145" t="str">
        <f t="shared" si="374"/>
        <v/>
      </c>
      <c r="AG83" s="182" t="str">
        <f t="shared" si="375"/>
        <v/>
      </c>
      <c r="AH83" s="164">
        <f t="shared" si="376"/>
        <v>0</v>
      </c>
      <c r="AJ83" s="164">
        <f t="shared" si="377"/>
        <v>0</v>
      </c>
      <c r="AK83" s="164" t="str">
        <f t="shared" si="378"/>
        <v>00000</v>
      </c>
      <c r="AL83" s="188" t="str">
        <f t="shared" si="379"/>
        <v>0秒0</v>
      </c>
      <c r="AM83" s="189">
        <f t="shared" si="380"/>
        <v>0</v>
      </c>
      <c r="AN83" s="189" t="str">
        <f t="shared" si="381"/>
        <v>0</v>
      </c>
      <c r="AO83" s="189" t="str">
        <f t="shared" si="382"/>
        <v>0</v>
      </c>
      <c r="AP83" s="189" t="str">
        <f t="shared" si="383"/>
        <v>0m</v>
      </c>
      <c r="AQ83" s="189" t="str">
        <f t="shared" si="384"/>
        <v>点</v>
      </c>
      <c r="AR83" s="164">
        <f t="shared" si="385"/>
        <v>0</v>
      </c>
      <c r="AS83" s="144" t="str">
        <f t="shared" si="386"/>
        <v/>
      </c>
      <c r="AT83" s="164">
        <f t="shared" si="387"/>
        <v>0</v>
      </c>
      <c r="AU83" s="164">
        <f t="shared" si="388"/>
        <v>0</v>
      </c>
      <c r="AV83" s="164">
        <f t="shared" si="389"/>
        <v>0</v>
      </c>
      <c r="AW83" s="457">
        <f>IF(S83="",0,COUNTA($S$14:S85))</f>
        <v>0</v>
      </c>
      <c r="AX83" s="457">
        <f>IF(T83="",0,COUNTA($T$14:T85))</f>
        <v>0</v>
      </c>
      <c r="AY83" s="454">
        <f>IF(OR($K83="20100",$K84="20100",$K85="20100"),COUNTIF($K$14:K85,"20100"),0)</f>
        <v>0</v>
      </c>
      <c r="AZ83" s="451">
        <f t="shared" ref="AZ83" si="413">IF($AY83=0,0,INDEX($M83:$M85,MATCH("20100",$K83:$K85,0),1))</f>
        <v>0</v>
      </c>
      <c r="BA83" s="145" t="str">
        <f t="shared" si="390"/>
        <v/>
      </c>
      <c r="BB83" s="145" t="str">
        <f t="shared" si="391"/>
        <v/>
      </c>
      <c r="BC83" s="145" t="str">
        <f t="shared" si="392"/>
        <v/>
      </c>
      <c r="BD83" s="203" t="str">
        <f>IF(J83="","",COUNTIF($BC$14:BC83,BC83))</f>
        <v/>
      </c>
      <c r="BE83" s="1" t="str">
        <f t="shared" si="393"/>
        <v/>
      </c>
      <c r="BF83" s="447" t="str">
        <f>IF(D83="","",COUNTIF($AD$14:AD83,AD83))</f>
        <v/>
      </c>
      <c r="BG83" s="447">
        <f t="shared" ref="BG83" si="414">IF(BF83=1,BF83,0)</f>
        <v>0</v>
      </c>
      <c r="BH83" s="447" t="str">
        <f t="shared" ref="BH83" si="415">IF(D83="","",$BL83)</f>
        <v/>
      </c>
      <c r="BI83" s="447" t="str">
        <f t="shared" ref="BI83" si="416">IF(E83="","",$BL83)</f>
        <v/>
      </c>
      <c r="BJ83" s="447" t="str">
        <f t="shared" ref="BJ83" si="417">IF(F83="","",$BL83)</f>
        <v/>
      </c>
      <c r="BK83" s="448" t="str">
        <f t="shared" ref="BK83" si="418">IFERROR(IF(G83="","",BL83),"")</f>
        <v/>
      </c>
      <c r="BL83" s="447">
        <v>24</v>
      </c>
      <c r="BM83" s="447">
        <f t="shared" ref="BM83" si="419">IF(C83&gt;0,"",IF(COUNTIF(BH83:BK85,BL83)=4,"",1))</f>
        <v>1</v>
      </c>
      <c r="BN83" s="145">
        <f>COUNTIF($AE$14:AE83,AD83&amp;"-"&amp;"*5000m*")</f>
        <v>0</v>
      </c>
      <c r="BO83" s="447">
        <f t="shared" ref="BO83" si="420">SUM(BN83:BN85)/3</f>
        <v>0</v>
      </c>
      <c r="BP83" s="448" t="str">
        <f t="shared" ref="BP83" si="421">IF(AD83="","",IF(AND(COUNTA(J83:J85)=0,COUNTA(S83:T85)=0),1,""))</f>
        <v/>
      </c>
      <c r="BQ83" s="447">
        <f t="shared" ref="BQ83:BR83" si="422">IF(AND($AD83="",COUNTA(S83)&gt;0),1,0)</f>
        <v>0</v>
      </c>
      <c r="BR83" s="447">
        <f t="shared" si="422"/>
        <v>0</v>
      </c>
      <c r="BS83" s="447" t="str">
        <f t="shared" ref="BS83" si="423">D83&amp;"-"&amp;S83</f>
        <v>-</v>
      </c>
      <c r="BT83" s="447" t="str">
        <f>IF(S83="","",COUNTIF($BS$14:BS83,BS83))</f>
        <v/>
      </c>
      <c r="BU83" s="447" t="str">
        <f t="shared" ref="BU83" si="424">D83&amp;"-"&amp;T83</f>
        <v>-</v>
      </c>
      <c r="BV83" s="447" t="str">
        <f>IF(T83="","",COUNTIF($BU$14:BU83,BU83))</f>
        <v/>
      </c>
    </row>
    <row r="84" spans="1:74" s="1" customFormat="1" ht="18" customHeight="1" thickBot="1">
      <c r="A84" s="523"/>
      <c r="B84" s="501"/>
      <c r="C84" s="503"/>
      <c r="D84" s="503"/>
      <c r="E84" s="503"/>
      <c r="F84" s="31" t="str">
        <f>IF(C83&gt;0,VLOOKUP(C83,男子登録情報!$A$1:$H$1688,5,0),"")</f>
        <v/>
      </c>
      <c r="G84" s="492"/>
      <c r="H84" s="492"/>
      <c r="I84" s="8" t="s">
        <v>30</v>
      </c>
      <c r="J84" s="112"/>
      <c r="K84" s="6" t="str">
        <f>IF(J84&gt;0,VLOOKUP(J84,男子登録情報!$J$1:$K$22,2,0),"")</f>
        <v/>
      </c>
      <c r="L84" s="8" t="s">
        <v>31</v>
      </c>
      <c r="M84" s="148"/>
      <c r="N84" s="7" t="str">
        <f t="shared" si="365"/>
        <v/>
      </c>
      <c r="O84" s="271"/>
      <c r="P84" s="479"/>
      <c r="Q84" s="480"/>
      <c r="R84" s="481"/>
      <c r="S84" s="828"/>
      <c r="T84" s="828"/>
      <c r="W84" s="168">
        <f t="shared" si="371"/>
        <v>0</v>
      </c>
      <c r="X84" s="447"/>
      <c r="Y84" s="145" t="str">
        <f t="shared" si="366"/>
        <v/>
      </c>
      <c r="Z84" s="145" t="str">
        <f t="shared" si="367"/>
        <v/>
      </c>
      <c r="AA84" s="145" t="str">
        <f t="shared" si="368"/>
        <v/>
      </c>
      <c r="AB84" s="145" t="str">
        <f t="shared" si="369"/>
        <v/>
      </c>
      <c r="AC84" s="178">
        <f t="shared" si="372"/>
        <v>0</v>
      </c>
      <c r="AD84" s="308" t="str">
        <f t="shared" ref="AD84:AD85" si="425">AD83</f>
        <v/>
      </c>
      <c r="AE84" s="145" t="str">
        <f t="shared" si="373"/>
        <v/>
      </c>
      <c r="AF84" s="145" t="str">
        <f t="shared" si="374"/>
        <v/>
      </c>
      <c r="AG84" s="182" t="str">
        <f t="shared" si="375"/>
        <v/>
      </c>
      <c r="AH84" s="164">
        <f t="shared" si="376"/>
        <v>0</v>
      </c>
      <c r="AJ84" s="164">
        <f t="shared" si="377"/>
        <v>0</v>
      </c>
      <c r="AK84" s="164" t="str">
        <f t="shared" si="378"/>
        <v>00000</v>
      </c>
      <c r="AL84" s="188" t="str">
        <f t="shared" si="379"/>
        <v>0秒0</v>
      </c>
      <c r="AM84" s="189">
        <f t="shared" si="380"/>
        <v>0</v>
      </c>
      <c r="AN84" s="189" t="str">
        <f t="shared" si="381"/>
        <v>0</v>
      </c>
      <c r="AO84" s="189" t="str">
        <f t="shared" si="382"/>
        <v>0</v>
      </c>
      <c r="AP84" s="189" t="str">
        <f t="shared" si="383"/>
        <v>0m</v>
      </c>
      <c r="AQ84" s="189" t="str">
        <f t="shared" si="384"/>
        <v>点</v>
      </c>
      <c r="AR84" s="164">
        <f t="shared" si="385"/>
        <v>0</v>
      </c>
      <c r="AS84" s="144" t="str">
        <f t="shared" si="386"/>
        <v/>
      </c>
      <c r="AT84" s="164">
        <f t="shared" si="387"/>
        <v>0</v>
      </c>
      <c r="AU84" s="164">
        <f t="shared" si="388"/>
        <v>0</v>
      </c>
      <c r="AV84" s="164">
        <f t="shared" si="389"/>
        <v>0</v>
      </c>
      <c r="AW84" s="458"/>
      <c r="AX84" s="458"/>
      <c r="AY84" s="455"/>
      <c r="AZ84" s="452"/>
      <c r="BA84" s="145" t="str">
        <f t="shared" si="390"/>
        <v/>
      </c>
      <c r="BB84" s="145" t="str">
        <f t="shared" si="391"/>
        <v/>
      </c>
      <c r="BC84" s="145" t="str">
        <f t="shared" si="392"/>
        <v/>
      </c>
      <c r="BD84" s="203" t="str">
        <f>IF(J84="","",COUNTIF($BC$14:BC84,BC84))</f>
        <v/>
      </c>
      <c r="BE84" s="1" t="str">
        <f t="shared" si="393"/>
        <v/>
      </c>
      <c r="BF84" s="447"/>
      <c r="BG84" s="447"/>
      <c r="BH84" s="447"/>
      <c r="BI84" s="447"/>
      <c r="BJ84" s="447"/>
      <c r="BK84" s="449"/>
      <c r="BL84" s="447"/>
      <c r="BM84" s="447"/>
      <c r="BN84" s="145">
        <f>COUNTIF($AE$14:AE84,AD84&amp;"-"&amp;"*5000m*")</f>
        <v>0</v>
      </c>
      <c r="BO84" s="447"/>
      <c r="BP84" s="449"/>
      <c r="BQ84" s="447"/>
      <c r="BR84" s="447"/>
      <c r="BS84" s="447"/>
      <c r="BT84" s="447"/>
      <c r="BU84" s="447"/>
      <c r="BV84" s="447"/>
    </row>
    <row r="85" spans="1:74" s="1" customFormat="1" ht="18" customHeight="1" thickBot="1">
      <c r="A85" s="524"/>
      <c r="B85" s="169" t="s">
        <v>32</v>
      </c>
      <c r="C85" s="170"/>
      <c r="D85" s="34"/>
      <c r="E85" s="32"/>
      <c r="F85" s="33"/>
      <c r="G85" s="493"/>
      <c r="H85" s="493"/>
      <c r="I85" s="9" t="s">
        <v>33</v>
      </c>
      <c r="J85" s="112"/>
      <c r="K85" s="6" t="str">
        <f>IF(J85&gt;0,VLOOKUP(J85,男子登録情報!$J$1:$K$22,2,0),"")</f>
        <v/>
      </c>
      <c r="L85" s="10" t="s">
        <v>34</v>
      </c>
      <c r="M85" s="149"/>
      <c r="N85" s="7" t="str">
        <f t="shared" si="365"/>
        <v/>
      </c>
      <c r="O85" s="271"/>
      <c r="P85" s="482"/>
      <c r="Q85" s="483"/>
      <c r="R85" s="484"/>
      <c r="S85" s="829"/>
      <c r="T85" s="829"/>
      <c r="W85" s="168">
        <f t="shared" si="371"/>
        <v>0</v>
      </c>
      <c r="X85" s="447"/>
      <c r="Y85" s="145" t="str">
        <f t="shared" si="366"/>
        <v/>
      </c>
      <c r="Z85" s="145" t="str">
        <f t="shared" si="367"/>
        <v/>
      </c>
      <c r="AA85" s="145" t="str">
        <f t="shared" si="368"/>
        <v/>
      </c>
      <c r="AB85" s="145" t="str">
        <f t="shared" si="369"/>
        <v/>
      </c>
      <c r="AC85" s="178">
        <f t="shared" si="372"/>
        <v>0</v>
      </c>
      <c r="AD85" s="309" t="str">
        <f t="shared" si="425"/>
        <v/>
      </c>
      <c r="AE85" s="145" t="str">
        <f t="shared" si="373"/>
        <v/>
      </c>
      <c r="AF85" s="145" t="str">
        <f t="shared" si="374"/>
        <v/>
      </c>
      <c r="AG85" s="182" t="str">
        <f t="shared" si="375"/>
        <v/>
      </c>
      <c r="AH85" s="164">
        <f t="shared" si="376"/>
        <v>0</v>
      </c>
      <c r="AJ85" s="164">
        <f t="shared" si="377"/>
        <v>0</v>
      </c>
      <c r="AK85" s="164" t="str">
        <f t="shared" si="378"/>
        <v>00000</v>
      </c>
      <c r="AL85" s="188" t="str">
        <f t="shared" si="379"/>
        <v>0秒0</v>
      </c>
      <c r="AM85" s="189">
        <f t="shared" si="380"/>
        <v>0</v>
      </c>
      <c r="AN85" s="189" t="str">
        <f t="shared" si="381"/>
        <v>0</v>
      </c>
      <c r="AO85" s="189" t="str">
        <f t="shared" si="382"/>
        <v>0</v>
      </c>
      <c r="AP85" s="189" t="str">
        <f t="shared" si="383"/>
        <v>0m</v>
      </c>
      <c r="AQ85" s="189" t="str">
        <f t="shared" si="384"/>
        <v>点</v>
      </c>
      <c r="AR85" s="164">
        <f t="shared" si="385"/>
        <v>0</v>
      </c>
      <c r="AS85" s="144" t="str">
        <f t="shared" si="386"/>
        <v/>
      </c>
      <c r="AT85" s="164">
        <f t="shared" si="387"/>
        <v>0</v>
      </c>
      <c r="AU85" s="164">
        <f t="shared" si="388"/>
        <v>0</v>
      </c>
      <c r="AV85" s="164">
        <f t="shared" si="389"/>
        <v>0</v>
      </c>
      <c r="AW85" s="459"/>
      <c r="AX85" s="459"/>
      <c r="AY85" s="456"/>
      <c r="AZ85" s="453"/>
      <c r="BA85" s="145" t="str">
        <f t="shared" si="390"/>
        <v/>
      </c>
      <c r="BB85" s="145" t="str">
        <f t="shared" si="391"/>
        <v/>
      </c>
      <c r="BC85" s="145" t="str">
        <f t="shared" si="392"/>
        <v/>
      </c>
      <c r="BD85" s="203" t="str">
        <f>IF(J85="","",COUNTIF($BC$14:BC85,BC85))</f>
        <v/>
      </c>
      <c r="BE85" s="1" t="str">
        <f t="shared" si="393"/>
        <v/>
      </c>
      <c r="BF85" s="447"/>
      <c r="BG85" s="447"/>
      <c r="BH85" s="447"/>
      <c r="BI85" s="447"/>
      <c r="BJ85" s="447"/>
      <c r="BK85" s="450"/>
      <c r="BL85" s="447"/>
      <c r="BM85" s="447"/>
      <c r="BN85" s="145">
        <f>COUNTIF($AE$14:AE85,AD85&amp;"-"&amp;"*5000m*")</f>
        <v>0</v>
      </c>
      <c r="BO85" s="447"/>
      <c r="BP85" s="450"/>
      <c r="BQ85" s="447"/>
      <c r="BR85" s="447"/>
      <c r="BS85" s="447"/>
      <c r="BT85" s="447"/>
      <c r="BU85" s="447"/>
      <c r="BV85" s="447"/>
    </row>
    <row r="86" spans="1:74" s="1" customFormat="1" ht="18" customHeight="1" thickTop="1" thickBot="1">
      <c r="A86" s="522">
        <v>25</v>
      </c>
      <c r="B86" s="500" t="s">
        <v>1224</v>
      </c>
      <c r="C86" s="502"/>
      <c r="D86" s="502" t="str">
        <f>IF(C86&gt;0,VLOOKUP(C86,男子登録情報!$A$1:$H$1688,3,0),"")</f>
        <v/>
      </c>
      <c r="E86" s="502" t="str">
        <f>IF(C86&gt;0,VLOOKUP(C86,男子登録情報!$A$1:$H$1688,4,0),"")</f>
        <v/>
      </c>
      <c r="F86" s="30" t="str">
        <f>IF(C86&gt;0,VLOOKUP(C86,男子登録情報!$A$1:$H$1688,8,0),"")</f>
        <v/>
      </c>
      <c r="G86" s="491" t="e">
        <f>IF(F87&gt;0,VLOOKUP(F87,男子登録情報!$N$2:$O$48,2,0),"")</f>
        <v>#N/A</v>
      </c>
      <c r="H86" s="491" t="str">
        <f t="shared" ref="H86" si="426">IF(C86&gt;0,TEXT(C86,"100000000"),"000000000")</f>
        <v>000000000</v>
      </c>
      <c r="I86" s="5" t="s">
        <v>26</v>
      </c>
      <c r="J86" s="112"/>
      <c r="K86" s="6" t="str">
        <f>IF(J86&gt;0,VLOOKUP(J86,男子登録情報!$J$1:$K$22,2,0),"")</f>
        <v/>
      </c>
      <c r="L86" s="5" t="s">
        <v>29</v>
      </c>
      <c r="M86" s="150"/>
      <c r="N86" s="7" t="str">
        <f t="shared" si="365"/>
        <v/>
      </c>
      <c r="O86" s="271"/>
      <c r="P86" s="512"/>
      <c r="Q86" s="513"/>
      <c r="R86" s="514"/>
      <c r="S86" s="827"/>
      <c r="T86" s="827"/>
      <c r="W86" s="168">
        <f t="shared" si="371"/>
        <v>0</v>
      </c>
      <c r="X86" s="447">
        <f t="shared" ref="X86" si="427">C86</f>
        <v>0</v>
      </c>
      <c r="Y86" s="145" t="str">
        <f t="shared" si="366"/>
        <v/>
      </c>
      <c r="Z86" s="145" t="str">
        <f t="shared" si="367"/>
        <v/>
      </c>
      <c r="AA86" s="145" t="str">
        <f t="shared" si="368"/>
        <v/>
      </c>
      <c r="AB86" s="145" t="str">
        <f t="shared" si="369"/>
        <v/>
      </c>
      <c r="AC86" s="178">
        <f t="shared" si="372"/>
        <v>0</v>
      </c>
      <c r="AD86" s="307" t="str">
        <f t="shared" ref="AD86" si="428">IF(D86="","",D86)</f>
        <v/>
      </c>
      <c r="AE86" s="145" t="str">
        <f t="shared" si="373"/>
        <v/>
      </c>
      <c r="AF86" s="145" t="str">
        <f t="shared" si="374"/>
        <v/>
      </c>
      <c r="AG86" s="182" t="str">
        <f t="shared" si="375"/>
        <v/>
      </c>
      <c r="AH86" s="164">
        <f t="shared" si="376"/>
        <v>0</v>
      </c>
      <c r="AJ86" s="164">
        <f t="shared" si="377"/>
        <v>0</v>
      </c>
      <c r="AK86" s="164" t="str">
        <f t="shared" si="378"/>
        <v>00000</v>
      </c>
      <c r="AL86" s="188" t="str">
        <f t="shared" si="379"/>
        <v>0秒0</v>
      </c>
      <c r="AM86" s="189">
        <f t="shared" si="380"/>
        <v>0</v>
      </c>
      <c r="AN86" s="189" t="str">
        <f t="shared" si="381"/>
        <v>0</v>
      </c>
      <c r="AO86" s="189" t="str">
        <f t="shared" si="382"/>
        <v>0</v>
      </c>
      <c r="AP86" s="189" t="str">
        <f t="shared" si="383"/>
        <v>0m</v>
      </c>
      <c r="AQ86" s="189" t="str">
        <f t="shared" si="384"/>
        <v>点</v>
      </c>
      <c r="AR86" s="164">
        <f t="shared" si="385"/>
        <v>0</v>
      </c>
      <c r="AS86" s="144" t="str">
        <f t="shared" si="386"/>
        <v/>
      </c>
      <c r="AT86" s="164">
        <f t="shared" si="387"/>
        <v>0</v>
      </c>
      <c r="AU86" s="164">
        <f t="shared" si="388"/>
        <v>0</v>
      </c>
      <c r="AV86" s="164">
        <f t="shared" si="389"/>
        <v>0</v>
      </c>
      <c r="AW86" s="457">
        <f>IF(S86="",0,COUNTA($S$14:S88))</f>
        <v>0</v>
      </c>
      <c r="AX86" s="457">
        <f>IF(T86="",0,COUNTA($T$14:T88))</f>
        <v>0</v>
      </c>
      <c r="AY86" s="454">
        <f>IF(OR($K86="20100",$K87="20100",$K88="20100"),COUNTIF($K$14:K88,"20100"),0)</f>
        <v>0</v>
      </c>
      <c r="AZ86" s="451">
        <f t="shared" ref="AZ86" si="429">IF($AY86=0,0,INDEX($M86:$M88,MATCH("20100",$K86:$K88,0),1))</f>
        <v>0</v>
      </c>
      <c r="BA86" s="145" t="str">
        <f t="shared" si="390"/>
        <v/>
      </c>
      <c r="BB86" s="145" t="str">
        <f t="shared" si="391"/>
        <v/>
      </c>
      <c r="BC86" s="145" t="str">
        <f t="shared" si="392"/>
        <v/>
      </c>
      <c r="BD86" s="203" t="str">
        <f>IF(J86="","",COUNTIF($BC$14:BC86,BC86))</f>
        <v/>
      </c>
      <c r="BE86" s="1" t="str">
        <f t="shared" si="393"/>
        <v/>
      </c>
      <c r="BF86" s="447" t="str">
        <f>IF(D86="","",COUNTIF($AD$14:AD86,AD86))</f>
        <v/>
      </c>
      <c r="BG86" s="447">
        <f t="shared" ref="BG86" si="430">IF(BF86=1,BF86,0)</f>
        <v>0</v>
      </c>
      <c r="BH86" s="447" t="str">
        <f t="shared" ref="BH86" si="431">IF(D86="","",$BL86)</f>
        <v/>
      </c>
      <c r="BI86" s="447" t="str">
        <f t="shared" ref="BI86" si="432">IF(E86="","",$BL86)</f>
        <v/>
      </c>
      <c r="BJ86" s="447" t="str">
        <f t="shared" ref="BJ86" si="433">IF(F86="","",$BL86)</f>
        <v/>
      </c>
      <c r="BK86" s="448" t="str">
        <f t="shared" ref="BK86" si="434">IFERROR(IF(G86="","",BL86),"")</f>
        <v/>
      </c>
      <c r="BL86" s="447">
        <v>25</v>
      </c>
      <c r="BM86" s="447">
        <f t="shared" ref="BM86" si="435">IF(C86&gt;0,"",IF(COUNTIF(BH86:BK88,BL86)=4,"",1))</f>
        <v>1</v>
      </c>
      <c r="BN86" s="145">
        <f>COUNTIF($AE$14:AE86,AD86&amp;"-"&amp;"*5000m*")</f>
        <v>0</v>
      </c>
      <c r="BO86" s="447">
        <f t="shared" ref="BO86" si="436">SUM(BN86:BN88)/3</f>
        <v>0</v>
      </c>
      <c r="BP86" s="448" t="str">
        <f t="shared" ref="BP86" si="437">IF(AD86="","",IF(AND(COUNTA(J86:J88)=0,COUNTA(S86:T88)=0),1,""))</f>
        <v/>
      </c>
      <c r="BQ86" s="447">
        <f t="shared" ref="BQ86:BR86" si="438">IF(AND($AD86="",COUNTA(S86)&gt;0),1,0)</f>
        <v>0</v>
      </c>
      <c r="BR86" s="447">
        <f t="shared" si="438"/>
        <v>0</v>
      </c>
      <c r="BS86" s="447" t="str">
        <f t="shared" ref="BS86" si="439">D86&amp;"-"&amp;S86</f>
        <v>-</v>
      </c>
      <c r="BT86" s="447" t="str">
        <f>IF(S86="","",COUNTIF($BS$14:BS86,BS86))</f>
        <v/>
      </c>
      <c r="BU86" s="447" t="str">
        <f t="shared" ref="BU86" si="440">D86&amp;"-"&amp;T86</f>
        <v>-</v>
      </c>
      <c r="BV86" s="447" t="str">
        <f>IF(T86="","",COUNTIF($BU$14:BU86,BU86))</f>
        <v/>
      </c>
    </row>
    <row r="87" spans="1:74" s="1" customFormat="1" ht="18" customHeight="1" thickBot="1">
      <c r="A87" s="523"/>
      <c r="B87" s="501"/>
      <c r="C87" s="503"/>
      <c r="D87" s="503"/>
      <c r="E87" s="503"/>
      <c r="F87" s="31" t="str">
        <f>IF(C86&gt;0,VLOOKUP(C86,男子登録情報!$A$1:$H$1688,5,0),"")</f>
        <v/>
      </c>
      <c r="G87" s="492"/>
      <c r="H87" s="492"/>
      <c r="I87" s="8" t="s">
        <v>30</v>
      </c>
      <c r="J87" s="112"/>
      <c r="K87" s="6" t="str">
        <f>IF(J87&gt;0,VLOOKUP(J87,男子登録情報!$J$1:$K$22,2,0),"")</f>
        <v/>
      </c>
      <c r="L87" s="8" t="s">
        <v>31</v>
      </c>
      <c r="M87" s="148"/>
      <c r="N87" s="7" t="str">
        <f t="shared" si="365"/>
        <v/>
      </c>
      <c r="O87" s="271"/>
      <c r="P87" s="479"/>
      <c r="Q87" s="480"/>
      <c r="R87" s="481"/>
      <c r="S87" s="828"/>
      <c r="T87" s="828"/>
      <c r="W87" s="168">
        <f t="shared" si="371"/>
        <v>0</v>
      </c>
      <c r="X87" s="447"/>
      <c r="Y87" s="145" t="str">
        <f t="shared" si="366"/>
        <v/>
      </c>
      <c r="Z87" s="145" t="str">
        <f t="shared" si="367"/>
        <v/>
      </c>
      <c r="AA87" s="145" t="str">
        <f t="shared" si="368"/>
        <v/>
      </c>
      <c r="AB87" s="145" t="str">
        <f t="shared" si="369"/>
        <v/>
      </c>
      <c r="AC87" s="178">
        <f t="shared" si="372"/>
        <v>0</v>
      </c>
      <c r="AD87" s="308" t="str">
        <f t="shared" ref="AD87:AD88" si="441">AD86</f>
        <v/>
      </c>
      <c r="AE87" s="145" t="str">
        <f t="shared" si="373"/>
        <v/>
      </c>
      <c r="AF87" s="145" t="str">
        <f t="shared" si="374"/>
        <v/>
      </c>
      <c r="AG87" s="182" t="str">
        <f t="shared" si="375"/>
        <v/>
      </c>
      <c r="AH87" s="164">
        <f t="shared" si="376"/>
        <v>0</v>
      </c>
      <c r="AJ87" s="164">
        <f t="shared" si="377"/>
        <v>0</v>
      </c>
      <c r="AK87" s="164" t="str">
        <f t="shared" si="378"/>
        <v>00000</v>
      </c>
      <c r="AL87" s="188" t="str">
        <f t="shared" si="379"/>
        <v>0秒0</v>
      </c>
      <c r="AM87" s="189">
        <f t="shared" si="380"/>
        <v>0</v>
      </c>
      <c r="AN87" s="189" t="str">
        <f t="shared" si="381"/>
        <v>0</v>
      </c>
      <c r="AO87" s="189" t="str">
        <f t="shared" si="382"/>
        <v>0</v>
      </c>
      <c r="AP87" s="189" t="str">
        <f t="shared" si="383"/>
        <v>0m</v>
      </c>
      <c r="AQ87" s="189" t="str">
        <f t="shared" si="384"/>
        <v>点</v>
      </c>
      <c r="AR87" s="164">
        <f t="shared" si="385"/>
        <v>0</v>
      </c>
      <c r="AS87" s="144" t="str">
        <f t="shared" si="386"/>
        <v/>
      </c>
      <c r="AT87" s="164">
        <f t="shared" si="387"/>
        <v>0</v>
      </c>
      <c r="AU87" s="164">
        <f t="shared" si="388"/>
        <v>0</v>
      </c>
      <c r="AV87" s="164">
        <f t="shared" si="389"/>
        <v>0</v>
      </c>
      <c r="AW87" s="458"/>
      <c r="AX87" s="458"/>
      <c r="AY87" s="455"/>
      <c r="AZ87" s="452"/>
      <c r="BA87" s="145" t="str">
        <f t="shared" si="390"/>
        <v/>
      </c>
      <c r="BB87" s="145" t="str">
        <f t="shared" si="391"/>
        <v/>
      </c>
      <c r="BC87" s="145" t="str">
        <f t="shared" si="392"/>
        <v/>
      </c>
      <c r="BD87" s="203" t="str">
        <f>IF(J87="","",COUNTIF($BC$14:BC87,BC87))</f>
        <v/>
      </c>
      <c r="BE87" s="1" t="str">
        <f t="shared" si="393"/>
        <v/>
      </c>
      <c r="BF87" s="447"/>
      <c r="BG87" s="447"/>
      <c r="BH87" s="447"/>
      <c r="BI87" s="447"/>
      <c r="BJ87" s="447"/>
      <c r="BK87" s="449"/>
      <c r="BL87" s="447"/>
      <c r="BM87" s="447"/>
      <c r="BN87" s="145">
        <f>COUNTIF($AE$14:AE87,AD87&amp;"-"&amp;"*5000m*")</f>
        <v>0</v>
      </c>
      <c r="BO87" s="447"/>
      <c r="BP87" s="449"/>
      <c r="BQ87" s="447"/>
      <c r="BR87" s="447"/>
      <c r="BS87" s="447"/>
      <c r="BT87" s="447"/>
      <c r="BU87" s="447"/>
      <c r="BV87" s="447"/>
    </row>
    <row r="88" spans="1:74" s="1" customFormat="1" ht="18" customHeight="1" thickBot="1">
      <c r="A88" s="524"/>
      <c r="B88" s="169" t="s">
        <v>32</v>
      </c>
      <c r="C88" s="170"/>
      <c r="D88" s="32"/>
      <c r="E88" s="32"/>
      <c r="F88" s="33"/>
      <c r="G88" s="493"/>
      <c r="H88" s="493"/>
      <c r="I88" s="9" t="s">
        <v>33</v>
      </c>
      <c r="J88" s="112"/>
      <c r="K88" s="6" t="str">
        <f>IF(J88&gt;0,VLOOKUP(J88,男子登録情報!$J$1:$K$22,2,0),"")</f>
        <v/>
      </c>
      <c r="L88" s="10" t="s">
        <v>34</v>
      </c>
      <c r="M88" s="149"/>
      <c r="N88" s="7" t="str">
        <f t="shared" si="365"/>
        <v/>
      </c>
      <c r="O88" s="271"/>
      <c r="P88" s="482"/>
      <c r="Q88" s="483"/>
      <c r="R88" s="484"/>
      <c r="S88" s="829"/>
      <c r="T88" s="829"/>
      <c r="W88" s="168">
        <f t="shared" si="371"/>
        <v>0</v>
      </c>
      <c r="X88" s="447"/>
      <c r="Y88" s="145" t="str">
        <f t="shared" si="366"/>
        <v/>
      </c>
      <c r="Z88" s="145" t="str">
        <f t="shared" si="367"/>
        <v/>
      </c>
      <c r="AA88" s="145" t="str">
        <f t="shared" si="368"/>
        <v/>
      </c>
      <c r="AB88" s="145" t="str">
        <f t="shared" si="369"/>
        <v/>
      </c>
      <c r="AC88" s="178">
        <f t="shared" si="372"/>
        <v>0</v>
      </c>
      <c r="AD88" s="309" t="str">
        <f t="shared" si="441"/>
        <v/>
      </c>
      <c r="AE88" s="145" t="str">
        <f t="shared" si="373"/>
        <v/>
      </c>
      <c r="AF88" s="145" t="str">
        <f t="shared" si="374"/>
        <v/>
      </c>
      <c r="AG88" s="182" t="str">
        <f t="shared" si="375"/>
        <v/>
      </c>
      <c r="AH88" s="164">
        <f t="shared" si="376"/>
        <v>0</v>
      </c>
      <c r="AJ88" s="164">
        <f t="shared" si="377"/>
        <v>0</v>
      </c>
      <c r="AK88" s="164" t="str">
        <f t="shared" si="378"/>
        <v>00000</v>
      </c>
      <c r="AL88" s="188" t="str">
        <f t="shared" si="379"/>
        <v>0秒0</v>
      </c>
      <c r="AM88" s="189">
        <f t="shared" si="380"/>
        <v>0</v>
      </c>
      <c r="AN88" s="189" t="str">
        <f t="shared" si="381"/>
        <v>0</v>
      </c>
      <c r="AO88" s="189" t="str">
        <f t="shared" si="382"/>
        <v>0</v>
      </c>
      <c r="AP88" s="189" t="str">
        <f t="shared" si="383"/>
        <v>0m</v>
      </c>
      <c r="AQ88" s="189" t="str">
        <f t="shared" si="384"/>
        <v>点</v>
      </c>
      <c r="AR88" s="164">
        <f t="shared" si="385"/>
        <v>0</v>
      </c>
      <c r="AS88" s="144" t="str">
        <f t="shared" si="386"/>
        <v/>
      </c>
      <c r="AT88" s="164">
        <f t="shared" si="387"/>
        <v>0</v>
      </c>
      <c r="AU88" s="164">
        <f t="shared" si="388"/>
        <v>0</v>
      </c>
      <c r="AV88" s="164">
        <f t="shared" si="389"/>
        <v>0</v>
      </c>
      <c r="AW88" s="459"/>
      <c r="AX88" s="459"/>
      <c r="AY88" s="456"/>
      <c r="AZ88" s="453"/>
      <c r="BA88" s="145" t="str">
        <f t="shared" si="390"/>
        <v/>
      </c>
      <c r="BB88" s="145" t="str">
        <f t="shared" si="391"/>
        <v/>
      </c>
      <c r="BC88" s="145" t="str">
        <f t="shared" si="392"/>
        <v/>
      </c>
      <c r="BD88" s="203" t="str">
        <f>IF(J88="","",COUNTIF($BC$14:BC88,BC88))</f>
        <v/>
      </c>
      <c r="BE88" s="1" t="str">
        <f t="shared" si="393"/>
        <v/>
      </c>
      <c r="BF88" s="447"/>
      <c r="BG88" s="447"/>
      <c r="BH88" s="447"/>
      <c r="BI88" s="447"/>
      <c r="BJ88" s="447"/>
      <c r="BK88" s="450"/>
      <c r="BL88" s="447"/>
      <c r="BM88" s="447"/>
      <c r="BN88" s="145">
        <f>COUNTIF($AE$14:AE88,AD88&amp;"-"&amp;"*5000m*")</f>
        <v>0</v>
      </c>
      <c r="BO88" s="447"/>
      <c r="BP88" s="450"/>
      <c r="BQ88" s="447"/>
      <c r="BR88" s="447"/>
      <c r="BS88" s="447"/>
      <c r="BT88" s="447"/>
      <c r="BU88" s="447"/>
      <c r="BV88" s="447"/>
    </row>
    <row r="89" spans="1:74" s="1" customFormat="1" ht="18" customHeight="1" thickTop="1" thickBot="1">
      <c r="A89" s="522">
        <v>26</v>
      </c>
      <c r="B89" s="500" t="s">
        <v>1224</v>
      </c>
      <c r="C89" s="502"/>
      <c r="D89" s="502" t="str">
        <f>IF(C89&gt;0,VLOOKUP(C89,男子登録情報!$A$1:$H$1688,3,0),"")</f>
        <v/>
      </c>
      <c r="E89" s="502" t="str">
        <f>IF(C89&gt;0,VLOOKUP(C89,男子登録情報!$A$1:$H$1688,4,0),"")</f>
        <v/>
      </c>
      <c r="F89" s="30" t="str">
        <f>IF(C89&gt;0,VLOOKUP(C89,男子登録情報!$A$1:$H$1688,8,0),"")</f>
        <v/>
      </c>
      <c r="G89" s="491" t="e">
        <f>IF(F90&gt;0,VLOOKUP(F90,男子登録情報!$N$2:$O$48,2,0),"")</f>
        <v>#N/A</v>
      </c>
      <c r="H89" s="491" t="str">
        <f t="shared" ref="H89" si="442">IF(C89&gt;0,TEXT(C89,"100000000"),"000000000")</f>
        <v>000000000</v>
      </c>
      <c r="I89" s="5" t="s">
        <v>26</v>
      </c>
      <c r="J89" s="112"/>
      <c r="K89" s="6" t="str">
        <f>IF(J89&gt;0,VLOOKUP(J89,男子登録情報!$J$1:$K$22,2,0),"")</f>
        <v/>
      </c>
      <c r="L89" s="5" t="s">
        <v>29</v>
      </c>
      <c r="M89" s="150"/>
      <c r="N89" s="7" t="str">
        <f t="shared" si="365"/>
        <v/>
      </c>
      <c r="O89" s="271"/>
      <c r="P89" s="512"/>
      <c r="Q89" s="513"/>
      <c r="R89" s="514"/>
      <c r="S89" s="827"/>
      <c r="T89" s="827"/>
      <c r="W89" s="168">
        <f t="shared" si="371"/>
        <v>0</v>
      </c>
      <c r="X89" s="447">
        <f t="shared" ref="X89" si="443">C89</f>
        <v>0</v>
      </c>
      <c r="Y89" s="145" t="str">
        <f t="shared" si="366"/>
        <v/>
      </c>
      <c r="Z89" s="145" t="str">
        <f t="shared" si="367"/>
        <v/>
      </c>
      <c r="AA89" s="145" t="str">
        <f t="shared" si="368"/>
        <v/>
      </c>
      <c r="AB89" s="145" t="str">
        <f t="shared" si="369"/>
        <v/>
      </c>
      <c r="AC89" s="178">
        <f t="shared" si="372"/>
        <v>0</v>
      </c>
      <c r="AD89" s="307" t="str">
        <f t="shared" ref="AD89" si="444">IF(D89="","",D89)</f>
        <v/>
      </c>
      <c r="AE89" s="145" t="str">
        <f t="shared" si="373"/>
        <v/>
      </c>
      <c r="AF89" s="145" t="str">
        <f t="shared" si="374"/>
        <v/>
      </c>
      <c r="AG89" s="182" t="str">
        <f t="shared" si="375"/>
        <v/>
      </c>
      <c r="AH89" s="164">
        <f t="shared" si="376"/>
        <v>0</v>
      </c>
      <c r="AJ89" s="164">
        <f t="shared" si="377"/>
        <v>0</v>
      </c>
      <c r="AK89" s="164" t="str">
        <f t="shared" si="378"/>
        <v>00000</v>
      </c>
      <c r="AL89" s="188" t="str">
        <f t="shared" si="379"/>
        <v>0秒0</v>
      </c>
      <c r="AM89" s="189">
        <f t="shared" si="380"/>
        <v>0</v>
      </c>
      <c r="AN89" s="189" t="str">
        <f t="shared" si="381"/>
        <v>0</v>
      </c>
      <c r="AO89" s="189" t="str">
        <f t="shared" si="382"/>
        <v>0</v>
      </c>
      <c r="AP89" s="189" t="str">
        <f t="shared" si="383"/>
        <v>0m</v>
      </c>
      <c r="AQ89" s="189" t="str">
        <f t="shared" si="384"/>
        <v>点</v>
      </c>
      <c r="AR89" s="164">
        <f t="shared" si="385"/>
        <v>0</v>
      </c>
      <c r="AS89" s="144" t="str">
        <f t="shared" si="386"/>
        <v/>
      </c>
      <c r="AT89" s="164">
        <f t="shared" si="387"/>
        <v>0</v>
      </c>
      <c r="AU89" s="164">
        <f t="shared" si="388"/>
        <v>0</v>
      </c>
      <c r="AV89" s="164">
        <f t="shared" si="389"/>
        <v>0</v>
      </c>
      <c r="AW89" s="457">
        <f>IF(S89="",0,COUNTA($S$14:S91))</f>
        <v>0</v>
      </c>
      <c r="AX89" s="457">
        <f>IF(T89="",0,COUNTA($T$14:T91))</f>
        <v>0</v>
      </c>
      <c r="AY89" s="454">
        <f>IF(OR($K89="20100",$K90="20100",$K91="20100"),COUNTIF($K$14:K91,"20100"),0)</f>
        <v>0</v>
      </c>
      <c r="AZ89" s="451">
        <f t="shared" ref="AZ89" si="445">IF($AY89=0,0,INDEX($M89:$M91,MATCH("20100",$K89:$K91,0),1))</f>
        <v>0</v>
      </c>
      <c r="BA89" s="145" t="str">
        <f t="shared" si="390"/>
        <v/>
      </c>
      <c r="BB89" s="145" t="str">
        <f t="shared" si="391"/>
        <v/>
      </c>
      <c r="BC89" s="145" t="str">
        <f t="shared" si="392"/>
        <v/>
      </c>
      <c r="BD89" s="203" t="str">
        <f>IF(J89="","",COUNTIF($BC$14:BC89,BC89))</f>
        <v/>
      </c>
      <c r="BE89" s="1" t="str">
        <f t="shared" si="393"/>
        <v/>
      </c>
      <c r="BF89" s="447" t="str">
        <f>IF(D89="","",COUNTIF($AD$14:AD89,AD89))</f>
        <v/>
      </c>
      <c r="BG89" s="447">
        <f t="shared" ref="BG89" si="446">IF(BF89=1,BF89,0)</f>
        <v>0</v>
      </c>
      <c r="BH89" s="447" t="str">
        <f t="shared" ref="BH89" si="447">IF(D89="","",$BL89)</f>
        <v/>
      </c>
      <c r="BI89" s="447" t="str">
        <f t="shared" ref="BI89" si="448">IF(E89="","",$BL89)</f>
        <v/>
      </c>
      <c r="BJ89" s="447" t="str">
        <f t="shared" ref="BJ89" si="449">IF(F89="","",$BL89)</f>
        <v/>
      </c>
      <c r="BK89" s="448" t="str">
        <f t="shared" ref="BK89" si="450">IFERROR(IF(G89="","",BL89),"")</f>
        <v/>
      </c>
      <c r="BL89" s="447">
        <v>26</v>
      </c>
      <c r="BM89" s="447">
        <f t="shared" ref="BM89" si="451">IF(C89&gt;0,"",IF(COUNTIF(BH89:BK91,BL89)=4,"",1))</f>
        <v>1</v>
      </c>
      <c r="BN89" s="145">
        <f>COUNTIF($AE$14:AE89,AD89&amp;"-"&amp;"*5000m*")</f>
        <v>0</v>
      </c>
      <c r="BO89" s="447">
        <f t="shared" ref="BO89" si="452">SUM(BN89:BN91)/3</f>
        <v>0</v>
      </c>
      <c r="BP89" s="448" t="str">
        <f t="shared" ref="BP89" si="453">IF(AD89="","",IF(AND(COUNTA(J89:J91)=0,COUNTA(S89:T91)=0),1,""))</f>
        <v/>
      </c>
      <c r="BQ89" s="447">
        <f t="shared" ref="BQ89:BR89" si="454">IF(AND($AD89="",COUNTA(S89)&gt;0),1,0)</f>
        <v>0</v>
      </c>
      <c r="BR89" s="447">
        <f t="shared" si="454"/>
        <v>0</v>
      </c>
      <c r="BS89" s="447" t="str">
        <f t="shared" ref="BS89" si="455">D89&amp;"-"&amp;S89</f>
        <v>-</v>
      </c>
      <c r="BT89" s="447" t="str">
        <f>IF(S89="","",COUNTIF($BS$14:BS89,BS89))</f>
        <v/>
      </c>
      <c r="BU89" s="447" t="str">
        <f t="shared" ref="BU89" si="456">D89&amp;"-"&amp;T89</f>
        <v>-</v>
      </c>
      <c r="BV89" s="447" t="str">
        <f>IF(T89="","",COUNTIF($BU$14:BU89,BU89))</f>
        <v/>
      </c>
    </row>
    <row r="90" spans="1:74" s="1" customFormat="1" ht="18" customHeight="1" thickBot="1">
      <c r="A90" s="523"/>
      <c r="B90" s="501"/>
      <c r="C90" s="503"/>
      <c r="D90" s="503"/>
      <c r="E90" s="503"/>
      <c r="F90" s="31" t="str">
        <f>IF(C89&gt;0,VLOOKUP(C89,男子登録情報!$A$1:$H$1688,5,0),"")</f>
        <v/>
      </c>
      <c r="G90" s="492"/>
      <c r="H90" s="492"/>
      <c r="I90" s="8" t="s">
        <v>30</v>
      </c>
      <c r="J90" s="112"/>
      <c r="K90" s="6" t="str">
        <f>IF(J90&gt;0,VLOOKUP(J90,男子登録情報!$J$1:$K$22,2,0),"")</f>
        <v/>
      </c>
      <c r="L90" s="8" t="s">
        <v>31</v>
      </c>
      <c r="M90" s="148"/>
      <c r="N90" s="7" t="str">
        <f t="shared" si="365"/>
        <v/>
      </c>
      <c r="O90" s="271"/>
      <c r="P90" s="479"/>
      <c r="Q90" s="480"/>
      <c r="R90" s="481"/>
      <c r="S90" s="828"/>
      <c r="T90" s="828"/>
      <c r="W90" s="168">
        <f t="shared" si="371"/>
        <v>0</v>
      </c>
      <c r="X90" s="447"/>
      <c r="Y90" s="145" t="str">
        <f t="shared" si="366"/>
        <v/>
      </c>
      <c r="Z90" s="145" t="str">
        <f t="shared" si="367"/>
        <v/>
      </c>
      <c r="AA90" s="145" t="str">
        <f t="shared" si="368"/>
        <v/>
      </c>
      <c r="AB90" s="145" t="str">
        <f t="shared" si="369"/>
        <v/>
      </c>
      <c r="AC90" s="178">
        <f t="shared" si="372"/>
        <v>0</v>
      </c>
      <c r="AD90" s="308" t="str">
        <f t="shared" ref="AD90:AD91" si="457">AD89</f>
        <v/>
      </c>
      <c r="AE90" s="145" t="str">
        <f t="shared" si="373"/>
        <v/>
      </c>
      <c r="AF90" s="145" t="str">
        <f t="shared" si="374"/>
        <v/>
      </c>
      <c r="AG90" s="182" t="str">
        <f t="shared" si="375"/>
        <v/>
      </c>
      <c r="AH90" s="164">
        <f t="shared" si="376"/>
        <v>0</v>
      </c>
      <c r="AJ90" s="164">
        <f t="shared" si="377"/>
        <v>0</v>
      </c>
      <c r="AK90" s="164" t="str">
        <f t="shared" si="378"/>
        <v>00000</v>
      </c>
      <c r="AL90" s="188" t="str">
        <f t="shared" si="379"/>
        <v>0秒0</v>
      </c>
      <c r="AM90" s="189">
        <f t="shared" si="380"/>
        <v>0</v>
      </c>
      <c r="AN90" s="189" t="str">
        <f t="shared" si="381"/>
        <v>0</v>
      </c>
      <c r="AO90" s="189" t="str">
        <f t="shared" si="382"/>
        <v>0</v>
      </c>
      <c r="AP90" s="189" t="str">
        <f t="shared" si="383"/>
        <v>0m</v>
      </c>
      <c r="AQ90" s="189" t="str">
        <f t="shared" si="384"/>
        <v>点</v>
      </c>
      <c r="AR90" s="164">
        <f t="shared" si="385"/>
        <v>0</v>
      </c>
      <c r="AS90" s="144" t="str">
        <f t="shared" si="386"/>
        <v/>
      </c>
      <c r="AT90" s="164">
        <f t="shared" si="387"/>
        <v>0</v>
      </c>
      <c r="AU90" s="164">
        <f t="shared" si="388"/>
        <v>0</v>
      </c>
      <c r="AV90" s="164">
        <f t="shared" si="389"/>
        <v>0</v>
      </c>
      <c r="AW90" s="458"/>
      <c r="AX90" s="458"/>
      <c r="AY90" s="455"/>
      <c r="AZ90" s="452"/>
      <c r="BA90" s="145" t="str">
        <f t="shared" si="390"/>
        <v/>
      </c>
      <c r="BB90" s="145" t="str">
        <f t="shared" si="391"/>
        <v/>
      </c>
      <c r="BC90" s="145" t="str">
        <f t="shared" si="392"/>
        <v/>
      </c>
      <c r="BD90" s="203" t="str">
        <f>IF(J90="","",COUNTIF($BC$14:BC90,BC90))</f>
        <v/>
      </c>
      <c r="BE90" s="1" t="str">
        <f t="shared" si="393"/>
        <v/>
      </c>
      <c r="BF90" s="447"/>
      <c r="BG90" s="447"/>
      <c r="BH90" s="447"/>
      <c r="BI90" s="447"/>
      <c r="BJ90" s="447"/>
      <c r="BK90" s="449"/>
      <c r="BL90" s="447"/>
      <c r="BM90" s="447"/>
      <c r="BN90" s="145">
        <f>COUNTIF($AE$14:AE90,AD90&amp;"-"&amp;"*5000m*")</f>
        <v>0</v>
      </c>
      <c r="BO90" s="447"/>
      <c r="BP90" s="449"/>
      <c r="BQ90" s="447"/>
      <c r="BR90" s="447"/>
      <c r="BS90" s="447"/>
      <c r="BT90" s="447"/>
      <c r="BU90" s="447"/>
      <c r="BV90" s="447"/>
    </row>
    <row r="91" spans="1:74" s="1" customFormat="1" ht="18" customHeight="1" thickBot="1">
      <c r="A91" s="524"/>
      <c r="B91" s="169" t="s">
        <v>32</v>
      </c>
      <c r="C91" s="170"/>
      <c r="D91" s="32"/>
      <c r="E91" s="32"/>
      <c r="F91" s="33"/>
      <c r="G91" s="493"/>
      <c r="H91" s="493"/>
      <c r="I91" s="9" t="s">
        <v>33</v>
      </c>
      <c r="J91" s="112"/>
      <c r="K91" s="6" t="str">
        <f>IF(J91&gt;0,VLOOKUP(J91,男子登録情報!$J$1:$K$22,2,0),"")</f>
        <v/>
      </c>
      <c r="L91" s="10" t="s">
        <v>34</v>
      </c>
      <c r="M91" s="149"/>
      <c r="N91" s="7" t="str">
        <f t="shared" si="365"/>
        <v/>
      </c>
      <c r="O91" s="271"/>
      <c r="P91" s="482"/>
      <c r="Q91" s="483"/>
      <c r="R91" s="484"/>
      <c r="S91" s="829"/>
      <c r="T91" s="829"/>
      <c r="W91" s="168">
        <f t="shared" si="371"/>
        <v>0</v>
      </c>
      <c r="X91" s="447"/>
      <c r="Y91" s="145" t="str">
        <f t="shared" si="366"/>
        <v/>
      </c>
      <c r="Z91" s="145" t="str">
        <f t="shared" si="367"/>
        <v/>
      </c>
      <c r="AA91" s="145" t="str">
        <f t="shared" si="368"/>
        <v/>
      </c>
      <c r="AB91" s="145" t="str">
        <f t="shared" si="369"/>
        <v/>
      </c>
      <c r="AC91" s="178">
        <f t="shared" si="372"/>
        <v>0</v>
      </c>
      <c r="AD91" s="309" t="str">
        <f t="shared" si="457"/>
        <v/>
      </c>
      <c r="AE91" s="145" t="str">
        <f t="shared" si="373"/>
        <v/>
      </c>
      <c r="AF91" s="145" t="str">
        <f t="shared" si="374"/>
        <v/>
      </c>
      <c r="AG91" s="182" t="str">
        <f t="shared" si="375"/>
        <v/>
      </c>
      <c r="AH91" s="164">
        <f t="shared" si="376"/>
        <v>0</v>
      </c>
      <c r="AJ91" s="164">
        <f t="shared" si="377"/>
        <v>0</v>
      </c>
      <c r="AK91" s="164" t="str">
        <f t="shared" si="378"/>
        <v>00000</v>
      </c>
      <c r="AL91" s="188" t="str">
        <f t="shared" si="379"/>
        <v>0秒0</v>
      </c>
      <c r="AM91" s="189">
        <f t="shared" si="380"/>
        <v>0</v>
      </c>
      <c r="AN91" s="189" t="str">
        <f t="shared" si="381"/>
        <v>0</v>
      </c>
      <c r="AO91" s="189" t="str">
        <f t="shared" si="382"/>
        <v>0</v>
      </c>
      <c r="AP91" s="189" t="str">
        <f t="shared" si="383"/>
        <v>0m</v>
      </c>
      <c r="AQ91" s="189" t="str">
        <f t="shared" si="384"/>
        <v>点</v>
      </c>
      <c r="AR91" s="164">
        <f t="shared" si="385"/>
        <v>0</v>
      </c>
      <c r="AS91" s="144" t="str">
        <f t="shared" si="386"/>
        <v/>
      </c>
      <c r="AT91" s="164">
        <f t="shared" si="387"/>
        <v>0</v>
      </c>
      <c r="AU91" s="164">
        <f t="shared" si="388"/>
        <v>0</v>
      </c>
      <c r="AV91" s="164">
        <f t="shared" si="389"/>
        <v>0</v>
      </c>
      <c r="AW91" s="459"/>
      <c r="AX91" s="459"/>
      <c r="AY91" s="456"/>
      <c r="AZ91" s="453"/>
      <c r="BA91" s="145" t="str">
        <f t="shared" si="390"/>
        <v/>
      </c>
      <c r="BB91" s="145" t="str">
        <f t="shared" si="391"/>
        <v/>
      </c>
      <c r="BC91" s="145" t="str">
        <f t="shared" si="392"/>
        <v/>
      </c>
      <c r="BD91" s="203" t="str">
        <f>IF(J91="","",COUNTIF($BC$14:BC91,BC91))</f>
        <v/>
      </c>
      <c r="BE91" s="1" t="str">
        <f t="shared" si="393"/>
        <v/>
      </c>
      <c r="BF91" s="447"/>
      <c r="BG91" s="447"/>
      <c r="BH91" s="447"/>
      <c r="BI91" s="447"/>
      <c r="BJ91" s="447"/>
      <c r="BK91" s="450"/>
      <c r="BL91" s="447"/>
      <c r="BM91" s="447"/>
      <c r="BN91" s="145">
        <f>COUNTIF($AE$14:AE91,AD91&amp;"-"&amp;"*5000m*")</f>
        <v>0</v>
      </c>
      <c r="BO91" s="447"/>
      <c r="BP91" s="450"/>
      <c r="BQ91" s="447"/>
      <c r="BR91" s="447"/>
      <c r="BS91" s="447"/>
      <c r="BT91" s="447"/>
      <c r="BU91" s="447"/>
      <c r="BV91" s="447"/>
    </row>
    <row r="92" spans="1:74" s="1" customFormat="1" ht="18" customHeight="1" thickTop="1" thickBot="1">
      <c r="A92" s="522">
        <v>27</v>
      </c>
      <c r="B92" s="500" t="s">
        <v>1224</v>
      </c>
      <c r="C92" s="502"/>
      <c r="D92" s="502" t="str">
        <f>IF(C92&gt;0,VLOOKUP(C92,男子登録情報!$A$1:$H$1688,3,0),"")</f>
        <v/>
      </c>
      <c r="E92" s="502" t="str">
        <f>IF(C92&gt;0,VLOOKUP(C92,男子登録情報!$A$1:$H$1688,4,0),"")</f>
        <v/>
      </c>
      <c r="F92" s="30" t="str">
        <f>IF(C92&gt;0,VLOOKUP(C92,男子登録情報!$A$1:$H$1688,8,0),"")</f>
        <v/>
      </c>
      <c r="G92" s="491" t="e">
        <f>IF(F93&gt;0,VLOOKUP(F93,男子登録情報!$N$2:$O$48,2,0),"")</f>
        <v>#N/A</v>
      </c>
      <c r="H92" s="491" t="str">
        <f t="shared" ref="H92" si="458">IF(C92&gt;0,TEXT(C92,"100000000"),"000000000")</f>
        <v>000000000</v>
      </c>
      <c r="I92" s="5" t="s">
        <v>26</v>
      </c>
      <c r="J92" s="112"/>
      <c r="K92" s="6" t="str">
        <f>IF(J92&gt;0,VLOOKUP(J92,男子登録情報!$J$1:$K$22,2,0),"")</f>
        <v/>
      </c>
      <c r="L92" s="5" t="s">
        <v>29</v>
      </c>
      <c r="M92" s="150"/>
      <c r="N92" s="7" t="str">
        <f t="shared" si="365"/>
        <v/>
      </c>
      <c r="O92" s="271"/>
      <c r="P92" s="512"/>
      <c r="Q92" s="513"/>
      <c r="R92" s="514"/>
      <c r="S92" s="827"/>
      <c r="T92" s="827"/>
      <c r="W92" s="168">
        <f t="shared" si="371"/>
        <v>0</v>
      </c>
      <c r="X92" s="447">
        <f t="shared" ref="X92" si="459">C92</f>
        <v>0</v>
      </c>
      <c r="Y92" s="145" t="str">
        <f t="shared" si="366"/>
        <v/>
      </c>
      <c r="Z92" s="145" t="str">
        <f t="shared" si="367"/>
        <v/>
      </c>
      <c r="AA92" s="145" t="str">
        <f t="shared" si="368"/>
        <v/>
      </c>
      <c r="AB92" s="145" t="str">
        <f t="shared" si="369"/>
        <v/>
      </c>
      <c r="AC92" s="178">
        <f t="shared" si="372"/>
        <v>0</v>
      </c>
      <c r="AD92" s="307" t="str">
        <f t="shared" ref="AD92" si="460">IF(D92="","",D92)</f>
        <v/>
      </c>
      <c r="AE92" s="145" t="str">
        <f t="shared" si="373"/>
        <v/>
      </c>
      <c r="AF92" s="145" t="str">
        <f t="shared" si="374"/>
        <v/>
      </c>
      <c r="AG92" s="182" t="str">
        <f t="shared" si="375"/>
        <v/>
      </c>
      <c r="AH92" s="164">
        <f t="shared" si="376"/>
        <v>0</v>
      </c>
      <c r="AJ92" s="164">
        <f t="shared" si="377"/>
        <v>0</v>
      </c>
      <c r="AK92" s="164" t="str">
        <f t="shared" si="378"/>
        <v>00000</v>
      </c>
      <c r="AL92" s="188" t="str">
        <f t="shared" si="379"/>
        <v>0秒0</v>
      </c>
      <c r="AM92" s="189">
        <f t="shared" si="380"/>
        <v>0</v>
      </c>
      <c r="AN92" s="189" t="str">
        <f t="shared" si="381"/>
        <v>0</v>
      </c>
      <c r="AO92" s="189" t="str">
        <f t="shared" si="382"/>
        <v>0</v>
      </c>
      <c r="AP92" s="189" t="str">
        <f t="shared" si="383"/>
        <v>0m</v>
      </c>
      <c r="AQ92" s="189" t="str">
        <f t="shared" si="384"/>
        <v>点</v>
      </c>
      <c r="AR92" s="164">
        <f t="shared" si="385"/>
        <v>0</v>
      </c>
      <c r="AS92" s="144" t="str">
        <f t="shared" si="386"/>
        <v/>
      </c>
      <c r="AT92" s="164">
        <f t="shared" si="387"/>
        <v>0</v>
      </c>
      <c r="AU92" s="164">
        <f t="shared" si="388"/>
        <v>0</v>
      </c>
      <c r="AV92" s="164">
        <f t="shared" si="389"/>
        <v>0</v>
      </c>
      <c r="AW92" s="457">
        <f>IF(S92="",0,COUNTA($S$14:S94))</f>
        <v>0</v>
      </c>
      <c r="AX92" s="457">
        <f>IF(T92="",0,COUNTA($T$14:T94))</f>
        <v>0</v>
      </c>
      <c r="AY92" s="454">
        <f>IF(OR($K92="20100",$K93="20100",$K94="20100"),COUNTIF($K$14:K94,"20100"),0)</f>
        <v>0</v>
      </c>
      <c r="AZ92" s="451">
        <f t="shared" ref="AZ92" si="461">IF($AY92=0,0,INDEX($M92:$M94,MATCH("20100",$K92:$K94,0),1))</f>
        <v>0</v>
      </c>
      <c r="BA92" s="145" t="str">
        <f t="shared" si="390"/>
        <v/>
      </c>
      <c r="BB92" s="145" t="str">
        <f t="shared" si="391"/>
        <v/>
      </c>
      <c r="BC92" s="145" t="str">
        <f t="shared" si="392"/>
        <v/>
      </c>
      <c r="BD92" s="203" t="str">
        <f>IF(J92="","",COUNTIF($BC$14:BC92,BC92))</f>
        <v/>
      </c>
      <c r="BE92" s="1" t="str">
        <f t="shared" si="393"/>
        <v/>
      </c>
      <c r="BF92" s="447" t="str">
        <f>IF(D92="","",COUNTIF($AD$14:AD92,AD92))</f>
        <v/>
      </c>
      <c r="BG92" s="447">
        <f t="shared" ref="BG92" si="462">IF(BF92=1,BF92,0)</f>
        <v>0</v>
      </c>
      <c r="BH92" s="447" t="str">
        <f t="shared" ref="BH92" si="463">IF(D92="","",$BL92)</f>
        <v/>
      </c>
      <c r="BI92" s="447" t="str">
        <f t="shared" ref="BI92" si="464">IF(E92="","",$BL92)</f>
        <v/>
      </c>
      <c r="BJ92" s="447" t="str">
        <f t="shared" ref="BJ92" si="465">IF(F92="","",$BL92)</f>
        <v/>
      </c>
      <c r="BK92" s="448" t="str">
        <f t="shared" ref="BK92" si="466">IFERROR(IF(G92="","",BL92),"")</f>
        <v/>
      </c>
      <c r="BL92" s="447">
        <v>27</v>
      </c>
      <c r="BM92" s="447">
        <f t="shared" ref="BM92" si="467">IF(C92&gt;0,"",IF(COUNTIF(BH92:BK94,BL92)=4,"",1))</f>
        <v>1</v>
      </c>
      <c r="BN92" s="145">
        <f>COUNTIF($AE$14:AE92,AD92&amp;"-"&amp;"*5000m*")</f>
        <v>0</v>
      </c>
      <c r="BO92" s="447">
        <f t="shared" ref="BO92" si="468">SUM(BN92:BN94)/3</f>
        <v>0</v>
      </c>
      <c r="BP92" s="448" t="str">
        <f t="shared" ref="BP92" si="469">IF(AD92="","",IF(AND(COUNTA(J92:J94)=0,COUNTA(S92:T94)=0),1,""))</f>
        <v/>
      </c>
      <c r="BQ92" s="447">
        <f t="shared" ref="BQ92:BR92" si="470">IF(AND($AD92="",COUNTA(S92)&gt;0),1,0)</f>
        <v>0</v>
      </c>
      <c r="BR92" s="447">
        <f t="shared" si="470"/>
        <v>0</v>
      </c>
      <c r="BS92" s="447" t="str">
        <f t="shared" ref="BS92" si="471">D92&amp;"-"&amp;S92</f>
        <v>-</v>
      </c>
      <c r="BT92" s="447" t="str">
        <f>IF(S92="","",COUNTIF($BS$14:BS92,BS92))</f>
        <v/>
      </c>
      <c r="BU92" s="447" t="str">
        <f t="shared" ref="BU92" si="472">D92&amp;"-"&amp;T92</f>
        <v>-</v>
      </c>
      <c r="BV92" s="447" t="str">
        <f>IF(T92="","",COUNTIF($BU$14:BU92,BU92))</f>
        <v/>
      </c>
    </row>
    <row r="93" spans="1:74" s="1" customFormat="1" ht="18" customHeight="1" thickBot="1">
      <c r="A93" s="523"/>
      <c r="B93" s="501"/>
      <c r="C93" s="503"/>
      <c r="D93" s="503"/>
      <c r="E93" s="503"/>
      <c r="F93" s="31" t="str">
        <f>IF(C92&gt;0,VLOOKUP(C92,男子登録情報!$A$1:$H$1688,5,0),"")</f>
        <v/>
      </c>
      <c r="G93" s="492"/>
      <c r="H93" s="492"/>
      <c r="I93" s="8" t="s">
        <v>30</v>
      </c>
      <c r="J93" s="112"/>
      <c r="K93" s="6" t="str">
        <f>IF(J93&gt;0,VLOOKUP(J93,男子登録情報!$J$1:$K$22,2,0),"")</f>
        <v/>
      </c>
      <c r="L93" s="8" t="s">
        <v>31</v>
      </c>
      <c r="M93" s="148"/>
      <c r="N93" s="7" t="str">
        <f t="shared" si="365"/>
        <v/>
      </c>
      <c r="O93" s="271"/>
      <c r="P93" s="479"/>
      <c r="Q93" s="480"/>
      <c r="R93" s="481"/>
      <c r="S93" s="828"/>
      <c r="T93" s="828"/>
      <c r="W93" s="168">
        <f t="shared" si="371"/>
        <v>0</v>
      </c>
      <c r="X93" s="447"/>
      <c r="Y93" s="145" t="str">
        <f t="shared" si="366"/>
        <v/>
      </c>
      <c r="Z93" s="145" t="str">
        <f t="shared" si="367"/>
        <v/>
      </c>
      <c r="AA93" s="145" t="str">
        <f t="shared" si="368"/>
        <v/>
      </c>
      <c r="AB93" s="145" t="str">
        <f t="shared" si="369"/>
        <v/>
      </c>
      <c r="AC93" s="178">
        <f t="shared" si="372"/>
        <v>0</v>
      </c>
      <c r="AD93" s="308" t="str">
        <f t="shared" ref="AD93:AD94" si="473">AD92</f>
        <v/>
      </c>
      <c r="AE93" s="145" t="str">
        <f t="shared" si="373"/>
        <v/>
      </c>
      <c r="AF93" s="145" t="str">
        <f t="shared" si="374"/>
        <v/>
      </c>
      <c r="AG93" s="182" t="str">
        <f t="shared" si="375"/>
        <v/>
      </c>
      <c r="AH93" s="164">
        <f t="shared" si="376"/>
        <v>0</v>
      </c>
      <c r="AJ93" s="164">
        <f t="shared" si="377"/>
        <v>0</v>
      </c>
      <c r="AK93" s="164" t="str">
        <f t="shared" si="378"/>
        <v>00000</v>
      </c>
      <c r="AL93" s="188" t="str">
        <f t="shared" si="379"/>
        <v>0秒0</v>
      </c>
      <c r="AM93" s="189">
        <f t="shared" si="380"/>
        <v>0</v>
      </c>
      <c r="AN93" s="189" t="str">
        <f t="shared" si="381"/>
        <v>0</v>
      </c>
      <c r="AO93" s="189" t="str">
        <f t="shared" si="382"/>
        <v>0</v>
      </c>
      <c r="AP93" s="189" t="str">
        <f t="shared" si="383"/>
        <v>0m</v>
      </c>
      <c r="AQ93" s="189" t="str">
        <f t="shared" si="384"/>
        <v>点</v>
      </c>
      <c r="AR93" s="164">
        <f t="shared" si="385"/>
        <v>0</v>
      </c>
      <c r="AS93" s="144" t="str">
        <f t="shared" si="386"/>
        <v/>
      </c>
      <c r="AT93" s="164">
        <f t="shared" si="387"/>
        <v>0</v>
      </c>
      <c r="AU93" s="164">
        <f t="shared" si="388"/>
        <v>0</v>
      </c>
      <c r="AV93" s="164">
        <f t="shared" si="389"/>
        <v>0</v>
      </c>
      <c r="AW93" s="458"/>
      <c r="AX93" s="458"/>
      <c r="AY93" s="455"/>
      <c r="AZ93" s="452"/>
      <c r="BA93" s="145" t="str">
        <f t="shared" si="390"/>
        <v/>
      </c>
      <c r="BB93" s="145" t="str">
        <f t="shared" si="391"/>
        <v/>
      </c>
      <c r="BC93" s="145" t="str">
        <f t="shared" si="392"/>
        <v/>
      </c>
      <c r="BD93" s="203" t="str">
        <f>IF(J93="","",COUNTIF($BC$14:BC93,BC93))</f>
        <v/>
      </c>
      <c r="BE93" s="1" t="str">
        <f t="shared" si="393"/>
        <v/>
      </c>
      <c r="BF93" s="447"/>
      <c r="BG93" s="447"/>
      <c r="BH93" s="447"/>
      <c r="BI93" s="447"/>
      <c r="BJ93" s="447"/>
      <c r="BK93" s="449"/>
      <c r="BL93" s="447"/>
      <c r="BM93" s="447"/>
      <c r="BN93" s="145">
        <f>COUNTIF($AE$14:AE93,AD93&amp;"-"&amp;"*5000m*")</f>
        <v>0</v>
      </c>
      <c r="BO93" s="447"/>
      <c r="BP93" s="449"/>
      <c r="BQ93" s="447"/>
      <c r="BR93" s="447"/>
      <c r="BS93" s="447"/>
      <c r="BT93" s="447"/>
      <c r="BU93" s="447"/>
      <c r="BV93" s="447"/>
    </row>
    <row r="94" spans="1:74" s="1" customFormat="1" ht="18" customHeight="1" thickBot="1">
      <c r="A94" s="524"/>
      <c r="B94" s="169" t="s">
        <v>32</v>
      </c>
      <c r="C94" s="170"/>
      <c r="D94" s="32"/>
      <c r="E94" s="32"/>
      <c r="F94" s="33"/>
      <c r="G94" s="493"/>
      <c r="H94" s="493"/>
      <c r="I94" s="9" t="s">
        <v>33</v>
      </c>
      <c r="J94" s="112"/>
      <c r="K94" s="6" t="str">
        <f>IF(J94&gt;0,VLOOKUP(J94,男子登録情報!$J$1:$K$22,2,0),"")</f>
        <v/>
      </c>
      <c r="L94" s="10" t="s">
        <v>34</v>
      </c>
      <c r="M94" s="149"/>
      <c r="N94" s="7" t="str">
        <f t="shared" si="365"/>
        <v/>
      </c>
      <c r="O94" s="271"/>
      <c r="P94" s="482"/>
      <c r="Q94" s="483"/>
      <c r="R94" s="484"/>
      <c r="S94" s="829"/>
      <c r="T94" s="829"/>
      <c r="W94" s="168">
        <f t="shared" si="371"/>
        <v>0</v>
      </c>
      <c r="X94" s="447"/>
      <c r="Y94" s="145" t="str">
        <f t="shared" si="366"/>
        <v/>
      </c>
      <c r="Z94" s="145" t="str">
        <f t="shared" si="367"/>
        <v/>
      </c>
      <c r="AA94" s="145" t="str">
        <f t="shared" si="368"/>
        <v/>
      </c>
      <c r="AB94" s="145" t="str">
        <f t="shared" si="369"/>
        <v/>
      </c>
      <c r="AC94" s="178">
        <f t="shared" si="372"/>
        <v>0</v>
      </c>
      <c r="AD94" s="309" t="str">
        <f t="shared" si="473"/>
        <v/>
      </c>
      <c r="AE94" s="145" t="str">
        <f t="shared" si="373"/>
        <v/>
      </c>
      <c r="AF94" s="145" t="str">
        <f t="shared" si="374"/>
        <v/>
      </c>
      <c r="AG94" s="182" t="str">
        <f t="shared" si="375"/>
        <v/>
      </c>
      <c r="AH94" s="164">
        <f t="shared" si="376"/>
        <v>0</v>
      </c>
      <c r="AJ94" s="164">
        <f t="shared" si="377"/>
        <v>0</v>
      </c>
      <c r="AK94" s="164" t="str">
        <f t="shared" si="378"/>
        <v>00000</v>
      </c>
      <c r="AL94" s="188" t="str">
        <f t="shared" si="379"/>
        <v>0秒0</v>
      </c>
      <c r="AM94" s="189">
        <f t="shared" si="380"/>
        <v>0</v>
      </c>
      <c r="AN94" s="189" t="str">
        <f t="shared" si="381"/>
        <v>0</v>
      </c>
      <c r="AO94" s="189" t="str">
        <f t="shared" si="382"/>
        <v>0</v>
      </c>
      <c r="AP94" s="189" t="str">
        <f t="shared" si="383"/>
        <v>0m</v>
      </c>
      <c r="AQ94" s="189" t="str">
        <f t="shared" si="384"/>
        <v>点</v>
      </c>
      <c r="AR94" s="164">
        <f t="shared" si="385"/>
        <v>0</v>
      </c>
      <c r="AS94" s="144" t="str">
        <f t="shared" si="386"/>
        <v/>
      </c>
      <c r="AT94" s="164">
        <f t="shared" si="387"/>
        <v>0</v>
      </c>
      <c r="AU94" s="164">
        <f t="shared" si="388"/>
        <v>0</v>
      </c>
      <c r="AV94" s="164">
        <f t="shared" si="389"/>
        <v>0</v>
      </c>
      <c r="AW94" s="459"/>
      <c r="AX94" s="459"/>
      <c r="AY94" s="456"/>
      <c r="AZ94" s="453"/>
      <c r="BA94" s="145" t="str">
        <f t="shared" si="390"/>
        <v/>
      </c>
      <c r="BB94" s="145" t="str">
        <f t="shared" si="391"/>
        <v/>
      </c>
      <c r="BC94" s="145" t="str">
        <f t="shared" si="392"/>
        <v/>
      </c>
      <c r="BD94" s="203" t="str">
        <f>IF(J94="","",COUNTIF($BC$14:BC94,BC94))</f>
        <v/>
      </c>
      <c r="BE94" s="1" t="str">
        <f t="shared" si="393"/>
        <v/>
      </c>
      <c r="BF94" s="447"/>
      <c r="BG94" s="447"/>
      <c r="BH94" s="447"/>
      <c r="BI94" s="447"/>
      <c r="BJ94" s="447"/>
      <c r="BK94" s="450"/>
      <c r="BL94" s="447"/>
      <c r="BM94" s="447"/>
      <c r="BN94" s="145">
        <f>COUNTIF($AE$14:AE94,AD94&amp;"-"&amp;"*5000m*")</f>
        <v>0</v>
      </c>
      <c r="BO94" s="447"/>
      <c r="BP94" s="450"/>
      <c r="BQ94" s="447"/>
      <c r="BR94" s="447"/>
      <c r="BS94" s="447"/>
      <c r="BT94" s="447"/>
      <c r="BU94" s="447"/>
      <c r="BV94" s="447"/>
    </row>
    <row r="95" spans="1:74" s="1" customFormat="1" ht="18" customHeight="1" thickTop="1" thickBot="1">
      <c r="A95" s="522">
        <v>28</v>
      </c>
      <c r="B95" s="500" t="s">
        <v>1224</v>
      </c>
      <c r="C95" s="502"/>
      <c r="D95" s="502" t="str">
        <f>IF(C95&gt;0,VLOOKUP(C95,男子登録情報!$A$1:$H$1688,3,0),"")</f>
        <v/>
      </c>
      <c r="E95" s="502" t="str">
        <f>IF(C95&gt;0,VLOOKUP(C95,男子登録情報!$A$1:$H$1688,4,0),"")</f>
        <v/>
      </c>
      <c r="F95" s="30" t="str">
        <f>IF(C95&gt;0,VLOOKUP(C95,男子登録情報!$A$1:$H$1688,8,0),"")</f>
        <v/>
      </c>
      <c r="G95" s="491" t="e">
        <f>IF(F96&gt;0,VLOOKUP(F96,男子登録情報!$N$2:$O$48,2,0),"")</f>
        <v>#N/A</v>
      </c>
      <c r="H95" s="491" t="str">
        <f t="shared" ref="H95" si="474">IF(C95&gt;0,TEXT(C95,"100000000"),"000000000")</f>
        <v>000000000</v>
      </c>
      <c r="I95" s="5" t="s">
        <v>26</v>
      </c>
      <c r="J95" s="112"/>
      <c r="K95" s="6" t="str">
        <f>IF(J95&gt;0,VLOOKUP(J95,男子登録情報!$J$1:$K$22,2,0),"")</f>
        <v/>
      </c>
      <c r="L95" s="5" t="s">
        <v>29</v>
      </c>
      <c r="M95" s="150"/>
      <c r="N95" s="7" t="str">
        <f t="shared" si="365"/>
        <v/>
      </c>
      <c r="O95" s="271"/>
      <c r="P95" s="512"/>
      <c r="Q95" s="513"/>
      <c r="R95" s="514"/>
      <c r="S95" s="827"/>
      <c r="T95" s="827"/>
      <c r="W95" s="168">
        <f t="shared" si="371"/>
        <v>0</v>
      </c>
      <c r="X95" s="447">
        <f t="shared" ref="X95" si="475">C95</f>
        <v>0</v>
      </c>
      <c r="Y95" s="145" t="str">
        <f t="shared" si="366"/>
        <v/>
      </c>
      <c r="Z95" s="145" t="str">
        <f t="shared" si="367"/>
        <v/>
      </c>
      <c r="AA95" s="145" t="str">
        <f t="shared" si="368"/>
        <v/>
      </c>
      <c r="AB95" s="145" t="str">
        <f t="shared" si="369"/>
        <v/>
      </c>
      <c r="AC95" s="178">
        <f t="shared" si="372"/>
        <v>0</v>
      </c>
      <c r="AD95" s="307" t="str">
        <f t="shared" ref="AD95" si="476">IF(D95="","",D95)</f>
        <v/>
      </c>
      <c r="AE95" s="145" t="str">
        <f t="shared" si="373"/>
        <v/>
      </c>
      <c r="AF95" s="145" t="str">
        <f t="shared" si="374"/>
        <v/>
      </c>
      <c r="AG95" s="182" t="str">
        <f t="shared" si="375"/>
        <v/>
      </c>
      <c r="AH95" s="164">
        <f t="shared" si="376"/>
        <v>0</v>
      </c>
      <c r="AJ95" s="164">
        <f t="shared" si="377"/>
        <v>0</v>
      </c>
      <c r="AK95" s="164" t="str">
        <f t="shared" si="378"/>
        <v>00000</v>
      </c>
      <c r="AL95" s="188" t="str">
        <f t="shared" si="379"/>
        <v>0秒0</v>
      </c>
      <c r="AM95" s="189">
        <f t="shared" si="380"/>
        <v>0</v>
      </c>
      <c r="AN95" s="189" t="str">
        <f t="shared" si="381"/>
        <v>0</v>
      </c>
      <c r="AO95" s="189" t="str">
        <f t="shared" si="382"/>
        <v>0</v>
      </c>
      <c r="AP95" s="189" t="str">
        <f t="shared" si="383"/>
        <v>0m</v>
      </c>
      <c r="AQ95" s="189" t="str">
        <f t="shared" si="384"/>
        <v>点</v>
      </c>
      <c r="AR95" s="164">
        <f t="shared" si="385"/>
        <v>0</v>
      </c>
      <c r="AS95" s="144" t="str">
        <f t="shared" si="386"/>
        <v/>
      </c>
      <c r="AT95" s="164">
        <f t="shared" si="387"/>
        <v>0</v>
      </c>
      <c r="AU95" s="164">
        <f t="shared" si="388"/>
        <v>0</v>
      </c>
      <c r="AV95" s="164">
        <f t="shared" si="389"/>
        <v>0</v>
      </c>
      <c r="AW95" s="457">
        <f>IF(S95="",0,COUNTA($S$14:S97))</f>
        <v>0</v>
      </c>
      <c r="AX95" s="457">
        <f>IF(T95="",0,COUNTA($T$14:T97))</f>
        <v>0</v>
      </c>
      <c r="AY95" s="454">
        <f>IF(OR($K95="20100",$K96="20100",$K97="20100"),COUNTIF($K$14:K97,"20100"),0)</f>
        <v>0</v>
      </c>
      <c r="AZ95" s="451">
        <f t="shared" ref="AZ95" si="477">IF($AY95=0,0,INDEX($M95:$M97,MATCH("20100",$K95:$K97,0),1))</f>
        <v>0</v>
      </c>
      <c r="BA95" s="145" t="str">
        <f t="shared" si="390"/>
        <v/>
      </c>
      <c r="BB95" s="145" t="str">
        <f t="shared" si="391"/>
        <v/>
      </c>
      <c r="BC95" s="145" t="str">
        <f t="shared" si="392"/>
        <v/>
      </c>
      <c r="BD95" s="203" t="str">
        <f>IF(J95="","",COUNTIF($BC$14:BC95,BC95))</f>
        <v/>
      </c>
      <c r="BE95" s="1" t="str">
        <f t="shared" si="393"/>
        <v/>
      </c>
      <c r="BF95" s="447" t="str">
        <f>IF(D95="","",COUNTIF($AD$14:AD95,AD95))</f>
        <v/>
      </c>
      <c r="BG95" s="447">
        <f t="shared" ref="BG95" si="478">IF(BF95=1,BF95,0)</f>
        <v>0</v>
      </c>
      <c r="BH95" s="447" t="str">
        <f t="shared" ref="BH95" si="479">IF(D95="","",$BL95)</f>
        <v/>
      </c>
      <c r="BI95" s="447" t="str">
        <f t="shared" ref="BI95" si="480">IF(E95="","",$BL95)</f>
        <v/>
      </c>
      <c r="BJ95" s="447" t="str">
        <f t="shared" ref="BJ95" si="481">IF(F95="","",$BL95)</f>
        <v/>
      </c>
      <c r="BK95" s="448" t="str">
        <f t="shared" ref="BK95" si="482">IFERROR(IF(G95="","",BL95),"")</f>
        <v/>
      </c>
      <c r="BL95" s="447">
        <v>28</v>
      </c>
      <c r="BM95" s="447">
        <f t="shared" ref="BM95" si="483">IF(C95&gt;0,"",IF(COUNTIF(BH95:BK97,BL95)=4,"",1))</f>
        <v>1</v>
      </c>
      <c r="BN95" s="145">
        <f>COUNTIF($AE$14:AE95,AD95&amp;"-"&amp;"*5000m*")</f>
        <v>0</v>
      </c>
      <c r="BO95" s="447">
        <f t="shared" ref="BO95" si="484">SUM(BN95:BN97)/3</f>
        <v>0</v>
      </c>
      <c r="BP95" s="448" t="str">
        <f t="shared" ref="BP95" si="485">IF(AD95="","",IF(AND(COUNTA(J95:J97)=0,COUNTA(S95:T97)=0),1,""))</f>
        <v/>
      </c>
      <c r="BQ95" s="447">
        <f t="shared" ref="BQ95:BR95" si="486">IF(AND($AD95="",COUNTA(S95)&gt;0),1,0)</f>
        <v>0</v>
      </c>
      <c r="BR95" s="447">
        <f t="shared" si="486"/>
        <v>0</v>
      </c>
      <c r="BS95" s="447" t="str">
        <f t="shared" ref="BS95" si="487">D95&amp;"-"&amp;S95</f>
        <v>-</v>
      </c>
      <c r="BT95" s="447" t="str">
        <f>IF(S95="","",COUNTIF($BS$14:BS95,BS95))</f>
        <v/>
      </c>
      <c r="BU95" s="447" t="str">
        <f t="shared" ref="BU95" si="488">D95&amp;"-"&amp;T95</f>
        <v>-</v>
      </c>
      <c r="BV95" s="447" t="str">
        <f>IF(T95="","",COUNTIF($BU$14:BU95,BU95))</f>
        <v/>
      </c>
    </row>
    <row r="96" spans="1:74" s="1" customFormat="1" ht="18" customHeight="1" thickBot="1">
      <c r="A96" s="523"/>
      <c r="B96" s="501"/>
      <c r="C96" s="503"/>
      <c r="D96" s="503"/>
      <c r="E96" s="503"/>
      <c r="F96" s="31" t="str">
        <f>IF(C95&gt;0,VLOOKUP(C95,男子登録情報!$A$1:$H$1688,5,0),"")</f>
        <v/>
      </c>
      <c r="G96" s="492"/>
      <c r="H96" s="492"/>
      <c r="I96" s="8" t="s">
        <v>30</v>
      </c>
      <c r="J96" s="112"/>
      <c r="K96" s="6" t="str">
        <f>IF(J96&gt;0,VLOOKUP(J96,男子登録情報!$J$1:$K$22,2,0),"")</f>
        <v/>
      </c>
      <c r="L96" s="8" t="s">
        <v>31</v>
      </c>
      <c r="M96" s="148"/>
      <c r="N96" s="7" t="str">
        <f t="shared" si="365"/>
        <v/>
      </c>
      <c r="O96" s="271"/>
      <c r="P96" s="479"/>
      <c r="Q96" s="480"/>
      <c r="R96" s="481"/>
      <c r="S96" s="828"/>
      <c r="T96" s="828"/>
      <c r="W96" s="168">
        <f t="shared" si="371"/>
        <v>0</v>
      </c>
      <c r="X96" s="447"/>
      <c r="Y96" s="145" t="str">
        <f t="shared" si="366"/>
        <v/>
      </c>
      <c r="Z96" s="145" t="str">
        <f t="shared" si="367"/>
        <v/>
      </c>
      <c r="AA96" s="145" t="str">
        <f t="shared" si="368"/>
        <v/>
      </c>
      <c r="AB96" s="145" t="str">
        <f t="shared" si="369"/>
        <v/>
      </c>
      <c r="AC96" s="178">
        <f t="shared" si="372"/>
        <v>0</v>
      </c>
      <c r="AD96" s="308" t="str">
        <f t="shared" ref="AD96:AD97" si="489">AD95</f>
        <v/>
      </c>
      <c r="AE96" s="145" t="str">
        <f t="shared" si="373"/>
        <v/>
      </c>
      <c r="AF96" s="145" t="str">
        <f t="shared" si="374"/>
        <v/>
      </c>
      <c r="AG96" s="182" t="str">
        <f t="shared" si="375"/>
        <v/>
      </c>
      <c r="AH96" s="164">
        <f t="shared" si="376"/>
        <v>0</v>
      </c>
      <c r="AJ96" s="164">
        <f t="shared" si="377"/>
        <v>0</v>
      </c>
      <c r="AK96" s="164" t="str">
        <f t="shared" si="378"/>
        <v>00000</v>
      </c>
      <c r="AL96" s="188" t="str">
        <f t="shared" si="379"/>
        <v>0秒0</v>
      </c>
      <c r="AM96" s="189">
        <f t="shared" si="380"/>
        <v>0</v>
      </c>
      <c r="AN96" s="189" t="str">
        <f t="shared" si="381"/>
        <v>0</v>
      </c>
      <c r="AO96" s="189" t="str">
        <f t="shared" si="382"/>
        <v>0</v>
      </c>
      <c r="AP96" s="189" t="str">
        <f t="shared" si="383"/>
        <v>0m</v>
      </c>
      <c r="AQ96" s="189" t="str">
        <f t="shared" si="384"/>
        <v>点</v>
      </c>
      <c r="AR96" s="164">
        <f t="shared" si="385"/>
        <v>0</v>
      </c>
      <c r="AS96" s="144" t="str">
        <f t="shared" si="386"/>
        <v/>
      </c>
      <c r="AT96" s="164">
        <f t="shared" si="387"/>
        <v>0</v>
      </c>
      <c r="AU96" s="164">
        <f t="shared" si="388"/>
        <v>0</v>
      </c>
      <c r="AV96" s="164">
        <f t="shared" si="389"/>
        <v>0</v>
      </c>
      <c r="AW96" s="458"/>
      <c r="AX96" s="458"/>
      <c r="AY96" s="455"/>
      <c r="AZ96" s="452"/>
      <c r="BA96" s="145" t="str">
        <f t="shared" si="390"/>
        <v/>
      </c>
      <c r="BB96" s="145" t="str">
        <f t="shared" si="391"/>
        <v/>
      </c>
      <c r="BC96" s="145" t="str">
        <f t="shared" si="392"/>
        <v/>
      </c>
      <c r="BD96" s="203" t="str">
        <f>IF(J96="","",COUNTIF($BC$14:BC96,BC96))</f>
        <v/>
      </c>
      <c r="BE96" s="1" t="str">
        <f t="shared" si="393"/>
        <v/>
      </c>
      <c r="BF96" s="447"/>
      <c r="BG96" s="447"/>
      <c r="BH96" s="447"/>
      <c r="BI96" s="447"/>
      <c r="BJ96" s="447"/>
      <c r="BK96" s="449"/>
      <c r="BL96" s="447"/>
      <c r="BM96" s="447"/>
      <c r="BN96" s="145">
        <f>COUNTIF($AE$14:AE96,AD96&amp;"-"&amp;"*5000m*")</f>
        <v>0</v>
      </c>
      <c r="BO96" s="447"/>
      <c r="BP96" s="449"/>
      <c r="BQ96" s="447"/>
      <c r="BR96" s="447"/>
      <c r="BS96" s="447"/>
      <c r="BT96" s="447"/>
      <c r="BU96" s="447"/>
      <c r="BV96" s="447"/>
    </row>
    <row r="97" spans="1:74" s="1" customFormat="1" ht="18" customHeight="1" thickBot="1">
      <c r="A97" s="524"/>
      <c r="B97" s="169" t="s">
        <v>32</v>
      </c>
      <c r="C97" s="170"/>
      <c r="D97" s="32"/>
      <c r="E97" s="32"/>
      <c r="F97" s="33"/>
      <c r="G97" s="493"/>
      <c r="H97" s="493"/>
      <c r="I97" s="9" t="s">
        <v>33</v>
      </c>
      <c r="J97" s="112"/>
      <c r="K97" s="6" t="str">
        <f>IF(J97&gt;0,VLOOKUP(J97,男子登録情報!$J$1:$K$22,2,0),"")</f>
        <v/>
      </c>
      <c r="L97" s="10" t="s">
        <v>34</v>
      </c>
      <c r="M97" s="149"/>
      <c r="N97" s="7" t="str">
        <f t="shared" si="365"/>
        <v/>
      </c>
      <c r="O97" s="271"/>
      <c r="P97" s="482"/>
      <c r="Q97" s="483"/>
      <c r="R97" s="484"/>
      <c r="S97" s="829"/>
      <c r="T97" s="829"/>
      <c r="W97" s="168">
        <f t="shared" si="371"/>
        <v>0</v>
      </c>
      <c r="X97" s="447"/>
      <c r="Y97" s="145" t="str">
        <f t="shared" si="366"/>
        <v/>
      </c>
      <c r="Z97" s="145" t="str">
        <f t="shared" si="367"/>
        <v/>
      </c>
      <c r="AA97" s="145" t="str">
        <f t="shared" si="368"/>
        <v/>
      </c>
      <c r="AB97" s="145" t="str">
        <f t="shared" si="369"/>
        <v/>
      </c>
      <c r="AC97" s="178">
        <f t="shared" si="372"/>
        <v>0</v>
      </c>
      <c r="AD97" s="309" t="str">
        <f t="shared" si="489"/>
        <v/>
      </c>
      <c r="AE97" s="145" t="str">
        <f t="shared" si="373"/>
        <v/>
      </c>
      <c r="AF97" s="145" t="str">
        <f t="shared" si="374"/>
        <v/>
      </c>
      <c r="AG97" s="182" t="str">
        <f t="shared" si="375"/>
        <v/>
      </c>
      <c r="AH97" s="164">
        <f t="shared" si="376"/>
        <v>0</v>
      </c>
      <c r="AJ97" s="164">
        <f t="shared" si="377"/>
        <v>0</v>
      </c>
      <c r="AK97" s="164" t="str">
        <f t="shared" si="378"/>
        <v>00000</v>
      </c>
      <c r="AL97" s="188" t="str">
        <f t="shared" si="379"/>
        <v>0秒0</v>
      </c>
      <c r="AM97" s="189">
        <f t="shared" si="380"/>
        <v>0</v>
      </c>
      <c r="AN97" s="189" t="str">
        <f t="shared" si="381"/>
        <v>0</v>
      </c>
      <c r="AO97" s="189" t="str">
        <f t="shared" si="382"/>
        <v>0</v>
      </c>
      <c r="AP97" s="189" t="str">
        <f t="shared" si="383"/>
        <v>0m</v>
      </c>
      <c r="AQ97" s="189" t="str">
        <f t="shared" si="384"/>
        <v>点</v>
      </c>
      <c r="AR97" s="164">
        <f t="shared" si="385"/>
        <v>0</v>
      </c>
      <c r="AS97" s="144" t="str">
        <f t="shared" si="386"/>
        <v/>
      </c>
      <c r="AT97" s="164">
        <f t="shared" si="387"/>
        <v>0</v>
      </c>
      <c r="AU97" s="164">
        <f t="shared" si="388"/>
        <v>0</v>
      </c>
      <c r="AV97" s="164">
        <f t="shared" si="389"/>
        <v>0</v>
      </c>
      <c r="AW97" s="459"/>
      <c r="AX97" s="459"/>
      <c r="AY97" s="456"/>
      <c r="AZ97" s="453"/>
      <c r="BA97" s="145" t="str">
        <f t="shared" si="390"/>
        <v/>
      </c>
      <c r="BB97" s="145" t="str">
        <f t="shared" si="391"/>
        <v/>
      </c>
      <c r="BC97" s="145" t="str">
        <f t="shared" si="392"/>
        <v/>
      </c>
      <c r="BD97" s="203" t="str">
        <f>IF(J97="","",COUNTIF($BC$14:BC97,BC97))</f>
        <v/>
      </c>
      <c r="BE97" s="1" t="str">
        <f t="shared" si="393"/>
        <v/>
      </c>
      <c r="BF97" s="447"/>
      <c r="BG97" s="447"/>
      <c r="BH97" s="447"/>
      <c r="BI97" s="447"/>
      <c r="BJ97" s="447"/>
      <c r="BK97" s="450"/>
      <c r="BL97" s="447"/>
      <c r="BM97" s="447"/>
      <c r="BN97" s="145">
        <f>COUNTIF($AE$14:AE97,AD97&amp;"-"&amp;"*5000m*")</f>
        <v>0</v>
      </c>
      <c r="BO97" s="447"/>
      <c r="BP97" s="450"/>
      <c r="BQ97" s="447"/>
      <c r="BR97" s="447"/>
      <c r="BS97" s="447"/>
      <c r="BT97" s="447"/>
      <c r="BU97" s="447"/>
      <c r="BV97" s="447"/>
    </row>
    <row r="98" spans="1:74" s="1" customFormat="1" ht="18" customHeight="1" thickTop="1" thickBot="1">
      <c r="A98" s="522">
        <v>29</v>
      </c>
      <c r="B98" s="500" t="s">
        <v>1224</v>
      </c>
      <c r="C98" s="502"/>
      <c r="D98" s="502" t="str">
        <f>IF(C98&gt;0,VLOOKUP(C98,男子登録情報!$A$1:$H$1688,3,0),"")</f>
        <v/>
      </c>
      <c r="E98" s="502" t="str">
        <f>IF(C98&gt;0,VLOOKUP(C98,男子登録情報!$A$1:$H$1688,4,0),"")</f>
        <v/>
      </c>
      <c r="F98" s="30" t="str">
        <f>IF(C98&gt;0,VLOOKUP(C98,男子登録情報!$A$1:$H$1688,8,0),"")</f>
        <v/>
      </c>
      <c r="G98" s="491" t="e">
        <f>IF(F99&gt;0,VLOOKUP(F99,男子登録情報!$N$2:$O$48,2,0),"")</f>
        <v>#N/A</v>
      </c>
      <c r="H98" s="491" t="str">
        <f t="shared" ref="H98" si="490">IF(C98&gt;0,TEXT(C98,"100000000"),"000000000")</f>
        <v>000000000</v>
      </c>
      <c r="I98" s="5" t="s">
        <v>26</v>
      </c>
      <c r="J98" s="112"/>
      <c r="K98" s="6" t="str">
        <f>IF(J98&gt;0,VLOOKUP(J98,男子登録情報!$J$1:$K$22,2,0),"")</f>
        <v/>
      </c>
      <c r="L98" s="5" t="s">
        <v>29</v>
      </c>
      <c r="M98" s="150"/>
      <c r="N98" s="7" t="str">
        <f t="shared" si="365"/>
        <v/>
      </c>
      <c r="O98" s="271"/>
      <c r="P98" s="512"/>
      <c r="Q98" s="513"/>
      <c r="R98" s="514"/>
      <c r="S98" s="827"/>
      <c r="T98" s="827"/>
      <c r="W98" s="168">
        <f t="shared" si="371"/>
        <v>0</v>
      </c>
      <c r="X98" s="447">
        <f t="shared" ref="X98" si="491">C98</f>
        <v>0</v>
      </c>
      <c r="Y98" s="145" t="str">
        <f t="shared" si="366"/>
        <v/>
      </c>
      <c r="Z98" s="145" t="str">
        <f t="shared" si="367"/>
        <v/>
      </c>
      <c r="AA98" s="145" t="str">
        <f t="shared" si="368"/>
        <v/>
      </c>
      <c r="AB98" s="145" t="str">
        <f t="shared" si="369"/>
        <v/>
      </c>
      <c r="AC98" s="178">
        <f t="shared" si="372"/>
        <v>0</v>
      </c>
      <c r="AD98" s="307" t="str">
        <f t="shared" ref="AD98" si="492">IF(D98="","",D98)</f>
        <v/>
      </c>
      <c r="AE98" s="145" t="str">
        <f t="shared" si="373"/>
        <v/>
      </c>
      <c r="AF98" s="145" t="str">
        <f t="shared" si="374"/>
        <v/>
      </c>
      <c r="AG98" s="182" t="str">
        <f t="shared" si="375"/>
        <v/>
      </c>
      <c r="AH98" s="164">
        <f t="shared" si="376"/>
        <v>0</v>
      </c>
      <c r="AJ98" s="164">
        <f t="shared" si="377"/>
        <v>0</v>
      </c>
      <c r="AK98" s="164" t="str">
        <f t="shared" si="378"/>
        <v>00000</v>
      </c>
      <c r="AL98" s="188" t="str">
        <f t="shared" si="379"/>
        <v>0秒0</v>
      </c>
      <c r="AM98" s="189">
        <f t="shared" si="380"/>
        <v>0</v>
      </c>
      <c r="AN98" s="189" t="str">
        <f t="shared" si="381"/>
        <v>0</v>
      </c>
      <c r="AO98" s="189" t="str">
        <f t="shared" si="382"/>
        <v>0</v>
      </c>
      <c r="AP98" s="189" t="str">
        <f t="shared" si="383"/>
        <v>0m</v>
      </c>
      <c r="AQ98" s="189" t="str">
        <f t="shared" si="384"/>
        <v>点</v>
      </c>
      <c r="AR98" s="164">
        <f t="shared" si="385"/>
        <v>0</v>
      </c>
      <c r="AS98" s="144" t="str">
        <f t="shared" si="386"/>
        <v/>
      </c>
      <c r="AT98" s="164">
        <f t="shared" si="387"/>
        <v>0</v>
      </c>
      <c r="AU98" s="164">
        <f t="shared" si="388"/>
        <v>0</v>
      </c>
      <c r="AV98" s="164">
        <f t="shared" si="389"/>
        <v>0</v>
      </c>
      <c r="AW98" s="457">
        <f>IF(S98="",0,COUNTA($S$14:S100))</f>
        <v>0</v>
      </c>
      <c r="AX98" s="457">
        <f>IF(T98="",0,COUNTA($T$14:T100))</f>
        <v>0</v>
      </c>
      <c r="AY98" s="454">
        <f>IF(OR($K98="20100",$K99="20100",$K100="20100"),COUNTIF($K$14:K100,"20100"),0)</f>
        <v>0</v>
      </c>
      <c r="AZ98" s="451">
        <f t="shared" ref="AZ98" si="493">IF($AY98=0,0,INDEX($M98:$M100,MATCH("20100",$K98:$K100,0),1))</f>
        <v>0</v>
      </c>
      <c r="BA98" s="145" t="str">
        <f t="shared" si="390"/>
        <v/>
      </c>
      <c r="BB98" s="145" t="str">
        <f t="shared" si="391"/>
        <v/>
      </c>
      <c r="BC98" s="145" t="str">
        <f t="shared" si="392"/>
        <v/>
      </c>
      <c r="BD98" s="203" t="str">
        <f>IF(J98="","",COUNTIF($BC$14:BC98,BC98))</f>
        <v/>
      </c>
      <c r="BE98" s="1" t="str">
        <f t="shared" si="393"/>
        <v/>
      </c>
      <c r="BF98" s="447" t="str">
        <f>IF(D98="","",COUNTIF($AD$14:AD98,AD98))</f>
        <v/>
      </c>
      <c r="BG98" s="447">
        <f t="shared" ref="BG98" si="494">IF(BF98=1,BF98,0)</f>
        <v>0</v>
      </c>
      <c r="BH98" s="447" t="str">
        <f t="shared" ref="BH98" si="495">IF(D98="","",$BL98)</f>
        <v/>
      </c>
      <c r="BI98" s="447" t="str">
        <f t="shared" ref="BI98" si="496">IF(E98="","",$BL98)</f>
        <v/>
      </c>
      <c r="BJ98" s="447" t="str">
        <f t="shared" ref="BJ98" si="497">IF(F98="","",$BL98)</f>
        <v/>
      </c>
      <c r="BK98" s="448" t="str">
        <f t="shared" ref="BK98" si="498">IFERROR(IF(G98="","",BL98),"")</f>
        <v/>
      </c>
      <c r="BL98" s="447">
        <v>29</v>
      </c>
      <c r="BM98" s="447">
        <f t="shared" ref="BM98" si="499">IF(C98&gt;0,"",IF(COUNTIF(BH98:BK100,BL98)=4,"",1))</f>
        <v>1</v>
      </c>
      <c r="BN98" s="145">
        <f>COUNTIF($AE$14:AE98,AD98&amp;"-"&amp;"*5000m*")</f>
        <v>0</v>
      </c>
      <c r="BO98" s="447">
        <f t="shared" ref="BO98" si="500">SUM(BN98:BN100)/3</f>
        <v>0</v>
      </c>
      <c r="BP98" s="448" t="str">
        <f t="shared" ref="BP98" si="501">IF(AD98="","",IF(AND(COUNTA(J98:J100)=0,COUNTA(S98:T100)=0),1,""))</f>
        <v/>
      </c>
      <c r="BQ98" s="447">
        <f t="shared" ref="BQ98:BR98" si="502">IF(AND($AD98="",COUNTA(S98)&gt;0),1,0)</f>
        <v>0</v>
      </c>
      <c r="BR98" s="447">
        <f t="shared" si="502"/>
        <v>0</v>
      </c>
      <c r="BS98" s="447" t="str">
        <f t="shared" ref="BS98" si="503">D98&amp;"-"&amp;S98</f>
        <v>-</v>
      </c>
      <c r="BT98" s="447" t="str">
        <f>IF(S98="","",COUNTIF($BS$14:BS98,BS98))</f>
        <v/>
      </c>
      <c r="BU98" s="447" t="str">
        <f t="shared" ref="BU98" si="504">D98&amp;"-"&amp;T98</f>
        <v>-</v>
      </c>
      <c r="BV98" s="447" t="str">
        <f>IF(T98="","",COUNTIF($BU$14:BU98,BU98))</f>
        <v/>
      </c>
    </row>
    <row r="99" spans="1:74" s="1" customFormat="1" ht="18" customHeight="1" thickBot="1">
      <c r="A99" s="523"/>
      <c r="B99" s="501"/>
      <c r="C99" s="503"/>
      <c r="D99" s="503"/>
      <c r="E99" s="503"/>
      <c r="F99" s="31" t="str">
        <f>IF(C98&gt;0,VLOOKUP(C98,男子登録情報!$A$1:$H$1688,5,0),"")</f>
        <v/>
      </c>
      <c r="G99" s="492"/>
      <c r="H99" s="492"/>
      <c r="I99" s="8" t="s">
        <v>30</v>
      </c>
      <c r="J99" s="112"/>
      <c r="K99" s="6" t="str">
        <f>IF(J99&gt;0,VLOOKUP(J99,男子登録情報!$J$1:$K$22,2,0),"")</f>
        <v/>
      </c>
      <c r="L99" s="8" t="s">
        <v>31</v>
      </c>
      <c r="M99" s="148"/>
      <c r="N99" s="7" t="str">
        <f t="shared" si="365"/>
        <v/>
      </c>
      <c r="O99" s="271"/>
      <c r="P99" s="479"/>
      <c r="Q99" s="480"/>
      <c r="R99" s="481"/>
      <c r="S99" s="828"/>
      <c r="T99" s="828"/>
      <c r="W99" s="168">
        <f t="shared" si="371"/>
        <v>0</v>
      </c>
      <c r="X99" s="447"/>
      <c r="Y99" s="145" t="str">
        <f t="shared" si="366"/>
        <v/>
      </c>
      <c r="Z99" s="145" t="str">
        <f t="shared" si="367"/>
        <v/>
      </c>
      <c r="AA99" s="145" t="str">
        <f t="shared" si="368"/>
        <v/>
      </c>
      <c r="AB99" s="145" t="str">
        <f t="shared" si="369"/>
        <v/>
      </c>
      <c r="AC99" s="178">
        <f t="shared" si="372"/>
        <v>0</v>
      </c>
      <c r="AD99" s="308" t="str">
        <f t="shared" ref="AD99:AD100" si="505">AD98</f>
        <v/>
      </c>
      <c r="AE99" s="145" t="str">
        <f t="shared" si="373"/>
        <v/>
      </c>
      <c r="AF99" s="145" t="str">
        <f t="shared" si="374"/>
        <v/>
      </c>
      <c r="AG99" s="182" t="str">
        <f t="shared" si="375"/>
        <v/>
      </c>
      <c r="AH99" s="164">
        <f t="shared" si="376"/>
        <v>0</v>
      </c>
      <c r="AJ99" s="164">
        <f t="shared" si="377"/>
        <v>0</v>
      </c>
      <c r="AK99" s="164" t="str">
        <f t="shared" si="378"/>
        <v>00000</v>
      </c>
      <c r="AL99" s="188" t="str">
        <f t="shared" si="379"/>
        <v>0秒0</v>
      </c>
      <c r="AM99" s="189">
        <f t="shared" si="380"/>
        <v>0</v>
      </c>
      <c r="AN99" s="189" t="str">
        <f t="shared" si="381"/>
        <v>0</v>
      </c>
      <c r="AO99" s="189" t="str">
        <f t="shared" si="382"/>
        <v>0</v>
      </c>
      <c r="AP99" s="189" t="str">
        <f t="shared" si="383"/>
        <v>0m</v>
      </c>
      <c r="AQ99" s="189" t="str">
        <f t="shared" si="384"/>
        <v>点</v>
      </c>
      <c r="AR99" s="164">
        <f t="shared" si="385"/>
        <v>0</v>
      </c>
      <c r="AS99" s="144" t="str">
        <f t="shared" si="386"/>
        <v/>
      </c>
      <c r="AT99" s="164">
        <f t="shared" si="387"/>
        <v>0</v>
      </c>
      <c r="AU99" s="164">
        <f t="shared" si="388"/>
        <v>0</v>
      </c>
      <c r="AV99" s="164">
        <f t="shared" si="389"/>
        <v>0</v>
      </c>
      <c r="AW99" s="458"/>
      <c r="AX99" s="458"/>
      <c r="AY99" s="455"/>
      <c r="AZ99" s="452"/>
      <c r="BA99" s="145" t="str">
        <f t="shared" si="390"/>
        <v/>
      </c>
      <c r="BB99" s="145" t="str">
        <f t="shared" si="391"/>
        <v/>
      </c>
      <c r="BC99" s="145" t="str">
        <f t="shared" si="392"/>
        <v/>
      </c>
      <c r="BD99" s="203" t="str">
        <f>IF(J99="","",COUNTIF($BC$14:BC99,BC99))</f>
        <v/>
      </c>
      <c r="BE99" s="1" t="str">
        <f t="shared" si="393"/>
        <v/>
      </c>
      <c r="BF99" s="447"/>
      <c r="BG99" s="447"/>
      <c r="BH99" s="447"/>
      <c r="BI99" s="447"/>
      <c r="BJ99" s="447"/>
      <c r="BK99" s="449"/>
      <c r="BL99" s="447"/>
      <c r="BM99" s="447"/>
      <c r="BN99" s="145">
        <f>COUNTIF($AE$14:AE99,AD99&amp;"-"&amp;"*5000m*")</f>
        <v>0</v>
      </c>
      <c r="BO99" s="447"/>
      <c r="BP99" s="449"/>
      <c r="BQ99" s="447"/>
      <c r="BR99" s="447"/>
      <c r="BS99" s="447"/>
      <c r="BT99" s="447"/>
      <c r="BU99" s="447"/>
      <c r="BV99" s="447"/>
    </row>
    <row r="100" spans="1:74" s="1" customFormat="1" ht="18" customHeight="1" thickBot="1">
      <c r="A100" s="524"/>
      <c r="B100" s="169" t="s">
        <v>32</v>
      </c>
      <c r="C100" s="170"/>
      <c r="D100" s="32"/>
      <c r="E100" s="32"/>
      <c r="F100" s="33"/>
      <c r="G100" s="493"/>
      <c r="H100" s="493"/>
      <c r="I100" s="9" t="s">
        <v>33</v>
      </c>
      <c r="J100" s="112"/>
      <c r="K100" s="6" t="str">
        <f>IF(J100&gt;0,VLOOKUP(J100,男子登録情報!$J$1:$K$22,2,0),"")</f>
        <v/>
      </c>
      <c r="L100" s="10" t="s">
        <v>34</v>
      </c>
      <c r="M100" s="149"/>
      <c r="N100" s="7" t="str">
        <f t="shared" si="365"/>
        <v/>
      </c>
      <c r="O100" s="271"/>
      <c r="P100" s="482"/>
      <c r="Q100" s="483"/>
      <c r="R100" s="484"/>
      <c r="S100" s="829"/>
      <c r="T100" s="829"/>
      <c r="W100" s="168">
        <f t="shared" si="371"/>
        <v>0</v>
      </c>
      <c r="X100" s="447"/>
      <c r="Y100" s="145" t="str">
        <f t="shared" si="366"/>
        <v/>
      </c>
      <c r="Z100" s="145" t="str">
        <f t="shared" si="367"/>
        <v/>
      </c>
      <c r="AA100" s="145" t="str">
        <f t="shared" si="368"/>
        <v/>
      </c>
      <c r="AB100" s="145" t="str">
        <f t="shared" si="369"/>
        <v/>
      </c>
      <c r="AC100" s="178">
        <f t="shared" si="372"/>
        <v>0</v>
      </c>
      <c r="AD100" s="309" t="str">
        <f t="shared" si="505"/>
        <v/>
      </c>
      <c r="AE100" s="145" t="str">
        <f t="shared" si="373"/>
        <v/>
      </c>
      <c r="AF100" s="145" t="str">
        <f t="shared" si="374"/>
        <v/>
      </c>
      <c r="AG100" s="182" t="str">
        <f t="shared" si="375"/>
        <v/>
      </c>
      <c r="AH100" s="164">
        <f t="shared" si="376"/>
        <v>0</v>
      </c>
      <c r="AJ100" s="164">
        <f t="shared" si="377"/>
        <v>0</v>
      </c>
      <c r="AK100" s="164" t="str">
        <f t="shared" si="378"/>
        <v>00000</v>
      </c>
      <c r="AL100" s="188" t="str">
        <f t="shared" si="379"/>
        <v>0秒0</v>
      </c>
      <c r="AM100" s="189">
        <f t="shared" si="380"/>
        <v>0</v>
      </c>
      <c r="AN100" s="189" t="str">
        <f t="shared" si="381"/>
        <v>0</v>
      </c>
      <c r="AO100" s="189" t="str">
        <f t="shared" si="382"/>
        <v>0</v>
      </c>
      <c r="AP100" s="189" t="str">
        <f t="shared" si="383"/>
        <v>0m</v>
      </c>
      <c r="AQ100" s="189" t="str">
        <f t="shared" si="384"/>
        <v>点</v>
      </c>
      <c r="AR100" s="164">
        <f t="shared" si="385"/>
        <v>0</v>
      </c>
      <c r="AS100" s="144" t="str">
        <f t="shared" si="386"/>
        <v/>
      </c>
      <c r="AT100" s="164">
        <f t="shared" si="387"/>
        <v>0</v>
      </c>
      <c r="AU100" s="164">
        <f t="shared" si="388"/>
        <v>0</v>
      </c>
      <c r="AV100" s="164">
        <f t="shared" si="389"/>
        <v>0</v>
      </c>
      <c r="AW100" s="459"/>
      <c r="AX100" s="459"/>
      <c r="AY100" s="456"/>
      <c r="AZ100" s="453"/>
      <c r="BA100" s="145" t="str">
        <f t="shared" si="390"/>
        <v/>
      </c>
      <c r="BB100" s="145" t="str">
        <f t="shared" si="391"/>
        <v/>
      </c>
      <c r="BC100" s="145" t="str">
        <f t="shared" si="392"/>
        <v/>
      </c>
      <c r="BD100" s="203" t="str">
        <f>IF(J100="","",COUNTIF($BC$14:BC100,BC100))</f>
        <v/>
      </c>
      <c r="BE100" s="1" t="str">
        <f t="shared" si="393"/>
        <v/>
      </c>
      <c r="BF100" s="447"/>
      <c r="BG100" s="447"/>
      <c r="BH100" s="447"/>
      <c r="BI100" s="447"/>
      <c r="BJ100" s="447"/>
      <c r="BK100" s="450"/>
      <c r="BL100" s="447"/>
      <c r="BM100" s="447"/>
      <c r="BN100" s="145">
        <f>COUNTIF($AE$14:AE100,AD100&amp;"-"&amp;"*5000m*")</f>
        <v>0</v>
      </c>
      <c r="BO100" s="447"/>
      <c r="BP100" s="450"/>
      <c r="BQ100" s="447"/>
      <c r="BR100" s="447"/>
      <c r="BS100" s="447"/>
      <c r="BT100" s="447"/>
      <c r="BU100" s="447"/>
      <c r="BV100" s="447"/>
    </row>
    <row r="101" spans="1:74" s="1" customFormat="1" ht="18" customHeight="1" thickTop="1" thickBot="1">
      <c r="A101" s="522">
        <v>30</v>
      </c>
      <c r="B101" s="500" t="s">
        <v>1224</v>
      </c>
      <c r="C101" s="502"/>
      <c r="D101" s="502" t="str">
        <f>IF(C101&gt;0,VLOOKUP(C101,男子登録情報!$A$1:$H$1688,3,0),"")</f>
        <v/>
      </c>
      <c r="E101" s="502" t="str">
        <f>IF(C101&gt;0,VLOOKUP(C101,男子登録情報!$A$1:$H$1688,4,0),"")</f>
        <v/>
      </c>
      <c r="F101" s="30" t="str">
        <f>IF(C101&gt;0,VLOOKUP(C101,男子登録情報!$A$1:$H$1688,8,0),"")</f>
        <v/>
      </c>
      <c r="G101" s="491" t="e">
        <f>IF(F102&gt;0,VLOOKUP(F102,男子登録情報!$N$2:$O$48,2,0),"")</f>
        <v>#N/A</v>
      </c>
      <c r="H101" s="491" t="str">
        <f t="shared" ref="H101" si="506">IF(C101&gt;0,TEXT(C101,"100000000"),"000000000")</f>
        <v>000000000</v>
      </c>
      <c r="I101" s="5" t="s">
        <v>26</v>
      </c>
      <c r="J101" s="112"/>
      <c r="K101" s="6" t="str">
        <f>IF(J101&gt;0,VLOOKUP(J101,男子登録情報!$J$1:$K$22,2,0),"")</f>
        <v/>
      </c>
      <c r="L101" s="5" t="s">
        <v>29</v>
      </c>
      <c r="M101" s="150"/>
      <c r="N101" s="7" t="str">
        <f t="shared" si="365"/>
        <v/>
      </c>
      <c r="O101" s="271"/>
      <c r="P101" s="512"/>
      <c r="Q101" s="513"/>
      <c r="R101" s="514"/>
      <c r="S101" s="827"/>
      <c r="T101" s="827"/>
      <c r="W101" s="168">
        <f t="shared" si="371"/>
        <v>0</v>
      </c>
      <c r="X101" s="447">
        <f t="shared" ref="X101" si="507">C101</f>
        <v>0</v>
      </c>
      <c r="Y101" s="145" t="str">
        <f t="shared" si="366"/>
        <v/>
      </c>
      <c r="Z101" s="145" t="str">
        <f t="shared" si="367"/>
        <v/>
      </c>
      <c r="AA101" s="145" t="str">
        <f t="shared" si="368"/>
        <v/>
      </c>
      <c r="AB101" s="145" t="str">
        <f t="shared" si="369"/>
        <v/>
      </c>
      <c r="AC101" s="178">
        <f t="shared" si="372"/>
        <v>0</v>
      </c>
      <c r="AD101" s="307" t="str">
        <f t="shared" ref="AD101" si="508">IF(D101="","",D101)</f>
        <v/>
      </c>
      <c r="AE101" s="145" t="str">
        <f t="shared" si="373"/>
        <v/>
      </c>
      <c r="AF101" s="145" t="str">
        <f t="shared" si="374"/>
        <v/>
      </c>
      <c r="AG101" s="182" t="str">
        <f t="shared" si="375"/>
        <v/>
      </c>
      <c r="AH101" s="164">
        <f t="shared" si="376"/>
        <v>0</v>
      </c>
      <c r="AJ101" s="164">
        <f t="shared" si="377"/>
        <v>0</v>
      </c>
      <c r="AK101" s="164" t="str">
        <f t="shared" si="378"/>
        <v>00000</v>
      </c>
      <c r="AL101" s="188" t="str">
        <f t="shared" si="379"/>
        <v>0秒0</v>
      </c>
      <c r="AM101" s="189">
        <f t="shared" si="380"/>
        <v>0</v>
      </c>
      <c r="AN101" s="189" t="str">
        <f t="shared" si="381"/>
        <v>0</v>
      </c>
      <c r="AO101" s="189" t="str">
        <f t="shared" si="382"/>
        <v>0</v>
      </c>
      <c r="AP101" s="189" t="str">
        <f t="shared" si="383"/>
        <v>0m</v>
      </c>
      <c r="AQ101" s="189" t="str">
        <f t="shared" si="384"/>
        <v>点</v>
      </c>
      <c r="AR101" s="164">
        <f t="shared" si="385"/>
        <v>0</v>
      </c>
      <c r="AS101" s="144" t="str">
        <f t="shared" si="386"/>
        <v/>
      </c>
      <c r="AT101" s="164">
        <f t="shared" si="387"/>
        <v>0</v>
      </c>
      <c r="AU101" s="164">
        <f t="shared" si="388"/>
        <v>0</v>
      </c>
      <c r="AV101" s="164">
        <f t="shared" si="389"/>
        <v>0</v>
      </c>
      <c r="AW101" s="457">
        <f>IF(S101="",0,COUNTA($S$14:S103))</f>
        <v>0</v>
      </c>
      <c r="AX101" s="457">
        <f>IF(T101="",0,COUNTA($T$14:T103))</f>
        <v>0</v>
      </c>
      <c r="AY101" s="454">
        <f>IF(OR($K101="20100",$K102="20100",$K103="20100"),COUNTIF($K$14:K103,"20100"),0)</f>
        <v>0</v>
      </c>
      <c r="AZ101" s="451">
        <f t="shared" ref="AZ101" si="509">IF($AY101=0,0,INDEX($M101:$M103,MATCH("20100",$K101:$K103,0),1))</f>
        <v>0</v>
      </c>
      <c r="BA101" s="145" t="str">
        <f t="shared" si="390"/>
        <v/>
      </c>
      <c r="BB101" s="145" t="str">
        <f t="shared" si="391"/>
        <v/>
      </c>
      <c r="BC101" s="145" t="str">
        <f t="shared" si="392"/>
        <v/>
      </c>
      <c r="BD101" s="203" t="str">
        <f>IF(J101="","",COUNTIF($BC$14:BC101,BC101))</f>
        <v/>
      </c>
      <c r="BE101" s="1" t="str">
        <f t="shared" si="393"/>
        <v/>
      </c>
      <c r="BF101" s="447" t="str">
        <f>IF(D101="","",COUNTIF($AD$14:AD101,AD101))</f>
        <v/>
      </c>
      <c r="BG101" s="447">
        <f t="shared" ref="BG101" si="510">IF(BF101=1,BF101,0)</f>
        <v>0</v>
      </c>
      <c r="BH101" s="447" t="str">
        <f t="shared" ref="BH101" si="511">IF(D101="","",$BL101)</f>
        <v/>
      </c>
      <c r="BI101" s="447" t="str">
        <f t="shared" ref="BI101" si="512">IF(E101="","",$BL101)</f>
        <v/>
      </c>
      <c r="BJ101" s="447" t="str">
        <f t="shared" ref="BJ101" si="513">IF(F101="","",$BL101)</f>
        <v/>
      </c>
      <c r="BK101" s="448" t="str">
        <f t="shared" ref="BK101" si="514">IFERROR(IF(G101="","",BL101),"")</f>
        <v/>
      </c>
      <c r="BL101" s="447">
        <v>30</v>
      </c>
      <c r="BM101" s="447">
        <f t="shared" ref="BM101" si="515">IF(C101&gt;0,"",IF(COUNTIF(BH101:BK103,BL101)=4,"",1))</f>
        <v>1</v>
      </c>
      <c r="BN101" s="145">
        <f>COUNTIF($AE$14:AE101,AD101&amp;"-"&amp;"*5000m*")</f>
        <v>0</v>
      </c>
      <c r="BO101" s="447">
        <f t="shared" ref="BO101" si="516">SUM(BN101:BN103)/3</f>
        <v>0</v>
      </c>
      <c r="BP101" s="448" t="str">
        <f t="shared" ref="BP101" si="517">IF(AD101="","",IF(AND(COUNTA(J101:J103)=0,COUNTA(S101:T103)=0),1,""))</f>
        <v/>
      </c>
      <c r="BQ101" s="447">
        <f t="shared" ref="BQ101:BR101" si="518">IF(AND($AD101="",COUNTA(S101)&gt;0),1,0)</f>
        <v>0</v>
      </c>
      <c r="BR101" s="447">
        <f t="shared" si="518"/>
        <v>0</v>
      </c>
      <c r="BS101" s="447" t="str">
        <f t="shared" ref="BS101" si="519">D101&amp;"-"&amp;S101</f>
        <v>-</v>
      </c>
      <c r="BT101" s="447" t="str">
        <f>IF(S101="","",COUNTIF($BS$14:BS101,BS101))</f>
        <v/>
      </c>
      <c r="BU101" s="447" t="str">
        <f t="shared" ref="BU101" si="520">D101&amp;"-"&amp;T101</f>
        <v>-</v>
      </c>
      <c r="BV101" s="447" t="str">
        <f>IF(T101="","",COUNTIF($BU$14:BU101,BU101))</f>
        <v/>
      </c>
    </row>
    <row r="102" spans="1:74" s="1" customFormat="1" ht="18" customHeight="1" thickBot="1">
      <c r="A102" s="523"/>
      <c r="B102" s="501"/>
      <c r="C102" s="503"/>
      <c r="D102" s="503"/>
      <c r="E102" s="503"/>
      <c r="F102" s="31" t="str">
        <f>IF(C101&gt;0,VLOOKUP(C101,男子登録情報!$A$1:$H$1688,5,0),"")</f>
        <v/>
      </c>
      <c r="G102" s="492"/>
      <c r="H102" s="492"/>
      <c r="I102" s="8" t="s">
        <v>30</v>
      </c>
      <c r="J102" s="112"/>
      <c r="K102" s="6" t="str">
        <f>IF(J102&gt;0,VLOOKUP(J102,男子登録情報!$J$1:$K$22,2,0),"")</f>
        <v/>
      </c>
      <c r="L102" s="8" t="s">
        <v>31</v>
      </c>
      <c r="M102" s="148"/>
      <c r="N102" s="7" t="str">
        <f t="shared" si="365"/>
        <v/>
      </c>
      <c r="O102" s="271"/>
      <c r="P102" s="479"/>
      <c r="Q102" s="480"/>
      <c r="R102" s="481"/>
      <c r="S102" s="828"/>
      <c r="T102" s="828"/>
      <c r="W102" s="168">
        <f t="shared" si="371"/>
        <v>0</v>
      </c>
      <c r="X102" s="447"/>
      <c r="Y102" s="145" t="str">
        <f t="shared" si="366"/>
        <v/>
      </c>
      <c r="Z102" s="145" t="str">
        <f t="shared" si="367"/>
        <v/>
      </c>
      <c r="AA102" s="145" t="str">
        <f t="shared" si="368"/>
        <v/>
      </c>
      <c r="AB102" s="145" t="str">
        <f t="shared" si="369"/>
        <v/>
      </c>
      <c r="AC102" s="178">
        <f t="shared" si="372"/>
        <v>0</v>
      </c>
      <c r="AD102" s="308" t="str">
        <f t="shared" ref="AD102:AD103" si="521">AD101</f>
        <v/>
      </c>
      <c r="AE102" s="145" t="str">
        <f t="shared" si="373"/>
        <v/>
      </c>
      <c r="AF102" s="145" t="str">
        <f t="shared" si="374"/>
        <v/>
      </c>
      <c r="AG102" s="182" t="str">
        <f t="shared" si="375"/>
        <v/>
      </c>
      <c r="AH102" s="164">
        <f t="shared" si="376"/>
        <v>0</v>
      </c>
      <c r="AJ102" s="164">
        <f t="shared" si="377"/>
        <v>0</v>
      </c>
      <c r="AK102" s="164" t="str">
        <f t="shared" si="378"/>
        <v>00000</v>
      </c>
      <c r="AL102" s="188" t="str">
        <f t="shared" si="379"/>
        <v>0秒0</v>
      </c>
      <c r="AM102" s="189">
        <f t="shared" si="380"/>
        <v>0</v>
      </c>
      <c r="AN102" s="189" t="str">
        <f t="shared" si="381"/>
        <v>0</v>
      </c>
      <c r="AO102" s="189" t="str">
        <f t="shared" si="382"/>
        <v>0</v>
      </c>
      <c r="AP102" s="189" t="str">
        <f t="shared" si="383"/>
        <v>0m</v>
      </c>
      <c r="AQ102" s="189" t="str">
        <f t="shared" si="384"/>
        <v>点</v>
      </c>
      <c r="AR102" s="164">
        <f t="shared" si="385"/>
        <v>0</v>
      </c>
      <c r="AS102" s="144" t="str">
        <f t="shared" si="386"/>
        <v/>
      </c>
      <c r="AT102" s="164">
        <f t="shared" si="387"/>
        <v>0</v>
      </c>
      <c r="AU102" s="164">
        <f t="shared" si="388"/>
        <v>0</v>
      </c>
      <c r="AV102" s="164">
        <f t="shared" si="389"/>
        <v>0</v>
      </c>
      <c r="AW102" s="458"/>
      <c r="AX102" s="458"/>
      <c r="AY102" s="455"/>
      <c r="AZ102" s="452"/>
      <c r="BA102" s="145" t="str">
        <f t="shared" si="390"/>
        <v/>
      </c>
      <c r="BB102" s="145" t="str">
        <f t="shared" si="391"/>
        <v/>
      </c>
      <c r="BC102" s="145" t="str">
        <f t="shared" si="392"/>
        <v/>
      </c>
      <c r="BD102" s="203" t="str">
        <f>IF(J102="","",COUNTIF($BC$14:BC102,BC102))</f>
        <v/>
      </c>
      <c r="BE102" s="1" t="str">
        <f t="shared" si="393"/>
        <v/>
      </c>
      <c r="BF102" s="447"/>
      <c r="BG102" s="447"/>
      <c r="BH102" s="447"/>
      <c r="BI102" s="447"/>
      <c r="BJ102" s="447"/>
      <c r="BK102" s="449"/>
      <c r="BL102" s="447"/>
      <c r="BM102" s="447"/>
      <c r="BN102" s="145">
        <f>COUNTIF($AE$14:AE102,AD102&amp;"-"&amp;"*5000m*")</f>
        <v>0</v>
      </c>
      <c r="BO102" s="447"/>
      <c r="BP102" s="449"/>
      <c r="BQ102" s="447"/>
      <c r="BR102" s="447"/>
      <c r="BS102" s="447"/>
      <c r="BT102" s="447"/>
      <c r="BU102" s="447"/>
      <c r="BV102" s="447"/>
    </row>
    <row r="103" spans="1:74" s="1" customFormat="1" ht="18" customHeight="1" thickBot="1">
      <c r="A103" s="524"/>
      <c r="B103" s="169" t="s">
        <v>32</v>
      </c>
      <c r="C103" s="170"/>
      <c r="D103" s="32"/>
      <c r="E103" s="32"/>
      <c r="F103" s="33"/>
      <c r="G103" s="493"/>
      <c r="H103" s="493"/>
      <c r="I103" s="9" t="s">
        <v>33</v>
      </c>
      <c r="J103" s="112"/>
      <c r="K103" s="6" t="str">
        <f>IF(J103&gt;0,VLOOKUP(J103,男子登録情報!$J$1:$K$22,2,0),"")</f>
        <v/>
      </c>
      <c r="L103" s="10" t="s">
        <v>34</v>
      </c>
      <c r="M103" s="149"/>
      <c r="N103" s="7" t="str">
        <f t="shared" si="365"/>
        <v/>
      </c>
      <c r="O103" s="271"/>
      <c r="P103" s="482"/>
      <c r="Q103" s="483"/>
      <c r="R103" s="484"/>
      <c r="S103" s="829"/>
      <c r="T103" s="829"/>
      <c r="W103" s="168">
        <f t="shared" si="371"/>
        <v>0</v>
      </c>
      <c r="X103" s="447"/>
      <c r="Y103" s="145" t="str">
        <f t="shared" si="366"/>
        <v/>
      </c>
      <c r="Z103" s="145" t="str">
        <f t="shared" si="367"/>
        <v/>
      </c>
      <c r="AA103" s="145" t="str">
        <f t="shared" si="368"/>
        <v/>
      </c>
      <c r="AB103" s="145" t="str">
        <f t="shared" si="369"/>
        <v/>
      </c>
      <c r="AC103" s="178">
        <f t="shared" si="372"/>
        <v>0</v>
      </c>
      <c r="AD103" s="309" t="str">
        <f t="shared" si="521"/>
        <v/>
      </c>
      <c r="AE103" s="145" t="str">
        <f t="shared" si="373"/>
        <v/>
      </c>
      <c r="AF103" s="145" t="str">
        <f t="shared" si="374"/>
        <v/>
      </c>
      <c r="AG103" s="182" t="str">
        <f t="shared" si="375"/>
        <v/>
      </c>
      <c r="AH103" s="164">
        <f t="shared" si="376"/>
        <v>0</v>
      </c>
      <c r="AJ103" s="164">
        <f t="shared" si="377"/>
        <v>0</v>
      </c>
      <c r="AK103" s="164" t="str">
        <f t="shared" si="378"/>
        <v>00000</v>
      </c>
      <c r="AL103" s="188" t="str">
        <f t="shared" si="379"/>
        <v>0秒0</v>
      </c>
      <c r="AM103" s="189">
        <f t="shared" si="380"/>
        <v>0</v>
      </c>
      <c r="AN103" s="189" t="str">
        <f t="shared" si="381"/>
        <v>0</v>
      </c>
      <c r="AO103" s="189" t="str">
        <f t="shared" si="382"/>
        <v>0</v>
      </c>
      <c r="AP103" s="189" t="str">
        <f t="shared" si="383"/>
        <v>0m</v>
      </c>
      <c r="AQ103" s="189" t="str">
        <f t="shared" si="384"/>
        <v>点</v>
      </c>
      <c r="AR103" s="164">
        <f t="shared" si="385"/>
        <v>0</v>
      </c>
      <c r="AS103" s="144" t="str">
        <f t="shared" si="386"/>
        <v/>
      </c>
      <c r="AT103" s="164">
        <f t="shared" si="387"/>
        <v>0</v>
      </c>
      <c r="AU103" s="164">
        <f t="shared" si="388"/>
        <v>0</v>
      </c>
      <c r="AV103" s="164">
        <f t="shared" si="389"/>
        <v>0</v>
      </c>
      <c r="AW103" s="459"/>
      <c r="AX103" s="459"/>
      <c r="AY103" s="456"/>
      <c r="AZ103" s="453"/>
      <c r="BA103" s="145" t="str">
        <f t="shared" si="390"/>
        <v/>
      </c>
      <c r="BB103" s="145" t="str">
        <f t="shared" si="391"/>
        <v/>
      </c>
      <c r="BC103" s="145" t="str">
        <f t="shared" si="392"/>
        <v/>
      </c>
      <c r="BD103" s="203" t="str">
        <f>IF(J103="","",COUNTIF($BC$14:BC103,BC103))</f>
        <v/>
      </c>
      <c r="BE103" s="1" t="str">
        <f t="shared" si="393"/>
        <v/>
      </c>
      <c r="BF103" s="447"/>
      <c r="BG103" s="447"/>
      <c r="BH103" s="447"/>
      <c r="BI103" s="447"/>
      <c r="BJ103" s="447"/>
      <c r="BK103" s="450"/>
      <c r="BL103" s="447"/>
      <c r="BM103" s="447"/>
      <c r="BN103" s="145">
        <f>COUNTIF($AE$14:AE103,AD103&amp;"-"&amp;"*5000m*")</f>
        <v>0</v>
      </c>
      <c r="BO103" s="447"/>
      <c r="BP103" s="450"/>
      <c r="BQ103" s="447"/>
      <c r="BR103" s="447"/>
      <c r="BS103" s="447"/>
      <c r="BT103" s="447"/>
      <c r="BU103" s="447"/>
      <c r="BV103" s="447"/>
    </row>
    <row r="104" spans="1:74" s="1" customFormat="1" ht="18" customHeight="1" thickTop="1" thickBot="1">
      <c r="A104" s="522">
        <v>31</v>
      </c>
      <c r="B104" s="500" t="s">
        <v>1224</v>
      </c>
      <c r="C104" s="502"/>
      <c r="D104" s="502" t="str">
        <f>IF(C104&gt;0,VLOOKUP(C104,男子登録情報!$A$1:$H$1688,3,0),"")</f>
        <v/>
      </c>
      <c r="E104" s="502" t="str">
        <f>IF(C104&gt;0,VLOOKUP(C104,男子登録情報!$A$1:$H$1688,4,0),"")</f>
        <v/>
      </c>
      <c r="F104" s="30" t="str">
        <f>IF(C104&gt;0,VLOOKUP(C104,男子登録情報!$A$1:$H$1688,8,0),"")</f>
        <v/>
      </c>
      <c r="G104" s="491" t="e">
        <f>IF(F105&gt;0,VLOOKUP(F105,男子登録情報!$N$2:$O$48,2,0),"")</f>
        <v>#N/A</v>
      </c>
      <c r="H104" s="491" t="str">
        <f t="shared" ref="H104" si="522">IF(C104&gt;0,TEXT(C104,"100000000"),"000000000")</f>
        <v>000000000</v>
      </c>
      <c r="I104" s="5" t="s">
        <v>26</v>
      </c>
      <c r="J104" s="112"/>
      <c r="K104" s="6" t="str">
        <f>IF(J104&gt;0,VLOOKUP(J104,男子登録情報!$J$1:$K$22,2,0),"")</f>
        <v/>
      </c>
      <c r="L104" s="5" t="s">
        <v>29</v>
      </c>
      <c r="M104" s="150"/>
      <c r="N104" s="7" t="str">
        <f t="shared" si="365"/>
        <v/>
      </c>
      <c r="O104" s="271"/>
      <c r="P104" s="512"/>
      <c r="Q104" s="513"/>
      <c r="R104" s="514"/>
      <c r="S104" s="827"/>
      <c r="T104" s="827"/>
      <c r="W104" s="168">
        <f t="shared" si="371"/>
        <v>0</v>
      </c>
      <c r="X104" s="447">
        <f t="shared" ref="X104" si="523">C104</f>
        <v>0</v>
      </c>
      <c r="Y104" s="145" t="str">
        <f t="shared" si="366"/>
        <v/>
      </c>
      <c r="Z104" s="145" t="str">
        <f t="shared" si="367"/>
        <v/>
      </c>
      <c r="AA104" s="145" t="str">
        <f t="shared" si="368"/>
        <v/>
      </c>
      <c r="AB104" s="145" t="str">
        <f t="shared" si="369"/>
        <v/>
      </c>
      <c r="AC104" s="178">
        <f t="shared" si="372"/>
        <v>0</v>
      </c>
      <c r="AD104" s="307" t="str">
        <f t="shared" ref="AD104" si="524">IF(D104="","",D104)</f>
        <v/>
      </c>
      <c r="AE104" s="145" t="str">
        <f t="shared" si="373"/>
        <v/>
      </c>
      <c r="AF104" s="145" t="str">
        <f t="shared" si="374"/>
        <v/>
      </c>
      <c r="AG104" s="182" t="str">
        <f t="shared" si="375"/>
        <v/>
      </c>
      <c r="AH104" s="164">
        <f t="shared" si="376"/>
        <v>0</v>
      </c>
      <c r="AJ104" s="164">
        <f t="shared" si="377"/>
        <v>0</v>
      </c>
      <c r="AK104" s="164" t="str">
        <f t="shared" si="378"/>
        <v>00000</v>
      </c>
      <c r="AL104" s="188" t="str">
        <f t="shared" si="379"/>
        <v>0秒0</v>
      </c>
      <c r="AM104" s="189">
        <f t="shared" si="380"/>
        <v>0</v>
      </c>
      <c r="AN104" s="189" t="str">
        <f t="shared" si="381"/>
        <v>0</v>
      </c>
      <c r="AO104" s="189" t="str">
        <f t="shared" si="382"/>
        <v>0</v>
      </c>
      <c r="AP104" s="189" t="str">
        <f t="shared" si="383"/>
        <v>0m</v>
      </c>
      <c r="AQ104" s="189" t="str">
        <f t="shared" si="384"/>
        <v>点</v>
      </c>
      <c r="AR104" s="164">
        <f t="shared" si="385"/>
        <v>0</v>
      </c>
      <c r="AS104" s="144" t="str">
        <f t="shared" si="386"/>
        <v/>
      </c>
      <c r="AT104" s="164">
        <f t="shared" si="387"/>
        <v>0</v>
      </c>
      <c r="AU104" s="164">
        <f t="shared" si="388"/>
        <v>0</v>
      </c>
      <c r="AV104" s="164">
        <f t="shared" si="389"/>
        <v>0</v>
      </c>
      <c r="AW104" s="457">
        <f>IF(S104="",0,COUNTA($S$14:S106))</f>
        <v>0</v>
      </c>
      <c r="AX104" s="457">
        <f>IF(T104="",0,COUNTA($T$14:T106))</f>
        <v>0</v>
      </c>
      <c r="AY104" s="454">
        <f>IF(OR($K104="20100",$K105="20100",$K106="20100"),COUNTIF($K$14:K106,"20100"),0)</f>
        <v>0</v>
      </c>
      <c r="AZ104" s="451">
        <f t="shared" ref="AZ104" si="525">IF($AY104=0,0,INDEX($M104:$M106,MATCH("20100",$K104:$K106,0),1))</f>
        <v>0</v>
      </c>
      <c r="BA104" s="145" t="str">
        <f t="shared" si="390"/>
        <v/>
      </c>
      <c r="BB104" s="145" t="str">
        <f t="shared" si="391"/>
        <v/>
      </c>
      <c r="BC104" s="145" t="str">
        <f t="shared" si="392"/>
        <v/>
      </c>
      <c r="BD104" s="203" t="str">
        <f>IF(J104="","",COUNTIF($BC$14:BC104,BC104))</f>
        <v/>
      </c>
      <c r="BE104" s="1" t="str">
        <f t="shared" si="393"/>
        <v/>
      </c>
      <c r="BF104" s="447" t="str">
        <f>IF(D104="","",COUNTIF($AD$14:AD104,AD104))</f>
        <v/>
      </c>
      <c r="BG104" s="447">
        <f t="shared" ref="BG104" si="526">IF(BF104=1,BF104,0)</f>
        <v>0</v>
      </c>
      <c r="BH104" s="447" t="str">
        <f t="shared" ref="BH104" si="527">IF(D104="","",$BL104)</f>
        <v/>
      </c>
      <c r="BI104" s="447" t="str">
        <f t="shared" ref="BI104" si="528">IF(E104="","",$BL104)</f>
        <v/>
      </c>
      <c r="BJ104" s="447" t="str">
        <f t="shared" ref="BJ104" si="529">IF(F104="","",$BL104)</f>
        <v/>
      </c>
      <c r="BK104" s="448" t="str">
        <f t="shared" ref="BK104" si="530">IFERROR(IF(G104="","",BL104),"")</f>
        <v/>
      </c>
      <c r="BL104" s="447">
        <v>31</v>
      </c>
      <c r="BM104" s="447">
        <f t="shared" ref="BM104" si="531">IF(C104&gt;0,"",IF(COUNTIF(BH104:BK106,BL104)=4,"",1))</f>
        <v>1</v>
      </c>
      <c r="BN104" s="145">
        <f>COUNTIF($AE$14:AE104,AD104&amp;"-"&amp;"*5000m*")</f>
        <v>0</v>
      </c>
      <c r="BO104" s="447">
        <f t="shared" ref="BO104" si="532">SUM(BN104:BN106)/3</f>
        <v>0</v>
      </c>
      <c r="BP104" s="448" t="str">
        <f t="shared" ref="BP104" si="533">IF(AD104="","",IF(AND(COUNTA(J104:J106)=0,COUNTA(S104:T106)=0),1,""))</f>
        <v/>
      </c>
      <c r="BQ104" s="447">
        <f t="shared" ref="BQ104:BR104" si="534">IF(AND($AD104="",COUNTA(S104)&gt;0),1,0)</f>
        <v>0</v>
      </c>
      <c r="BR104" s="447">
        <f t="shared" si="534"/>
        <v>0</v>
      </c>
      <c r="BS104" s="447" t="str">
        <f t="shared" ref="BS104" si="535">D104&amp;"-"&amp;S104</f>
        <v>-</v>
      </c>
      <c r="BT104" s="447" t="str">
        <f>IF(S104="","",COUNTIF($BS$14:BS104,BS104))</f>
        <v/>
      </c>
      <c r="BU104" s="447" t="str">
        <f t="shared" ref="BU104" si="536">D104&amp;"-"&amp;T104</f>
        <v>-</v>
      </c>
      <c r="BV104" s="447" t="str">
        <f>IF(T104="","",COUNTIF($BU$14:BU104,BU104))</f>
        <v/>
      </c>
    </row>
    <row r="105" spans="1:74" s="1" customFormat="1" ht="18" customHeight="1" thickBot="1">
      <c r="A105" s="523"/>
      <c r="B105" s="501"/>
      <c r="C105" s="503"/>
      <c r="D105" s="503"/>
      <c r="E105" s="503"/>
      <c r="F105" s="31" t="str">
        <f>IF(C104&gt;0,VLOOKUP(C104,男子登録情報!$A$1:$H$1688,5,0),"")</f>
        <v/>
      </c>
      <c r="G105" s="492"/>
      <c r="H105" s="492"/>
      <c r="I105" s="8" t="s">
        <v>30</v>
      </c>
      <c r="J105" s="112"/>
      <c r="K105" s="6" t="str">
        <f>IF(J105&gt;0,VLOOKUP(J105,男子登録情報!$J$1:$K$22,2,0),"")</f>
        <v/>
      </c>
      <c r="L105" s="8" t="s">
        <v>31</v>
      </c>
      <c r="M105" s="148"/>
      <c r="N105" s="7" t="str">
        <f t="shared" si="365"/>
        <v/>
      </c>
      <c r="O105" s="271"/>
      <c r="P105" s="479"/>
      <c r="Q105" s="480"/>
      <c r="R105" s="481"/>
      <c r="S105" s="828"/>
      <c r="T105" s="828"/>
      <c r="W105" s="168">
        <f t="shared" si="371"/>
        <v>0</v>
      </c>
      <c r="X105" s="447"/>
      <c r="Y105" s="145" t="str">
        <f t="shared" si="366"/>
        <v/>
      </c>
      <c r="Z105" s="145" t="str">
        <f t="shared" si="367"/>
        <v/>
      </c>
      <c r="AA105" s="145" t="str">
        <f t="shared" si="368"/>
        <v/>
      </c>
      <c r="AB105" s="145" t="str">
        <f t="shared" si="369"/>
        <v/>
      </c>
      <c r="AC105" s="178">
        <f t="shared" si="372"/>
        <v>0</v>
      </c>
      <c r="AD105" s="308" t="str">
        <f t="shared" ref="AD105:AD106" si="537">AD104</f>
        <v/>
      </c>
      <c r="AE105" s="145" t="str">
        <f t="shared" si="373"/>
        <v/>
      </c>
      <c r="AF105" s="145" t="str">
        <f t="shared" si="374"/>
        <v/>
      </c>
      <c r="AG105" s="182" t="str">
        <f t="shared" si="375"/>
        <v/>
      </c>
      <c r="AH105" s="164">
        <f t="shared" si="376"/>
        <v>0</v>
      </c>
      <c r="AJ105" s="164">
        <f t="shared" si="377"/>
        <v>0</v>
      </c>
      <c r="AK105" s="164" t="str">
        <f t="shared" si="378"/>
        <v>00000</v>
      </c>
      <c r="AL105" s="188" t="str">
        <f t="shared" si="379"/>
        <v>0秒0</v>
      </c>
      <c r="AM105" s="189">
        <f t="shared" si="380"/>
        <v>0</v>
      </c>
      <c r="AN105" s="189" t="str">
        <f t="shared" si="381"/>
        <v>0</v>
      </c>
      <c r="AO105" s="189" t="str">
        <f t="shared" si="382"/>
        <v>0</v>
      </c>
      <c r="AP105" s="189" t="str">
        <f t="shared" si="383"/>
        <v>0m</v>
      </c>
      <c r="AQ105" s="189" t="str">
        <f t="shared" si="384"/>
        <v>点</v>
      </c>
      <c r="AR105" s="164">
        <f t="shared" si="385"/>
        <v>0</v>
      </c>
      <c r="AS105" s="144" t="str">
        <f t="shared" si="386"/>
        <v/>
      </c>
      <c r="AT105" s="164">
        <f t="shared" si="387"/>
        <v>0</v>
      </c>
      <c r="AU105" s="164">
        <f t="shared" si="388"/>
        <v>0</v>
      </c>
      <c r="AV105" s="164">
        <f t="shared" si="389"/>
        <v>0</v>
      </c>
      <c r="AW105" s="458"/>
      <c r="AX105" s="458"/>
      <c r="AY105" s="455"/>
      <c r="AZ105" s="452"/>
      <c r="BA105" s="145" t="str">
        <f t="shared" si="390"/>
        <v/>
      </c>
      <c r="BB105" s="145" t="str">
        <f t="shared" si="391"/>
        <v/>
      </c>
      <c r="BC105" s="145" t="str">
        <f t="shared" si="392"/>
        <v/>
      </c>
      <c r="BD105" s="203" t="str">
        <f>IF(J105="","",COUNTIF($BC$14:BC105,BC105))</f>
        <v/>
      </c>
      <c r="BE105" s="1" t="str">
        <f t="shared" si="393"/>
        <v/>
      </c>
      <c r="BF105" s="447"/>
      <c r="BG105" s="447"/>
      <c r="BH105" s="447"/>
      <c r="BI105" s="447"/>
      <c r="BJ105" s="447"/>
      <c r="BK105" s="449"/>
      <c r="BL105" s="447"/>
      <c r="BM105" s="447"/>
      <c r="BN105" s="145">
        <f>COUNTIF($AE$14:AE105,AD105&amp;"-"&amp;"*5000m*")</f>
        <v>0</v>
      </c>
      <c r="BO105" s="447"/>
      <c r="BP105" s="449"/>
      <c r="BQ105" s="447"/>
      <c r="BR105" s="447"/>
      <c r="BS105" s="447"/>
      <c r="BT105" s="447"/>
      <c r="BU105" s="447"/>
      <c r="BV105" s="447"/>
    </row>
    <row r="106" spans="1:74" s="1" customFormat="1" ht="18" customHeight="1" thickBot="1">
      <c r="A106" s="524"/>
      <c r="B106" s="169" t="s">
        <v>32</v>
      </c>
      <c r="C106" s="170"/>
      <c r="D106" s="32"/>
      <c r="E106" s="32"/>
      <c r="F106" s="33"/>
      <c r="G106" s="493"/>
      <c r="H106" s="493"/>
      <c r="I106" s="9" t="s">
        <v>33</v>
      </c>
      <c r="J106" s="112"/>
      <c r="K106" s="6" t="str">
        <f>IF(J106&gt;0,VLOOKUP(J106,男子登録情報!$J$1:$K$22,2,0),"")</f>
        <v/>
      </c>
      <c r="L106" s="10" t="s">
        <v>34</v>
      </c>
      <c r="M106" s="149"/>
      <c r="N106" s="7" t="str">
        <f t="shared" si="365"/>
        <v/>
      </c>
      <c r="O106" s="271"/>
      <c r="P106" s="482"/>
      <c r="Q106" s="483"/>
      <c r="R106" s="484"/>
      <c r="S106" s="829"/>
      <c r="T106" s="829"/>
      <c r="W106" s="168">
        <f t="shared" si="371"/>
        <v>0</v>
      </c>
      <c r="X106" s="447"/>
      <c r="Y106" s="145" t="str">
        <f t="shared" si="366"/>
        <v/>
      </c>
      <c r="Z106" s="145" t="str">
        <f t="shared" si="367"/>
        <v/>
      </c>
      <c r="AA106" s="145" t="str">
        <f t="shared" si="368"/>
        <v/>
      </c>
      <c r="AB106" s="145" t="str">
        <f t="shared" si="369"/>
        <v/>
      </c>
      <c r="AC106" s="178">
        <f t="shared" si="372"/>
        <v>0</v>
      </c>
      <c r="AD106" s="309" t="str">
        <f t="shared" si="537"/>
        <v/>
      </c>
      <c r="AE106" s="145" t="str">
        <f t="shared" si="373"/>
        <v/>
      </c>
      <c r="AF106" s="145" t="str">
        <f t="shared" si="374"/>
        <v/>
      </c>
      <c r="AG106" s="182" t="str">
        <f t="shared" si="375"/>
        <v/>
      </c>
      <c r="AH106" s="164">
        <f t="shared" si="376"/>
        <v>0</v>
      </c>
      <c r="AJ106" s="164">
        <f t="shared" si="377"/>
        <v>0</v>
      </c>
      <c r="AK106" s="164" t="str">
        <f t="shared" si="378"/>
        <v>00000</v>
      </c>
      <c r="AL106" s="188" t="str">
        <f t="shared" si="379"/>
        <v>0秒0</v>
      </c>
      <c r="AM106" s="189">
        <f t="shared" si="380"/>
        <v>0</v>
      </c>
      <c r="AN106" s="189" t="str">
        <f t="shared" si="381"/>
        <v>0</v>
      </c>
      <c r="AO106" s="189" t="str">
        <f t="shared" si="382"/>
        <v>0</v>
      </c>
      <c r="AP106" s="189" t="str">
        <f t="shared" si="383"/>
        <v>0m</v>
      </c>
      <c r="AQ106" s="189" t="str">
        <f t="shared" si="384"/>
        <v>点</v>
      </c>
      <c r="AR106" s="164">
        <f t="shared" si="385"/>
        <v>0</v>
      </c>
      <c r="AS106" s="144" t="str">
        <f t="shared" si="386"/>
        <v/>
      </c>
      <c r="AT106" s="164">
        <f t="shared" si="387"/>
        <v>0</v>
      </c>
      <c r="AU106" s="164">
        <f t="shared" si="388"/>
        <v>0</v>
      </c>
      <c r="AV106" s="164">
        <f t="shared" si="389"/>
        <v>0</v>
      </c>
      <c r="AW106" s="459"/>
      <c r="AX106" s="459"/>
      <c r="AY106" s="456"/>
      <c r="AZ106" s="453"/>
      <c r="BA106" s="145" t="str">
        <f t="shared" si="390"/>
        <v/>
      </c>
      <c r="BB106" s="145" t="str">
        <f t="shared" si="391"/>
        <v/>
      </c>
      <c r="BC106" s="145" t="str">
        <f t="shared" si="392"/>
        <v/>
      </c>
      <c r="BD106" s="203" t="str">
        <f>IF(J106="","",COUNTIF($BC$14:BC106,BC106))</f>
        <v/>
      </c>
      <c r="BE106" s="1" t="str">
        <f t="shared" si="393"/>
        <v/>
      </c>
      <c r="BF106" s="447"/>
      <c r="BG106" s="447"/>
      <c r="BH106" s="447"/>
      <c r="BI106" s="447"/>
      <c r="BJ106" s="447"/>
      <c r="BK106" s="450"/>
      <c r="BL106" s="447"/>
      <c r="BM106" s="447"/>
      <c r="BN106" s="145">
        <f>COUNTIF($AE$14:AE106,AD106&amp;"-"&amp;"*5000m*")</f>
        <v>0</v>
      </c>
      <c r="BO106" s="447"/>
      <c r="BP106" s="450"/>
      <c r="BQ106" s="447"/>
      <c r="BR106" s="447"/>
      <c r="BS106" s="447"/>
      <c r="BT106" s="447"/>
      <c r="BU106" s="447"/>
      <c r="BV106" s="447"/>
    </row>
    <row r="107" spans="1:74" s="1" customFormat="1" ht="18" customHeight="1" thickTop="1" thickBot="1">
      <c r="A107" s="522">
        <v>32</v>
      </c>
      <c r="B107" s="500" t="s">
        <v>1224</v>
      </c>
      <c r="C107" s="502"/>
      <c r="D107" s="502" t="str">
        <f>IF(C107&gt;0,VLOOKUP(C107,男子登録情報!$A$1:$H$1688,3,0),"")</f>
        <v/>
      </c>
      <c r="E107" s="502" t="str">
        <f>IF(C107&gt;0,VLOOKUP(C107,男子登録情報!$A$1:$H$1688,4,0),"")</f>
        <v/>
      </c>
      <c r="F107" s="30" t="str">
        <f>IF(C107&gt;0,VLOOKUP(C107,男子登録情報!$A$1:$H$1688,8,0),"")</f>
        <v/>
      </c>
      <c r="G107" s="491" t="e">
        <f>IF(F108&gt;0,VLOOKUP(F108,男子登録情報!$N$2:$O$48,2,0),"")</f>
        <v>#N/A</v>
      </c>
      <c r="H107" s="491" t="str">
        <f t="shared" ref="H107" si="538">IF(C107&gt;0,TEXT(C107,"100000000"),"000000000")</f>
        <v>000000000</v>
      </c>
      <c r="I107" s="5" t="s">
        <v>26</v>
      </c>
      <c r="J107" s="112"/>
      <c r="K107" s="6" t="str">
        <f>IF(J107&gt;0,VLOOKUP(J107,男子登録情報!$J$1:$K$22,2,0),"")</f>
        <v/>
      </c>
      <c r="L107" s="5" t="s">
        <v>29</v>
      </c>
      <c r="M107" s="150"/>
      <c r="N107" s="7" t="str">
        <f t="shared" si="365"/>
        <v/>
      </c>
      <c r="O107" s="271"/>
      <c r="P107" s="512"/>
      <c r="Q107" s="513"/>
      <c r="R107" s="514"/>
      <c r="S107" s="827"/>
      <c r="T107" s="827"/>
      <c r="W107" s="168">
        <f t="shared" si="371"/>
        <v>0</v>
      </c>
      <c r="X107" s="447">
        <f t="shared" ref="X107" si="539">C107</f>
        <v>0</v>
      </c>
      <c r="Y107" s="145" t="str">
        <f t="shared" si="366"/>
        <v/>
      </c>
      <c r="Z107" s="145" t="str">
        <f t="shared" si="367"/>
        <v/>
      </c>
      <c r="AA107" s="145" t="str">
        <f t="shared" si="368"/>
        <v/>
      </c>
      <c r="AB107" s="145" t="str">
        <f t="shared" si="369"/>
        <v/>
      </c>
      <c r="AC107" s="178">
        <f t="shared" si="372"/>
        <v>0</v>
      </c>
      <c r="AD107" s="307" t="str">
        <f t="shared" ref="AD107" si="540">IF(D107="","",D107)</f>
        <v/>
      </c>
      <c r="AE107" s="145" t="str">
        <f t="shared" si="373"/>
        <v/>
      </c>
      <c r="AF107" s="145" t="str">
        <f t="shared" si="374"/>
        <v/>
      </c>
      <c r="AG107" s="182" t="str">
        <f t="shared" si="375"/>
        <v/>
      </c>
      <c r="AH107" s="164">
        <f t="shared" si="376"/>
        <v>0</v>
      </c>
      <c r="AJ107" s="164">
        <f t="shared" si="377"/>
        <v>0</v>
      </c>
      <c r="AK107" s="164" t="str">
        <f t="shared" si="378"/>
        <v>00000</v>
      </c>
      <c r="AL107" s="188" t="str">
        <f t="shared" si="379"/>
        <v>0秒0</v>
      </c>
      <c r="AM107" s="189">
        <f t="shared" si="380"/>
        <v>0</v>
      </c>
      <c r="AN107" s="189" t="str">
        <f t="shared" si="381"/>
        <v>0</v>
      </c>
      <c r="AO107" s="189" t="str">
        <f t="shared" si="382"/>
        <v>0</v>
      </c>
      <c r="AP107" s="189" t="str">
        <f t="shared" si="383"/>
        <v>0m</v>
      </c>
      <c r="AQ107" s="189" t="str">
        <f t="shared" si="384"/>
        <v>点</v>
      </c>
      <c r="AR107" s="164">
        <f t="shared" si="385"/>
        <v>0</v>
      </c>
      <c r="AS107" s="144" t="str">
        <f t="shared" si="386"/>
        <v/>
      </c>
      <c r="AT107" s="164">
        <f t="shared" si="387"/>
        <v>0</v>
      </c>
      <c r="AU107" s="164">
        <f t="shared" si="388"/>
        <v>0</v>
      </c>
      <c r="AV107" s="164">
        <f t="shared" si="389"/>
        <v>0</v>
      </c>
      <c r="AW107" s="457">
        <f>IF(S107="",0,COUNTA($S$14:S109))</f>
        <v>0</v>
      </c>
      <c r="AX107" s="457">
        <f>IF(T107="",0,COUNTA($T$14:T109))</f>
        <v>0</v>
      </c>
      <c r="AY107" s="454">
        <f>IF(OR($K107="20100",$K108="20100",$K109="20100"),COUNTIF($K$14:K109,"20100"),0)</f>
        <v>0</v>
      </c>
      <c r="AZ107" s="451">
        <f t="shared" ref="AZ107" si="541">IF($AY107=0,0,INDEX($M107:$M109,MATCH("20100",$K107:$K109,0),1))</f>
        <v>0</v>
      </c>
      <c r="BA107" s="145" t="str">
        <f t="shared" si="390"/>
        <v/>
      </c>
      <c r="BB107" s="145" t="str">
        <f t="shared" si="391"/>
        <v/>
      </c>
      <c r="BC107" s="145" t="str">
        <f t="shared" si="392"/>
        <v/>
      </c>
      <c r="BD107" s="203" t="str">
        <f>IF(J107="","",COUNTIF($BC$14:BC107,BC107))</f>
        <v/>
      </c>
      <c r="BE107" s="1" t="str">
        <f t="shared" si="393"/>
        <v/>
      </c>
      <c r="BF107" s="447" t="str">
        <f>IF(D107="","",COUNTIF($AD$14:AD107,AD107))</f>
        <v/>
      </c>
      <c r="BG107" s="447">
        <f t="shared" ref="BG107" si="542">IF(BF107=1,BF107,0)</f>
        <v>0</v>
      </c>
      <c r="BH107" s="447" t="str">
        <f t="shared" ref="BH107" si="543">IF(D107="","",$BL107)</f>
        <v/>
      </c>
      <c r="BI107" s="447" t="str">
        <f t="shared" ref="BI107" si="544">IF(E107="","",$BL107)</f>
        <v/>
      </c>
      <c r="BJ107" s="447" t="str">
        <f t="shared" ref="BJ107" si="545">IF(F107="","",$BL107)</f>
        <v/>
      </c>
      <c r="BK107" s="448" t="str">
        <f t="shared" ref="BK107" si="546">IFERROR(IF(G107="","",BL107),"")</f>
        <v/>
      </c>
      <c r="BL107" s="447">
        <v>32</v>
      </c>
      <c r="BM107" s="447">
        <f t="shared" ref="BM107" si="547">IF(C107&gt;0,"",IF(COUNTIF(BH107:BK109,BL107)=4,"",1))</f>
        <v>1</v>
      </c>
      <c r="BN107" s="145">
        <f>COUNTIF($AE$14:AE107,AD107&amp;"-"&amp;"*5000m*")</f>
        <v>0</v>
      </c>
      <c r="BO107" s="447">
        <f t="shared" ref="BO107" si="548">SUM(BN107:BN109)/3</f>
        <v>0</v>
      </c>
      <c r="BP107" s="448" t="str">
        <f t="shared" ref="BP107" si="549">IF(AD107="","",IF(AND(COUNTA(J107:J109)=0,COUNTA(S107:T109)=0),1,""))</f>
        <v/>
      </c>
      <c r="BQ107" s="447">
        <f t="shared" ref="BQ107:BR107" si="550">IF(AND($AD107="",COUNTA(S107)&gt;0),1,0)</f>
        <v>0</v>
      </c>
      <c r="BR107" s="447">
        <f t="shared" si="550"/>
        <v>0</v>
      </c>
      <c r="BS107" s="447" t="str">
        <f t="shared" ref="BS107" si="551">D107&amp;"-"&amp;S107</f>
        <v>-</v>
      </c>
      <c r="BT107" s="447" t="str">
        <f>IF(S107="","",COUNTIF($BS$14:BS107,BS107))</f>
        <v/>
      </c>
      <c r="BU107" s="447" t="str">
        <f t="shared" ref="BU107" si="552">D107&amp;"-"&amp;T107</f>
        <v>-</v>
      </c>
      <c r="BV107" s="447" t="str">
        <f>IF(T107="","",COUNTIF($BU$14:BU107,BU107))</f>
        <v/>
      </c>
    </row>
    <row r="108" spans="1:74" s="1" customFormat="1" ht="18" customHeight="1" thickBot="1">
      <c r="A108" s="523"/>
      <c r="B108" s="501"/>
      <c r="C108" s="503"/>
      <c r="D108" s="503"/>
      <c r="E108" s="503"/>
      <c r="F108" s="31" t="str">
        <f>IF(C107&gt;0,VLOOKUP(C107,男子登録情報!$A$1:$H$1688,5,0),"")</f>
        <v/>
      </c>
      <c r="G108" s="492"/>
      <c r="H108" s="492"/>
      <c r="I108" s="8" t="s">
        <v>30</v>
      </c>
      <c r="J108" s="112"/>
      <c r="K108" s="6" t="str">
        <f>IF(J108&gt;0,VLOOKUP(J108,男子登録情報!$J$1:$K$22,2,0),"")</f>
        <v/>
      </c>
      <c r="L108" s="8" t="s">
        <v>31</v>
      </c>
      <c r="M108" s="148"/>
      <c r="N108" s="7" t="str">
        <f t="shared" si="365"/>
        <v/>
      </c>
      <c r="O108" s="271"/>
      <c r="P108" s="479"/>
      <c r="Q108" s="480"/>
      <c r="R108" s="481"/>
      <c r="S108" s="828"/>
      <c r="T108" s="828"/>
      <c r="W108" s="168">
        <f t="shared" si="371"/>
        <v>0</v>
      </c>
      <c r="X108" s="447"/>
      <c r="Y108" s="145" t="str">
        <f t="shared" si="366"/>
        <v/>
      </c>
      <c r="Z108" s="145" t="str">
        <f t="shared" si="367"/>
        <v/>
      </c>
      <c r="AA108" s="145" t="str">
        <f t="shared" si="368"/>
        <v/>
      </c>
      <c r="AB108" s="145" t="str">
        <f t="shared" si="369"/>
        <v/>
      </c>
      <c r="AC108" s="178">
        <f t="shared" si="372"/>
        <v>0</v>
      </c>
      <c r="AD108" s="308" t="str">
        <f t="shared" ref="AD108:AD109" si="553">AD107</f>
        <v/>
      </c>
      <c r="AE108" s="145" t="str">
        <f t="shared" si="373"/>
        <v/>
      </c>
      <c r="AF108" s="145" t="str">
        <f t="shared" si="374"/>
        <v/>
      </c>
      <c r="AG108" s="182" t="str">
        <f t="shared" si="375"/>
        <v/>
      </c>
      <c r="AH108" s="164">
        <f t="shared" si="376"/>
        <v>0</v>
      </c>
      <c r="AJ108" s="164">
        <f t="shared" si="377"/>
        <v>0</v>
      </c>
      <c r="AK108" s="164" t="str">
        <f t="shared" si="378"/>
        <v>00000</v>
      </c>
      <c r="AL108" s="188" t="str">
        <f t="shared" si="379"/>
        <v>0秒0</v>
      </c>
      <c r="AM108" s="189">
        <f t="shared" si="380"/>
        <v>0</v>
      </c>
      <c r="AN108" s="189" t="str">
        <f t="shared" si="381"/>
        <v>0</v>
      </c>
      <c r="AO108" s="189" t="str">
        <f t="shared" si="382"/>
        <v>0</v>
      </c>
      <c r="AP108" s="189" t="str">
        <f t="shared" si="383"/>
        <v>0m</v>
      </c>
      <c r="AQ108" s="189" t="str">
        <f t="shared" si="384"/>
        <v>点</v>
      </c>
      <c r="AR108" s="164">
        <f t="shared" si="385"/>
        <v>0</v>
      </c>
      <c r="AS108" s="144" t="str">
        <f t="shared" si="386"/>
        <v/>
      </c>
      <c r="AT108" s="164">
        <f t="shared" si="387"/>
        <v>0</v>
      </c>
      <c r="AU108" s="164">
        <f t="shared" si="388"/>
        <v>0</v>
      </c>
      <c r="AV108" s="164">
        <f t="shared" si="389"/>
        <v>0</v>
      </c>
      <c r="AW108" s="458"/>
      <c r="AX108" s="458"/>
      <c r="AY108" s="455"/>
      <c r="AZ108" s="452"/>
      <c r="BA108" s="145" t="str">
        <f t="shared" si="390"/>
        <v/>
      </c>
      <c r="BB108" s="145" t="str">
        <f t="shared" si="391"/>
        <v/>
      </c>
      <c r="BC108" s="145" t="str">
        <f t="shared" si="392"/>
        <v/>
      </c>
      <c r="BD108" s="203" t="str">
        <f>IF(J108="","",COUNTIF($BC$14:BC108,BC108))</f>
        <v/>
      </c>
      <c r="BE108" s="1" t="str">
        <f t="shared" si="393"/>
        <v/>
      </c>
      <c r="BF108" s="447"/>
      <c r="BG108" s="447"/>
      <c r="BH108" s="447"/>
      <c r="BI108" s="447"/>
      <c r="BJ108" s="447"/>
      <c r="BK108" s="449"/>
      <c r="BL108" s="447"/>
      <c r="BM108" s="447"/>
      <c r="BN108" s="145">
        <f>COUNTIF($AE$14:AE108,AD108&amp;"-"&amp;"*5000m*")</f>
        <v>0</v>
      </c>
      <c r="BO108" s="447"/>
      <c r="BP108" s="449"/>
      <c r="BQ108" s="447"/>
      <c r="BR108" s="447"/>
      <c r="BS108" s="447"/>
      <c r="BT108" s="447"/>
      <c r="BU108" s="447"/>
      <c r="BV108" s="447"/>
    </row>
    <row r="109" spans="1:74" s="1" customFormat="1" ht="18" customHeight="1" thickBot="1">
      <c r="A109" s="524"/>
      <c r="B109" s="169" t="s">
        <v>32</v>
      </c>
      <c r="C109" s="170"/>
      <c r="D109" s="32"/>
      <c r="E109" s="32"/>
      <c r="F109" s="33"/>
      <c r="G109" s="493"/>
      <c r="H109" s="493"/>
      <c r="I109" s="9" t="s">
        <v>33</v>
      </c>
      <c r="J109" s="112"/>
      <c r="K109" s="6" t="str">
        <f>IF(J109&gt;0,VLOOKUP(J109,男子登録情報!$J$1:$K$22,2,0),"")</f>
        <v/>
      </c>
      <c r="L109" s="10" t="s">
        <v>34</v>
      </c>
      <c r="M109" s="149"/>
      <c r="N109" s="7" t="str">
        <f t="shared" si="365"/>
        <v/>
      </c>
      <c r="O109" s="271"/>
      <c r="P109" s="482"/>
      <c r="Q109" s="483"/>
      <c r="R109" s="484"/>
      <c r="S109" s="829"/>
      <c r="T109" s="829"/>
      <c r="W109" s="168">
        <f t="shared" si="371"/>
        <v>0</v>
      </c>
      <c r="X109" s="447"/>
      <c r="Y109" s="145" t="str">
        <f t="shared" si="366"/>
        <v/>
      </c>
      <c r="Z109" s="145" t="str">
        <f t="shared" si="367"/>
        <v/>
      </c>
      <c r="AA109" s="145" t="str">
        <f t="shared" si="368"/>
        <v/>
      </c>
      <c r="AB109" s="145" t="str">
        <f t="shared" si="369"/>
        <v/>
      </c>
      <c r="AC109" s="178">
        <f t="shared" si="372"/>
        <v>0</v>
      </c>
      <c r="AD109" s="309" t="str">
        <f t="shared" si="553"/>
        <v/>
      </c>
      <c r="AE109" s="145" t="str">
        <f t="shared" si="373"/>
        <v/>
      </c>
      <c r="AF109" s="145" t="str">
        <f t="shared" si="374"/>
        <v/>
      </c>
      <c r="AG109" s="182" t="str">
        <f t="shared" si="375"/>
        <v/>
      </c>
      <c r="AH109" s="164">
        <f t="shared" si="376"/>
        <v>0</v>
      </c>
      <c r="AJ109" s="164">
        <f t="shared" si="377"/>
        <v>0</v>
      </c>
      <c r="AK109" s="164" t="str">
        <f t="shared" si="378"/>
        <v>00000</v>
      </c>
      <c r="AL109" s="188" t="str">
        <f t="shared" si="379"/>
        <v>0秒0</v>
      </c>
      <c r="AM109" s="189">
        <f t="shared" si="380"/>
        <v>0</v>
      </c>
      <c r="AN109" s="189" t="str">
        <f t="shared" si="381"/>
        <v>0</v>
      </c>
      <c r="AO109" s="189" t="str">
        <f t="shared" si="382"/>
        <v>0</v>
      </c>
      <c r="AP109" s="189" t="str">
        <f t="shared" si="383"/>
        <v>0m</v>
      </c>
      <c r="AQ109" s="189" t="str">
        <f t="shared" si="384"/>
        <v>点</v>
      </c>
      <c r="AR109" s="164">
        <f t="shared" si="385"/>
        <v>0</v>
      </c>
      <c r="AS109" s="144" t="str">
        <f t="shared" si="386"/>
        <v/>
      </c>
      <c r="AT109" s="164">
        <f t="shared" si="387"/>
        <v>0</v>
      </c>
      <c r="AU109" s="164">
        <f t="shared" si="388"/>
        <v>0</v>
      </c>
      <c r="AV109" s="164">
        <f t="shared" si="389"/>
        <v>0</v>
      </c>
      <c r="AW109" s="459"/>
      <c r="AX109" s="459"/>
      <c r="AY109" s="456"/>
      <c r="AZ109" s="453"/>
      <c r="BA109" s="145" t="str">
        <f t="shared" si="390"/>
        <v/>
      </c>
      <c r="BB109" s="145" t="str">
        <f t="shared" si="391"/>
        <v/>
      </c>
      <c r="BC109" s="145" t="str">
        <f t="shared" si="392"/>
        <v/>
      </c>
      <c r="BD109" s="203" t="str">
        <f>IF(J109="","",COUNTIF($BC$14:BC109,BC109))</f>
        <v/>
      </c>
      <c r="BE109" s="1" t="str">
        <f t="shared" si="393"/>
        <v/>
      </c>
      <c r="BF109" s="447"/>
      <c r="BG109" s="447"/>
      <c r="BH109" s="447"/>
      <c r="BI109" s="447"/>
      <c r="BJ109" s="447"/>
      <c r="BK109" s="450"/>
      <c r="BL109" s="447"/>
      <c r="BM109" s="447"/>
      <c r="BN109" s="145">
        <f>COUNTIF($AE$14:AE109,AD109&amp;"-"&amp;"*5000m*")</f>
        <v>0</v>
      </c>
      <c r="BO109" s="447"/>
      <c r="BP109" s="450"/>
      <c r="BQ109" s="447"/>
      <c r="BR109" s="447"/>
      <c r="BS109" s="447"/>
      <c r="BT109" s="447"/>
      <c r="BU109" s="447"/>
      <c r="BV109" s="447"/>
    </row>
    <row r="110" spans="1:74" s="1" customFormat="1" ht="18" customHeight="1" thickTop="1" thickBot="1">
      <c r="A110" s="522">
        <v>33</v>
      </c>
      <c r="B110" s="500" t="s">
        <v>1224</v>
      </c>
      <c r="C110" s="502"/>
      <c r="D110" s="502" t="str">
        <f>IF(C110&gt;0,VLOOKUP(C110,男子登録情報!$A$1:$H$1688,3,0),"")</f>
        <v/>
      </c>
      <c r="E110" s="502" t="str">
        <f>IF(C110&gt;0,VLOOKUP(C110,男子登録情報!$A$1:$H$1688,4,0),"")</f>
        <v/>
      </c>
      <c r="F110" s="30" t="str">
        <f>IF(C110&gt;0,VLOOKUP(C110,男子登録情報!$A$1:$H$1688,8,0),"")</f>
        <v/>
      </c>
      <c r="G110" s="491" t="e">
        <f>IF(F111&gt;0,VLOOKUP(F111,男子登録情報!$N$2:$O$48,2,0),"")</f>
        <v>#N/A</v>
      </c>
      <c r="H110" s="491" t="str">
        <f t="shared" ref="H110" si="554">IF(C110&gt;0,TEXT(C110,"100000000"),"000000000")</f>
        <v>000000000</v>
      </c>
      <c r="I110" s="5" t="s">
        <v>26</v>
      </c>
      <c r="J110" s="112"/>
      <c r="K110" s="6" t="str">
        <f>IF(J110&gt;0,VLOOKUP(J110,男子登録情報!$J$1:$K$22,2,0),"")</f>
        <v/>
      </c>
      <c r="L110" s="5" t="s">
        <v>29</v>
      </c>
      <c r="M110" s="150"/>
      <c r="N110" s="7" t="str">
        <f t="shared" si="365"/>
        <v/>
      </c>
      <c r="O110" s="271"/>
      <c r="P110" s="512"/>
      <c r="Q110" s="513"/>
      <c r="R110" s="514"/>
      <c r="S110" s="827"/>
      <c r="T110" s="827"/>
      <c r="W110" s="168">
        <f t="shared" si="371"/>
        <v>0</v>
      </c>
      <c r="X110" s="447">
        <f t="shared" ref="X110" si="555">C110</f>
        <v>0</v>
      </c>
      <c r="Y110" s="145" t="str">
        <f t="shared" si="366"/>
        <v/>
      </c>
      <c r="Z110" s="145" t="str">
        <f t="shared" si="367"/>
        <v/>
      </c>
      <c r="AA110" s="145" t="str">
        <f t="shared" si="368"/>
        <v/>
      </c>
      <c r="AB110" s="145" t="str">
        <f t="shared" si="369"/>
        <v/>
      </c>
      <c r="AC110" s="178">
        <f t="shared" si="372"/>
        <v>0</v>
      </c>
      <c r="AD110" s="307" t="str">
        <f t="shared" ref="AD110" si="556">IF(D110="","",D110)</f>
        <v/>
      </c>
      <c r="AE110" s="145" t="str">
        <f t="shared" si="373"/>
        <v/>
      </c>
      <c r="AF110" s="145" t="str">
        <f t="shared" si="374"/>
        <v/>
      </c>
      <c r="AG110" s="182" t="str">
        <f t="shared" si="375"/>
        <v/>
      </c>
      <c r="AH110" s="164">
        <f t="shared" si="376"/>
        <v>0</v>
      </c>
      <c r="AJ110" s="164">
        <f t="shared" si="377"/>
        <v>0</v>
      </c>
      <c r="AK110" s="164" t="str">
        <f t="shared" si="378"/>
        <v>00000</v>
      </c>
      <c r="AL110" s="188" t="str">
        <f t="shared" si="379"/>
        <v>0秒0</v>
      </c>
      <c r="AM110" s="189">
        <f t="shared" si="380"/>
        <v>0</v>
      </c>
      <c r="AN110" s="189" t="str">
        <f t="shared" si="381"/>
        <v>0</v>
      </c>
      <c r="AO110" s="189" t="str">
        <f t="shared" si="382"/>
        <v>0</v>
      </c>
      <c r="AP110" s="189" t="str">
        <f t="shared" si="383"/>
        <v>0m</v>
      </c>
      <c r="AQ110" s="189" t="str">
        <f t="shared" si="384"/>
        <v>点</v>
      </c>
      <c r="AR110" s="164">
        <f t="shared" si="385"/>
        <v>0</v>
      </c>
      <c r="AS110" s="144" t="str">
        <f t="shared" si="386"/>
        <v/>
      </c>
      <c r="AT110" s="164">
        <f t="shared" si="387"/>
        <v>0</v>
      </c>
      <c r="AU110" s="164">
        <f t="shared" si="388"/>
        <v>0</v>
      </c>
      <c r="AV110" s="164">
        <f t="shared" si="389"/>
        <v>0</v>
      </c>
      <c r="AW110" s="457">
        <f>IF(S110="",0,COUNTA($S$14:S112))</f>
        <v>0</v>
      </c>
      <c r="AX110" s="457">
        <f>IF(T110="",0,COUNTA($T$14:T112))</f>
        <v>0</v>
      </c>
      <c r="AY110" s="454">
        <f>IF(OR($K110="20100",$K111="20100",$K112="20100"),COUNTIF($K$14:K112,"20100"),0)</f>
        <v>0</v>
      </c>
      <c r="AZ110" s="451">
        <f t="shared" ref="AZ110" si="557">IF($AY110=0,0,INDEX($M110:$M112,MATCH("20100",$K110:$K112,0),1))</f>
        <v>0</v>
      </c>
      <c r="BA110" s="145" t="str">
        <f t="shared" si="390"/>
        <v/>
      </c>
      <c r="BB110" s="145" t="str">
        <f t="shared" si="391"/>
        <v/>
      </c>
      <c r="BC110" s="145" t="str">
        <f t="shared" si="392"/>
        <v/>
      </c>
      <c r="BD110" s="203" t="str">
        <f>IF(J110="","",COUNTIF($BC$14:BC110,BC110))</f>
        <v/>
      </c>
      <c r="BE110" s="1" t="str">
        <f t="shared" si="393"/>
        <v/>
      </c>
      <c r="BF110" s="447" t="str">
        <f>IF(D110="","",COUNTIF($AD$14:AD110,AD110))</f>
        <v/>
      </c>
      <c r="BG110" s="447">
        <f t="shared" ref="BG110" si="558">IF(BF110=1,BF110,0)</f>
        <v>0</v>
      </c>
      <c r="BH110" s="447" t="str">
        <f t="shared" ref="BH110" si="559">IF(D110="","",$BL110)</f>
        <v/>
      </c>
      <c r="BI110" s="447" t="str">
        <f t="shared" ref="BI110" si="560">IF(E110="","",$BL110)</f>
        <v/>
      </c>
      <c r="BJ110" s="447" t="str">
        <f t="shared" ref="BJ110" si="561">IF(F110="","",$BL110)</f>
        <v/>
      </c>
      <c r="BK110" s="448" t="str">
        <f t="shared" ref="BK110" si="562">IFERROR(IF(G110="","",BL110),"")</f>
        <v/>
      </c>
      <c r="BL110" s="447">
        <v>33</v>
      </c>
      <c r="BM110" s="447">
        <f t="shared" ref="BM110" si="563">IF(C110&gt;0,"",IF(COUNTIF(BH110:BK112,BL110)=4,"",1))</f>
        <v>1</v>
      </c>
      <c r="BN110" s="145">
        <f>COUNTIF($AE$14:AE110,AD110&amp;"-"&amp;"*5000m*")</f>
        <v>0</v>
      </c>
      <c r="BO110" s="447">
        <f t="shared" ref="BO110" si="564">SUM(BN110:BN112)/3</f>
        <v>0</v>
      </c>
      <c r="BP110" s="448" t="str">
        <f t="shared" ref="BP110" si="565">IF(AD110="","",IF(AND(COUNTA(J110:J112)=0,COUNTA(S110:T112)=0),1,""))</f>
        <v/>
      </c>
      <c r="BQ110" s="447">
        <f t="shared" ref="BQ110:BR110" si="566">IF(AND($AD110="",COUNTA(S110)&gt;0),1,0)</f>
        <v>0</v>
      </c>
      <c r="BR110" s="447">
        <f t="shared" si="566"/>
        <v>0</v>
      </c>
      <c r="BS110" s="447" t="str">
        <f t="shared" ref="BS110" si="567">D110&amp;"-"&amp;S110</f>
        <v>-</v>
      </c>
      <c r="BT110" s="447" t="str">
        <f>IF(S110="","",COUNTIF($BS$14:BS110,BS110))</f>
        <v/>
      </c>
      <c r="BU110" s="447" t="str">
        <f t="shared" ref="BU110" si="568">D110&amp;"-"&amp;T110</f>
        <v>-</v>
      </c>
      <c r="BV110" s="447" t="str">
        <f>IF(T110="","",COUNTIF($BU$14:BU110,BU110))</f>
        <v/>
      </c>
    </row>
    <row r="111" spans="1:74" s="1" customFormat="1" ht="18" customHeight="1" thickBot="1">
      <c r="A111" s="523"/>
      <c r="B111" s="501"/>
      <c r="C111" s="503"/>
      <c r="D111" s="503"/>
      <c r="E111" s="503"/>
      <c r="F111" s="31" t="str">
        <f>IF(C110&gt;0,VLOOKUP(C110,男子登録情報!$A$1:$H$1688,5,0),"")</f>
        <v/>
      </c>
      <c r="G111" s="492"/>
      <c r="H111" s="492"/>
      <c r="I111" s="8" t="s">
        <v>30</v>
      </c>
      <c r="J111" s="112"/>
      <c r="K111" s="6" t="str">
        <f>IF(J111&gt;0,VLOOKUP(J111,男子登録情報!$J$1:$K$22,2,0),"")</f>
        <v/>
      </c>
      <c r="L111" s="8" t="s">
        <v>31</v>
      </c>
      <c r="M111" s="148"/>
      <c r="N111" s="7" t="str">
        <f t="shared" si="365"/>
        <v/>
      </c>
      <c r="O111" s="271"/>
      <c r="P111" s="479"/>
      <c r="Q111" s="480"/>
      <c r="R111" s="481"/>
      <c r="S111" s="828"/>
      <c r="T111" s="828"/>
      <c r="W111" s="168">
        <f t="shared" si="371"/>
        <v>0</v>
      </c>
      <c r="X111" s="447"/>
      <c r="Y111" s="145" t="str">
        <f t="shared" si="366"/>
        <v/>
      </c>
      <c r="Z111" s="145" t="str">
        <f t="shared" si="367"/>
        <v/>
      </c>
      <c r="AA111" s="145" t="str">
        <f t="shared" si="368"/>
        <v/>
      </c>
      <c r="AB111" s="145" t="str">
        <f t="shared" si="369"/>
        <v/>
      </c>
      <c r="AC111" s="178">
        <f t="shared" si="372"/>
        <v>0</v>
      </c>
      <c r="AD111" s="308" t="str">
        <f t="shared" ref="AD111:AD112" si="569">AD110</f>
        <v/>
      </c>
      <c r="AE111" s="145" t="str">
        <f t="shared" si="373"/>
        <v/>
      </c>
      <c r="AF111" s="145" t="str">
        <f t="shared" si="374"/>
        <v/>
      </c>
      <c r="AG111" s="182" t="str">
        <f t="shared" si="375"/>
        <v/>
      </c>
      <c r="AH111" s="164">
        <f t="shared" si="376"/>
        <v>0</v>
      </c>
      <c r="AJ111" s="164">
        <f t="shared" si="377"/>
        <v>0</v>
      </c>
      <c r="AK111" s="164" t="str">
        <f t="shared" si="378"/>
        <v>00000</v>
      </c>
      <c r="AL111" s="188" t="str">
        <f t="shared" si="379"/>
        <v>0秒0</v>
      </c>
      <c r="AM111" s="189">
        <f t="shared" si="380"/>
        <v>0</v>
      </c>
      <c r="AN111" s="189" t="str">
        <f t="shared" si="381"/>
        <v>0</v>
      </c>
      <c r="AO111" s="189" t="str">
        <f t="shared" si="382"/>
        <v>0</v>
      </c>
      <c r="AP111" s="189" t="str">
        <f t="shared" si="383"/>
        <v>0m</v>
      </c>
      <c r="AQ111" s="189" t="str">
        <f t="shared" si="384"/>
        <v>点</v>
      </c>
      <c r="AR111" s="164">
        <f t="shared" si="385"/>
        <v>0</v>
      </c>
      <c r="AS111" s="144" t="str">
        <f t="shared" si="386"/>
        <v/>
      </c>
      <c r="AT111" s="164">
        <f t="shared" si="387"/>
        <v>0</v>
      </c>
      <c r="AU111" s="164">
        <f t="shared" si="388"/>
        <v>0</v>
      </c>
      <c r="AV111" s="164">
        <f t="shared" si="389"/>
        <v>0</v>
      </c>
      <c r="AW111" s="458"/>
      <c r="AX111" s="458"/>
      <c r="AY111" s="455"/>
      <c r="AZ111" s="452"/>
      <c r="BA111" s="145" t="str">
        <f t="shared" si="390"/>
        <v/>
      </c>
      <c r="BB111" s="145" t="str">
        <f t="shared" si="391"/>
        <v/>
      </c>
      <c r="BC111" s="145" t="str">
        <f t="shared" si="392"/>
        <v/>
      </c>
      <c r="BD111" s="203" t="str">
        <f>IF(J111="","",COUNTIF($BC$14:BC111,BC111))</f>
        <v/>
      </c>
      <c r="BE111" s="1" t="str">
        <f t="shared" si="393"/>
        <v/>
      </c>
      <c r="BF111" s="447"/>
      <c r="BG111" s="447"/>
      <c r="BH111" s="447"/>
      <c r="BI111" s="447"/>
      <c r="BJ111" s="447"/>
      <c r="BK111" s="449"/>
      <c r="BL111" s="447"/>
      <c r="BM111" s="447"/>
      <c r="BN111" s="145">
        <f>COUNTIF($AE$14:AE111,AD111&amp;"-"&amp;"*5000m*")</f>
        <v>0</v>
      </c>
      <c r="BO111" s="447"/>
      <c r="BP111" s="449"/>
      <c r="BQ111" s="447"/>
      <c r="BR111" s="447"/>
      <c r="BS111" s="447"/>
      <c r="BT111" s="447"/>
      <c r="BU111" s="447"/>
      <c r="BV111" s="447"/>
    </row>
    <row r="112" spans="1:74" s="1" customFormat="1" ht="18" customHeight="1" thickBot="1">
      <c r="A112" s="524"/>
      <c r="B112" s="169" t="s">
        <v>32</v>
      </c>
      <c r="C112" s="170"/>
      <c r="D112" s="32"/>
      <c r="E112" s="32"/>
      <c r="F112" s="33"/>
      <c r="G112" s="493"/>
      <c r="H112" s="493"/>
      <c r="I112" s="9" t="s">
        <v>33</v>
      </c>
      <c r="J112" s="112"/>
      <c r="K112" s="6" t="str">
        <f>IF(J112&gt;0,VLOOKUP(J112,男子登録情報!$J$1:$K$22,2,0),"")</f>
        <v/>
      </c>
      <c r="L112" s="10" t="s">
        <v>34</v>
      </c>
      <c r="M112" s="149"/>
      <c r="N112" s="7" t="str">
        <f t="shared" si="365"/>
        <v/>
      </c>
      <c r="O112" s="271"/>
      <c r="P112" s="482"/>
      <c r="Q112" s="483"/>
      <c r="R112" s="484"/>
      <c r="S112" s="829"/>
      <c r="T112" s="829"/>
      <c r="W112" s="168">
        <f t="shared" si="371"/>
        <v>0</v>
      </c>
      <c r="X112" s="447"/>
      <c r="Y112" s="145" t="str">
        <f t="shared" si="366"/>
        <v/>
      </c>
      <c r="Z112" s="145" t="str">
        <f t="shared" si="367"/>
        <v/>
      </c>
      <c r="AA112" s="145" t="str">
        <f t="shared" si="368"/>
        <v/>
      </c>
      <c r="AB112" s="145" t="str">
        <f t="shared" si="369"/>
        <v/>
      </c>
      <c r="AC112" s="178">
        <f t="shared" si="372"/>
        <v>0</v>
      </c>
      <c r="AD112" s="309" t="str">
        <f t="shared" si="569"/>
        <v/>
      </c>
      <c r="AE112" s="145" t="str">
        <f t="shared" si="373"/>
        <v/>
      </c>
      <c r="AF112" s="145" t="str">
        <f t="shared" si="374"/>
        <v/>
      </c>
      <c r="AG112" s="182" t="str">
        <f t="shared" si="375"/>
        <v/>
      </c>
      <c r="AH112" s="164">
        <f t="shared" si="376"/>
        <v>0</v>
      </c>
      <c r="AJ112" s="164">
        <f t="shared" si="377"/>
        <v>0</v>
      </c>
      <c r="AK112" s="164" t="str">
        <f t="shared" si="378"/>
        <v>00000</v>
      </c>
      <c r="AL112" s="188" t="str">
        <f t="shared" si="379"/>
        <v>0秒0</v>
      </c>
      <c r="AM112" s="189">
        <f t="shared" si="380"/>
        <v>0</v>
      </c>
      <c r="AN112" s="189" t="str">
        <f t="shared" si="381"/>
        <v>0</v>
      </c>
      <c r="AO112" s="189" t="str">
        <f t="shared" si="382"/>
        <v>0</v>
      </c>
      <c r="AP112" s="189" t="str">
        <f t="shared" si="383"/>
        <v>0m</v>
      </c>
      <c r="AQ112" s="189" t="str">
        <f t="shared" si="384"/>
        <v>点</v>
      </c>
      <c r="AR112" s="164">
        <f t="shared" si="385"/>
        <v>0</v>
      </c>
      <c r="AS112" s="144" t="str">
        <f t="shared" si="386"/>
        <v/>
      </c>
      <c r="AT112" s="164">
        <f t="shared" si="387"/>
        <v>0</v>
      </c>
      <c r="AU112" s="164">
        <f t="shared" si="388"/>
        <v>0</v>
      </c>
      <c r="AV112" s="164">
        <f t="shared" si="389"/>
        <v>0</v>
      </c>
      <c r="AW112" s="459"/>
      <c r="AX112" s="459"/>
      <c r="AY112" s="456"/>
      <c r="AZ112" s="453"/>
      <c r="BA112" s="145" t="str">
        <f t="shared" si="390"/>
        <v/>
      </c>
      <c r="BB112" s="145" t="str">
        <f t="shared" si="391"/>
        <v/>
      </c>
      <c r="BC112" s="145" t="str">
        <f t="shared" si="392"/>
        <v/>
      </c>
      <c r="BD112" s="203" t="str">
        <f>IF(J112="","",COUNTIF($BC$14:BC112,BC112))</f>
        <v/>
      </c>
      <c r="BE112" s="1" t="str">
        <f t="shared" si="393"/>
        <v/>
      </c>
      <c r="BF112" s="447"/>
      <c r="BG112" s="447"/>
      <c r="BH112" s="447"/>
      <c r="BI112" s="447"/>
      <c r="BJ112" s="447"/>
      <c r="BK112" s="450"/>
      <c r="BL112" s="447"/>
      <c r="BM112" s="447"/>
      <c r="BN112" s="145">
        <f>COUNTIF($AE$14:AE112,AD112&amp;"-"&amp;"*5000m*")</f>
        <v>0</v>
      </c>
      <c r="BO112" s="447"/>
      <c r="BP112" s="450"/>
      <c r="BQ112" s="447"/>
      <c r="BR112" s="447"/>
      <c r="BS112" s="447"/>
      <c r="BT112" s="447"/>
      <c r="BU112" s="447"/>
      <c r="BV112" s="447"/>
    </row>
    <row r="113" spans="1:74" s="1" customFormat="1" ht="18" customHeight="1" thickTop="1" thickBot="1">
      <c r="A113" s="522">
        <v>34</v>
      </c>
      <c r="B113" s="500" t="s">
        <v>1224</v>
      </c>
      <c r="C113" s="502"/>
      <c r="D113" s="502" t="str">
        <f>IF(C113&gt;0,VLOOKUP(C113,男子登録情報!$A$1:$H$1688,3,0),"")</f>
        <v/>
      </c>
      <c r="E113" s="502" t="str">
        <f>IF(C113&gt;0,VLOOKUP(C113,男子登録情報!$A$1:$H$1688,4,0),"")</f>
        <v/>
      </c>
      <c r="F113" s="30" t="str">
        <f>IF(C113&gt;0,VLOOKUP(C113,男子登録情報!$A$1:$H$1688,8,0),"")</f>
        <v/>
      </c>
      <c r="G113" s="491" t="e">
        <f>IF(F114&gt;0,VLOOKUP(F114,男子登録情報!$N$2:$O$48,2,0),"")</f>
        <v>#N/A</v>
      </c>
      <c r="H113" s="491" t="str">
        <f t="shared" ref="H113" si="570">IF(C113&gt;0,TEXT(C113,"100000000"),"000000000")</f>
        <v>000000000</v>
      </c>
      <c r="I113" s="5" t="s">
        <v>26</v>
      </c>
      <c r="J113" s="112"/>
      <c r="K113" s="6" t="str">
        <f>IF(J113&gt;0,VLOOKUP(J113,男子登録情報!$J$1:$K$22,2,0),"")</f>
        <v/>
      </c>
      <c r="L113" s="5" t="s">
        <v>29</v>
      </c>
      <c r="M113" s="150"/>
      <c r="N113" s="7" t="str">
        <f t="shared" si="365"/>
        <v/>
      </c>
      <c r="O113" s="271"/>
      <c r="P113" s="512"/>
      <c r="Q113" s="513"/>
      <c r="R113" s="514"/>
      <c r="S113" s="827"/>
      <c r="T113" s="827"/>
      <c r="W113" s="168">
        <f t="shared" si="371"/>
        <v>0</v>
      </c>
      <c r="X113" s="447">
        <f t="shared" ref="X113" si="571">C113</f>
        <v>0</v>
      </c>
      <c r="Y113" s="145" t="str">
        <f t="shared" si="366"/>
        <v/>
      </c>
      <c r="Z113" s="145" t="str">
        <f t="shared" si="367"/>
        <v/>
      </c>
      <c r="AA113" s="145" t="str">
        <f t="shared" si="368"/>
        <v/>
      </c>
      <c r="AB113" s="145" t="str">
        <f t="shared" si="369"/>
        <v/>
      </c>
      <c r="AC113" s="178">
        <f t="shared" si="372"/>
        <v>0</v>
      </c>
      <c r="AD113" s="307" t="str">
        <f t="shared" ref="AD113" si="572">IF(D113="","",D113)</f>
        <v/>
      </c>
      <c r="AE113" s="145" t="str">
        <f t="shared" si="373"/>
        <v/>
      </c>
      <c r="AF113" s="145" t="str">
        <f t="shared" si="374"/>
        <v/>
      </c>
      <c r="AG113" s="182" t="str">
        <f t="shared" si="375"/>
        <v/>
      </c>
      <c r="AH113" s="164">
        <f t="shared" si="376"/>
        <v>0</v>
      </c>
      <c r="AJ113" s="164">
        <f t="shared" si="377"/>
        <v>0</v>
      </c>
      <c r="AK113" s="164" t="str">
        <f t="shared" si="378"/>
        <v>00000</v>
      </c>
      <c r="AL113" s="188" t="str">
        <f t="shared" si="379"/>
        <v>0秒0</v>
      </c>
      <c r="AM113" s="189">
        <f t="shared" si="380"/>
        <v>0</v>
      </c>
      <c r="AN113" s="189" t="str">
        <f t="shared" si="381"/>
        <v>0</v>
      </c>
      <c r="AO113" s="189" t="str">
        <f t="shared" si="382"/>
        <v>0</v>
      </c>
      <c r="AP113" s="189" t="str">
        <f t="shared" si="383"/>
        <v>0m</v>
      </c>
      <c r="AQ113" s="189" t="str">
        <f t="shared" si="384"/>
        <v>点</v>
      </c>
      <c r="AR113" s="164">
        <f t="shared" si="385"/>
        <v>0</v>
      </c>
      <c r="AS113" s="144" t="str">
        <f t="shared" si="386"/>
        <v/>
      </c>
      <c r="AT113" s="164">
        <f t="shared" si="387"/>
        <v>0</v>
      </c>
      <c r="AU113" s="164">
        <f t="shared" si="388"/>
        <v>0</v>
      </c>
      <c r="AV113" s="164">
        <f t="shared" si="389"/>
        <v>0</v>
      </c>
      <c r="AW113" s="457">
        <f>IF(S113="",0,COUNTA($S$14:S115))</f>
        <v>0</v>
      </c>
      <c r="AX113" s="457">
        <f>IF(T113="",0,COUNTA($T$14:T115))</f>
        <v>0</v>
      </c>
      <c r="AY113" s="454">
        <f>IF(OR($K113="20100",$K114="20100",$K115="20100"),COUNTIF($K$14:K115,"20100"),0)</f>
        <v>0</v>
      </c>
      <c r="AZ113" s="451">
        <f t="shared" ref="AZ113" si="573">IF($AY113=0,0,INDEX($M113:$M115,MATCH("20100",$K113:$K115,0),1))</f>
        <v>0</v>
      </c>
      <c r="BA113" s="145" t="str">
        <f t="shared" si="390"/>
        <v/>
      </c>
      <c r="BB113" s="145" t="str">
        <f t="shared" si="391"/>
        <v/>
      </c>
      <c r="BC113" s="145" t="str">
        <f t="shared" si="392"/>
        <v/>
      </c>
      <c r="BD113" s="203" t="str">
        <f>IF(J113="","",COUNTIF($BC$14:BC113,BC113))</f>
        <v/>
      </c>
      <c r="BE113" s="1" t="str">
        <f t="shared" si="393"/>
        <v/>
      </c>
      <c r="BF113" s="447" t="str">
        <f>IF(D113="","",COUNTIF($AD$14:AD113,AD113))</f>
        <v/>
      </c>
      <c r="BG113" s="447">
        <f t="shared" ref="BG113" si="574">IF(BF113=1,BF113,0)</f>
        <v>0</v>
      </c>
      <c r="BH113" s="447" t="str">
        <f t="shared" ref="BH113" si="575">IF(D113="","",$BL113)</f>
        <v/>
      </c>
      <c r="BI113" s="447" t="str">
        <f t="shared" ref="BI113" si="576">IF(E113="","",$BL113)</f>
        <v/>
      </c>
      <c r="BJ113" s="447" t="str">
        <f t="shared" ref="BJ113" si="577">IF(F113="","",$BL113)</f>
        <v/>
      </c>
      <c r="BK113" s="448" t="str">
        <f t="shared" ref="BK113" si="578">IFERROR(IF(G113="","",BL113),"")</f>
        <v/>
      </c>
      <c r="BL113" s="447">
        <v>34</v>
      </c>
      <c r="BM113" s="447">
        <f t="shared" ref="BM113" si="579">IF(C113&gt;0,"",IF(COUNTIF(BH113:BK115,BL113)=4,"",1))</f>
        <v>1</v>
      </c>
      <c r="BN113" s="145">
        <f>COUNTIF($AE$14:AE113,AD113&amp;"-"&amp;"*5000m*")</f>
        <v>0</v>
      </c>
      <c r="BO113" s="447">
        <f t="shared" ref="BO113" si="580">SUM(BN113:BN115)/3</f>
        <v>0</v>
      </c>
      <c r="BP113" s="448" t="str">
        <f t="shared" ref="BP113" si="581">IF(AD113="","",IF(AND(COUNTA(J113:J115)=0,COUNTA(S113:T115)=0),1,""))</f>
        <v/>
      </c>
      <c r="BQ113" s="447">
        <f t="shared" ref="BQ113:BR113" si="582">IF(AND($AD113="",COUNTA(S113)&gt;0),1,0)</f>
        <v>0</v>
      </c>
      <c r="BR113" s="447">
        <f t="shared" si="582"/>
        <v>0</v>
      </c>
      <c r="BS113" s="447" t="str">
        <f t="shared" ref="BS113" si="583">D113&amp;"-"&amp;S113</f>
        <v>-</v>
      </c>
      <c r="BT113" s="447" t="str">
        <f>IF(S113="","",COUNTIF($BS$14:BS113,BS113))</f>
        <v/>
      </c>
      <c r="BU113" s="447" t="str">
        <f t="shared" ref="BU113" si="584">D113&amp;"-"&amp;T113</f>
        <v>-</v>
      </c>
      <c r="BV113" s="447" t="str">
        <f>IF(T113="","",COUNTIF($BU$14:BU113,BU113))</f>
        <v/>
      </c>
    </row>
    <row r="114" spans="1:74" s="1" customFormat="1" ht="18" customHeight="1" thickBot="1">
      <c r="A114" s="523"/>
      <c r="B114" s="501"/>
      <c r="C114" s="503"/>
      <c r="D114" s="503"/>
      <c r="E114" s="503"/>
      <c r="F114" s="31" t="str">
        <f>IF(C113&gt;0,VLOOKUP(C113,男子登録情報!$A$1:$H$1688,5,0),"")</f>
        <v/>
      </c>
      <c r="G114" s="492"/>
      <c r="H114" s="492"/>
      <c r="I114" s="8" t="s">
        <v>30</v>
      </c>
      <c r="J114" s="112"/>
      <c r="K114" s="6" t="str">
        <f>IF(J114&gt;0,VLOOKUP(J114,男子登録情報!$J$1:$K$22,2,0),"")</f>
        <v/>
      </c>
      <c r="L114" s="8" t="s">
        <v>31</v>
      </c>
      <c r="M114" s="148"/>
      <c r="N114" s="7" t="str">
        <f t="shared" si="365"/>
        <v/>
      </c>
      <c r="O114" s="271"/>
      <c r="P114" s="479"/>
      <c r="Q114" s="480"/>
      <c r="R114" s="481"/>
      <c r="S114" s="828"/>
      <c r="T114" s="828"/>
      <c r="W114" s="168">
        <f t="shared" si="371"/>
        <v>0</v>
      </c>
      <c r="X114" s="447"/>
      <c r="Y114" s="145" t="str">
        <f t="shared" si="366"/>
        <v/>
      </c>
      <c r="Z114" s="145" t="str">
        <f t="shared" si="367"/>
        <v/>
      </c>
      <c r="AA114" s="145" t="str">
        <f t="shared" si="368"/>
        <v/>
      </c>
      <c r="AB114" s="145" t="str">
        <f t="shared" si="369"/>
        <v/>
      </c>
      <c r="AC114" s="178">
        <f t="shared" si="372"/>
        <v>0</v>
      </c>
      <c r="AD114" s="308" t="str">
        <f t="shared" ref="AD114:AD115" si="585">AD113</f>
        <v/>
      </c>
      <c r="AE114" s="145" t="str">
        <f t="shared" si="373"/>
        <v/>
      </c>
      <c r="AF114" s="145" t="str">
        <f t="shared" si="374"/>
        <v/>
      </c>
      <c r="AG114" s="182" t="str">
        <f t="shared" si="375"/>
        <v/>
      </c>
      <c r="AH114" s="164">
        <f t="shared" si="376"/>
        <v>0</v>
      </c>
      <c r="AJ114" s="164">
        <f t="shared" si="377"/>
        <v>0</v>
      </c>
      <c r="AK114" s="164" t="str">
        <f t="shared" si="378"/>
        <v>00000</v>
      </c>
      <c r="AL114" s="188" t="str">
        <f t="shared" si="379"/>
        <v>0秒0</v>
      </c>
      <c r="AM114" s="189">
        <f t="shared" si="380"/>
        <v>0</v>
      </c>
      <c r="AN114" s="189" t="str">
        <f t="shared" si="381"/>
        <v>0</v>
      </c>
      <c r="AO114" s="189" t="str">
        <f t="shared" si="382"/>
        <v>0</v>
      </c>
      <c r="AP114" s="189" t="str">
        <f t="shared" si="383"/>
        <v>0m</v>
      </c>
      <c r="AQ114" s="189" t="str">
        <f t="shared" si="384"/>
        <v>点</v>
      </c>
      <c r="AR114" s="164">
        <f t="shared" si="385"/>
        <v>0</v>
      </c>
      <c r="AS114" s="144" t="str">
        <f t="shared" si="386"/>
        <v/>
      </c>
      <c r="AT114" s="164">
        <f t="shared" si="387"/>
        <v>0</v>
      </c>
      <c r="AU114" s="164">
        <f t="shared" si="388"/>
        <v>0</v>
      </c>
      <c r="AV114" s="164">
        <f t="shared" si="389"/>
        <v>0</v>
      </c>
      <c r="AW114" s="458"/>
      <c r="AX114" s="458"/>
      <c r="AY114" s="455"/>
      <c r="AZ114" s="452"/>
      <c r="BA114" s="145" t="str">
        <f t="shared" si="390"/>
        <v/>
      </c>
      <c r="BB114" s="145" t="str">
        <f t="shared" si="391"/>
        <v/>
      </c>
      <c r="BC114" s="145" t="str">
        <f t="shared" si="392"/>
        <v/>
      </c>
      <c r="BD114" s="203" t="str">
        <f>IF(J114="","",COUNTIF($BC$14:BC114,BC114))</f>
        <v/>
      </c>
      <c r="BE114" s="1" t="str">
        <f t="shared" si="393"/>
        <v/>
      </c>
      <c r="BF114" s="447"/>
      <c r="BG114" s="447"/>
      <c r="BH114" s="447"/>
      <c r="BI114" s="447"/>
      <c r="BJ114" s="447"/>
      <c r="BK114" s="449"/>
      <c r="BL114" s="447"/>
      <c r="BM114" s="447"/>
      <c r="BN114" s="145">
        <f>COUNTIF($AE$14:AE114,AD114&amp;"-"&amp;"*5000m*")</f>
        <v>0</v>
      </c>
      <c r="BO114" s="447"/>
      <c r="BP114" s="449"/>
      <c r="BQ114" s="447"/>
      <c r="BR114" s="447"/>
      <c r="BS114" s="447"/>
      <c r="BT114" s="447"/>
      <c r="BU114" s="447"/>
      <c r="BV114" s="447"/>
    </row>
    <row r="115" spans="1:74" s="1" customFormat="1" ht="18" customHeight="1" thickBot="1">
      <c r="A115" s="524"/>
      <c r="B115" s="169" t="s">
        <v>32</v>
      </c>
      <c r="C115" s="170"/>
      <c r="D115" s="32"/>
      <c r="E115" s="32"/>
      <c r="F115" s="33"/>
      <c r="G115" s="493"/>
      <c r="H115" s="493"/>
      <c r="I115" s="9" t="s">
        <v>33</v>
      </c>
      <c r="J115" s="112"/>
      <c r="K115" s="6" t="str">
        <f>IF(J115&gt;0,VLOOKUP(J115,男子登録情報!$J$1:$K$22,2,0),"")</f>
        <v/>
      </c>
      <c r="L115" s="10" t="s">
        <v>34</v>
      </c>
      <c r="M115" s="149"/>
      <c r="N115" s="7" t="str">
        <f t="shared" si="365"/>
        <v/>
      </c>
      <c r="O115" s="271"/>
      <c r="P115" s="482"/>
      <c r="Q115" s="483"/>
      <c r="R115" s="484"/>
      <c r="S115" s="829"/>
      <c r="T115" s="829"/>
      <c r="W115" s="168">
        <f t="shared" si="371"/>
        <v>0</v>
      </c>
      <c r="X115" s="447"/>
      <c r="Y115" s="145" t="str">
        <f t="shared" si="366"/>
        <v/>
      </c>
      <c r="Z115" s="145" t="str">
        <f t="shared" si="367"/>
        <v/>
      </c>
      <c r="AA115" s="145" t="str">
        <f t="shared" si="368"/>
        <v/>
      </c>
      <c r="AB115" s="145" t="str">
        <f t="shared" si="369"/>
        <v/>
      </c>
      <c r="AC115" s="178">
        <f t="shared" si="372"/>
        <v>0</v>
      </c>
      <c r="AD115" s="309" t="str">
        <f t="shared" si="585"/>
        <v/>
      </c>
      <c r="AE115" s="145" t="str">
        <f t="shared" si="373"/>
        <v/>
      </c>
      <c r="AF115" s="145" t="str">
        <f t="shared" si="374"/>
        <v/>
      </c>
      <c r="AG115" s="182" t="str">
        <f t="shared" si="375"/>
        <v/>
      </c>
      <c r="AH115" s="164">
        <f t="shared" si="376"/>
        <v>0</v>
      </c>
      <c r="AJ115" s="164">
        <f t="shared" si="377"/>
        <v>0</v>
      </c>
      <c r="AK115" s="164" t="str">
        <f t="shared" si="378"/>
        <v>00000</v>
      </c>
      <c r="AL115" s="188" t="str">
        <f t="shared" si="379"/>
        <v>0秒0</v>
      </c>
      <c r="AM115" s="189">
        <f t="shared" si="380"/>
        <v>0</v>
      </c>
      <c r="AN115" s="189" t="str">
        <f t="shared" si="381"/>
        <v>0</v>
      </c>
      <c r="AO115" s="189" t="str">
        <f t="shared" si="382"/>
        <v>0</v>
      </c>
      <c r="AP115" s="189" t="str">
        <f t="shared" si="383"/>
        <v>0m</v>
      </c>
      <c r="AQ115" s="189" t="str">
        <f t="shared" si="384"/>
        <v>点</v>
      </c>
      <c r="AR115" s="164">
        <f t="shared" si="385"/>
        <v>0</v>
      </c>
      <c r="AS115" s="144" t="str">
        <f t="shared" si="386"/>
        <v/>
      </c>
      <c r="AT115" s="164">
        <f t="shared" si="387"/>
        <v>0</v>
      </c>
      <c r="AU115" s="164">
        <f t="shared" si="388"/>
        <v>0</v>
      </c>
      <c r="AV115" s="164">
        <f t="shared" si="389"/>
        <v>0</v>
      </c>
      <c r="AW115" s="459"/>
      <c r="AX115" s="459"/>
      <c r="AY115" s="456"/>
      <c r="AZ115" s="453"/>
      <c r="BA115" s="145" t="str">
        <f t="shared" si="390"/>
        <v/>
      </c>
      <c r="BB115" s="145" t="str">
        <f t="shared" si="391"/>
        <v/>
      </c>
      <c r="BC115" s="145" t="str">
        <f t="shared" si="392"/>
        <v/>
      </c>
      <c r="BD115" s="203" t="str">
        <f>IF(J115="","",COUNTIF($BC$14:BC115,BC115))</f>
        <v/>
      </c>
      <c r="BE115" s="1" t="str">
        <f t="shared" si="393"/>
        <v/>
      </c>
      <c r="BF115" s="447"/>
      <c r="BG115" s="447"/>
      <c r="BH115" s="447"/>
      <c r="BI115" s="447"/>
      <c r="BJ115" s="447"/>
      <c r="BK115" s="450"/>
      <c r="BL115" s="447"/>
      <c r="BM115" s="447"/>
      <c r="BN115" s="145">
        <f>COUNTIF($AE$14:AE115,AD115&amp;"-"&amp;"*5000m*")</f>
        <v>0</v>
      </c>
      <c r="BO115" s="447"/>
      <c r="BP115" s="450"/>
      <c r="BQ115" s="447"/>
      <c r="BR115" s="447"/>
      <c r="BS115" s="447"/>
      <c r="BT115" s="447"/>
      <c r="BU115" s="447"/>
      <c r="BV115" s="447"/>
    </row>
    <row r="116" spans="1:74" s="1" customFormat="1" ht="18" customHeight="1" thickTop="1" thickBot="1">
      <c r="A116" s="522">
        <v>35</v>
      </c>
      <c r="B116" s="500" t="s">
        <v>1224</v>
      </c>
      <c r="C116" s="502"/>
      <c r="D116" s="502" t="str">
        <f>IF(C116&gt;0,VLOOKUP(C116,男子登録情報!$A$1:$H$1688,3,0),"")</f>
        <v/>
      </c>
      <c r="E116" s="502" t="str">
        <f>IF(C116&gt;0,VLOOKUP(C116,男子登録情報!$A$1:$H$1688,4,0),"")</f>
        <v/>
      </c>
      <c r="F116" s="30" t="str">
        <f>IF(C116&gt;0,VLOOKUP(C116,男子登録情報!$A$1:$H$1688,8,0),"")</f>
        <v/>
      </c>
      <c r="G116" s="491" t="e">
        <f>IF(F117&gt;0,VLOOKUP(F117,男子登録情報!$N$2:$O$48,2,0),"")</f>
        <v>#N/A</v>
      </c>
      <c r="H116" s="491" t="str">
        <f t="shared" ref="H116" si="586">IF(C116&gt;0,TEXT(C116,"100000000"),"000000000")</f>
        <v>000000000</v>
      </c>
      <c r="I116" s="5" t="s">
        <v>26</v>
      </c>
      <c r="J116" s="112"/>
      <c r="K116" s="6" t="str">
        <f>IF(J116&gt;0,VLOOKUP(J116,男子登録情報!$J$1:$K$22,2,0),"")</f>
        <v/>
      </c>
      <c r="L116" s="5" t="s">
        <v>29</v>
      </c>
      <c r="M116" s="150"/>
      <c r="N116" s="7" t="str">
        <f t="shared" si="365"/>
        <v/>
      </c>
      <c r="O116" s="271"/>
      <c r="P116" s="512"/>
      <c r="Q116" s="513"/>
      <c r="R116" s="514"/>
      <c r="S116" s="827"/>
      <c r="T116" s="827"/>
      <c r="W116" s="168">
        <f t="shared" si="371"/>
        <v>0</v>
      </c>
      <c r="X116" s="447">
        <f t="shared" ref="X116" si="587">C116</f>
        <v>0</v>
      </c>
      <c r="Y116" s="145" t="str">
        <f t="shared" si="366"/>
        <v/>
      </c>
      <c r="Z116" s="145" t="str">
        <f t="shared" si="367"/>
        <v/>
      </c>
      <c r="AA116" s="145" t="str">
        <f t="shared" si="368"/>
        <v/>
      </c>
      <c r="AB116" s="145" t="str">
        <f t="shared" si="369"/>
        <v/>
      </c>
      <c r="AC116" s="178">
        <f t="shared" si="372"/>
        <v>0</v>
      </c>
      <c r="AD116" s="307" t="str">
        <f t="shared" ref="AD116" si="588">IF(D116="","",D116)</f>
        <v/>
      </c>
      <c r="AE116" s="145" t="str">
        <f t="shared" si="373"/>
        <v/>
      </c>
      <c r="AF116" s="145" t="str">
        <f t="shared" si="374"/>
        <v/>
      </c>
      <c r="AG116" s="182" t="str">
        <f t="shared" si="375"/>
        <v/>
      </c>
      <c r="AH116" s="164">
        <f t="shared" si="376"/>
        <v>0</v>
      </c>
      <c r="AJ116" s="164">
        <f t="shared" si="377"/>
        <v>0</v>
      </c>
      <c r="AK116" s="164" t="str">
        <f t="shared" si="378"/>
        <v>00000</v>
      </c>
      <c r="AL116" s="188" t="str">
        <f t="shared" si="379"/>
        <v>0秒0</v>
      </c>
      <c r="AM116" s="189">
        <f t="shared" si="380"/>
        <v>0</v>
      </c>
      <c r="AN116" s="189" t="str">
        <f t="shared" si="381"/>
        <v>0</v>
      </c>
      <c r="AO116" s="189" t="str">
        <f t="shared" si="382"/>
        <v>0</v>
      </c>
      <c r="AP116" s="189" t="str">
        <f t="shared" si="383"/>
        <v>0m</v>
      </c>
      <c r="AQ116" s="189" t="str">
        <f t="shared" si="384"/>
        <v>点</v>
      </c>
      <c r="AR116" s="164">
        <f t="shared" si="385"/>
        <v>0</v>
      </c>
      <c r="AS116" s="144" t="str">
        <f t="shared" si="386"/>
        <v/>
      </c>
      <c r="AT116" s="164">
        <f t="shared" si="387"/>
        <v>0</v>
      </c>
      <c r="AU116" s="164">
        <f t="shared" si="388"/>
        <v>0</v>
      </c>
      <c r="AV116" s="164">
        <f t="shared" si="389"/>
        <v>0</v>
      </c>
      <c r="AW116" s="457">
        <f>IF(S116="",0,COUNTA($S$14:S118))</f>
        <v>0</v>
      </c>
      <c r="AX116" s="457">
        <f>IF(T116="",0,COUNTA($T$14:T118))</f>
        <v>0</v>
      </c>
      <c r="AY116" s="454">
        <f>IF(OR($K116="20100",$K117="20100",$K118="20100"),COUNTIF($K$14:K118,"20100"),0)</f>
        <v>0</v>
      </c>
      <c r="AZ116" s="451">
        <f t="shared" ref="AZ116" si="589">IF($AY116=0,0,INDEX($M116:$M118,MATCH("20100",$K116:$K118,0),1))</f>
        <v>0</v>
      </c>
      <c r="BA116" s="145" t="str">
        <f t="shared" si="390"/>
        <v/>
      </c>
      <c r="BB116" s="145" t="str">
        <f t="shared" si="391"/>
        <v/>
      </c>
      <c r="BC116" s="145" t="str">
        <f t="shared" si="392"/>
        <v/>
      </c>
      <c r="BD116" s="203" t="str">
        <f>IF(J116="","",COUNTIF($BC$14:BC116,BC116))</f>
        <v/>
      </c>
      <c r="BE116" s="1" t="str">
        <f t="shared" si="393"/>
        <v/>
      </c>
      <c r="BF116" s="447" t="str">
        <f>IF(D116="","",COUNTIF($AD$14:AD116,AD116))</f>
        <v/>
      </c>
      <c r="BG116" s="447">
        <f t="shared" ref="BG116" si="590">IF(BF116=1,BF116,0)</f>
        <v>0</v>
      </c>
      <c r="BH116" s="447" t="str">
        <f t="shared" ref="BH116" si="591">IF(D116="","",$BL116)</f>
        <v/>
      </c>
      <c r="BI116" s="447" t="str">
        <f t="shared" ref="BI116" si="592">IF(E116="","",$BL116)</f>
        <v/>
      </c>
      <c r="BJ116" s="447" t="str">
        <f t="shared" ref="BJ116" si="593">IF(F116="","",$BL116)</f>
        <v/>
      </c>
      <c r="BK116" s="448" t="str">
        <f t="shared" ref="BK116" si="594">IFERROR(IF(G116="","",BL116),"")</f>
        <v/>
      </c>
      <c r="BL116" s="447">
        <v>35</v>
      </c>
      <c r="BM116" s="447">
        <f t="shared" ref="BM116" si="595">IF(C116&gt;0,"",IF(COUNTIF(BH116:BK118,BL116)=4,"",1))</f>
        <v>1</v>
      </c>
      <c r="BN116" s="145">
        <f>COUNTIF($AE$14:AE116,AD116&amp;"-"&amp;"*5000m*")</f>
        <v>0</v>
      </c>
      <c r="BO116" s="447">
        <f t="shared" ref="BO116" si="596">SUM(BN116:BN118)/3</f>
        <v>0</v>
      </c>
      <c r="BP116" s="448" t="str">
        <f t="shared" ref="BP116" si="597">IF(AD116="","",IF(AND(COUNTA(J116:J118)=0,COUNTA(S116:T118)=0),1,""))</f>
        <v/>
      </c>
      <c r="BQ116" s="447">
        <f t="shared" ref="BQ116:BR116" si="598">IF(AND($AD116="",COUNTA(S116)&gt;0),1,0)</f>
        <v>0</v>
      </c>
      <c r="BR116" s="447">
        <f t="shared" si="598"/>
        <v>0</v>
      </c>
      <c r="BS116" s="447" t="str">
        <f t="shared" ref="BS116" si="599">D116&amp;"-"&amp;S116</f>
        <v>-</v>
      </c>
      <c r="BT116" s="447" t="str">
        <f>IF(S116="","",COUNTIF($BS$14:BS116,BS116))</f>
        <v/>
      </c>
      <c r="BU116" s="447" t="str">
        <f t="shared" ref="BU116" si="600">D116&amp;"-"&amp;T116</f>
        <v>-</v>
      </c>
      <c r="BV116" s="447" t="str">
        <f>IF(T116="","",COUNTIF($BU$14:BU116,BU116))</f>
        <v/>
      </c>
    </row>
    <row r="117" spans="1:74" s="1" customFormat="1" ht="18" customHeight="1" thickBot="1">
      <c r="A117" s="523"/>
      <c r="B117" s="501"/>
      <c r="C117" s="503"/>
      <c r="D117" s="503"/>
      <c r="E117" s="503"/>
      <c r="F117" s="31" t="str">
        <f>IF(C116&gt;0,VLOOKUP(C116,男子登録情報!$A$1:$H$1688,5,0),"")</f>
        <v/>
      </c>
      <c r="G117" s="492"/>
      <c r="H117" s="492"/>
      <c r="I117" s="8" t="s">
        <v>30</v>
      </c>
      <c r="J117" s="112"/>
      <c r="K117" s="6" t="str">
        <f>IF(J117&gt;0,VLOOKUP(J117,男子登録情報!$J$1:$K$22,2,0),"")</f>
        <v/>
      </c>
      <c r="L117" s="8" t="s">
        <v>31</v>
      </c>
      <c r="M117" s="148"/>
      <c r="N117" s="7" t="str">
        <f t="shared" si="365"/>
        <v/>
      </c>
      <c r="O117" s="271"/>
      <c r="P117" s="479"/>
      <c r="Q117" s="480"/>
      <c r="R117" s="481"/>
      <c r="S117" s="828"/>
      <c r="T117" s="828"/>
      <c r="W117" s="168">
        <f t="shared" si="371"/>
        <v>0</v>
      </c>
      <c r="X117" s="447"/>
      <c r="Y117" s="145" t="str">
        <f t="shared" si="366"/>
        <v/>
      </c>
      <c r="Z117" s="145" t="str">
        <f t="shared" si="367"/>
        <v/>
      </c>
      <c r="AA117" s="145" t="str">
        <f t="shared" si="368"/>
        <v/>
      </c>
      <c r="AB117" s="145" t="str">
        <f t="shared" si="369"/>
        <v/>
      </c>
      <c r="AC117" s="178">
        <f t="shared" si="372"/>
        <v>0</v>
      </c>
      <c r="AD117" s="308" t="str">
        <f t="shared" ref="AD117:AD118" si="601">AD116</f>
        <v/>
      </c>
      <c r="AE117" s="145" t="str">
        <f t="shared" si="373"/>
        <v/>
      </c>
      <c r="AF117" s="145" t="str">
        <f t="shared" si="374"/>
        <v/>
      </c>
      <c r="AG117" s="182" t="str">
        <f t="shared" si="375"/>
        <v/>
      </c>
      <c r="AH117" s="164">
        <f t="shared" si="376"/>
        <v>0</v>
      </c>
      <c r="AJ117" s="164">
        <f t="shared" si="377"/>
        <v>0</v>
      </c>
      <c r="AK117" s="164" t="str">
        <f t="shared" si="378"/>
        <v>00000</v>
      </c>
      <c r="AL117" s="188" t="str">
        <f t="shared" si="379"/>
        <v>0秒0</v>
      </c>
      <c r="AM117" s="189">
        <f t="shared" si="380"/>
        <v>0</v>
      </c>
      <c r="AN117" s="189" t="str">
        <f t="shared" si="381"/>
        <v>0</v>
      </c>
      <c r="AO117" s="189" t="str">
        <f t="shared" si="382"/>
        <v>0</v>
      </c>
      <c r="AP117" s="189" t="str">
        <f t="shared" si="383"/>
        <v>0m</v>
      </c>
      <c r="AQ117" s="189" t="str">
        <f t="shared" si="384"/>
        <v>点</v>
      </c>
      <c r="AR117" s="164">
        <f t="shared" si="385"/>
        <v>0</v>
      </c>
      <c r="AS117" s="144" t="str">
        <f t="shared" si="386"/>
        <v/>
      </c>
      <c r="AT117" s="164">
        <f t="shared" si="387"/>
        <v>0</v>
      </c>
      <c r="AU117" s="164">
        <f t="shared" si="388"/>
        <v>0</v>
      </c>
      <c r="AV117" s="164">
        <f t="shared" si="389"/>
        <v>0</v>
      </c>
      <c r="AW117" s="458"/>
      <c r="AX117" s="458"/>
      <c r="AY117" s="455"/>
      <c r="AZ117" s="452"/>
      <c r="BA117" s="145" t="str">
        <f t="shared" si="390"/>
        <v/>
      </c>
      <c r="BB117" s="145" t="str">
        <f t="shared" si="391"/>
        <v/>
      </c>
      <c r="BC117" s="145" t="str">
        <f t="shared" si="392"/>
        <v/>
      </c>
      <c r="BD117" s="203" t="str">
        <f>IF(J117="","",COUNTIF($BC$14:BC117,BC117))</f>
        <v/>
      </c>
      <c r="BE117" s="1" t="str">
        <f t="shared" si="393"/>
        <v/>
      </c>
      <c r="BF117" s="447"/>
      <c r="BG117" s="447"/>
      <c r="BH117" s="447"/>
      <c r="BI117" s="447"/>
      <c r="BJ117" s="447"/>
      <c r="BK117" s="449"/>
      <c r="BL117" s="447"/>
      <c r="BM117" s="447"/>
      <c r="BN117" s="145">
        <f>COUNTIF($AE$14:AE117,AD117&amp;"-"&amp;"*5000m*")</f>
        <v>0</v>
      </c>
      <c r="BO117" s="447"/>
      <c r="BP117" s="449"/>
      <c r="BQ117" s="447"/>
      <c r="BR117" s="447"/>
      <c r="BS117" s="447"/>
      <c r="BT117" s="447"/>
      <c r="BU117" s="447"/>
      <c r="BV117" s="447"/>
    </row>
    <row r="118" spans="1:74" s="1" customFormat="1" ht="18" customHeight="1" thickBot="1">
      <c r="A118" s="524"/>
      <c r="B118" s="169" t="s">
        <v>32</v>
      </c>
      <c r="C118" s="170"/>
      <c r="D118" s="32"/>
      <c r="E118" s="32"/>
      <c r="F118" s="33"/>
      <c r="G118" s="493"/>
      <c r="H118" s="493"/>
      <c r="I118" s="9" t="s">
        <v>33</v>
      </c>
      <c r="J118" s="112"/>
      <c r="K118" s="6" t="str">
        <f>IF(J118&gt;0,VLOOKUP(J118,男子登録情報!$J$1:$K$22,2,0),"")</f>
        <v/>
      </c>
      <c r="L118" s="10" t="s">
        <v>34</v>
      </c>
      <c r="M118" s="149"/>
      <c r="N118" s="7" t="str">
        <f t="shared" si="365"/>
        <v/>
      </c>
      <c r="O118" s="271"/>
      <c r="P118" s="482"/>
      <c r="Q118" s="483"/>
      <c r="R118" s="484"/>
      <c r="S118" s="829"/>
      <c r="T118" s="829"/>
      <c r="W118" s="168">
        <f t="shared" si="371"/>
        <v>0</v>
      </c>
      <c r="X118" s="447"/>
      <c r="Y118" s="145" t="str">
        <f t="shared" si="366"/>
        <v/>
      </c>
      <c r="Z118" s="145" t="str">
        <f t="shared" si="367"/>
        <v/>
      </c>
      <c r="AA118" s="145" t="str">
        <f t="shared" si="368"/>
        <v/>
      </c>
      <c r="AB118" s="145" t="str">
        <f t="shared" si="369"/>
        <v/>
      </c>
      <c r="AC118" s="178">
        <f t="shared" si="372"/>
        <v>0</v>
      </c>
      <c r="AD118" s="309" t="str">
        <f t="shared" si="601"/>
        <v/>
      </c>
      <c r="AE118" s="145" t="str">
        <f t="shared" si="373"/>
        <v/>
      </c>
      <c r="AF118" s="145" t="str">
        <f t="shared" si="374"/>
        <v/>
      </c>
      <c r="AG118" s="182" t="str">
        <f t="shared" si="375"/>
        <v/>
      </c>
      <c r="AH118" s="164">
        <f t="shared" si="376"/>
        <v>0</v>
      </c>
      <c r="AJ118" s="164">
        <f t="shared" si="377"/>
        <v>0</v>
      </c>
      <c r="AK118" s="164" t="str">
        <f t="shared" si="378"/>
        <v>00000</v>
      </c>
      <c r="AL118" s="188" t="str">
        <f t="shared" si="379"/>
        <v>0秒0</v>
      </c>
      <c r="AM118" s="189">
        <f t="shared" si="380"/>
        <v>0</v>
      </c>
      <c r="AN118" s="189" t="str">
        <f t="shared" si="381"/>
        <v>0</v>
      </c>
      <c r="AO118" s="189" t="str">
        <f t="shared" si="382"/>
        <v>0</v>
      </c>
      <c r="AP118" s="189" t="str">
        <f t="shared" si="383"/>
        <v>0m</v>
      </c>
      <c r="AQ118" s="189" t="str">
        <f t="shared" si="384"/>
        <v>点</v>
      </c>
      <c r="AR118" s="164">
        <f t="shared" si="385"/>
        <v>0</v>
      </c>
      <c r="AS118" s="144" t="str">
        <f t="shared" si="386"/>
        <v/>
      </c>
      <c r="AT118" s="164">
        <f t="shared" si="387"/>
        <v>0</v>
      </c>
      <c r="AU118" s="164">
        <f t="shared" si="388"/>
        <v>0</v>
      </c>
      <c r="AV118" s="164">
        <f t="shared" si="389"/>
        <v>0</v>
      </c>
      <c r="AW118" s="459"/>
      <c r="AX118" s="459"/>
      <c r="AY118" s="456"/>
      <c r="AZ118" s="453"/>
      <c r="BA118" s="145" t="str">
        <f t="shared" si="390"/>
        <v/>
      </c>
      <c r="BB118" s="145" t="str">
        <f t="shared" si="391"/>
        <v/>
      </c>
      <c r="BC118" s="145" t="str">
        <f t="shared" si="392"/>
        <v/>
      </c>
      <c r="BD118" s="203" t="str">
        <f>IF(J118="","",COUNTIF($BC$14:BC118,BC118))</f>
        <v/>
      </c>
      <c r="BE118" s="1" t="str">
        <f t="shared" si="393"/>
        <v/>
      </c>
      <c r="BF118" s="447"/>
      <c r="BG118" s="447"/>
      <c r="BH118" s="447"/>
      <c r="BI118" s="447"/>
      <c r="BJ118" s="447"/>
      <c r="BK118" s="450"/>
      <c r="BL118" s="447"/>
      <c r="BM118" s="447"/>
      <c r="BN118" s="145">
        <f>COUNTIF($AE$14:AE118,AD118&amp;"-"&amp;"*5000m*")</f>
        <v>0</v>
      </c>
      <c r="BO118" s="447"/>
      <c r="BP118" s="450"/>
      <c r="BQ118" s="447"/>
      <c r="BR118" s="447"/>
      <c r="BS118" s="447"/>
      <c r="BT118" s="447"/>
      <c r="BU118" s="447"/>
      <c r="BV118" s="447"/>
    </row>
    <row r="119" spans="1:74" s="1" customFormat="1" ht="18" customHeight="1" thickTop="1" thickBot="1">
      <c r="A119" s="522">
        <v>36</v>
      </c>
      <c r="B119" s="500" t="s">
        <v>1224</v>
      </c>
      <c r="C119" s="502"/>
      <c r="D119" s="502" t="str">
        <f>IF(C119&gt;0,VLOOKUP(C119,男子登録情報!$A$1:$H$1688,3,0),"")</f>
        <v/>
      </c>
      <c r="E119" s="502" t="str">
        <f>IF(C119&gt;0,VLOOKUP(C119,男子登録情報!$A$1:$H$1688,4,0),"")</f>
        <v/>
      </c>
      <c r="F119" s="30" t="str">
        <f>IF(C119&gt;0,VLOOKUP(C119,男子登録情報!$A$1:$H$1688,8,0),"")</f>
        <v/>
      </c>
      <c r="G119" s="491" t="e">
        <f>IF(F120&gt;0,VLOOKUP(F120,男子登録情報!$N$2:$O$48,2,0),"")</f>
        <v>#N/A</v>
      </c>
      <c r="H119" s="491" t="str">
        <f t="shared" ref="H119" si="602">IF(C119&gt;0,TEXT(C119,"100000000"),"000000000")</f>
        <v>000000000</v>
      </c>
      <c r="I119" s="5" t="s">
        <v>26</v>
      </c>
      <c r="J119" s="112"/>
      <c r="K119" s="6" t="str">
        <f>IF(J119&gt;0,VLOOKUP(J119,男子登録情報!$J$1:$K$22,2,0),"")</f>
        <v/>
      </c>
      <c r="L119" s="5" t="s">
        <v>29</v>
      </c>
      <c r="M119" s="150"/>
      <c r="N119" s="7" t="str">
        <f t="shared" si="365"/>
        <v/>
      </c>
      <c r="O119" s="271"/>
      <c r="P119" s="512"/>
      <c r="Q119" s="513"/>
      <c r="R119" s="514"/>
      <c r="S119" s="827"/>
      <c r="T119" s="827"/>
      <c r="W119" s="168">
        <f t="shared" si="371"/>
        <v>0</v>
      </c>
      <c r="X119" s="447">
        <f t="shared" ref="X119" si="603">C119</f>
        <v>0</v>
      </c>
      <c r="Y119" s="145" t="str">
        <f t="shared" si="366"/>
        <v/>
      </c>
      <c r="Z119" s="145" t="str">
        <f t="shared" si="367"/>
        <v/>
      </c>
      <c r="AA119" s="145" t="str">
        <f t="shared" si="368"/>
        <v/>
      </c>
      <c r="AB119" s="145" t="str">
        <f t="shared" si="369"/>
        <v/>
      </c>
      <c r="AC119" s="178">
        <f t="shared" si="372"/>
        <v>0</v>
      </c>
      <c r="AD119" s="307" t="str">
        <f t="shared" ref="AD119" si="604">IF(D119="","",D119)</f>
        <v/>
      </c>
      <c r="AE119" s="145" t="str">
        <f t="shared" si="373"/>
        <v/>
      </c>
      <c r="AF119" s="145" t="str">
        <f t="shared" si="374"/>
        <v/>
      </c>
      <c r="AG119" s="182" t="str">
        <f t="shared" si="375"/>
        <v/>
      </c>
      <c r="AH119" s="164">
        <f t="shared" si="376"/>
        <v>0</v>
      </c>
      <c r="AJ119" s="164">
        <f t="shared" si="377"/>
        <v>0</v>
      </c>
      <c r="AK119" s="164" t="str">
        <f t="shared" si="378"/>
        <v>00000</v>
      </c>
      <c r="AL119" s="188" t="str">
        <f t="shared" si="379"/>
        <v>0秒0</v>
      </c>
      <c r="AM119" s="189">
        <f t="shared" si="380"/>
        <v>0</v>
      </c>
      <c r="AN119" s="189" t="str">
        <f t="shared" si="381"/>
        <v>0</v>
      </c>
      <c r="AO119" s="189" t="str">
        <f t="shared" si="382"/>
        <v>0</v>
      </c>
      <c r="AP119" s="189" t="str">
        <f t="shared" si="383"/>
        <v>0m</v>
      </c>
      <c r="AQ119" s="189" t="str">
        <f t="shared" si="384"/>
        <v>点</v>
      </c>
      <c r="AR119" s="164">
        <f t="shared" si="385"/>
        <v>0</v>
      </c>
      <c r="AS119" s="144" t="str">
        <f t="shared" si="386"/>
        <v/>
      </c>
      <c r="AT119" s="164">
        <f t="shared" si="387"/>
        <v>0</v>
      </c>
      <c r="AU119" s="164">
        <f t="shared" si="388"/>
        <v>0</v>
      </c>
      <c r="AV119" s="164">
        <f t="shared" si="389"/>
        <v>0</v>
      </c>
      <c r="AW119" s="457">
        <f>IF(S119="",0,COUNTA($S$14:S121))</f>
        <v>0</v>
      </c>
      <c r="AX119" s="457">
        <f>IF(T119="",0,COUNTA($T$14:T121))</f>
        <v>0</v>
      </c>
      <c r="AY119" s="454">
        <f>IF(OR($K119="20100",$K120="20100",$K121="20100"),COUNTIF($K$14:K121,"20100"),0)</f>
        <v>0</v>
      </c>
      <c r="AZ119" s="451">
        <f t="shared" ref="AZ119" si="605">IF($AY119=0,0,INDEX($M119:$M121,MATCH("20100",$K119:$K121,0),1))</f>
        <v>0</v>
      </c>
      <c r="BA119" s="145" t="str">
        <f t="shared" si="390"/>
        <v/>
      </c>
      <c r="BB119" s="145" t="str">
        <f t="shared" si="391"/>
        <v/>
      </c>
      <c r="BC119" s="145" t="str">
        <f t="shared" si="392"/>
        <v/>
      </c>
      <c r="BD119" s="203" t="str">
        <f>IF(J119="","",COUNTIF($BC$14:BC119,BC119))</f>
        <v/>
      </c>
      <c r="BE119" s="1" t="str">
        <f t="shared" si="393"/>
        <v/>
      </c>
      <c r="BF119" s="447" t="str">
        <f>IF(D119="","",COUNTIF($AD$14:AD119,AD119))</f>
        <v/>
      </c>
      <c r="BG119" s="447">
        <f t="shared" ref="BG119" si="606">IF(BF119=1,BF119,0)</f>
        <v>0</v>
      </c>
      <c r="BH119" s="447" t="str">
        <f t="shared" ref="BH119" si="607">IF(D119="","",$BL119)</f>
        <v/>
      </c>
      <c r="BI119" s="447" t="str">
        <f t="shared" ref="BI119" si="608">IF(E119="","",$BL119)</f>
        <v/>
      </c>
      <c r="BJ119" s="447" t="str">
        <f t="shared" ref="BJ119" si="609">IF(F119="","",$BL119)</f>
        <v/>
      </c>
      <c r="BK119" s="448" t="str">
        <f t="shared" ref="BK119" si="610">IFERROR(IF(G119="","",BL119),"")</f>
        <v/>
      </c>
      <c r="BL119" s="447">
        <v>36</v>
      </c>
      <c r="BM119" s="447">
        <f t="shared" ref="BM119" si="611">IF(C119&gt;0,"",IF(COUNTIF(BH119:BK121,BL119)=4,"",1))</f>
        <v>1</v>
      </c>
      <c r="BN119" s="145">
        <f>COUNTIF($AE$14:AE119,AD119&amp;"-"&amp;"*5000m*")</f>
        <v>0</v>
      </c>
      <c r="BO119" s="447">
        <f t="shared" ref="BO119" si="612">SUM(BN119:BN121)/3</f>
        <v>0</v>
      </c>
      <c r="BP119" s="448" t="str">
        <f t="shared" ref="BP119" si="613">IF(AD119="","",IF(AND(COUNTA(J119:J121)=0,COUNTA(S119:T121)=0),1,""))</f>
        <v/>
      </c>
      <c r="BQ119" s="447">
        <f t="shared" ref="BQ119:BR119" si="614">IF(AND($AD119="",COUNTA(S119)&gt;0),1,0)</f>
        <v>0</v>
      </c>
      <c r="BR119" s="447">
        <f t="shared" si="614"/>
        <v>0</v>
      </c>
      <c r="BS119" s="447" t="str">
        <f t="shared" ref="BS119" si="615">D119&amp;"-"&amp;S119</f>
        <v>-</v>
      </c>
      <c r="BT119" s="447" t="str">
        <f>IF(S119="","",COUNTIF($BS$14:BS119,BS119))</f>
        <v/>
      </c>
      <c r="BU119" s="447" t="str">
        <f t="shared" ref="BU119" si="616">D119&amp;"-"&amp;T119</f>
        <v>-</v>
      </c>
      <c r="BV119" s="447" t="str">
        <f>IF(T119="","",COUNTIF($BU$14:BU119,BU119))</f>
        <v/>
      </c>
    </row>
    <row r="120" spans="1:74" s="1" customFormat="1" ht="18" customHeight="1" thickBot="1">
      <c r="A120" s="523"/>
      <c r="B120" s="501"/>
      <c r="C120" s="503"/>
      <c r="D120" s="503"/>
      <c r="E120" s="503"/>
      <c r="F120" s="31" t="str">
        <f>IF(C119&gt;0,VLOOKUP(C119,男子登録情報!$A$1:$H$1688,5,0),"")</f>
        <v/>
      </c>
      <c r="G120" s="492"/>
      <c r="H120" s="492"/>
      <c r="I120" s="8" t="s">
        <v>30</v>
      </c>
      <c r="J120" s="112"/>
      <c r="K120" s="6" t="str">
        <f>IF(J120&gt;0,VLOOKUP(J120,男子登録情報!$J$1:$K$22,2,0),"")</f>
        <v/>
      </c>
      <c r="L120" s="8" t="s">
        <v>31</v>
      </c>
      <c r="M120" s="148"/>
      <c r="N120" s="7" t="str">
        <f t="shared" si="365"/>
        <v/>
      </c>
      <c r="O120" s="271"/>
      <c r="P120" s="479"/>
      <c r="Q120" s="480"/>
      <c r="R120" s="481"/>
      <c r="S120" s="828"/>
      <c r="T120" s="828"/>
      <c r="W120" s="168">
        <f t="shared" si="371"/>
        <v>0</v>
      </c>
      <c r="X120" s="447"/>
      <c r="Y120" s="145" t="str">
        <f t="shared" si="366"/>
        <v/>
      </c>
      <c r="Z120" s="145" t="str">
        <f t="shared" si="367"/>
        <v/>
      </c>
      <c r="AA120" s="145" t="str">
        <f t="shared" si="368"/>
        <v/>
      </c>
      <c r="AB120" s="145" t="str">
        <f t="shared" si="369"/>
        <v/>
      </c>
      <c r="AC120" s="178">
        <f t="shared" si="372"/>
        <v>0</v>
      </c>
      <c r="AD120" s="308" t="str">
        <f t="shared" ref="AD120:AD121" si="617">AD119</f>
        <v/>
      </c>
      <c r="AE120" s="145" t="str">
        <f t="shared" si="373"/>
        <v/>
      </c>
      <c r="AF120" s="145" t="str">
        <f t="shared" si="374"/>
        <v/>
      </c>
      <c r="AG120" s="182" t="str">
        <f t="shared" si="375"/>
        <v/>
      </c>
      <c r="AH120" s="164">
        <f t="shared" si="376"/>
        <v>0</v>
      </c>
      <c r="AJ120" s="164">
        <f t="shared" si="377"/>
        <v>0</v>
      </c>
      <c r="AK120" s="164" t="str">
        <f t="shared" si="378"/>
        <v>00000</v>
      </c>
      <c r="AL120" s="188" t="str">
        <f t="shared" si="379"/>
        <v>0秒0</v>
      </c>
      <c r="AM120" s="189">
        <f t="shared" si="380"/>
        <v>0</v>
      </c>
      <c r="AN120" s="189" t="str">
        <f t="shared" si="381"/>
        <v>0</v>
      </c>
      <c r="AO120" s="189" t="str">
        <f t="shared" si="382"/>
        <v>0</v>
      </c>
      <c r="AP120" s="189" t="str">
        <f t="shared" si="383"/>
        <v>0m</v>
      </c>
      <c r="AQ120" s="189" t="str">
        <f t="shared" si="384"/>
        <v>点</v>
      </c>
      <c r="AR120" s="164">
        <f t="shared" si="385"/>
        <v>0</v>
      </c>
      <c r="AS120" s="144" t="str">
        <f t="shared" si="386"/>
        <v/>
      </c>
      <c r="AT120" s="164">
        <f t="shared" si="387"/>
        <v>0</v>
      </c>
      <c r="AU120" s="164">
        <f t="shared" si="388"/>
        <v>0</v>
      </c>
      <c r="AV120" s="164">
        <f t="shared" si="389"/>
        <v>0</v>
      </c>
      <c r="AW120" s="458"/>
      <c r="AX120" s="458"/>
      <c r="AY120" s="455"/>
      <c r="AZ120" s="452"/>
      <c r="BA120" s="145" t="str">
        <f t="shared" si="390"/>
        <v/>
      </c>
      <c r="BB120" s="145" t="str">
        <f t="shared" si="391"/>
        <v/>
      </c>
      <c r="BC120" s="145" t="str">
        <f t="shared" si="392"/>
        <v/>
      </c>
      <c r="BD120" s="203" t="str">
        <f>IF(J120="","",COUNTIF($BC$14:BC120,BC120))</f>
        <v/>
      </c>
      <c r="BE120" s="1" t="str">
        <f t="shared" si="393"/>
        <v/>
      </c>
      <c r="BF120" s="447"/>
      <c r="BG120" s="447"/>
      <c r="BH120" s="447"/>
      <c r="BI120" s="447"/>
      <c r="BJ120" s="447"/>
      <c r="BK120" s="449"/>
      <c r="BL120" s="447"/>
      <c r="BM120" s="447"/>
      <c r="BN120" s="145">
        <f>COUNTIF($AE$14:AE120,AD120&amp;"-"&amp;"*5000m*")</f>
        <v>0</v>
      </c>
      <c r="BO120" s="447"/>
      <c r="BP120" s="449"/>
      <c r="BQ120" s="447"/>
      <c r="BR120" s="447"/>
      <c r="BS120" s="447"/>
      <c r="BT120" s="447"/>
      <c r="BU120" s="447"/>
      <c r="BV120" s="447"/>
    </row>
    <row r="121" spans="1:74" s="1" customFormat="1" ht="18" customHeight="1" thickBot="1">
      <c r="A121" s="524"/>
      <c r="B121" s="169" t="s">
        <v>32</v>
      </c>
      <c r="C121" s="170"/>
      <c r="D121" s="32"/>
      <c r="E121" s="32"/>
      <c r="F121" s="33"/>
      <c r="G121" s="493"/>
      <c r="H121" s="493"/>
      <c r="I121" s="9" t="s">
        <v>33</v>
      </c>
      <c r="J121" s="112"/>
      <c r="K121" s="6" t="str">
        <f>IF(J121&gt;0,VLOOKUP(J121,男子登録情報!$J$1:$K$22,2,0),"")</f>
        <v/>
      </c>
      <c r="L121" s="10" t="s">
        <v>34</v>
      </c>
      <c r="M121" s="149"/>
      <c r="N121" s="7" t="str">
        <f t="shared" si="365"/>
        <v/>
      </c>
      <c r="O121" s="271"/>
      <c r="P121" s="482"/>
      <c r="Q121" s="483"/>
      <c r="R121" s="484"/>
      <c r="S121" s="829"/>
      <c r="T121" s="829"/>
      <c r="W121" s="168">
        <f t="shared" si="371"/>
        <v>0</v>
      </c>
      <c r="X121" s="447"/>
      <c r="Y121" s="145" t="str">
        <f t="shared" si="366"/>
        <v/>
      </c>
      <c r="Z121" s="145" t="str">
        <f t="shared" si="367"/>
        <v/>
      </c>
      <c r="AA121" s="145" t="str">
        <f t="shared" si="368"/>
        <v/>
      </c>
      <c r="AB121" s="145" t="str">
        <f t="shared" si="369"/>
        <v/>
      </c>
      <c r="AC121" s="178">
        <f t="shared" si="372"/>
        <v>0</v>
      </c>
      <c r="AD121" s="309" t="str">
        <f t="shared" si="617"/>
        <v/>
      </c>
      <c r="AE121" s="145" t="str">
        <f t="shared" si="373"/>
        <v/>
      </c>
      <c r="AF121" s="145" t="str">
        <f t="shared" si="374"/>
        <v/>
      </c>
      <c r="AG121" s="182" t="str">
        <f t="shared" si="375"/>
        <v/>
      </c>
      <c r="AH121" s="164">
        <f t="shared" si="376"/>
        <v>0</v>
      </c>
      <c r="AJ121" s="164">
        <f t="shared" si="377"/>
        <v>0</v>
      </c>
      <c r="AK121" s="164" t="str">
        <f t="shared" si="378"/>
        <v>00000</v>
      </c>
      <c r="AL121" s="188" t="str">
        <f t="shared" si="379"/>
        <v>0秒0</v>
      </c>
      <c r="AM121" s="189">
        <f t="shared" si="380"/>
        <v>0</v>
      </c>
      <c r="AN121" s="189" t="str">
        <f t="shared" si="381"/>
        <v>0</v>
      </c>
      <c r="AO121" s="189" t="str">
        <f t="shared" si="382"/>
        <v>0</v>
      </c>
      <c r="AP121" s="189" t="str">
        <f t="shared" si="383"/>
        <v>0m</v>
      </c>
      <c r="AQ121" s="189" t="str">
        <f t="shared" si="384"/>
        <v>点</v>
      </c>
      <c r="AR121" s="164">
        <f t="shared" si="385"/>
        <v>0</v>
      </c>
      <c r="AS121" s="144" t="str">
        <f t="shared" si="386"/>
        <v/>
      </c>
      <c r="AT121" s="164">
        <f t="shared" si="387"/>
        <v>0</v>
      </c>
      <c r="AU121" s="164">
        <f t="shared" si="388"/>
        <v>0</v>
      </c>
      <c r="AV121" s="164">
        <f t="shared" si="389"/>
        <v>0</v>
      </c>
      <c r="AW121" s="459"/>
      <c r="AX121" s="459"/>
      <c r="AY121" s="456"/>
      <c r="AZ121" s="453"/>
      <c r="BA121" s="145" t="str">
        <f t="shared" si="390"/>
        <v/>
      </c>
      <c r="BB121" s="145" t="str">
        <f t="shared" si="391"/>
        <v/>
      </c>
      <c r="BC121" s="145" t="str">
        <f t="shared" si="392"/>
        <v/>
      </c>
      <c r="BD121" s="203" t="str">
        <f>IF(J121="","",COUNTIF($BC$14:BC121,BC121))</f>
        <v/>
      </c>
      <c r="BE121" s="1" t="str">
        <f t="shared" si="393"/>
        <v/>
      </c>
      <c r="BF121" s="447"/>
      <c r="BG121" s="447"/>
      <c r="BH121" s="447"/>
      <c r="BI121" s="447"/>
      <c r="BJ121" s="447"/>
      <c r="BK121" s="450"/>
      <c r="BL121" s="447"/>
      <c r="BM121" s="447"/>
      <c r="BN121" s="145">
        <f>COUNTIF($AE$14:AE121,AD121&amp;"-"&amp;"*5000m*")</f>
        <v>0</v>
      </c>
      <c r="BO121" s="447"/>
      <c r="BP121" s="450"/>
      <c r="BQ121" s="447"/>
      <c r="BR121" s="447"/>
      <c r="BS121" s="447"/>
      <c r="BT121" s="447"/>
      <c r="BU121" s="447"/>
      <c r="BV121" s="447"/>
    </row>
    <row r="122" spans="1:74" s="1" customFormat="1" ht="18" customHeight="1" thickTop="1" thickBot="1">
      <c r="A122" s="522">
        <v>37</v>
      </c>
      <c r="B122" s="500" t="s">
        <v>1224</v>
      </c>
      <c r="C122" s="502"/>
      <c r="D122" s="502" t="str">
        <f>IF(C122&gt;0,VLOOKUP(C122,男子登録情報!$A$1:$H$1688,3,0),"")</f>
        <v/>
      </c>
      <c r="E122" s="502" t="str">
        <f>IF(C122&gt;0,VLOOKUP(C122,男子登録情報!$A$1:$H$1688,4,0),"")</f>
        <v/>
      </c>
      <c r="F122" s="30" t="str">
        <f>IF(C122&gt;0,VLOOKUP(C122,男子登録情報!$A$1:$H$1688,8,0),"")</f>
        <v/>
      </c>
      <c r="G122" s="491" t="e">
        <f>IF(F123&gt;0,VLOOKUP(F123,男子登録情報!$N$2:$O$48,2,0),"")</f>
        <v>#N/A</v>
      </c>
      <c r="H122" s="491" t="str">
        <f t="shared" ref="H122" si="618">IF(C122&gt;0,TEXT(C122,"100000000"),"000000000")</f>
        <v>000000000</v>
      </c>
      <c r="I122" s="5" t="s">
        <v>26</v>
      </c>
      <c r="J122" s="112"/>
      <c r="K122" s="6" t="str">
        <f>IF(J122&gt;0,VLOOKUP(J122,男子登録情報!$J$1:$K$22,2,0),"")</f>
        <v/>
      </c>
      <c r="L122" s="5" t="s">
        <v>29</v>
      </c>
      <c r="M122" s="150"/>
      <c r="N122" s="7" t="str">
        <f t="shared" si="365"/>
        <v/>
      </c>
      <c r="O122" s="271"/>
      <c r="P122" s="512"/>
      <c r="Q122" s="513"/>
      <c r="R122" s="514"/>
      <c r="S122" s="827"/>
      <c r="T122" s="827"/>
      <c r="W122" s="168">
        <f t="shared" si="371"/>
        <v>0</v>
      </c>
      <c r="X122" s="447">
        <f t="shared" ref="X122" si="619">C122</f>
        <v>0</v>
      </c>
      <c r="Y122" s="145" t="str">
        <f t="shared" si="366"/>
        <v/>
      </c>
      <c r="Z122" s="145" t="str">
        <f t="shared" si="367"/>
        <v/>
      </c>
      <c r="AA122" s="145" t="str">
        <f t="shared" si="368"/>
        <v/>
      </c>
      <c r="AB122" s="145" t="str">
        <f t="shared" si="369"/>
        <v/>
      </c>
      <c r="AC122" s="178">
        <f t="shared" si="372"/>
        <v>0</v>
      </c>
      <c r="AD122" s="307" t="str">
        <f t="shared" ref="AD122" si="620">IF(D122="","",D122)</f>
        <v/>
      </c>
      <c r="AE122" s="145" t="str">
        <f t="shared" si="373"/>
        <v/>
      </c>
      <c r="AF122" s="145" t="str">
        <f t="shared" si="374"/>
        <v/>
      </c>
      <c r="AG122" s="182" t="str">
        <f t="shared" si="375"/>
        <v/>
      </c>
      <c r="AH122" s="164">
        <f t="shared" si="376"/>
        <v>0</v>
      </c>
      <c r="AJ122" s="164">
        <f t="shared" si="377"/>
        <v>0</v>
      </c>
      <c r="AK122" s="164" t="str">
        <f t="shared" si="378"/>
        <v>00000</v>
      </c>
      <c r="AL122" s="188" t="str">
        <f t="shared" si="379"/>
        <v>0秒0</v>
      </c>
      <c r="AM122" s="189">
        <f t="shared" si="380"/>
        <v>0</v>
      </c>
      <c r="AN122" s="189" t="str">
        <f t="shared" si="381"/>
        <v>0</v>
      </c>
      <c r="AO122" s="189" t="str">
        <f t="shared" si="382"/>
        <v>0</v>
      </c>
      <c r="AP122" s="189" t="str">
        <f t="shared" si="383"/>
        <v>0m</v>
      </c>
      <c r="AQ122" s="189" t="str">
        <f t="shared" si="384"/>
        <v>点</v>
      </c>
      <c r="AR122" s="164">
        <f t="shared" si="385"/>
        <v>0</v>
      </c>
      <c r="AS122" s="144" t="str">
        <f t="shared" si="386"/>
        <v/>
      </c>
      <c r="AT122" s="164">
        <f t="shared" si="387"/>
        <v>0</v>
      </c>
      <c r="AU122" s="164">
        <f t="shared" si="388"/>
        <v>0</v>
      </c>
      <c r="AV122" s="164">
        <f t="shared" si="389"/>
        <v>0</v>
      </c>
      <c r="AW122" s="457">
        <f>IF(S122="",0,COUNTA($S$14:S124))</f>
        <v>0</v>
      </c>
      <c r="AX122" s="457">
        <f>IF(T122="",0,COUNTA($T$14:T124))</f>
        <v>0</v>
      </c>
      <c r="AY122" s="454">
        <f>IF(OR($K122="20100",$K123="20100",$K124="20100"),COUNTIF($K$14:K124,"20100"),0)</f>
        <v>0</v>
      </c>
      <c r="AZ122" s="451">
        <f t="shared" ref="AZ122" si="621">IF($AY122=0,0,INDEX($M122:$M124,MATCH("20100",$K122:$K124,0),1))</f>
        <v>0</v>
      </c>
      <c r="BA122" s="145" t="str">
        <f t="shared" si="390"/>
        <v/>
      </c>
      <c r="BB122" s="145" t="str">
        <f t="shared" si="391"/>
        <v/>
      </c>
      <c r="BC122" s="145" t="str">
        <f t="shared" si="392"/>
        <v/>
      </c>
      <c r="BD122" s="203" t="str">
        <f>IF(J122="","",COUNTIF($BC$14:BC122,BC122))</f>
        <v/>
      </c>
      <c r="BE122" s="1" t="str">
        <f t="shared" si="393"/>
        <v/>
      </c>
      <c r="BF122" s="447" t="str">
        <f>IF(D122="","",COUNTIF($AD$14:AD122,AD122))</f>
        <v/>
      </c>
      <c r="BG122" s="447">
        <f t="shared" ref="BG122" si="622">IF(BF122=1,BF122,0)</f>
        <v>0</v>
      </c>
      <c r="BH122" s="447" t="str">
        <f t="shared" ref="BH122" si="623">IF(D122="","",$BL122)</f>
        <v/>
      </c>
      <c r="BI122" s="447" t="str">
        <f t="shared" ref="BI122" si="624">IF(E122="","",$BL122)</f>
        <v/>
      </c>
      <c r="BJ122" s="447" t="str">
        <f t="shared" ref="BJ122" si="625">IF(F122="","",$BL122)</f>
        <v/>
      </c>
      <c r="BK122" s="448" t="str">
        <f t="shared" ref="BK122" si="626">IFERROR(IF(G122="","",BL122),"")</f>
        <v/>
      </c>
      <c r="BL122" s="447">
        <v>37</v>
      </c>
      <c r="BM122" s="447">
        <f t="shared" ref="BM122" si="627">IF(C122&gt;0,"",IF(COUNTIF(BH122:BK124,BL122)=4,"",1))</f>
        <v>1</v>
      </c>
      <c r="BN122" s="145">
        <f>COUNTIF($AE$14:AE122,AD122&amp;"-"&amp;"*5000m*")</f>
        <v>0</v>
      </c>
      <c r="BO122" s="447">
        <f t="shared" ref="BO122" si="628">SUM(BN122:BN124)/3</f>
        <v>0</v>
      </c>
      <c r="BP122" s="448" t="str">
        <f t="shared" ref="BP122" si="629">IF(AD122="","",IF(AND(COUNTA(J122:J124)=0,COUNTA(S122:T124)=0),1,""))</f>
        <v/>
      </c>
      <c r="BQ122" s="447">
        <f t="shared" ref="BQ122:BR122" si="630">IF(AND($AD122="",COUNTA(S122)&gt;0),1,0)</f>
        <v>0</v>
      </c>
      <c r="BR122" s="447">
        <f t="shared" si="630"/>
        <v>0</v>
      </c>
      <c r="BS122" s="447" t="str">
        <f t="shared" ref="BS122" si="631">D122&amp;"-"&amp;S122</f>
        <v>-</v>
      </c>
      <c r="BT122" s="447" t="str">
        <f>IF(S122="","",COUNTIF($BS$14:BS122,BS122))</f>
        <v/>
      </c>
      <c r="BU122" s="447" t="str">
        <f t="shared" ref="BU122" si="632">D122&amp;"-"&amp;T122</f>
        <v>-</v>
      </c>
      <c r="BV122" s="447" t="str">
        <f>IF(T122="","",COUNTIF($BU$14:BU122,BU122))</f>
        <v/>
      </c>
    </row>
    <row r="123" spans="1:74" s="1" customFormat="1" ht="18" customHeight="1" thickBot="1">
      <c r="A123" s="523"/>
      <c r="B123" s="501"/>
      <c r="C123" s="503"/>
      <c r="D123" s="503"/>
      <c r="E123" s="503"/>
      <c r="F123" s="31" t="str">
        <f>IF(C122&gt;0,VLOOKUP(C122,男子登録情報!$A$1:$H$1688,5,0),"")</f>
        <v/>
      </c>
      <c r="G123" s="492"/>
      <c r="H123" s="492"/>
      <c r="I123" s="8" t="s">
        <v>30</v>
      </c>
      <c r="J123" s="112"/>
      <c r="K123" s="6" t="str">
        <f>IF(J123&gt;0,VLOOKUP(J123,男子登録情報!$J$1:$K$22,2,0),"")</f>
        <v/>
      </c>
      <c r="L123" s="8" t="s">
        <v>31</v>
      </c>
      <c r="M123" s="148"/>
      <c r="N123" s="7" t="str">
        <f t="shared" si="365"/>
        <v/>
      </c>
      <c r="O123" s="271"/>
      <c r="P123" s="479"/>
      <c r="Q123" s="480"/>
      <c r="R123" s="481"/>
      <c r="S123" s="828"/>
      <c r="T123" s="828"/>
      <c r="W123" s="168">
        <f t="shared" si="371"/>
        <v>0</v>
      </c>
      <c r="X123" s="447"/>
      <c r="Y123" s="145" t="str">
        <f t="shared" si="366"/>
        <v/>
      </c>
      <c r="Z123" s="145" t="str">
        <f t="shared" si="367"/>
        <v/>
      </c>
      <c r="AA123" s="145" t="str">
        <f t="shared" si="368"/>
        <v/>
      </c>
      <c r="AB123" s="145" t="str">
        <f t="shared" si="369"/>
        <v/>
      </c>
      <c r="AC123" s="178">
        <f t="shared" si="372"/>
        <v>0</v>
      </c>
      <c r="AD123" s="308" t="str">
        <f t="shared" ref="AD123:AD124" si="633">AD122</f>
        <v/>
      </c>
      <c r="AE123" s="145" t="str">
        <f t="shared" si="373"/>
        <v/>
      </c>
      <c r="AF123" s="145" t="str">
        <f t="shared" si="374"/>
        <v/>
      </c>
      <c r="AG123" s="182" t="str">
        <f t="shared" si="375"/>
        <v/>
      </c>
      <c r="AH123" s="164">
        <f t="shared" si="376"/>
        <v>0</v>
      </c>
      <c r="AJ123" s="164">
        <f t="shared" si="377"/>
        <v>0</v>
      </c>
      <c r="AK123" s="164" t="str">
        <f t="shared" si="378"/>
        <v>00000</v>
      </c>
      <c r="AL123" s="188" t="str">
        <f t="shared" si="379"/>
        <v>0秒0</v>
      </c>
      <c r="AM123" s="189">
        <f t="shared" si="380"/>
        <v>0</v>
      </c>
      <c r="AN123" s="189" t="str">
        <f t="shared" si="381"/>
        <v>0</v>
      </c>
      <c r="AO123" s="189" t="str">
        <f t="shared" si="382"/>
        <v>0</v>
      </c>
      <c r="AP123" s="189" t="str">
        <f t="shared" si="383"/>
        <v>0m</v>
      </c>
      <c r="AQ123" s="189" t="str">
        <f t="shared" si="384"/>
        <v>点</v>
      </c>
      <c r="AR123" s="164">
        <f t="shared" si="385"/>
        <v>0</v>
      </c>
      <c r="AS123" s="144" t="str">
        <f t="shared" si="386"/>
        <v/>
      </c>
      <c r="AT123" s="164">
        <f t="shared" si="387"/>
        <v>0</v>
      </c>
      <c r="AU123" s="164">
        <f t="shared" si="388"/>
        <v>0</v>
      </c>
      <c r="AV123" s="164">
        <f t="shared" si="389"/>
        <v>0</v>
      </c>
      <c r="AW123" s="458"/>
      <c r="AX123" s="458"/>
      <c r="AY123" s="455"/>
      <c r="AZ123" s="452"/>
      <c r="BA123" s="145" t="str">
        <f t="shared" si="390"/>
        <v/>
      </c>
      <c r="BB123" s="145" t="str">
        <f t="shared" si="391"/>
        <v/>
      </c>
      <c r="BC123" s="145" t="str">
        <f t="shared" si="392"/>
        <v/>
      </c>
      <c r="BD123" s="203" t="str">
        <f>IF(J123="","",COUNTIF($BC$14:BC123,BC123))</f>
        <v/>
      </c>
      <c r="BE123" s="1" t="str">
        <f t="shared" si="393"/>
        <v/>
      </c>
      <c r="BF123" s="447"/>
      <c r="BG123" s="447"/>
      <c r="BH123" s="447"/>
      <c r="BI123" s="447"/>
      <c r="BJ123" s="447"/>
      <c r="BK123" s="449"/>
      <c r="BL123" s="447"/>
      <c r="BM123" s="447"/>
      <c r="BN123" s="145">
        <f>COUNTIF($AE$14:AE123,AD123&amp;"-"&amp;"*5000m*")</f>
        <v>0</v>
      </c>
      <c r="BO123" s="447"/>
      <c r="BP123" s="449"/>
      <c r="BQ123" s="447"/>
      <c r="BR123" s="447"/>
      <c r="BS123" s="447"/>
      <c r="BT123" s="447"/>
      <c r="BU123" s="447"/>
      <c r="BV123" s="447"/>
    </row>
    <row r="124" spans="1:74" s="1" customFormat="1" ht="18" customHeight="1" thickBot="1">
      <c r="A124" s="524"/>
      <c r="B124" s="169" t="s">
        <v>32</v>
      </c>
      <c r="C124" s="170"/>
      <c r="D124" s="32"/>
      <c r="E124" s="32"/>
      <c r="F124" s="33"/>
      <c r="G124" s="493"/>
      <c r="H124" s="493"/>
      <c r="I124" s="9" t="s">
        <v>33</v>
      </c>
      <c r="J124" s="112"/>
      <c r="K124" s="6" t="str">
        <f>IF(J124&gt;0,VLOOKUP(J124,男子登録情報!$J$1:$K$22,2,0),"")</f>
        <v/>
      </c>
      <c r="L124" s="10" t="s">
        <v>34</v>
      </c>
      <c r="M124" s="149"/>
      <c r="N124" s="7" t="str">
        <f t="shared" si="365"/>
        <v/>
      </c>
      <c r="O124" s="271"/>
      <c r="P124" s="482"/>
      <c r="Q124" s="483"/>
      <c r="R124" s="484"/>
      <c r="S124" s="829"/>
      <c r="T124" s="829"/>
      <c r="W124" s="168">
        <f t="shared" si="371"/>
        <v>0</v>
      </c>
      <c r="X124" s="447"/>
      <c r="Y124" s="145" t="str">
        <f t="shared" si="366"/>
        <v/>
      </c>
      <c r="Z124" s="145" t="str">
        <f t="shared" si="367"/>
        <v/>
      </c>
      <c r="AA124" s="145" t="str">
        <f t="shared" si="368"/>
        <v/>
      </c>
      <c r="AB124" s="145" t="str">
        <f t="shared" si="369"/>
        <v/>
      </c>
      <c r="AC124" s="178">
        <f t="shared" si="372"/>
        <v>0</v>
      </c>
      <c r="AD124" s="309" t="str">
        <f t="shared" si="633"/>
        <v/>
      </c>
      <c r="AE124" s="145" t="str">
        <f t="shared" si="373"/>
        <v/>
      </c>
      <c r="AF124" s="145" t="str">
        <f t="shared" si="374"/>
        <v/>
      </c>
      <c r="AG124" s="182" t="str">
        <f t="shared" si="375"/>
        <v/>
      </c>
      <c r="AH124" s="164">
        <f t="shared" si="376"/>
        <v>0</v>
      </c>
      <c r="AJ124" s="164">
        <f t="shared" si="377"/>
        <v>0</v>
      </c>
      <c r="AK124" s="164" t="str">
        <f t="shared" si="378"/>
        <v>00000</v>
      </c>
      <c r="AL124" s="188" t="str">
        <f t="shared" si="379"/>
        <v>0秒0</v>
      </c>
      <c r="AM124" s="189">
        <f t="shared" si="380"/>
        <v>0</v>
      </c>
      <c r="AN124" s="189" t="str">
        <f t="shared" si="381"/>
        <v>0</v>
      </c>
      <c r="AO124" s="189" t="str">
        <f t="shared" si="382"/>
        <v>0</v>
      </c>
      <c r="AP124" s="189" t="str">
        <f t="shared" si="383"/>
        <v>0m</v>
      </c>
      <c r="AQ124" s="189" t="str">
        <f t="shared" si="384"/>
        <v>点</v>
      </c>
      <c r="AR124" s="164">
        <f t="shared" si="385"/>
        <v>0</v>
      </c>
      <c r="AS124" s="144" t="str">
        <f t="shared" si="386"/>
        <v/>
      </c>
      <c r="AT124" s="164">
        <f t="shared" si="387"/>
        <v>0</v>
      </c>
      <c r="AU124" s="164">
        <f t="shared" si="388"/>
        <v>0</v>
      </c>
      <c r="AV124" s="164">
        <f t="shared" si="389"/>
        <v>0</v>
      </c>
      <c r="AW124" s="459"/>
      <c r="AX124" s="459"/>
      <c r="AY124" s="456"/>
      <c r="AZ124" s="453"/>
      <c r="BA124" s="145" t="str">
        <f t="shared" si="390"/>
        <v/>
      </c>
      <c r="BB124" s="145" t="str">
        <f t="shared" si="391"/>
        <v/>
      </c>
      <c r="BC124" s="145" t="str">
        <f t="shared" si="392"/>
        <v/>
      </c>
      <c r="BD124" s="203" t="str">
        <f>IF(J124="","",COUNTIF($BC$14:BC124,BC124))</f>
        <v/>
      </c>
      <c r="BE124" s="1" t="str">
        <f t="shared" si="393"/>
        <v/>
      </c>
      <c r="BF124" s="447"/>
      <c r="BG124" s="447"/>
      <c r="BH124" s="447"/>
      <c r="BI124" s="447"/>
      <c r="BJ124" s="447"/>
      <c r="BK124" s="450"/>
      <c r="BL124" s="447"/>
      <c r="BM124" s="447"/>
      <c r="BN124" s="145">
        <f>COUNTIF($AE$14:AE124,AD124&amp;"-"&amp;"*5000m*")</f>
        <v>0</v>
      </c>
      <c r="BO124" s="447"/>
      <c r="BP124" s="450"/>
      <c r="BQ124" s="447"/>
      <c r="BR124" s="447"/>
      <c r="BS124" s="447"/>
      <c r="BT124" s="447"/>
      <c r="BU124" s="447"/>
      <c r="BV124" s="447"/>
    </row>
    <row r="125" spans="1:74" s="1" customFormat="1" ht="18" customHeight="1" thickTop="1" thickBot="1">
      <c r="A125" s="522">
        <v>38</v>
      </c>
      <c r="B125" s="500" t="s">
        <v>1224</v>
      </c>
      <c r="C125" s="502"/>
      <c r="D125" s="502" t="str">
        <f>IF(C125&gt;0,VLOOKUP(C125,男子登録情報!$A$1:$H$1688,3,0),"")</f>
        <v/>
      </c>
      <c r="E125" s="502" t="str">
        <f>IF(C125&gt;0,VLOOKUP(C125,男子登録情報!$A$1:$H$1688,4,0),"")</f>
        <v/>
      </c>
      <c r="F125" s="30" t="str">
        <f>IF(C125&gt;0,VLOOKUP(C125,男子登録情報!$A$1:$H$1688,8,0),"")</f>
        <v/>
      </c>
      <c r="G125" s="491" t="e">
        <f>IF(F126&gt;0,VLOOKUP(F126,男子登録情報!$N$2:$O$48,2,0),"")</f>
        <v>#N/A</v>
      </c>
      <c r="H125" s="491" t="str">
        <f t="shared" ref="H125" si="634">IF(C125&gt;0,TEXT(C125,"100000000"),"000000000")</f>
        <v>000000000</v>
      </c>
      <c r="I125" s="5" t="s">
        <v>26</v>
      </c>
      <c r="J125" s="112"/>
      <c r="K125" s="6" t="str">
        <f>IF(J125&gt;0,VLOOKUP(J125,男子登録情報!$J$1:$K$22,2,0),"")</f>
        <v/>
      </c>
      <c r="L125" s="5" t="s">
        <v>29</v>
      </c>
      <c r="M125" s="150"/>
      <c r="N125" s="7" t="str">
        <f t="shared" si="365"/>
        <v/>
      </c>
      <c r="O125" s="271"/>
      <c r="P125" s="512"/>
      <c r="Q125" s="513"/>
      <c r="R125" s="514"/>
      <c r="S125" s="827"/>
      <c r="T125" s="827"/>
      <c r="W125" s="168">
        <f t="shared" si="371"/>
        <v>0</v>
      </c>
      <c r="X125" s="447">
        <f t="shared" ref="X125" si="635">C125</f>
        <v>0</v>
      </c>
      <c r="Y125" s="145" t="str">
        <f t="shared" si="366"/>
        <v/>
      </c>
      <c r="Z125" s="145" t="str">
        <f t="shared" si="367"/>
        <v/>
      </c>
      <c r="AA125" s="145" t="str">
        <f t="shared" si="368"/>
        <v/>
      </c>
      <c r="AB125" s="145" t="str">
        <f t="shared" si="369"/>
        <v/>
      </c>
      <c r="AC125" s="178">
        <f t="shared" si="372"/>
        <v>0</v>
      </c>
      <c r="AD125" s="307" t="str">
        <f t="shared" ref="AD125" si="636">IF(D125="","",D125)</f>
        <v/>
      </c>
      <c r="AE125" s="145" t="str">
        <f t="shared" si="373"/>
        <v/>
      </c>
      <c r="AF125" s="145" t="str">
        <f t="shared" si="374"/>
        <v/>
      </c>
      <c r="AG125" s="182" t="str">
        <f t="shared" si="375"/>
        <v/>
      </c>
      <c r="AH125" s="164">
        <f t="shared" si="376"/>
        <v>0</v>
      </c>
      <c r="AJ125" s="164">
        <f t="shared" si="377"/>
        <v>0</v>
      </c>
      <c r="AK125" s="164" t="str">
        <f t="shared" si="378"/>
        <v>00000</v>
      </c>
      <c r="AL125" s="188" t="str">
        <f t="shared" si="379"/>
        <v>0秒0</v>
      </c>
      <c r="AM125" s="189">
        <f t="shared" si="380"/>
        <v>0</v>
      </c>
      <c r="AN125" s="189" t="str">
        <f t="shared" si="381"/>
        <v>0</v>
      </c>
      <c r="AO125" s="189" t="str">
        <f t="shared" si="382"/>
        <v>0</v>
      </c>
      <c r="AP125" s="189" t="str">
        <f t="shared" si="383"/>
        <v>0m</v>
      </c>
      <c r="AQ125" s="189" t="str">
        <f t="shared" si="384"/>
        <v>点</v>
      </c>
      <c r="AR125" s="164">
        <f t="shared" si="385"/>
        <v>0</v>
      </c>
      <c r="AS125" s="144" t="str">
        <f t="shared" si="386"/>
        <v/>
      </c>
      <c r="AT125" s="164">
        <f t="shared" si="387"/>
        <v>0</v>
      </c>
      <c r="AU125" s="164">
        <f t="shared" si="388"/>
        <v>0</v>
      </c>
      <c r="AV125" s="164">
        <f t="shared" si="389"/>
        <v>0</v>
      </c>
      <c r="AW125" s="457">
        <f>IF(S125="",0,COUNTA($S$14:S127))</f>
        <v>0</v>
      </c>
      <c r="AX125" s="457">
        <f>IF(T125="",0,COUNTA($T$14:T127))</f>
        <v>0</v>
      </c>
      <c r="AY125" s="454">
        <f>IF(OR($K125="20100",$K126="20100",$K127="20100"),COUNTIF($K$14:K127,"20100"),0)</f>
        <v>0</v>
      </c>
      <c r="AZ125" s="451">
        <f t="shared" ref="AZ125" si="637">IF($AY125=0,0,INDEX($M125:$M127,MATCH("20100",$K125:$K127,0),1))</f>
        <v>0</v>
      </c>
      <c r="BA125" s="145" t="str">
        <f t="shared" si="390"/>
        <v/>
      </c>
      <c r="BB125" s="145" t="str">
        <f t="shared" si="391"/>
        <v/>
      </c>
      <c r="BC125" s="145" t="str">
        <f t="shared" si="392"/>
        <v/>
      </c>
      <c r="BD125" s="203" t="str">
        <f>IF(J125="","",COUNTIF($BC$14:BC125,BC125))</f>
        <v/>
      </c>
      <c r="BE125" s="1" t="str">
        <f t="shared" si="393"/>
        <v/>
      </c>
      <c r="BF125" s="447" t="str">
        <f>IF(D125="","",COUNTIF($AD$14:AD125,AD125))</f>
        <v/>
      </c>
      <c r="BG125" s="447">
        <f t="shared" ref="BG125" si="638">IF(BF125=1,BF125,0)</f>
        <v>0</v>
      </c>
      <c r="BH125" s="447" t="str">
        <f t="shared" ref="BH125" si="639">IF(D125="","",$BL125)</f>
        <v/>
      </c>
      <c r="BI125" s="447" t="str">
        <f t="shared" ref="BI125" si="640">IF(E125="","",$BL125)</f>
        <v/>
      </c>
      <c r="BJ125" s="447" t="str">
        <f t="shared" ref="BJ125" si="641">IF(F125="","",$BL125)</f>
        <v/>
      </c>
      <c r="BK125" s="448" t="str">
        <f t="shared" ref="BK125" si="642">IFERROR(IF(G125="","",BL125),"")</f>
        <v/>
      </c>
      <c r="BL125" s="447">
        <v>38</v>
      </c>
      <c r="BM125" s="447">
        <f t="shared" ref="BM125" si="643">IF(C125&gt;0,"",IF(COUNTIF(BH125:BK127,BL125)=4,"",1))</f>
        <v>1</v>
      </c>
      <c r="BN125" s="145">
        <f>COUNTIF($AE$14:AE125,AD125&amp;"-"&amp;"*5000m*")</f>
        <v>0</v>
      </c>
      <c r="BO125" s="447">
        <f t="shared" ref="BO125" si="644">SUM(BN125:BN127)/3</f>
        <v>0</v>
      </c>
      <c r="BP125" s="448" t="str">
        <f t="shared" ref="BP125" si="645">IF(AD125="","",IF(AND(COUNTA(J125:J127)=0,COUNTA(S125:T127)=0),1,""))</f>
        <v/>
      </c>
      <c r="BQ125" s="447">
        <f t="shared" ref="BQ125:BR125" si="646">IF(AND($AD125="",COUNTA(S125)&gt;0),1,0)</f>
        <v>0</v>
      </c>
      <c r="BR125" s="447">
        <f t="shared" si="646"/>
        <v>0</v>
      </c>
      <c r="BS125" s="447" t="str">
        <f t="shared" ref="BS125" si="647">D125&amp;"-"&amp;S125</f>
        <v>-</v>
      </c>
      <c r="BT125" s="447" t="str">
        <f>IF(S125="","",COUNTIF($BS$14:BS125,BS125))</f>
        <v/>
      </c>
      <c r="BU125" s="447" t="str">
        <f t="shared" ref="BU125" si="648">D125&amp;"-"&amp;T125</f>
        <v>-</v>
      </c>
      <c r="BV125" s="447" t="str">
        <f>IF(T125="","",COUNTIF($BU$14:BU125,BU125))</f>
        <v/>
      </c>
    </row>
    <row r="126" spans="1:74" s="1" customFormat="1" ht="18" customHeight="1" thickBot="1">
      <c r="A126" s="523"/>
      <c r="B126" s="501"/>
      <c r="C126" s="503"/>
      <c r="D126" s="503"/>
      <c r="E126" s="503"/>
      <c r="F126" s="31" t="str">
        <f>IF(C125&gt;0,VLOOKUP(C125,男子登録情報!$A$1:$H$1688,5,0),"")</f>
        <v/>
      </c>
      <c r="G126" s="492"/>
      <c r="H126" s="492"/>
      <c r="I126" s="8" t="s">
        <v>30</v>
      </c>
      <c r="J126" s="112"/>
      <c r="K126" s="6" t="str">
        <f>IF(J126&gt;0,VLOOKUP(J126,男子登録情報!$J$1:$K$22,2,0),"")</f>
        <v/>
      </c>
      <c r="L126" s="8" t="s">
        <v>31</v>
      </c>
      <c r="M126" s="148"/>
      <c r="N126" s="7" t="str">
        <f t="shared" si="365"/>
        <v/>
      </c>
      <c r="O126" s="271"/>
      <c r="P126" s="479"/>
      <c r="Q126" s="480"/>
      <c r="R126" s="481"/>
      <c r="S126" s="828"/>
      <c r="T126" s="828"/>
      <c r="W126" s="168">
        <f t="shared" si="371"/>
        <v>0</v>
      </c>
      <c r="X126" s="447"/>
      <c r="Y126" s="145" t="str">
        <f t="shared" si="366"/>
        <v/>
      </c>
      <c r="Z126" s="145" t="str">
        <f t="shared" si="367"/>
        <v/>
      </c>
      <c r="AA126" s="145" t="str">
        <f t="shared" si="368"/>
        <v/>
      </c>
      <c r="AB126" s="145" t="str">
        <f t="shared" si="369"/>
        <v/>
      </c>
      <c r="AC126" s="178">
        <f t="shared" si="372"/>
        <v>0</v>
      </c>
      <c r="AD126" s="308" t="str">
        <f t="shared" ref="AD126:AD127" si="649">AD125</f>
        <v/>
      </c>
      <c r="AE126" s="145" t="str">
        <f t="shared" si="373"/>
        <v/>
      </c>
      <c r="AF126" s="145" t="str">
        <f t="shared" si="374"/>
        <v/>
      </c>
      <c r="AG126" s="182" t="str">
        <f t="shared" si="375"/>
        <v/>
      </c>
      <c r="AH126" s="164">
        <f t="shared" si="376"/>
        <v>0</v>
      </c>
      <c r="AJ126" s="164">
        <f t="shared" si="377"/>
        <v>0</v>
      </c>
      <c r="AK126" s="164" t="str">
        <f t="shared" si="378"/>
        <v>00000</v>
      </c>
      <c r="AL126" s="188" t="str">
        <f t="shared" si="379"/>
        <v>0秒0</v>
      </c>
      <c r="AM126" s="189">
        <f t="shared" si="380"/>
        <v>0</v>
      </c>
      <c r="AN126" s="189" t="str">
        <f t="shared" si="381"/>
        <v>0</v>
      </c>
      <c r="AO126" s="189" t="str">
        <f t="shared" si="382"/>
        <v>0</v>
      </c>
      <c r="AP126" s="189" t="str">
        <f t="shared" si="383"/>
        <v>0m</v>
      </c>
      <c r="AQ126" s="189" t="str">
        <f t="shared" si="384"/>
        <v>点</v>
      </c>
      <c r="AR126" s="164">
        <f t="shared" si="385"/>
        <v>0</v>
      </c>
      <c r="AS126" s="144" t="str">
        <f t="shared" si="386"/>
        <v/>
      </c>
      <c r="AT126" s="164">
        <f t="shared" si="387"/>
        <v>0</v>
      </c>
      <c r="AU126" s="164">
        <f t="shared" si="388"/>
        <v>0</v>
      </c>
      <c r="AV126" s="164">
        <f t="shared" si="389"/>
        <v>0</v>
      </c>
      <c r="AW126" s="458"/>
      <c r="AX126" s="458"/>
      <c r="AY126" s="455"/>
      <c r="AZ126" s="452"/>
      <c r="BA126" s="145" t="str">
        <f t="shared" si="390"/>
        <v/>
      </c>
      <c r="BB126" s="145" t="str">
        <f t="shared" si="391"/>
        <v/>
      </c>
      <c r="BC126" s="145" t="str">
        <f t="shared" si="392"/>
        <v/>
      </c>
      <c r="BD126" s="203" t="str">
        <f>IF(J126="","",COUNTIF($BC$14:BC126,BC126))</f>
        <v/>
      </c>
      <c r="BE126" s="1" t="str">
        <f t="shared" si="393"/>
        <v/>
      </c>
      <c r="BF126" s="447"/>
      <c r="BG126" s="447"/>
      <c r="BH126" s="447"/>
      <c r="BI126" s="447"/>
      <c r="BJ126" s="447"/>
      <c r="BK126" s="449"/>
      <c r="BL126" s="447"/>
      <c r="BM126" s="447"/>
      <c r="BN126" s="145">
        <f>COUNTIF($AE$14:AE126,AD126&amp;"-"&amp;"*5000m*")</f>
        <v>0</v>
      </c>
      <c r="BO126" s="447"/>
      <c r="BP126" s="449"/>
      <c r="BQ126" s="447"/>
      <c r="BR126" s="447"/>
      <c r="BS126" s="447"/>
      <c r="BT126" s="447"/>
      <c r="BU126" s="447"/>
      <c r="BV126" s="447"/>
    </row>
    <row r="127" spans="1:74" s="1" customFormat="1" ht="18" customHeight="1" thickBot="1">
      <c r="A127" s="524"/>
      <c r="B127" s="169" t="s">
        <v>32</v>
      </c>
      <c r="C127" s="170"/>
      <c r="D127" s="32"/>
      <c r="E127" s="32"/>
      <c r="F127" s="33"/>
      <c r="G127" s="493"/>
      <c r="H127" s="493"/>
      <c r="I127" s="9" t="s">
        <v>33</v>
      </c>
      <c r="J127" s="112"/>
      <c r="K127" s="6" t="str">
        <f>IF(J127&gt;0,VLOOKUP(J127,男子登録情報!$J$1:$K$22,2,0),"")</f>
        <v/>
      </c>
      <c r="L127" s="10" t="s">
        <v>34</v>
      </c>
      <c r="M127" s="149"/>
      <c r="N127" s="7" t="str">
        <f t="shared" si="365"/>
        <v/>
      </c>
      <c r="O127" s="271"/>
      <c r="P127" s="482"/>
      <c r="Q127" s="483"/>
      <c r="R127" s="484"/>
      <c r="S127" s="829"/>
      <c r="T127" s="829"/>
      <c r="W127" s="168">
        <f t="shared" si="371"/>
        <v>0</v>
      </c>
      <c r="X127" s="447"/>
      <c r="Y127" s="145" t="str">
        <f t="shared" si="366"/>
        <v/>
      </c>
      <c r="Z127" s="145" t="str">
        <f t="shared" si="367"/>
        <v/>
      </c>
      <c r="AA127" s="145" t="str">
        <f t="shared" si="368"/>
        <v/>
      </c>
      <c r="AB127" s="145" t="str">
        <f t="shared" si="369"/>
        <v/>
      </c>
      <c r="AC127" s="178">
        <f t="shared" si="372"/>
        <v>0</v>
      </c>
      <c r="AD127" s="309" t="str">
        <f t="shared" si="649"/>
        <v/>
      </c>
      <c r="AE127" s="145" t="str">
        <f t="shared" si="373"/>
        <v/>
      </c>
      <c r="AF127" s="145" t="str">
        <f t="shared" si="374"/>
        <v/>
      </c>
      <c r="AG127" s="182" t="str">
        <f t="shared" si="375"/>
        <v/>
      </c>
      <c r="AH127" s="164">
        <f t="shared" si="376"/>
        <v>0</v>
      </c>
      <c r="AJ127" s="164">
        <f t="shared" si="377"/>
        <v>0</v>
      </c>
      <c r="AK127" s="164" t="str">
        <f t="shared" si="378"/>
        <v>00000</v>
      </c>
      <c r="AL127" s="188" t="str">
        <f t="shared" si="379"/>
        <v>0秒0</v>
      </c>
      <c r="AM127" s="189">
        <f t="shared" si="380"/>
        <v>0</v>
      </c>
      <c r="AN127" s="189" t="str">
        <f t="shared" si="381"/>
        <v>0</v>
      </c>
      <c r="AO127" s="189" t="str">
        <f t="shared" si="382"/>
        <v>0</v>
      </c>
      <c r="AP127" s="189" t="str">
        <f t="shared" si="383"/>
        <v>0m</v>
      </c>
      <c r="AQ127" s="189" t="str">
        <f t="shared" si="384"/>
        <v>点</v>
      </c>
      <c r="AR127" s="164">
        <f t="shared" si="385"/>
        <v>0</v>
      </c>
      <c r="AS127" s="144" t="str">
        <f t="shared" si="386"/>
        <v/>
      </c>
      <c r="AT127" s="164">
        <f t="shared" si="387"/>
        <v>0</v>
      </c>
      <c r="AU127" s="164">
        <f t="shared" si="388"/>
        <v>0</v>
      </c>
      <c r="AV127" s="164">
        <f t="shared" si="389"/>
        <v>0</v>
      </c>
      <c r="AW127" s="459"/>
      <c r="AX127" s="459"/>
      <c r="AY127" s="456"/>
      <c r="AZ127" s="453"/>
      <c r="BA127" s="145" t="str">
        <f t="shared" si="390"/>
        <v/>
      </c>
      <c r="BB127" s="145" t="str">
        <f t="shared" si="391"/>
        <v/>
      </c>
      <c r="BC127" s="145" t="str">
        <f t="shared" si="392"/>
        <v/>
      </c>
      <c r="BD127" s="203" t="str">
        <f>IF(J127="","",COUNTIF($BC$14:BC127,BC127))</f>
        <v/>
      </c>
      <c r="BE127" s="1" t="str">
        <f t="shared" si="393"/>
        <v/>
      </c>
      <c r="BF127" s="447"/>
      <c r="BG127" s="447"/>
      <c r="BH127" s="447"/>
      <c r="BI127" s="447"/>
      <c r="BJ127" s="447"/>
      <c r="BK127" s="450"/>
      <c r="BL127" s="447"/>
      <c r="BM127" s="447"/>
      <c r="BN127" s="145">
        <f>COUNTIF($AE$14:AE127,AD127&amp;"-"&amp;"*5000m*")</f>
        <v>0</v>
      </c>
      <c r="BO127" s="447"/>
      <c r="BP127" s="450"/>
      <c r="BQ127" s="447"/>
      <c r="BR127" s="447"/>
      <c r="BS127" s="447"/>
      <c r="BT127" s="447"/>
      <c r="BU127" s="447"/>
      <c r="BV127" s="447"/>
    </row>
    <row r="128" spans="1:74" s="1" customFormat="1" ht="18" customHeight="1" thickTop="1" thickBot="1">
      <c r="A128" s="522">
        <v>39</v>
      </c>
      <c r="B128" s="500" t="s">
        <v>1224</v>
      </c>
      <c r="C128" s="502"/>
      <c r="D128" s="502" t="str">
        <f>IF(C128&gt;0,VLOOKUP(C128,男子登録情報!$A$1:$H$1688,3,0),"")</f>
        <v/>
      </c>
      <c r="E128" s="502" t="str">
        <f>IF(C128&gt;0,VLOOKUP(C128,男子登録情報!$A$1:$H$1688,4,0),"")</f>
        <v/>
      </c>
      <c r="F128" s="30" t="str">
        <f>IF(C128&gt;0,VLOOKUP(C128,男子登録情報!$A$1:$H$1688,8,0),"")</f>
        <v/>
      </c>
      <c r="G128" s="491" t="e">
        <f>IF(F129&gt;0,VLOOKUP(F129,男子登録情報!$N$2:$O$48,2,0),"")</f>
        <v>#N/A</v>
      </c>
      <c r="H128" s="491" t="str">
        <f t="shared" ref="H128" si="650">IF(C128&gt;0,TEXT(C128,"100000000"),"000000000")</f>
        <v>000000000</v>
      </c>
      <c r="I128" s="5" t="s">
        <v>26</v>
      </c>
      <c r="J128" s="112"/>
      <c r="K128" s="6" t="str">
        <f>IF(J128&gt;0,VLOOKUP(J128,男子登録情報!$J$1:$K$22,2,0),"")</f>
        <v/>
      </c>
      <c r="L128" s="5" t="s">
        <v>29</v>
      </c>
      <c r="M128" s="150"/>
      <c r="N128" s="7" t="str">
        <f t="shared" si="365"/>
        <v/>
      </c>
      <c r="O128" s="271"/>
      <c r="P128" s="512"/>
      <c r="Q128" s="513"/>
      <c r="R128" s="514"/>
      <c r="S128" s="827"/>
      <c r="T128" s="827"/>
      <c r="W128" s="168">
        <f t="shared" si="371"/>
        <v>0</v>
      </c>
      <c r="X128" s="447">
        <f t="shared" ref="X128" si="651">C128</f>
        <v>0</v>
      </c>
      <c r="Y128" s="145" t="str">
        <f t="shared" si="366"/>
        <v/>
      </c>
      <c r="Z128" s="145" t="str">
        <f t="shared" si="367"/>
        <v/>
      </c>
      <c r="AA128" s="145" t="str">
        <f t="shared" si="368"/>
        <v/>
      </c>
      <c r="AB128" s="145" t="str">
        <f t="shared" si="369"/>
        <v/>
      </c>
      <c r="AC128" s="178">
        <f t="shared" si="372"/>
        <v>0</v>
      </c>
      <c r="AD128" s="307" t="str">
        <f t="shared" ref="AD128" si="652">IF(D128="","",D128)</f>
        <v/>
      </c>
      <c r="AE128" s="145" t="str">
        <f t="shared" si="373"/>
        <v/>
      </c>
      <c r="AF128" s="145" t="str">
        <f t="shared" si="374"/>
        <v/>
      </c>
      <c r="AG128" s="182" t="str">
        <f t="shared" si="375"/>
        <v/>
      </c>
      <c r="AH128" s="164">
        <f t="shared" si="376"/>
        <v>0</v>
      </c>
      <c r="AJ128" s="164">
        <f t="shared" si="377"/>
        <v>0</v>
      </c>
      <c r="AK128" s="164" t="str">
        <f t="shared" si="378"/>
        <v>00000</v>
      </c>
      <c r="AL128" s="188" t="str">
        <f t="shared" si="379"/>
        <v>0秒0</v>
      </c>
      <c r="AM128" s="189">
        <f t="shared" si="380"/>
        <v>0</v>
      </c>
      <c r="AN128" s="189" t="str">
        <f t="shared" si="381"/>
        <v>0</v>
      </c>
      <c r="AO128" s="189" t="str">
        <f t="shared" si="382"/>
        <v>0</v>
      </c>
      <c r="AP128" s="189" t="str">
        <f t="shared" si="383"/>
        <v>0m</v>
      </c>
      <c r="AQ128" s="189" t="str">
        <f t="shared" si="384"/>
        <v>点</v>
      </c>
      <c r="AR128" s="164">
        <f t="shared" si="385"/>
        <v>0</v>
      </c>
      <c r="AS128" s="144" t="str">
        <f t="shared" si="386"/>
        <v/>
      </c>
      <c r="AT128" s="164">
        <f t="shared" si="387"/>
        <v>0</v>
      </c>
      <c r="AU128" s="164">
        <f t="shared" si="388"/>
        <v>0</v>
      </c>
      <c r="AV128" s="164">
        <f t="shared" si="389"/>
        <v>0</v>
      </c>
      <c r="AW128" s="457">
        <f>IF(S128="",0,COUNTA($S$14:S130))</f>
        <v>0</v>
      </c>
      <c r="AX128" s="457">
        <f>IF(T128="",0,COUNTA($T$14:T130))</f>
        <v>0</v>
      </c>
      <c r="AY128" s="454">
        <f>IF(OR($K128="20100",$K129="20100",$K130="20100"),COUNTIF($K$14:K130,"20100"),0)</f>
        <v>0</v>
      </c>
      <c r="AZ128" s="451">
        <f t="shared" ref="AZ128" si="653">IF($AY128=0,0,INDEX($M128:$M130,MATCH("20100",$K128:$K130,0),1))</f>
        <v>0</v>
      </c>
      <c r="BA128" s="145" t="str">
        <f t="shared" si="390"/>
        <v/>
      </c>
      <c r="BB128" s="145" t="str">
        <f t="shared" si="391"/>
        <v/>
      </c>
      <c r="BC128" s="145" t="str">
        <f t="shared" si="392"/>
        <v/>
      </c>
      <c r="BD128" s="203" t="str">
        <f>IF(J128="","",COUNTIF($BC$14:BC128,BC128))</f>
        <v/>
      </c>
      <c r="BE128" s="1" t="str">
        <f t="shared" si="393"/>
        <v/>
      </c>
      <c r="BF128" s="447" t="str">
        <f>IF(D128="","",COUNTIF($AD$14:AD128,AD128))</f>
        <v/>
      </c>
      <c r="BG128" s="447">
        <f t="shared" ref="BG128" si="654">IF(BF128=1,BF128,0)</f>
        <v>0</v>
      </c>
      <c r="BH128" s="447" t="str">
        <f t="shared" ref="BH128" si="655">IF(D128="","",$BL128)</f>
        <v/>
      </c>
      <c r="BI128" s="447" t="str">
        <f t="shared" ref="BI128" si="656">IF(E128="","",$BL128)</f>
        <v/>
      </c>
      <c r="BJ128" s="447" t="str">
        <f t="shared" ref="BJ128" si="657">IF(F128="","",$BL128)</f>
        <v/>
      </c>
      <c r="BK128" s="448" t="str">
        <f t="shared" ref="BK128" si="658">IFERROR(IF(G128="","",BL128),"")</f>
        <v/>
      </c>
      <c r="BL128" s="447">
        <v>39</v>
      </c>
      <c r="BM128" s="447">
        <f t="shared" ref="BM128" si="659">IF(C128&gt;0,"",IF(COUNTIF(BH128:BK130,BL128)=4,"",1))</f>
        <v>1</v>
      </c>
      <c r="BN128" s="145">
        <f>COUNTIF($AE$14:AE128,AD128&amp;"-"&amp;"*5000m*")</f>
        <v>0</v>
      </c>
      <c r="BO128" s="447">
        <f t="shared" ref="BO128" si="660">SUM(BN128:BN130)/3</f>
        <v>0</v>
      </c>
      <c r="BP128" s="448" t="str">
        <f t="shared" ref="BP128" si="661">IF(AD128="","",IF(AND(COUNTA(J128:J130)=0,COUNTA(S128:T130)=0),1,""))</f>
        <v/>
      </c>
      <c r="BQ128" s="447">
        <f t="shared" ref="BQ128:BR128" si="662">IF(AND($AD128="",COUNTA(S128)&gt;0),1,0)</f>
        <v>0</v>
      </c>
      <c r="BR128" s="447">
        <f t="shared" si="662"/>
        <v>0</v>
      </c>
      <c r="BS128" s="447" t="str">
        <f t="shared" ref="BS128" si="663">D128&amp;"-"&amp;S128</f>
        <v>-</v>
      </c>
      <c r="BT128" s="447" t="str">
        <f>IF(S128="","",COUNTIF($BS$14:BS128,BS128))</f>
        <v/>
      </c>
      <c r="BU128" s="447" t="str">
        <f t="shared" ref="BU128" si="664">D128&amp;"-"&amp;T128</f>
        <v>-</v>
      </c>
      <c r="BV128" s="447" t="str">
        <f>IF(T128="","",COUNTIF($BU$14:BU128,BU128))</f>
        <v/>
      </c>
    </row>
    <row r="129" spans="1:74" s="1" customFormat="1" ht="18" customHeight="1" thickBot="1">
      <c r="A129" s="523"/>
      <c r="B129" s="501"/>
      <c r="C129" s="503"/>
      <c r="D129" s="503"/>
      <c r="E129" s="503"/>
      <c r="F129" s="31" t="str">
        <f>IF(C128&gt;0,VLOOKUP(C128,男子登録情報!$A$1:$H$1688,5,0),"")</f>
        <v/>
      </c>
      <c r="G129" s="492"/>
      <c r="H129" s="492"/>
      <c r="I129" s="8" t="s">
        <v>30</v>
      </c>
      <c r="J129" s="112"/>
      <c r="K129" s="6" t="str">
        <f>IF(J129&gt;0,VLOOKUP(J129,男子登録情報!$J$1:$K$22,2,0),"")</f>
        <v/>
      </c>
      <c r="L129" s="8" t="s">
        <v>31</v>
      </c>
      <c r="M129" s="148"/>
      <c r="N129" s="7" t="str">
        <f t="shared" si="365"/>
        <v/>
      </c>
      <c r="O129" s="271"/>
      <c r="P129" s="479"/>
      <c r="Q129" s="480"/>
      <c r="R129" s="481"/>
      <c r="S129" s="828"/>
      <c r="T129" s="828"/>
      <c r="W129" s="168">
        <f t="shared" si="371"/>
        <v>0</v>
      </c>
      <c r="X129" s="447"/>
      <c r="Y129" s="145" t="str">
        <f t="shared" si="366"/>
        <v/>
      </c>
      <c r="Z129" s="145" t="str">
        <f t="shared" si="367"/>
        <v/>
      </c>
      <c r="AA129" s="145" t="str">
        <f t="shared" si="368"/>
        <v/>
      </c>
      <c r="AB129" s="145" t="str">
        <f t="shared" si="369"/>
        <v/>
      </c>
      <c r="AC129" s="178">
        <f t="shared" si="372"/>
        <v>0</v>
      </c>
      <c r="AD129" s="308" t="str">
        <f t="shared" ref="AD129:AD130" si="665">AD128</f>
        <v/>
      </c>
      <c r="AE129" s="145" t="str">
        <f t="shared" si="373"/>
        <v/>
      </c>
      <c r="AF129" s="145" t="str">
        <f t="shared" si="374"/>
        <v/>
      </c>
      <c r="AG129" s="182" t="str">
        <f t="shared" si="375"/>
        <v/>
      </c>
      <c r="AH129" s="164">
        <f t="shared" si="376"/>
        <v>0</v>
      </c>
      <c r="AJ129" s="164">
        <f t="shared" si="377"/>
        <v>0</v>
      </c>
      <c r="AK129" s="164" t="str">
        <f t="shared" si="378"/>
        <v>00000</v>
      </c>
      <c r="AL129" s="188" t="str">
        <f t="shared" si="379"/>
        <v>0秒0</v>
      </c>
      <c r="AM129" s="189">
        <f t="shared" si="380"/>
        <v>0</v>
      </c>
      <c r="AN129" s="189" t="str">
        <f t="shared" si="381"/>
        <v>0</v>
      </c>
      <c r="AO129" s="189" t="str">
        <f t="shared" si="382"/>
        <v>0</v>
      </c>
      <c r="AP129" s="189" t="str">
        <f t="shared" si="383"/>
        <v>0m</v>
      </c>
      <c r="AQ129" s="189" t="str">
        <f t="shared" si="384"/>
        <v>点</v>
      </c>
      <c r="AR129" s="164">
        <f t="shared" si="385"/>
        <v>0</v>
      </c>
      <c r="AS129" s="144" t="str">
        <f t="shared" si="386"/>
        <v/>
      </c>
      <c r="AT129" s="164">
        <f t="shared" si="387"/>
        <v>0</v>
      </c>
      <c r="AU129" s="164">
        <f t="shared" si="388"/>
        <v>0</v>
      </c>
      <c r="AV129" s="164">
        <f t="shared" si="389"/>
        <v>0</v>
      </c>
      <c r="AW129" s="458"/>
      <c r="AX129" s="458"/>
      <c r="AY129" s="455"/>
      <c r="AZ129" s="452"/>
      <c r="BA129" s="145" t="str">
        <f t="shared" si="390"/>
        <v/>
      </c>
      <c r="BB129" s="145" t="str">
        <f t="shared" si="391"/>
        <v/>
      </c>
      <c r="BC129" s="145" t="str">
        <f t="shared" si="392"/>
        <v/>
      </c>
      <c r="BD129" s="203" t="str">
        <f>IF(J129="","",COUNTIF($BC$14:BC129,BC129))</f>
        <v/>
      </c>
      <c r="BE129" s="1" t="str">
        <f t="shared" si="393"/>
        <v/>
      </c>
      <c r="BF129" s="447"/>
      <c r="BG129" s="447"/>
      <c r="BH129" s="447"/>
      <c r="BI129" s="447"/>
      <c r="BJ129" s="447"/>
      <c r="BK129" s="449"/>
      <c r="BL129" s="447"/>
      <c r="BM129" s="447"/>
      <c r="BN129" s="145">
        <f>COUNTIF($AE$14:AE129,AD129&amp;"-"&amp;"*5000m*")</f>
        <v>0</v>
      </c>
      <c r="BO129" s="447"/>
      <c r="BP129" s="449"/>
      <c r="BQ129" s="447"/>
      <c r="BR129" s="447"/>
      <c r="BS129" s="447"/>
      <c r="BT129" s="447"/>
      <c r="BU129" s="447"/>
      <c r="BV129" s="447"/>
    </row>
    <row r="130" spans="1:74" s="1" customFormat="1" ht="18" customHeight="1" thickBot="1">
      <c r="A130" s="524"/>
      <c r="B130" s="169" t="s">
        <v>32</v>
      </c>
      <c r="C130" s="170"/>
      <c r="D130" s="32"/>
      <c r="E130" s="32"/>
      <c r="F130" s="33"/>
      <c r="G130" s="493"/>
      <c r="H130" s="493"/>
      <c r="I130" s="9" t="s">
        <v>33</v>
      </c>
      <c r="J130" s="112"/>
      <c r="K130" s="6" t="str">
        <f>IF(J130&gt;0,VLOOKUP(J130,男子登録情報!$J$1:$K$22,2,0),"")</f>
        <v/>
      </c>
      <c r="L130" s="10" t="s">
        <v>34</v>
      </c>
      <c r="M130" s="149"/>
      <c r="N130" s="7" t="str">
        <f t="shared" si="365"/>
        <v/>
      </c>
      <c r="O130" s="271"/>
      <c r="P130" s="482"/>
      <c r="Q130" s="483"/>
      <c r="R130" s="484"/>
      <c r="S130" s="829"/>
      <c r="T130" s="829"/>
      <c r="W130" s="168">
        <f t="shared" si="371"/>
        <v>0</v>
      </c>
      <c r="X130" s="447"/>
      <c r="Y130" s="145" t="str">
        <f t="shared" si="366"/>
        <v/>
      </c>
      <c r="Z130" s="145" t="str">
        <f t="shared" si="367"/>
        <v/>
      </c>
      <c r="AA130" s="145" t="str">
        <f t="shared" si="368"/>
        <v/>
      </c>
      <c r="AB130" s="145" t="str">
        <f t="shared" si="369"/>
        <v/>
      </c>
      <c r="AC130" s="178">
        <f t="shared" si="372"/>
        <v>0</v>
      </c>
      <c r="AD130" s="309" t="str">
        <f t="shared" si="665"/>
        <v/>
      </c>
      <c r="AE130" s="145" t="str">
        <f t="shared" si="373"/>
        <v/>
      </c>
      <c r="AF130" s="145" t="str">
        <f t="shared" si="374"/>
        <v/>
      </c>
      <c r="AG130" s="182" t="str">
        <f t="shared" si="375"/>
        <v/>
      </c>
      <c r="AH130" s="164">
        <f t="shared" si="376"/>
        <v>0</v>
      </c>
      <c r="AJ130" s="164">
        <f t="shared" si="377"/>
        <v>0</v>
      </c>
      <c r="AK130" s="164" t="str">
        <f t="shared" si="378"/>
        <v>00000</v>
      </c>
      <c r="AL130" s="188" t="str">
        <f t="shared" si="379"/>
        <v>0秒0</v>
      </c>
      <c r="AM130" s="189">
        <f t="shared" si="380"/>
        <v>0</v>
      </c>
      <c r="AN130" s="189" t="str">
        <f t="shared" si="381"/>
        <v>0</v>
      </c>
      <c r="AO130" s="189" t="str">
        <f t="shared" si="382"/>
        <v>0</v>
      </c>
      <c r="AP130" s="189" t="str">
        <f t="shared" si="383"/>
        <v>0m</v>
      </c>
      <c r="AQ130" s="189" t="str">
        <f t="shared" si="384"/>
        <v>点</v>
      </c>
      <c r="AR130" s="164">
        <f t="shared" si="385"/>
        <v>0</v>
      </c>
      <c r="AS130" s="144" t="str">
        <f t="shared" si="386"/>
        <v/>
      </c>
      <c r="AT130" s="164">
        <f t="shared" si="387"/>
        <v>0</v>
      </c>
      <c r="AU130" s="164">
        <f t="shared" si="388"/>
        <v>0</v>
      </c>
      <c r="AV130" s="164">
        <f t="shared" si="389"/>
        <v>0</v>
      </c>
      <c r="AW130" s="459"/>
      <c r="AX130" s="459"/>
      <c r="AY130" s="456"/>
      <c r="AZ130" s="453"/>
      <c r="BA130" s="145" t="str">
        <f t="shared" si="390"/>
        <v/>
      </c>
      <c r="BB130" s="145" t="str">
        <f t="shared" si="391"/>
        <v/>
      </c>
      <c r="BC130" s="145" t="str">
        <f t="shared" si="392"/>
        <v/>
      </c>
      <c r="BD130" s="203" t="str">
        <f>IF(J130="","",COUNTIF($BC$14:BC130,BC130))</f>
        <v/>
      </c>
      <c r="BE130" s="1" t="str">
        <f t="shared" si="393"/>
        <v/>
      </c>
      <c r="BF130" s="447"/>
      <c r="BG130" s="447"/>
      <c r="BH130" s="447"/>
      <c r="BI130" s="447"/>
      <c r="BJ130" s="447"/>
      <c r="BK130" s="450"/>
      <c r="BL130" s="447"/>
      <c r="BM130" s="447"/>
      <c r="BN130" s="145">
        <f>COUNTIF($AE$14:AE130,AD130&amp;"-"&amp;"*5000m*")</f>
        <v>0</v>
      </c>
      <c r="BO130" s="447"/>
      <c r="BP130" s="450"/>
      <c r="BQ130" s="447"/>
      <c r="BR130" s="447"/>
      <c r="BS130" s="447"/>
      <c r="BT130" s="447"/>
      <c r="BU130" s="447"/>
      <c r="BV130" s="447"/>
    </row>
    <row r="131" spans="1:74" s="1" customFormat="1" ht="18" customHeight="1" thickTop="1" thickBot="1">
      <c r="A131" s="522">
        <v>40</v>
      </c>
      <c r="B131" s="500" t="s">
        <v>1224</v>
      </c>
      <c r="C131" s="502"/>
      <c r="D131" s="502" t="str">
        <f>IF(C131&gt;0,VLOOKUP(C131,男子登録情報!$A$1:$H$1688,3,0),"")</f>
        <v/>
      </c>
      <c r="E131" s="502" t="str">
        <f>IF(C131&gt;0,VLOOKUP(C131,男子登録情報!$A$1:$H$1688,4,0),"")</f>
        <v/>
      </c>
      <c r="F131" s="30" t="str">
        <f>IF(C131&gt;0,VLOOKUP(C131,男子登録情報!$A$1:$H$1688,8,0),"")</f>
        <v/>
      </c>
      <c r="G131" s="491" t="e">
        <f>IF(F132&gt;0,VLOOKUP(F132,男子登録情報!$N$2:$O$48,2,0),"")</f>
        <v>#N/A</v>
      </c>
      <c r="H131" s="491" t="str">
        <f t="shared" ref="H131" si="666">IF(C131&gt;0,TEXT(C131,"100000000"),"000000000")</f>
        <v>000000000</v>
      </c>
      <c r="I131" s="5" t="s">
        <v>26</v>
      </c>
      <c r="J131" s="112"/>
      <c r="K131" s="6" t="str">
        <f>IF(J131&gt;0,VLOOKUP(J131,男子登録情報!$J$1:$K$22,2,0),"")</f>
        <v/>
      </c>
      <c r="L131" s="5" t="s">
        <v>29</v>
      </c>
      <c r="M131" s="150"/>
      <c r="N131" s="7" t="str">
        <f t="shared" si="365"/>
        <v/>
      </c>
      <c r="O131" s="271"/>
      <c r="P131" s="512"/>
      <c r="Q131" s="513"/>
      <c r="R131" s="514"/>
      <c r="S131" s="827"/>
      <c r="T131" s="827"/>
      <c r="W131" s="168">
        <f t="shared" si="371"/>
        <v>0</v>
      </c>
      <c r="X131" s="447">
        <f t="shared" ref="X131" si="667">C131</f>
        <v>0</v>
      </c>
      <c r="Y131" s="145" t="str">
        <f t="shared" si="366"/>
        <v/>
      </c>
      <c r="Z131" s="145" t="str">
        <f t="shared" si="367"/>
        <v/>
      </c>
      <c r="AA131" s="145" t="str">
        <f t="shared" si="368"/>
        <v/>
      </c>
      <c r="AB131" s="145" t="str">
        <f t="shared" si="369"/>
        <v/>
      </c>
      <c r="AC131" s="178">
        <f t="shared" si="372"/>
        <v>0</v>
      </c>
      <c r="AD131" s="307" t="str">
        <f t="shared" ref="AD131" si="668">IF(D131="","",D131)</f>
        <v/>
      </c>
      <c r="AE131" s="145" t="str">
        <f t="shared" si="373"/>
        <v/>
      </c>
      <c r="AF131" s="145" t="str">
        <f t="shared" si="374"/>
        <v/>
      </c>
      <c r="AG131" s="182" t="str">
        <f t="shared" si="375"/>
        <v/>
      </c>
      <c r="AH131" s="164">
        <f t="shared" si="376"/>
        <v>0</v>
      </c>
      <c r="AJ131" s="164">
        <f t="shared" si="377"/>
        <v>0</v>
      </c>
      <c r="AK131" s="164" t="str">
        <f t="shared" si="378"/>
        <v>00000</v>
      </c>
      <c r="AL131" s="188" t="str">
        <f t="shared" si="379"/>
        <v>0秒0</v>
      </c>
      <c r="AM131" s="189">
        <f t="shared" si="380"/>
        <v>0</v>
      </c>
      <c r="AN131" s="189" t="str">
        <f t="shared" si="381"/>
        <v>0</v>
      </c>
      <c r="AO131" s="189" t="str">
        <f t="shared" si="382"/>
        <v>0</v>
      </c>
      <c r="AP131" s="189" t="str">
        <f t="shared" si="383"/>
        <v>0m</v>
      </c>
      <c r="AQ131" s="189" t="str">
        <f t="shared" si="384"/>
        <v>点</v>
      </c>
      <c r="AR131" s="164">
        <f t="shared" si="385"/>
        <v>0</v>
      </c>
      <c r="AS131" s="144" t="str">
        <f t="shared" si="386"/>
        <v/>
      </c>
      <c r="AT131" s="164">
        <f t="shared" si="387"/>
        <v>0</v>
      </c>
      <c r="AU131" s="164">
        <f t="shared" si="388"/>
        <v>0</v>
      </c>
      <c r="AV131" s="164">
        <f t="shared" si="389"/>
        <v>0</v>
      </c>
      <c r="AW131" s="457">
        <f>IF(S131="",0,COUNTA($S$14:S133))</f>
        <v>0</v>
      </c>
      <c r="AX131" s="457">
        <f>IF(T131="",0,COUNTA($T$14:T133))</f>
        <v>0</v>
      </c>
      <c r="AY131" s="454">
        <f>IF(OR($K131="20100",$K132="20100",$K133="20100"),COUNTIF($K$14:K133,"20100"),0)</f>
        <v>0</v>
      </c>
      <c r="AZ131" s="451">
        <f t="shared" ref="AZ131" si="669">IF($AY131=0,0,INDEX($M131:$M133,MATCH("20100",$K131:$K133,0),1))</f>
        <v>0</v>
      </c>
      <c r="BA131" s="145" t="str">
        <f t="shared" si="390"/>
        <v/>
      </c>
      <c r="BB131" s="145" t="str">
        <f t="shared" si="391"/>
        <v/>
      </c>
      <c r="BC131" s="145" t="str">
        <f t="shared" si="392"/>
        <v/>
      </c>
      <c r="BD131" s="203" t="str">
        <f>IF(J131="","",COUNTIF($BC$14:BC131,BC131))</f>
        <v/>
      </c>
      <c r="BE131" s="1" t="str">
        <f t="shared" si="393"/>
        <v/>
      </c>
      <c r="BF131" s="447" t="str">
        <f>IF(D131="","",COUNTIF($AD$14:AD131,AD131))</f>
        <v/>
      </c>
      <c r="BG131" s="447">
        <f t="shared" ref="BG131" si="670">IF(BF131=1,BF131,0)</f>
        <v>0</v>
      </c>
      <c r="BH131" s="447" t="str">
        <f t="shared" ref="BH131" si="671">IF(D131="","",$BL131)</f>
        <v/>
      </c>
      <c r="BI131" s="447" t="str">
        <f t="shared" ref="BI131" si="672">IF(E131="","",$BL131)</f>
        <v/>
      </c>
      <c r="BJ131" s="447" t="str">
        <f t="shared" ref="BJ131" si="673">IF(F131="","",$BL131)</f>
        <v/>
      </c>
      <c r="BK131" s="448" t="str">
        <f t="shared" ref="BK131" si="674">IFERROR(IF(G131="","",BL131),"")</f>
        <v/>
      </c>
      <c r="BL131" s="447">
        <v>40</v>
      </c>
      <c r="BM131" s="447">
        <f t="shared" ref="BM131" si="675">IF(C131&gt;0,"",IF(COUNTIF(BH131:BK133,BL131)=4,"",1))</f>
        <v>1</v>
      </c>
      <c r="BN131" s="145">
        <f>COUNTIF($AE$14:AE131,AD131&amp;"-"&amp;"*5000m*")</f>
        <v>0</v>
      </c>
      <c r="BO131" s="447">
        <f t="shared" ref="BO131" si="676">SUM(BN131:BN133)/3</f>
        <v>0</v>
      </c>
      <c r="BP131" s="448" t="str">
        <f t="shared" ref="BP131" si="677">IF(AD131="","",IF(AND(COUNTA(J131:J133)=0,COUNTA(S131:T133)=0),1,""))</f>
        <v/>
      </c>
      <c r="BQ131" s="447">
        <f t="shared" ref="BQ131:BR131" si="678">IF(AND($AD131="",COUNTA(S131)&gt;0),1,0)</f>
        <v>0</v>
      </c>
      <c r="BR131" s="447">
        <f t="shared" si="678"/>
        <v>0</v>
      </c>
      <c r="BS131" s="447" t="str">
        <f t="shared" ref="BS131" si="679">D131&amp;"-"&amp;S131</f>
        <v>-</v>
      </c>
      <c r="BT131" s="447" t="str">
        <f>IF(S131="","",COUNTIF($BS$14:BS131,BS131))</f>
        <v/>
      </c>
      <c r="BU131" s="447" t="str">
        <f t="shared" ref="BU131" si="680">D131&amp;"-"&amp;T131</f>
        <v>-</v>
      </c>
      <c r="BV131" s="447" t="str">
        <f>IF(T131="","",COUNTIF($BU$14:BU131,BU131))</f>
        <v/>
      </c>
    </row>
    <row r="132" spans="1:74" s="1" customFormat="1" ht="18" customHeight="1" thickBot="1">
      <c r="A132" s="523"/>
      <c r="B132" s="501"/>
      <c r="C132" s="503"/>
      <c r="D132" s="503"/>
      <c r="E132" s="503"/>
      <c r="F132" s="31" t="str">
        <f>IF(C131&gt;0,VLOOKUP(C131,男子登録情報!$A$1:$H$1688,5,0),"")</f>
        <v/>
      </c>
      <c r="G132" s="492"/>
      <c r="H132" s="492"/>
      <c r="I132" s="8" t="s">
        <v>30</v>
      </c>
      <c r="J132" s="112"/>
      <c r="K132" s="6" t="str">
        <f>IF(J132&gt;0,VLOOKUP(J132,男子登録情報!$J$1:$K$22,2,0),"")</f>
        <v/>
      </c>
      <c r="L132" s="8" t="s">
        <v>31</v>
      </c>
      <c r="M132" s="148"/>
      <c r="N132" s="7" t="str">
        <f t="shared" si="365"/>
        <v/>
      </c>
      <c r="O132" s="271"/>
      <c r="P132" s="479"/>
      <c r="Q132" s="480"/>
      <c r="R132" s="481"/>
      <c r="S132" s="828"/>
      <c r="T132" s="828"/>
      <c r="W132" s="168">
        <f t="shared" si="371"/>
        <v>0</v>
      </c>
      <c r="X132" s="447"/>
      <c r="Y132" s="145" t="str">
        <f t="shared" si="366"/>
        <v/>
      </c>
      <c r="Z132" s="145" t="str">
        <f t="shared" si="367"/>
        <v/>
      </c>
      <c r="AA132" s="145" t="str">
        <f t="shared" si="368"/>
        <v/>
      </c>
      <c r="AB132" s="145" t="str">
        <f t="shared" si="369"/>
        <v/>
      </c>
      <c r="AC132" s="178">
        <f t="shared" si="372"/>
        <v>0</v>
      </c>
      <c r="AD132" s="308" t="str">
        <f t="shared" ref="AD132:AD133" si="681">AD131</f>
        <v/>
      </c>
      <c r="AE132" s="145" t="str">
        <f t="shared" si="373"/>
        <v/>
      </c>
      <c r="AF132" s="145" t="str">
        <f t="shared" si="374"/>
        <v/>
      </c>
      <c r="AG132" s="182" t="str">
        <f t="shared" si="375"/>
        <v/>
      </c>
      <c r="AH132" s="164">
        <f t="shared" si="376"/>
        <v>0</v>
      </c>
      <c r="AJ132" s="164">
        <f t="shared" si="377"/>
        <v>0</v>
      </c>
      <c r="AK132" s="164" t="str">
        <f t="shared" si="378"/>
        <v>00000</v>
      </c>
      <c r="AL132" s="188" t="str">
        <f t="shared" si="379"/>
        <v>0秒0</v>
      </c>
      <c r="AM132" s="189">
        <f t="shared" si="380"/>
        <v>0</v>
      </c>
      <c r="AN132" s="189" t="str">
        <f t="shared" si="381"/>
        <v>0</v>
      </c>
      <c r="AO132" s="189" t="str">
        <f t="shared" si="382"/>
        <v>0</v>
      </c>
      <c r="AP132" s="189" t="str">
        <f t="shared" si="383"/>
        <v>0m</v>
      </c>
      <c r="AQ132" s="189" t="str">
        <f t="shared" si="384"/>
        <v>点</v>
      </c>
      <c r="AR132" s="164">
        <f t="shared" si="385"/>
        <v>0</v>
      </c>
      <c r="AS132" s="144" t="str">
        <f t="shared" si="386"/>
        <v/>
      </c>
      <c r="AT132" s="164">
        <f t="shared" si="387"/>
        <v>0</v>
      </c>
      <c r="AU132" s="164">
        <f t="shared" si="388"/>
        <v>0</v>
      </c>
      <c r="AV132" s="164">
        <f t="shared" si="389"/>
        <v>0</v>
      </c>
      <c r="AW132" s="458"/>
      <c r="AX132" s="458"/>
      <c r="AY132" s="455"/>
      <c r="AZ132" s="452"/>
      <c r="BA132" s="145" t="str">
        <f t="shared" si="390"/>
        <v/>
      </c>
      <c r="BB132" s="145" t="str">
        <f t="shared" si="391"/>
        <v/>
      </c>
      <c r="BC132" s="145" t="str">
        <f t="shared" si="392"/>
        <v/>
      </c>
      <c r="BD132" s="203" t="str">
        <f>IF(J132="","",COUNTIF($BC$14:BC132,BC132))</f>
        <v/>
      </c>
      <c r="BE132" s="1" t="str">
        <f t="shared" si="393"/>
        <v/>
      </c>
      <c r="BF132" s="447"/>
      <c r="BG132" s="447"/>
      <c r="BH132" s="447"/>
      <c r="BI132" s="447"/>
      <c r="BJ132" s="447"/>
      <c r="BK132" s="449"/>
      <c r="BL132" s="447"/>
      <c r="BM132" s="447"/>
      <c r="BN132" s="145">
        <f>COUNTIF($AE$14:AE132,AD132&amp;"-"&amp;"*5000m*")</f>
        <v>0</v>
      </c>
      <c r="BO132" s="447"/>
      <c r="BP132" s="449"/>
      <c r="BQ132" s="447"/>
      <c r="BR132" s="447"/>
      <c r="BS132" s="447"/>
      <c r="BT132" s="447"/>
      <c r="BU132" s="447"/>
      <c r="BV132" s="447"/>
    </row>
    <row r="133" spans="1:74" s="1" customFormat="1" ht="18" customHeight="1" thickBot="1">
      <c r="A133" s="524"/>
      <c r="B133" s="169" t="s">
        <v>32</v>
      </c>
      <c r="C133" s="170"/>
      <c r="D133" s="32"/>
      <c r="E133" s="32"/>
      <c r="F133" s="33"/>
      <c r="G133" s="493"/>
      <c r="H133" s="493"/>
      <c r="I133" s="9" t="s">
        <v>33</v>
      </c>
      <c r="J133" s="112"/>
      <c r="K133" s="6" t="str">
        <f>IF(J133&gt;0,VLOOKUP(J133,男子登録情報!$J$1:$K$22,2,0),"")</f>
        <v/>
      </c>
      <c r="L133" s="10" t="s">
        <v>34</v>
      </c>
      <c r="M133" s="149"/>
      <c r="N133" s="7" t="str">
        <f t="shared" si="365"/>
        <v/>
      </c>
      <c r="O133" s="271"/>
      <c r="P133" s="482"/>
      <c r="Q133" s="483"/>
      <c r="R133" s="484"/>
      <c r="S133" s="829"/>
      <c r="T133" s="829"/>
      <c r="W133" s="168">
        <f t="shared" si="371"/>
        <v>0</v>
      </c>
      <c r="X133" s="447"/>
      <c r="Y133" s="145" t="str">
        <f t="shared" si="366"/>
        <v/>
      </c>
      <c r="Z133" s="145" t="str">
        <f t="shared" si="367"/>
        <v/>
      </c>
      <c r="AA133" s="145" t="str">
        <f t="shared" si="368"/>
        <v/>
      </c>
      <c r="AB133" s="145" t="str">
        <f t="shared" si="369"/>
        <v/>
      </c>
      <c r="AC133" s="178">
        <f t="shared" si="372"/>
        <v>0</v>
      </c>
      <c r="AD133" s="309" t="str">
        <f t="shared" si="681"/>
        <v/>
      </c>
      <c r="AE133" s="145" t="str">
        <f t="shared" si="373"/>
        <v/>
      </c>
      <c r="AF133" s="145" t="str">
        <f t="shared" si="374"/>
        <v/>
      </c>
      <c r="AG133" s="182" t="str">
        <f t="shared" si="375"/>
        <v/>
      </c>
      <c r="AH133" s="164">
        <f t="shared" si="376"/>
        <v>0</v>
      </c>
      <c r="AJ133" s="164">
        <f t="shared" si="377"/>
        <v>0</v>
      </c>
      <c r="AK133" s="164" t="str">
        <f t="shared" si="378"/>
        <v>00000</v>
      </c>
      <c r="AL133" s="188" t="str">
        <f t="shared" si="379"/>
        <v>0秒0</v>
      </c>
      <c r="AM133" s="189">
        <f t="shared" si="380"/>
        <v>0</v>
      </c>
      <c r="AN133" s="189" t="str">
        <f t="shared" si="381"/>
        <v>0</v>
      </c>
      <c r="AO133" s="189" t="str">
        <f t="shared" si="382"/>
        <v>0</v>
      </c>
      <c r="AP133" s="189" t="str">
        <f t="shared" si="383"/>
        <v>0m</v>
      </c>
      <c r="AQ133" s="189" t="str">
        <f t="shared" si="384"/>
        <v>点</v>
      </c>
      <c r="AR133" s="164">
        <f t="shared" si="385"/>
        <v>0</v>
      </c>
      <c r="AS133" s="144" t="str">
        <f t="shared" si="386"/>
        <v/>
      </c>
      <c r="AT133" s="164">
        <f t="shared" si="387"/>
        <v>0</v>
      </c>
      <c r="AU133" s="164">
        <f t="shared" si="388"/>
        <v>0</v>
      </c>
      <c r="AV133" s="164">
        <f t="shared" si="389"/>
        <v>0</v>
      </c>
      <c r="AW133" s="459"/>
      <c r="AX133" s="459"/>
      <c r="AY133" s="456"/>
      <c r="AZ133" s="453"/>
      <c r="BA133" s="145" t="str">
        <f t="shared" si="390"/>
        <v/>
      </c>
      <c r="BB133" s="145" t="str">
        <f t="shared" si="391"/>
        <v/>
      </c>
      <c r="BC133" s="145" t="str">
        <f t="shared" si="392"/>
        <v/>
      </c>
      <c r="BD133" s="203" t="str">
        <f>IF(J133="","",COUNTIF($BC$14:BC133,BC133))</f>
        <v/>
      </c>
      <c r="BE133" s="1" t="str">
        <f t="shared" si="393"/>
        <v/>
      </c>
      <c r="BF133" s="447"/>
      <c r="BG133" s="447"/>
      <c r="BH133" s="447"/>
      <c r="BI133" s="447"/>
      <c r="BJ133" s="447"/>
      <c r="BK133" s="450"/>
      <c r="BL133" s="447"/>
      <c r="BM133" s="447"/>
      <c r="BN133" s="145">
        <f>COUNTIF($AE$14:AE133,AD133&amp;"-"&amp;"*5000m*")</f>
        <v>0</v>
      </c>
      <c r="BO133" s="447"/>
      <c r="BP133" s="450"/>
      <c r="BQ133" s="447"/>
      <c r="BR133" s="447"/>
      <c r="BS133" s="447"/>
      <c r="BT133" s="447"/>
      <c r="BU133" s="447"/>
      <c r="BV133" s="447"/>
    </row>
    <row r="134" spans="1:74" s="1" customFormat="1" ht="18" customHeight="1" thickTop="1" thickBot="1">
      <c r="A134" s="522">
        <v>41</v>
      </c>
      <c r="B134" s="500" t="s">
        <v>1224</v>
      </c>
      <c r="C134" s="502"/>
      <c r="D134" s="502" t="str">
        <f>IF(C134&gt;0,VLOOKUP(C134,男子登録情報!$A$1:$H$1688,3,0),"")</f>
        <v/>
      </c>
      <c r="E134" s="502" t="str">
        <f>IF(C134&gt;0,VLOOKUP(C134,男子登録情報!$A$1:$H$1688,4,0),"")</f>
        <v/>
      </c>
      <c r="F134" s="30" t="str">
        <f>IF(C134&gt;0,VLOOKUP(C134,男子登録情報!$A$1:$H$1688,8,0),"")</f>
        <v/>
      </c>
      <c r="G134" s="491" t="e">
        <f>IF(F135&gt;0,VLOOKUP(F135,男子登録情報!$N$2:$O$48,2,0),"")</f>
        <v>#N/A</v>
      </c>
      <c r="H134" s="491" t="str">
        <f t="shared" ref="H134" si="682">IF(C134&gt;0,TEXT(C134,"100000000"),"000000000")</f>
        <v>000000000</v>
      </c>
      <c r="I134" s="5" t="s">
        <v>26</v>
      </c>
      <c r="J134" s="112"/>
      <c r="K134" s="6" t="str">
        <f>IF(J134&gt;0,VLOOKUP(J134,男子登録情報!$J$1:$K$22,2,0),"")</f>
        <v/>
      </c>
      <c r="L134" s="5" t="s">
        <v>29</v>
      </c>
      <c r="M134" s="150"/>
      <c r="N134" s="7" t="str">
        <f t="shared" si="365"/>
        <v/>
      </c>
      <c r="O134" s="271"/>
      <c r="P134" s="512"/>
      <c r="Q134" s="513"/>
      <c r="R134" s="514"/>
      <c r="S134" s="827"/>
      <c r="T134" s="827"/>
      <c r="W134" s="168">
        <f t="shared" si="371"/>
        <v>0</v>
      </c>
      <c r="X134" s="447">
        <f t="shared" ref="X134" si="683">C134</f>
        <v>0</v>
      </c>
      <c r="Y134" s="145" t="str">
        <f t="shared" si="366"/>
        <v/>
      </c>
      <c r="Z134" s="145" t="str">
        <f t="shared" si="367"/>
        <v/>
      </c>
      <c r="AA134" s="145" t="str">
        <f t="shared" si="368"/>
        <v/>
      </c>
      <c r="AB134" s="145" t="str">
        <f t="shared" si="369"/>
        <v/>
      </c>
      <c r="AC134" s="178">
        <f t="shared" si="372"/>
        <v>0</v>
      </c>
      <c r="AD134" s="307" t="str">
        <f t="shared" ref="AD134" si="684">IF(D134="","",D134)</f>
        <v/>
      </c>
      <c r="AE134" s="145" t="str">
        <f t="shared" si="373"/>
        <v/>
      </c>
      <c r="AF134" s="145" t="str">
        <f t="shared" si="374"/>
        <v/>
      </c>
      <c r="AG134" s="182" t="str">
        <f t="shared" si="375"/>
        <v/>
      </c>
      <c r="AH134" s="164">
        <f t="shared" si="376"/>
        <v>0</v>
      </c>
      <c r="AJ134" s="164">
        <f t="shared" si="377"/>
        <v>0</v>
      </c>
      <c r="AK134" s="164" t="str">
        <f t="shared" si="378"/>
        <v>00000</v>
      </c>
      <c r="AL134" s="188" t="str">
        <f t="shared" si="379"/>
        <v>0秒0</v>
      </c>
      <c r="AM134" s="189">
        <f t="shared" si="380"/>
        <v>0</v>
      </c>
      <c r="AN134" s="189" t="str">
        <f t="shared" si="381"/>
        <v>0</v>
      </c>
      <c r="AO134" s="189" t="str">
        <f t="shared" si="382"/>
        <v>0</v>
      </c>
      <c r="AP134" s="189" t="str">
        <f t="shared" si="383"/>
        <v>0m</v>
      </c>
      <c r="AQ134" s="189" t="str">
        <f t="shared" si="384"/>
        <v>点</v>
      </c>
      <c r="AR134" s="164">
        <f t="shared" si="385"/>
        <v>0</v>
      </c>
      <c r="AS134" s="144" t="str">
        <f t="shared" si="386"/>
        <v/>
      </c>
      <c r="AT134" s="164">
        <f t="shared" si="387"/>
        <v>0</v>
      </c>
      <c r="AU134" s="164">
        <f t="shared" si="388"/>
        <v>0</v>
      </c>
      <c r="AV134" s="164">
        <f t="shared" si="389"/>
        <v>0</v>
      </c>
      <c r="AW134" s="457">
        <f>IF(S134="",0,COUNTA($S$14:S136))</f>
        <v>0</v>
      </c>
      <c r="AX134" s="457">
        <f>IF(T134="",0,COUNTA($T$14:T136))</f>
        <v>0</v>
      </c>
      <c r="AY134" s="454">
        <f>IF(OR($K134="20100",$K135="20100",$K136="20100"),COUNTIF($K$14:K136,"20100"),0)</f>
        <v>0</v>
      </c>
      <c r="AZ134" s="451">
        <f t="shared" ref="AZ134" si="685">IF($AY134=0,0,INDEX($M134:$M136,MATCH("20100",$K134:$K136,0),1))</f>
        <v>0</v>
      </c>
      <c r="BA134" s="145" t="str">
        <f t="shared" si="390"/>
        <v/>
      </c>
      <c r="BB134" s="145" t="str">
        <f t="shared" si="391"/>
        <v/>
      </c>
      <c r="BC134" s="145" t="str">
        <f t="shared" si="392"/>
        <v/>
      </c>
      <c r="BD134" s="203" t="str">
        <f>IF(J134="","",COUNTIF($BC$14:BC134,BC134))</f>
        <v/>
      </c>
      <c r="BE134" s="1" t="str">
        <f t="shared" si="393"/>
        <v/>
      </c>
      <c r="BF134" s="447" t="str">
        <f>IF(D134="","",COUNTIF($AD$14:AD134,AD134))</f>
        <v/>
      </c>
      <c r="BG134" s="447">
        <f t="shared" ref="BG134" si="686">IF(BF134=1,BF134,0)</f>
        <v>0</v>
      </c>
      <c r="BH134" s="447" t="str">
        <f t="shared" ref="BH134" si="687">IF(D134="","",$BL134)</f>
        <v/>
      </c>
      <c r="BI134" s="447" t="str">
        <f t="shared" ref="BI134" si="688">IF(E134="","",$BL134)</f>
        <v/>
      </c>
      <c r="BJ134" s="447" t="str">
        <f t="shared" ref="BJ134" si="689">IF(F134="","",$BL134)</f>
        <v/>
      </c>
      <c r="BK134" s="448" t="str">
        <f t="shared" ref="BK134" si="690">IFERROR(IF(G134="","",BL134),"")</f>
        <v/>
      </c>
      <c r="BL134" s="447">
        <v>41</v>
      </c>
      <c r="BM134" s="447">
        <f t="shared" ref="BM134" si="691">IF(C134&gt;0,"",IF(COUNTIF(BH134:BK136,BL134)=4,"",1))</f>
        <v>1</v>
      </c>
      <c r="BN134" s="145">
        <f>COUNTIF($AE$14:AE134,AD134&amp;"-"&amp;"*5000m*")</f>
        <v>0</v>
      </c>
      <c r="BO134" s="447">
        <f t="shared" ref="BO134" si="692">SUM(BN134:BN136)/3</f>
        <v>0</v>
      </c>
      <c r="BP134" s="448" t="str">
        <f t="shared" ref="BP134" si="693">IF(AD134="","",IF(AND(COUNTA(J134:J136)=0,COUNTA(S134:T136)=0),1,""))</f>
        <v/>
      </c>
      <c r="BQ134" s="447">
        <f t="shared" ref="BQ134:BR134" si="694">IF(AND($AD134="",COUNTA(S134)&gt;0),1,0)</f>
        <v>0</v>
      </c>
      <c r="BR134" s="447">
        <f t="shared" si="694"/>
        <v>0</v>
      </c>
      <c r="BS134" s="447" t="str">
        <f t="shared" ref="BS134" si="695">D134&amp;"-"&amp;S134</f>
        <v>-</v>
      </c>
      <c r="BT134" s="447" t="str">
        <f>IF(S134="","",COUNTIF($BS$14:BS134,BS134))</f>
        <v/>
      </c>
      <c r="BU134" s="447" t="str">
        <f t="shared" ref="BU134" si="696">D134&amp;"-"&amp;T134</f>
        <v>-</v>
      </c>
      <c r="BV134" s="447" t="str">
        <f>IF(T134="","",COUNTIF($BU$14:BU134,BU134))</f>
        <v/>
      </c>
    </row>
    <row r="135" spans="1:74" s="1" customFormat="1" ht="18" customHeight="1" thickBot="1">
      <c r="A135" s="523"/>
      <c r="B135" s="501"/>
      <c r="C135" s="503"/>
      <c r="D135" s="503"/>
      <c r="E135" s="503"/>
      <c r="F135" s="31" t="str">
        <f>IF(C134&gt;0,VLOOKUP(C134,男子登録情報!$A$1:$H$1688,5,0),"")</f>
        <v/>
      </c>
      <c r="G135" s="492"/>
      <c r="H135" s="492"/>
      <c r="I135" s="8" t="s">
        <v>30</v>
      </c>
      <c r="J135" s="112"/>
      <c r="K135" s="6" t="str">
        <f>IF(J135&gt;0,VLOOKUP(J135,男子登録情報!$J$1:$K$22,2,0),"")</f>
        <v/>
      </c>
      <c r="L135" s="8" t="s">
        <v>31</v>
      </c>
      <c r="M135" s="148"/>
      <c r="N135" s="7" t="str">
        <f t="shared" si="365"/>
        <v/>
      </c>
      <c r="O135" s="271"/>
      <c r="P135" s="479"/>
      <c r="Q135" s="480"/>
      <c r="R135" s="481"/>
      <c r="S135" s="828"/>
      <c r="T135" s="828"/>
      <c r="W135" s="168">
        <f t="shared" si="371"/>
        <v>0</v>
      </c>
      <c r="X135" s="447"/>
      <c r="Y135" s="145" t="str">
        <f t="shared" si="366"/>
        <v/>
      </c>
      <c r="Z135" s="145" t="str">
        <f t="shared" si="367"/>
        <v/>
      </c>
      <c r="AA135" s="145" t="str">
        <f t="shared" si="368"/>
        <v/>
      </c>
      <c r="AB135" s="145" t="str">
        <f t="shared" si="369"/>
        <v/>
      </c>
      <c r="AC135" s="178">
        <f t="shared" si="372"/>
        <v>0</v>
      </c>
      <c r="AD135" s="308" t="str">
        <f t="shared" ref="AD135:AD136" si="697">AD134</f>
        <v/>
      </c>
      <c r="AE135" s="145" t="str">
        <f t="shared" si="373"/>
        <v/>
      </c>
      <c r="AF135" s="145" t="str">
        <f t="shared" si="374"/>
        <v/>
      </c>
      <c r="AG135" s="182" t="str">
        <f t="shared" si="375"/>
        <v/>
      </c>
      <c r="AH135" s="164">
        <f t="shared" si="376"/>
        <v>0</v>
      </c>
      <c r="AJ135" s="164">
        <f t="shared" si="377"/>
        <v>0</v>
      </c>
      <c r="AK135" s="164" t="str">
        <f t="shared" si="378"/>
        <v>00000</v>
      </c>
      <c r="AL135" s="188" t="str">
        <f t="shared" si="379"/>
        <v>0秒0</v>
      </c>
      <c r="AM135" s="189">
        <f t="shared" si="380"/>
        <v>0</v>
      </c>
      <c r="AN135" s="189" t="str">
        <f t="shared" si="381"/>
        <v>0</v>
      </c>
      <c r="AO135" s="189" t="str">
        <f t="shared" si="382"/>
        <v>0</v>
      </c>
      <c r="AP135" s="189" t="str">
        <f t="shared" si="383"/>
        <v>0m</v>
      </c>
      <c r="AQ135" s="189" t="str">
        <f t="shared" si="384"/>
        <v>点</v>
      </c>
      <c r="AR135" s="164">
        <f t="shared" si="385"/>
        <v>0</v>
      </c>
      <c r="AS135" s="144" t="str">
        <f t="shared" si="386"/>
        <v/>
      </c>
      <c r="AT135" s="164">
        <f t="shared" si="387"/>
        <v>0</v>
      </c>
      <c r="AU135" s="164">
        <f t="shared" si="388"/>
        <v>0</v>
      </c>
      <c r="AV135" s="164">
        <f t="shared" si="389"/>
        <v>0</v>
      </c>
      <c r="AW135" s="458"/>
      <c r="AX135" s="458"/>
      <c r="AY135" s="455"/>
      <c r="AZ135" s="452"/>
      <c r="BA135" s="145" t="str">
        <f t="shared" si="390"/>
        <v/>
      </c>
      <c r="BB135" s="145" t="str">
        <f t="shared" si="391"/>
        <v/>
      </c>
      <c r="BC135" s="145" t="str">
        <f t="shared" si="392"/>
        <v/>
      </c>
      <c r="BD135" s="203" t="str">
        <f>IF(J135="","",COUNTIF($BC$14:BC135,BC135))</f>
        <v/>
      </c>
      <c r="BE135" s="1" t="str">
        <f t="shared" si="393"/>
        <v/>
      </c>
      <c r="BF135" s="447"/>
      <c r="BG135" s="447"/>
      <c r="BH135" s="447"/>
      <c r="BI135" s="447"/>
      <c r="BJ135" s="447"/>
      <c r="BK135" s="449"/>
      <c r="BL135" s="447"/>
      <c r="BM135" s="447"/>
      <c r="BN135" s="145">
        <f>COUNTIF($AE$14:AE135,AD135&amp;"-"&amp;"*5000m*")</f>
        <v>0</v>
      </c>
      <c r="BO135" s="447"/>
      <c r="BP135" s="449"/>
      <c r="BQ135" s="447"/>
      <c r="BR135" s="447"/>
      <c r="BS135" s="447"/>
      <c r="BT135" s="447"/>
      <c r="BU135" s="447"/>
      <c r="BV135" s="447"/>
    </row>
    <row r="136" spans="1:74" s="1" customFormat="1" ht="18" customHeight="1" thickBot="1">
      <c r="A136" s="524"/>
      <c r="B136" s="169" t="s">
        <v>32</v>
      </c>
      <c r="C136" s="170"/>
      <c r="D136" s="32"/>
      <c r="E136" s="32"/>
      <c r="F136" s="33"/>
      <c r="G136" s="493"/>
      <c r="H136" s="493"/>
      <c r="I136" s="9" t="s">
        <v>33</v>
      </c>
      <c r="J136" s="112"/>
      <c r="K136" s="6" t="str">
        <f>IF(J136&gt;0,VLOOKUP(J136,男子登録情報!$J$1:$K$22,2,0),"")</f>
        <v/>
      </c>
      <c r="L136" s="10" t="s">
        <v>34</v>
      </c>
      <c r="M136" s="149"/>
      <c r="N136" s="7" t="str">
        <f t="shared" si="365"/>
        <v/>
      </c>
      <c r="O136" s="271"/>
      <c r="P136" s="482"/>
      <c r="Q136" s="483"/>
      <c r="R136" s="484"/>
      <c r="S136" s="829"/>
      <c r="T136" s="829"/>
      <c r="W136" s="168">
        <f t="shared" si="371"/>
        <v>0</v>
      </c>
      <c r="X136" s="447"/>
      <c r="Y136" s="145" t="str">
        <f t="shared" si="366"/>
        <v/>
      </c>
      <c r="Z136" s="145" t="str">
        <f t="shared" si="367"/>
        <v/>
      </c>
      <c r="AA136" s="145" t="str">
        <f t="shared" si="368"/>
        <v/>
      </c>
      <c r="AB136" s="145" t="str">
        <f t="shared" si="369"/>
        <v/>
      </c>
      <c r="AC136" s="178">
        <f t="shared" si="372"/>
        <v>0</v>
      </c>
      <c r="AD136" s="309" t="str">
        <f t="shared" si="697"/>
        <v/>
      </c>
      <c r="AE136" s="145" t="str">
        <f t="shared" si="373"/>
        <v/>
      </c>
      <c r="AF136" s="145" t="str">
        <f t="shared" si="374"/>
        <v/>
      </c>
      <c r="AG136" s="182" t="str">
        <f t="shared" si="375"/>
        <v/>
      </c>
      <c r="AH136" s="164">
        <f t="shared" si="376"/>
        <v>0</v>
      </c>
      <c r="AJ136" s="164">
        <f t="shared" si="377"/>
        <v>0</v>
      </c>
      <c r="AK136" s="164" t="str">
        <f t="shared" si="378"/>
        <v>00000</v>
      </c>
      <c r="AL136" s="188" t="str">
        <f t="shared" si="379"/>
        <v>0秒0</v>
      </c>
      <c r="AM136" s="189">
        <f t="shared" si="380"/>
        <v>0</v>
      </c>
      <c r="AN136" s="189" t="str">
        <f t="shared" si="381"/>
        <v>0</v>
      </c>
      <c r="AO136" s="189" t="str">
        <f t="shared" si="382"/>
        <v>0</v>
      </c>
      <c r="AP136" s="189" t="str">
        <f t="shared" si="383"/>
        <v>0m</v>
      </c>
      <c r="AQ136" s="189" t="str">
        <f t="shared" si="384"/>
        <v>点</v>
      </c>
      <c r="AR136" s="164">
        <f t="shared" si="385"/>
        <v>0</v>
      </c>
      <c r="AS136" s="144" t="str">
        <f t="shared" si="386"/>
        <v/>
      </c>
      <c r="AT136" s="164">
        <f t="shared" si="387"/>
        <v>0</v>
      </c>
      <c r="AU136" s="164">
        <f t="shared" si="388"/>
        <v>0</v>
      </c>
      <c r="AV136" s="164">
        <f t="shared" si="389"/>
        <v>0</v>
      </c>
      <c r="AW136" s="459"/>
      <c r="AX136" s="459"/>
      <c r="AY136" s="456"/>
      <c r="AZ136" s="453"/>
      <c r="BA136" s="145" t="str">
        <f t="shared" si="390"/>
        <v/>
      </c>
      <c r="BB136" s="145" t="str">
        <f t="shared" si="391"/>
        <v/>
      </c>
      <c r="BC136" s="145" t="str">
        <f t="shared" si="392"/>
        <v/>
      </c>
      <c r="BD136" s="203" t="str">
        <f>IF(J136="","",COUNTIF($BC$14:BC136,BC136))</f>
        <v/>
      </c>
      <c r="BE136" s="1" t="str">
        <f t="shared" si="393"/>
        <v/>
      </c>
      <c r="BF136" s="447"/>
      <c r="BG136" s="447"/>
      <c r="BH136" s="447"/>
      <c r="BI136" s="447"/>
      <c r="BJ136" s="447"/>
      <c r="BK136" s="450"/>
      <c r="BL136" s="447"/>
      <c r="BM136" s="447"/>
      <c r="BN136" s="145">
        <f>COUNTIF($AE$14:AE136,AD136&amp;"-"&amp;"*5000m*")</f>
        <v>0</v>
      </c>
      <c r="BO136" s="447"/>
      <c r="BP136" s="450"/>
      <c r="BQ136" s="447"/>
      <c r="BR136" s="447"/>
      <c r="BS136" s="447"/>
      <c r="BT136" s="447"/>
      <c r="BU136" s="447"/>
      <c r="BV136" s="447"/>
    </row>
    <row r="137" spans="1:74" s="1" customFormat="1" ht="18" customHeight="1" thickTop="1" thickBot="1">
      <c r="A137" s="522">
        <v>42</v>
      </c>
      <c r="B137" s="500" t="s">
        <v>1224</v>
      </c>
      <c r="C137" s="502"/>
      <c r="D137" s="502" t="str">
        <f>IF(C137&gt;0,VLOOKUP(C137,男子登録情報!$A$1:$H$1688,3,0),"")</f>
        <v/>
      </c>
      <c r="E137" s="502" t="str">
        <f>IF(C137&gt;0,VLOOKUP(C137,男子登録情報!$A$1:$H$1688,4,0),"")</f>
        <v/>
      </c>
      <c r="F137" s="30" t="str">
        <f>IF(C137&gt;0,VLOOKUP(C137,男子登録情報!$A$1:$H$1688,8,0),"")</f>
        <v/>
      </c>
      <c r="G137" s="491" t="e">
        <f>IF(F138&gt;0,VLOOKUP(F138,男子登録情報!$N$2:$O$48,2,0),"")</f>
        <v>#N/A</v>
      </c>
      <c r="H137" s="491" t="str">
        <f t="shared" ref="H137" si="698">IF(C137&gt;0,TEXT(C137,"100000000"),"000000000")</f>
        <v>000000000</v>
      </c>
      <c r="I137" s="5" t="s">
        <v>26</v>
      </c>
      <c r="J137" s="112"/>
      <c r="K137" s="6" t="str">
        <f>IF(J137&gt;0,VLOOKUP(J137,男子登録情報!$J$1:$K$22,2,0),"")</f>
        <v/>
      </c>
      <c r="L137" s="5" t="s">
        <v>29</v>
      </c>
      <c r="M137" s="150"/>
      <c r="N137" s="7" t="str">
        <f t="shared" si="365"/>
        <v/>
      </c>
      <c r="O137" s="271"/>
      <c r="P137" s="512"/>
      <c r="Q137" s="513"/>
      <c r="R137" s="514"/>
      <c r="S137" s="827"/>
      <c r="T137" s="827"/>
      <c r="W137" s="168">
        <f t="shared" si="371"/>
        <v>0</v>
      </c>
      <c r="X137" s="447">
        <f t="shared" ref="X137" si="699">C137</f>
        <v>0</v>
      </c>
      <c r="Y137" s="145" t="str">
        <f t="shared" si="366"/>
        <v/>
      </c>
      <c r="Z137" s="145" t="str">
        <f t="shared" si="367"/>
        <v/>
      </c>
      <c r="AA137" s="145" t="str">
        <f t="shared" si="368"/>
        <v/>
      </c>
      <c r="AB137" s="145" t="str">
        <f t="shared" si="369"/>
        <v/>
      </c>
      <c r="AC137" s="178">
        <f t="shared" si="372"/>
        <v>0</v>
      </c>
      <c r="AD137" s="307" t="str">
        <f t="shared" ref="AD137" si="700">IF(D137="","",D137)</f>
        <v/>
      </c>
      <c r="AE137" s="145" t="str">
        <f t="shared" si="373"/>
        <v/>
      </c>
      <c r="AF137" s="145" t="str">
        <f t="shared" si="374"/>
        <v/>
      </c>
      <c r="AG137" s="182" t="str">
        <f t="shared" si="375"/>
        <v/>
      </c>
      <c r="AH137" s="164">
        <f t="shared" si="376"/>
        <v>0</v>
      </c>
      <c r="AJ137" s="164">
        <f t="shared" si="377"/>
        <v>0</v>
      </c>
      <c r="AK137" s="164" t="str">
        <f t="shared" si="378"/>
        <v>00000</v>
      </c>
      <c r="AL137" s="188" t="str">
        <f t="shared" si="379"/>
        <v>0秒0</v>
      </c>
      <c r="AM137" s="189">
        <f t="shared" si="380"/>
        <v>0</v>
      </c>
      <c r="AN137" s="189" t="str">
        <f t="shared" si="381"/>
        <v>0</v>
      </c>
      <c r="AO137" s="189" t="str">
        <f t="shared" si="382"/>
        <v>0</v>
      </c>
      <c r="AP137" s="189" t="str">
        <f t="shared" si="383"/>
        <v>0m</v>
      </c>
      <c r="AQ137" s="189" t="str">
        <f t="shared" si="384"/>
        <v>点</v>
      </c>
      <c r="AR137" s="164">
        <f t="shared" si="385"/>
        <v>0</v>
      </c>
      <c r="AS137" s="144" t="str">
        <f t="shared" si="386"/>
        <v/>
      </c>
      <c r="AT137" s="164">
        <f t="shared" si="387"/>
        <v>0</v>
      </c>
      <c r="AU137" s="164">
        <f t="shared" si="388"/>
        <v>0</v>
      </c>
      <c r="AV137" s="164">
        <f t="shared" si="389"/>
        <v>0</v>
      </c>
      <c r="AW137" s="457">
        <f>IF(S137="",0,COUNTA($S$14:S139))</f>
        <v>0</v>
      </c>
      <c r="AX137" s="457">
        <f>IF(T137="",0,COUNTA($T$14:T139))</f>
        <v>0</v>
      </c>
      <c r="AY137" s="454">
        <f>IF(OR($K137="20100",$K138="20100",$K139="20100"),COUNTIF($K$14:K139,"20100"),0)</f>
        <v>0</v>
      </c>
      <c r="AZ137" s="451">
        <f t="shared" ref="AZ137" si="701">IF($AY137=0,0,INDEX($M137:$M139,MATCH("20100",$K137:$K139,0),1))</f>
        <v>0</v>
      </c>
      <c r="BA137" s="145" t="str">
        <f t="shared" si="390"/>
        <v/>
      </c>
      <c r="BB137" s="145" t="str">
        <f t="shared" si="391"/>
        <v/>
      </c>
      <c r="BC137" s="145" t="str">
        <f t="shared" si="392"/>
        <v/>
      </c>
      <c r="BD137" s="203" t="str">
        <f>IF(J137="","",COUNTIF($BC$14:BC137,BC137))</f>
        <v/>
      </c>
      <c r="BE137" s="1" t="str">
        <f t="shared" si="393"/>
        <v/>
      </c>
      <c r="BF137" s="447" t="str">
        <f>IF(D137="","",COUNTIF($AD$14:AD137,AD137))</f>
        <v/>
      </c>
      <c r="BG137" s="447">
        <f t="shared" ref="BG137" si="702">IF(BF137=1,BF137,0)</f>
        <v>0</v>
      </c>
      <c r="BH137" s="447" t="str">
        <f t="shared" ref="BH137" si="703">IF(D137="","",$BL137)</f>
        <v/>
      </c>
      <c r="BI137" s="447" t="str">
        <f t="shared" ref="BI137" si="704">IF(E137="","",$BL137)</f>
        <v/>
      </c>
      <c r="BJ137" s="447" t="str">
        <f t="shared" ref="BJ137" si="705">IF(F137="","",$BL137)</f>
        <v/>
      </c>
      <c r="BK137" s="448" t="str">
        <f t="shared" ref="BK137" si="706">IFERROR(IF(G137="","",BL137),"")</f>
        <v/>
      </c>
      <c r="BL137" s="447">
        <v>42</v>
      </c>
      <c r="BM137" s="447">
        <f t="shared" ref="BM137" si="707">IF(C137&gt;0,"",IF(COUNTIF(BH137:BK139,BL137)=4,"",1))</f>
        <v>1</v>
      </c>
      <c r="BN137" s="145">
        <f>COUNTIF($AE$14:AE137,AD137&amp;"-"&amp;"*5000m*")</f>
        <v>0</v>
      </c>
      <c r="BO137" s="447">
        <f t="shared" ref="BO137" si="708">SUM(BN137:BN139)/3</f>
        <v>0</v>
      </c>
      <c r="BP137" s="448" t="str">
        <f t="shared" ref="BP137" si="709">IF(AD137="","",IF(AND(COUNTA(J137:J139)=0,COUNTA(S137:T139)=0),1,""))</f>
        <v/>
      </c>
      <c r="BQ137" s="447">
        <f t="shared" ref="BQ137:BR137" si="710">IF(AND($AD137="",COUNTA(S137)&gt;0),1,0)</f>
        <v>0</v>
      </c>
      <c r="BR137" s="447">
        <f t="shared" si="710"/>
        <v>0</v>
      </c>
      <c r="BS137" s="447" t="str">
        <f t="shared" ref="BS137" si="711">D137&amp;"-"&amp;S137</f>
        <v>-</v>
      </c>
      <c r="BT137" s="447" t="str">
        <f>IF(S137="","",COUNTIF($BS$14:BS137,BS137))</f>
        <v/>
      </c>
      <c r="BU137" s="447" t="str">
        <f t="shared" ref="BU137" si="712">D137&amp;"-"&amp;T137</f>
        <v>-</v>
      </c>
      <c r="BV137" s="447" t="str">
        <f>IF(T137="","",COUNTIF($BU$14:BU137,BU137))</f>
        <v/>
      </c>
    </row>
    <row r="138" spans="1:74" s="1" customFormat="1" ht="18" customHeight="1" thickBot="1">
      <c r="A138" s="523"/>
      <c r="B138" s="501"/>
      <c r="C138" s="503"/>
      <c r="D138" s="503"/>
      <c r="E138" s="503"/>
      <c r="F138" s="31" t="str">
        <f>IF(C137&gt;0,VLOOKUP(C137,男子登録情報!$A$1:$H$1688,5,0),"")</f>
        <v/>
      </c>
      <c r="G138" s="492"/>
      <c r="H138" s="492"/>
      <c r="I138" s="8" t="s">
        <v>30</v>
      </c>
      <c r="J138" s="112"/>
      <c r="K138" s="6" t="str">
        <f>IF(J138&gt;0,VLOOKUP(J138,男子登録情報!$J$1:$K$22,2,0),"")</f>
        <v/>
      </c>
      <c r="L138" s="8" t="s">
        <v>31</v>
      </c>
      <c r="M138" s="148"/>
      <c r="N138" s="7" t="str">
        <f t="shared" si="365"/>
        <v/>
      </c>
      <c r="O138" s="271"/>
      <c r="P138" s="479"/>
      <c r="Q138" s="480"/>
      <c r="R138" s="481"/>
      <c r="S138" s="828"/>
      <c r="T138" s="828"/>
      <c r="W138" s="168">
        <f t="shared" si="371"/>
        <v>0</v>
      </c>
      <c r="X138" s="447"/>
      <c r="Y138" s="145" t="str">
        <f t="shared" si="366"/>
        <v/>
      </c>
      <c r="Z138" s="145" t="str">
        <f t="shared" si="367"/>
        <v/>
      </c>
      <c r="AA138" s="145" t="str">
        <f t="shared" si="368"/>
        <v/>
      </c>
      <c r="AB138" s="145" t="str">
        <f t="shared" si="369"/>
        <v/>
      </c>
      <c r="AC138" s="178">
        <f t="shared" si="372"/>
        <v>0</v>
      </c>
      <c r="AD138" s="308" t="str">
        <f t="shared" ref="AD138:AD139" si="713">AD137</f>
        <v/>
      </c>
      <c r="AE138" s="145" t="str">
        <f t="shared" si="373"/>
        <v/>
      </c>
      <c r="AF138" s="145" t="str">
        <f t="shared" si="374"/>
        <v/>
      </c>
      <c r="AG138" s="182" t="str">
        <f t="shared" si="375"/>
        <v/>
      </c>
      <c r="AH138" s="164">
        <f t="shared" si="376"/>
        <v>0</v>
      </c>
      <c r="AJ138" s="164">
        <f t="shared" si="377"/>
        <v>0</v>
      </c>
      <c r="AK138" s="164" t="str">
        <f t="shared" si="378"/>
        <v>00000</v>
      </c>
      <c r="AL138" s="188" t="str">
        <f t="shared" si="379"/>
        <v>0秒0</v>
      </c>
      <c r="AM138" s="189">
        <f t="shared" si="380"/>
        <v>0</v>
      </c>
      <c r="AN138" s="189" t="str">
        <f t="shared" si="381"/>
        <v>0</v>
      </c>
      <c r="AO138" s="189" t="str">
        <f t="shared" si="382"/>
        <v>0</v>
      </c>
      <c r="AP138" s="189" t="str">
        <f t="shared" si="383"/>
        <v>0m</v>
      </c>
      <c r="AQ138" s="189" t="str">
        <f t="shared" si="384"/>
        <v>点</v>
      </c>
      <c r="AR138" s="164">
        <f t="shared" si="385"/>
        <v>0</v>
      </c>
      <c r="AS138" s="144" t="str">
        <f t="shared" si="386"/>
        <v/>
      </c>
      <c r="AT138" s="164">
        <f t="shared" si="387"/>
        <v>0</v>
      </c>
      <c r="AU138" s="164">
        <f t="shared" si="388"/>
        <v>0</v>
      </c>
      <c r="AV138" s="164">
        <f t="shared" si="389"/>
        <v>0</v>
      </c>
      <c r="AW138" s="458"/>
      <c r="AX138" s="458"/>
      <c r="AY138" s="455"/>
      <c r="AZ138" s="452"/>
      <c r="BA138" s="145" t="str">
        <f t="shared" si="390"/>
        <v/>
      </c>
      <c r="BB138" s="145" t="str">
        <f t="shared" si="391"/>
        <v/>
      </c>
      <c r="BC138" s="145" t="str">
        <f t="shared" si="392"/>
        <v/>
      </c>
      <c r="BD138" s="203" t="str">
        <f>IF(J138="","",COUNTIF($BC$14:BC138,BC138))</f>
        <v/>
      </c>
      <c r="BE138" s="1" t="str">
        <f t="shared" si="393"/>
        <v/>
      </c>
      <c r="BF138" s="447"/>
      <c r="BG138" s="447"/>
      <c r="BH138" s="447"/>
      <c r="BI138" s="447"/>
      <c r="BJ138" s="447"/>
      <c r="BK138" s="449"/>
      <c r="BL138" s="447"/>
      <c r="BM138" s="447"/>
      <c r="BN138" s="145">
        <f>COUNTIF($AE$14:AE138,AD138&amp;"-"&amp;"*5000m*")</f>
        <v>0</v>
      </c>
      <c r="BO138" s="447"/>
      <c r="BP138" s="449"/>
      <c r="BQ138" s="447"/>
      <c r="BR138" s="447"/>
      <c r="BS138" s="447"/>
      <c r="BT138" s="447"/>
      <c r="BU138" s="447"/>
      <c r="BV138" s="447"/>
    </row>
    <row r="139" spans="1:74" s="1" customFormat="1" ht="18" customHeight="1" thickBot="1">
      <c r="A139" s="524"/>
      <c r="B139" s="169" t="s">
        <v>32</v>
      </c>
      <c r="C139" s="170"/>
      <c r="D139" s="32"/>
      <c r="E139" s="32"/>
      <c r="F139" s="33"/>
      <c r="G139" s="493"/>
      <c r="H139" s="493"/>
      <c r="I139" s="9" t="s">
        <v>33</v>
      </c>
      <c r="J139" s="112"/>
      <c r="K139" s="6" t="str">
        <f>IF(J139&gt;0,VLOOKUP(J139,男子登録情報!$J$1:$K$22,2,0),"")</f>
        <v/>
      </c>
      <c r="L139" s="10" t="s">
        <v>34</v>
      </c>
      <c r="M139" s="149"/>
      <c r="N139" s="7" t="str">
        <f t="shared" si="365"/>
        <v/>
      </c>
      <c r="O139" s="271"/>
      <c r="P139" s="482"/>
      <c r="Q139" s="483"/>
      <c r="R139" s="484"/>
      <c r="S139" s="829"/>
      <c r="T139" s="829"/>
      <c r="W139" s="168">
        <f t="shared" si="371"/>
        <v>0</v>
      </c>
      <c r="X139" s="447"/>
      <c r="Y139" s="145" t="str">
        <f t="shared" si="366"/>
        <v/>
      </c>
      <c r="Z139" s="145" t="str">
        <f t="shared" si="367"/>
        <v/>
      </c>
      <c r="AA139" s="145" t="str">
        <f t="shared" si="368"/>
        <v/>
      </c>
      <c r="AB139" s="145" t="str">
        <f t="shared" si="369"/>
        <v/>
      </c>
      <c r="AC139" s="178">
        <f t="shared" si="372"/>
        <v>0</v>
      </c>
      <c r="AD139" s="309" t="str">
        <f t="shared" si="713"/>
        <v/>
      </c>
      <c r="AE139" s="145" t="str">
        <f t="shared" si="373"/>
        <v/>
      </c>
      <c r="AF139" s="145" t="str">
        <f t="shared" si="374"/>
        <v/>
      </c>
      <c r="AG139" s="182" t="str">
        <f t="shared" si="375"/>
        <v/>
      </c>
      <c r="AH139" s="164">
        <f t="shared" si="376"/>
        <v>0</v>
      </c>
      <c r="AJ139" s="164">
        <f t="shared" si="377"/>
        <v>0</v>
      </c>
      <c r="AK139" s="164" t="str">
        <f t="shared" si="378"/>
        <v>00000</v>
      </c>
      <c r="AL139" s="188" t="str">
        <f t="shared" si="379"/>
        <v>0秒0</v>
      </c>
      <c r="AM139" s="189">
        <f t="shared" si="380"/>
        <v>0</v>
      </c>
      <c r="AN139" s="189" t="str">
        <f t="shared" si="381"/>
        <v>0</v>
      </c>
      <c r="AO139" s="189" t="str">
        <f t="shared" si="382"/>
        <v>0</v>
      </c>
      <c r="AP139" s="189" t="str">
        <f t="shared" si="383"/>
        <v>0m</v>
      </c>
      <c r="AQ139" s="189" t="str">
        <f t="shared" si="384"/>
        <v>点</v>
      </c>
      <c r="AR139" s="164">
        <f t="shared" si="385"/>
        <v>0</v>
      </c>
      <c r="AS139" s="144" t="str">
        <f t="shared" si="386"/>
        <v/>
      </c>
      <c r="AT139" s="164">
        <f t="shared" si="387"/>
        <v>0</v>
      </c>
      <c r="AU139" s="164">
        <f t="shared" si="388"/>
        <v>0</v>
      </c>
      <c r="AV139" s="164">
        <f t="shared" si="389"/>
        <v>0</v>
      </c>
      <c r="AW139" s="459"/>
      <c r="AX139" s="459"/>
      <c r="AY139" s="456"/>
      <c r="AZ139" s="453"/>
      <c r="BA139" s="145" t="str">
        <f t="shared" si="390"/>
        <v/>
      </c>
      <c r="BB139" s="145" t="str">
        <f t="shared" si="391"/>
        <v/>
      </c>
      <c r="BC139" s="145" t="str">
        <f t="shared" si="392"/>
        <v/>
      </c>
      <c r="BD139" s="203" t="str">
        <f>IF(J139="","",COUNTIF($BC$14:BC139,BC139))</f>
        <v/>
      </c>
      <c r="BE139" s="1" t="str">
        <f t="shared" si="393"/>
        <v/>
      </c>
      <c r="BF139" s="447"/>
      <c r="BG139" s="447"/>
      <c r="BH139" s="447"/>
      <c r="BI139" s="447"/>
      <c r="BJ139" s="447"/>
      <c r="BK139" s="450"/>
      <c r="BL139" s="447"/>
      <c r="BM139" s="447"/>
      <c r="BN139" s="145">
        <f>COUNTIF($AE$14:AE139,AD139&amp;"-"&amp;"*5000m*")</f>
        <v>0</v>
      </c>
      <c r="BO139" s="447"/>
      <c r="BP139" s="450"/>
      <c r="BQ139" s="447"/>
      <c r="BR139" s="447"/>
      <c r="BS139" s="447"/>
      <c r="BT139" s="447"/>
      <c r="BU139" s="447"/>
      <c r="BV139" s="447"/>
    </row>
    <row r="140" spans="1:74" s="1" customFormat="1" ht="18" customHeight="1" thickTop="1" thickBot="1">
      <c r="A140" s="522">
        <v>43</v>
      </c>
      <c r="B140" s="500" t="s">
        <v>1224</v>
      </c>
      <c r="C140" s="502"/>
      <c r="D140" s="502" t="str">
        <f>IF(C140&gt;0,VLOOKUP(C140,男子登録情報!$A$1:$H$1688,3,0),"")</f>
        <v/>
      </c>
      <c r="E140" s="502" t="str">
        <f>IF(C140&gt;0,VLOOKUP(C140,男子登録情報!$A$1:$H$1688,4,0),"")</f>
        <v/>
      </c>
      <c r="F140" s="30" t="str">
        <f>IF(C140&gt;0,VLOOKUP(C140,男子登録情報!$A$1:$H$1688,8,0),"")</f>
        <v/>
      </c>
      <c r="G140" s="491" t="e">
        <f>IF(F141&gt;0,VLOOKUP(F141,男子登録情報!$N$2:$O$48,2,0),"")</f>
        <v>#N/A</v>
      </c>
      <c r="H140" s="491" t="str">
        <f t="shared" ref="H140" si="714">IF(C140&gt;0,TEXT(C140,"100000000"),"000000000")</f>
        <v>000000000</v>
      </c>
      <c r="I140" s="5" t="s">
        <v>26</v>
      </c>
      <c r="J140" s="112"/>
      <c r="K140" s="6" t="str">
        <f>IF(J140&gt;0,VLOOKUP(J140,男子登録情報!$J$1:$K$22,2,0),"")</f>
        <v/>
      </c>
      <c r="L140" s="5" t="s">
        <v>29</v>
      </c>
      <c r="M140" s="150"/>
      <c r="N140" s="7" t="str">
        <f t="shared" si="365"/>
        <v/>
      </c>
      <c r="O140" s="271"/>
      <c r="P140" s="512"/>
      <c r="Q140" s="513"/>
      <c r="R140" s="514"/>
      <c r="S140" s="827"/>
      <c r="T140" s="827"/>
      <c r="W140" s="168">
        <f t="shared" si="371"/>
        <v>0</v>
      </c>
      <c r="X140" s="447">
        <f t="shared" ref="X140" si="715">C140</f>
        <v>0</v>
      </c>
      <c r="Y140" s="145" t="str">
        <f t="shared" si="366"/>
        <v/>
      </c>
      <c r="Z140" s="145" t="str">
        <f t="shared" si="367"/>
        <v/>
      </c>
      <c r="AA140" s="145" t="str">
        <f t="shared" si="368"/>
        <v/>
      </c>
      <c r="AB140" s="145" t="str">
        <f t="shared" si="369"/>
        <v/>
      </c>
      <c r="AC140" s="178">
        <f t="shared" si="372"/>
        <v>0</v>
      </c>
      <c r="AD140" s="307" t="str">
        <f t="shared" ref="AD140" si="716">IF(D140="","",D140)</f>
        <v/>
      </c>
      <c r="AE140" s="145" t="str">
        <f t="shared" si="373"/>
        <v/>
      </c>
      <c r="AF140" s="145" t="str">
        <f t="shared" si="374"/>
        <v/>
      </c>
      <c r="AG140" s="182" t="str">
        <f t="shared" si="375"/>
        <v/>
      </c>
      <c r="AH140" s="164">
        <f t="shared" si="376"/>
        <v>0</v>
      </c>
      <c r="AJ140" s="164">
        <f t="shared" si="377"/>
        <v>0</v>
      </c>
      <c r="AK140" s="164" t="str">
        <f t="shared" si="378"/>
        <v>00000</v>
      </c>
      <c r="AL140" s="188" t="str">
        <f t="shared" si="379"/>
        <v>0秒0</v>
      </c>
      <c r="AM140" s="189">
        <f t="shared" si="380"/>
        <v>0</v>
      </c>
      <c r="AN140" s="189" t="str">
        <f t="shared" si="381"/>
        <v>0</v>
      </c>
      <c r="AO140" s="189" t="str">
        <f t="shared" si="382"/>
        <v>0</v>
      </c>
      <c r="AP140" s="189" t="str">
        <f t="shared" si="383"/>
        <v>0m</v>
      </c>
      <c r="AQ140" s="189" t="str">
        <f t="shared" si="384"/>
        <v>点</v>
      </c>
      <c r="AR140" s="164">
        <f t="shared" si="385"/>
        <v>0</v>
      </c>
      <c r="AS140" s="144" t="str">
        <f t="shared" si="386"/>
        <v/>
      </c>
      <c r="AT140" s="164">
        <f t="shared" si="387"/>
        <v>0</v>
      </c>
      <c r="AU140" s="164">
        <f t="shared" si="388"/>
        <v>0</v>
      </c>
      <c r="AV140" s="164">
        <f t="shared" si="389"/>
        <v>0</v>
      </c>
      <c r="AW140" s="457">
        <f>IF(S140="",0,COUNTA($S$14:S142))</f>
        <v>0</v>
      </c>
      <c r="AX140" s="457">
        <f>IF(T140="",0,COUNTA($T$14:T142))</f>
        <v>0</v>
      </c>
      <c r="AY140" s="454">
        <f>IF(OR($K140="20100",$K141="20100",$K142="20100"),COUNTIF($K$14:K142,"20100"),0)</f>
        <v>0</v>
      </c>
      <c r="AZ140" s="451">
        <f t="shared" ref="AZ140" si="717">IF($AY140=0,0,INDEX($M140:$M142,MATCH("20100",$K140:$K142,0),1))</f>
        <v>0</v>
      </c>
      <c r="BA140" s="145" t="str">
        <f t="shared" si="390"/>
        <v/>
      </c>
      <c r="BB140" s="145" t="str">
        <f t="shared" si="391"/>
        <v/>
      </c>
      <c r="BC140" s="145" t="str">
        <f t="shared" si="392"/>
        <v/>
      </c>
      <c r="BD140" s="203" t="str">
        <f>IF(J140="","",COUNTIF($BC$14:BC140,BC140))</f>
        <v/>
      </c>
      <c r="BE140" s="1" t="str">
        <f t="shared" si="393"/>
        <v/>
      </c>
      <c r="BF140" s="447" t="str">
        <f>IF(D140="","",COUNTIF($AD$14:AD140,AD140))</f>
        <v/>
      </c>
      <c r="BG140" s="447">
        <f t="shared" ref="BG140" si="718">IF(BF140=1,BF140,0)</f>
        <v>0</v>
      </c>
      <c r="BH140" s="447" t="str">
        <f t="shared" ref="BH140" si="719">IF(D140="","",$BL140)</f>
        <v/>
      </c>
      <c r="BI140" s="447" t="str">
        <f t="shared" ref="BI140" si="720">IF(E140="","",$BL140)</f>
        <v/>
      </c>
      <c r="BJ140" s="447" t="str">
        <f t="shared" ref="BJ140" si="721">IF(F140="","",$BL140)</f>
        <v/>
      </c>
      <c r="BK140" s="448" t="str">
        <f t="shared" ref="BK140" si="722">IFERROR(IF(G140="","",BL140),"")</f>
        <v/>
      </c>
      <c r="BL140" s="447">
        <v>43</v>
      </c>
      <c r="BM140" s="447">
        <f t="shared" ref="BM140" si="723">IF(C140&gt;0,"",IF(COUNTIF(BH140:BK142,BL140)=4,"",1))</f>
        <v>1</v>
      </c>
      <c r="BN140" s="145">
        <f>COUNTIF($AE$14:AE140,AD140&amp;"-"&amp;"*5000m*")</f>
        <v>0</v>
      </c>
      <c r="BO140" s="447">
        <f t="shared" ref="BO140" si="724">SUM(BN140:BN142)/3</f>
        <v>0</v>
      </c>
      <c r="BP140" s="448" t="str">
        <f t="shared" ref="BP140" si="725">IF(AD140="","",IF(AND(COUNTA(J140:J142)=0,COUNTA(S140:T142)=0),1,""))</f>
        <v/>
      </c>
      <c r="BQ140" s="447">
        <f t="shared" ref="BQ140:BR140" si="726">IF(AND($AD140="",COUNTA(S140)&gt;0),1,0)</f>
        <v>0</v>
      </c>
      <c r="BR140" s="447">
        <f t="shared" si="726"/>
        <v>0</v>
      </c>
      <c r="BS140" s="447" t="str">
        <f t="shared" ref="BS140" si="727">D140&amp;"-"&amp;S140</f>
        <v>-</v>
      </c>
      <c r="BT140" s="447" t="str">
        <f>IF(S140="","",COUNTIF($BS$14:BS140,BS140))</f>
        <v/>
      </c>
      <c r="BU140" s="447" t="str">
        <f t="shared" ref="BU140" si="728">D140&amp;"-"&amp;T140</f>
        <v>-</v>
      </c>
      <c r="BV140" s="447" t="str">
        <f>IF(T140="","",COUNTIF($BU$14:BU140,BU140))</f>
        <v/>
      </c>
    </row>
    <row r="141" spans="1:74" s="1" customFormat="1" ht="18" customHeight="1" thickBot="1">
      <c r="A141" s="523"/>
      <c r="B141" s="501"/>
      <c r="C141" s="503"/>
      <c r="D141" s="503"/>
      <c r="E141" s="503"/>
      <c r="F141" s="31" t="str">
        <f>IF(C140&gt;0,VLOOKUP(C140,男子登録情報!$A$1:$H$1688,5,0),"")</f>
        <v/>
      </c>
      <c r="G141" s="492"/>
      <c r="H141" s="492"/>
      <c r="I141" s="8" t="s">
        <v>30</v>
      </c>
      <c r="J141" s="112"/>
      <c r="K141" s="6" t="str">
        <f>IF(J141&gt;0,VLOOKUP(J141,男子登録情報!$J$1:$K$22,2,0),"")</f>
        <v/>
      </c>
      <c r="L141" s="8" t="s">
        <v>31</v>
      </c>
      <c r="M141" s="148"/>
      <c r="N141" s="7" t="str">
        <f t="shared" si="365"/>
        <v/>
      </c>
      <c r="O141" s="271"/>
      <c r="P141" s="479"/>
      <c r="Q141" s="480"/>
      <c r="R141" s="481"/>
      <c r="S141" s="828"/>
      <c r="T141" s="828"/>
      <c r="W141" s="168">
        <f t="shared" si="371"/>
        <v>0</v>
      </c>
      <c r="X141" s="447"/>
      <c r="Y141" s="145" t="str">
        <f t="shared" si="366"/>
        <v/>
      </c>
      <c r="Z141" s="145" t="str">
        <f t="shared" si="367"/>
        <v/>
      </c>
      <c r="AA141" s="145" t="str">
        <f t="shared" si="368"/>
        <v/>
      </c>
      <c r="AB141" s="145" t="str">
        <f t="shared" si="369"/>
        <v/>
      </c>
      <c r="AC141" s="178">
        <f t="shared" si="372"/>
        <v>0</v>
      </c>
      <c r="AD141" s="308" t="str">
        <f t="shared" ref="AD141:AD142" si="729">AD140</f>
        <v/>
      </c>
      <c r="AE141" s="145" t="str">
        <f t="shared" si="373"/>
        <v/>
      </c>
      <c r="AF141" s="145" t="str">
        <f t="shared" si="374"/>
        <v/>
      </c>
      <c r="AG141" s="182" t="str">
        <f t="shared" si="375"/>
        <v/>
      </c>
      <c r="AH141" s="164">
        <f t="shared" si="376"/>
        <v>0</v>
      </c>
      <c r="AJ141" s="164">
        <f t="shared" si="377"/>
        <v>0</v>
      </c>
      <c r="AK141" s="164" t="str">
        <f t="shared" si="378"/>
        <v>00000</v>
      </c>
      <c r="AL141" s="188" t="str">
        <f t="shared" si="379"/>
        <v>0秒0</v>
      </c>
      <c r="AM141" s="189">
        <f t="shared" si="380"/>
        <v>0</v>
      </c>
      <c r="AN141" s="189" t="str">
        <f t="shared" si="381"/>
        <v>0</v>
      </c>
      <c r="AO141" s="189" t="str">
        <f t="shared" si="382"/>
        <v>0</v>
      </c>
      <c r="AP141" s="189" t="str">
        <f t="shared" si="383"/>
        <v>0m</v>
      </c>
      <c r="AQ141" s="189" t="str">
        <f t="shared" si="384"/>
        <v>点</v>
      </c>
      <c r="AR141" s="164">
        <f t="shared" si="385"/>
        <v>0</v>
      </c>
      <c r="AS141" s="144" t="str">
        <f t="shared" si="386"/>
        <v/>
      </c>
      <c r="AT141" s="164">
        <f t="shared" si="387"/>
        <v>0</v>
      </c>
      <c r="AU141" s="164">
        <f t="shared" si="388"/>
        <v>0</v>
      </c>
      <c r="AV141" s="164">
        <f t="shared" si="389"/>
        <v>0</v>
      </c>
      <c r="AW141" s="458"/>
      <c r="AX141" s="458"/>
      <c r="AY141" s="455"/>
      <c r="AZ141" s="452"/>
      <c r="BA141" s="145" t="str">
        <f t="shared" si="390"/>
        <v/>
      </c>
      <c r="BB141" s="145" t="str">
        <f t="shared" si="391"/>
        <v/>
      </c>
      <c r="BC141" s="145" t="str">
        <f t="shared" si="392"/>
        <v/>
      </c>
      <c r="BD141" s="203" t="str">
        <f>IF(J141="","",COUNTIF($BC$14:BC141,BC141))</f>
        <v/>
      </c>
      <c r="BE141" s="1" t="str">
        <f t="shared" si="393"/>
        <v/>
      </c>
      <c r="BF141" s="447"/>
      <c r="BG141" s="447"/>
      <c r="BH141" s="447"/>
      <c r="BI141" s="447"/>
      <c r="BJ141" s="447"/>
      <c r="BK141" s="449"/>
      <c r="BL141" s="447"/>
      <c r="BM141" s="447"/>
      <c r="BN141" s="145">
        <f>COUNTIF($AE$14:AE141,AD141&amp;"-"&amp;"*5000m*")</f>
        <v>0</v>
      </c>
      <c r="BO141" s="447"/>
      <c r="BP141" s="449"/>
      <c r="BQ141" s="447"/>
      <c r="BR141" s="447"/>
      <c r="BS141" s="447"/>
      <c r="BT141" s="447"/>
      <c r="BU141" s="447"/>
      <c r="BV141" s="447"/>
    </row>
    <row r="142" spans="1:74" s="1" customFormat="1" ht="18" customHeight="1" thickBot="1">
      <c r="A142" s="524"/>
      <c r="B142" s="169" t="s">
        <v>32</v>
      </c>
      <c r="C142" s="170"/>
      <c r="D142" s="32"/>
      <c r="E142" s="32"/>
      <c r="F142" s="33"/>
      <c r="G142" s="493"/>
      <c r="H142" s="493"/>
      <c r="I142" s="9" t="s">
        <v>33</v>
      </c>
      <c r="J142" s="112"/>
      <c r="K142" s="6" t="str">
        <f>IF(J142&gt;0,VLOOKUP(J142,男子登録情報!$J$1:$K$22,2,0),"")</f>
        <v/>
      </c>
      <c r="L142" s="10" t="s">
        <v>34</v>
      </c>
      <c r="M142" s="149"/>
      <c r="N142" s="7" t="str">
        <f t="shared" ref="N142:N205" si="730">IF(K142="","",LEFT(K142,5)&amp;" "&amp;IF(OR(LEFT(K142,3)*1&lt;70,LEFT(K142,3)*1&gt;100),REPT(0,7-LEN(M142)),REPT(0,5-LEN(M142)))&amp;M142)</f>
        <v/>
      </c>
      <c r="O142" s="271"/>
      <c r="P142" s="482"/>
      <c r="Q142" s="483"/>
      <c r="R142" s="484"/>
      <c r="S142" s="829"/>
      <c r="T142" s="829"/>
      <c r="W142" s="168">
        <f t="shared" si="371"/>
        <v>0</v>
      </c>
      <c r="X142" s="447"/>
      <c r="Y142" s="145" t="str">
        <f t="shared" ref="Y142:Y205" si="731">IF($C142="","",IF(D142="",1,0))</f>
        <v/>
      </c>
      <c r="Z142" s="145" t="str">
        <f t="shared" ref="Z142:Z205" si="732">IF($C142="","",IF(E142="",1,0))</f>
        <v/>
      </c>
      <c r="AA142" s="145" t="str">
        <f t="shared" ref="AA142:AA205" si="733">IF($C142="","",IF(F142="",1,0))</f>
        <v/>
      </c>
      <c r="AB142" s="145" t="str">
        <f t="shared" ref="AB142:AB205" si="734">IF($C142="","",IF(G142="",1,0))</f>
        <v/>
      </c>
      <c r="AC142" s="178">
        <f t="shared" si="372"/>
        <v>0</v>
      </c>
      <c r="AD142" s="309" t="str">
        <f t="shared" si="729"/>
        <v/>
      </c>
      <c r="AE142" s="145" t="str">
        <f t="shared" si="373"/>
        <v/>
      </c>
      <c r="AF142" s="145" t="str">
        <f t="shared" si="374"/>
        <v/>
      </c>
      <c r="AG142" s="182" t="str">
        <f t="shared" si="375"/>
        <v/>
      </c>
      <c r="AH142" s="164">
        <f t="shared" si="376"/>
        <v>0</v>
      </c>
      <c r="AJ142" s="164">
        <f t="shared" si="377"/>
        <v>0</v>
      </c>
      <c r="AK142" s="164" t="str">
        <f t="shared" si="378"/>
        <v>00000</v>
      </c>
      <c r="AL142" s="188" t="str">
        <f t="shared" si="379"/>
        <v>0秒0</v>
      </c>
      <c r="AM142" s="189">
        <f t="shared" si="380"/>
        <v>0</v>
      </c>
      <c r="AN142" s="189" t="str">
        <f t="shared" si="381"/>
        <v>0</v>
      </c>
      <c r="AO142" s="189" t="str">
        <f t="shared" si="382"/>
        <v>0</v>
      </c>
      <c r="AP142" s="189" t="str">
        <f t="shared" si="383"/>
        <v>0m</v>
      </c>
      <c r="AQ142" s="189" t="str">
        <f t="shared" si="384"/>
        <v>点</v>
      </c>
      <c r="AR142" s="164">
        <f t="shared" si="385"/>
        <v>0</v>
      </c>
      <c r="AS142" s="144" t="str">
        <f t="shared" si="386"/>
        <v/>
      </c>
      <c r="AT142" s="164">
        <f t="shared" si="387"/>
        <v>0</v>
      </c>
      <c r="AU142" s="164">
        <f t="shared" si="388"/>
        <v>0</v>
      </c>
      <c r="AV142" s="164">
        <f t="shared" si="389"/>
        <v>0</v>
      </c>
      <c r="AW142" s="459"/>
      <c r="AX142" s="459"/>
      <c r="AY142" s="456"/>
      <c r="AZ142" s="453"/>
      <c r="BA142" s="145" t="str">
        <f t="shared" si="390"/>
        <v/>
      </c>
      <c r="BB142" s="145" t="str">
        <f t="shared" si="391"/>
        <v/>
      </c>
      <c r="BC142" s="145" t="str">
        <f t="shared" si="392"/>
        <v/>
      </c>
      <c r="BD142" s="203" t="str">
        <f>IF(J142="","",COUNTIF($BC$14:BC142,BC142))</f>
        <v/>
      </c>
      <c r="BE142" s="1" t="str">
        <f t="shared" si="393"/>
        <v/>
      </c>
      <c r="BF142" s="447"/>
      <c r="BG142" s="447"/>
      <c r="BH142" s="447"/>
      <c r="BI142" s="447"/>
      <c r="BJ142" s="447"/>
      <c r="BK142" s="450"/>
      <c r="BL142" s="447"/>
      <c r="BM142" s="447"/>
      <c r="BN142" s="145">
        <f>COUNTIF($AE$14:AE142,AD142&amp;"-"&amp;"*5000m*")</f>
        <v>0</v>
      </c>
      <c r="BO142" s="447"/>
      <c r="BP142" s="450"/>
      <c r="BQ142" s="447"/>
      <c r="BR142" s="447"/>
      <c r="BS142" s="447"/>
      <c r="BT142" s="447"/>
      <c r="BU142" s="447"/>
      <c r="BV142" s="447"/>
    </row>
    <row r="143" spans="1:74" s="1" customFormat="1" ht="18" customHeight="1" thickTop="1" thickBot="1">
      <c r="A143" s="522">
        <v>44</v>
      </c>
      <c r="B143" s="500" t="s">
        <v>1224</v>
      </c>
      <c r="C143" s="502"/>
      <c r="D143" s="502" t="str">
        <f>IF(C143&gt;0,VLOOKUP(C143,男子登録情報!$A$1:$H$1688,3,0),"")</f>
        <v/>
      </c>
      <c r="E143" s="502" t="str">
        <f>IF(C143&gt;0,VLOOKUP(C143,男子登録情報!$A$1:$H$1688,4,0),"")</f>
        <v/>
      </c>
      <c r="F143" s="30" t="str">
        <f>IF(C143&gt;0,VLOOKUP(C143,男子登録情報!$A$1:$H$1688,8,0),"")</f>
        <v/>
      </c>
      <c r="G143" s="491" t="e">
        <f>IF(F144&gt;0,VLOOKUP(F144,男子登録情報!$N$2:$O$48,2,0),"")</f>
        <v>#N/A</v>
      </c>
      <c r="H143" s="491" t="str">
        <f t="shared" ref="H143" si="735">IF(C143&gt;0,TEXT(C143,"100000000"),"000000000")</f>
        <v>000000000</v>
      </c>
      <c r="I143" s="5" t="s">
        <v>26</v>
      </c>
      <c r="J143" s="112"/>
      <c r="K143" s="6" t="str">
        <f>IF(J143&gt;0,VLOOKUP(J143,男子登録情報!$J$1:$K$22,2,0),"")</f>
        <v/>
      </c>
      <c r="L143" s="5" t="s">
        <v>29</v>
      </c>
      <c r="M143" s="150"/>
      <c r="N143" s="7" t="str">
        <f t="shared" si="730"/>
        <v/>
      </c>
      <c r="O143" s="271"/>
      <c r="P143" s="512"/>
      <c r="Q143" s="513"/>
      <c r="R143" s="514"/>
      <c r="S143" s="827"/>
      <c r="T143" s="827"/>
      <c r="W143" s="168">
        <f t="shared" ref="W143:W206" si="736">IF(C143&gt;2000,1,0)</f>
        <v>0</v>
      </c>
      <c r="X143" s="447">
        <f t="shared" ref="X143" si="737">C143</f>
        <v>0</v>
      </c>
      <c r="Y143" s="145" t="str">
        <f t="shared" si="731"/>
        <v/>
      </c>
      <c r="Z143" s="145" t="str">
        <f t="shared" si="732"/>
        <v/>
      </c>
      <c r="AA143" s="145" t="str">
        <f t="shared" si="733"/>
        <v/>
      </c>
      <c r="AB143" s="145" t="str">
        <f t="shared" si="734"/>
        <v/>
      </c>
      <c r="AC143" s="178">
        <f t="shared" ref="AC143:AC206" si="738">IF(ISNA(OR(Y143:AB143)),1,SUM(Y143:AB143))</f>
        <v>0</v>
      </c>
      <c r="AD143" s="307" t="str">
        <f t="shared" ref="AD143" si="739">IF(D143="","",D143)</f>
        <v/>
      </c>
      <c r="AE143" s="145" t="str">
        <f t="shared" ref="AE143:AE206" si="740">IF($AD143="","",IF(J143="","",$AD143&amp;"-"&amp;J143))</f>
        <v/>
      </c>
      <c r="AF143" s="145" t="str">
        <f t="shared" ref="AF143:AF206" si="741">IF(AND(COUNTA(J143,M143,O143,P143,S143,T143)&gt;0,BM143=1),1,"")</f>
        <v/>
      </c>
      <c r="AG143" s="182" t="str">
        <f t="shared" ref="AG143:AG206" si="742">IF(J143="","",COUNTIF($AE$12:$AE$463,AE143))</f>
        <v/>
      </c>
      <c r="AH143" s="164">
        <f t="shared" ref="AH143:AH206" si="743">IF(MAX(AG143)&gt;1,1,0)</f>
        <v>0</v>
      </c>
      <c r="AJ143" s="164">
        <f t="shared" ref="AJ143:AJ206" si="744">IF(COUNTIF(J143,"*m*")&gt;0,IF(VALUE(AN143)&gt;59,1,0),0)</f>
        <v>0</v>
      </c>
      <c r="AK143" s="164" t="str">
        <f t="shared" ref="AK143:AK206" si="745">IF(COUNTIF(K143,"*m*")&gt;0,RIGHT(10000000+AR143,7),RIGHT(100000+AR143,5))</f>
        <v>00000</v>
      </c>
      <c r="AL143" s="188" t="str">
        <f t="shared" ref="AL143:AL206" si="746">IF(AM143=0,AN143&amp;"秒"&amp;AO143,AM143&amp;"分"&amp;AN143&amp;"秒"&amp;AO143)</f>
        <v>0秒0</v>
      </c>
      <c r="AM143" s="189">
        <f t="shared" ref="AM143:AM206" si="747">INT(M143/10000)</f>
        <v>0</v>
      </c>
      <c r="AN143" s="189" t="str">
        <f t="shared" ref="AN143:AN206" si="748">RIGHT(INT(M143/100),2)</f>
        <v>0</v>
      </c>
      <c r="AO143" s="189" t="str">
        <f t="shared" ref="AO143:AO206" si="749">RIGHT(INT(M143/1),2)</f>
        <v>0</v>
      </c>
      <c r="AP143" s="189" t="str">
        <f t="shared" ref="AP143:AP206" si="750">INT(M143/100)&amp;"m"&amp;RIGHT(M143,2)</f>
        <v>0m</v>
      </c>
      <c r="AQ143" s="189" t="str">
        <f t="shared" ref="AQ143:AQ206" si="751">M143&amp;"点"</f>
        <v>点</v>
      </c>
      <c r="AR143" s="164">
        <f t="shared" ref="AR143:AR206" si="752">VALUE(M143)</f>
        <v>0</v>
      </c>
      <c r="AS143" s="144" t="str">
        <f t="shared" ref="AS143:AS206" si="753">IF(COUNTIF(J143,"*m*")=0,"",IF($J143="","",COUNTIF($M143,AS$13)))</f>
        <v/>
      </c>
      <c r="AT143" s="164">
        <f t="shared" ref="AT143:AT206" si="754">IF(O143="",0,IF(OR(O143&lt;$AT$12,O143&gt;$AT$13),1,0))</f>
        <v>0</v>
      </c>
      <c r="AU143" s="164">
        <f t="shared" ref="AU143:AU206" si="755">IF($M143="",0,IF($O143="",1,0))</f>
        <v>0</v>
      </c>
      <c r="AV143" s="164">
        <f t="shared" ref="AV143:AV206" si="756">IF($M143="",0,IF($P143="",1,0))</f>
        <v>0</v>
      </c>
      <c r="AW143" s="457">
        <f>IF(S143="",0,COUNTA($S$14:S145))</f>
        <v>0</v>
      </c>
      <c r="AX143" s="457">
        <f>IF(T143="",0,COUNTA($T$14:T145))</f>
        <v>0</v>
      </c>
      <c r="AY143" s="454">
        <f>IF(OR($K143="20100",$K144="20100",$K145="20100"),COUNTIF($K$14:K145,"20100"),0)</f>
        <v>0</v>
      </c>
      <c r="AZ143" s="451">
        <f t="shared" ref="AZ143" si="757">IF($AY143=0,0,INDEX($M143:$M145,MATCH("20100",$K143:$K145,0),1))</f>
        <v>0</v>
      </c>
      <c r="BA143" s="145" t="str">
        <f t="shared" ref="BA143:BA206" si="758">IF(J143="","",IF(COUNTIF(J143,"*OP*")&gt;0,1,""))</f>
        <v/>
      </c>
      <c r="BB143" s="145" t="str">
        <f t="shared" ref="BB143:BB206" si="759">IF(J143="","",IF(COUNTIF(J143,"*OP*")&gt;0,"",1))</f>
        <v/>
      </c>
      <c r="BC143" s="145" t="str">
        <f t="shared" ref="BC143:BC206" si="760">IF(J143="","",IF(COUNTIF(J143,"*OP*")&gt;0,"",J143))</f>
        <v/>
      </c>
      <c r="BD143" s="203" t="str">
        <f>IF(J143="","",COUNTIF($BC$14:BC143,BC143))</f>
        <v/>
      </c>
      <c r="BE143" s="1" t="str">
        <f t="shared" ref="BE143:BE206" si="761">IFERROR(BB143*BD143,"")</f>
        <v/>
      </c>
      <c r="BF143" s="447" t="str">
        <f>IF(D143="","",COUNTIF($AD$14:AD143,AD143))</f>
        <v/>
      </c>
      <c r="BG143" s="447">
        <f t="shared" ref="BG143" si="762">IF(BF143=1,BF143,0)</f>
        <v>0</v>
      </c>
      <c r="BH143" s="447" t="str">
        <f t="shared" ref="BH143" si="763">IF(D143="","",$BL143)</f>
        <v/>
      </c>
      <c r="BI143" s="447" t="str">
        <f t="shared" ref="BI143" si="764">IF(E143="","",$BL143)</f>
        <v/>
      </c>
      <c r="BJ143" s="447" t="str">
        <f t="shared" ref="BJ143" si="765">IF(F143="","",$BL143)</f>
        <v/>
      </c>
      <c r="BK143" s="448" t="str">
        <f t="shared" ref="BK143" si="766">IFERROR(IF(G143="","",BL143),"")</f>
        <v/>
      </c>
      <c r="BL143" s="447">
        <v>44</v>
      </c>
      <c r="BM143" s="447">
        <f t="shared" ref="BM143" si="767">IF(C143&gt;0,"",IF(COUNTIF(BH143:BK145,BL143)=4,"",1))</f>
        <v>1</v>
      </c>
      <c r="BN143" s="145">
        <f>COUNTIF($AE$14:AE143,AD143&amp;"-"&amp;"*5000m*")</f>
        <v>0</v>
      </c>
      <c r="BO143" s="447">
        <f t="shared" ref="BO143" si="768">SUM(BN143:BN145)/3</f>
        <v>0</v>
      </c>
      <c r="BP143" s="448" t="str">
        <f t="shared" ref="BP143" si="769">IF(AD143="","",IF(AND(COUNTA(J143:J145)=0,COUNTA(S143:T145)=0),1,""))</f>
        <v/>
      </c>
      <c r="BQ143" s="447">
        <f t="shared" ref="BQ143:BR143" si="770">IF(AND($AD143="",COUNTA(S143)&gt;0),1,0)</f>
        <v>0</v>
      </c>
      <c r="BR143" s="447">
        <f t="shared" si="770"/>
        <v>0</v>
      </c>
      <c r="BS143" s="447" t="str">
        <f t="shared" ref="BS143" si="771">D143&amp;"-"&amp;S143</f>
        <v>-</v>
      </c>
      <c r="BT143" s="447" t="str">
        <f>IF(S143="","",COUNTIF($BS$14:BS143,BS143))</f>
        <v/>
      </c>
      <c r="BU143" s="447" t="str">
        <f t="shared" ref="BU143" si="772">D143&amp;"-"&amp;T143</f>
        <v>-</v>
      </c>
      <c r="BV143" s="447" t="str">
        <f>IF(T143="","",COUNTIF($BU$14:BU143,BU143))</f>
        <v/>
      </c>
    </row>
    <row r="144" spans="1:74" s="1" customFormat="1" ht="18" customHeight="1" thickBot="1">
      <c r="A144" s="523"/>
      <c r="B144" s="501"/>
      <c r="C144" s="503"/>
      <c r="D144" s="503"/>
      <c r="E144" s="503"/>
      <c r="F144" s="31" t="str">
        <f>IF(C143&gt;0,VLOOKUP(C143,男子登録情報!$A$1:$H$1688,5,0),"")</f>
        <v/>
      </c>
      <c r="G144" s="492"/>
      <c r="H144" s="492"/>
      <c r="I144" s="8" t="s">
        <v>30</v>
      </c>
      <c r="J144" s="112"/>
      <c r="K144" s="6" t="str">
        <f>IF(J144&gt;0,VLOOKUP(J144,男子登録情報!$J$1:$K$22,2,0),"")</f>
        <v/>
      </c>
      <c r="L144" s="8" t="s">
        <v>31</v>
      </c>
      <c r="M144" s="148"/>
      <c r="N144" s="7" t="str">
        <f t="shared" si="730"/>
        <v/>
      </c>
      <c r="O144" s="271"/>
      <c r="P144" s="479"/>
      <c r="Q144" s="480"/>
      <c r="R144" s="481"/>
      <c r="S144" s="828"/>
      <c r="T144" s="828"/>
      <c r="W144" s="168">
        <f t="shared" si="736"/>
        <v>0</v>
      </c>
      <c r="X144" s="447"/>
      <c r="Y144" s="145" t="str">
        <f t="shared" si="731"/>
        <v/>
      </c>
      <c r="Z144" s="145" t="str">
        <f t="shared" si="732"/>
        <v/>
      </c>
      <c r="AA144" s="145" t="str">
        <f t="shared" si="733"/>
        <v/>
      </c>
      <c r="AB144" s="145" t="str">
        <f t="shared" si="734"/>
        <v/>
      </c>
      <c r="AC144" s="178">
        <f t="shared" si="738"/>
        <v>0</v>
      </c>
      <c r="AD144" s="308" t="str">
        <f t="shared" ref="AD144:AD145" si="773">AD143</f>
        <v/>
      </c>
      <c r="AE144" s="145" t="str">
        <f t="shared" si="740"/>
        <v/>
      </c>
      <c r="AF144" s="145" t="str">
        <f t="shared" si="741"/>
        <v/>
      </c>
      <c r="AG144" s="182" t="str">
        <f t="shared" si="742"/>
        <v/>
      </c>
      <c r="AH144" s="164">
        <f t="shared" si="743"/>
        <v>0</v>
      </c>
      <c r="AJ144" s="164">
        <f t="shared" si="744"/>
        <v>0</v>
      </c>
      <c r="AK144" s="164" t="str">
        <f t="shared" si="745"/>
        <v>00000</v>
      </c>
      <c r="AL144" s="188" t="str">
        <f t="shared" si="746"/>
        <v>0秒0</v>
      </c>
      <c r="AM144" s="189">
        <f t="shared" si="747"/>
        <v>0</v>
      </c>
      <c r="AN144" s="189" t="str">
        <f t="shared" si="748"/>
        <v>0</v>
      </c>
      <c r="AO144" s="189" t="str">
        <f t="shared" si="749"/>
        <v>0</v>
      </c>
      <c r="AP144" s="189" t="str">
        <f t="shared" si="750"/>
        <v>0m</v>
      </c>
      <c r="AQ144" s="189" t="str">
        <f t="shared" si="751"/>
        <v>点</v>
      </c>
      <c r="AR144" s="164">
        <f t="shared" si="752"/>
        <v>0</v>
      </c>
      <c r="AS144" s="144" t="str">
        <f t="shared" si="753"/>
        <v/>
      </c>
      <c r="AT144" s="164">
        <f t="shared" si="754"/>
        <v>0</v>
      </c>
      <c r="AU144" s="164">
        <f t="shared" si="755"/>
        <v>0</v>
      </c>
      <c r="AV144" s="164">
        <f t="shared" si="756"/>
        <v>0</v>
      </c>
      <c r="AW144" s="458"/>
      <c r="AX144" s="458"/>
      <c r="AY144" s="455"/>
      <c r="AZ144" s="452"/>
      <c r="BA144" s="145" t="str">
        <f t="shared" si="758"/>
        <v/>
      </c>
      <c r="BB144" s="145" t="str">
        <f t="shared" si="759"/>
        <v/>
      </c>
      <c r="BC144" s="145" t="str">
        <f t="shared" si="760"/>
        <v/>
      </c>
      <c r="BD144" s="203" t="str">
        <f>IF(J144="","",COUNTIF($BC$14:BC144,BC144))</f>
        <v/>
      </c>
      <c r="BE144" s="1" t="str">
        <f t="shared" si="761"/>
        <v/>
      </c>
      <c r="BF144" s="447"/>
      <c r="BG144" s="447"/>
      <c r="BH144" s="447"/>
      <c r="BI144" s="447"/>
      <c r="BJ144" s="447"/>
      <c r="BK144" s="449"/>
      <c r="BL144" s="447"/>
      <c r="BM144" s="447"/>
      <c r="BN144" s="145">
        <f>COUNTIF($AE$14:AE144,AD144&amp;"-"&amp;"*5000m*")</f>
        <v>0</v>
      </c>
      <c r="BO144" s="447"/>
      <c r="BP144" s="449"/>
      <c r="BQ144" s="447"/>
      <c r="BR144" s="447"/>
      <c r="BS144" s="447"/>
      <c r="BT144" s="447"/>
      <c r="BU144" s="447"/>
      <c r="BV144" s="447"/>
    </row>
    <row r="145" spans="1:74" s="1" customFormat="1" ht="18" customHeight="1" thickBot="1">
      <c r="A145" s="524"/>
      <c r="B145" s="169" t="s">
        <v>32</v>
      </c>
      <c r="C145" s="170"/>
      <c r="D145" s="32"/>
      <c r="E145" s="32"/>
      <c r="F145" s="33"/>
      <c r="G145" s="493"/>
      <c r="H145" s="493"/>
      <c r="I145" s="9" t="s">
        <v>33</v>
      </c>
      <c r="J145" s="112"/>
      <c r="K145" s="6" t="str">
        <f>IF(J145&gt;0,VLOOKUP(J145,男子登録情報!$J$1:$K$22,2,0),"")</f>
        <v/>
      </c>
      <c r="L145" s="10" t="s">
        <v>34</v>
      </c>
      <c r="M145" s="149"/>
      <c r="N145" s="7" t="str">
        <f t="shared" si="730"/>
        <v/>
      </c>
      <c r="O145" s="271"/>
      <c r="P145" s="482"/>
      <c r="Q145" s="483"/>
      <c r="R145" s="484"/>
      <c r="S145" s="829"/>
      <c r="T145" s="829"/>
      <c r="W145" s="168">
        <f t="shared" si="736"/>
        <v>0</v>
      </c>
      <c r="X145" s="447"/>
      <c r="Y145" s="145" t="str">
        <f t="shared" si="731"/>
        <v/>
      </c>
      <c r="Z145" s="145" t="str">
        <f t="shared" si="732"/>
        <v/>
      </c>
      <c r="AA145" s="145" t="str">
        <f t="shared" si="733"/>
        <v/>
      </c>
      <c r="AB145" s="145" t="str">
        <f t="shared" si="734"/>
        <v/>
      </c>
      <c r="AC145" s="178">
        <f t="shared" si="738"/>
        <v>0</v>
      </c>
      <c r="AD145" s="309" t="str">
        <f t="shared" si="773"/>
        <v/>
      </c>
      <c r="AE145" s="145" t="str">
        <f t="shared" si="740"/>
        <v/>
      </c>
      <c r="AF145" s="145" t="str">
        <f t="shared" si="741"/>
        <v/>
      </c>
      <c r="AG145" s="182" t="str">
        <f t="shared" si="742"/>
        <v/>
      </c>
      <c r="AH145" s="164">
        <f t="shared" si="743"/>
        <v>0</v>
      </c>
      <c r="AJ145" s="164">
        <f t="shared" si="744"/>
        <v>0</v>
      </c>
      <c r="AK145" s="164" t="str">
        <f t="shared" si="745"/>
        <v>00000</v>
      </c>
      <c r="AL145" s="188" t="str">
        <f t="shared" si="746"/>
        <v>0秒0</v>
      </c>
      <c r="AM145" s="189">
        <f t="shared" si="747"/>
        <v>0</v>
      </c>
      <c r="AN145" s="189" t="str">
        <f t="shared" si="748"/>
        <v>0</v>
      </c>
      <c r="AO145" s="189" t="str">
        <f t="shared" si="749"/>
        <v>0</v>
      </c>
      <c r="AP145" s="189" t="str">
        <f t="shared" si="750"/>
        <v>0m</v>
      </c>
      <c r="AQ145" s="189" t="str">
        <f t="shared" si="751"/>
        <v>点</v>
      </c>
      <c r="AR145" s="164">
        <f t="shared" si="752"/>
        <v>0</v>
      </c>
      <c r="AS145" s="144" t="str">
        <f t="shared" si="753"/>
        <v/>
      </c>
      <c r="AT145" s="164">
        <f t="shared" si="754"/>
        <v>0</v>
      </c>
      <c r="AU145" s="164">
        <f t="shared" si="755"/>
        <v>0</v>
      </c>
      <c r="AV145" s="164">
        <f t="shared" si="756"/>
        <v>0</v>
      </c>
      <c r="AW145" s="459"/>
      <c r="AX145" s="459"/>
      <c r="AY145" s="456"/>
      <c r="AZ145" s="453"/>
      <c r="BA145" s="145" t="str">
        <f t="shared" si="758"/>
        <v/>
      </c>
      <c r="BB145" s="145" t="str">
        <f t="shared" si="759"/>
        <v/>
      </c>
      <c r="BC145" s="145" t="str">
        <f t="shared" si="760"/>
        <v/>
      </c>
      <c r="BD145" s="203" t="str">
        <f>IF(J145="","",COUNTIF($BC$14:BC145,BC145))</f>
        <v/>
      </c>
      <c r="BE145" s="1" t="str">
        <f t="shared" si="761"/>
        <v/>
      </c>
      <c r="BF145" s="447"/>
      <c r="BG145" s="447"/>
      <c r="BH145" s="447"/>
      <c r="BI145" s="447"/>
      <c r="BJ145" s="447"/>
      <c r="BK145" s="450"/>
      <c r="BL145" s="447"/>
      <c r="BM145" s="447"/>
      <c r="BN145" s="145">
        <f>COUNTIF($AE$14:AE145,AD145&amp;"-"&amp;"*5000m*")</f>
        <v>0</v>
      </c>
      <c r="BO145" s="447"/>
      <c r="BP145" s="450"/>
      <c r="BQ145" s="447"/>
      <c r="BR145" s="447"/>
      <c r="BS145" s="447"/>
      <c r="BT145" s="447"/>
      <c r="BU145" s="447"/>
      <c r="BV145" s="447"/>
    </row>
    <row r="146" spans="1:74" s="1" customFormat="1" ht="18" customHeight="1" thickTop="1" thickBot="1">
      <c r="A146" s="522">
        <v>45</v>
      </c>
      <c r="B146" s="500" t="s">
        <v>1224</v>
      </c>
      <c r="C146" s="502"/>
      <c r="D146" s="502" t="str">
        <f>IF(C146&gt;0,VLOOKUP(C146,男子登録情報!$A$1:$H$1688,3,0),"")</f>
        <v/>
      </c>
      <c r="E146" s="502" t="str">
        <f>IF(C146&gt;0,VLOOKUP(C146,男子登録情報!$A$1:$H$1688,4,0),"")</f>
        <v/>
      </c>
      <c r="F146" s="30" t="str">
        <f>IF(C146&gt;0,VLOOKUP(C146,男子登録情報!$A$1:$H$1688,8,0),"")</f>
        <v/>
      </c>
      <c r="G146" s="491" t="e">
        <f>IF(F147&gt;0,VLOOKUP(F147,男子登録情報!$N$2:$O$48,2,0),"")</f>
        <v>#N/A</v>
      </c>
      <c r="H146" s="491" t="str">
        <f t="shared" ref="H146" si="774">IF(C146&gt;0,TEXT(C146,"100000000"),"000000000")</f>
        <v>000000000</v>
      </c>
      <c r="I146" s="5" t="s">
        <v>26</v>
      </c>
      <c r="J146" s="112"/>
      <c r="K146" s="6" t="str">
        <f>IF(J146&gt;0,VLOOKUP(J146,男子登録情報!$J$1:$K$22,2,0),"")</f>
        <v/>
      </c>
      <c r="L146" s="5" t="s">
        <v>29</v>
      </c>
      <c r="M146" s="150"/>
      <c r="N146" s="7" t="str">
        <f t="shared" si="730"/>
        <v/>
      </c>
      <c r="O146" s="271"/>
      <c r="P146" s="512"/>
      <c r="Q146" s="513"/>
      <c r="R146" s="514"/>
      <c r="S146" s="827"/>
      <c r="T146" s="827"/>
      <c r="W146" s="168">
        <f t="shared" si="736"/>
        <v>0</v>
      </c>
      <c r="X146" s="447">
        <f t="shared" ref="X146" si="775">C146</f>
        <v>0</v>
      </c>
      <c r="Y146" s="145" t="str">
        <f t="shared" si="731"/>
        <v/>
      </c>
      <c r="Z146" s="145" t="str">
        <f t="shared" si="732"/>
        <v/>
      </c>
      <c r="AA146" s="145" t="str">
        <f t="shared" si="733"/>
        <v/>
      </c>
      <c r="AB146" s="145" t="str">
        <f t="shared" si="734"/>
        <v/>
      </c>
      <c r="AC146" s="178">
        <f t="shared" si="738"/>
        <v>0</v>
      </c>
      <c r="AD146" s="307" t="str">
        <f t="shared" ref="AD146" si="776">IF(D146="","",D146)</f>
        <v/>
      </c>
      <c r="AE146" s="145" t="str">
        <f t="shared" si="740"/>
        <v/>
      </c>
      <c r="AF146" s="145" t="str">
        <f t="shared" si="741"/>
        <v/>
      </c>
      <c r="AG146" s="182" t="str">
        <f t="shared" si="742"/>
        <v/>
      </c>
      <c r="AH146" s="164">
        <f t="shared" si="743"/>
        <v>0</v>
      </c>
      <c r="AJ146" s="164">
        <f t="shared" si="744"/>
        <v>0</v>
      </c>
      <c r="AK146" s="164" t="str">
        <f t="shared" si="745"/>
        <v>00000</v>
      </c>
      <c r="AL146" s="188" t="str">
        <f t="shared" si="746"/>
        <v>0秒0</v>
      </c>
      <c r="AM146" s="189">
        <f t="shared" si="747"/>
        <v>0</v>
      </c>
      <c r="AN146" s="189" t="str">
        <f t="shared" si="748"/>
        <v>0</v>
      </c>
      <c r="AO146" s="189" t="str">
        <f t="shared" si="749"/>
        <v>0</v>
      </c>
      <c r="AP146" s="189" t="str">
        <f t="shared" si="750"/>
        <v>0m</v>
      </c>
      <c r="AQ146" s="189" t="str">
        <f t="shared" si="751"/>
        <v>点</v>
      </c>
      <c r="AR146" s="164">
        <f t="shared" si="752"/>
        <v>0</v>
      </c>
      <c r="AS146" s="144" t="str">
        <f t="shared" si="753"/>
        <v/>
      </c>
      <c r="AT146" s="164">
        <f t="shared" si="754"/>
        <v>0</v>
      </c>
      <c r="AU146" s="164">
        <f t="shared" si="755"/>
        <v>0</v>
      </c>
      <c r="AV146" s="164">
        <f t="shared" si="756"/>
        <v>0</v>
      </c>
      <c r="AW146" s="457">
        <f>IF(S146="",0,COUNTA($S$14:S148))</f>
        <v>0</v>
      </c>
      <c r="AX146" s="457">
        <f>IF(T146="",0,COUNTA($T$14:T148))</f>
        <v>0</v>
      </c>
      <c r="AY146" s="454">
        <f>IF(OR($K146="20100",$K147="20100",$K148="20100"),COUNTIF($K$14:K148,"20100"),0)</f>
        <v>0</v>
      </c>
      <c r="AZ146" s="451">
        <f t="shared" ref="AZ146" si="777">IF($AY146=0,0,INDEX($M146:$M148,MATCH("20100",$K146:$K148,0),1))</f>
        <v>0</v>
      </c>
      <c r="BA146" s="145" t="str">
        <f t="shared" si="758"/>
        <v/>
      </c>
      <c r="BB146" s="145" t="str">
        <f t="shared" si="759"/>
        <v/>
      </c>
      <c r="BC146" s="145" t="str">
        <f t="shared" si="760"/>
        <v/>
      </c>
      <c r="BD146" s="203" t="str">
        <f>IF(J146="","",COUNTIF($BC$14:BC146,BC146))</f>
        <v/>
      </c>
      <c r="BE146" s="1" t="str">
        <f t="shared" si="761"/>
        <v/>
      </c>
      <c r="BF146" s="447" t="str">
        <f>IF(D146="","",COUNTIF($AD$14:AD146,AD146))</f>
        <v/>
      </c>
      <c r="BG146" s="447">
        <f t="shared" ref="BG146" si="778">IF(BF146=1,BF146,0)</f>
        <v>0</v>
      </c>
      <c r="BH146" s="447" t="str">
        <f t="shared" ref="BH146" si="779">IF(D146="","",$BL146)</f>
        <v/>
      </c>
      <c r="BI146" s="447" t="str">
        <f t="shared" ref="BI146" si="780">IF(E146="","",$BL146)</f>
        <v/>
      </c>
      <c r="BJ146" s="447" t="str">
        <f t="shared" ref="BJ146" si="781">IF(F146="","",$BL146)</f>
        <v/>
      </c>
      <c r="BK146" s="448" t="str">
        <f t="shared" ref="BK146" si="782">IFERROR(IF(G146="","",BL146),"")</f>
        <v/>
      </c>
      <c r="BL146" s="447">
        <v>45</v>
      </c>
      <c r="BM146" s="447">
        <f t="shared" ref="BM146" si="783">IF(C146&gt;0,"",IF(COUNTIF(BH146:BK148,BL146)=4,"",1))</f>
        <v>1</v>
      </c>
      <c r="BN146" s="145">
        <f>COUNTIF($AE$14:AE146,AD146&amp;"-"&amp;"*5000m*")</f>
        <v>0</v>
      </c>
      <c r="BO146" s="447">
        <f t="shared" ref="BO146" si="784">SUM(BN146:BN148)/3</f>
        <v>0</v>
      </c>
      <c r="BP146" s="448" t="str">
        <f t="shared" ref="BP146" si="785">IF(AD146="","",IF(AND(COUNTA(J146:J148)=0,COUNTA(S146:T148)=0),1,""))</f>
        <v/>
      </c>
      <c r="BQ146" s="447">
        <f t="shared" ref="BQ146:BR146" si="786">IF(AND($AD146="",COUNTA(S146)&gt;0),1,0)</f>
        <v>0</v>
      </c>
      <c r="BR146" s="447">
        <f t="shared" si="786"/>
        <v>0</v>
      </c>
      <c r="BS146" s="447" t="str">
        <f t="shared" ref="BS146" si="787">D146&amp;"-"&amp;S146</f>
        <v>-</v>
      </c>
      <c r="BT146" s="447" t="str">
        <f>IF(S146="","",COUNTIF($BS$14:BS146,BS146))</f>
        <v/>
      </c>
      <c r="BU146" s="447" t="str">
        <f t="shared" ref="BU146" si="788">D146&amp;"-"&amp;T146</f>
        <v>-</v>
      </c>
      <c r="BV146" s="447" t="str">
        <f>IF(T146="","",COUNTIF($BU$14:BU146,BU146))</f>
        <v/>
      </c>
    </row>
    <row r="147" spans="1:74" s="1" customFormat="1" ht="18" customHeight="1" thickBot="1">
      <c r="A147" s="523"/>
      <c r="B147" s="501"/>
      <c r="C147" s="503"/>
      <c r="D147" s="503"/>
      <c r="E147" s="503"/>
      <c r="F147" s="31" t="str">
        <f>IF(C146&gt;0,VLOOKUP(C146,男子登録情報!$A$1:$H$1688,5,0),"")</f>
        <v/>
      </c>
      <c r="G147" s="492"/>
      <c r="H147" s="492"/>
      <c r="I147" s="8" t="s">
        <v>30</v>
      </c>
      <c r="J147" s="112"/>
      <c r="K147" s="6" t="str">
        <f>IF(J147&gt;0,VLOOKUP(J147,男子登録情報!$J$1:$K$22,2,0),"")</f>
        <v/>
      </c>
      <c r="L147" s="8" t="s">
        <v>31</v>
      </c>
      <c r="M147" s="148"/>
      <c r="N147" s="7" t="str">
        <f t="shared" si="730"/>
        <v/>
      </c>
      <c r="O147" s="271"/>
      <c r="P147" s="479"/>
      <c r="Q147" s="480"/>
      <c r="R147" s="481"/>
      <c r="S147" s="828"/>
      <c r="T147" s="828"/>
      <c r="W147" s="168">
        <f t="shared" si="736"/>
        <v>0</v>
      </c>
      <c r="X147" s="447"/>
      <c r="Y147" s="145" t="str">
        <f t="shared" si="731"/>
        <v/>
      </c>
      <c r="Z147" s="145" t="str">
        <f t="shared" si="732"/>
        <v/>
      </c>
      <c r="AA147" s="145" t="str">
        <f t="shared" si="733"/>
        <v/>
      </c>
      <c r="AB147" s="145" t="str">
        <f t="shared" si="734"/>
        <v/>
      </c>
      <c r="AC147" s="178">
        <f t="shared" si="738"/>
        <v>0</v>
      </c>
      <c r="AD147" s="308" t="str">
        <f t="shared" ref="AD147:AD148" si="789">AD146</f>
        <v/>
      </c>
      <c r="AE147" s="145" t="str">
        <f t="shared" si="740"/>
        <v/>
      </c>
      <c r="AF147" s="145" t="str">
        <f t="shared" si="741"/>
        <v/>
      </c>
      <c r="AG147" s="182" t="str">
        <f t="shared" si="742"/>
        <v/>
      </c>
      <c r="AH147" s="164">
        <f t="shared" si="743"/>
        <v>0</v>
      </c>
      <c r="AJ147" s="164">
        <f t="shared" si="744"/>
        <v>0</v>
      </c>
      <c r="AK147" s="164" t="str">
        <f t="shared" si="745"/>
        <v>00000</v>
      </c>
      <c r="AL147" s="188" t="str">
        <f t="shared" si="746"/>
        <v>0秒0</v>
      </c>
      <c r="AM147" s="189">
        <f t="shared" si="747"/>
        <v>0</v>
      </c>
      <c r="AN147" s="189" t="str">
        <f t="shared" si="748"/>
        <v>0</v>
      </c>
      <c r="AO147" s="189" t="str">
        <f t="shared" si="749"/>
        <v>0</v>
      </c>
      <c r="AP147" s="189" t="str">
        <f t="shared" si="750"/>
        <v>0m</v>
      </c>
      <c r="AQ147" s="189" t="str">
        <f t="shared" si="751"/>
        <v>点</v>
      </c>
      <c r="AR147" s="164">
        <f t="shared" si="752"/>
        <v>0</v>
      </c>
      <c r="AS147" s="144" t="str">
        <f t="shared" si="753"/>
        <v/>
      </c>
      <c r="AT147" s="164">
        <f t="shared" si="754"/>
        <v>0</v>
      </c>
      <c r="AU147" s="164">
        <f t="shared" si="755"/>
        <v>0</v>
      </c>
      <c r="AV147" s="164">
        <f t="shared" si="756"/>
        <v>0</v>
      </c>
      <c r="AW147" s="458"/>
      <c r="AX147" s="458"/>
      <c r="AY147" s="455"/>
      <c r="AZ147" s="452"/>
      <c r="BA147" s="145" t="str">
        <f t="shared" si="758"/>
        <v/>
      </c>
      <c r="BB147" s="145" t="str">
        <f t="shared" si="759"/>
        <v/>
      </c>
      <c r="BC147" s="145" t="str">
        <f t="shared" si="760"/>
        <v/>
      </c>
      <c r="BD147" s="203" t="str">
        <f>IF(J147="","",COUNTIF($BC$14:BC147,BC147))</f>
        <v/>
      </c>
      <c r="BE147" s="1" t="str">
        <f t="shared" si="761"/>
        <v/>
      </c>
      <c r="BF147" s="447"/>
      <c r="BG147" s="447"/>
      <c r="BH147" s="447"/>
      <c r="BI147" s="447"/>
      <c r="BJ147" s="447"/>
      <c r="BK147" s="449"/>
      <c r="BL147" s="447"/>
      <c r="BM147" s="447"/>
      <c r="BN147" s="145">
        <f>COUNTIF($AE$14:AE147,AD147&amp;"-"&amp;"*5000m*")</f>
        <v>0</v>
      </c>
      <c r="BO147" s="447"/>
      <c r="BP147" s="449"/>
      <c r="BQ147" s="447"/>
      <c r="BR147" s="447"/>
      <c r="BS147" s="447"/>
      <c r="BT147" s="447"/>
      <c r="BU147" s="447"/>
      <c r="BV147" s="447"/>
    </row>
    <row r="148" spans="1:74" s="1" customFormat="1" ht="18" customHeight="1" thickBot="1">
      <c r="A148" s="524"/>
      <c r="B148" s="169" t="s">
        <v>32</v>
      </c>
      <c r="C148" s="170"/>
      <c r="D148" s="32"/>
      <c r="E148" s="32"/>
      <c r="F148" s="33"/>
      <c r="G148" s="493"/>
      <c r="H148" s="493"/>
      <c r="I148" s="9" t="s">
        <v>33</v>
      </c>
      <c r="J148" s="112"/>
      <c r="K148" s="6" t="str">
        <f>IF(J148&gt;0,VLOOKUP(J148,男子登録情報!$J$1:$K$22,2,0),"")</f>
        <v/>
      </c>
      <c r="L148" s="10" t="s">
        <v>34</v>
      </c>
      <c r="M148" s="149"/>
      <c r="N148" s="7" t="str">
        <f t="shared" si="730"/>
        <v/>
      </c>
      <c r="O148" s="271"/>
      <c r="P148" s="482"/>
      <c r="Q148" s="483"/>
      <c r="R148" s="484"/>
      <c r="S148" s="829"/>
      <c r="T148" s="829"/>
      <c r="W148" s="168">
        <f t="shared" si="736"/>
        <v>0</v>
      </c>
      <c r="X148" s="447"/>
      <c r="Y148" s="145" t="str">
        <f t="shared" si="731"/>
        <v/>
      </c>
      <c r="Z148" s="145" t="str">
        <f t="shared" si="732"/>
        <v/>
      </c>
      <c r="AA148" s="145" t="str">
        <f t="shared" si="733"/>
        <v/>
      </c>
      <c r="AB148" s="145" t="str">
        <f t="shared" si="734"/>
        <v/>
      </c>
      <c r="AC148" s="178">
        <f t="shared" si="738"/>
        <v>0</v>
      </c>
      <c r="AD148" s="309" t="str">
        <f t="shared" si="789"/>
        <v/>
      </c>
      <c r="AE148" s="145" t="str">
        <f t="shared" si="740"/>
        <v/>
      </c>
      <c r="AF148" s="145" t="str">
        <f t="shared" si="741"/>
        <v/>
      </c>
      <c r="AG148" s="182" t="str">
        <f t="shared" si="742"/>
        <v/>
      </c>
      <c r="AH148" s="164">
        <f t="shared" si="743"/>
        <v>0</v>
      </c>
      <c r="AJ148" s="164">
        <f t="shared" si="744"/>
        <v>0</v>
      </c>
      <c r="AK148" s="164" t="str">
        <f t="shared" si="745"/>
        <v>00000</v>
      </c>
      <c r="AL148" s="188" t="str">
        <f t="shared" si="746"/>
        <v>0秒0</v>
      </c>
      <c r="AM148" s="189">
        <f t="shared" si="747"/>
        <v>0</v>
      </c>
      <c r="AN148" s="189" t="str">
        <f t="shared" si="748"/>
        <v>0</v>
      </c>
      <c r="AO148" s="189" t="str">
        <f t="shared" si="749"/>
        <v>0</v>
      </c>
      <c r="AP148" s="189" t="str">
        <f t="shared" si="750"/>
        <v>0m</v>
      </c>
      <c r="AQ148" s="189" t="str">
        <f t="shared" si="751"/>
        <v>点</v>
      </c>
      <c r="AR148" s="164">
        <f t="shared" si="752"/>
        <v>0</v>
      </c>
      <c r="AS148" s="144" t="str">
        <f t="shared" si="753"/>
        <v/>
      </c>
      <c r="AT148" s="164">
        <f t="shared" si="754"/>
        <v>0</v>
      </c>
      <c r="AU148" s="164">
        <f t="shared" si="755"/>
        <v>0</v>
      </c>
      <c r="AV148" s="164">
        <f t="shared" si="756"/>
        <v>0</v>
      </c>
      <c r="AW148" s="459"/>
      <c r="AX148" s="459"/>
      <c r="AY148" s="456"/>
      <c r="AZ148" s="453"/>
      <c r="BA148" s="145" t="str">
        <f t="shared" si="758"/>
        <v/>
      </c>
      <c r="BB148" s="145" t="str">
        <f t="shared" si="759"/>
        <v/>
      </c>
      <c r="BC148" s="145" t="str">
        <f t="shared" si="760"/>
        <v/>
      </c>
      <c r="BD148" s="203" t="str">
        <f>IF(J148="","",COUNTIF($BC$14:BC148,BC148))</f>
        <v/>
      </c>
      <c r="BE148" s="1" t="str">
        <f t="shared" si="761"/>
        <v/>
      </c>
      <c r="BF148" s="447"/>
      <c r="BG148" s="447"/>
      <c r="BH148" s="447"/>
      <c r="BI148" s="447"/>
      <c r="BJ148" s="447"/>
      <c r="BK148" s="450"/>
      <c r="BL148" s="447"/>
      <c r="BM148" s="447"/>
      <c r="BN148" s="145">
        <f>COUNTIF($AE$14:AE148,AD148&amp;"-"&amp;"*5000m*")</f>
        <v>0</v>
      </c>
      <c r="BO148" s="447"/>
      <c r="BP148" s="450"/>
      <c r="BQ148" s="447"/>
      <c r="BR148" s="447"/>
      <c r="BS148" s="447"/>
      <c r="BT148" s="447"/>
      <c r="BU148" s="447"/>
      <c r="BV148" s="447"/>
    </row>
    <row r="149" spans="1:74" s="1" customFormat="1" ht="18" customHeight="1" thickTop="1" thickBot="1">
      <c r="A149" s="522">
        <v>46</v>
      </c>
      <c r="B149" s="500" t="s">
        <v>1224</v>
      </c>
      <c r="C149" s="502"/>
      <c r="D149" s="502" t="str">
        <f>IF(C149&gt;0,VLOOKUP(C149,男子登録情報!$A$1:$H$1688,3,0),"")</f>
        <v/>
      </c>
      <c r="E149" s="502" t="str">
        <f>IF(C149&gt;0,VLOOKUP(C149,男子登録情報!$A$1:$H$1688,4,0),"")</f>
        <v/>
      </c>
      <c r="F149" s="30" t="str">
        <f>IF(C149&gt;0,VLOOKUP(C149,男子登録情報!$A$1:$H$1688,8,0),"")</f>
        <v/>
      </c>
      <c r="G149" s="491" t="e">
        <f>IF(F150&gt;0,VLOOKUP(F150,男子登録情報!$N$2:$O$48,2,0),"")</f>
        <v>#N/A</v>
      </c>
      <c r="H149" s="491" t="str">
        <f t="shared" ref="H149" si="790">IF(C149&gt;0,TEXT(C149,"100000000"),"000000000")</f>
        <v>000000000</v>
      </c>
      <c r="I149" s="5" t="s">
        <v>26</v>
      </c>
      <c r="J149" s="112"/>
      <c r="K149" s="6" t="str">
        <f>IF(J149&gt;0,VLOOKUP(J149,男子登録情報!$J$1:$K$22,2,0),"")</f>
        <v/>
      </c>
      <c r="L149" s="5" t="s">
        <v>29</v>
      </c>
      <c r="M149" s="150"/>
      <c r="N149" s="7" t="str">
        <f t="shared" si="730"/>
        <v/>
      </c>
      <c r="O149" s="271"/>
      <c r="P149" s="512"/>
      <c r="Q149" s="513"/>
      <c r="R149" s="514"/>
      <c r="S149" s="827"/>
      <c r="T149" s="827"/>
      <c r="W149" s="168">
        <f t="shared" si="736"/>
        <v>0</v>
      </c>
      <c r="X149" s="447">
        <f t="shared" ref="X149" si="791">C149</f>
        <v>0</v>
      </c>
      <c r="Y149" s="145" t="str">
        <f t="shared" si="731"/>
        <v/>
      </c>
      <c r="Z149" s="145" t="str">
        <f t="shared" si="732"/>
        <v/>
      </c>
      <c r="AA149" s="145" t="str">
        <f t="shared" si="733"/>
        <v/>
      </c>
      <c r="AB149" s="145" t="str">
        <f t="shared" si="734"/>
        <v/>
      </c>
      <c r="AC149" s="178">
        <f t="shared" si="738"/>
        <v>0</v>
      </c>
      <c r="AD149" s="307" t="str">
        <f t="shared" ref="AD149" si="792">IF(D149="","",D149)</f>
        <v/>
      </c>
      <c r="AE149" s="145" t="str">
        <f t="shared" si="740"/>
        <v/>
      </c>
      <c r="AF149" s="145" t="str">
        <f t="shared" si="741"/>
        <v/>
      </c>
      <c r="AG149" s="182" t="str">
        <f t="shared" si="742"/>
        <v/>
      </c>
      <c r="AH149" s="164">
        <f t="shared" si="743"/>
        <v>0</v>
      </c>
      <c r="AJ149" s="164">
        <f t="shared" si="744"/>
        <v>0</v>
      </c>
      <c r="AK149" s="164" t="str">
        <f t="shared" si="745"/>
        <v>00000</v>
      </c>
      <c r="AL149" s="188" t="str">
        <f t="shared" si="746"/>
        <v>0秒0</v>
      </c>
      <c r="AM149" s="189">
        <f t="shared" si="747"/>
        <v>0</v>
      </c>
      <c r="AN149" s="189" t="str">
        <f t="shared" si="748"/>
        <v>0</v>
      </c>
      <c r="AO149" s="189" t="str">
        <f t="shared" si="749"/>
        <v>0</v>
      </c>
      <c r="AP149" s="189" t="str">
        <f t="shared" si="750"/>
        <v>0m</v>
      </c>
      <c r="AQ149" s="189" t="str">
        <f t="shared" si="751"/>
        <v>点</v>
      </c>
      <c r="AR149" s="164">
        <f t="shared" si="752"/>
        <v>0</v>
      </c>
      <c r="AS149" s="144" t="str">
        <f t="shared" si="753"/>
        <v/>
      </c>
      <c r="AT149" s="164">
        <f t="shared" si="754"/>
        <v>0</v>
      </c>
      <c r="AU149" s="164">
        <f t="shared" si="755"/>
        <v>0</v>
      </c>
      <c r="AV149" s="164">
        <f t="shared" si="756"/>
        <v>0</v>
      </c>
      <c r="AW149" s="457">
        <f>IF(S149="",0,COUNTA($S$14:S151))</f>
        <v>0</v>
      </c>
      <c r="AX149" s="457">
        <f>IF(T149="",0,COUNTA($T$14:T151))</f>
        <v>0</v>
      </c>
      <c r="AY149" s="454">
        <f>IF(OR($K149="20100",$K150="20100",$K151="20100"),COUNTIF($K$14:K151,"20100"),0)</f>
        <v>0</v>
      </c>
      <c r="AZ149" s="451">
        <f t="shared" ref="AZ149" si="793">IF($AY149=0,0,INDEX($M149:$M151,MATCH("20100",$K149:$K151,0),1))</f>
        <v>0</v>
      </c>
      <c r="BA149" s="145" t="str">
        <f t="shared" si="758"/>
        <v/>
      </c>
      <c r="BB149" s="145" t="str">
        <f t="shared" si="759"/>
        <v/>
      </c>
      <c r="BC149" s="145" t="str">
        <f t="shared" si="760"/>
        <v/>
      </c>
      <c r="BD149" s="203" t="str">
        <f>IF(J149="","",COUNTIF($BC$14:BC149,BC149))</f>
        <v/>
      </c>
      <c r="BE149" s="1" t="str">
        <f t="shared" si="761"/>
        <v/>
      </c>
      <c r="BF149" s="447" t="str">
        <f>IF(D149="","",COUNTIF($AD$14:AD149,AD149))</f>
        <v/>
      </c>
      <c r="BG149" s="447">
        <f t="shared" ref="BG149" si="794">IF(BF149=1,BF149,0)</f>
        <v>0</v>
      </c>
      <c r="BH149" s="447" t="str">
        <f t="shared" ref="BH149" si="795">IF(D149="","",$BL149)</f>
        <v/>
      </c>
      <c r="BI149" s="447" t="str">
        <f t="shared" ref="BI149" si="796">IF(E149="","",$BL149)</f>
        <v/>
      </c>
      <c r="BJ149" s="447" t="str">
        <f t="shared" ref="BJ149" si="797">IF(F149="","",$BL149)</f>
        <v/>
      </c>
      <c r="BK149" s="448" t="str">
        <f t="shared" ref="BK149" si="798">IFERROR(IF(G149="","",BL149),"")</f>
        <v/>
      </c>
      <c r="BL149" s="447">
        <v>46</v>
      </c>
      <c r="BM149" s="447">
        <f t="shared" ref="BM149" si="799">IF(C149&gt;0,"",IF(COUNTIF(BH149:BK151,BL149)=4,"",1))</f>
        <v>1</v>
      </c>
      <c r="BN149" s="145">
        <f>COUNTIF($AE$14:AE149,AD149&amp;"-"&amp;"*5000m*")</f>
        <v>0</v>
      </c>
      <c r="BO149" s="447">
        <f t="shared" ref="BO149" si="800">SUM(BN149:BN151)/3</f>
        <v>0</v>
      </c>
      <c r="BP149" s="448" t="str">
        <f t="shared" ref="BP149" si="801">IF(AD149="","",IF(AND(COUNTA(J149:J151)=0,COUNTA(S149:T151)=0),1,""))</f>
        <v/>
      </c>
      <c r="BQ149" s="447">
        <f t="shared" ref="BQ149:BR149" si="802">IF(AND($AD149="",COUNTA(S149)&gt;0),1,0)</f>
        <v>0</v>
      </c>
      <c r="BR149" s="447">
        <f t="shared" si="802"/>
        <v>0</v>
      </c>
      <c r="BS149" s="447" t="str">
        <f t="shared" ref="BS149" si="803">D149&amp;"-"&amp;S149</f>
        <v>-</v>
      </c>
      <c r="BT149" s="447" t="str">
        <f>IF(S149="","",COUNTIF($BS$14:BS149,BS149))</f>
        <v/>
      </c>
      <c r="BU149" s="447" t="str">
        <f t="shared" ref="BU149" si="804">D149&amp;"-"&amp;T149</f>
        <v>-</v>
      </c>
      <c r="BV149" s="447" t="str">
        <f>IF(T149="","",COUNTIF($BU$14:BU149,BU149))</f>
        <v/>
      </c>
    </row>
    <row r="150" spans="1:74" s="1" customFormat="1" ht="18" customHeight="1" thickBot="1">
      <c r="A150" s="523"/>
      <c r="B150" s="501"/>
      <c r="C150" s="503"/>
      <c r="D150" s="503"/>
      <c r="E150" s="503"/>
      <c r="F150" s="31" t="str">
        <f>IF(C149&gt;0,VLOOKUP(C149,男子登録情報!$A$1:$H$1688,5,0),"")</f>
        <v/>
      </c>
      <c r="G150" s="492"/>
      <c r="H150" s="492"/>
      <c r="I150" s="8" t="s">
        <v>30</v>
      </c>
      <c r="J150" s="112"/>
      <c r="K150" s="6" t="str">
        <f>IF(J150&gt;0,VLOOKUP(J150,男子登録情報!$J$1:$K$22,2,0),"")</f>
        <v/>
      </c>
      <c r="L150" s="8" t="s">
        <v>31</v>
      </c>
      <c r="M150" s="148"/>
      <c r="N150" s="7" t="str">
        <f t="shared" si="730"/>
        <v/>
      </c>
      <c r="O150" s="271"/>
      <c r="P150" s="479"/>
      <c r="Q150" s="480"/>
      <c r="R150" s="481"/>
      <c r="S150" s="828"/>
      <c r="T150" s="828"/>
      <c r="W150" s="168">
        <f t="shared" si="736"/>
        <v>0</v>
      </c>
      <c r="X150" s="447"/>
      <c r="Y150" s="145" t="str">
        <f t="shared" si="731"/>
        <v/>
      </c>
      <c r="Z150" s="145" t="str">
        <f t="shared" si="732"/>
        <v/>
      </c>
      <c r="AA150" s="145" t="str">
        <f t="shared" si="733"/>
        <v/>
      </c>
      <c r="AB150" s="145" t="str">
        <f t="shared" si="734"/>
        <v/>
      </c>
      <c r="AC150" s="178">
        <f t="shared" si="738"/>
        <v>0</v>
      </c>
      <c r="AD150" s="308" t="str">
        <f t="shared" ref="AD150:AD151" si="805">AD149</f>
        <v/>
      </c>
      <c r="AE150" s="145" t="str">
        <f t="shared" si="740"/>
        <v/>
      </c>
      <c r="AF150" s="145" t="str">
        <f t="shared" si="741"/>
        <v/>
      </c>
      <c r="AG150" s="182" t="str">
        <f t="shared" si="742"/>
        <v/>
      </c>
      <c r="AH150" s="164">
        <f t="shared" si="743"/>
        <v>0</v>
      </c>
      <c r="AJ150" s="164">
        <f t="shared" si="744"/>
        <v>0</v>
      </c>
      <c r="AK150" s="164" t="str">
        <f t="shared" si="745"/>
        <v>00000</v>
      </c>
      <c r="AL150" s="188" t="str">
        <f t="shared" si="746"/>
        <v>0秒0</v>
      </c>
      <c r="AM150" s="189">
        <f t="shared" si="747"/>
        <v>0</v>
      </c>
      <c r="AN150" s="189" t="str">
        <f t="shared" si="748"/>
        <v>0</v>
      </c>
      <c r="AO150" s="189" t="str">
        <f t="shared" si="749"/>
        <v>0</v>
      </c>
      <c r="AP150" s="189" t="str">
        <f t="shared" si="750"/>
        <v>0m</v>
      </c>
      <c r="AQ150" s="189" t="str">
        <f t="shared" si="751"/>
        <v>点</v>
      </c>
      <c r="AR150" s="164">
        <f t="shared" si="752"/>
        <v>0</v>
      </c>
      <c r="AS150" s="144" t="str">
        <f t="shared" si="753"/>
        <v/>
      </c>
      <c r="AT150" s="164">
        <f t="shared" si="754"/>
        <v>0</v>
      </c>
      <c r="AU150" s="164">
        <f t="shared" si="755"/>
        <v>0</v>
      </c>
      <c r="AV150" s="164">
        <f t="shared" si="756"/>
        <v>0</v>
      </c>
      <c r="AW150" s="458"/>
      <c r="AX150" s="458"/>
      <c r="AY150" s="455"/>
      <c r="AZ150" s="452"/>
      <c r="BA150" s="145" t="str">
        <f t="shared" si="758"/>
        <v/>
      </c>
      <c r="BB150" s="145" t="str">
        <f t="shared" si="759"/>
        <v/>
      </c>
      <c r="BC150" s="145" t="str">
        <f t="shared" si="760"/>
        <v/>
      </c>
      <c r="BD150" s="203" t="str">
        <f>IF(J150="","",COUNTIF($BC$14:BC150,BC150))</f>
        <v/>
      </c>
      <c r="BE150" s="1" t="str">
        <f t="shared" si="761"/>
        <v/>
      </c>
      <c r="BF150" s="447"/>
      <c r="BG150" s="447"/>
      <c r="BH150" s="447"/>
      <c r="BI150" s="447"/>
      <c r="BJ150" s="447"/>
      <c r="BK150" s="449"/>
      <c r="BL150" s="447"/>
      <c r="BM150" s="447"/>
      <c r="BN150" s="145">
        <f>COUNTIF($AE$14:AE150,AD150&amp;"-"&amp;"*5000m*")</f>
        <v>0</v>
      </c>
      <c r="BO150" s="447"/>
      <c r="BP150" s="449"/>
      <c r="BQ150" s="447"/>
      <c r="BR150" s="447"/>
      <c r="BS150" s="447"/>
      <c r="BT150" s="447"/>
      <c r="BU150" s="447"/>
      <c r="BV150" s="447"/>
    </row>
    <row r="151" spans="1:74" s="1" customFormat="1" ht="18" customHeight="1" thickBot="1">
      <c r="A151" s="524"/>
      <c r="B151" s="169" t="s">
        <v>32</v>
      </c>
      <c r="C151" s="170"/>
      <c r="D151" s="32"/>
      <c r="E151" s="32"/>
      <c r="F151" s="33"/>
      <c r="G151" s="493"/>
      <c r="H151" s="493"/>
      <c r="I151" s="9" t="s">
        <v>33</v>
      </c>
      <c r="J151" s="112"/>
      <c r="K151" s="6" t="str">
        <f>IF(J151&gt;0,VLOOKUP(J151,男子登録情報!$J$1:$K$22,2,0),"")</f>
        <v/>
      </c>
      <c r="L151" s="10" t="s">
        <v>34</v>
      </c>
      <c r="M151" s="149"/>
      <c r="N151" s="7" t="str">
        <f t="shared" si="730"/>
        <v/>
      </c>
      <c r="O151" s="271"/>
      <c r="P151" s="482"/>
      <c r="Q151" s="483"/>
      <c r="R151" s="484"/>
      <c r="S151" s="829"/>
      <c r="T151" s="829"/>
      <c r="W151" s="168">
        <f t="shared" si="736"/>
        <v>0</v>
      </c>
      <c r="X151" s="447"/>
      <c r="Y151" s="145" t="str">
        <f t="shared" si="731"/>
        <v/>
      </c>
      <c r="Z151" s="145" t="str">
        <f t="shared" si="732"/>
        <v/>
      </c>
      <c r="AA151" s="145" t="str">
        <f t="shared" si="733"/>
        <v/>
      </c>
      <c r="AB151" s="145" t="str">
        <f t="shared" si="734"/>
        <v/>
      </c>
      <c r="AC151" s="178">
        <f t="shared" si="738"/>
        <v>0</v>
      </c>
      <c r="AD151" s="309" t="str">
        <f t="shared" si="805"/>
        <v/>
      </c>
      <c r="AE151" s="145" t="str">
        <f t="shared" si="740"/>
        <v/>
      </c>
      <c r="AF151" s="145" t="str">
        <f t="shared" si="741"/>
        <v/>
      </c>
      <c r="AG151" s="182" t="str">
        <f t="shared" si="742"/>
        <v/>
      </c>
      <c r="AH151" s="164">
        <f t="shared" si="743"/>
        <v>0</v>
      </c>
      <c r="AJ151" s="164">
        <f t="shared" si="744"/>
        <v>0</v>
      </c>
      <c r="AK151" s="164" t="str">
        <f t="shared" si="745"/>
        <v>00000</v>
      </c>
      <c r="AL151" s="188" t="str">
        <f t="shared" si="746"/>
        <v>0秒0</v>
      </c>
      <c r="AM151" s="189">
        <f t="shared" si="747"/>
        <v>0</v>
      </c>
      <c r="AN151" s="189" t="str">
        <f t="shared" si="748"/>
        <v>0</v>
      </c>
      <c r="AO151" s="189" t="str">
        <f t="shared" si="749"/>
        <v>0</v>
      </c>
      <c r="AP151" s="189" t="str">
        <f t="shared" si="750"/>
        <v>0m</v>
      </c>
      <c r="AQ151" s="189" t="str">
        <f t="shared" si="751"/>
        <v>点</v>
      </c>
      <c r="AR151" s="164">
        <f t="shared" si="752"/>
        <v>0</v>
      </c>
      <c r="AS151" s="144" t="str">
        <f t="shared" si="753"/>
        <v/>
      </c>
      <c r="AT151" s="164">
        <f t="shared" si="754"/>
        <v>0</v>
      </c>
      <c r="AU151" s="164">
        <f t="shared" si="755"/>
        <v>0</v>
      </c>
      <c r="AV151" s="164">
        <f t="shared" si="756"/>
        <v>0</v>
      </c>
      <c r="AW151" s="459"/>
      <c r="AX151" s="459"/>
      <c r="AY151" s="456"/>
      <c r="AZ151" s="453"/>
      <c r="BA151" s="145" t="str">
        <f t="shared" si="758"/>
        <v/>
      </c>
      <c r="BB151" s="145" t="str">
        <f t="shared" si="759"/>
        <v/>
      </c>
      <c r="BC151" s="145" t="str">
        <f t="shared" si="760"/>
        <v/>
      </c>
      <c r="BD151" s="203" t="str">
        <f>IF(J151="","",COUNTIF($BC$14:BC151,BC151))</f>
        <v/>
      </c>
      <c r="BE151" s="1" t="str">
        <f t="shared" si="761"/>
        <v/>
      </c>
      <c r="BF151" s="447"/>
      <c r="BG151" s="447"/>
      <c r="BH151" s="447"/>
      <c r="BI151" s="447"/>
      <c r="BJ151" s="447"/>
      <c r="BK151" s="450"/>
      <c r="BL151" s="447"/>
      <c r="BM151" s="447"/>
      <c r="BN151" s="145">
        <f>COUNTIF($AE$14:AE151,AD151&amp;"-"&amp;"*5000m*")</f>
        <v>0</v>
      </c>
      <c r="BO151" s="447"/>
      <c r="BP151" s="450"/>
      <c r="BQ151" s="447"/>
      <c r="BR151" s="447"/>
      <c r="BS151" s="447"/>
      <c r="BT151" s="447"/>
      <c r="BU151" s="447"/>
      <c r="BV151" s="447"/>
    </row>
    <row r="152" spans="1:74" s="1" customFormat="1" ht="18" customHeight="1" thickTop="1" thickBot="1">
      <c r="A152" s="522">
        <v>47</v>
      </c>
      <c r="B152" s="500" t="s">
        <v>1224</v>
      </c>
      <c r="C152" s="502"/>
      <c r="D152" s="502" t="str">
        <f>IF(C152&gt;0,VLOOKUP(C152,男子登録情報!$A$1:$H$1688,3,0),"")</f>
        <v/>
      </c>
      <c r="E152" s="502" t="str">
        <f>IF(C152&gt;0,VLOOKUP(C152,男子登録情報!$A$1:$H$1688,4,0),"")</f>
        <v/>
      </c>
      <c r="F152" s="30" t="str">
        <f>IF(C152&gt;0,VLOOKUP(C152,男子登録情報!$A$1:$H$1688,8,0),"")</f>
        <v/>
      </c>
      <c r="G152" s="491" t="e">
        <f>IF(F153&gt;0,VLOOKUP(F153,男子登録情報!$N$2:$O$48,2,0),"")</f>
        <v>#N/A</v>
      </c>
      <c r="H152" s="491" t="str">
        <f t="shared" ref="H152" si="806">IF(C152&gt;0,TEXT(C152,"100000000"),"000000000")</f>
        <v>000000000</v>
      </c>
      <c r="I152" s="5" t="s">
        <v>26</v>
      </c>
      <c r="J152" s="112"/>
      <c r="K152" s="6" t="str">
        <f>IF(J152&gt;0,VLOOKUP(J152,男子登録情報!$J$1:$K$22,2,0),"")</f>
        <v/>
      </c>
      <c r="L152" s="5" t="s">
        <v>29</v>
      </c>
      <c r="M152" s="150"/>
      <c r="N152" s="7" t="str">
        <f t="shared" si="730"/>
        <v/>
      </c>
      <c r="O152" s="271"/>
      <c r="P152" s="512"/>
      <c r="Q152" s="513"/>
      <c r="R152" s="514"/>
      <c r="S152" s="827"/>
      <c r="T152" s="827"/>
      <c r="W152" s="168">
        <f t="shared" si="736"/>
        <v>0</v>
      </c>
      <c r="X152" s="447">
        <f t="shared" ref="X152" si="807">C152</f>
        <v>0</v>
      </c>
      <c r="Y152" s="145" t="str">
        <f t="shared" si="731"/>
        <v/>
      </c>
      <c r="Z152" s="145" t="str">
        <f t="shared" si="732"/>
        <v/>
      </c>
      <c r="AA152" s="145" t="str">
        <f t="shared" si="733"/>
        <v/>
      </c>
      <c r="AB152" s="145" t="str">
        <f t="shared" si="734"/>
        <v/>
      </c>
      <c r="AC152" s="178">
        <f t="shared" si="738"/>
        <v>0</v>
      </c>
      <c r="AD152" s="307" t="str">
        <f t="shared" ref="AD152" si="808">IF(D152="","",D152)</f>
        <v/>
      </c>
      <c r="AE152" s="145" t="str">
        <f t="shared" si="740"/>
        <v/>
      </c>
      <c r="AF152" s="145" t="str">
        <f t="shared" si="741"/>
        <v/>
      </c>
      <c r="AG152" s="182" t="str">
        <f t="shared" si="742"/>
        <v/>
      </c>
      <c r="AH152" s="164">
        <f t="shared" si="743"/>
        <v>0</v>
      </c>
      <c r="AJ152" s="164">
        <f t="shared" si="744"/>
        <v>0</v>
      </c>
      <c r="AK152" s="164" t="str">
        <f t="shared" si="745"/>
        <v>00000</v>
      </c>
      <c r="AL152" s="188" t="str">
        <f t="shared" si="746"/>
        <v>0秒0</v>
      </c>
      <c r="AM152" s="189">
        <f t="shared" si="747"/>
        <v>0</v>
      </c>
      <c r="AN152" s="189" t="str">
        <f t="shared" si="748"/>
        <v>0</v>
      </c>
      <c r="AO152" s="189" t="str">
        <f t="shared" si="749"/>
        <v>0</v>
      </c>
      <c r="AP152" s="189" t="str">
        <f t="shared" si="750"/>
        <v>0m</v>
      </c>
      <c r="AQ152" s="189" t="str">
        <f t="shared" si="751"/>
        <v>点</v>
      </c>
      <c r="AR152" s="164">
        <f t="shared" si="752"/>
        <v>0</v>
      </c>
      <c r="AS152" s="144" t="str">
        <f t="shared" si="753"/>
        <v/>
      </c>
      <c r="AT152" s="164">
        <f t="shared" si="754"/>
        <v>0</v>
      </c>
      <c r="AU152" s="164">
        <f t="shared" si="755"/>
        <v>0</v>
      </c>
      <c r="AV152" s="164">
        <f t="shared" si="756"/>
        <v>0</v>
      </c>
      <c r="AW152" s="457">
        <f>IF(S152="",0,COUNTA($S$14:S154))</f>
        <v>0</v>
      </c>
      <c r="AX152" s="457">
        <f>IF(T152="",0,COUNTA($T$14:T154))</f>
        <v>0</v>
      </c>
      <c r="AY152" s="454">
        <f>IF(OR($K152="20100",$K153="20100",$K154="20100"),COUNTIF($K$14:K154,"20100"),0)</f>
        <v>0</v>
      </c>
      <c r="AZ152" s="451">
        <f t="shared" ref="AZ152" si="809">IF($AY152=0,0,INDEX($M152:$M154,MATCH("20100",$K152:$K154,0),1))</f>
        <v>0</v>
      </c>
      <c r="BA152" s="145" t="str">
        <f t="shared" si="758"/>
        <v/>
      </c>
      <c r="BB152" s="145" t="str">
        <f t="shared" si="759"/>
        <v/>
      </c>
      <c r="BC152" s="145" t="str">
        <f t="shared" si="760"/>
        <v/>
      </c>
      <c r="BD152" s="203" t="str">
        <f>IF(J152="","",COUNTIF($BC$14:BC152,BC152))</f>
        <v/>
      </c>
      <c r="BE152" s="1" t="str">
        <f t="shared" si="761"/>
        <v/>
      </c>
      <c r="BF152" s="447" t="str">
        <f>IF(D152="","",COUNTIF($AD$14:AD152,AD152))</f>
        <v/>
      </c>
      <c r="BG152" s="447">
        <f t="shared" ref="BG152" si="810">IF(BF152=1,BF152,0)</f>
        <v>0</v>
      </c>
      <c r="BH152" s="447" t="str">
        <f t="shared" ref="BH152" si="811">IF(D152="","",$BL152)</f>
        <v/>
      </c>
      <c r="BI152" s="447" t="str">
        <f t="shared" ref="BI152" si="812">IF(E152="","",$BL152)</f>
        <v/>
      </c>
      <c r="BJ152" s="447" t="str">
        <f t="shared" ref="BJ152" si="813">IF(F152="","",$BL152)</f>
        <v/>
      </c>
      <c r="BK152" s="448" t="str">
        <f t="shared" ref="BK152" si="814">IFERROR(IF(G152="","",BL152),"")</f>
        <v/>
      </c>
      <c r="BL152" s="447">
        <v>47</v>
      </c>
      <c r="BM152" s="447">
        <f t="shared" ref="BM152" si="815">IF(C152&gt;0,"",IF(COUNTIF(BH152:BK154,BL152)=4,"",1))</f>
        <v>1</v>
      </c>
      <c r="BN152" s="145">
        <f>COUNTIF($AE$14:AE152,AD152&amp;"-"&amp;"*5000m*")</f>
        <v>0</v>
      </c>
      <c r="BO152" s="447">
        <f t="shared" ref="BO152" si="816">SUM(BN152:BN154)/3</f>
        <v>0</v>
      </c>
      <c r="BP152" s="448" t="str">
        <f t="shared" ref="BP152" si="817">IF(AD152="","",IF(AND(COUNTA(J152:J154)=0,COUNTA(S152:T154)=0),1,""))</f>
        <v/>
      </c>
      <c r="BQ152" s="447">
        <f t="shared" ref="BQ152:BR152" si="818">IF(AND($AD152="",COUNTA(S152)&gt;0),1,0)</f>
        <v>0</v>
      </c>
      <c r="BR152" s="447">
        <f t="shared" si="818"/>
        <v>0</v>
      </c>
      <c r="BS152" s="447" t="str">
        <f t="shared" ref="BS152" si="819">D152&amp;"-"&amp;S152</f>
        <v>-</v>
      </c>
      <c r="BT152" s="447" t="str">
        <f>IF(S152="","",COUNTIF($BS$14:BS152,BS152))</f>
        <v/>
      </c>
      <c r="BU152" s="447" t="str">
        <f t="shared" ref="BU152" si="820">D152&amp;"-"&amp;T152</f>
        <v>-</v>
      </c>
      <c r="BV152" s="447" t="str">
        <f>IF(T152="","",COUNTIF($BU$14:BU152,BU152))</f>
        <v/>
      </c>
    </row>
    <row r="153" spans="1:74" s="1" customFormat="1" ht="18" customHeight="1" thickBot="1">
      <c r="A153" s="523"/>
      <c r="B153" s="501"/>
      <c r="C153" s="503"/>
      <c r="D153" s="503"/>
      <c r="E153" s="503"/>
      <c r="F153" s="31" t="str">
        <f>IF(C152&gt;0,VLOOKUP(C152,男子登録情報!$A$1:$H$1688,5,0),"")</f>
        <v/>
      </c>
      <c r="G153" s="492"/>
      <c r="H153" s="492"/>
      <c r="I153" s="8" t="s">
        <v>30</v>
      </c>
      <c r="J153" s="112"/>
      <c r="K153" s="6" t="str">
        <f>IF(J153&gt;0,VLOOKUP(J153,男子登録情報!$J$1:$K$22,2,0),"")</f>
        <v/>
      </c>
      <c r="L153" s="8" t="s">
        <v>31</v>
      </c>
      <c r="M153" s="148"/>
      <c r="N153" s="7" t="str">
        <f t="shared" si="730"/>
        <v/>
      </c>
      <c r="O153" s="271"/>
      <c r="P153" s="479"/>
      <c r="Q153" s="480"/>
      <c r="R153" s="481"/>
      <c r="S153" s="828"/>
      <c r="T153" s="828"/>
      <c r="W153" s="168">
        <f t="shared" si="736"/>
        <v>0</v>
      </c>
      <c r="X153" s="447"/>
      <c r="Y153" s="145" t="str">
        <f t="shared" si="731"/>
        <v/>
      </c>
      <c r="Z153" s="145" t="str">
        <f t="shared" si="732"/>
        <v/>
      </c>
      <c r="AA153" s="145" t="str">
        <f t="shared" si="733"/>
        <v/>
      </c>
      <c r="AB153" s="145" t="str">
        <f t="shared" si="734"/>
        <v/>
      </c>
      <c r="AC153" s="178">
        <f t="shared" si="738"/>
        <v>0</v>
      </c>
      <c r="AD153" s="308" t="str">
        <f t="shared" ref="AD153:AD154" si="821">AD152</f>
        <v/>
      </c>
      <c r="AE153" s="145" t="str">
        <f t="shared" si="740"/>
        <v/>
      </c>
      <c r="AF153" s="145" t="str">
        <f t="shared" si="741"/>
        <v/>
      </c>
      <c r="AG153" s="182" t="str">
        <f t="shared" si="742"/>
        <v/>
      </c>
      <c r="AH153" s="164">
        <f t="shared" si="743"/>
        <v>0</v>
      </c>
      <c r="AJ153" s="164">
        <f t="shared" si="744"/>
        <v>0</v>
      </c>
      <c r="AK153" s="164" t="str">
        <f t="shared" si="745"/>
        <v>00000</v>
      </c>
      <c r="AL153" s="188" t="str">
        <f t="shared" si="746"/>
        <v>0秒0</v>
      </c>
      <c r="AM153" s="189">
        <f t="shared" si="747"/>
        <v>0</v>
      </c>
      <c r="AN153" s="189" t="str">
        <f t="shared" si="748"/>
        <v>0</v>
      </c>
      <c r="AO153" s="189" t="str">
        <f t="shared" si="749"/>
        <v>0</v>
      </c>
      <c r="AP153" s="189" t="str">
        <f t="shared" si="750"/>
        <v>0m</v>
      </c>
      <c r="AQ153" s="189" t="str">
        <f t="shared" si="751"/>
        <v>点</v>
      </c>
      <c r="AR153" s="164">
        <f t="shared" si="752"/>
        <v>0</v>
      </c>
      <c r="AS153" s="144" t="str">
        <f t="shared" si="753"/>
        <v/>
      </c>
      <c r="AT153" s="164">
        <f t="shared" si="754"/>
        <v>0</v>
      </c>
      <c r="AU153" s="164">
        <f t="shared" si="755"/>
        <v>0</v>
      </c>
      <c r="AV153" s="164">
        <f t="shared" si="756"/>
        <v>0</v>
      </c>
      <c r="AW153" s="458"/>
      <c r="AX153" s="458"/>
      <c r="AY153" s="455"/>
      <c r="AZ153" s="452"/>
      <c r="BA153" s="145" t="str">
        <f t="shared" si="758"/>
        <v/>
      </c>
      <c r="BB153" s="145" t="str">
        <f t="shared" si="759"/>
        <v/>
      </c>
      <c r="BC153" s="145" t="str">
        <f t="shared" si="760"/>
        <v/>
      </c>
      <c r="BD153" s="203" t="str">
        <f>IF(J153="","",COUNTIF($BC$14:BC153,BC153))</f>
        <v/>
      </c>
      <c r="BE153" s="1" t="str">
        <f t="shared" si="761"/>
        <v/>
      </c>
      <c r="BF153" s="447"/>
      <c r="BG153" s="447"/>
      <c r="BH153" s="447"/>
      <c r="BI153" s="447"/>
      <c r="BJ153" s="447"/>
      <c r="BK153" s="449"/>
      <c r="BL153" s="447"/>
      <c r="BM153" s="447"/>
      <c r="BN153" s="145">
        <f>COUNTIF($AE$14:AE153,AD153&amp;"-"&amp;"*5000m*")</f>
        <v>0</v>
      </c>
      <c r="BO153" s="447"/>
      <c r="BP153" s="449"/>
      <c r="BQ153" s="447"/>
      <c r="BR153" s="447"/>
      <c r="BS153" s="447"/>
      <c r="BT153" s="447"/>
      <c r="BU153" s="447"/>
      <c r="BV153" s="447"/>
    </row>
    <row r="154" spans="1:74" s="1" customFormat="1" ht="18" customHeight="1" thickBot="1">
      <c r="A154" s="524"/>
      <c r="B154" s="169" t="s">
        <v>32</v>
      </c>
      <c r="C154" s="170"/>
      <c r="D154" s="32"/>
      <c r="E154" s="32"/>
      <c r="F154" s="33"/>
      <c r="G154" s="493"/>
      <c r="H154" s="493"/>
      <c r="I154" s="9" t="s">
        <v>33</v>
      </c>
      <c r="J154" s="112"/>
      <c r="K154" s="6" t="str">
        <f>IF(J154&gt;0,VLOOKUP(J154,男子登録情報!$J$1:$K$22,2,0),"")</f>
        <v/>
      </c>
      <c r="L154" s="10" t="s">
        <v>34</v>
      </c>
      <c r="M154" s="149"/>
      <c r="N154" s="7" t="str">
        <f t="shared" si="730"/>
        <v/>
      </c>
      <c r="O154" s="271"/>
      <c r="P154" s="482"/>
      <c r="Q154" s="483"/>
      <c r="R154" s="484"/>
      <c r="S154" s="829"/>
      <c r="T154" s="829"/>
      <c r="W154" s="168">
        <f t="shared" si="736"/>
        <v>0</v>
      </c>
      <c r="X154" s="447"/>
      <c r="Y154" s="145" t="str">
        <f t="shared" si="731"/>
        <v/>
      </c>
      <c r="Z154" s="145" t="str">
        <f t="shared" si="732"/>
        <v/>
      </c>
      <c r="AA154" s="145" t="str">
        <f t="shared" si="733"/>
        <v/>
      </c>
      <c r="AB154" s="145" t="str">
        <f t="shared" si="734"/>
        <v/>
      </c>
      <c r="AC154" s="178">
        <f t="shared" si="738"/>
        <v>0</v>
      </c>
      <c r="AD154" s="309" t="str">
        <f t="shared" si="821"/>
        <v/>
      </c>
      <c r="AE154" s="145" t="str">
        <f t="shared" si="740"/>
        <v/>
      </c>
      <c r="AF154" s="145" t="str">
        <f t="shared" si="741"/>
        <v/>
      </c>
      <c r="AG154" s="182" t="str">
        <f t="shared" si="742"/>
        <v/>
      </c>
      <c r="AH154" s="164">
        <f t="shared" si="743"/>
        <v>0</v>
      </c>
      <c r="AJ154" s="164">
        <f t="shared" si="744"/>
        <v>0</v>
      </c>
      <c r="AK154" s="164" t="str">
        <f t="shared" si="745"/>
        <v>00000</v>
      </c>
      <c r="AL154" s="188" t="str">
        <f t="shared" si="746"/>
        <v>0秒0</v>
      </c>
      <c r="AM154" s="189">
        <f t="shared" si="747"/>
        <v>0</v>
      </c>
      <c r="AN154" s="189" t="str">
        <f t="shared" si="748"/>
        <v>0</v>
      </c>
      <c r="AO154" s="189" t="str">
        <f t="shared" si="749"/>
        <v>0</v>
      </c>
      <c r="AP154" s="189" t="str">
        <f t="shared" si="750"/>
        <v>0m</v>
      </c>
      <c r="AQ154" s="189" t="str">
        <f t="shared" si="751"/>
        <v>点</v>
      </c>
      <c r="AR154" s="164">
        <f t="shared" si="752"/>
        <v>0</v>
      </c>
      <c r="AS154" s="144" t="str">
        <f t="shared" si="753"/>
        <v/>
      </c>
      <c r="AT154" s="164">
        <f t="shared" si="754"/>
        <v>0</v>
      </c>
      <c r="AU154" s="164">
        <f t="shared" si="755"/>
        <v>0</v>
      </c>
      <c r="AV154" s="164">
        <f t="shared" si="756"/>
        <v>0</v>
      </c>
      <c r="AW154" s="459"/>
      <c r="AX154" s="459"/>
      <c r="AY154" s="456"/>
      <c r="AZ154" s="453"/>
      <c r="BA154" s="145" t="str">
        <f t="shared" si="758"/>
        <v/>
      </c>
      <c r="BB154" s="145" t="str">
        <f t="shared" si="759"/>
        <v/>
      </c>
      <c r="BC154" s="145" t="str">
        <f t="shared" si="760"/>
        <v/>
      </c>
      <c r="BD154" s="203" t="str">
        <f>IF(J154="","",COUNTIF($BC$14:BC154,BC154))</f>
        <v/>
      </c>
      <c r="BE154" s="1" t="str">
        <f t="shared" si="761"/>
        <v/>
      </c>
      <c r="BF154" s="447"/>
      <c r="BG154" s="447"/>
      <c r="BH154" s="447"/>
      <c r="BI154" s="447"/>
      <c r="BJ154" s="447"/>
      <c r="BK154" s="450"/>
      <c r="BL154" s="447"/>
      <c r="BM154" s="447"/>
      <c r="BN154" s="145">
        <f>COUNTIF($AE$14:AE154,AD154&amp;"-"&amp;"*5000m*")</f>
        <v>0</v>
      </c>
      <c r="BO154" s="447"/>
      <c r="BP154" s="450"/>
      <c r="BQ154" s="447"/>
      <c r="BR154" s="447"/>
      <c r="BS154" s="447"/>
      <c r="BT154" s="447"/>
      <c r="BU154" s="447"/>
      <c r="BV154" s="447"/>
    </row>
    <row r="155" spans="1:74" s="1" customFormat="1" ht="18" customHeight="1" thickTop="1" thickBot="1">
      <c r="A155" s="522">
        <v>48</v>
      </c>
      <c r="B155" s="500" t="s">
        <v>1224</v>
      </c>
      <c r="C155" s="502"/>
      <c r="D155" s="502" t="str">
        <f>IF(C155&gt;0,VLOOKUP(C155,男子登録情報!$A$1:$H$1688,3,0),"")</f>
        <v/>
      </c>
      <c r="E155" s="502" t="str">
        <f>IF(C155&gt;0,VLOOKUP(C155,男子登録情報!$A$1:$H$1688,4,0),"")</f>
        <v/>
      </c>
      <c r="F155" s="30" t="str">
        <f>IF(C155&gt;0,VLOOKUP(C155,男子登録情報!$A$1:$H$1688,8,0),"")</f>
        <v/>
      </c>
      <c r="G155" s="491" t="e">
        <f>IF(F156&gt;0,VLOOKUP(F156,男子登録情報!$N$2:$O$48,2,0),"")</f>
        <v>#N/A</v>
      </c>
      <c r="H155" s="491" t="str">
        <f t="shared" ref="H155" si="822">IF(C155&gt;0,TEXT(C155,"100000000"),"000000000")</f>
        <v>000000000</v>
      </c>
      <c r="I155" s="5" t="s">
        <v>26</v>
      </c>
      <c r="J155" s="112"/>
      <c r="K155" s="6" t="str">
        <f>IF(J155&gt;0,VLOOKUP(J155,男子登録情報!$J$1:$K$22,2,0),"")</f>
        <v/>
      </c>
      <c r="L155" s="5" t="s">
        <v>29</v>
      </c>
      <c r="M155" s="150"/>
      <c r="N155" s="7" t="str">
        <f t="shared" si="730"/>
        <v/>
      </c>
      <c r="O155" s="271"/>
      <c r="P155" s="512"/>
      <c r="Q155" s="513"/>
      <c r="R155" s="514"/>
      <c r="S155" s="827"/>
      <c r="T155" s="827"/>
      <c r="W155" s="168">
        <f t="shared" si="736"/>
        <v>0</v>
      </c>
      <c r="X155" s="447">
        <f t="shared" ref="X155" si="823">C155</f>
        <v>0</v>
      </c>
      <c r="Y155" s="145" t="str">
        <f t="shared" si="731"/>
        <v/>
      </c>
      <c r="Z155" s="145" t="str">
        <f t="shared" si="732"/>
        <v/>
      </c>
      <c r="AA155" s="145" t="str">
        <f t="shared" si="733"/>
        <v/>
      </c>
      <c r="AB155" s="145" t="str">
        <f t="shared" si="734"/>
        <v/>
      </c>
      <c r="AC155" s="178">
        <f t="shared" si="738"/>
        <v>0</v>
      </c>
      <c r="AD155" s="307" t="str">
        <f t="shared" ref="AD155" si="824">IF(D155="","",D155)</f>
        <v/>
      </c>
      <c r="AE155" s="145" t="str">
        <f t="shared" si="740"/>
        <v/>
      </c>
      <c r="AF155" s="145" t="str">
        <f t="shared" si="741"/>
        <v/>
      </c>
      <c r="AG155" s="182" t="str">
        <f t="shared" si="742"/>
        <v/>
      </c>
      <c r="AH155" s="164">
        <f t="shared" si="743"/>
        <v>0</v>
      </c>
      <c r="AJ155" s="164">
        <f t="shared" si="744"/>
        <v>0</v>
      </c>
      <c r="AK155" s="164" t="str">
        <f t="shared" si="745"/>
        <v>00000</v>
      </c>
      <c r="AL155" s="188" t="str">
        <f t="shared" si="746"/>
        <v>0秒0</v>
      </c>
      <c r="AM155" s="189">
        <f t="shared" si="747"/>
        <v>0</v>
      </c>
      <c r="AN155" s="189" t="str">
        <f t="shared" si="748"/>
        <v>0</v>
      </c>
      <c r="AO155" s="189" t="str">
        <f t="shared" si="749"/>
        <v>0</v>
      </c>
      <c r="AP155" s="189" t="str">
        <f t="shared" si="750"/>
        <v>0m</v>
      </c>
      <c r="AQ155" s="189" t="str">
        <f t="shared" si="751"/>
        <v>点</v>
      </c>
      <c r="AR155" s="164">
        <f t="shared" si="752"/>
        <v>0</v>
      </c>
      <c r="AS155" s="144" t="str">
        <f t="shared" si="753"/>
        <v/>
      </c>
      <c r="AT155" s="164">
        <f t="shared" si="754"/>
        <v>0</v>
      </c>
      <c r="AU155" s="164">
        <f t="shared" si="755"/>
        <v>0</v>
      </c>
      <c r="AV155" s="164">
        <f t="shared" si="756"/>
        <v>0</v>
      </c>
      <c r="AW155" s="457">
        <f>IF(S155="",0,COUNTA($S$14:S157))</f>
        <v>0</v>
      </c>
      <c r="AX155" s="457">
        <f>IF(T155="",0,COUNTA($T$14:T157))</f>
        <v>0</v>
      </c>
      <c r="AY155" s="454">
        <f>IF(OR($K155="20100",$K156="20100",$K157="20100"),COUNTIF($K$14:K157,"20100"),0)</f>
        <v>0</v>
      </c>
      <c r="AZ155" s="451">
        <f t="shared" ref="AZ155" si="825">IF($AY155=0,0,INDEX($M155:$M157,MATCH("20100",$K155:$K157,0),1))</f>
        <v>0</v>
      </c>
      <c r="BA155" s="145" t="str">
        <f t="shared" si="758"/>
        <v/>
      </c>
      <c r="BB155" s="145" t="str">
        <f t="shared" si="759"/>
        <v/>
      </c>
      <c r="BC155" s="145" t="str">
        <f t="shared" si="760"/>
        <v/>
      </c>
      <c r="BD155" s="203" t="str">
        <f>IF(J155="","",COUNTIF($BC$14:BC155,BC155))</f>
        <v/>
      </c>
      <c r="BE155" s="1" t="str">
        <f t="shared" si="761"/>
        <v/>
      </c>
      <c r="BF155" s="447" t="str">
        <f>IF(D155="","",COUNTIF($AD$14:AD155,AD155))</f>
        <v/>
      </c>
      <c r="BG155" s="447">
        <f t="shared" ref="BG155" si="826">IF(BF155=1,BF155,0)</f>
        <v>0</v>
      </c>
      <c r="BH155" s="447" t="str">
        <f t="shared" ref="BH155" si="827">IF(D155="","",$BL155)</f>
        <v/>
      </c>
      <c r="BI155" s="447" t="str">
        <f t="shared" ref="BI155" si="828">IF(E155="","",$BL155)</f>
        <v/>
      </c>
      <c r="BJ155" s="447" t="str">
        <f t="shared" ref="BJ155" si="829">IF(F155="","",$BL155)</f>
        <v/>
      </c>
      <c r="BK155" s="448" t="str">
        <f t="shared" ref="BK155" si="830">IFERROR(IF(G155="","",BL155),"")</f>
        <v/>
      </c>
      <c r="BL155" s="447">
        <v>48</v>
      </c>
      <c r="BM155" s="447">
        <f t="shared" ref="BM155" si="831">IF(C155&gt;0,"",IF(COUNTIF(BH155:BK157,BL155)=4,"",1))</f>
        <v>1</v>
      </c>
      <c r="BN155" s="145">
        <f>COUNTIF($AE$14:AE155,AD155&amp;"-"&amp;"*5000m*")</f>
        <v>0</v>
      </c>
      <c r="BO155" s="447">
        <f t="shared" ref="BO155" si="832">SUM(BN155:BN157)/3</f>
        <v>0</v>
      </c>
      <c r="BP155" s="448" t="str">
        <f t="shared" ref="BP155" si="833">IF(AD155="","",IF(AND(COUNTA(J155:J157)=0,COUNTA(S155:T157)=0),1,""))</f>
        <v/>
      </c>
      <c r="BQ155" s="447">
        <f t="shared" ref="BQ155:BR155" si="834">IF(AND($AD155="",COUNTA(S155)&gt;0),1,0)</f>
        <v>0</v>
      </c>
      <c r="BR155" s="447">
        <f t="shared" si="834"/>
        <v>0</v>
      </c>
      <c r="BS155" s="447" t="str">
        <f t="shared" ref="BS155" si="835">D155&amp;"-"&amp;S155</f>
        <v>-</v>
      </c>
      <c r="BT155" s="447" t="str">
        <f>IF(S155="","",COUNTIF($BS$14:BS155,BS155))</f>
        <v/>
      </c>
      <c r="BU155" s="447" t="str">
        <f t="shared" ref="BU155" si="836">D155&amp;"-"&amp;T155</f>
        <v>-</v>
      </c>
      <c r="BV155" s="447" t="str">
        <f>IF(T155="","",COUNTIF($BU$14:BU155,BU155))</f>
        <v/>
      </c>
    </row>
    <row r="156" spans="1:74" s="1" customFormat="1" ht="18" customHeight="1" thickBot="1">
      <c r="A156" s="523"/>
      <c r="B156" s="501"/>
      <c r="C156" s="503"/>
      <c r="D156" s="503"/>
      <c r="E156" s="503"/>
      <c r="F156" s="31" t="str">
        <f>IF(C155&gt;0,VLOOKUP(C155,男子登録情報!$A$1:$H$1688,5,0),"")</f>
        <v/>
      </c>
      <c r="G156" s="492"/>
      <c r="H156" s="492"/>
      <c r="I156" s="8" t="s">
        <v>30</v>
      </c>
      <c r="J156" s="112"/>
      <c r="K156" s="6" t="str">
        <f>IF(J156&gt;0,VLOOKUP(J156,男子登録情報!$J$1:$K$22,2,0),"")</f>
        <v/>
      </c>
      <c r="L156" s="8" t="s">
        <v>31</v>
      </c>
      <c r="M156" s="148"/>
      <c r="N156" s="7" t="str">
        <f t="shared" si="730"/>
        <v/>
      </c>
      <c r="O156" s="271"/>
      <c r="P156" s="479"/>
      <c r="Q156" s="480"/>
      <c r="R156" s="481"/>
      <c r="S156" s="828"/>
      <c r="T156" s="828"/>
      <c r="W156" s="168">
        <f t="shared" si="736"/>
        <v>0</v>
      </c>
      <c r="X156" s="447"/>
      <c r="Y156" s="145" t="str">
        <f t="shared" si="731"/>
        <v/>
      </c>
      <c r="Z156" s="145" t="str">
        <f t="shared" si="732"/>
        <v/>
      </c>
      <c r="AA156" s="145" t="str">
        <f t="shared" si="733"/>
        <v/>
      </c>
      <c r="AB156" s="145" t="str">
        <f t="shared" si="734"/>
        <v/>
      </c>
      <c r="AC156" s="178">
        <f t="shared" si="738"/>
        <v>0</v>
      </c>
      <c r="AD156" s="308" t="str">
        <f t="shared" ref="AD156:AD157" si="837">AD155</f>
        <v/>
      </c>
      <c r="AE156" s="145" t="str">
        <f t="shared" si="740"/>
        <v/>
      </c>
      <c r="AF156" s="145" t="str">
        <f t="shared" si="741"/>
        <v/>
      </c>
      <c r="AG156" s="182" t="str">
        <f t="shared" si="742"/>
        <v/>
      </c>
      <c r="AH156" s="164">
        <f t="shared" si="743"/>
        <v>0</v>
      </c>
      <c r="AJ156" s="164">
        <f t="shared" si="744"/>
        <v>0</v>
      </c>
      <c r="AK156" s="164" t="str">
        <f t="shared" si="745"/>
        <v>00000</v>
      </c>
      <c r="AL156" s="188" t="str">
        <f t="shared" si="746"/>
        <v>0秒0</v>
      </c>
      <c r="AM156" s="189">
        <f t="shared" si="747"/>
        <v>0</v>
      </c>
      <c r="AN156" s="189" t="str">
        <f t="shared" si="748"/>
        <v>0</v>
      </c>
      <c r="AO156" s="189" t="str">
        <f t="shared" si="749"/>
        <v>0</v>
      </c>
      <c r="AP156" s="189" t="str">
        <f t="shared" si="750"/>
        <v>0m</v>
      </c>
      <c r="AQ156" s="189" t="str">
        <f t="shared" si="751"/>
        <v>点</v>
      </c>
      <c r="AR156" s="164">
        <f t="shared" si="752"/>
        <v>0</v>
      </c>
      <c r="AS156" s="144" t="str">
        <f t="shared" si="753"/>
        <v/>
      </c>
      <c r="AT156" s="164">
        <f t="shared" si="754"/>
        <v>0</v>
      </c>
      <c r="AU156" s="164">
        <f t="shared" si="755"/>
        <v>0</v>
      </c>
      <c r="AV156" s="164">
        <f t="shared" si="756"/>
        <v>0</v>
      </c>
      <c r="AW156" s="458"/>
      <c r="AX156" s="458"/>
      <c r="AY156" s="455"/>
      <c r="AZ156" s="452"/>
      <c r="BA156" s="145" t="str">
        <f t="shared" si="758"/>
        <v/>
      </c>
      <c r="BB156" s="145" t="str">
        <f t="shared" si="759"/>
        <v/>
      </c>
      <c r="BC156" s="145" t="str">
        <f t="shared" si="760"/>
        <v/>
      </c>
      <c r="BD156" s="203" t="str">
        <f>IF(J156="","",COUNTIF($BC$14:BC156,BC156))</f>
        <v/>
      </c>
      <c r="BE156" s="1" t="str">
        <f t="shared" si="761"/>
        <v/>
      </c>
      <c r="BF156" s="447"/>
      <c r="BG156" s="447"/>
      <c r="BH156" s="447"/>
      <c r="BI156" s="447"/>
      <c r="BJ156" s="447"/>
      <c r="BK156" s="449"/>
      <c r="BL156" s="447"/>
      <c r="BM156" s="447"/>
      <c r="BN156" s="145">
        <f>COUNTIF($AE$14:AE156,AD156&amp;"-"&amp;"*5000m*")</f>
        <v>0</v>
      </c>
      <c r="BO156" s="447"/>
      <c r="BP156" s="449"/>
      <c r="BQ156" s="447"/>
      <c r="BR156" s="447"/>
      <c r="BS156" s="447"/>
      <c r="BT156" s="447"/>
      <c r="BU156" s="447"/>
      <c r="BV156" s="447"/>
    </row>
    <row r="157" spans="1:74" s="1" customFormat="1" ht="18" customHeight="1" thickBot="1">
      <c r="A157" s="524"/>
      <c r="B157" s="169" t="s">
        <v>32</v>
      </c>
      <c r="C157" s="170"/>
      <c r="D157" s="34"/>
      <c r="E157" s="32"/>
      <c r="F157" s="33"/>
      <c r="G157" s="493"/>
      <c r="H157" s="493"/>
      <c r="I157" s="9" t="s">
        <v>33</v>
      </c>
      <c r="J157" s="112"/>
      <c r="K157" s="6" t="str">
        <f>IF(J157&gt;0,VLOOKUP(J157,男子登録情報!$J$1:$K$22,2,0),"")</f>
        <v/>
      </c>
      <c r="L157" s="10" t="s">
        <v>34</v>
      </c>
      <c r="M157" s="149"/>
      <c r="N157" s="7" t="str">
        <f t="shared" si="730"/>
        <v/>
      </c>
      <c r="O157" s="271"/>
      <c r="P157" s="482"/>
      <c r="Q157" s="483"/>
      <c r="R157" s="484"/>
      <c r="S157" s="829"/>
      <c r="T157" s="829"/>
      <c r="W157" s="168">
        <f t="shared" si="736"/>
        <v>0</v>
      </c>
      <c r="X157" s="447"/>
      <c r="Y157" s="145" t="str">
        <f t="shared" si="731"/>
        <v/>
      </c>
      <c r="Z157" s="145" t="str">
        <f t="shared" si="732"/>
        <v/>
      </c>
      <c r="AA157" s="145" t="str">
        <f t="shared" si="733"/>
        <v/>
      </c>
      <c r="AB157" s="145" t="str">
        <f t="shared" si="734"/>
        <v/>
      </c>
      <c r="AC157" s="178">
        <f t="shared" si="738"/>
        <v>0</v>
      </c>
      <c r="AD157" s="309" t="str">
        <f t="shared" si="837"/>
        <v/>
      </c>
      <c r="AE157" s="145" t="str">
        <f t="shared" si="740"/>
        <v/>
      </c>
      <c r="AF157" s="145" t="str">
        <f t="shared" si="741"/>
        <v/>
      </c>
      <c r="AG157" s="182" t="str">
        <f t="shared" si="742"/>
        <v/>
      </c>
      <c r="AH157" s="164">
        <f t="shared" si="743"/>
        <v>0</v>
      </c>
      <c r="AJ157" s="164">
        <f t="shared" si="744"/>
        <v>0</v>
      </c>
      <c r="AK157" s="164" t="str">
        <f t="shared" si="745"/>
        <v>00000</v>
      </c>
      <c r="AL157" s="188" t="str">
        <f t="shared" si="746"/>
        <v>0秒0</v>
      </c>
      <c r="AM157" s="189">
        <f t="shared" si="747"/>
        <v>0</v>
      </c>
      <c r="AN157" s="189" t="str">
        <f t="shared" si="748"/>
        <v>0</v>
      </c>
      <c r="AO157" s="189" t="str">
        <f t="shared" si="749"/>
        <v>0</v>
      </c>
      <c r="AP157" s="189" t="str">
        <f t="shared" si="750"/>
        <v>0m</v>
      </c>
      <c r="AQ157" s="189" t="str">
        <f t="shared" si="751"/>
        <v>点</v>
      </c>
      <c r="AR157" s="164">
        <f t="shared" si="752"/>
        <v>0</v>
      </c>
      <c r="AS157" s="144" t="str">
        <f t="shared" si="753"/>
        <v/>
      </c>
      <c r="AT157" s="164">
        <f t="shared" si="754"/>
        <v>0</v>
      </c>
      <c r="AU157" s="164">
        <f t="shared" si="755"/>
        <v>0</v>
      </c>
      <c r="AV157" s="164">
        <f t="shared" si="756"/>
        <v>0</v>
      </c>
      <c r="AW157" s="459"/>
      <c r="AX157" s="459"/>
      <c r="AY157" s="456"/>
      <c r="AZ157" s="453"/>
      <c r="BA157" s="145" t="str">
        <f t="shared" si="758"/>
        <v/>
      </c>
      <c r="BB157" s="145" t="str">
        <f t="shared" si="759"/>
        <v/>
      </c>
      <c r="BC157" s="145" t="str">
        <f t="shared" si="760"/>
        <v/>
      </c>
      <c r="BD157" s="203" t="str">
        <f>IF(J157="","",COUNTIF($BC$14:BC157,BC157))</f>
        <v/>
      </c>
      <c r="BE157" s="1" t="str">
        <f t="shared" si="761"/>
        <v/>
      </c>
      <c r="BF157" s="447"/>
      <c r="BG157" s="447"/>
      <c r="BH157" s="447"/>
      <c r="BI157" s="447"/>
      <c r="BJ157" s="447"/>
      <c r="BK157" s="450"/>
      <c r="BL157" s="447"/>
      <c r="BM157" s="447"/>
      <c r="BN157" s="145">
        <f>COUNTIF($AE$14:AE157,AD157&amp;"-"&amp;"*5000m*")</f>
        <v>0</v>
      </c>
      <c r="BO157" s="447"/>
      <c r="BP157" s="450"/>
      <c r="BQ157" s="447"/>
      <c r="BR157" s="447"/>
      <c r="BS157" s="447"/>
      <c r="BT157" s="447"/>
      <c r="BU157" s="447"/>
      <c r="BV157" s="447"/>
    </row>
    <row r="158" spans="1:74" s="1" customFormat="1" ht="18" customHeight="1" thickTop="1" thickBot="1">
      <c r="A158" s="522">
        <v>49</v>
      </c>
      <c r="B158" s="500" t="s">
        <v>1224</v>
      </c>
      <c r="C158" s="502"/>
      <c r="D158" s="502" t="str">
        <f>IF(C158&gt;0,VLOOKUP(C158,男子登録情報!$A$1:$H$1688,3,0),"")</f>
        <v/>
      </c>
      <c r="E158" s="502" t="str">
        <f>IF(C158&gt;0,VLOOKUP(C158,男子登録情報!$A$1:$H$1688,4,0),"")</f>
        <v/>
      </c>
      <c r="F158" s="30" t="str">
        <f>IF(C158&gt;0,VLOOKUP(C158,男子登録情報!$A$1:$H$1688,8,0),"")</f>
        <v/>
      </c>
      <c r="G158" s="491" t="e">
        <f>IF(F159&gt;0,VLOOKUP(F159,男子登録情報!$N$2:$O$48,2,0),"")</f>
        <v>#N/A</v>
      </c>
      <c r="H158" s="491" t="str">
        <f t="shared" ref="H158" si="838">IF(C158&gt;0,TEXT(C158,"100000000"),"000000000")</f>
        <v>000000000</v>
      </c>
      <c r="I158" s="5" t="s">
        <v>26</v>
      </c>
      <c r="J158" s="112"/>
      <c r="K158" s="6" t="str">
        <f>IF(J158&gt;0,VLOOKUP(J158,男子登録情報!$J$1:$K$22,2,0),"")</f>
        <v/>
      </c>
      <c r="L158" s="5" t="s">
        <v>29</v>
      </c>
      <c r="M158" s="150"/>
      <c r="N158" s="7" t="str">
        <f t="shared" si="730"/>
        <v/>
      </c>
      <c r="O158" s="271"/>
      <c r="P158" s="512"/>
      <c r="Q158" s="513"/>
      <c r="R158" s="514"/>
      <c r="S158" s="827"/>
      <c r="T158" s="827"/>
      <c r="W158" s="168">
        <f t="shared" si="736"/>
        <v>0</v>
      </c>
      <c r="X158" s="447">
        <f t="shared" ref="X158" si="839">C158</f>
        <v>0</v>
      </c>
      <c r="Y158" s="145" t="str">
        <f t="shared" si="731"/>
        <v/>
      </c>
      <c r="Z158" s="145" t="str">
        <f t="shared" si="732"/>
        <v/>
      </c>
      <c r="AA158" s="145" t="str">
        <f t="shared" si="733"/>
        <v/>
      </c>
      <c r="AB158" s="145" t="str">
        <f t="shared" si="734"/>
        <v/>
      </c>
      <c r="AC158" s="178">
        <f t="shared" si="738"/>
        <v>0</v>
      </c>
      <c r="AD158" s="307" t="str">
        <f t="shared" ref="AD158" si="840">IF(D158="","",D158)</f>
        <v/>
      </c>
      <c r="AE158" s="145" t="str">
        <f t="shared" si="740"/>
        <v/>
      </c>
      <c r="AF158" s="145" t="str">
        <f t="shared" si="741"/>
        <v/>
      </c>
      <c r="AG158" s="182" t="str">
        <f t="shared" si="742"/>
        <v/>
      </c>
      <c r="AH158" s="164">
        <f t="shared" si="743"/>
        <v>0</v>
      </c>
      <c r="AJ158" s="164">
        <f t="shared" si="744"/>
        <v>0</v>
      </c>
      <c r="AK158" s="164" t="str">
        <f t="shared" si="745"/>
        <v>00000</v>
      </c>
      <c r="AL158" s="188" t="str">
        <f t="shared" si="746"/>
        <v>0秒0</v>
      </c>
      <c r="AM158" s="189">
        <f t="shared" si="747"/>
        <v>0</v>
      </c>
      <c r="AN158" s="189" t="str">
        <f t="shared" si="748"/>
        <v>0</v>
      </c>
      <c r="AO158" s="189" t="str">
        <f t="shared" si="749"/>
        <v>0</v>
      </c>
      <c r="AP158" s="189" t="str">
        <f t="shared" si="750"/>
        <v>0m</v>
      </c>
      <c r="AQ158" s="189" t="str">
        <f t="shared" si="751"/>
        <v>点</v>
      </c>
      <c r="AR158" s="164">
        <f t="shared" si="752"/>
        <v>0</v>
      </c>
      <c r="AS158" s="144" t="str">
        <f t="shared" si="753"/>
        <v/>
      </c>
      <c r="AT158" s="164">
        <f t="shared" si="754"/>
        <v>0</v>
      </c>
      <c r="AU158" s="164">
        <f t="shared" si="755"/>
        <v>0</v>
      </c>
      <c r="AV158" s="164">
        <f t="shared" si="756"/>
        <v>0</v>
      </c>
      <c r="AW158" s="457">
        <f>IF(S158="",0,COUNTA($S$14:S160))</f>
        <v>0</v>
      </c>
      <c r="AX158" s="457">
        <f>IF(T158="",0,COUNTA($T$14:T160))</f>
        <v>0</v>
      </c>
      <c r="AY158" s="454">
        <f>IF(OR($K158="20100",$K159="20100",$K160="20100"),COUNTIF($K$14:K160,"20100"),0)</f>
        <v>0</v>
      </c>
      <c r="AZ158" s="451">
        <f t="shared" ref="AZ158" si="841">IF($AY158=0,0,INDEX($M158:$M160,MATCH("20100",$K158:$K160,0),1))</f>
        <v>0</v>
      </c>
      <c r="BA158" s="145" t="str">
        <f t="shared" si="758"/>
        <v/>
      </c>
      <c r="BB158" s="145" t="str">
        <f t="shared" si="759"/>
        <v/>
      </c>
      <c r="BC158" s="145" t="str">
        <f t="shared" si="760"/>
        <v/>
      </c>
      <c r="BD158" s="203" t="str">
        <f>IF(J158="","",COUNTIF($BC$14:BC158,BC158))</f>
        <v/>
      </c>
      <c r="BE158" s="1" t="str">
        <f t="shared" si="761"/>
        <v/>
      </c>
      <c r="BF158" s="447" t="str">
        <f>IF(D158="","",COUNTIF($AD$14:AD158,AD158))</f>
        <v/>
      </c>
      <c r="BG158" s="447">
        <f t="shared" ref="BG158" si="842">IF(BF158=1,BF158,0)</f>
        <v>0</v>
      </c>
      <c r="BH158" s="447" t="str">
        <f t="shared" ref="BH158" si="843">IF(D158="","",$BL158)</f>
        <v/>
      </c>
      <c r="BI158" s="447" t="str">
        <f t="shared" ref="BI158" si="844">IF(E158="","",$BL158)</f>
        <v/>
      </c>
      <c r="BJ158" s="447" t="str">
        <f t="shared" ref="BJ158" si="845">IF(F158="","",$BL158)</f>
        <v/>
      </c>
      <c r="BK158" s="448" t="str">
        <f t="shared" ref="BK158" si="846">IFERROR(IF(G158="","",BL158),"")</f>
        <v/>
      </c>
      <c r="BL158" s="447">
        <v>49</v>
      </c>
      <c r="BM158" s="447">
        <f t="shared" ref="BM158" si="847">IF(C158&gt;0,"",IF(COUNTIF(BH158:BK160,BL158)=4,"",1))</f>
        <v>1</v>
      </c>
      <c r="BN158" s="145">
        <f>COUNTIF($AE$14:AE158,AD158&amp;"-"&amp;"*5000m*")</f>
        <v>0</v>
      </c>
      <c r="BO158" s="447">
        <f t="shared" ref="BO158" si="848">SUM(BN158:BN160)/3</f>
        <v>0</v>
      </c>
      <c r="BP158" s="448" t="str">
        <f t="shared" ref="BP158" si="849">IF(AD158="","",IF(AND(COUNTA(J158:J160)=0,COUNTA(S158:T160)=0),1,""))</f>
        <v/>
      </c>
      <c r="BQ158" s="447">
        <f t="shared" ref="BQ158:BR158" si="850">IF(AND($AD158="",COUNTA(S158)&gt;0),1,0)</f>
        <v>0</v>
      </c>
      <c r="BR158" s="447">
        <f t="shared" si="850"/>
        <v>0</v>
      </c>
      <c r="BS158" s="447" t="str">
        <f t="shared" ref="BS158" si="851">D158&amp;"-"&amp;S158</f>
        <v>-</v>
      </c>
      <c r="BT158" s="447" t="str">
        <f>IF(S158="","",COUNTIF($BS$14:BS158,BS158))</f>
        <v/>
      </c>
      <c r="BU158" s="447" t="str">
        <f t="shared" ref="BU158" si="852">D158&amp;"-"&amp;T158</f>
        <v>-</v>
      </c>
      <c r="BV158" s="447" t="str">
        <f>IF(T158="","",COUNTIF($BU$14:BU158,BU158))</f>
        <v/>
      </c>
    </row>
    <row r="159" spans="1:74" s="1" customFormat="1" ht="18" customHeight="1" thickBot="1">
      <c r="A159" s="523"/>
      <c r="B159" s="501"/>
      <c r="C159" s="503"/>
      <c r="D159" s="503"/>
      <c r="E159" s="503"/>
      <c r="F159" s="31" t="str">
        <f>IF(C158&gt;0,VLOOKUP(C158,男子登録情報!$A$1:$H$1688,5,0),"")</f>
        <v/>
      </c>
      <c r="G159" s="492"/>
      <c r="H159" s="492"/>
      <c r="I159" s="8" t="s">
        <v>30</v>
      </c>
      <c r="J159" s="112"/>
      <c r="K159" s="6" t="str">
        <f>IF(J159&gt;0,VLOOKUP(J159,男子登録情報!$J$1:$K$22,2,0),"")</f>
        <v/>
      </c>
      <c r="L159" s="8" t="s">
        <v>31</v>
      </c>
      <c r="M159" s="148"/>
      <c r="N159" s="7" t="str">
        <f t="shared" si="730"/>
        <v/>
      </c>
      <c r="O159" s="271"/>
      <c r="P159" s="479"/>
      <c r="Q159" s="480"/>
      <c r="R159" s="481"/>
      <c r="S159" s="828"/>
      <c r="T159" s="828"/>
      <c r="W159" s="168">
        <f t="shared" si="736"/>
        <v>0</v>
      </c>
      <c r="X159" s="447"/>
      <c r="Y159" s="145" t="str">
        <f t="shared" si="731"/>
        <v/>
      </c>
      <c r="Z159" s="145" t="str">
        <f t="shared" si="732"/>
        <v/>
      </c>
      <c r="AA159" s="145" t="str">
        <f t="shared" si="733"/>
        <v/>
      </c>
      <c r="AB159" s="145" t="str">
        <f t="shared" si="734"/>
        <v/>
      </c>
      <c r="AC159" s="178">
        <f t="shared" si="738"/>
        <v>0</v>
      </c>
      <c r="AD159" s="308" t="str">
        <f t="shared" ref="AD159:AD160" si="853">AD158</f>
        <v/>
      </c>
      <c r="AE159" s="145" t="str">
        <f t="shared" si="740"/>
        <v/>
      </c>
      <c r="AF159" s="145" t="str">
        <f t="shared" si="741"/>
        <v/>
      </c>
      <c r="AG159" s="182" t="str">
        <f t="shared" si="742"/>
        <v/>
      </c>
      <c r="AH159" s="164">
        <f t="shared" si="743"/>
        <v>0</v>
      </c>
      <c r="AJ159" s="164">
        <f t="shared" si="744"/>
        <v>0</v>
      </c>
      <c r="AK159" s="164" t="str">
        <f t="shared" si="745"/>
        <v>00000</v>
      </c>
      <c r="AL159" s="188" t="str">
        <f t="shared" si="746"/>
        <v>0秒0</v>
      </c>
      <c r="AM159" s="189">
        <f t="shared" si="747"/>
        <v>0</v>
      </c>
      <c r="AN159" s="189" t="str">
        <f t="shared" si="748"/>
        <v>0</v>
      </c>
      <c r="AO159" s="189" t="str">
        <f t="shared" si="749"/>
        <v>0</v>
      </c>
      <c r="AP159" s="189" t="str">
        <f t="shared" si="750"/>
        <v>0m</v>
      </c>
      <c r="AQ159" s="189" t="str">
        <f t="shared" si="751"/>
        <v>点</v>
      </c>
      <c r="AR159" s="164">
        <f t="shared" si="752"/>
        <v>0</v>
      </c>
      <c r="AS159" s="144" t="str">
        <f t="shared" si="753"/>
        <v/>
      </c>
      <c r="AT159" s="164">
        <f t="shared" si="754"/>
        <v>0</v>
      </c>
      <c r="AU159" s="164">
        <f t="shared" si="755"/>
        <v>0</v>
      </c>
      <c r="AV159" s="164">
        <f t="shared" si="756"/>
        <v>0</v>
      </c>
      <c r="AW159" s="458"/>
      <c r="AX159" s="458"/>
      <c r="AY159" s="455"/>
      <c r="AZ159" s="452"/>
      <c r="BA159" s="145" t="str">
        <f t="shared" si="758"/>
        <v/>
      </c>
      <c r="BB159" s="145" t="str">
        <f t="shared" si="759"/>
        <v/>
      </c>
      <c r="BC159" s="145" t="str">
        <f t="shared" si="760"/>
        <v/>
      </c>
      <c r="BD159" s="203" t="str">
        <f>IF(J159="","",COUNTIF($BC$14:BC159,BC159))</f>
        <v/>
      </c>
      <c r="BE159" s="1" t="str">
        <f t="shared" si="761"/>
        <v/>
      </c>
      <c r="BF159" s="447"/>
      <c r="BG159" s="447"/>
      <c r="BH159" s="447"/>
      <c r="BI159" s="447"/>
      <c r="BJ159" s="447"/>
      <c r="BK159" s="449"/>
      <c r="BL159" s="447"/>
      <c r="BM159" s="447"/>
      <c r="BN159" s="145">
        <f>COUNTIF($AE$14:AE159,AD159&amp;"-"&amp;"*5000m*")</f>
        <v>0</v>
      </c>
      <c r="BO159" s="447"/>
      <c r="BP159" s="449"/>
      <c r="BQ159" s="447"/>
      <c r="BR159" s="447"/>
      <c r="BS159" s="447"/>
      <c r="BT159" s="447"/>
      <c r="BU159" s="447"/>
      <c r="BV159" s="447"/>
    </row>
    <row r="160" spans="1:74" s="1" customFormat="1" ht="18" customHeight="1" thickBot="1">
      <c r="A160" s="524"/>
      <c r="B160" s="169" t="s">
        <v>32</v>
      </c>
      <c r="C160" s="170"/>
      <c r="D160" s="32"/>
      <c r="E160" s="32"/>
      <c r="F160" s="33"/>
      <c r="G160" s="493"/>
      <c r="H160" s="493"/>
      <c r="I160" s="9" t="s">
        <v>33</v>
      </c>
      <c r="J160" s="112"/>
      <c r="K160" s="6" t="str">
        <f>IF(J160&gt;0,VLOOKUP(J160,男子登録情報!$J$1:$K$22,2,0),"")</f>
        <v/>
      </c>
      <c r="L160" s="10" t="s">
        <v>34</v>
      </c>
      <c r="M160" s="149"/>
      <c r="N160" s="7" t="str">
        <f t="shared" si="730"/>
        <v/>
      </c>
      <c r="O160" s="271"/>
      <c r="P160" s="482"/>
      <c r="Q160" s="483"/>
      <c r="R160" s="484"/>
      <c r="S160" s="829"/>
      <c r="T160" s="829"/>
      <c r="W160" s="168">
        <f t="shared" si="736"/>
        <v>0</v>
      </c>
      <c r="X160" s="447"/>
      <c r="Y160" s="145" t="str">
        <f t="shared" si="731"/>
        <v/>
      </c>
      <c r="Z160" s="145" t="str">
        <f t="shared" si="732"/>
        <v/>
      </c>
      <c r="AA160" s="145" t="str">
        <f t="shared" si="733"/>
        <v/>
      </c>
      <c r="AB160" s="145" t="str">
        <f t="shared" si="734"/>
        <v/>
      </c>
      <c r="AC160" s="178">
        <f t="shared" si="738"/>
        <v>0</v>
      </c>
      <c r="AD160" s="309" t="str">
        <f t="shared" si="853"/>
        <v/>
      </c>
      <c r="AE160" s="145" t="str">
        <f t="shared" si="740"/>
        <v/>
      </c>
      <c r="AF160" s="145" t="str">
        <f t="shared" si="741"/>
        <v/>
      </c>
      <c r="AG160" s="182" t="str">
        <f t="shared" si="742"/>
        <v/>
      </c>
      <c r="AH160" s="164">
        <f t="shared" si="743"/>
        <v>0</v>
      </c>
      <c r="AJ160" s="164">
        <f t="shared" si="744"/>
        <v>0</v>
      </c>
      <c r="AK160" s="164" t="str">
        <f t="shared" si="745"/>
        <v>00000</v>
      </c>
      <c r="AL160" s="188" t="str">
        <f t="shared" si="746"/>
        <v>0秒0</v>
      </c>
      <c r="AM160" s="189">
        <f t="shared" si="747"/>
        <v>0</v>
      </c>
      <c r="AN160" s="189" t="str">
        <f t="shared" si="748"/>
        <v>0</v>
      </c>
      <c r="AO160" s="189" t="str">
        <f t="shared" si="749"/>
        <v>0</v>
      </c>
      <c r="AP160" s="189" t="str">
        <f t="shared" si="750"/>
        <v>0m</v>
      </c>
      <c r="AQ160" s="189" t="str">
        <f t="shared" si="751"/>
        <v>点</v>
      </c>
      <c r="AR160" s="164">
        <f t="shared" si="752"/>
        <v>0</v>
      </c>
      <c r="AS160" s="144" t="str">
        <f t="shared" si="753"/>
        <v/>
      </c>
      <c r="AT160" s="164">
        <f t="shared" si="754"/>
        <v>0</v>
      </c>
      <c r="AU160" s="164">
        <f t="shared" si="755"/>
        <v>0</v>
      </c>
      <c r="AV160" s="164">
        <f t="shared" si="756"/>
        <v>0</v>
      </c>
      <c r="AW160" s="459"/>
      <c r="AX160" s="459"/>
      <c r="AY160" s="456"/>
      <c r="AZ160" s="453"/>
      <c r="BA160" s="145" t="str">
        <f t="shared" si="758"/>
        <v/>
      </c>
      <c r="BB160" s="145" t="str">
        <f t="shared" si="759"/>
        <v/>
      </c>
      <c r="BC160" s="145" t="str">
        <f t="shared" si="760"/>
        <v/>
      </c>
      <c r="BD160" s="203" t="str">
        <f>IF(J160="","",COUNTIF($BC$14:BC160,BC160))</f>
        <v/>
      </c>
      <c r="BE160" s="1" t="str">
        <f t="shared" si="761"/>
        <v/>
      </c>
      <c r="BF160" s="447"/>
      <c r="BG160" s="447"/>
      <c r="BH160" s="447"/>
      <c r="BI160" s="447"/>
      <c r="BJ160" s="447"/>
      <c r="BK160" s="450"/>
      <c r="BL160" s="447"/>
      <c r="BM160" s="447"/>
      <c r="BN160" s="145">
        <f>COUNTIF($AE$14:AE160,AD160&amp;"-"&amp;"*5000m*")</f>
        <v>0</v>
      </c>
      <c r="BO160" s="447"/>
      <c r="BP160" s="450"/>
      <c r="BQ160" s="447"/>
      <c r="BR160" s="447"/>
      <c r="BS160" s="447"/>
      <c r="BT160" s="447"/>
      <c r="BU160" s="447"/>
      <c r="BV160" s="447"/>
    </row>
    <row r="161" spans="1:74" s="1" customFormat="1" ht="18" customHeight="1" thickTop="1" thickBot="1">
      <c r="A161" s="522">
        <v>50</v>
      </c>
      <c r="B161" s="500" t="s">
        <v>1224</v>
      </c>
      <c r="C161" s="502"/>
      <c r="D161" s="502" t="str">
        <f>IF(C161&gt;0,VLOOKUP(C161,男子登録情報!$A$1:$H$1688,3,0),"")</f>
        <v/>
      </c>
      <c r="E161" s="502" t="str">
        <f>IF(C161&gt;0,VLOOKUP(C161,男子登録情報!$A$1:$H$1688,4,0),"")</f>
        <v/>
      </c>
      <c r="F161" s="30" t="str">
        <f>IF(C161&gt;0,VLOOKUP(C161,男子登録情報!$A$1:$H$1688,8,0),"")</f>
        <v/>
      </c>
      <c r="G161" s="491" t="e">
        <f>IF(F162&gt;0,VLOOKUP(F162,男子登録情報!$N$2:$O$48,2,0),"")</f>
        <v>#N/A</v>
      </c>
      <c r="H161" s="491" t="str">
        <f t="shared" ref="H161" si="854">IF(C161&gt;0,TEXT(C161,"100000000"),"000000000")</f>
        <v>000000000</v>
      </c>
      <c r="I161" s="5" t="s">
        <v>26</v>
      </c>
      <c r="J161" s="112"/>
      <c r="K161" s="6" t="str">
        <f>IF(J161&gt;0,VLOOKUP(J161,男子登録情報!$J$1:$K$22,2,0),"")</f>
        <v/>
      </c>
      <c r="L161" s="5" t="s">
        <v>29</v>
      </c>
      <c r="M161" s="150"/>
      <c r="N161" s="7" t="str">
        <f t="shared" si="730"/>
        <v/>
      </c>
      <c r="O161" s="271"/>
      <c r="P161" s="512"/>
      <c r="Q161" s="513"/>
      <c r="R161" s="514"/>
      <c r="S161" s="827"/>
      <c r="T161" s="827"/>
      <c r="W161" s="168">
        <f t="shared" si="736"/>
        <v>0</v>
      </c>
      <c r="X161" s="447">
        <f t="shared" ref="X161" si="855">C161</f>
        <v>0</v>
      </c>
      <c r="Y161" s="145" t="str">
        <f t="shared" si="731"/>
        <v/>
      </c>
      <c r="Z161" s="145" t="str">
        <f t="shared" si="732"/>
        <v/>
      </c>
      <c r="AA161" s="145" t="str">
        <f t="shared" si="733"/>
        <v/>
      </c>
      <c r="AB161" s="145" t="str">
        <f t="shared" si="734"/>
        <v/>
      </c>
      <c r="AC161" s="178">
        <f t="shared" si="738"/>
        <v>0</v>
      </c>
      <c r="AD161" s="307" t="str">
        <f t="shared" ref="AD161" si="856">IF(D161="","",D161)</f>
        <v/>
      </c>
      <c r="AE161" s="145" t="str">
        <f t="shared" si="740"/>
        <v/>
      </c>
      <c r="AF161" s="145" t="str">
        <f t="shared" si="741"/>
        <v/>
      </c>
      <c r="AG161" s="182" t="str">
        <f t="shared" si="742"/>
        <v/>
      </c>
      <c r="AH161" s="164">
        <f t="shared" si="743"/>
        <v>0</v>
      </c>
      <c r="AJ161" s="164">
        <f t="shared" si="744"/>
        <v>0</v>
      </c>
      <c r="AK161" s="164" t="str">
        <f t="shared" si="745"/>
        <v>00000</v>
      </c>
      <c r="AL161" s="188" t="str">
        <f t="shared" si="746"/>
        <v>0秒0</v>
      </c>
      <c r="AM161" s="189">
        <f t="shared" si="747"/>
        <v>0</v>
      </c>
      <c r="AN161" s="189" t="str">
        <f t="shared" si="748"/>
        <v>0</v>
      </c>
      <c r="AO161" s="189" t="str">
        <f t="shared" si="749"/>
        <v>0</v>
      </c>
      <c r="AP161" s="189" t="str">
        <f t="shared" si="750"/>
        <v>0m</v>
      </c>
      <c r="AQ161" s="189" t="str">
        <f t="shared" si="751"/>
        <v>点</v>
      </c>
      <c r="AR161" s="164">
        <f t="shared" si="752"/>
        <v>0</v>
      </c>
      <c r="AS161" s="144" t="str">
        <f t="shared" si="753"/>
        <v/>
      </c>
      <c r="AT161" s="164">
        <f t="shared" si="754"/>
        <v>0</v>
      </c>
      <c r="AU161" s="164">
        <f t="shared" si="755"/>
        <v>0</v>
      </c>
      <c r="AV161" s="164">
        <f t="shared" si="756"/>
        <v>0</v>
      </c>
      <c r="AW161" s="457">
        <f>IF(S161="",0,COUNTA($S$14:S163))</f>
        <v>0</v>
      </c>
      <c r="AX161" s="457">
        <f>IF(T161="",0,COUNTA($T$14:T163))</f>
        <v>0</v>
      </c>
      <c r="AY161" s="454">
        <f>IF(OR($K161="20100",$K162="20100",$K163="20100"),COUNTIF($K$14:K163,"20100"),0)</f>
        <v>0</v>
      </c>
      <c r="AZ161" s="451">
        <f t="shared" ref="AZ161" si="857">IF($AY161=0,0,INDEX($M161:$M163,MATCH("20100",$K161:$K163,0),1))</f>
        <v>0</v>
      </c>
      <c r="BA161" s="145" t="str">
        <f t="shared" si="758"/>
        <v/>
      </c>
      <c r="BB161" s="145" t="str">
        <f t="shared" si="759"/>
        <v/>
      </c>
      <c r="BC161" s="145" t="str">
        <f t="shared" si="760"/>
        <v/>
      </c>
      <c r="BD161" s="203" t="str">
        <f>IF(J161="","",COUNTIF($BC$14:BC161,BC161))</f>
        <v/>
      </c>
      <c r="BE161" s="1" t="str">
        <f t="shared" si="761"/>
        <v/>
      </c>
      <c r="BF161" s="447" t="str">
        <f>IF(D161="","",COUNTIF($AD$14:AD161,AD161))</f>
        <v/>
      </c>
      <c r="BG161" s="447">
        <f t="shared" ref="BG161" si="858">IF(BF161=1,BF161,0)</f>
        <v>0</v>
      </c>
      <c r="BH161" s="447" t="str">
        <f t="shared" ref="BH161" si="859">IF(D161="","",$BL161)</f>
        <v/>
      </c>
      <c r="BI161" s="447" t="str">
        <f t="shared" ref="BI161" si="860">IF(E161="","",$BL161)</f>
        <v/>
      </c>
      <c r="BJ161" s="447" t="str">
        <f t="shared" ref="BJ161" si="861">IF(F161="","",$BL161)</f>
        <v/>
      </c>
      <c r="BK161" s="448" t="str">
        <f t="shared" ref="BK161" si="862">IFERROR(IF(G161="","",BL161),"")</f>
        <v/>
      </c>
      <c r="BL161" s="447">
        <v>50</v>
      </c>
      <c r="BM161" s="447">
        <f t="shared" ref="BM161" si="863">IF(C161&gt;0,"",IF(COUNTIF(BH161:BK163,BL161)=4,"",1))</f>
        <v>1</v>
      </c>
      <c r="BN161" s="145">
        <f>COUNTIF($AE$14:AE161,AD161&amp;"-"&amp;"*5000m*")</f>
        <v>0</v>
      </c>
      <c r="BO161" s="447">
        <f t="shared" ref="BO161" si="864">SUM(BN161:BN163)/3</f>
        <v>0</v>
      </c>
      <c r="BP161" s="448" t="str">
        <f t="shared" ref="BP161" si="865">IF(AD161="","",IF(AND(COUNTA(J161:J163)=0,COUNTA(S161:T163)=0),1,""))</f>
        <v/>
      </c>
      <c r="BQ161" s="447">
        <f t="shared" ref="BQ161:BR161" si="866">IF(AND($AD161="",COUNTA(S161)&gt;0),1,0)</f>
        <v>0</v>
      </c>
      <c r="BR161" s="447">
        <f t="shared" si="866"/>
        <v>0</v>
      </c>
      <c r="BS161" s="447" t="str">
        <f t="shared" ref="BS161" si="867">D161&amp;"-"&amp;S161</f>
        <v>-</v>
      </c>
      <c r="BT161" s="447" t="str">
        <f>IF(S161="","",COUNTIF($BS$14:BS161,BS161))</f>
        <v/>
      </c>
      <c r="BU161" s="447" t="str">
        <f t="shared" ref="BU161" si="868">D161&amp;"-"&amp;T161</f>
        <v>-</v>
      </c>
      <c r="BV161" s="447" t="str">
        <f>IF(T161="","",COUNTIF($BU$14:BU161,BU161))</f>
        <v/>
      </c>
    </row>
    <row r="162" spans="1:74" s="1" customFormat="1" ht="18" customHeight="1" thickBot="1">
      <c r="A162" s="523"/>
      <c r="B162" s="501"/>
      <c r="C162" s="503"/>
      <c r="D162" s="503"/>
      <c r="E162" s="503"/>
      <c r="F162" s="31" t="str">
        <f>IF(C161&gt;0,VLOOKUP(C161,男子登録情報!$A$1:$H$1688,5,0),"")</f>
        <v/>
      </c>
      <c r="G162" s="492"/>
      <c r="H162" s="492"/>
      <c r="I162" s="8" t="s">
        <v>30</v>
      </c>
      <c r="J162" s="112"/>
      <c r="K162" s="6" t="str">
        <f>IF(J162&gt;0,VLOOKUP(J162,男子登録情報!$J$1:$K$22,2,0),"")</f>
        <v/>
      </c>
      <c r="L162" s="8" t="s">
        <v>31</v>
      </c>
      <c r="M162" s="148"/>
      <c r="N162" s="7" t="str">
        <f t="shared" si="730"/>
        <v/>
      </c>
      <c r="O162" s="271"/>
      <c r="P162" s="479"/>
      <c r="Q162" s="480"/>
      <c r="R162" s="481"/>
      <c r="S162" s="828"/>
      <c r="T162" s="828"/>
      <c r="W162" s="168">
        <f t="shared" si="736"/>
        <v>0</v>
      </c>
      <c r="X162" s="447"/>
      <c r="Y162" s="145" t="str">
        <f t="shared" si="731"/>
        <v/>
      </c>
      <c r="Z162" s="145" t="str">
        <f t="shared" si="732"/>
        <v/>
      </c>
      <c r="AA162" s="145" t="str">
        <f t="shared" si="733"/>
        <v/>
      </c>
      <c r="AB162" s="145" t="str">
        <f t="shared" si="734"/>
        <v/>
      </c>
      <c r="AC162" s="178">
        <f t="shared" si="738"/>
        <v>0</v>
      </c>
      <c r="AD162" s="308" t="str">
        <f t="shared" ref="AD162:AD163" si="869">AD161</f>
        <v/>
      </c>
      <c r="AE162" s="145" t="str">
        <f t="shared" si="740"/>
        <v/>
      </c>
      <c r="AF162" s="145" t="str">
        <f t="shared" si="741"/>
        <v/>
      </c>
      <c r="AG162" s="182" t="str">
        <f t="shared" si="742"/>
        <v/>
      </c>
      <c r="AH162" s="164">
        <f t="shared" si="743"/>
        <v>0</v>
      </c>
      <c r="AJ162" s="164">
        <f t="shared" si="744"/>
        <v>0</v>
      </c>
      <c r="AK162" s="164" t="str">
        <f t="shared" si="745"/>
        <v>00000</v>
      </c>
      <c r="AL162" s="188" t="str">
        <f t="shared" si="746"/>
        <v>0秒0</v>
      </c>
      <c r="AM162" s="189">
        <f t="shared" si="747"/>
        <v>0</v>
      </c>
      <c r="AN162" s="189" t="str">
        <f t="shared" si="748"/>
        <v>0</v>
      </c>
      <c r="AO162" s="189" t="str">
        <f t="shared" si="749"/>
        <v>0</v>
      </c>
      <c r="AP162" s="189" t="str">
        <f t="shared" si="750"/>
        <v>0m</v>
      </c>
      <c r="AQ162" s="189" t="str">
        <f t="shared" si="751"/>
        <v>点</v>
      </c>
      <c r="AR162" s="164">
        <f t="shared" si="752"/>
        <v>0</v>
      </c>
      <c r="AS162" s="144" t="str">
        <f t="shared" si="753"/>
        <v/>
      </c>
      <c r="AT162" s="164">
        <f t="shared" si="754"/>
        <v>0</v>
      </c>
      <c r="AU162" s="164">
        <f t="shared" si="755"/>
        <v>0</v>
      </c>
      <c r="AV162" s="164">
        <f t="shared" si="756"/>
        <v>0</v>
      </c>
      <c r="AW162" s="458"/>
      <c r="AX162" s="458"/>
      <c r="AY162" s="455"/>
      <c r="AZ162" s="452"/>
      <c r="BA162" s="145" t="str">
        <f t="shared" si="758"/>
        <v/>
      </c>
      <c r="BB162" s="145" t="str">
        <f t="shared" si="759"/>
        <v/>
      </c>
      <c r="BC162" s="145" t="str">
        <f t="shared" si="760"/>
        <v/>
      </c>
      <c r="BD162" s="203" t="str">
        <f>IF(J162="","",COUNTIF($BC$14:BC162,BC162))</f>
        <v/>
      </c>
      <c r="BE162" s="1" t="str">
        <f t="shared" si="761"/>
        <v/>
      </c>
      <c r="BF162" s="447"/>
      <c r="BG162" s="447"/>
      <c r="BH162" s="447"/>
      <c r="BI162" s="447"/>
      <c r="BJ162" s="447"/>
      <c r="BK162" s="449"/>
      <c r="BL162" s="447"/>
      <c r="BM162" s="447"/>
      <c r="BN162" s="145">
        <f>COUNTIF($AE$14:AE162,AD162&amp;"-"&amp;"*5000m*")</f>
        <v>0</v>
      </c>
      <c r="BO162" s="447"/>
      <c r="BP162" s="449"/>
      <c r="BQ162" s="447"/>
      <c r="BR162" s="447"/>
      <c r="BS162" s="447"/>
      <c r="BT162" s="447"/>
      <c r="BU162" s="447"/>
      <c r="BV162" s="447"/>
    </row>
    <row r="163" spans="1:74" s="1" customFormat="1" ht="18" customHeight="1" thickBot="1">
      <c r="A163" s="524"/>
      <c r="B163" s="169" t="s">
        <v>32</v>
      </c>
      <c r="C163" s="170"/>
      <c r="D163" s="32"/>
      <c r="E163" s="32"/>
      <c r="F163" s="33"/>
      <c r="G163" s="493"/>
      <c r="H163" s="493"/>
      <c r="I163" s="9" t="s">
        <v>33</v>
      </c>
      <c r="J163" s="112"/>
      <c r="K163" s="6" t="str">
        <f>IF(J163&gt;0,VLOOKUP(J163,男子登録情報!$J$1:$K$22,2,0),"")</f>
        <v/>
      </c>
      <c r="L163" s="10" t="s">
        <v>34</v>
      </c>
      <c r="M163" s="149"/>
      <c r="N163" s="7" t="str">
        <f t="shared" si="730"/>
        <v/>
      </c>
      <c r="O163" s="271"/>
      <c r="P163" s="482"/>
      <c r="Q163" s="483"/>
      <c r="R163" s="484"/>
      <c r="S163" s="829"/>
      <c r="T163" s="829"/>
      <c r="W163" s="168">
        <f t="shared" si="736"/>
        <v>0</v>
      </c>
      <c r="X163" s="447"/>
      <c r="Y163" s="145" t="str">
        <f t="shared" si="731"/>
        <v/>
      </c>
      <c r="Z163" s="145" t="str">
        <f t="shared" si="732"/>
        <v/>
      </c>
      <c r="AA163" s="145" t="str">
        <f t="shared" si="733"/>
        <v/>
      </c>
      <c r="AB163" s="145" t="str">
        <f t="shared" si="734"/>
        <v/>
      </c>
      <c r="AC163" s="178">
        <f t="shared" si="738"/>
        <v>0</v>
      </c>
      <c r="AD163" s="309" t="str">
        <f t="shared" si="869"/>
        <v/>
      </c>
      <c r="AE163" s="145" t="str">
        <f t="shared" si="740"/>
        <v/>
      </c>
      <c r="AF163" s="145" t="str">
        <f t="shared" si="741"/>
        <v/>
      </c>
      <c r="AG163" s="182" t="str">
        <f t="shared" si="742"/>
        <v/>
      </c>
      <c r="AH163" s="164">
        <f t="shared" si="743"/>
        <v>0</v>
      </c>
      <c r="AJ163" s="164">
        <f t="shared" si="744"/>
        <v>0</v>
      </c>
      <c r="AK163" s="164" t="str">
        <f t="shared" si="745"/>
        <v>00000</v>
      </c>
      <c r="AL163" s="188" t="str">
        <f t="shared" si="746"/>
        <v>0秒0</v>
      </c>
      <c r="AM163" s="189">
        <f t="shared" si="747"/>
        <v>0</v>
      </c>
      <c r="AN163" s="189" t="str">
        <f t="shared" si="748"/>
        <v>0</v>
      </c>
      <c r="AO163" s="189" t="str">
        <f t="shared" si="749"/>
        <v>0</v>
      </c>
      <c r="AP163" s="189" t="str">
        <f t="shared" si="750"/>
        <v>0m</v>
      </c>
      <c r="AQ163" s="189" t="str">
        <f t="shared" si="751"/>
        <v>点</v>
      </c>
      <c r="AR163" s="164">
        <f t="shared" si="752"/>
        <v>0</v>
      </c>
      <c r="AS163" s="144" t="str">
        <f t="shared" si="753"/>
        <v/>
      </c>
      <c r="AT163" s="164">
        <f t="shared" si="754"/>
        <v>0</v>
      </c>
      <c r="AU163" s="164">
        <f t="shared" si="755"/>
        <v>0</v>
      </c>
      <c r="AV163" s="164">
        <f t="shared" si="756"/>
        <v>0</v>
      </c>
      <c r="AW163" s="459"/>
      <c r="AX163" s="459"/>
      <c r="AY163" s="456"/>
      <c r="AZ163" s="453"/>
      <c r="BA163" s="145" t="str">
        <f t="shared" si="758"/>
        <v/>
      </c>
      <c r="BB163" s="145" t="str">
        <f t="shared" si="759"/>
        <v/>
      </c>
      <c r="BC163" s="145" t="str">
        <f t="shared" si="760"/>
        <v/>
      </c>
      <c r="BD163" s="203" t="str">
        <f>IF(J163="","",COUNTIF($BC$14:BC163,BC163))</f>
        <v/>
      </c>
      <c r="BE163" s="1" t="str">
        <f t="shared" si="761"/>
        <v/>
      </c>
      <c r="BF163" s="447"/>
      <c r="BG163" s="447"/>
      <c r="BH163" s="447"/>
      <c r="BI163" s="447"/>
      <c r="BJ163" s="447"/>
      <c r="BK163" s="450"/>
      <c r="BL163" s="447"/>
      <c r="BM163" s="447"/>
      <c r="BN163" s="145">
        <f>COUNTIF($AE$14:AE163,AD163&amp;"-"&amp;"*5000m*")</f>
        <v>0</v>
      </c>
      <c r="BO163" s="447"/>
      <c r="BP163" s="450"/>
      <c r="BQ163" s="447"/>
      <c r="BR163" s="447"/>
      <c r="BS163" s="447"/>
      <c r="BT163" s="447"/>
      <c r="BU163" s="447"/>
      <c r="BV163" s="447"/>
    </row>
    <row r="164" spans="1:74" s="1" customFormat="1" ht="18" customHeight="1" thickTop="1" thickBot="1">
      <c r="A164" s="522">
        <v>51</v>
      </c>
      <c r="B164" s="500" t="s">
        <v>1224</v>
      </c>
      <c r="C164" s="502"/>
      <c r="D164" s="502" t="str">
        <f>IF(C164&gt;0,VLOOKUP(C164,男子登録情報!$A$1:$H$1688,3,0),"")</f>
        <v/>
      </c>
      <c r="E164" s="502" t="str">
        <f>IF(C164&gt;0,VLOOKUP(C164,男子登録情報!$A$1:$H$1688,4,0),"")</f>
        <v/>
      </c>
      <c r="F164" s="30" t="str">
        <f>IF(C164&gt;0,VLOOKUP(C164,男子登録情報!$A$1:$H$1688,8,0),"")</f>
        <v/>
      </c>
      <c r="G164" s="491" t="e">
        <f>IF(F165&gt;0,VLOOKUP(F165,男子登録情報!$N$2:$O$48,2,0),"")</f>
        <v>#N/A</v>
      </c>
      <c r="H164" s="491" t="str">
        <f t="shared" ref="H164" si="870">IF(C164&gt;0,TEXT(C164,"100000000"),"000000000")</f>
        <v>000000000</v>
      </c>
      <c r="I164" s="5" t="s">
        <v>26</v>
      </c>
      <c r="J164" s="112"/>
      <c r="K164" s="6" t="str">
        <f>IF(J164&gt;0,VLOOKUP(J164,男子登録情報!$J$1:$K$22,2,0),"")</f>
        <v/>
      </c>
      <c r="L164" s="5" t="s">
        <v>29</v>
      </c>
      <c r="M164" s="150"/>
      <c r="N164" s="7" t="str">
        <f t="shared" si="730"/>
        <v/>
      </c>
      <c r="O164" s="271"/>
      <c r="P164" s="512"/>
      <c r="Q164" s="513"/>
      <c r="R164" s="514"/>
      <c r="S164" s="827"/>
      <c r="T164" s="827"/>
      <c r="W164" s="168">
        <f t="shared" si="736"/>
        <v>0</v>
      </c>
      <c r="X164" s="447">
        <f t="shared" ref="X164" si="871">C164</f>
        <v>0</v>
      </c>
      <c r="Y164" s="145" t="str">
        <f t="shared" si="731"/>
        <v/>
      </c>
      <c r="Z164" s="145" t="str">
        <f t="shared" si="732"/>
        <v/>
      </c>
      <c r="AA164" s="145" t="str">
        <f t="shared" si="733"/>
        <v/>
      </c>
      <c r="AB164" s="145" t="str">
        <f t="shared" si="734"/>
        <v/>
      </c>
      <c r="AC164" s="178">
        <f t="shared" si="738"/>
        <v>0</v>
      </c>
      <c r="AD164" s="307" t="str">
        <f t="shared" ref="AD164" si="872">IF(D164="","",D164)</f>
        <v/>
      </c>
      <c r="AE164" s="145" t="str">
        <f t="shared" si="740"/>
        <v/>
      </c>
      <c r="AF164" s="145" t="str">
        <f t="shared" si="741"/>
        <v/>
      </c>
      <c r="AG164" s="182" t="str">
        <f t="shared" si="742"/>
        <v/>
      </c>
      <c r="AH164" s="164">
        <f t="shared" si="743"/>
        <v>0</v>
      </c>
      <c r="AJ164" s="164">
        <f t="shared" si="744"/>
        <v>0</v>
      </c>
      <c r="AK164" s="164" t="str">
        <f t="shared" si="745"/>
        <v>00000</v>
      </c>
      <c r="AL164" s="188" t="str">
        <f t="shared" si="746"/>
        <v>0秒0</v>
      </c>
      <c r="AM164" s="189">
        <f t="shared" si="747"/>
        <v>0</v>
      </c>
      <c r="AN164" s="189" t="str">
        <f t="shared" si="748"/>
        <v>0</v>
      </c>
      <c r="AO164" s="189" t="str">
        <f t="shared" si="749"/>
        <v>0</v>
      </c>
      <c r="AP164" s="189" t="str">
        <f t="shared" si="750"/>
        <v>0m</v>
      </c>
      <c r="AQ164" s="189" t="str">
        <f t="shared" si="751"/>
        <v>点</v>
      </c>
      <c r="AR164" s="164">
        <f t="shared" si="752"/>
        <v>0</v>
      </c>
      <c r="AS164" s="144" t="str">
        <f t="shared" si="753"/>
        <v/>
      </c>
      <c r="AT164" s="164">
        <f t="shared" si="754"/>
        <v>0</v>
      </c>
      <c r="AU164" s="164">
        <f t="shared" si="755"/>
        <v>0</v>
      </c>
      <c r="AV164" s="164">
        <f t="shared" si="756"/>
        <v>0</v>
      </c>
      <c r="AW164" s="457">
        <f>IF(S164="",0,COUNTA($S$14:S166))</f>
        <v>0</v>
      </c>
      <c r="AX164" s="457">
        <f>IF(T164="",0,COUNTA($T$14:T166))</f>
        <v>0</v>
      </c>
      <c r="AY164" s="454">
        <f>IF(OR($K164="20100",$K165="20100",$K166="20100"),COUNTIF($K$14:K166,"20100"),0)</f>
        <v>0</v>
      </c>
      <c r="AZ164" s="451">
        <f t="shared" ref="AZ164" si="873">IF($AY164=0,0,INDEX($M164:$M166,MATCH("20100",$K164:$K166,0),1))</f>
        <v>0</v>
      </c>
      <c r="BA164" s="145" t="str">
        <f t="shared" si="758"/>
        <v/>
      </c>
      <c r="BB164" s="145" t="str">
        <f t="shared" si="759"/>
        <v/>
      </c>
      <c r="BC164" s="145" t="str">
        <f t="shared" si="760"/>
        <v/>
      </c>
      <c r="BD164" s="203" t="str">
        <f>IF(J164="","",COUNTIF($BC$14:BC164,BC164))</f>
        <v/>
      </c>
      <c r="BE164" s="1" t="str">
        <f t="shared" si="761"/>
        <v/>
      </c>
      <c r="BF164" s="447" t="str">
        <f>IF(D164="","",COUNTIF($AD$14:AD164,AD164))</f>
        <v/>
      </c>
      <c r="BG164" s="447">
        <f t="shared" ref="BG164" si="874">IF(BF164=1,BF164,0)</f>
        <v>0</v>
      </c>
      <c r="BH164" s="447" t="str">
        <f t="shared" ref="BH164" si="875">IF(D164="","",$BL164)</f>
        <v/>
      </c>
      <c r="BI164" s="447" t="str">
        <f t="shared" ref="BI164" si="876">IF(E164="","",$BL164)</f>
        <v/>
      </c>
      <c r="BJ164" s="447" t="str">
        <f t="shared" ref="BJ164" si="877">IF(F164="","",$BL164)</f>
        <v/>
      </c>
      <c r="BK164" s="448" t="str">
        <f t="shared" ref="BK164" si="878">IFERROR(IF(G164="","",BL164),"")</f>
        <v/>
      </c>
      <c r="BL164" s="447">
        <v>51</v>
      </c>
      <c r="BM164" s="447">
        <f t="shared" ref="BM164" si="879">IF(C164&gt;0,"",IF(COUNTIF(BH164:BK166,BL164)=4,"",1))</f>
        <v>1</v>
      </c>
      <c r="BN164" s="145">
        <f>COUNTIF($AE$14:AE164,AD164&amp;"-"&amp;"*5000m*")</f>
        <v>0</v>
      </c>
      <c r="BO164" s="447">
        <f t="shared" ref="BO164" si="880">SUM(BN164:BN166)/3</f>
        <v>0</v>
      </c>
      <c r="BP164" s="448" t="str">
        <f t="shared" ref="BP164" si="881">IF(AD164="","",IF(AND(COUNTA(J164:J166)=0,COUNTA(S164:T166)=0),1,""))</f>
        <v/>
      </c>
      <c r="BQ164" s="447">
        <f t="shared" ref="BQ164:BR164" si="882">IF(AND($AD164="",COUNTA(S164)&gt;0),1,0)</f>
        <v>0</v>
      </c>
      <c r="BR164" s="447">
        <f t="shared" si="882"/>
        <v>0</v>
      </c>
      <c r="BS164" s="447" t="str">
        <f t="shared" ref="BS164" si="883">D164&amp;"-"&amp;S164</f>
        <v>-</v>
      </c>
      <c r="BT164" s="447" t="str">
        <f>IF(S164="","",COUNTIF($BS$14:BS164,BS164))</f>
        <v/>
      </c>
      <c r="BU164" s="447" t="str">
        <f t="shared" ref="BU164" si="884">D164&amp;"-"&amp;T164</f>
        <v>-</v>
      </c>
      <c r="BV164" s="447" t="str">
        <f>IF(T164="","",COUNTIF($BU$14:BU164,BU164))</f>
        <v/>
      </c>
    </row>
    <row r="165" spans="1:74" s="1" customFormat="1" ht="18" customHeight="1" thickBot="1">
      <c r="A165" s="523"/>
      <c r="B165" s="501"/>
      <c r="C165" s="503"/>
      <c r="D165" s="503"/>
      <c r="E165" s="503"/>
      <c r="F165" s="31" t="str">
        <f>IF(C164&gt;0,VLOOKUP(C164,男子登録情報!$A$1:$H$1688,5,0),"")</f>
        <v/>
      </c>
      <c r="G165" s="492"/>
      <c r="H165" s="492"/>
      <c r="I165" s="8" t="s">
        <v>30</v>
      </c>
      <c r="J165" s="112"/>
      <c r="K165" s="6" t="str">
        <f>IF(J165&gt;0,VLOOKUP(J165,男子登録情報!$J$1:$K$22,2,0),"")</f>
        <v/>
      </c>
      <c r="L165" s="8" t="s">
        <v>31</v>
      </c>
      <c r="M165" s="148"/>
      <c r="N165" s="7" t="str">
        <f t="shared" si="730"/>
        <v/>
      </c>
      <c r="O165" s="271"/>
      <c r="P165" s="479"/>
      <c r="Q165" s="480"/>
      <c r="R165" s="481"/>
      <c r="S165" s="828"/>
      <c r="T165" s="828"/>
      <c r="W165" s="168">
        <f t="shared" si="736"/>
        <v>0</v>
      </c>
      <c r="X165" s="447"/>
      <c r="Y165" s="145" t="str">
        <f t="shared" si="731"/>
        <v/>
      </c>
      <c r="Z165" s="145" t="str">
        <f t="shared" si="732"/>
        <v/>
      </c>
      <c r="AA165" s="145" t="str">
        <f t="shared" si="733"/>
        <v/>
      </c>
      <c r="AB165" s="145" t="str">
        <f t="shared" si="734"/>
        <v/>
      </c>
      <c r="AC165" s="178">
        <f t="shared" si="738"/>
        <v>0</v>
      </c>
      <c r="AD165" s="308" t="str">
        <f t="shared" ref="AD165:AD166" si="885">AD164</f>
        <v/>
      </c>
      <c r="AE165" s="145" t="str">
        <f t="shared" si="740"/>
        <v/>
      </c>
      <c r="AF165" s="145" t="str">
        <f t="shared" si="741"/>
        <v/>
      </c>
      <c r="AG165" s="182" t="str">
        <f t="shared" si="742"/>
        <v/>
      </c>
      <c r="AH165" s="164">
        <f t="shared" si="743"/>
        <v>0</v>
      </c>
      <c r="AJ165" s="164">
        <f t="shared" si="744"/>
        <v>0</v>
      </c>
      <c r="AK165" s="164" t="str">
        <f t="shared" si="745"/>
        <v>00000</v>
      </c>
      <c r="AL165" s="188" t="str">
        <f t="shared" si="746"/>
        <v>0秒0</v>
      </c>
      <c r="AM165" s="189">
        <f t="shared" si="747"/>
        <v>0</v>
      </c>
      <c r="AN165" s="189" t="str">
        <f t="shared" si="748"/>
        <v>0</v>
      </c>
      <c r="AO165" s="189" t="str">
        <f t="shared" si="749"/>
        <v>0</v>
      </c>
      <c r="AP165" s="189" t="str">
        <f t="shared" si="750"/>
        <v>0m</v>
      </c>
      <c r="AQ165" s="189" t="str">
        <f t="shared" si="751"/>
        <v>点</v>
      </c>
      <c r="AR165" s="164">
        <f t="shared" si="752"/>
        <v>0</v>
      </c>
      <c r="AS165" s="144" t="str">
        <f t="shared" si="753"/>
        <v/>
      </c>
      <c r="AT165" s="164">
        <f t="shared" si="754"/>
        <v>0</v>
      </c>
      <c r="AU165" s="164">
        <f t="shared" si="755"/>
        <v>0</v>
      </c>
      <c r="AV165" s="164">
        <f t="shared" si="756"/>
        <v>0</v>
      </c>
      <c r="AW165" s="458"/>
      <c r="AX165" s="458"/>
      <c r="AY165" s="455"/>
      <c r="AZ165" s="452"/>
      <c r="BA165" s="145" t="str">
        <f t="shared" si="758"/>
        <v/>
      </c>
      <c r="BB165" s="145" t="str">
        <f t="shared" si="759"/>
        <v/>
      </c>
      <c r="BC165" s="145" t="str">
        <f t="shared" si="760"/>
        <v/>
      </c>
      <c r="BD165" s="203" t="str">
        <f>IF(J165="","",COUNTIF($BC$14:BC165,BC165))</f>
        <v/>
      </c>
      <c r="BE165" s="1" t="str">
        <f t="shared" si="761"/>
        <v/>
      </c>
      <c r="BF165" s="447"/>
      <c r="BG165" s="447"/>
      <c r="BH165" s="447"/>
      <c r="BI165" s="447"/>
      <c r="BJ165" s="447"/>
      <c r="BK165" s="449"/>
      <c r="BL165" s="447"/>
      <c r="BM165" s="447"/>
      <c r="BN165" s="145">
        <f>COUNTIF($AE$14:AE165,AD165&amp;"-"&amp;"*5000m*")</f>
        <v>0</v>
      </c>
      <c r="BO165" s="447"/>
      <c r="BP165" s="449"/>
      <c r="BQ165" s="447"/>
      <c r="BR165" s="447"/>
      <c r="BS165" s="447"/>
      <c r="BT165" s="447"/>
      <c r="BU165" s="447"/>
      <c r="BV165" s="447"/>
    </row>
    <row r="166" spans="1:74" s="1" customFormat="1" ht="18" customHeight="1" thickBot="1">
      <c r="A166" s="524"/>
      <c r="B166" s="169" t="s">
        <v>32</v>
      </c>
      <c r="C166" s="170"/>
      <c r="D166" s="32"/>
      <c r="E166" s="32"/>
      <c r="F166" s="33"/>
      <c r="G166" s="493"/>
      <c r="H166" s="493"/>
      <c r="I166" s="9" t="s">
        <v>33</v>
      </c>
      <c r="J166" s="112"/>
      <c r="K166" s="6" t="str">
        <f>IF(J166&gt;0,VLOOKUP(J166,男子登録情報!$J$1:$K$22,2,0),"")</f>
        <v/>
      </c>
      <c r="L166" s="10" t="s">
        <v>34</v>
      </c>
      <c r="M166" s="149"/>
      <c r="N166" s="7" t="str">
        <f t="shared" si="730"/>
        <v/>
      </c>
      <c r="O166" s="271"/>
      <c r="P166" s="482"/>
      <c r="Q166" s="483"/>
      <c r="R166" s="484"/>
      <c r="S166" s="829"/>
      <c r="T166" s="829"/>
      <c r="W166" s="168">
        <f t="shared" si="736"/>
        <v>0</v>
      </c>
      <c r="X166" s="447"/>
      <c r="Y166" s="145" t="str">
        <f t="shared" si="731"/>
        <v/>
      </c>
      <c r="Z166" s="145" t="str">
        <f t="shared" si="732"/>
        <v/>
      </c>
      <c r="AA166" s="145" t="str">
        <f t="shared" si="733"/>
        <v/>
      </c>
      <c r="AB166" s="145" t="str">
        <f t="shared" si="734"/>
        <v/>
      </c>
      <c r="AC166" s="178">
        <f t="shared" si="738"/>
        <v>0</v>
      </c>
      <c r="AD166" s="309" t="str">
        <f t="shared" si="885"/>
        <v/>
      </c>
      <c r="AE166" s="145" t="str">
        <f t="shared" si="740"/>
        <v/>
      </c>
      <c r="AF166" s="145" t="str">
        <f t="shared" si="741"/>
        <v/>
      </c>
      <c r="AG166" s="182" t="str">
        <f t="shared" si="742"/>
        <v/>
      </c>
      <c r="AH166" s="164">
        <f t="shared" si="743"/>
        <v>0</v>
      </c>
      <c r="AJ166" s="164">
        <f t="shared" si="744"/>
        <v>0</v>
      </c>
      <c r="AK166" s="164" t="str">
        <f t="shared" si="745"/>
        <v>00000</v>
      </c>
      <c r="AL166" s="188" t="str">
        <f t="shared" si="746"/>
        <v>0秒0</v>
      </c>
      <c r="AM166" s="189">
        <f t="shared" si="747"/>
        <v>0</v>
      </c>
      <c r="AN166" s="189" t="str">
        <f t="shared" si="748"/>
        <v>0</v>
      </c>
      <c r="AO166" s="189" t="str">
        <f t="shared" si="749"/>
        <v>0</v>
      </c>
      <c r="AP166" s="189" t="str">
        <f t="shared" si="750"/>
        <v>0m</v>
      </c>
      <c r="AQ166" s="189" t="str">
        <f t="shared" si="751"/>
        <v>点</v>
      </c>
      <c r="AR166" s="164">
        <f t="shared" si="752"/>
        <v>0</v>
      </c>
      <c r="AS166" s="144" t="str">
        <f t="shared" si="753"/>
        <v/>
      </c>
      <c r="AT166" s="164">
        <f t="shared" si="754"/>
        <v>0</v>
      </c>
      <c r="AU166" s="164">
        <f t="shared" si="755"/>
        <v>0</v>
      </c>
      <c r="AV166" s="164">
        <f t="shared" si="756"/>
        <v>0</v>
      </c>
      <c r="AW166" s="459"/>
      <c r="AX166" s="459"/>
      <c r="AY166" s="456"/>
      <c r="AZ166" s="453"/>
      <c r="BA166" s="145" t="str">
        <f t="shared" si="758"/>
        <v/>
      </c>
      <c r="BB166" s="145" t="str">
        <f t="shared" si="759"/>
        <v/>
      </c>
      <c r="BC166" s="145" t="str">
        <f t="shared" si="760"/>
        <v/>
      </c>
      <c r="BD166" s="203" t="str">
        <f>IF(J166="","",COUNTIF($BC$14:BC166,BC166))</f>
        <v/>
      </c>
      <c r="BE166" s="1" t="str">
        <f t="shared" si="761"/>
        <v/>
      </c>
      <c r="BF166" s="447"/>
      <c r="BG166" s="447"/>
      <c r="BH166" s="447"/>
      <c r="BI166" s="447"/>
      <c r="BJ166" s="447"/>
      <c r="BK166" s="450"/>
      <c r="BL166" s="447"/>
      <c r="BM166" s="447"/>
      <c r="BN166" s="145">
        <f>COUNTIF($AE$14:AE166,AD166&amp;"-"&amp;"*5000m*")</f>
        <v>0</v>
      </c>
      <c r="BO166" s="447"/>
      <c r="BP166" s="450"/>
      <c r="BQ166" s="447"/>
      <c r="BR166" s="447"/>
      <c r="BS166" s="447"/>
      <c r="BT166" s="447"/>
      <c r="BU166" s="447"/>
      <c r="BV166" s="447"/>
    </row>
    <row r="167" spans="1:74" s="1" customFormat="1" ht="18" customHeight="1" thickTop="1" thickBot="1">
      <c r="A167" s="522">
        <v>52</v>
      </c>
      <c r="B167" s="500" t="s">
        <v>1224</v>
      </c>
      <c r="C167" s="502"/>
      <c r="D167" s="502" t="str">
        <f>IF(C167&gt;0,VLOOKUP(C167,男子登録情報!$A$1:$H$1688,3,0),"")</f>
        <v/>
      </c>
      <c r="E167" s="502" t="str">
        <f>IF(C167&gt;0,VLOOKUP(C167,男子登録情報!$A$1:$H$1688,4,0),"")</f>
        <v/>
      </c>
      <c r="F167" s="30" t="str">
        <f>IF(C167&gt;0,VLOOKUP(C167,男子登録情報!$A$1:$H$1688,8,0),"")</f>
        <v/>
      </c>
      <c r="G167" s="491" t="e">
        <f>IF(F168&gt;0,VLOOKUP(F168,男子登録情報!$N$2:$O$48,2,0),"")</f>
        <v>#N/A</v>
      </c>
      <c r="H167" s="491" t="str">
        <f t="shared" ref="H167" si="886">IF(C167&gt;0,TEXT(C167,"100000000"),"000000000")</f>
        <v>000000000</v>
      </c>
      <c r="I167" s="5" t="s">
        <v>26</v>
      </c>
      <c r="J167" s="112"/>
      <c r="K167" s="6" t="str">
        <f>IF(J167&gt;0,VLOOKUP(J167,男子登録情報!$J$1:$K$22,2,0),"")</f>
        <v/>
      </c>
      <c r="L167" s="5" t="s">
        <v>29</v>
      </c>
      <c r="M167" s="150"/>
      <c r="N167" s="7" t="str">
        <f t="shared" si="730"/>
        <v/>
      </c>
      <c r="O167" s="271"/>
      <c r="P167" s="512"/>
      <c r="Q167" s="513"/>
      <c r="R167" s="514"/>
      <c r="S167" s="827"/>
      <c r="T167" s="827"/>
      <c r="W167" s="168">
        <f t="shared" si="736"/>
        <v>0</v>
      </c>
      <c r="X167" s="447">
        <f t="shared" ref="X167" si="887">C167</f>
        <v>0</v>
      </c>
      <c r="Y167" s="145" t="str">
        <f t="shared" si="731"/>
        <v/>
      </c>
      <c r="Z167" s="145" t="str">
        <f t="shared" si="732"/>
        <v/>
      </c>
      <c r="AA167" s="145" t="str">
        <f t="shared" si="733"/>
        <v/>
      </c>
      <c r="AB167" s="145" t="str">
        <f t="shared" si="734"/>
        <v/>
      </c>
      <c r="AC167" s="178">
        <f t="shared" si="738"/>
        <v>0</v>
      </c>
      <c r="AD167" s="307" t="str">
        <f t="shared" ref="AD167" si="888">IF(D167="","",D167)</f>
        <v/>
      </c>
      <c r="AE167" s="145" t="str">
        <f t="shared" si="740"/>
        <v/>
      </c>
      <c r="AF167" s="145" t="str">
        <f t="shared" si="741"/>
        <v/>
      </c>
      <c r="AG167" s="182" t="str">
        <f t="shared" si="742"/>
        <v/>
      </c>
      <c r="AH167" s="164">
        <f t="shared" si="743"/>
        <v>0</v>
      </c>
      <c r="AJ167" s="164">
        <f t="shared" si="744"/>
        <v>0</v>
      </c>
      <c r="AK167" s="164" t="str">
        <f t="shared" si="745"/>
        <v>00000</v>
      </c>
      <c r="AL167" s="188" t="str">
        <f t="shared" si="746"/>
        <v>0秒0</v>
      </c>
      <c r="AM167" s="189">
        <f t="shared" si="747"/>
        <v>0</v>
      </c>
      <c r="AN167" s="189" t="str">
        <f t="shared" si="748"/>
        <v>0</v>
      </c>
      <c r="AO167" s="189" t="str">
        <f t="shared" si="749"/>
        <v>0</v>
      </c>
      <c r="AP167" s="189" t="str">
        <f t="shared" si="750"/>
        <v>0m</v>
      </c>
      <c r="AQ167" s="189" t="str">
        <f t="shared" si="751"/>
        <v>点</v>
      </c>
      <c r="AR167" s="164">
        <f t="shared" si="752"/>
        <v>0</v>
      </c>
      <c r="AS167" s="144" t="str">
        <f t="shared" si="753"/>
        <v/>
      </c>
      <c r="AT167" s="164">
        <f t="shared" si="754"/>
        <v>0</v>
      </c>
      <c r="AU167" s="164">
        <f t="shared" si="755"/>
        <v>0</v>
      </c>
      <c r="AV167" s="164">
        <f t="shared" si="756"/>
        <v>0</v>
      </c>
      <c r="AW167" s="457">
        <f>IF(S167="",0,COUNTA($S$14:S169))</f>
        <v>0</v>
      </c>
      <c r="AX167" s="457">
        <f>IF(T167="",0,COUNTA($T$14:T169))</f>
        <v>0</v>
      </c>
      <c r="AY167" s="454">
        <f>IF(OR($K167="20100",$K168="20100",$K169="20100"),COUNTIF($K$14:K169,"20100"),0)</f>
        <v>0</v>
      </c>
      <c r="AZ167" s="451">
        <f t="shared" ref="AZ167" si="889">IF($AY167=0,0,INDEX($M167:$M169,MATCH("20100",$K167:$K169,0),1))</f>
        <v>0</v>
      </c>
      <c r="BA167" s="145" t="str">
        <f t="shared" si="758"/>
        <v/>
      </c>
      <c r="BB167" s="145" t="str">
        <f t="shared" si="759"/>
        <v/>
      </c>
      <c r="BC167" s="145" t="str">
        <f t="shared" si="760"/>
        <v/>
      </c>
      <c r="BD167" s="203" t="str">
        <f>IF(J167="","",COUNTIF($BC$14:BC167,BC167))</f>
        <v/>
      </c>
      <c r="BE167" s="1" t="str">
        <f t="shared" si="761"/>
        <v/>
      </c>
      <c r="BF167" s="447" t="str">
        <f>IF(D167="","",COUNTIF($AD$14:AD167,AD167))</f>
        <v/>
      </c>
      <c r="BG167" s="447">
        <f t="shared" ref="BG167" si="890">IF(BF167=1,BF167,0)</f>
        <v>0</v>
      </c>
      <c r="BH167" s="447" t="str">
        <f t="shared" ref="BH167" si="891">IF(D167="","",$BL167)</f>
        <v/>
      </c>
      <c r="BI167" s="447" t="str">
        <f t="shared" ref="BI167" si="892">IF(E167="","",$BL167)</f>
        <v/>
      </c>
      <c r="BJ167" s="447" t="str">
        <f t="shared" ref="BJ167" si="893">IF(F167="","",$BL167)</f>
        <v/>
      </c>
      <c r="BK167" s="448" t="str">
        <f t="shared" ref="BK167" si="894">IFERROR(IF(G167="","",BL167),"")</f>
        <v/>
      </c>
      <c r="BL167" s="447">
        <v>52</v>
      </c>
      <c r="BM167" s="447">
        <f t="shared" ref="BM167" si="895">IF(C167&gt;0,"",IF(COUNTIF(BH167:BK169,BL167)=4,"",1))</f>
        <v>1</v>
      </c>
      <c r="BN167" s="145">
        <f>COUNTIF($AE$14:AE167,AD167&amp;"-"&amp;"*5000m*")</f>
        <v>0</v>
      </c>
      <c r="BO167" s="447">
        <f t="shared" ref="BO167" si="896">SUM(BN167:BN169)/3</f>
        <v>0</v>
      </c>
      <c r="BP167" s="448" t="str">
        <f t="shared" ref="BP167" si="897">IF(AD167="","",IF(AND(COUNTA(J167:J169)=0,COUNTA(S167:T169)=0),1,""))</f>
        <v/>
      </c>
      <c r="BQ167" s="447">
        <f t="shared" ref="BQ167:BR167" si="898">IF(AND($AD167="",COUNTA(S167)&gt;0),1,0)</f>
        <v>0</v>
      </c>
      <c r="BR167" s="447">
        <f t="shared" si="898"/>
        <v>0</v>
      </c>
      <c r="BS167" s="447" t="str">
        <f t="shared" ref="BS167" si="899">D167&amp;"-"&amp;S167</f>
        <v>-</v>
      </c>
      <c r="BT167" s="447" t="str">
        <f>IF(S167="","",COUNTIF($BS$14:BS167,BS167))</f>
        <v/>
      </c>
      <c r="BU167" s="447" t="str">
        <f t="shared" ref="BU167" si="900">D167&amp;"-"&amp;T167</f>
        <v>-</v>
      </c>
      <c r="BV167" s="447" t="str">
        <f>IF(T167="","",COUNTIF($BU$14:BU167,BU167))</f>
        <v/>
      </c>
    </row>
    <row r="168" spans="1:74" s="1" customFormat="1" ht="18" customHeight="1" thickBot="1">
      <c r="A168" s="523"/>
      <c r="B168" s="501"/>
      <c r="C168" s="503"/>
      <c r="D168" s="503"/>
      <c r="E168" s="503"/>
      <c r="F168" s="31" t="str">
        <f>IF(C167&gt;0,VLOOKUP(C167,男子登録情報!$A$1:$H$1688,5,0),"")</f>
        <v/>
      </c>
      <c r="G168" s="492"/>
      <c r="H168" s="492"/>
      <c r="I168" s="8" t="s">
        <v>30</v>
      </c>
      <c r="J168" s="112"/>
      <c r="K168" s="6" t="str">
        <f>IF(J168&gt;0,VLOOKUP(J168,男子登録情報!$J$1:$K$22,2,0),"")</f>
        <v/>
      </c>
      <c r="L168" s="8" t="s">
        <v>31</v>
      </c>
      <c r="M168" s="148"/>
      <c r="N168" s="7" t="str">
        <f t="shared" si="730"/>
        <v/>
      </c>
      <c r="O168" s="271"/>
      <c r="P168" s="479"/>
      <c r="Q168" s="480"/>
      <c r="R168" s="481"/>
      <c r="S168" s="828"/>
      <c r="T168" s="828"/>
      <c r="W168" s="168">
        <f t="shared" si="736"/>
        <v>0</v>
      </c>
      <c r="X168" s="447"/>
      <c r="Y168" s="145" t="str">
        <f t="shared" si="731"/>
        <v/>
      </c>
      <c r="Z168" s="145" t="str">
        <f t="shared" si="732"/>
        <v/>
      </c>
      <c r="AA168" s="145" t="str">
        <f t="shared" si="733"/>
        <v/>
      </c>
      <c r="AB168" s="145" t="str">
        <f t="shared" si="734"/>
        <v/>
      </c>
      <c r="AC168" s="178">
        <f t="shared" si="738"/>
        <v>0</v>
      </c>
      <c r="AD168" s="308" t="str">
        <f t="shared" ref="AD168:AD169" si="901">AD167</f>
        <v/>
      </c>
      <c r="AE168" s="145" t="str">
        <f t="shared" si="740"/>
        <v/>
      </c>
      <c r="AF168" s="145" t="str">
        <f t="shared" si="741"/>
        <v/>
      </c>
      <c r="AG168" s="182" t="str">
        <f t="shared" si="742"/>
        <v/>
      </c>
      <c r="AH168" s="164">
        <f t="shared" si="743"/>
        <v>0</v>
      </c>
      <c r="AJ168" s="164">
        <f t="shared" si="744"/>
        <v>0</v>
      </c>
      <c r="AK168" s="164" t="str">
        <f t="shared" si="745"/>
        <v>00000</v>
      </c>
      <c r="AL168" s="188" t="str">
        <f t="shared" si="746"/>
        <v>0秒0</v>
      </c>
      <c r="AM168" s="189">
        <f t="shared" si="747"/>
        <v>0</v>
      </c>
      <c r="AN168" s="189" t="str">
        <f t="shared" si="748"/>
        <v>0</v>
      </c>
      <c r="AO168" s="189" t="str">
        <f t="shared" si="749"/>
        <v>0</v>
      </c>
      <c r="AP168" s="189" t="str">
        <f t="shared" si="750"/>
        <v>0m</v>
      </c>
      <c r="AQ168" s="189" t="str">
        <f t="shared" si="751"/>
        <v>点</v>
      </c>
      <c r="AR168" s="164">
        <f t="shared" si="752"/>
        <v>0</v>
      </c>
      <c r="AS168" s="144" t="str">
        <f t="shared" si="753"/>
        <v/>
      </c>
      <c r="AT168" s="164">
        <f t="shared" si="754"/>
        <v>0</v>
      </c>
      <c r="AU168" s="164">
        <f t="shared" si="755"/>
        <v>0</v>
      </c>
      <c r="AV168" s="164">
        <f t="shared" si="756"/>
        <v>0</v>
      </c>
      <c r="AW168" s="458"/>
      <c r="AX168" s="458"/>
      <c r="AY168" s="455"/>
      <c r="AZ168" s="452"/>
      <c r="BA168" s="145" t="str">
        <f t="shared" si="758"/>
        <v/>
      </c>
      <c r="BB168" s="145" t="str">
        <f t="shared" si="759"/>
        <v/>
      </c>
      <c r="BC168" s="145" t="str">
        <f t="shared" si="760"/>
        <v/>
      </c>
      <c r="BD168" s="203" t="str">
        <f>IF(J168="","",COUNTIF($BC$14:BC168,BC168))</f>
        <v/>
      </c>
      <c r="BE168" s="1" t="str">
        <f t="shared" si="761"/>
        <v/>
      </c>
      <c r="BF168" s="447"/>
      <c r="BG168" s="447"/>
      <c r="BH168" s="447"/>
      <c r="BI168" s="447"/>
      <c r="BJ168" s="447"/>
      <c r="BK168" s="449"/>
      <c r="BL168" s="447"/>
      <c r="BM168" s="447"/>
      <c r="BN168" s="145">
        <f>COUNTIF($AE$14:AE168,AD168&amp;"-"&amp;"*5000m*")</f>
        <v>0</v>
      </c>
      <c r="BO168" s="447"/>
      <c r="BP168" s="449"/>
      <c r="BQ168" s="447"/>
      <c r="BR168" s="447"/>
      <c r="BS168" s="447"/>
      <c r="BT168" s="447"/>
      <c r="BU168" s="447"/>
      <c r="BV168" s="447"/>
    </row>
    <row r="169" spans="1:74" s="1" customFormat="1" ht="18" customHeight="1" thickBot="1">
      <c r="A169" s="524"/>
      <c r="B169" s="169" t="s">
        <v>32</v>
      </c>
      <c r="C169" s="170"/>
      <c r="D169" s="32"/>
      <c r="E169" s="32"/>
      <c r="F169" s="33"/>
      <c r="G169" s="493"/>
      <c r="H169" s="493"/>
      <c r="I169" s="9" t="s">
        <v>33</v>
      </c>
      <c r="J169" s="112"/>
      <c r="K169" s="6" t="str">
        <f>IF(J169&gt;0,VLOOKUP(J169,男子登録情報!$J$1:$K$22,2,0),"")</f>
        <v/>
      </c>
      <c r="L169" s="10" t="s">
        <v>34</v>
      </c>
      <c r="M169" s="149"/>
      <c r="N169" s="7" t="str">
        <f t="shared" si="730"/>
        <v/>
      </c>
      <c r="O169" s="271"/>
      <c r="P169" s="482"/>
      <c r="Q169" s="483"/>
      <c r="R169" s="484"/>
      <c r="S169" s="829"/>
      <c r="T169" s="829"/>
      <c r="W169" s="168">
        <f t="shared" si="736"/>
        <v>0</v>
      </c>
      <c r="X169" s="447"/>
      <c r="Y169" s="145" t="str">
        <f t="shared" si="731"/>
        <v/>
      </c>
      <c r="Z169" s="145" t="str">
        <f t="shared" si="732"/>
        <v/>
      </c>
      <c r="AA169" s="145" t="str">
        <f t="shared" si="733"/>
        <v/>
      </c>
      <c r="AB169" s="145" t="str">
        <f t="shared" si="734"/>
        <v/>
      </c>
      <c r="AC169" s="178">
        <f t="shared" si="738"/>
        <v>0</v>
      </c>
      <c r="AD169" s="309" t="str">
        <f t="shared" si="901"/>
        <v/>
      </c>
      <c r="AE169" s="145" t="str">
        <f t="shared" si="740"/>
        <v/>
      </c>
      <c r="AF169" s="145" t="str">
        <f t="shared" si="741"/>
        <v/>
      </c>
      <c r="AG169" s="182" t="str">
        <f t="shared" si="742"/>
        <v/>
      </c>
      <c r="AH169" s="164">
        <f t="shared" si="743"/>
        <v>0</v>
      </c>
      <c r="AJ169" s="164">
        <f t="shared" si="744"/>
        <v>0</v>
      </c>
      <c r="AK169" s="164" t="str">
        <f t="shared" si="745"/>
        <v>00000</v>
      </c>
      <c r="AL169" s="188" t="str">
        <f t="shared" si="746"/>
        <v>0秒0</v>
      </c>
      <c r="AM169" s="189">
        <f t="shared" si="747"/>
        <v>0</v>
      </c>
      <c r="AN169" s="189" t="str">
        <f t="shared" si="748"/>
        <v>0</v>
      </c>
      <c r="AO169" s="189" t="str">
        <f t="shared" si="749"/>
        <v>0</v>
      </c>
      <c r="AP169" s="189" t="str">
        <f t="shared" si="750"/>
        <v>0m</v>
      </c>
      <c r="AQ169" s="189" t="str">
        <f t="shared" si="751"/>
        <v>点</v>
      </c>
      <c r="AR169" s="164">
        <f t="shared" si="752"/>
        <v>0</v>
      </c>
      <c r="AS169" s="144" t="str">
        <f t="shared" si="753"/>
        <v/>
      </c>
      <c r="AT169" s="164">
        <f t="shared" si="754"/>
        <v>0</v>
      </c>
      <c r="AU169" s="164">
        <f t="shared" si="755"/>
        <v>0</v>
      </c>
      <c r="AV169" s="164">
        <f t="shared" si="756"/>
        <v>0</v>
      </c>
      <c r="AW169" s="459"/>
      <c r="AX169" s="459"/>
      <c r="AY169" s="456"/>
      <c r="AZ169" s="453"/>
      <c r="BA169" s="145" t="str">
        <f t="shared" si="758"/>
        <v/>
      </c>
      <c r="BB169" s="145" t="str">
        <f t="shared" si="759"/>
        <v/>
      </c>
      <c r="BC169" s="145" t="str">
        <f t="shared" si="760"/>
        <v/>
      </c>
      <c r="BD169" s="203" t="str">
        <f>IF(J169="","",COUNTIF($BC$14:BC169,BC169))</f>
        <v/>
      </c>
      <c r="BE169" s="1" t="str">
        <f t="shared" si="761"/>
        <v/>
      </c>
      <c r="BF169" s="447"/>
      <c r="BG169" s="447"/>
      <c r="BH169" s="447"/>
      <c r="BI169" s="447"/>
      <c r="BJ169" s="447"/>
      <c r="BK169" s="450"/>
      <c r="BL169" s="447"/>
      <c r="BM169" s="447"/>
      <c r="BN169" s="145">
        <f>COUNTIF($AE$14:AE169,AD169&amp;"-"&amp;"*5000m*")</f>
        <v>0</v>
      </c>
      <c r="BO169" s="447"/>
      <c r="BP169" s="450"/>
      <c r="BQ169" s="447"/>
      <c r="BR169" s="447"/>
      <c r="BS169" s="447"/>
      <c r="BT169" s="447"/>
      <c r="BU169" s="447"/>
      <c r="BV169" s="447"/>
    </row>
    <row r="170" spans="1:74" s="1" customFormat="1" ht="18" customHeight="1" thickTop="1" thickBot="1">
      <c r="A170" s="522">
        <v>53</v>
      </c>
      <c r="B170" s="500" t="s">
        <v>1224</v>
      </c>
      <c r="C170" s="502"/>
      <c r="D170" s="502" t="str">
        <f>IF(C170&gt;0,VLOOKUP(C170,男子登録情報!$A$1:$H$1688,3,0),"")</f>
        <v/>
      </c>
      <c r="E170" s="502" t="str">
        <f>IF(C170&gt;0,VLOOKUP(C170,男子登録情報!$A$1:$H$1688,4,0),"")</f>
        <v/>
      </c>
      <c r="F170" s="30" t="str">
        <f>IF(C170&gt;0,VLOOKUP(C170,男子登録情報!$A$1:$H$1688,8,0),"")</f>
        <v/>
      </c>
      <c r="G170" s="491" t="e">
        <f>IF(F171&gt;0,VLOOKUP(F171,男子登録情報!$N$2:$O$48,2,0),"")</f>
        <v>#N/A</v>
      </c>
      <c r="H170" s="491" t="str">
        <f t="shared" ref="H170" si="902">IF(C170&gt;0,TEXT(C170,"100000000"),"000000000")</f>
        <v>000000000</v>
      </c>
      <c r="I170" s="5" t="s">
        <v>26</v>
      </c>
      <c r="J170" s="112"/>
      <c r="K170" s="6" t="str">
        <f>IF(J170&gt;0,VLOOKUP(J170,男子登録情報!$J$1:$K$22,2,0),"")</f>
        <v/>
      </c>
      <c r="L170" s="5" t="s">
        <v>29</v>
      </c>
      <c r="M170" s="150"/>
      <c r="N170" s="7" t="str">
        <f t="shared" si="730"/>
        <v/>
      </c>
      <c r="O170" s="271"/>
      <c r="P170" s="512"/>
      <c r="Q170" s="513"/>
      <c r="R170" s="514"/>
      <c r="S170" s="827"/>
      <c r="T170" s="827"/>
      <c r="W170" s="168">
        <f t="shared" si="736"/>
        <v>0</v>
      </c>
      <c r="X170" s="447">
        <f t="shared" ref="X170" si="903">C170</f>
        <v>0</v>
      </c>
      <c r="Y170" s="145" t="str">
        <f t="shared" si="731"/>
        <v/>
      </c>
      <c r="Z170" s="145" t="str">
        <f t="shared" si="732"/>
        <v/>
      </c>
      <c r="AA170" s="145" t="str">
        <f t="shared" si="733"/>
        <v/>
      </c>
      <c r="AB170" s="145" t="str">
        <f t="shared" si="734"/>
        <v/>
      </c>
      <c r="AC170" s="178">
        <f t="shared" si="738"/>
        <v>0</v>
      </c>
      <c r="AD170" s="307" t="str">
        <f t="shared" ref="AD170" si="904">IF(D170="","",D170)</f>
        <v/>
      </c>
      <c r="AE170" s="145" t="str">
        <f t="shared" si="740"/>
        <v/>
      </c>
      <c r="AF170" s="145" t="str">
        <f t="shared" si="741"/>
        <v/>
      </c>
      <c r="AG170" s="182" t="str">
        <f t="shared" si="742"/>
        <v/>
      </c>
      <c r="AH170" s="164">
        <f t="shared" si="743"/>
        <v>0</v>
      </c>
      <c r="AJ170" s="164">
        <f t="shared" si="744"/>
        <v>0</v>
      </c>
      <c r="AK170" s="164" t="str">
        <f t="shared" si="745"/>
        <v>00000</v>
      </c>
      <c r="AL170" s="188" t="str">
        <f t="shared" si="746"/>
        <v>0秒0</v>
      </c>
      <c r="AM170" s="189">
        <f t="shared" si="747"/>
        <v>0</v>
      </c>
      <c r="AN170" s="189" t="str">
        <f t="shared" si="748"/>
        <v>0</v>
      </c>
      <c r="AO170" s="189" t="str">
        <f t="shared" si="749"/>
        <v>0</v>
      </c>
      <c r="AP170" s="189" t="str">
        <f t="shared" si="750"/>
        <v>0m</v>
      </c>
      <c r="AQ170" s="189" t="str">
        <f t="shared" si="751"/>
        <v>点</v>
      </c>
      <c r="AR170" s="164">
        <f t="shared" si="752"/>
        <v>0</v>
      </c>
      <c r="AS170" s="144" t="str">
        <f t="shared" si="753"/>
        <v/>
      </c>
      <c r="AT170" s="164">
        <f t="shared" si="754"/>
        <v>0</v>
      </c>
      <c r="AU170" s="164">
        <f t="shared" si="755"/>
        <v>0</v>
      </c>
      <c r="AV170" s="164">
        <f t="shared" si="756"/>
        <v>0</v>
      </c>
      <c r="AW170" s="457">
        <f>IF(S170="",0,COUNTA($S$14:S172))</f>
        <v>0</v>
      </c>
      <c r="AX170" s="457">
        <f>IF(T170="",0,COUNTA($T$14:T172))</f>
        <v>0</v>
      </c>
      <c r="AY170" s="454">
        <f>IF(OR($K170="20100",$K171="20100",$K172="20100"),COUNTIF($K$14:K172,"20100"),0)</f>
        <v>0</v>
      </c>
      <c r="AZ170" s="451">
        <f t="shared" ref="AZ170" si="905">IF($AY170=0,0,INDEX($M170:$M172,MATCH("20100",$K170:$K172,0),1))</f>
        <v>0</v>
      </c>
      <c r="BA170" s="145" t="str">
        <f t="shared" si="758"/>
        <v/>
      </c>
      <c r="BB170" s="145" t="str">
        <f t="shared" si="759"/>
        <v/>
      </c>
      <c r="BC170" s="145" t="str">
        <f t="shared" si="760"/>
        <v/>
      </c>
      <c r="BD170" s="203" t="str">
        <f>IF(J170="","",COUNTIF($BC$14:BC170,BC170))</f>
        <v/>
      </c>
      <c r="BE170" s="1" t="str">
        <f t="shared" si="761"/>
        <v/>
      </c>
      <c r="BF170" s="447" t="str">
        <f>IF(D170="","",COUNTIF($AD$14:AD170,AD170))</f>
        <v/>
      </c>
      <c r="BG170" s="447">
        <f t="shared" ref="BG170" si="906">IF(BF170=1,BF170,0)</f>
        <v>0</v>
      </c>
      <c r="BH170" s="447" t="str">
        <f t="shared" ref="BH170" si="907">IF(D170="","",$BL170)</f>
        <v/>
      </c>
      <c r="BI170" s="447" t="str">
        <f t="shared" ref="BI170" si="908">IF(E170="","",$BL170)</f>
        <v/>
      </c>
      <c r="BJ170" s="447" t="str">
        <f t="shared" ref="BJ170" si="909">IF(F170="","",$BL170)</f>
        <v/>
      </c>
      <c r="BK170" s="448" t="str">
        <f t="shared" ref="BK170" si="910">IFERROR(IF(G170="","",BL170),"")</f>
        <v/>
      </c>
      <c r="BL170" s="447">
        <v>53</v>
      </c>
      <c r="BM170" s="447">
        <f t="shared" ref="BM170" si="911">IF(C170&gt;0,"",IF(COUNTIF(BH170:BK172,BL170)=4,"",1))</f>
        <v>1</v>
      </c>
      <c r="BN170" s="145">
        <f>COUNTIF($AE$14:AE170,AD170&amp;"-"&amp;"*5000m*")</f>
        <v>0</v>
      </c>
      <c r="BO170" s="447">
        <f t="shared" ref="BO170" si="912">SUM(BN170:BN172)/3</f>
        <v>0</v>
      </c>
      <c r="BP170" s="448" t="str">
        <f t="shared" ref="BP170" si="913">IF(AD170="","",IF(AND(COUNTA(J170:J172)=0,COUNTA(S170:T172)=0),1,""))</f>
        <v/>
      </c>
      <c r="BQ170" s="447">
        <f t="shared" ref="BQ170:BR170" si="914">IF(AND($AD170="",COUNTA(S170)&gt;0),1,0)</f>
        <v>0</v>
      </c>
      <c r="BR170" s="447">
        <f t="shared" si="914"/>
        <v>0</v>
      </c>
      <c r="BS170" s="447" t="str">
        <f t="shared" ref="BS170" si="915">D170&amp;"-"&amp;S170</f>
        <v>-</v>
      </c>
      <c r="BT170" s="447" t="str">
        <f>IF(S170="","",COUNTIF($BS$14:BS170,BS170))</f>
        <v/>
      </c>
      <c r="BU170" s="447" t="str">
        <f t="shared" ref="BU170" si="916">D170&amp;"-"&amp;T170</f>
        <v>-</v>
      </c>
      <c r="BV170" s="447" t="str">
        <f>IF(T170="","",COUNTIF($BU$14:BU170,BU170))</f>
        <v/>
      </c>
    </row>
    <row r="171" spans="1:74" s="1" customFormat="1" ht="18" customHeight="1" thickBot="1">
      <c r="A171" s="523"/>
      <c r="B171" s="501"/>
      <c r="C171" s="503"/>
      <c r="D171" s="503"/>
      <c r="E171" s="503"/>
      <c r="F171" s="31" t="str">
        <f>IF(C170&gt;0,VLOOKUP(C170,男子登録情報!$A$1:$H$1688,5,0),"")</f>
        <v/>
      </c>
      <c r="G171" s="492"/>
      <c r="H171" s="492"/>
      <c r="I171" s="8" t="s">
        <v>30</v>
      </c>
      <c r="J171" s="112"/>
      <c r="K171" s="6" t="str">
        <f>IF(J171&gt;0,VLOOKUP(J171,男子登録情報!$J$1:$K$22,2,0),"")</f>
        <v/>
      </c>
      <c r="L171" s="8" t="s">
        <v>31</v>
      </c>
      <c r="M171" s="148"/>
      <c r="N171" s="7" t="str">
        <f t="shared" si="730"/>
        <v/>
      </c>
      <c r="O171" s="271"/>
      <c r="P171" s="479"/>
      <c r="Q171" s="480"/>
      <c r="R171" s="481"/>
      <c r="S171" s="828"/>
      <c r="T171" s="828"/>
      <c r="W171" s="168">
        <f t="shared" si="736"/>
        <v>0</v>
      </c>
      <c r="X171" s="447"/>
      <c r="Y171" s="145" t="str">
        <f t="shared" si="731"/>
        <v/>
      </c>
      <c r="Z171" s="145" t="str">
        <f t="shared" si="732"/>
        <v/>
      </c>
      <c r="AA171" s="145" t="str">
        <f t="shared" si="733"/>
        <v/>
      </c>
      <c r="AB171" s="145" t="str">
        <f t="shared" si="734"/>
        <v/>
      </c>
      <c r="AC171" s="178">
        <f t="shared" si="738"/>
        <v>0</v>
      </c>
      <c r="AD171" s="308" t="str">
        <f t="shared" ref="AD171:AD172" si="917">AD170</f>
        <v/>
      </c>
      <c r="AE171" s="145" t="str">
        <f t="shared" si="740"/>
        <v/>
      </c>
      <c r="AF171" s="145" t="str">
        <f t="shared" si="741"/>
        <v/>
      </c>
      <c r="AG171" s="182" t="str">
        <f t="shared" si="742"/>
        <v/>
      </c>
      <c r="AH171" s="164">
        <f t="shared" si="743"/>
        <v>0</v>
      </c>
      <c r="AJ171" s="164">
        <f t="shared" si="744"/>
        <v>0</v>
      </c>
      <c r="AK171" s="164" t="str">
        <f t="shared" si="745"/>
        <v>00000</v>
      </c>
      <c r="AL171" s="188" t="str">
        <f t="shared" si="746"/>
        <v>0秒0</v>
      </c>
      <c r="AM171" s="189">
        <f t="shared" si="747"/>
        <v>0</v>
      </c>
      <c r="AN171" s="189" t="str">
        <f t="shared" si="748"/>
        <v>0</v>
      </c>
      <c r="AO171" s="189" t="str">
        <f t="shared" si="749"/>
        <v>0</v>
      </c>
      <c r="AP171" s="189" t="str">
        <f t="shared" si="750"/>
        <v>0m</v>
      </c>
      <c r="AQ171" s="189" t="str">
        <f t="shared" si="751"/>
        <v>点</v>
      </c>
      <c r="AR171" s="164">
        <f t="shared" si="752"/>
        <v>0</v>
      </c>
      <c r="AS171" s="144" t="str">
        <f t="shared" si="753"/>
        <v/>
      </c>
      <c r="AT171" s="164">
        <f t="shared" si="754"/>
        <v>0</v>
      </c>
      <c r="AU171" s="164">
        <f t="shared" si="755"/>
        <v>0</v>
      </c>
      <c r="AV171" s="164">
        <f t="shared" si="756"/>
        <v>0</v>
      </c>
      <c r="AW171" s="458"/>
      <c r="AX171" s="458"/>
      <c r="AY171" s="455"/>
      <c r="AZ171" s="452"/>
      <c r="BA171" s="145" t="str">
        <f t="shared" si="758"/>
        <v/>
      </c>
      <c r="BB171" s="145" t="str">
        <f t="shared" si="759"/>
        <v/>
      </c>
      <c r="BC171" s="145" t="str">
        <f t="shared" si="760"/>
        <v/>
      </c>
      <c r="BD171" s="203" t="str">
        <f>IF(J171="","",COUNTIF($BC$14:BC171,BC171))</f>
        <v/>
      </c>
      <c r="BE171" s="1" t="str">
        <f t="shared" si="761"/>
        <v/>
      </c>
      <c r="BF171" s="447"/>
      <c r="BG171" s="447"/>
      <c r="BH171" s="447"/>
      <c r="BI171" s="447"/>
      <c r="BJ171" s="447"/>
      <c r="BK171" s="449"/>
      <c r="BL171" s="447"/>
      <c r="BM171" s="447"/>
      <c r="BN171" s="145">
        <f>COUNTIF($AE$14:AE171,AD171&amp;"-"&amp;"*5000m*")</f>
        <v>0</v>
      </c>
      <c r="BO171" s="447"/>
      <c r="BP171" s="449"/>
      <c r="BQ171" s="447"/>
      <c r="BR171" s="447"/>
      <c r="BS171" s="447"/>
      <c r="BT171" s="447"/>
      <c r="BU171" s="447"/>
      <c r="BV171" s="447"/>
    </row>
    <row r="172" spans="1:74" s="1" customFormat="1" ht="18" customHeight="1" thickBot="1">
      <c r="A172" s="524"/>
      <c r="B172" s="169" t="s">
        <v>32</v>
      </c>
      <c r="C172" s="170"/>
      <c r="D172" s="32"/>
      <c r="E172" s="32"/>
      <c r="F172" s="33"/>
      <c r="G172" s="493"/>
      <c r="H172" s="493"/>
      <c r="I172" s="9" t="s">
        <v>33</v>
      </c>
      <c r="J172" s="112"/>
      <c r="K172" s="6" t="str">
        <f>IF(J172&gt;0,VLOOKUP(J172,男子登録情報!$J$1:$K$22,2,0),"")</f>
        <v/>
      </c>
      <c r="L172" s="10" t="s">
        <v>34</v>
      </c>
      <c r="M172" s="149"/>
      <c r="N172" s="7" t="str">
        <f t="shared" si="730"/>
        <v/>
      </c>
      <c r="O172" s="271"/>
      <c r="P172" s="482"/>
      <c r="Q172" s="483"/>
      <c r="R172" s="484"/>
      <c r="S172" s="829"/>
      <c r="T172" s="829"/>
      <c r="W172" s="168">
        <f t="shared" si="736"/>
        <v>0</v>
      </c>
      <c r="X172" s="447"/>
      <c r="Y172" s="145" t="str">
        <f t="shared" si="731"/>
        <v/>
      </c>
      <c r="Z172" s="145" t="str">
        <f t="shared" si="732"/>
        <v/>
      </c>
      <c r="AA172" s="145" t="str">
        <f t="shared" si="733"/>
        <v/>
      </c>
      <c r="AB172" s="145" t="str">
        <f t="shared" si="734"/>
        <v/>
      </c>
      <c r="AC172" s="178">
        <f t="shared" si="738"/>
        <v>0</v>
      </c>
      <c r="AD172" s="309" t="str">
        <f t="shared" si="917"/>
        <v/>
      </c>
      <c r="AE172" s="145" t="str">
        <f t="shared" si="740"/>
        <v/>
      </c>
      <c r="AF172" s="145" t="str">
        <f t="shared" si="741"/>
        <v/>
      </c>
      <c r="AG172" s="182" t="str">
        <f t="shared" si="742"/>
        <v/>
      </c>
      <c r="AH172" s="164">
        <f t="shared" si="743"/>
        <v>0</v>
      </c>
      <c r="AJ172" s="164">
        <f t="shared" si="744"/>
        <v>0</v>
      </c>
      <c r="AK172" s="164" t="str">
        <f t="shared" si="745"/>
        <v>00000</v>
      </c>
      <c r="AL172" s="188" t="str">
        <f t="shared" si="746"/>
        <v>0秒0</v>
      </c>
      <c r="AM172" s="189">
        <f t="shared" si="747"/>
        <v>0</v>
      </c>
      <c r="AN172" s="189" t="str">
        <f t="shared" si="748"/>
        <v>0</v>
      </c>
      <c r="AO172" s="189" t="str">
        <f t="shared" si="749"/>
        <v>0</v>
      </c>
      <c r="AP172" s="189" t="str">
        <f t="shared" si="750"/>
        <v>0m</v>
      </c>
      <c r="AQ172" s="189" t="str">
        <f t="shared" si="751"/>
        <v>点</v>
      </c>
      <c r="AR172" s="164">
        <f t="shared" si="752"/>
        <v>0</v>
      </c>
      <c r="AS172" s="144" t="str">
        <f t="shared" si="753"/>
        <v/>
      </c>
      <c r="AT172" s="164">
        <f t="shared" si="754"/>
        <v>0</v>
      </c>
      <c r="AU172" s="164">
        <f t="shared" si="755"/>
        <v>0</v>
      </c>
      <c r="AV172" s="164">
        <f t="shared" si="756"/>
        <v>0</v>
      </c>
      <c r="AW172" s="459"/>
      <c r="AX172" s="459"/>
      <c r="AY172" s="456"/>
      <c r="AZ172" s="453"/>
      <c r="BA172" s="145" t="str">
        <f t="shared" si="758"/>
        <v/>
      </c>
      <c r="BB172" s="145" t="str">
        <f t="shared" si="759"/>
        <v/>
      </c>
      <c r="BC172" s="145" t="str">
        <f t="shared" si="760"/>
        <v/>
      </c>
      <c r="BD172" s="203" t="str">
        <f>IF(J172="","",COUNTIF($BC$14:BC172,BC172))</f>
        <v/>
      </c>
      <c r="BE172" s="1" t="str">
        <f t="shared" si="761"/>
        <v/>
      </c>
      <c r="BF172" s="447"/>
      <c r="BG172" s="447"/>
      <c r="BH172" s="447"/>
      <c r="BI172" s="447"/>
      <c r="BJ172" s="447"/>
      <c r="BK172" s="450"/>
      <c r="BL172" s="447"/>
      <c r="BM172" s="447"/>
      <c r="BN172" s="145">
        <f>COUNTIF($AE$14:AE172,AD172&amp;"-"&amp;"*5000m*")</f>
        <v>0</v>
      </c>
      <c r="BO172" s="447"/>
      <c r="BP172" s="450"/>
      <c r="BQ172" s="447"/>
      <c r="BR172" s="447"/>
      <c r="BS172" s="447"/>
      <c r="BT172" s="447"/>
      <c r="BU172" s="447"/>
      <c r="BV172" s="447"/>
    </row>
    <row r="173" spans="1:74" s="1" customFormat="1" ht="18" customHeight="1" thickTop="1" thickBot="1">
      <c r="A173" s="522">
        <v>54</v>
      </c>
      <c r="B173" s="500" t="s">
        <v>1224</v>
      </c>
      <c r="C173" s="502"/>
      <c r="D173" s="502" t="str">
        <f>IF(C173&gt;0,VLOOKUP(C173,男子登録情報!$A$1:$H$1688,3,0),"")</f>
        <v/>
      </c>
      <c r="E173" s="502" t="str">
        <f>IF(C173&gt;0,VLOOKUP(C173,男子登録情報!$A$1:$H$1688,4,0),"")</f>
        <v/>
      </c>
      <c r="F173" s="30" t="str">
        <f>IF(C173&gt;0,VLOOKUP(C173,男子登録情報!$A$1:$H$1688,8,0),"")</f>
        <v/>
      </c>
      <c r="G173" s="491" t="e">
        <f>IF(F174&gt;0,VLOOKUP(F174,男子登録情報!$N$2:$O$48,2,0),"")</f>
        <v>#N/A</v>
      </c>
      <c r="H173" s="491" t="str">
        <f t="shared" ref="H173" si="918">IF(C173&gt;0,TEXT(C173,"100000000"),"000000000")</f>
        <v>000000000</v>
      </c>
      <c r="I173" s="5" t="s">
        <v>26</v>
      </c>
      <c r="J173" s="112"/>
      <c r="K173" s="6" t="str">
        <f>IF(J173&gt;0,VLOOKUP(J173,男子登録情報!$J$1:$K$22,2,0),"")</f>
        <v/>
      </c>
      <c r="L173" s="5" t="s">
        <v>29</v>
      </c>
      <c r="M173" s="150"/>
      <c r="N173" s="7" t="str">
        <f t="shared" si="730"/>
        <v/>
      </c>
      <c r="O173" s="271"/>
      <c r="P173" s="512"/>
      <c r="Q173" s="513"/>
      <c r="R173" s="514"/>
      <c r="S173" s="827"/>
      <c r="T173" s="827"/>
      <c r="W173" s="168">
        <f t="shared" si="736"/>
        <v>0</v>
      </c>
      <c r="X173" s="447">
        <f t="shared" ref="X173" si="919">C173</f>
        <v>0</v>
      </c>
      <c r="Y173" s="145" t="str">
        <f t="shared" si="731"/>
        <v/>
      </c>
      <c r="Z173" s="145" t="str">
        <f t="shared" si="732"/>
        <v/>
      </c>
      <c r="AA173" s="145" t="str">
        <f t="shared" si="733"/>
        <v/>
      </c>
      <c r="AB173" s="145" t="str">
        <f t="shared" si="734"/>
        <v/>
      </c>
      <c r="AC173" s="178">
        <f t="shared" si="738"/>
        <v>0</v>
      </c>
      <c r="AD173" s="307" t="str">
        <f t="shared" ref="AD173" si="920">IF(D173="","",D173)</f>
        <v/>
      </c>
      <c r="AE173" s="145" t="str">
        <f t="shared" si="740"/>
        <v/>
      </c>
      <c r="AF173" s="145" t="str">
        <f t="shared" si="741"/>
        <v/>
      </c>
      <c r="AG173" s="182" t="str">
        <f t="shared" si="742"/>
        <v/>
      </c>
      <c r="AH173" s="164">
        <f t="shared" si="743"/>
        <v>0</v>
      </c>
      <c r="AJ173" s="164">
        <f t="shared" si="744"/>
        <v>0</v>
      </c>
      <c r="AK173" s="164" t="str">
        <f t="shared" si="745"/>
        <v>00000</v>
      </c>
      <c r="AL173" s="188" t="str">
        <f t="shared" si="746"/>
        <v>0秒0</v>
      </c>
      <c r="AM173" s="189">
        <f t="shared" si="747"/>
        <v>0</v>
      </c>
      <c r="AN173" s="189" t="str">
        <f t="shared" si="748"/>
        <v>0</v>
      </c>
      <c r="AO173" s="189" t="str">
        <f t="shared" si="749"/>
        <v>0</v>
      </c>
      <c r="AP173" s="189" t="str">
        <f t="shared" si="750"/>
        <v>0m</v>
      </c>
      <c r="AQ173" s="189" t="str">
        <f t="shared" si="751"/>
        <v>点</v>
      </c>
      <c r="AR173" s="164">
        <f t="shared" si="752"/>
        <v>0</v>
      </c>
      <c r="AS173" s="144" t="str">
        <f t="shared" si="753"/>
        <v/>
      </c>
      <c r="AT173" s="164">
        <f t="shared" si="754"/>
        <v>0</v>
      </c>
      <c r="AU173" s="164">
        <f t="shared" si="755"/>
        <v>0</v>
      </c>
      <c r="AV173" s="164">
        <f t="shared" si="756"/>
        <v>0</v>
      </c>
      <c r="AW173" s="457">
        <f>IF(S173="",0,COUNTA($S$14:S175))</f>
        <v>0</v>
      </c>
      <c r="AX173" s="457">
        <f>IF(T173="",0,COUNTA($T$14:T175))</f>
        <v>0</v>
      </c>
      <c r="AY173" s="454">
        <f>IF(OR($K173="20100",$K174="20100",$K175="20100"),COUNTIF($K$14:K175,"20100"),0)</f>
        <v>0</v>
      </c>
      <c r="AZ173" s="451">
        <f t="shared" ref="AZ173" si="921">IF($AY173=0,0,INDEX($M173:$M175,MATCH("20100",$K173:$K175,0),1))</f>
        <v>0</v>
      </c>
      <c r="BA173" s="145" t="str">
        <f t="shared" si="758"/>
        <v/>
      </c>
      <c r="BB173" s="145" t="str">
        <f t="shared" si="759"/>
        <v/>
      </c>
      <c r="BC173" s="145" t="str">
        <f t="shared" si="760"/>
        <v/>
      </c>
      <c r="BD173" s="203" t="str">
        <f>IF(J173="","",COUNTIF($BC$14:BC173,BC173))</f>
        <v/>
      </c>
      <c r="BE173" s="1" t="str">
        <f t="shared" si="761"/>
        <v/>
      </c>
      <c r="BF173" s="447" t="str">
        <f>IF(D173="","",COUNTIF($AD$14:AD173,AD173))</f>
        <v/>
      </c>
      <c r="BG173" s="447">
        <f t="shared" ref="BG173" si="922">IF(BF173=1,BF173,0)</f>
        <v>0</v>
      </c>
      <c r="BH173" s="447" t="str">
        <f t="shared" ref="BH173" si="923">IF(D173="","",$BL173)</f>
        <v/>
      </c>
      <c r="BI173" s="447" t="str">
        <f t="shared" ref="BI173" si="924">IF(E173="","",$BL173)</f>
        <v/>
      </c>
      <c r="BJ173" s="447" t="str">
        <f t="shared" ref="BJ173" si="925">IF(F173="","",$BL173)</f>
        <v/>
      </c>
      <c r="BK173" s="448" t="str">
        <f t="shared" ref="BK173" si="926">IFERROR(IF(G173="","",BL173),"")</f>
        <v/>
      </c>
      <c r="BL173" s="447">
        <v>54</v>
      </c>
      <c r="BM173" s="447">
        <f t="shared" ref="BM173" si="927">IF(C173&gt;0,"",IF(COUNTIF(BH173:BK175,BL173)=4,"",1))</f>
        <v>1</v>
      </c>
      <c r="BN173" s="145">
        <f>COUNTIF($AE$14:AE173,AD173&amp;"-"&amp;"*5000m*")</f>
        <v>0</v>
      </c>
      <c r="BO173" s="447">
        <f t="shared" ref="BO173" si="928">SUM(BN173:BN175)/3</f>
        <v>0</v>
      </c>
      <c r="BP173" s="448" t="str">
        <f t="shared" ref="BP173" si="929">IF(AD173="","",IF(AND(COUNTA(J173:J175)=0,COUNTA(S173:T175)=0),1,""))</f>
        <v/>
      </c>
      <c r="BQ173" s="447">
        <f t="shared" ref="BQ173:BR173" si="930">IF(AND($AD173="",COUNTA(S173)&gt;0),1,0)</f>
        <v>0</v>
      </c>
      <c r="BR173" s="447">
        <f t="shared" si="930"/>
        <v>0</v>
      </c>
      <c r="BS173" s="447" t="str">
        <f t="shared" ref="BS173" si="931">D173&amp;"-"&amp;S173</f>
        <v>-</v>
      </c>
      <c r="BT173" s="447" t="str">
        <f>IF(S173="","",COUNTIF($BS$14:BS173,BS173))</f>
        <v/>
      </c>
      <c r="BU173" s="447" t="str">
        <f t="shared" ref="BU173" si="932">D173&amp;"-"&amp;T173</f>
        <v>-</v>
      </c>
      <c r="BV173" s="447" t="str">
        <f>IF(T173="","",COUNTIF($BU$14:BU173,BU173))</f>
        <v/>
      </c>
    </row>
    <row r="174" spans="1:74" s="1" customFormat="1" ht="18" customHeight="1" thickBot="1">
      <c r="A174" s="523"/>
      <c r="B174" s="501"/>
      <c r="C174" s="503"/>
      <c r="D174" s="503"/>
      <c r="E174" s="503"/>
      <c r="F174" s="31" t="str">
        <f>IF(C173&gt;0,VLOOKUP(C173,男子登録情報!$A$1:$H$1688,5,0),"")</f>
        <v/>
      </c>
      <c r="G174" s="492"/>
      <c r="H174" s="492"/>
      <c r="I174" s="8" t="s">
        <v>30</v>
      </c>
      <c r="J174" s="112"/>
      <c r="K174" s="6" t="str">
        <f>IF(J174&gt;0,VLOOKUP(J174,男子登録情報!$J$1:$K$22,2,0),"")</f>
        <v/>
      </c>
      <c r="L174" s="8" t="s">
        <v>31</v>
      </c>
      <c r="M174" s="148"/>
      <c r="N174" s="7" t="str">
        <f t="shared" si="730"/>
        <v/>
      </c>
      <c r="O174" s="271"/>
      <c r="P174" s="479"/>
      <c r="Q174" s="480"/>
      <c r="R174" s="481"/>
      <c r="S174" s="828"/>
      <c r="T174" s="828"/>
      <c r="W174" s="168">
        <f t="shared" si="736"/>
        <v>0</v>
      </c>
      <c r="X174" s="447"/>
      <c r="Y174" s="145" t="str">
        <f t="shared" si="731"/>
        <v/>
      </c>
      <c r="Z174" s="145" t="str">
        <f t="shared" si="732"/>
        <v/>
      </c>
      <c r="AA174" s="145" t="str">
        <f t="shared" si="733"/>
        <v/>
      </c>
      <c r="AB174" s="145" t="str">
        <f t="shared" si="734"/>
        <v/>
      </c>
      <c r="AC174" s="178">
        <f t="shared" si="738"/>
        <v>0</v>
      </c>
      <c r="AD174" s="308" t="str">
        <f t="shared" ref="AD174:AD175" si="933">AD173</f>
        <v/>
      </c>
      <c r="AE174" s="145" t="str">
        <f t="shared" si="740"/>
        <v/>
      </c>
      <c r="AF174" s="145" t="str">
        <f t="shared" si="741"/>
        <v/>
      </c>
      <c r="AG174" s="182" t="str">
        <f t="shared" si="742"/>
        <v/>
      </c>
      <c r="AH174" s="164">
        <f t="shared" si="743"/>
        <v>0</v>
      </c>
      <c r="AJ174" s="164">
        <f t="shared" si="744"/>
        <v>0</v>
      </c>
      <c r="AK174" s="164" t="str">
        <f t="shared" si="745"/>
        <v>00000</v>
      </c>
      <c r="AL174" s="188" t="str">
        <f t="shared" si="746"/>
        <v>0秒0</v>
      </c>
      <c r="AM174" s="189">
        <f t="shared" si="747"/>
        <v>0</v>
      </c>
      <c r="AN174" s="189" t="str">
        <f t="shared" si="748"/>
        <v>0</v>
      </c>
      <c r="AO174" s="189" t="str">
        <f t="shared" si="749"/>
        <v>0</v>
      </c>
      <c r="AP174" s="189" t="str">
        <f t="shared" si="750"/>
        <v>0m</v>
      </c>
      <c r="AQ174" s="189" t="str">
        <f t="shared" si="751"/>
        <v>点</v>
      </c>
      <c r="AR174" s="164">
        <f t="shared" si="752"/>
        <v>0</v>
      </c>
      <c r="AS174" s="144" t="str">
        <f t="shared" si="753"/>
        <v/>
      </c>
      <c r="AT174" s="164">
        <f t="shared" si="754"/>
        <v>0</v>
      </c>
      <c r="AU174" s="164">
        <f t="shared" si="755"/>
        <v>0</v>
      </c>
      <c r="AV174" s="164">
        <f t="shared" si="756"/>
        <v>0</v>
      </c>
      <c r="AW174" s="458"/>
      <c r="AX174" s="458"/>
      <c r="AY174" s="455"/>
      <c r="AZ174" s="452"/>
      <c r="BA174" s="145" t="str">
        <f t="shared" si="758"/>
        <v/>
      </c>
      <c r="BB174" s="145" t="str">
        <f t="shared" si="759"/>
        <v/>
      </c>
      <c r="BC174" s="145" t="str">
        <f t="shared" si="760"/>
        <v/>
      </c>
      <c r="BD174" s="203" t="str">
        <f>IF(J174="","",COUNTIF($BC$14:BC174,BC174))</f>
        <v/>
      </c>
      <c r="BE174" s="1" t="str">
        <f t="shared" si="761"/>
        <v/>
      </c>
      <c r="BF174" s="447"/>
      <c r="BG174" s="447"/>
      <c r="BH174" s="447"/>
      <c r="BI174" s="447"/>
      <c r="BJ174" s="447"/>
      <c r="BK174" s="449"/>
      <c r="BL174" s="447"/>
      <c r="BM174" s="447"/>
      <c r="BN174" s="145">
        <f>COUNTIF($AE$14:AE174,AD174&amp;"-"&amp;"*5000m*")</f>
        <v>0</v>
      </c>
      <c r="BO174" s="447"/>
      <c r="BP174" s="449"/>
      <c r="BQ174" s="447"/>
      <c r="BR174" s="447"/>
      <c r="BS174" s="447"/>
      <c r="BT174" s="447"/>
      <c r="BU174" s="447"/>
      <c r="BV174" s="447"/>
    </row>
    <row r="175" spans="1:74" s="1" customFormat="1" ht="18" customHeight="1" thickBot="1">
      <c r="A175" s="524"/>
      <c r="B175" s="169" t="s">
        <v>32</v>
      </c>
      <c r="C175" s="170"/>
      <c r="D175" s="32"/>
      <c r="E175" s="32"/>
      <c r="F175" s="33"/>
      <c r="G175" s="493"/>
      <c r="H175" s="493"/>
      <c r="I175" s="9" t="s">
        <v>33</v>
      </c>
      <c r="J175" s="112"/>
      <c r="K175" s="6" t="str">
        <f>IF(J175&gt;0,VLOOKUP(J175,男子登録情報!$J$1:$K$22,2,0),"")</f>
        <v/>
      </c>
      <c r="L175" s="10" t="s">
        <v>34</v>
      </c>
      <c r="M175" s="149"/>
      <c r="N175" s="7" t="str">
        <f t="shared" si="730"/>
        <v/>
      </c>
      <c r="O175" s="271"/>
      <c r="P175" s="482"/>
      <c r="Q175" s="483"/>
      <c r="R175" s="484"/>
      <c r="S175" s="829"/>
      <c r="T175" s="829"/>
      <c r="W175" s="168">
        <f t="shared" si="736"/>
        <v>0</v>
      </c>
      <c r="X175" s="447"/>
      <c r="Y175" s="145" t="str">
        <f t="shared" si="731"/>
        <v/>
      </c>
      <c r="Z175" s="145" t="str">
        <f t="shared" si="732"/>
        <v/>
      </c>
      <c r="AA175" s="145" t="str">
        <f t="shared" si="733"/>
        <v/>
      </c>
      <c r="AB175" s="145" t="str">
        <f t="shared" si="734"/>
        <v/>
      </c>
      <c r="AC175" s="178">
        <f t="shared" si="738"/>
        <v>0</v>
      </c>
      <c r="AD175" s="309" t="str">
        <f t="shared" si="933"/>
        <v/>
      </c>
      <c r="AE175" s="145" t="str">
        <f t="shared" si="740"/>
        <v/>
      </c>
      <c r="AF175" s="145" t="str">
        <f t="shared" si="741"/>
        <v/>
      </c>
      <c r="AG175" s="182" t="str">
        <f t="shared" si="742"/>
        <v/>
      </c>
      <c r="AH175" s="164">
        <f t="shared" si="743"/>
        <v>0</v>
      </c>
      <c r="AJ175" s="164">
        <f t="shared" si="744"/>
        <v>0</v>
      </c>
      <c r="AK175" s="164" t="str">
        <f t="shared" si="745"/>
        <v>00000</v>
      </c>
      <c r="AL175" s="188" t="str">
        <f t="shared" si="746"/>
        <v>0秒0</v>
      </c>
      <c r="AM175" s="189">
        <f t="shared" si="747"/>
        <v>0</v>
      </c>
      <c r="AN175" s="189" t="str">
        <f t="shared" si="748"/>
        <v>0</v>
      </c>
      <c r="AO175" s="189" t="str">
        <f t="shared" si="749"/>
        <v>0</v>
      </c>
      <c r="AP175" s="189" t="str">
        <f t="shared" si="750"/>
        <v>0m</v>
      </c>
      <c r="AQ175" s="189" t="str">
        <f t="shared" si="751"/>
        <v>点</v>
      </c>
      <c r="AR175" s="164">
        <f t="shared" si="752"/>
        <v>0</v>
      </c>
      <c r="AS175" s="144" t="str">
        <f t="shared" si="753"/>
        <v/>
      </c>
      <c r="AT175" s="164">
        <f t="shared" si="754"/>
        <v>0</v>
      </c>
      <c r="AU175" s="164">
        <f t="shared" si="755"/>
        <v>0</v>
      </c>
      <c r="AV175" s="164">
        <f t="shared" si="756"/>
        <v>0</v>
      </c>
      <c r="AW175" s="459"/>
      <c r="AX175" s="459"/>
      <c r="AY175" s="456"/>
      <c r="AZ175" s="453"/>
      <c r="BA175" s="145" t="str">
        <f t="shared" si="758"/>
        <v/>
      </c>
      <c r="BB175" s="145" t="str">
        <f t="shared" si="759"/>
        <v/>
      </c>
      <c r="BC175" s="145" t="str">
        <f t="shared" si="760"/>
        <v/>
      </c>
      <c r="BD175" s="203" t="str">
        <f>IF(J175="","",COUNTIF($BC$14:BC175,BC175))</f>
        <v/>
      </c>
      <c r="BE175" s="1" t="str">
        <f t="shared" si="761"/>
        <v/>
      </c>
      <c r="BF175" s="447"/>
      <c r="BG175" s="447"/>
      <c r="BH175" s="447"/>
      <c r="BI175" s="447"/>
      <c r="BJ175" s="447"/>
      <c r="BK175" s="450"/>
      <c r="BL175" s="447"/>
      <c r="BM175" s="447"/>
      <c r="BN175" s="145">
        <f>COUNTIF($AE$14:AE175,AD175&amp;"-"&amp;"*5000m*")</f>
        <v>0</v>
      </c>
      <c r="BO175" s="447"/>
      <c r="BP175" s="450"/>
      <c r="BQ175" s="447"/>
      <c r="BR175" s="447"/>
      <c r="BS175" s="447"/>
      <c r="BT175" s="447"/>
      <c r="BU175" s="447"/>
      <c r="BV175" s="447"/>
    </row>
    <row r="176" spans="1:74" s="1" customFormat="1" ht="18" customHeight="1" thickTop="1" thickBot="1">
      <c r="A176" s="522">
        <v>55</v>
      </c>
      <c r="B176" s="500" t="s">
        <v>1224</v>
      </c>
      <c r="C176" s="502"/>
      <c r="D176" s="502" t="str">
        <f>IF(C176&gt;0,VLOOKUP(C176,男子登録情報!$A$1:$H$1688,3,0),"")</f>
        <v/>
      </c>
      <c r="E176" s="502" t="str">
        <f>IF(C176&gt;0,VLOOKUP(C176,男子登録情報!$A$1:$H$1688,4,0),"")</f>
        <v/>
      </c>
      <c r="F176" s="30" t="str">
        <f>IF(C176&gt;0,VLOOKUP(C176,男子登録情報!$A$1:$H$1688,8,0),"")</f>
        <v/>
      </c>
      <c r="G176" s="491" t="e">
        <f>IF(F177&gt;0,VLOOKUP(F177,男子登録情報!$N$2:$O$48,2,0),"")</f>
        <v>#N/A</v>
      </c>
      <c r="H176" s="491" t="str">
        <f t="shared" ref="H176" si="934">IF(C176&gt;0,TEXT(C176,"100000000"),"000000000")</f>
        <v>000000000</v>
      </c>
      <c r="I176" s="5" t="s">
        <v>26</v>
      </c>
      <c r="J176" s="112"/>
      <c r="K176" s="6" t="str">
        <f>IF(J176&gt;0,VLOOKUP(J176,男子登録情報!$J$1:$K$22,2,0),"")</f>
        <v/>
      </c>
      <c r="L176" s="5" t="s">
        <v>29</v>
      </c>
      <c r="M176" s="150"/>
      <c r="N176" s="7" t="str">
        <f t="shared" si="730"/>
        <v/>
      </c>
      <c r="O176" s="271"/>
      <c r="P176" s="512"/>
      <c r="Q176" s="513"/>
      <c r="R176" s="514"/>
      <c r="S176" s="827"/>
      <c r="T176" s="827"/>
      <c r="W176" s="168">
        <f t="shared" si="736"/>
        <v>0</v>
      </c>
      <c r="X176" s="447">
        <f t="shared" ref="X176" si="935">C176</f>
        <v>0</v>
      </c>
      <c r="Y176" s="145" t="str">
        <f t="shared" si="731"/>
        <v/>
      </c>
      <c r="Z176" s="145" t="str">
        <f t="shared" si="732"/>
        <v/>
      </c>
      <c r="AA176" s="145" t="str">
        <f t="shared" si="733"/>
        <v/>
      </c>
      <c r="AB176" s="145" t="str">
        <f t="shared" si="734"/>
        <v/>
      </c>
      <c r="AC176" s="178">
        <f t="shared" si="738"/>
        <v>0</v>
      </c>
      <c r="AD176" s="307" t="str">
        <f t="shared" ref="AD176" si="936">IF(D176="","",D176)</f>
        <v/>
      </c>
      <c r="AE176" s="145" t="str">
        <f t="shared" si="740"/>
        <v/>
      </c>
      <c r="AF176" s="145" t="str">
        <f t="shared" si="741"/>
        <v/>
      </c>
      <c r="AG176" s="182" t="str">
        <f t="shared" si="742"/>
        <v/>
      </c>
      <c r="AH176" s="164">
        <f t="shared" si="743"/>
        <v>0</v>
      </c>
      <c r="AJ176" s="164">
        <f t="shared" si="744"/>
        <v>0</v>
      </c>
      <c r="AK176" s="164" t="str">
        <f t="shared" si="745"/>
        <v>00000</v>
      </c>
      <c r="AL176" s="188" t="str">
        <f t="shared" si="746"/>
        <v>0秒0</v>
      </c>
      <c r="AM176" s="189">
        <f t="shared" si="747"/>
        <v>0</v>
      </c>
      <c r="AN176" s="189" t="str">
        <f t="shared" si="748"/>
        <v>0</v>
      </c>
      <c r="AO176" s="189" t="str">
        <f t="shared" si="749"/>
        <v>0</v>
      </c>
      <c r="AP176" s="189" t="str">
        <f t="shared" si="750"/>
        <v>0m</v>
      </c>
      <c r="AQ176" s="189" t="str">
        <f t="shared" si="751"/>
        <v>点</v>
      </c>
      <c r="AR176" s="164">
        <f t="shared" si="752"/>
        <v>0</v>
      </c>
      <c r="AS176" s="144" t="str">
        <f t="shared" si="753"/>
        <v/>
      </c>
      <c r="AT176" s="164">
        <f t="shared" si="754"/>
        <v>0</v>
      </c>
      <c r="AU176" s="164">
        <f t="shared" si="755"/>
        <v>0</v>
      </c>
      <c r="AV176" s="164">
        <f t="shared" si="756"/>
        <v>0</v>
      </c>
      <c r="AW176" s="457">
        <f>IF(S176="",0,COUNTA($S$14:S178))</f>
        <v>0</v>
      </c>
      <c r="AX176" s="457">
        <f>IF(T176="",0,COUNTA($T$14:T178))</f>
        <v>0</v>
      </c>
      <c r="AY176" s="454">
        <f>IF(OR($K176="20100",$K177="20100",$K178="20100"),COUNTIF($K$14:K178,"20100"),0)</f>
        <v>0</v>
      </c>
      <c r="AZ176" s="451">
        <f t="shared" ref="AZ176" si="937">IF($AY176=0,0,INDEX($M176:$M178,MATCH("20100",$K176:$K178,0),1))</f>
        <v>0</v>
      </c>
      <c r="BA176" s="145" t="str">
        <f t="shared" si="758"/>
        <v/>
      </c>
      <c r="BB176" s="145" t="str">
        <f t="shared" si="759"/>
        <v/>
      </c>
      <c r="BC176" s="145" t="str">
        <f t="shared" si="760"/>
        <v/>
      </c>
      <c r="BD176" s="203" t="str">
        <f>IF(J176="","",COUNTIF($BC$14:BC176,BC176))</f>
        <v/>
      </c>
      <c r="BE176" s="1" t="str">
        <f t="shared" si="761"/>
        <v/>
      </c>
      <c r="BF176" s="447" t="str">
        <f>IF(D176="","",COUNTIF($AD$14:AD176,AD176))</f>
        <v/>
      </c>
      <c r="BG176" s="447">
        <f t="shared" ref="BG176" si="938">IF(BF176=1,BF176,0)</f>
        <v>0</v>
      </c>
      <c r="BH176" s="447" t="str">
        <f t="shared" ref="BH176" si="939">IF(D176="","",$BL176)</f>
        <v/>
      </c>
      <c r="BI176" s="447" t="str">
        <f t="shared" ref="BI176" si="940">IF(E176="","",$BL176)</f>
        <v/>
      </c>
      <c r="BJ176" s="447" t="str">
        <f t="shared" ref="BJ176" si="941">IF(F176="","",$BL176)</f>
        <v/>
      </c>
      <c r="BK176" s="448" t="str">
        <f t="shared" ref="BK176" si="942">IFERROR(IF(G176="","",BL176),"")</f>
        <v/>
      </c>
      <c r="BL176" s="447">
        <v>55</v>
      </c>
      <c r="BM176" s="447">
        <f t="shared" ref="BM176" si="943">IF(C176&gt;0,"",IF(COUNTIF(BH176:BK178,BL176)=4,"",1))</f>
        <v>1</v>
      </c>
      <c r="BN176" s="145">
        <f>COUNTIF($AE$14:AE176,AD176&amp;"-"&amp;"*5000m*")</f>
        <v>0</v>
      </c>
      <c r="BO176" s="447">
        <f t="shared" ref="BO176" si="944">SUM(BN176:BN178)/3</f>
        <v>0</v>
      </c>
      <c r="BP176" s="448" t="str">
        <f t="shared" ref="BP176" si="945">IF(AD176="","",IF(AND(COUNTA(J176:J178)=0,COUNTA(S176:T178)=0),1,""))</f>
        <v/>
      </c>
      <c r="BQ176" s="447">
        <f t="shared" ref="BQ176:BR176" si="946">IF(AND($AD176="",COUNTA(S176)&gt;0),1,0)</f>
        <v>0</v>
      </c>
      <c r="BR176" s="447">
        <f t="shared" si="946"/>
        <v>0</v>
      </c>
      <c r="BS176" s="447" t="str">
        <f t="shared" ref="BS176" si="947">D176&amp;"-"&amp;S176</f>
        <v>-</v>
      </c>
      <c r="BT176" s="447" t="str">
        <f>IF(S176="","",COUNTIF($BS$14:BS176,BS176))</f>
        <v/>
      </c>
      <c r="BU176" s="447" t="str">
        <f t="shared" ref="BU176" si="948">D176&amp;"-"&amp;T176</f>
        <v>-</v>
      </c>
      <c r="BV176" s="447" t="str">
        <f>IF(T176="","",COUNTIF($BU$14:BU176,BU176))</f>
        <v/>
      </c>
    </row>
    <row r="177" spans="1:74" s="1" customFormat="1" ht="18" customHeight="1" thickBot="1">
      <c r="A177" s="523"/>
      <c r="B177" s="501"/>
      <c r="C177" s="503"/>
      <c r="D177" s="503"/>
      <c r="E177" s="503"/>
      <c r="F177" s="31" t="str">
        <f>IF(C176&gt;0,VLOOKUP(C176,男子登録情報!$A$1:$H$1688,5,0),"")</f>
        <v/>
      </c>
      <c r="G177" s="492"/>
      <c r="H177" s="492"/>
      <c r="I177" s="8" t="s">
        <v>30</v>
      </c>
      <c r="J177" s="112"/>
      <c r="K177" s="6" t="str">
        <f>IF(J177&gt;0,VLOOKUP(J177,男子登録情報!$J$1:$K$22,2,0),"")</f>
        <v/>
      </c>
      <c r="L177" s="8" t="s">
        <v>31</v>
      </c>
      <c r="M177" s="148"/>
      <c r="N177" s="7" t="str">
        <f t="shared" si="730"/>
        <v/>
      </c>
      <c r="O177" s="271"/>
      <c r="P177" s="479"/>
      <c r="Q177" s="480"/>
      <c r="R177" s="481"/>
      <c r="S177" s="828"/>
      <c r="T177" s="828"/>
      <c r="W177" s="168">
        <f t="shared" si="736"/>
        <v>0</v>
      </c>
      <c r="X177" s="447"/>
      <c r="Y177" s="145" t="str">
        <f t="shared" si="731"/>
        <v/>
      </c>
      <c r="Z177" s="145" t="str">
        <f t="shared" si="732"/>
        <v/>
      </c>
      <c r="AA177" s="145" t="str">
        <f t="shared" si="733"/>
        <v/>
      </c>
      <c r="AB177" s="145" t="str">
        <f t="shared" si="734"/>
        <v/>
      </c>
      <c r="AC177" s="178">
        <f t="shared" si="738"/>
        <v>0</v>
      </c>
      <c r="AD177" s="308" t="str">
        <f t="shared" ref="AD177:AD178" si="949">AD176</f>
        <v/>
      </c>
      <c r="AE177" s="145" t="str">
        <f t="shared" si="740"/>
        <v/>
      </c>
      <c r="AF177" s="145" t="str">
        <f t="shared" si="741"/>
        <v/>
      </c>
      <c r="AG177" s="182" t="str">
        <f t="shared" si="742"/>
        <v/>
      </c>
      <c r="AH177" s="164">
        <f t="shared" si="743"/>
        <v>0</v>
      </c>
      <c r="AJ177" s="164">
        <f t="shared" si="744"/>
        <v>0</v>
      </c>
      <c r="AK177" s="164" t="str">
        <f t="shared" si="745"/>
        <v>00000</v>
      </c>
      <c r="AL177" s="188" t="str">
        <f t="shared" si="746"/>
        <v>0秒0</v>
      </c>
      <c r="AM177" s="189">
        <f t="shared" si="747"/>
        <v>0</v>
      </c>
      <c r="AN177" s="189" t="str">
        <f t="shared" si="748"/>
        <v>0</v>
      </c>
      <c r="AO177" s="189" t="str">
        <f t="shared" si="749"/>
        <v>0</v>
      </c>
      <c r="AP177" s="189" t="str">
        <f t="shared" si="750"/>
        <v>0m</v>
      </c>
      <c r="AQ177" s="189" t="str">
        <f t="shared" si="751"/>
        <v>点</v>
      </c>
      <c r="AR177" s="164">
        <f t="shared" si="752"/>
        <v>0</v>
      </c>
      <c r="AS177" s="144" t="str">
        <f t="shared" si="753"/>
        <v/>
      </c>
      <c r="AT177" s="164">
        <f t="shared" si="754"/>
        <v>0</v>
      </c>
      <c r="AU177" s="164">
        <f t="shared" si="755"/>
        <v>0</v>
      </c>
      <c r="AV177" s="164">
        <f t="shared" si="756"/>
        <v>0</v>
      </c>
      <c r="AW177" s="458"/>
      <c r="AX177" s="458"/>
      <c r="AY177" s="455"/>
      <c r="AZ177" s="452"/>
      <c r="BA177" s="145" t="str">
        <f t="shared" si="758"/>
        <v/>
      </c>
      <c r="BB177" s="145" t="str">
        <f t="shared" si="759"/>
        <v/>
      </c>
      <c r="BC177" s="145" t="str">
        <f t="shared" si="760"/>
        <v/>
      </c>
      <c r="BD177" s="203" t="str">
        <f>IF(J177="","",COUNTIF($BC$14:BC177,BC177))</f>
        <v/>
      </c>
      <c r="BE177" s="1" t="str">
        <f t="shared" si="761"/>
        <v/>
      </c>
      <c r="BF177" s="447"/>
      <c r="BG177" s="447"/>
      <c r="BH177" s="447"/>
      <c r="BI177" s="447"/>
      <c r="BJ177" s="447"/>
      <c r="BK177" s="449"/>
      <c r="BL177" s="447"/>
      <c r="BM177" s="447"/>
      <c r="BN177" s="145">
        <f>COUNTIF($AE$14:AE177,AD177&amp;"-"&amp;"*5000m*")</f>
        <v>0</v>
      </c>
      <c r="BO177" s="447"/>
      <c r="BP177" s="449"/>
      <c r="BQ177" s="447"/>
      <c r="BR177" s="447"/>
      <c r="BS177" s="447"/>
      <c r="BT177" s="447"/>
      <c r="BU177" s="447"/>
      <c r="BV177" s="447"/>
    </row>
    <row r="178" spans="1:74" s="1" customFormat="1" ht="18" customHeight="1" thickBot="1">
      <c r="A178" s="524"/>
      <c r="B178" s="169" t="s">
        <v>32</v>
      </c>
      <c r="C178" s="170"/>
      <c r="D178" s="32"/>
      <c r="E178" s="32"/>
      <c r="F178" s="33"/>
      <c r="G178" s="493"/>
      <c r="H178" s="493"/>
      <c r="I178" s="9" t="s">
        <v>33</v>
      </c>
      <c r="J178" s="112"/>
      <c r="K178" s="6" t="str">
        <f>IF(J178&gt;0,VLOOKUP(J178,男子登録情報!$J$1:$K$22,2,0),"")</f>
        <v/>
      </c>
      <c r="L178" s="10" t="s">
        <v>34</v>
      </c>
      <c r="M178" s="149"/>
      <c r="N178" s="7" t="str">
        <f t="shared" si="730"/>
        <v/>
      </c>
      <c r="O178" s="271"/>
      <c r="P178" s="482"/>
      <c r="Q178" s="483"/>
      <c r="R178" s="484"/>
      <c r="S178" s="829"/>
      <c r="T178" s="829"/>
      <c r="W178" s="168">
        <f t="shared" si="736"/>
        <v>0</v>
      </c>
      <c r="X178" s="447"/>
      <c r="Y178" s="145" t="str">
        <f t="shared" si="731"/>
        <v/>
      </c>
      <c r="Z178" s="145" t="str">
        <f t="shared" si="732"/>
        <v/>
      </c>
      <c r="AA178" s="145" t="str">
        <f t="shared" si="733"/>
        <v/>
      </c>
      <c r="AB178" s="145" t="str">
        <f t="shared" si="734"/>
        <v/>
      </c>
      <c r="AC178" s="178">
        <f t="shared" si="738"/>
        <v>0</v>
      </c>
      <c r="AD178" s="309" t="str">
        <f t="shared" si="949"/>
        <v/>
      </c>
      <c r="AE178" s="145" t="str">
        <f t="shared" si="740"/>
        <v/>
      </c>
      <c r="AF178" s="145" t="str">
        <f t="shared" si="741"/>
        <v/>
      </c>
      <c r="AG178" s="182" t="str">
        <f t="shared" si="742"/>
        <v/>
      </c>
      <c r="AH178" s="164">
        <f t="shared" si="743"/>
        <v>0</v>
      </c>
      <c r="AJ178" s="164">
        <f t="shared" si="744"/>
        <v>0</v>
      </c>
      <c r="AK178" s="164" t="str">
        <f t="shared" si="745"/>
        <v>00000</v>
      </c>
      <c r="AL178" s="188" t="str">
        <f t="shared" si="746"/>
        <v>0秒0</v>
      </c>
      <c r="AM178" s="189">
        <f t="shared" si="747"/>
        <v>0</v>
      </c>
      <c r="AN178" s="189" t="str">
        <f t="shared" si="748"/>
        <v>0</v>
      </c>
      <c r="AO178" s="189" t="str">
        <f t="shared" si="749"/>
        <v>0</v>
      </c>
      <c r="AP178" s="189" t="str">
        <f t="shared" si="750"/>
        <v>0m</v>
      </c>
      <c r="AQ178" s="189" t="str">
        <f t="shared" si="751"/>
        <v>点</v>
      </c>
      <c r="AR178" s="164">
        <f t="shared" si="752"/>
        <v>0</v>
      </c>
      <c r="AS178" s="144" t="str">
        <f t="shared" si="753"/>
        <v/>
      </c>
      <c r="AT178" s="164">
        <f t="shared" si="754"/>
        <v>0</v>
      </c>
      <c r="AU178" s="164">
        <f t="shared" si="755"/>
        <v>0</v>
      </c>
      <c r="AV178" s="164">
        <f t="shared" si="756"/>
        <v>0</v>
      </c>
      <c r="AW178" s="459"/>
      <c r="AX178" s="459"/>
      <c r="AY178" s="456"/>
      <c r="AZ178" s="453"/>
      <c r="BA178" s="145" t="str">
        <f t="shared" si="758"/>
        <v/>
      </c>
      <c r="BB178" s="145" t="str">
        <f t="shared" si="759"/>
        <v/>
      </c>
      <c r="BC178" s="145" t="str">
        <f t="shared" si="760"/>
        <v/>
      </c>
      <c r="BD178" s="203" t="str">
        <f>IF(J178="","",COUNTIF($BC$14:BC178,BC178))</f>
        <v/>
      </c>
      <c r="BE178" s="1" t="str">
        <f t="shared" si="761"/>
        <v/>
      </c>
      <c r="BF178" s="447"/>
      <c r="BG178" s="447"/>
      <c r="BH178" s="447"/>
      <c r="BI178" s="447"/>
      <c r="BJ178" s="447"/>
      <c r="BK178" s="450"/>
      <c r="BL178" s="447"/>
      <c r="BM178" s="447"/>
      <c r="BN178" s="145">
        <f>COUNTIF($AE$14:AE178,AD178&amp;"-"&amp;"*5000m*")</f>
        <v>0</v>
      </c>
      <c r="BO178" s="447"/>
      <c r="BP178" s="450"/>
      <c r="BQ178" s="447"/>
      <c r="BR178" s="447"/>
      <c r="BS178" s="447"/>
      <c r="BT178" s="447"/>
      <c r="BU178" s="447"/>
      <c r="BV178" s="447"/>
    </row>
    <row r="179" spans="1:74" s="1" customFormat="1" ht="18" customHeight="1" thickTop="1" thickBot="1">
      <c r="A179" s="522">
        <v>56</v>
      </c>
      <c r="B179" s="500" t="s">
        <v>1224</v>
      </c>
      <c r="C179" s="502"/>
      <c r="D179" s="502" t="str">
        <f>IF(C179&gt;0,VLOOKUP(C179,男子登録情報!$A$1:$H$1688,3,0),"")</f>
        <v/>
      </c>
      <c r="E179" s="502" t="str">
        <f>IF(C179&gt;0,VLOOKUP(C179,男子登録情報!$A$1:$H$1688,4,0),"")</f>
        <v/>
      </c>
      <c r="F179" s="30" t="str">
        <f>IF(C179&gt;0,VLOOKUP(C179,男子登録情報!$A$1:$H$1688,8,0),"")</f>
        <v/>
      </c>
      <c r="G179" s="491" t="e">
        <f>IF(F180&gt;0,VLOOKUP(F180,男子登録情報!$N$2:$O$48,2,0),"")</f>
        <v>#N/A</v>
      </c>
      <c r="H179" s="491" t="str">
        <f t="shared" ref="H179" si="950">IF(C179&gt;0,TEXT(C179,"100000000"),"000000000")</f>
        <v>000000000</v>
      </c>
      <c r="I179" s="5" t="s">
        <v>26</v>
      </c>
      <c r="J179" s="112"/>
      <c r="K179" s="6" t="str">
        <f>IF(J179&gt;0,VLOOKUP(J179,男子登録情報!$J$1:$K$22,2,0),"")</f>
        <v/>
      </c>
      <c r="L179" s="5" t="s">
        <v>29</v>
      </c>
      <c r="M179" s="150"/>
      <c r="N179" s="7" t="str">
        <f t="shared" si="730"/>
        <v/>
      </c>
      <c r="O179" s="271"/>
      <c r="P179" s="512"/>
      <c r="Q179" s="513"/>
      <c r="R179" s="514"/>
      <c r="S179" s="827"/>
      <c r="T179" s="827"/>
      <c r="W179" s="168">
        <f t="shared" si="736"/>
        <v>0</v>
      </c>
      <c r="X179" s="447">
        <f t="shared" ref="X179" si="951">C179</f>
        <v>0</v>
      </c>
      <c r="Y179" s="145" t="str">
        <f t="shared" si="731"/>
        <v/>
      </c>
      <c r="Z179" s="145" t="str">
        <f t="shared" si="732"/>
        <v/>
      </c>
      <c r="AA179" s="145" t="str">
        <f t="shared" si="733"/>
        <v/>
      </c>
      <c r="AB179" s="145" t="str">
        <f t="shared" si="734"/>
        <v/>
      </c>
      <c r="AC179" s="178">
        <f t="shared" si="738"/>
        <v>0</v>
      </c>
      <c r="AD179" s="307" t="str">
        <f t="shared" ref="AD179" si="952">IF(D179="","",D179)</f>
        <v/>
      </c>
      <c r="AE179" s="145" t="str">
        <f t="shared" si="740"/>
        <v/>
      </c>
      <c r="AF179" s="145" t="str">
        <f t="shared" si="741"/>
        <v/>
      </c>
      <c r="AG179" s="182" t="str">
        <f t="shared" si="742"/>
        <v/>
      </c>
      <c r="AH179" s="164">
        <f t="shared" si="743"/>
        <v>0</v>
      </c>
      <c r="AJ179" s="164">
        <f t="shared" si="744"/>
        <v>0</v>
      </c>
      <c r="AK179" s="164" t="str">
        <f t="shared" si="745"/>
        <v>00000</v>
      </c>
      <c r="AL179" s="188" t="str">
        <f t="shared" si="746"/>
        <v>0秒0</v>
      </c>
      <c r="AM179" s="189">
        <f t="shared" si="747"/>
        <v>0</v>
      </c>
      <c r="AN179" s="189" t="str">
        <f t="shared" si="748"/>
        <v>0</v>
      </c>
      <c r="AO179" s="189" t="str">
        <f t="shared" si="749"/>
        <v>0</v>
      </c>
      <c r="AP179" s="189" t="str">
        <f t="shared" si="750"/>
        <v>0m</v>
      </c>
      <c r="AQ179" s="189" t="str">
        <f t="shared" si="751"/>
        <v>点</v>
      </c>
      <c r="AR179" s="164">
        <f t="shared" si="752"/>
        <v>0</v>
      </c>
      <c r="AS179" s="144" t="str">
        <f t="shared" si="753"/>
        <v/>
      </c>
      <c r="AT179" s="164">
        <f t="shared" si="754"/>
        <v>0</v>
      </c>
      <c r="AU179" s="164">
        <f t="shared" si="755"/>
        <v>0</v>
      </c>
      <c r="AV179" s="164">
        <f t="shared" si="756"/>
        <v>0</v>
      </c>
      <c r="AW179" s="457">
        <f>IF(S179="",0,COUNTA($S$14:S181))</f>
        <v>0</v>
      </c>
      <c r="AX179" s="457">
        <f>IF(T179="",0,COUNTA($T$14:T181))</f>
        <v>0</v>
      </c>
      <c r="AY179" s="454">
        <f>IF(OR($K179="20100",$K180="20100",$K181="20100"),COUNTIF($K$14:K181,"20100"),0)</f>
        <v>0</v>
      </c>
      <c r="AZ179" s="451">
        <f t="shared" ref="AZ179" si="953">IF($AY179=0,0,INDEX($M179:$M181,MATCH("20100",$K179:$K181,0),1))</f>
        <v>0</v>
      </c>
      <c r="BA179" s="145" t="str">
        <f t="shared" si="758"/>
        <v/>
      </c>
      <c r="BB179" s="145" t="str">
        <f t="shared" si="759"/>
        <v/>
      </c>
      <c r="BC179" s="145" t="str">
        <f t="shared" si="760"/>
        <v/>
      </c>
      <c r="BD179" s="203" t="str">
        <f>IF(J179="","",COUNTIF($BC$14:BC179,BC179))</f>
        <v/>
      </c>
      <c r="BE179" s="1" t="str">
        <f t="shared" si="761"/>
        <v/>
      </c>
      <c r="BF179" s="447" t="str">
        <f>IF(D179="","",COUNTIF($AD$14:AD179,AD179))</f>
        <v/>
      </c>
      <c r="BG179" s="447">
        <f t="shared" ref="BG179" si="954">IF(BF179=1,BF179,0)</f>
        <v>0</v>
      </c>
      <c r="BH179" s="447" t="str">
        <f t="shared" ref="BH179" si="955">IF(D179="","",$BL179)</f>
        <v/>
      </c>
      <c r="BI179" s="447" t="str">
        <f t="shared" ref="BI179" si="956">IF(E179="","",$BL179)</f>
        <v/>
      </c>
      <c r="BJ179" s="447" t="str">
        <f t="shared" ref="BJ179" si="957">IF(F179="","",$BL179)</f>
        <v/>
      </c>
      <c r="BK179" s="448" t="str">
        <f t="shared" ref="BK179" si="958">IFERROR(IF(G179="","",BL179),"")</f>
        <v/>
      </c>
      <c r="BL179" s="447">
        <v>56</v>
      </c>
      <c r="BM179" s="447">
        <f t="shared" ref="BM179" si="959">IF(C179&gt;0,"",IF(COUNTIF(BH179:BK181,BL179)=4,"",1))</f>
        <v>1</v>
      </c>
      <c r="BN179" s="145">
        <f>COUNTIF($AE$14:AE179,AD179&amp;"-"&amp;"*5000m*")</f>
        <v>0</v>
      </c>
      <c r="BO179" s="447">
        <f t="shared" ref="BO179" si="960">SUM(BN179:BN181)/3</f>
        <v>0</v>
      </c>
      <c r="BP179" s="448" t="str">
        <f t="shared" ref="BP179" si="961">IF(AD179="","",IF(AND(COUNTA(J179:J181)=0,COUNTA(S179:T181)=0),1,""))</f>
        <v/>
      </c>
      <c r="BQ179" s="447">
        <f t="shared" ref="BQ179:BR179" si="962">IF(AND($AD179="",COUNTA(S179)&gt;0),1,0)</f>
        <v>0</v>
      </c>
      <c r="BR179" s="447">
        <f t="shared" si="962"/>
        <v>0</v>
      </c>
      <c r="BS179" s="447" t="str">
        <f t="shared" ref="BS179" si="963">D179&amp;"-"&amp;S179</f>
        <v>-</v>
      </c>
      <c r="BT179" s="447" t="str">
        <f>IF(S179="","",COUNTIF($BS$14:BS179,BS179))</f>
        <v/>
      </c>
      <c r="BU179" s="447" t="str">
        <f t="shared" ref="BU179" si="964">D179&amp;"-"&amp;T179</f>
        <v>-</v>
      </c>
      <c r="BV179" s="447" t="str">
        <f>IF(T179="","",COUNTIF($BU$14:BU179,BU179))</f>
        <v/>
      </c>
    </row>
    <row r="180" spans="1:74" s="1" customFormat="1" ht="18" customHeight="1" thickBot="1">
      <c r="A180" s="523"/>
      <c r="B180" s="501"/>
      <c r="C180" s="503"/>
      <c r="D180" s="503"/>
      <c r="E180" s="503"/>
      <c r="F180" s="31" t="str">
        <f>IF(C179&gt;0,VLOOKUP(C179,男子登録情報!$A$1:$H$1688,5,0),"")</f>
        <v/>
      </c>
      <c r="G180" s="492"/>
      <c r="H180" s="492"/>
      <c r="I180" s="8" t="s">
        <v>30</v>
      </c>
      <c r="J180" s="112"/>
      <c r="K180" s="6" t="str">
        <f>IF(J180&gt;0,VLOOKUP(J180,男子登録情報!$J$1:$K$22,2,0),"")</f>
        <v/>
      </c>
      <c r="L180" s="8" t="s">
        <v>31</v>
      </c>
      <c r="M180" s="148"/>
      <c r="N180" s="7" t="str">
        <f t="shared" si="730"/>
        <v/>
      </c>
      <c r="O180" s="271"/>
      <c r="P180" s="479"/>
      <c r="Q180" s="480"/>
      <c r="R180" s="481"/>
      <c r="S180" s="828"/>
      <c r="T180" s="828"/>
      <c r="W180" s="168">
        <f t="shared" si="736"/>
        <v>0</v>
      </c>
      <c r="X180" s="447"/>
      <c r="Y180" s="145" t="str">
        <f t="shared" si="731"/>
        <v/>
      </c>
      <c r="Z180" s="145" t="str">
        <f t="shared" si="732"/>
        <v/>
      </c>
      <c r="AA180" s="145" t="str">
        <f t="shared" si="733"/>
        <v/>
      </c>
      <c r="AB180" s="145" t="str">
        <f t="shared" si="734"/>
        <v/>
      </c>
      <c r="AC180" s="178">
        <f t="shared" si="738"/>
        <v>0</v>
      </c>
      <c r="AD180" s="308" t="str">
        <f t="shared" ref="AD180:AD181" si="965">AD179</f>
        <v/>
      </c>
      <c r="AE180" s="145" t="str">
        <f t="shared" si="740"/>
        <v/>
      </c>
      <c r="AF180" s="145" t="str">
        <f t="shared" si="741"/>
        <v/>
      </c>
      <c r="AG180" s="182" t="str">
        <f t="shared" si="742"/>
        <v/>
      </c>
      <c r="AH180" s="164">
        <f t="shared" si="743"/>
        <v>0</v>
      </c>
      <c r="AJ180" s="164">
        <f t="shared" si="744"/>
        <v>0</v>
      </c>
      <c r="AK180" s="164" t="str">
        <f t="shared" si="745"/>
        <v>00000</v>
      </c>
      <c r="AL180" s="188" t="str">
        <f t="shared" si="746"/>
        <v>0秒0</v>
      </c>
      <c r="AM180" s="189">
        <f t="shared" si="747"/>
        <v>0</v>
      </c>
      <c r="AN180" s="189" t="str">
        <f t="shared" si="748"/>
        <v>0</v>
      </c>
      <c r="AO180" s="189" t="str">
        <f t="shared" si="749"/>
        <v>0</v>
      </c>
      <c r="AP180" s="189" t="str">
        <f t="shared" si="750"/>
        <v>0m</v>
      </c>
      <c r="AQ180" s="189" t="str">
        <f t="shared" si="751"/>
        <v>点</v>
      </c>
      <c r="AR180" s="164">
        <f t="shared" si="752"/>
        <v>0</v>
      </c>
      <c r="AS180" s="144" t="str">
        <f t="shared" si="753"/>
        <v/>
      </c>
      <c r="AT180" s="164">
        <f t="shared" si="754"/>
        <v>0</v>
      </c>
      <c r="AU180" s="164">
        <f t="shared" si="755"/>
        <v>0</v>
      </c>
      <c r="AV180" s="164">
        <f t="shared" si="756"/>
        <v>0</v>
      </c>
      <c r="AW180" s="458"/>
      <c r="AX180" s="458"/>
      <c r="AY180" s="455"/>
      <c r="AZ180" s="452"/>
      <c r="BA180" s="145" t="str">
        <f t="shared" si="758"/>
        <v/>
      </c>
      <c r="BB180" s="145" t="str">
        <f t="shared" si="759"/>
        <v/>
      </c>
      <c r="BC180" s="145" t="str">
        <f t="shared" si="760"/>
        <v/>
      </c>
      <c r="BD180" s="203" t="str">
        <f>IF(J180="","",COUNTIF($BC$14:BC180,BC180))</f>
        <v/>
      </c>
      <c r="BE180" s="1" t="str">
        <f t="shared" si="761"/>
        <v/>
      </c>
      <c r="BF180" s="447"/>
      <c r="BG180" s="447"/>
      <c r="BH180" s="447"/>
      <c r="BI180" s="447"/>
      <c r="BJ180" s="447"/>
      <c r="BK180" s="449"/>
      <c r="BL180" s="447"/>
      <c r="BM180" s="447"/>
      <c r="BN180" s="145">
        <f>COUNTIF($AE$14:AE180,AD180&amp;"-"&amp;"*5000m*")</f>
        <v>0</v>
      </c>
      <c r="BO180" s="447"/>
      <c r="BP180" s="449"/>
      <c r="BQ180" s="447"/>
      <c r="BR180" s="447"/>
      <c r="BS180" s="447"/>
      <c r="BT180" s="447"/>
      <c r="BU180" s="447"/>
      <c r="BV180" s="447"/>
    </row>
    <row r="181" spans="1:74" s="1" customFormat="1" ht="18" customHeight="1" thickBot="1">
      <c r="A181" s="524"/>
      <c r="B181" s="169" t="s">
        <v>32</v>
      </c>
      <c r="C181" s="170"/>
      <c r="D181" s="32"/>
      <c r="E181" s="32"/>
      <c r="F181" s="33"/>
      <c r="G181" s="493"/>
      <c r="H181" s="493"/>
      <c r="I181" s="9" t="s">
        <v>33</v>
      </c>
      <c r="J181" s="112"/>
      <c r="K181" s="6" t="str">
        <f>IF(J181&gt;0,VLOOKUP(J181,男子登録情報!$J$1:$K$22,2,0),"")</f>
        <v/>
      </c>
      <c r="L181" s="10" t="s">
        <v>34</v>
      </c>
      <c r="M181" s="149"/>
      <c r="N181" s="7" t="str">
        <f t="shared" si="730"/>
        <v/>
      </c>
      <c r="O181" s="271"/>
      <c r="P181" s="482"/>
      <c r="Q181" s="483"/>
      <c r="R181" s="484"/>
      <c r="S181" s="829"/>
      <c r="T181" s="829"/>
      <c r="W181" s="168">
        <f t="shared" si="736"/>
        <v>0</v>
      </c>
      <c r="X181" s="447"/>
      <c r="Y181" s="145" t="str">
        <f t="shared" si="731"/>
        <v/>
      </c>
      <c r="Z181" s="145" t="str">
        <f t="shared" si="732"/>
        <v/>
      </c>
      <c r="AA181" s="145" t="str">
        <f t="shared" si="733"/>
        <v/>
      </c>
      <c r="AB181" s="145" t="str">
        <f t="shared" si="734"/>
        <v/>
      </c>
      <c r="AC181" s="178">
        <f t="shared" si="738"/>
        <v>0</v>
      </c>
      <c r="AD181" s="309" t="str">
        <f t="shared" si="965"/>
        <v/>
      </c>
      <c r="AE181" s="145" t="str">
        <f t="shared" si="740"/>
        <v/>
      </c>
      <c r="AF181" s="145" t="str">
        <f t="shared" si="741"/>
        <v/>
      </c>
      <c r="AG181" s="182" t="str">
        <f t="shared" si="742"/>
        <v/>
      </c>
      <c r="AH181" s="164">
        <f t="shared" si="743"/>
        <v>0</v>
      </c>
      <c r="AJ181" s="164">
        <f t="shared" si="744"/>
        <v>0</v>
      </c>
      <c r="AK181" s="164" t="str">
        <f t="shared" si="745"/>
        <v>00000</v>
      </c>
      <c r="AL181" s="188" t="str">
        <f t="shared" si="746"/>
        <v>0秒0</v>
      </c>
      <c r="AM181" s="189">
        <f t="shared" si="747"/>
        <v>0</v>
      </c>
      <c r="AN181" s="189" t="str">
        <f t="shared" si="748"/>
        <v>0</v>
      </c>
      <c r="AO181" s="189" t="str">
        <f t="shared" si="749"/>
        <v>0</v>
      </c>
      <c r="AP181" s="189" t="str">
        <f t="shared" si="750"/>
        <v>0m</v>
      </c>
      <c r="AQ181" s="189" t="str">
        <f t="shared" si="751"/>
        <v>点</v>
      </c>
      <c r="AR181" s="164">
        <f t="shared" si="752"/>
        <v>0</v>
      </c>
      <c r="AS181" s="144" t="str">
        <f t="shared" si="753"/>
        <v/>
      </c>
      <c r="AT181" s="164">
        <f t="shared" si="754"/>
        <v>0</v>
      </c>
      <c r="AU181" s="164">
        <f t="shared" si="755"/>
        <v>0</v>
      </c>
      <c r="AV181" s="164">
        <f t="shared" si="756"/>
        <v>0</v>
      </c>
      <c r="AW181" s="459"/>
      <c r="AX181" s="459"/>
      <c r="AY181" s="456"/>
      <c r="AZ181" s="453"/>
      <c r="BA181" s="145" t="str">
        <f t="shared" si="758"/>
        <v/>
      </c>
      <c r="BB181" s="145" t="str">
        <f t="shared" si="759"/>
        <v/>
      </c>
      <c r="BC181" s="145" t="str">
        <f t="shared" si="760"/>
        <v/>
      </c>
      <c r="BD181" s="203" t="str">
        <f>IF(J181="","",COUNTIF($BC$14:BC181,BC181))</f>
        <v/>
      </c>
      <c r="BE181" s="1" t="str">
        <f t="shared" si="761"/>
        <v/>
      </c>
      <c r="BF181" s="447"/>
      <c r="BG181" s="447"/>
      <c r="BH181" s="447"/>
      <c r="BI181" s="447"/>
      <c r="BJ181" s="447"/>
      <c r="BK181" s="450"/>
      <c r="BL181" s="447"/>
      <c r="BM181" s="447"/>
      <c r="BN181" s="145">
        <f>COUNTIF($AE$14:AE181,AD181&amp;"-"&amp;"*5000m*")</f>
        <v>0</v>
      </c>
      <c r="BO181" s="447"/>
      <c r="BP181" s="450"/>
      <c r="BQ181" s="447"/>
      <c r="BR181" s="447"/>
      <c r="BS181" s="447"/>
      <c r="BT181" s="447"/>
      <c r="BU181" s="447"/>
      <c r="BV181" s="447"/>
    </row>
    <row r="182" spans="1:74" s="1" customFormat="1" ht="18" customHeight="1" thickTop="1" thickBot="1">
      <c r="A182" s="522">
        <v>57</v>
      </c>
      <c r="B182" s="500" t="s">
        <v>1224</v>
      </c>
      <c r="C182" s="502"/>
      <c r="D182" s="502" t="str">
        <f>IF(C182&gt;0,VLOOKUP(C182,男子登録情報!$A$1:$H$1688,3,0),"")</f>
        <v/>
      </c>
      <c r="E182" s="502" t="str">
        <f>IF(C182&gt;0,VLOOKUP(C182,男子登録情報!$A$1:$H$1688,4,0),"")</f>
        <v/>
      </c>
      <c r="F182" s="30" t="str">
        <f>IF(C182&gt;0,VLOOKUP(C182,男子登録情報!$A$1:$H$1688,8,0),"")</f>
        <v/>
      </c>
      <c r="G182" s="491" t="e">
        <f>IF(F183&gt;0,VLOOKUP(F183,男子登録情報!$N$2:$O$48,2,0),"")</f>
        <v>#N/A</v>
      </c>
      <c r="H182" s="491" t="str">
        <f t="shared" ref="H182" si="966">IF(C182&gt;0,TEXT(C182,"100000000"),"000000000")</f>
        <v>000000000</v>
      </c>
      <c r="I182" s="5" t="s">
        <v>26</v>
      </c>
      <c r="J182" s="112"/>
      <c r="K182" s="6" t="str">
        <f>IF(J182&gt;0,VLOOKUP(J182,男子登録情報!$J$1:$K$22,2,0),"")</f>
        <v/>
      </c>
      <c r="L182" s="5" t="s">
        <v>29</v>
      </c>
      <c r="M182" s="150"/>
      <c r="N182" s="7" t="str">
        <f t="shared" si="730"/>
        <v/>
      </c>
      <c r="O182" s="271"/>
      <c r="P182" s="512"/>
      <c r="Q182" s="513"/>
      <c r="R182" s="514"/>
      <c r="S182" s="827"/>
      <c r="T182" s="827"/>
      <c r="W182" s="168">
        <f t="shared" si="736"/>
        <v>0</v>
      </c>
      <c r="X182" s="447">
        <f t="shared" ref="X182" si="967">C182</f>
        <v>0</v>
      </c>
      <c r="Y182" s="145" t="str">
        <f t="shared" si="731"/>
        <v/>
      </c>
      <c r="Z182" s="145" t="str">
        <f t="shared" si="732"/>
        <v/>
      </c>
      <c r="AA182" s="145" t="str">
        <f t="shared" si="733"/>
        <v/>
      </c>
      <c r="AB182" s="145" t="str">
        <f t="shared" si="734"/>
        <v/>
      </c>
      <c r="AC182" s="178">
        <f t="shared" si="738"/>
        <v>0</v>
      </c>
      <c r="AD182" s="307" t="str">
        <f t="shared" ref="AD182" si="968">IF(D182="","",D182)</f>
        <v/>
      </c>
      <c r="AE182" s="145" t="str">
        <f t="shared" si="740"/>
        <v/>
      </c>
      <c r="AF182" s="145" t="str">
        <f t="shared" si="741"/>
        <v/>
      </c>
      <c r="AG182" s="182" t="str">
        <f t="shared" si="742"/>
        <v/>
      </c>
      <c r="AH182" s="164">
        <f t="shared" si="743"/>
        <v>0</v>
      </c>
      <c r="AJ182" s="164">
        <f t="shared" si="744"/>
        <v>0</v>
      </c>
      <c r="AK182" s="164" t="str">
        <f t="shared" si="745"/>
        <v>00000</v>
      </c>
      <c r="AL182" s="188" t="str">
        <f t="shared" si="746"/>
        <v>0秒0</v>
      </c>
      <c r="AM182" s="189">
        <f t="shared" si="747"/>
        <v>0</v>
      </c>
      <c r="AN182" s="189" t="str">
        <f t="shared" si="748"/>
        <v>0</v>
      </c>
      <c r="AO182" s="189" t="str">
        <f t="shared" si="749"/>
        <v>0</v>
      </c>
      <c r="AP182" s="189" t="str">
        <f t="shared" si="750"/>
        <v>0m</v>
      </c>
      <c r="AQ182" s="189" t="str">
        <f t="shared" si="751"/>
        <v>点</v>
      </c>
      <c r="AR182" s="164">
        <f t="shared" si="752"/>
        <v>0</v>
      </c>
      <c r="AS182" s="144" t="str">
        <f t="shared" si="753"/>
        <v/>
      </c>
      <c r="AT182" s="164">
        <f t="shared" si="754"/>
        <v>0</v>
      </c>
      <c r="AU182" s="164">
        <f t="shared" si="755"/>
        <v>0</v>
      </c>
      <c r="AV182" s="164">
        <f t="shared" si="756"/>
        <v>0</v>
      </c>
      <c r="AW182" s="457">
        <f>IF(S182="",0,COUNTA($S$14:S184))</f>
        <v>0</v>
      </c>
      <c r="AX182" s="457">
        <f>IF(T182="",0,COUNTA($T$14:T184))</f>
        <v>0</v>
      </c>
      <c r="AY182" s="454">
        <f>IF(OR($K182="20100",$K183="20100",$K184="20100"),COUNTIF($K$14:K184,"20100"),0)</f>
        <v>0</v>
      </c>
      <c r="AZ182" s="451">
        <f t="shared" ref="AZ182" si="969">IF($AY182=0,0,INDEX($M182:$M184,MATCH("20100",$K182:$K184,0),1))</f>
        <v>0</v>
      </c>
      <c r="BA182" s="145" t="str">
        <f t="shared" si="758"/>
        <v/>
      </c>
      <c r="BB182" s="145" t="str">
        <f t="shared" si="759"/>
        <v/>
      </c>
      <c r="BC182" s="145" t="str">
        <f t="shared" si="760"/>
        <v/>
      </c>
      <c r="BD182" s="203" t="str">
        <f>IF(J182="","",COUNTIF($BC$14:BC182,BC182))</f>
        <v/>
      </c>
      <c r="BE182" s="1" t="str">
        <f t="shared" si="761"/>
        <v/>
      </c>
      <c r="BF182" s="447" t="str">
        <f>IF(D182="","",COUNTIF($AD$14:AD182,AD182))</f>
        <v/>
      </c>
      <c r="BG182" s="447">
        <f t="shared" ref="BG182" si="970">IF(BF182=1,BF182,0)</f>
        <v>0</v>
      </c>
      <c r="BH182" s="447" t="str">
        <f t="shared" ref="BH182" si="971">IF(D182="","",$BL182)</f>
        <v/>
      </c>
      <c r="BI182" s="447" t="str">
        <f t="shared" ref="BI182" si="972">IF(E182="","",$BL182)</f>
        <v/>
      </c>
      <c r="BJ182" s="447" t="str">
        <f t="shared" ref="BJ182" si="973">IF(F182="","",$BL182)</f>
        <v/>
      </c>
      <c r="BK182" s="448" t="str">
        <f t="shared" ref="BK182" si="974">IFERROR(IF(G182="","",BL182),"")</f>
        <v/>
      </c>
      <c r="BL182" s="447">
        <v>57</v>
      </c>
      <c r="BM182" s="447">
        <f t="shared" ref="BM182" si="975">IF(C182&gt;0,"",IF(COUNTIF(BH182:BK184,BL182)=4,"",1))</f>
        <v>1</v>
      </c>
      <c r="BN182" s="145">
        <f>COUNTIF($AE$14:AE182,AD182&amp;"-"&amp;"*5000m*")</f>
        <v>0</v>
      </c>
      <c r="BO182" s="447">
        <f t="shared" ref="BO182" si="976">SUM(BN182:BN184)/3</f>
        <v>0</v>
      </c>
      <c r="BP182" s="448" t="str">
        <f t="shared" ref="BP182" si="977">IF(AD182="","",IF(AND(COUNTA(J182:J184)=0,COUNTA(S182:T184)=0),1,""))</f>
        <v/>
      </c>
      <c r="BQ182" s="447">
        <f t="shared" ref="BQ182:BR182" si="978">IF(AND($AD182="",COUNTA(S182)&gt;0),1,0)</f>
        <v>0</v>
      </c>
      <c r="BR182" s="447">
        <f t="shared" si="978"/>
        <v>0</v>
      </c>
      <c r="BS182" s="447" t="str">
        <f t="shared" ref="BS182" si="979">D182&amp;"-"&amp;S182</f>
        <v>-</v>
      </c>
      <c r="BT182" s="447" t="str">
        <f>IF(S182="","",COUNTIF($BS$14:BS182,BS182))</f>
        <v/>
      </c>
      <c r="BU182" s="447" t="str">
        <f t="shared" ref="BU182" si="980">D182&amp;"-"&amp;T182</f>
        <v>-</v>
      </c>
      <c r="BV182" s="447" t="str">
        <f>IF(T182="","",COUNTIF($BU$14:BU182,BU182))</f>
        <v/>
      </c>
    </row>
    <row r="183" spans="1:74" s="1" customFormat="1" ht="18" customHeight="1" thickBot="1">
      <c r="A183" s="523"/>
      <c r="B183" s="501"/>
      <c r="C183" s="503"/>
      <c r="D183" s="503"/>
      <c r="E183" s="503"/>
      <c r="F183" s="31" t="str">
        <f>IF(C182&gt;0,VLOOKUP(C182,男子登録情報!$A$1:$H$1688,5,0),"")</f>
        <v/>
      </c>
      <c r="G183" s="492"/>
      <c r="H183" s="492"/>
      <c r="I183" s="8" t="s">
        <v>30</v>
      </c>
      <c r="J183" s="112"/>
      <c r="K183" s="6" t="str">
        <f>IF(J183&gt;0,VLOOKUP(J183,男子登録情報!$J$1:$K$22,2,0),"")</f>
        <v/>
      </c>
      <c r="L183" s="8" t="s">
        <v>31</v>
      </c>
      <c r="M183" s="148"/>
      <c r="N183" s="7" t="str">
        <f t="shared" si="730"/>
        <v/>
      </c>
      <c r="O183" s="271"/>
      <c r="P183" s="479"/>
      <c r="Q183" s="480"/>
      <c r="R183" s="481"/>
      <c r="S183" s="828"/>
      <c r="T183" s="828"/>
      <c r="W183" s="168">
        <f t="shared" si="736"/>
        <v>0</v>
      </c>
      <c r="X183" s="447"/>
      <c r="Y183" s="145" t="str">
        <f t="shared" si="731"/>
        <v/>
      </c>
      <c r="Z183" s="145" t="str">
        <f t="shared" si="732"/>
        <v/>
      </c>
      <c r="AA183" s="145" t="str">
        <f t="shared" si="733"/>
        <v/>
      </c>
      <c r="AB183" s="145" t="str">
        <f t="shared" si="734"/>
        <v/>
      </c>
      <c r="AC183" s="178">
        <f t="shared" si="738"/>
        <v>0</v>
      </c>
      <c r="AD183" s="308" t="str">
        <f t="shared" ref="AD183:AD184" si="981">AD182</f>
        <v/>
      </c>
      <c r="AE183" s="145" t="str">
        <f t="shared" si="740"/>
        <v/>
      </c>
      <c r="AF183" s="145" t="str">
        <f t="shared" si="741"/>
        <v/>
      </c>
      <c r="AG183" s="182" t="str">
        <f t="shared" si="742"/>
        <v/>
      </c>
      <c r="AH183" s="164">
        <f t="shared" si="743"/>
        <v>0</v>
      </c>
      <c r="AJ183" s="164">
        <f t="shared" si="744"/>
        <v>0</v>
      </c>
      <c r="AK183" s="164" t="str">
        <f t="shared" si="745"/>
        <v>00000</v>
      </c>
      <c r="AL183" s="188" t="str">
        <f t="shared" si="746"/>
        <v>0秒0</v>
      </c>
      <c r="AM183" s="189">
        <f t="shared" si="747"/>
        <v>0</v>
      </c>
      <c r="AN183" s="189" t="str">
        <f t="shared" si="748"/>
        <v>0</v>
      </c>
      <c r="AO183" s="189" t="str">
        <f t="shared" si="749"/>
        <v>0</v>
      </c>
      <c r="AP183" s="189" t="str">
        <f t="shared" si="750"/>
        <v>0m</v>
      </c>
      <c r="AQ183" s="189" t="str">
        <f t="shared" si="751"/>
        <v>点</v>
      </c>
      <c r="AR183" s="164">
        <f t="shared" si="752"/>
        <v>0</v>
      </c>
      <c r="AS183" s="144" t="str">
        <f t="shared" si="753"/>
        <v/>
      </c>
      <c r="AT183" s="164">
        <f t="shared" si="754"/>
        <v>0</v>
      </c>
      <c r="AU183" s="164">
        <f t="shared" si="755"/>
        <v>0</v>
      </c>
      <c r="AV183" s="164">
        <f t="shared" si="756"/>
        <v>0</v>
      </c>
      <c r="AW183" s="458"/>
      <c r="AX183" s="458"/>
      <c r="AY183" s="455"/>
      <c r="AZ183" s="452"/>
      <c r="BA183" s="145" t="str">
        <f t="shared" si="758"/>
        <v/>
      </c>
      <c r="BB183" s="145" t="str">
        <f t="shared" si="759"/>
        <v/>
      </c>
      <c r="BC183" s="145" t="str">
        <f t="shared" si="760"/>
        <v/>
      </c>
      <c r="BD183" s="203" t="str">
        <f>IF(J183="","",COUNTIF($BC$14:BC183,BC183))</f>
        <v/>
      </c>
      <c r="BE183" s="1" t="str">
        <f t="shared" si="761"/>
        <v/>
      </c>
      <c r="BF183" s="447"/>
      <c r="BG183" s="447"/>
      <c r="BH183" s="447"/>
      <c r="BI183" s="447"/>
      <c r="BJ183" s="447"/>
      <c r="BK183" s="449"/>
      <c r="BL183" s="447"/>
      <c r="BM183" s="447"/>
      <c r="BN183" s="145">
        <f>COUNTIF($AE$14:AE183,AD183&amp;"-"&amp;"*5000m*")</f>
        <v>0</v>
      </c>
      <c r="BO183" s="447"/>
      <c r="BP183" s="449"/>
      <c r="BQ183" s="447"/>
      <c r="BR183" s="447"/>
      <c r="BS183" s="447"/>
      <c r="BT183" s="447"/>
      <c r="BU183" s="447"/>
      <c r="BV183" s="447"/>
    </row>
    <row r="184" spans="1:74" s="1" customFormat="1" ht="18" customHeight="1" thickBot="1">
      <c r="A184" s="524"/>
      <c r="B184" s="169" t="s">
        <v>32</v>
      </c>
      <c r="C184" s="170"/>
      <c r="D184" s="34"/>
      <c r="E184" s="32"/>
      <c r="F184" s="33"/>
      <c r="G184" s="493"/>
      <c r="H184" s="493"/>
      <c r="I184" s="9" t="s">
        <v>33</v>
      </c>
      <c r="J184" s="112"/>
      <c r="K184" s="6" t="str">
        <f>IF(J184&gt;0,VLOOKUP(J184,男子登録情報!$J$1:$K$22,2,0),"")</f>
        <v/>
      </c>
      <c r="L184" s="10" t="s">
        <v>34</v>
      </c>
      <c r="M184" s="149"/>
      <c r="N184" s="7" t="str">
        <f t="shared" si="730"/>
        <v/>
      </c>
      <c r="O184" s="271"/>
      <c r="P184" s="482"/>
      <c r="Q184" s="483"/>
      <c r="R184" s="484"/>
      <c r="S184" s="829"/>
      <c r="T184" s="829"/>
      <c r="W184" s="168">
        <f t="shared" si="736"/>
        <v>0</v>
      </c>
      <c r="X184" s="447"/>
      <c r="Y184" s="145" t="str">
        <f t="shared" si="731"/>
        <v/>
      </c>
      <c r="Z184" s="145" t="str">
        <f t="shared" si="732"/>
        <v/>
      </c>
      <c r="AA184" s="145" t="str">
        <f t="shared" si="733"/>
        <v/>
      </c>
      <c r="AB184" s="145" t="str">
        <f t="shared" si="734"/>
        <v/>
      </c>
      <c r="AC184" s="178">
        <f t="shared" si="738"/>
        <v>0</v>
      </c>
      <c r="AD184" s="309" t="str">
        <f t="shared" si="981"/>
        <v/>
      </c>
      <c r="AE184" s="145" t="str">
        <f t="shared" si="740"/>
        <v/>
      </c>
      <c r="AF184" s="145" t="str">
        <f t="shared" si="741"/>
        <v/>
      </c>
      <c r="AG184" s="182" t="str">
        <f t="shared" si="742"/>
        <v/>
      </c>
      <c r="AH184" s="164">
        <f t="shared" si="743"/>
        <v>0</v>
      </c>
      <c r="AJ184" s="164">
        <f t="shared" si="744"/>
        <v>0</v>
      </c>
      <c r="AK184" s="164" t="str">
        <f t="shared" si="745"/>
        <v>00000</v>
      </c>
      <c r="AL184" s="188" t="str">
        <f t="shared" si="746"/>
        <v>0秒0</v>
      </c>
      <c r="AM184" s="189">
        <f t="shared" si="747"/>
        <v>0</v>
      </c>
      <c r="AN184" s="189" t="str">
        <f t="shared" si="748"/>
        <v>0</v>
      </c>
      <c r="AO184" s="189" t="str">
        <f t="shared" si="749"/>
        <v>0</v>
      </c>
      <c r="AP184" s="189" t="str">
        <f t="shared" si="750"/>
        <v>0m</v>
      </c>
      <c r="AQ184" s="189" t="str">
        <f t="shared" si="751"/>
        <v>点</v>
      </c>
      <c r="AR184" s="164">
        <f t="shared" si="752"/>
        <v>0</v>
      </c>
      <c r="AS184" s="144" t="str">
        <f t="shared" si="753"/>
        <v/>
      </c>
      <c r="AT184" s="164">
        <f t="shared" si="754"/>
        <v>0</v>
      </c>
      <c r="AU184" s="164">
        <f t="shared" si="755"/>
        <v>0</v>
      </c>
      <c r="AV184" s="164">
        <f t="shared" si="756"/>
        <v>0</v>
      </c>
      <c r="AW184" s="459"/>
      <c r="AX184" s="459"/>
      <c r="AY184" s="456"/>
      <c r="AZ184" s="453"/>
      <c r="BA184" s="145" t="str">
        <f t="shared" si="758"/>
        <v/>
      </c>
      <c r="BB184" s="145" t="str">
        <f t="shared" si="759"/>
        <v/>
      </c>
      <c r="BC184" s="145" t="str">
        <f t="shared" si="760"/>
        <v/>
      </c>
      <c r="BD184" s="203" t="str">
        <f>IF(J184="","",COUNTIF($BC$14:BC184,BC184))</f>
        <v/>
      </c>
      <c r="BE184" s="1" t="str">
        <f t="shared" si="761"/>
        <v/>
      </c>
      <c r="BF184" s="447"/>
      <c r="BG184" s="447"/>
      <c r="BH184" s="447"/>
      <c r="BI184" s="447"/>
      <c r="BJ184" s="447"/>
      <c r="BK184" s="450"/>
      <c r="BL184" s="447"/>
      <c r="BM184" s="447"/>
      <c r="BN184" s="145">
        <f>COUNTIF($AE$14:AE184,AD184&amp;"-"&amp;"*5000m*")</f>
        <v>0</v>
      </c>
      <c r="BO184" s="447"/>
      <c r="BP184" s="450"/>
      <c r="BQ184" s="447"/>
      <c r="BR184" s="447"/>
      <c r="BS184" s="447"/>
      <c r="BT184" s="447"/>
      <c r="BU184" s="447"/>
      <c r="BV184" s="447"/>
    </row>
    <row r="185" spans="1:74" s="1" customFormat="1" ht="18" customHeight="1" thickTop="1" thickBot="1">
      <c r="A185" s="522">
        <v>58</v>
      </c>
      <c r="B185" s="500" t="s">
        <v>1224</v>
      </c>
      <c r="C185" s="502"/>
      <c r="D185" s="502" t="str">
        <f>IF(C185&gt;0,VLOOKUP(C185,男子登録情報!$A$1:$H$1688,3,0),"")</f>
        <v/>
      </c>
      <c r="E185" s="502" t="str">
        <f>IF(C185&gt;0,VLOOKUP(C185,男子登録情報!$A$1:$H$1688,4,0),"")</f>
        <v/>
      </c>
      <c r="F185" s="30" t="str">
        <f>IF(C185&gt;0,VLOOKUP(C185,男子登録情報!$A$1:$H$1688,8,0),"")</f>
        <v/>
      </c>
      <c r="G185" s="491" t="e">
        <f>IF(F186&gt;0,VLOOKUP(F186,男子登録情報!$N$2:$O$48,2,0),"")</f>
        <v>#N/A</v>
      </c>
      <c r="H185" s="491" t="str">
        <f t="shared" ref="H185" si="982">IF(C185&gt;0,TEXT(C185,"100000000"),"000000000")</f>
        <v>000000000</v>
      </c>
      <c r="I185" s="5" t="s">
        <v>26</v>
      </c>
      <c r="J185" s="112"/>
      <c r="K185" s="6" t="str">
        <f>IF(J185&gt;0,VLOOKUP(J185,男子登録情報!$J$1:$K$22,2,0),"")</f>
        <v/>
      </c>
      <c r="L185" s="5" t="s">
        <v>29</v>
      </c>
      <c r="M185" s="150"/>
      <c r="N185" s="7" t="str">
        <f t="shared" si="730"/>
        <v/>
      </c>
      <c r="O185" s="271"/>
      <c r="P185" s="512"/>
      <c r="Q185" s="513"/>
      <c r="R185" s="514"/>
      <c r="S185" s="827"/>
      <c r="T185" s="827"/>
      <c r="W185" s="168">
        <f t="shared" si="736"/>
        <v>0</v>
      </c>
      <c r="X185" s="447">
        <f t="shared" ref="X185" si="983">C185</f>
        <v>0</v>
      </c>
      <c r="Y185" s="145" t="str">
        <f t="shared" si="731"/>
        <v/>
      </c>
      <c r="Z185" s="145" t="str">
        <f t="shared" si="732"/>
        <v/>
      </c>
      <c r="AA185" s="145" t="str">
        <f t="shared" si="733"/>
        <v/>
      </c>
      <c r="AB185" s="145" t="str">
        <f t="shared" si="734"/>
        <v/>
      </c>
      <c r="AC185" s="178">
        <f t="shared" si="738"/>
        <v>0</v>
      </c>
      <c r="AD185" s="307" t="str">
        <f t="shared" ref="AD185" si="984">IF(D185="","",D185)</f>
        <v/>
      </c>
      <c r="AE185" s="145" t="str">
        <f t="shared" si="740"/>
        <v/>
      </c>
      <c r="AF185" s="145" t="str">
        <f t="shared" si="741"/>
        <v/>
      </c>
      <c r="AG185" s="182" t="str">
        <f t="shared" si="742"/>
        <v/>
      </c>
      <c r="AH185" s="164">
        <f t="shared" si="743"/>
        <v>0</v>
      </c>
      <c r="AJ185" s="164">
        <f t="shared" si="744"/>
        <v>0</v>
      </c>
      <c r="AK185" s="164" t="str">
        <f t="shared" si="745"/>
        <v>00000</v>
      </c>
      <c r="AL185" s="188" t="str">
        <f t="shared" si="746"/>
        <v>0秒0</v>
      </c>
      <c r="AM185" s="189">
        <f t="shared" si="747"/>
        <v>0</v>
      </c>
      <c r="AN185" s="189" t="str">
        <f t="shared" si="748"/>
        <v>0</v>
      </c>
      <c r="AO185" s="189" t="str">
        <f t="shared" si="749"/>
        <v>0</v>
      </c>
      <c r="AP185" s="189" t="str">
        <f t="shared" si="750"/>
        <v>0m</v>
      </c>
      <c r="AQ185" s="189" t="str">
        <f t="shared" si="751"/>
        <v>点</v>
      </c>
      <c r="AR185" s="164">
        <f t="shared" si="752"/>
        <v>0</v>
      </c>
      <c r="AS185" s="144" t="str">
        <f t="shared" si="753"/>
        <v/>
      </c>
      <c r="AT185" s="164">
        <f t="shared" si="754"/>
        <v>0</v>
      </c>
      <c r="AU185" s="164">
        <f t="shared" si="755"/>
        <v>0</v>
      </c>
      <c r="AV185" s="164">
        <f t="shared" si="756"/>
        <v>0</v>
      </c>
      <c r="AW185" s="457">
        <f>IF(S185="",0,COUNTA($S$14:S187))</f>
        <v>0</v>
      </c>
      <c r="AX185" s="457">
        <f>IF(T185="",0,COUNTA($T$14:T187))</f>
        <v>0</v>
      </c>
      <c r="AY185" s="454">
        <f>IF(OR($K185="20100",$K186="20100",$K187="20100"),COUNTIF($K$14:K187,"20100"),0)</f>
        <v>0</v>
      </c>
      <c r="AZ185" s="451">
        <f t="shared" ref="AZ185" si="985">IF($AY185=0,0,INDEX($M185:$M187,MATCH("20100",$K185:$K187,0),1))</f>
        <v>0</v>
      </c>
      <c r="BA185" s="145" t="str">
        <f t="shared" si="758"/>
        <v/>
      </c>
      <c r="BB185" s="145" t="str">
        <f t="shared" si="759"/>
        <v/>
      </c>
      <c r="BC185" s="145" t="str">
        <f t="shared" si="760"/>
        <v/>
      </c>
      <c r="BD185" s="203" t="str">
        <f>IF(J185="","",COUNTIF($BC$14:BC185,BC185))</f>
        <v/>
      </c>
      <c r="BE185" s="1" t="str">
        <f t="shared" si="761"/>
        <v/>
      </c>
      <c r="BF185" s="447" t="str">
        <f>IF(D185="","",COUNTIF($AD$14:AD185,AD185))</f>
        <v/>
      </c>
      <c r="BG185" s="447">
        <f t="shared" ref="BG185" si="986">IF(BF185=1,BF185,0)</f>
        <v>0</v>
      </c>
      <c r="BH185" s="447" t="str">
        <f t="shared" ref="BH185" si="987">IF(D185="","",$BL185)</f>
        <v/>
      </c>
      <c r="BI185" s="447" t="str">
        <f t="shared" ref="BI185" si="988">IF(E185="","",$BL185)</f>
        <v/>
      </c>
      <c r="BJ185" s="447" t="str">
        <f t="shared" ref="BJ185" si="989">IF(F185="","",$BL185)</f>
        <v/>
      </c>
      <c r="BK185" s="448" t="str">
        <f t="shared" ref="BK185" si="990">IFERROR(IF(G185="","",BL185),"")</f>
        <v/>
      </c>
      <c r="BL185" s="447">
        <v>58</v>
      </c>
      <c r="BM185" s="447">
        <f t="shared" ref="BM185" si="991">IF(C185&gt;0,"",IF(COUNTIF(BH185:BK187,BL185)=4,"",1))</f>
        <v>1</v>
      </c>
      <c r="BN185" s="145">
        <f>COUNTIF($AE$14:AE185,AD185&amp;"-"&amp;"*5000m*")</f>
        <v>0</v>
      </c>
      <c r="BO185" s="447">
        <f t="shared" ref="BO185" si="992">SUM(BN185:BN187)/3</f>
        <v>0</v>
      </c>
      <c r="BP185" s="448" t="str">
        <f t="shared" ref="BP185" si="993">IF(AD185="","",IF(AND(COUNTA(J185:J187)=0,COUNTA(S185:T187)=0),1,""))</f>
        <v/>
      </c>
      <c r="BQ185" s="447">
        <f t="shared" ref="BQ185:BR185" si="994">IF(AND($AD185="",COUNTA(S185)&gt;0),1,0)</f>
        <v>0</v>
      </c>
      <c r="BR185" s="447">
        <f t="shared" si="994"/>
        <v>0</v>
      </c>
      <c r="BS185" s="447" t="str">
        <f t="shared" ref="BS185" si="995">D185&amp;"-"&amp;S185</f>
        <v>-</v>
      </c>
      <c r="BT185" s="447" t="str">
        <f>IF(S185="","",COUNTIF($BS$14:BS185,BS185))</f>
        <v/>
      </c>
      <c r="BU185" s="447" t="str">
        <f t="shared" ref="BU185" si="996">D185&amp;"-"&amp;T185</f>
        <v>-</v>
      </c>
      <c r="BV185" s="447" t="str">
        <f>IF(T185="","",COUNTIF($BU$14:BU185,BU185))</f>
        <v/>
      </c>
    </row>
    <row r="186" spans="1:74" s="1" customFormat="1" ht="18" customHeight="1" thickBot="1">
      <c r="A186" s="523"/>
      <c r="B186" s="501"/>
      <c r="C186" s="503"/>
      <c r="D186" s="503"/>
      <c r="E186" s="503"/>
      <c r="F186" s="31" t="str">
        <f>IF(C185&gt;0,VLOOKUP(C185,男子登録情報!$A$1:$H$1688,5,0),"")</f>
        <v/>
      </c>
      <c r="G186" s="492"/>
      <c r="H186" s="492"/>
      <c r="I186" s="8" t="s">
        <v>30</v>
      </c>
      <c r="J186" s="112"/>
      <c r="K186" s="6" t="str">
        <f>IF(J186&gt;0,VLOOKUP(J186,男子登録情報!$J$1:$K$22,2,0),"")</f>
        <v/>
      </c>
      <c r="L186" s="8" t="s">
        <v>31</v>
      </c>
      <c r="M186" s="148"/>
      <c r="N186" s="7" t="str">
        <f t="shared" si="730"/>
        <v/>
      </c>
      <c r="O186" s="271"/>
      <c r="P186" s="479"/>
      <c r="Q186" s="480"/>
      <c r="R186" s="481"/>
      <c r="S186" s="828"/>
      <c r="T186" s="828"/>
      <c r="W186" s="168">
        <f t="shared" si="736"/>
        <v>0</v>
      </c>
      <c r="X186" s="447"/>
      <c r="Y186" s="145" t="str">
        <f t="shared" si="731"/>
        <v/>
      </c>
      <c r="Z186" s="145" t="str">
        <f t="shared" si="732"/>
        <v/>
      </c>
      <c r="AA186" s="145" t="str">
        <f t="shared" si="733"/>
        <v/>
      </c>
      <c r="AB186" s="145" t="str">
        <f t="shared" si="734"/>
        <v/>
      </c>
      <c r="AC186" s="178">
        <f t="shared" si="738"/>
        <v>0</v>
      </c>
      <c r="AD186" s="308" t="str">
        <f t="shared" ref="AD186:AD187" si="997">AD185</f>
        <v/>
      </c>
      <c r="AE186" s="145" t="str">
        <f t="shared" si="740"/>
        <v/>
      </c>
      <c r="AF186" s="145" t="str">
        <f t="shared" si="741"/>
        <v/>
      </c>
      <c r="AG186" s="182" t="str">
        <f t="shared" si="742"/>
        <v/>
      </c>
      <c r="AH186" s="164">
        <f t="shared" si="743"/>
        <v>0</v>
      </c>
      <c r="AJ186" s="164">
        <f t="shared" si="744"/>
        <v>0</v>
      </c>
      <c r="AK186" s="164" t="str">
        <f t="shared" si="745"/>
        <v>00000</v>
      </c>
      <c r="AL186" s="188" t="str">
        <f t="shared" si="746"/>
        <v>0秒0</v>
      </c>
      <c r="AM186" s="189">
        <f t="shared" si="747"/>
        <v>0</v>
      </c>
      <c r="AN186" s="189" t="str">
        <f t="shared" si="748"/>
        <v>0</v>
      </c>
      <c r="AO186" s="189" t="str">
        <f t="shared" si="749"/>
        <v>0</v>
      </c>
      <c r="AP186" s="189" t="str">
        <f t="shared" si="750"/>
        <v>0m</v>
      </c>
      <c r="AQ186" s="189" t="str">
        <f t="shared" si="751"/>
        <v>点</v>
      </c>
      <c r="AR186" s="164">
        <f t="shared" si="752"/>
        <v>0</v>
      </c>
      <c r="AS186" s="144" t="str">
        <f t="shared" si="753"/>
        <v/>
      </c>
      <c r="AT186" s="164">
        <f t="shared" si="754"/>
        <v>0</v>
      </c>
      <c r="AU186" s="164">
        <f t="shared" si="755"/>
        <v>0</v>
      </c>
      <c r="AV186" s="164">
        <f t="shared" si="756"/>
        <v>0</v>
      </c>
      <c r="AW186" s="458"/>
      <c r="AX186" s="458"/>
      <c r="AY186" s="455"/>
      <c r="AZ186" s="452"/>
      <c r="BA186" s="145" t="str">
        <f t="shared" si="758"/>
        <v/>
      </c>
      <c r="BB186" s="145" t="str">
        <f t="shared" si="759"/>
        <v/>
      </c>
      <c r="BC186" s="145" t="str">
        <f t="shared" si="760"/>
        <v/>
      </c>
      <c r="BD186" s="203" t="str">
        <f>IF(J186="","",COUNTIF($BC$14:BC186,BC186))</f>
        <v/>
      </c>
      <c r="BE186" s="1" t="str">
        <f t="shared" si="761"/>
        <v/>
      </c>
      <c r="BF186" s="447"/>
      <c r="BG186" s="447"/>
      <c r="BH186" s="447"/>
      <c r="BI186" s="447"/>
      <c r="BJ186" s="447"/>
      <c r="BK186" s="449"/>
      <c r="BL186" s="447"/>
      <c r="BM186" s="447"/>
      <c r="BN186" s="145">
        <f>COUNTIF($AE$14:AE186,AD186&amp;"-"&amp;"*5000m*")</f>
        <v>0</v>
      </c>
      <c r="BO186" s="447"/>
      <c r="BP186" s="449"/>
      <c r="BQ186" s="447"/>
      <c r="BR186" s="447"/>
      <c r="BS186" s="447"/>
      <c r="BT186" s="447"/>
      <c r="BU186" s="447"/>
      <c r="BV186" s="447"/>
    </row>
    <row r="187" spans="1:74" s="1" customFormat="1" ht="18" customHeight="1" thickBot="1">
      <c r="A187" s="524"/>
      <c r="B187" s="169" t="s">
        <v>32</v>
      </c>
      <c r="C187" s="170"/>
      <c r="D187" s="32"/>
      <c r="E187" s="32"/>
      <c r="F187" s="33"/>
      <c r="G187" s="493"/>
      <c r="H187" s="493"/>
      <c r="I187" s="9" t="s">
        <v>33</v>
      </c>
      <c r="J187" s="112"/>
      <c r="K187" s="6" t="str">
        <f>IF(J187&gt;0,VLOOKUP(J187,男子登録情報!$J$1:$K$22,2,0),"")</f>
        <v/>
      </c>
      <c r="L187" s="10" t="s">
        <v>34</v>
      </c>
      <c r="M187" s="149"/>
      <c r="N187" s="7" t="str">
        <f t="shared" si="730"/>
        <v/>
      </c>
      <c r="O187" s="271"/>
      <c r="P187" s="482"/>
      <c r="Q187" s="483"/>
      <c r="R187" s="484"/>
      <c r="S187" s="829"/>
      <c r="T187" s="829"/>
      <c r="W187" s="168">
        <f t="shared" si="736"/>
        <v>0</v>
      </c>
      <c r="X187" s="447"/>
      <c r="Y187" s="145" t="str">
        <f t="shared" si="731"/>
        <v/>
      </c>
      <c r="Z187" s="145" t="str">
        <f t="shared" si="732"/>
        <v/>
      </c>
      <c r="AA187" s="145" t="str">
        <f t="shared" si="733"/>
        <v/>
      </c>
      <c r="AB187" s="145" t="str">
        <f t="shared" si="734"/>
        <v/>
      </c>
      <c r="AC187" s="178">
        <f t="shared" si="738"/>
        <v>0</v>
      </c>
      <c r="AD187" s="309" t="str">
        <f t="shared" si="997"/>
        <v/>
      </c>
      <c r="AE187" s="145" t="str">
        <f t="shared" si="740"/>
        <v/>
      </c>
      <c r="AF187" s="145" t="str">
        <f t="shared" si="741"/>
        <v/>
      </c>
      <c r="AG187" s="182" t="str">
        <f t="shared" si="742"/>
        <v/>
      </c>
      <c r="AH187" s="164">
        <f t="shared" si="743"/>
        <v>0</v>
      </c>
      <c r="AJ187" s="164">
        <f t="shared" si="744"/>
        <v>0</v>
      </c>
      <c r="AK187" s="164" t="str">
        <f t="shared" si="745"/>
        <v>00000</v>
      </c>
      <c r="AL187" s="188" t="str">
        <f t="shared" si="746"/>
        <v>0秒0</v>
      </c>
      <c r="AM187" s="189">
        <f t="shared" si="747"/>
        <v>0</v>
      </c>
      <c r="AN187" s="189" t="str">
        <f t="shared" si="748"/>
        <v>0</v>
      </c>
      <c r="AO187" s="189" t="str">
        <f t="shared" si="749"/>
        <v>0</v>
      </c>
      <c r="AP187" s="189" t="str">
        <f t="shared" si="750"/>
        <v>0m</v>
      </c>
      <c r="AQ187" s="189" t="str">
        <f t="shared" si="751"/>
        <v>点</v>
      </c>
      <c r="AR187" s="164">
        <f t="shared" si="752"/>
        <v>0</v>
      </c>
      <c r="AS187" s="144" t="str">
        <f t="shared" si="753"/>
        <v/>
      </c>
      <c r="AT187" s="164">
        <f t="shared" si="754"/>
        <v>0</v>
      </c>
      <c r="AU187" s="164">
        <f t="shared" si="755"/>
        <v>0</v>
      </c>
      <c r="AV187" s="164">
        <f t="shared" si="756"/>
        <v>0</v>
      </c>
      <c r="AW187" s="459"/>
      <c r="AX187" s="459"/>
      <c r="AY187" s="456"/>
      <c r="AZ187" s="453"/>
      <c r="BA187" s="145" t="str">
        <f t="shared" si="758"/>
        <v/>
      </c>
      <c r="BB187" s="145" t="str">
        <f t="shared" si="759"/>
        <v/>
      </c>
      <c r="BC187" s="145" t="str">
        <f t="shared" si="760"/>
        <v/>
      </c>
      <c r="BD187" s="203" t="str">
        <f>IF(J187="","",COUNTIF($BC$14:BC187,BC187))</f>
        <v/>
      </c>
      <c r="BE187" s="1" t="str">
        <f t="shared" si="761"/>
        <v/>
      </c>
      <c r="BF187" s="447"/>
      <c r="BG187" s="447"/>
      <c r="BH187" s="447"/>
      <c r="BI187" s="447"/>
      <c r="BJ187" s="447"/>
      <c r="BK187" s="450"/>
      <c r="BL187" s="447"/>
      <c r="BM187" s="447"/>
      <c r="BN187" s="145">
        <f>COUNTIF($AE$14:AE187,AD187&amp;"-"&amp;"*5000m*")</f>
        <v>0</v>
      </c>
      <c r="BO187" s="447"/>
      <c r="BP187" s="450"/>
      <c r="BQ187" s="447"/>
      <c r="BR187" s="447"/>
      <c r="BS187" s="447"/>
      <c r="BT187" s="447"/>
      <c r="BU187" s="447"/>
      <c r="BV187" s="447"/>
    </row>
    <row r="188" spans="1:74" s="1" customFormat="1" ht="18" customHeight="1" thickTop="1" thickBot="1">
      <c r="A188" s="522">
        <v>59</v>
      </c>
      <c r="B188" s="500" t="s">
        <v>1224</v>
      </c>
      <c r="C188" s="502"/>
      <c r="D188" s="502" t="str">
        <f>IF(C188&gt;0,VLOOKUP(C188,男子登録情報!$A$1:$H$1688,3,0),"")</f>
        <v/>
      </c>
      <c r="E188" s="502" t="str">
        <f>IF(C188&gt;0,VLOOKUP(C188,男子登録情報!$A$1:$H$1688,4,0),"")</f>
        <v/>
      </c>
      <c r="F188" s="30" t="str">
        <f>IF(C188&gt;0,VLOOKUP(C188,男子登録情報!$A$1:$H$1688,8,0),"")</f>
        <v/>
      </c>
      <c r="G188" s="491" t="e">
        <f>IF(F189&gt;0,VLOOKUP(F189,男子登録情報!$N$2:$O$48,2,0),"")</f>
        <v>#N/A</v>
      </c>
      <c r="H188" s="491" t="str">
        <f t="shared" ref="H188" si="998">IF(C188&gt;0,TEXT(C188,"100000000"),"000000000")</f>
        <v>000000000</v>
      </c>
      <c r="I188" s="5" t="s">
        <v>26</v>
      </c>
      <c r="J188" s="112"/>
      <c r="K188" s="6" t="str">
        <f>IF(J188&gt;0,VLOOKUP(J188,男子登録情報!$J$1:$K$22,2,0),"")</f>
        <v/>
      </c>
      <c r="L188" s="5" t="s">
        <v>29</v>
      </c>
      <c r="M188" s="150"/>
      <c r="N188" s="7" t="str">
        <f t="shared" si="730"/>
        <v/>
      </c>
      <c r="O188" s="271"/>
      <c r="P188" s="512"/>
      <c r="Q188" s="513"/>
      <c r="R188" s="514"/>
      <c r="S188" s="827"/>
      <c r="T188" s="827"/>
      <c r="W188" s="168">
        <f t="shared" si="736"/>
        <v>0</v>
      </c>
      <c r="X188" s="447">
        <f t="shared" ref="X188" si="999">C188</f>
        <v>0</v>
      </c>
      <c r="Y188" s="145" t="str">
        <f t="shared" si="731"/>
        <v/>
      </c>
      <c r="Z188" s="145" t="str">
        <f t="shared" si="732"/>
        <v/>
      </c>
      <c r="AA188" s="145" t="str">
        <f t="shared" si="733"/>
        <v/>
      </c>
      <c r="AB188" s="145" t="str">
        <f t="shared" si="734"/>
        <v/>
      </c>
      <c r="AC188" s="178">
        <f t="shared" si="738"/>
        <v>0</v>
      </c>
      <c r="AD188" s="307" t="str">
        <f t="shared" ref="AD188" si="1000">IF(D188="","",D188)</f>
        <v/>
      </c>
      <c r="AE188" s="145" t="str">
        <f t="shared" si="740"/>
        <v/>
      </c>
      <c r="AF188" s="145" t="str">
        <f t="shared" si="741"/>
        <v/>
      </c>
      <c r="AG188" s="182" t="str">
        <f t="shared" si="742"/>
        <v/>
      </c>
      <c r="AH188" s="164">
        <f t="shared" si="743"/>
        <v>0</v>
      </c>
      <c r="AJ188" s="164">
        <f t="shared" si="744"/>
        <v>0</v>
      </c>
      <c r="AK188" s="164" t="str">
        <f t="shared" si="745"/>
        <v>00000</v>
      </c>
      <c r="AL188" s="188" t="str">
        <f t="shared" si="746"/>
        <v>0秒0</v>
      </c>
      <c r="AM188" s="189">
        <f t="shared" si="747"/>
        <v>0</v>
      </c>
      <c r="AN188" s="189" t="str">
        <f t="shared" si="748"/>
        <v>0</v>
      </c>
      <c r="AO188" s="189" t="str">
        <f t="shared" si="749"/>
        <v>0</v>
      </c>
      <c r="AP188" s="189" t="str">
        <f t="shared" si="750"/>
        <v>0m</v>
      </c>
      <c r="AQ188" s="189" t="str">
        <f t="shared" si="751"/>
        <v>点</v>
      </c>
      <c r="AR188" s="164">
        <f t="shared" si="752"/>
        <v>0</v>
      </c>
      <c r="AS188" s="144" t="str">
        <f t="shared" si="753"/>
        <v/>
      </c>
      <c r="AT188" s="164">
        <f t="shared" si="754"/>
        <v>0</v>
      </c>
      <c r="AU188" s="164">
        <f t="shared" si="755"/>
        <v>0</v>
      </c>
      <c r="AV188" s="164">
        <f t="shared" si="756"/>
        <v>0</v>
      </c>
      <c r="AW188" s="457">
        <f>IF(S188="",0,COUNTA($S$14:S190))</f>
        <v>0</v>
      </c>
      <c r="AX188" s="457">
        <f>IF(T188="",0,COUNTA($T$14:T190))</f>
        <v>0</v>
      </c>
      <c r="AY188" s="454">
        <f>IF(OR($K188="20100",$K189="20100",$K190="20100"),COUNTIF($K$14:K190,"20100"),0)</f>
        <v>0</v>
      </c>
      <c r="AZ188" s="451">
        <f t="shared" ref="AZ188" si="1001">IF($AY188=0,0,INDEX($M188:$M190,MATCH("20100",$K188:$K190,0),1))</f>
        <v>0</v>
      </c>
      <c r="BA188" s="145" t="str">
        <f t="shared" si="758"/>
        <v/>
      </c>
      <c r="BB188" s="145" t="str">
        <f t="shared" si="759"/>
        <v/>
      </c>
      <c r="BC188" s="145" t="str">
        <f t="shared" si="760"/>
        <v/>
      </c>
      <c r="BD188" s="203" t="str">
        <f>IF(J188="","",COUNTIF($BC$14:BC188,BC188))</f>
        <v/>
      </c>
      <c r="BE188" s="1" t="str">
        <f t="shared" si="761"/>
        <v/>
      </c>
      <c r="BF188" s="447" t="str">
        <f>IF(D188="","",COUNTIF($AD$14:AD188,AD188))</f>
        <v/>
      </c>
      <c r="BG188" s="447">
        <f t="shared" ref="BG188" si="1002">IF(BF188=1,BF188,0)</f>
        <v>0</v>
      </c>
      <c r="BH188" s="447" t="str">
        <f t="shared" ref="BH188" si="1003">IF(D188="","",$BL188)</f>
        <v/>
      </c>
      <c r="BI188" s="447" t="str">
        <f t="shared" ref="BI188" si="1004">IF(E188="","",$BL188)</f>
        <v/>
      </c>
      <c r="BJ188" s="447" t="str">
        <f t="shared" ref="BJ188" si="1005">IF(F188="","",$BL188)</f>
        <v/>
      </c>
      <c r="BK188" s="448" t="str">
        <f t="shared" ref="BK188" si="1006">IFERROR(IF(G188="","",BL188),"")</f>
        <v/>
      </c>
      <c r="BL188" s="447">
        <v>59</v>
      </c>
      <c r="BM188" s="447">
        <f t="shared" ref="BM188" si="1007">IF(C188&gt;0,"",IF(COUNTIF(BH188:BK190,BL188)=4,"",1))</f>
        <v>1</v>
      </c>
      <c r="BN188" s="145">
        <f>COUNTIF($AE$14:AE188,AD188&amp;"-"&amp;"*5000m*")</f>
        <v>0</v>
      </c>
      <c r="BO188" s="447">
        <f t="shared" ref="BO188" si="1008">SUM(BN188:BN190)/3</f>
        <v>0</v>
      </c>
      <c r="BP188" s="448" t="str">
        <f t="shared" ref="BP188" si="1009">IF(AD188="","",IF(AND(COUNTA(J188:J190)=0,COUNTA(S188:T190)=0),1,""))</f>
        <v/>
      </c>
      <c r="BQ188" s="447">
        <f t="shared" ref="BQ188:BR188" si="1010">IF(AND($AD188="",COUNTA(S188)&gt;0),1,0)</f>
        <v>0</v>
      </c>
      <c r="BR188" s="447">
        <f t="shared" si="1010"/>
        <v>0</v>
      </c>
      <c r="BS188" s="447" t="str">
        <f t="shared" ref="BS188" si="1011">D188&amp;"-"&amp;S188</f>
        <v>-</v>
      </c>
      <c r="BT188" s="447" t="str">
        <f>IF(S188="","",COUNTIF($BS$14:BS188,BS188))</f>
        <v/>
      </c>
      <c r="BU188" s="447" t="str">
        <f t="shared" ref="BU188" si="1012">D188&amp;"-"&amp;T188</f>
        <v>-</v>
      </c>
      <c r="BV188" s="447" t="str">
        <f>IF(T188="","",COUNTIF($BU$14:BU188,BU188))</f>
        <v/>
      </c>
    </row>
    <row r="189" spans="1:74" s="1" customFormat="1" ht="18" customHeight="1" thickBot="1">
      <c r="A189" s="523"/>
      <c r="B189" s="501"/>
      <c r="C189" s="503"/>
      <c r="D189" s="503"/>
      <c r="E189" s="503"/>
      <c r="F189" s="31" t="str">
        <f>IF(C188&gt;0,VLOOKUP(C188,男子登録情報!$A$1:$H$1688,5,0),"")</f>
        <v/>
      </c>
      <c r="G189" s="492"/>
      <c r="H189" s="492"/>
      <c r="I189" s="8" t="s">
        <v>30</v>
      </c>
      <c r="J189" s="112"/>
      <c r="K189" s="6" t="str">
        <f>IF(J189&gt;0,VLOOKUP(J189,男子登録情報!$J$1:$K$22,2,0),"")</f>
        <v/>
      </c>
      <c r="L189" s="8" t="s">
        <v>31</v>
      </c>
      <c r="M189" s="148"/>
      <c r="N189" s="7" t="str">
        <f t="shared" si="730"/>
        <v/>
      </c>
      <c r="O189" s="271"/>
      <c r="P189" s="479"/>
      <c r="Q189" s="480"/>
      <c r="R189" s="481"/>
      <c r="S189" s="828"/>
      <c r="T189" s="828"/>
      <c r="W189" s="168">
        <f t="shared" si="736"/>
        <v>0</v>
      </c>
      <c r="X189" s="447"/>
      <c r="Y189" s="145" t="str">
        <f t="shared" si="731"/>
        <v/>
      </c>
      <c r="Z189" s="145" t="str">
        <f t="shared" si="732"/>
        <v/>
      </c>
      <c r="AA189" s="145" t="str">
        <f t="shared" si="733"/>
        <v/>
      </c>
      <c r="AB189" s="145" t="str">
        <f t="shared" si="734"/>
        <v/>
      </c>
      <c r="AC189" s="178">
        <f t="shared" si="738"/>
        <v>0</v>
      </c>
      <c r="AD189" s="308" t="str">
        <f t="shared" ref="AD189:AD190" si="1013">AD188</f>
        <v/>
      </c>
      <c r="AE189" s="145" t="str">
        <f t="shared" si="740"/>
        <v/>
      </c>
      <c r="AF189" s="145" t="str">
        <f t="shared" si="741"/>
        <v/>
      </c>
      <c r="AG189" s="182" t="str">
        <f t="shared" si="742"/>
        <v/>
      </c>
      <c r="AH189" s="164">
        <f t="shared" si="743"/>
        <v>0</v>
      </c>
      <c r="AJ189" s="164">
        <f t="shared" si="744"/>
        <v>0</v>
      </c>
      <c r="AK189" s="164" t="str">
        <f t="shared" si="745"/>
        <v>00000</v>
      </c>
      <c r="AL189" s="188" t="str">
        <f t="shared" si="746"/>
        <v>0秒0</v>
      </c>
      <c r="AM189" s="189">
        <f t="shared" si="747"/>
        <v>0</v>
      </c>
      <c r="AN189" s="189" t="str">
        <f t="shared" si="748"/>
        <v>0</v>
      </c>
      <c r="AO189" s="189" t="str">
        <f t="shared" si="749"/>
        <v>0</v>
      </c>
      <c r="AP189" s="189" t="str">
        <f t="shared" si="750"/>
        <v>0m</v>
      </c>
      <c r="AQ189" s="189" t="str">
        <f t="shared" si="751"/>
        <v>点</v>
      </c>
      <c r="AR189" s="164">
        <f t="shared" si="752"/>
        <v>0</v>
      </c>
      <c r="AS189" s="144" t="str">
        <f t="shared" si="753"/>
        <v/>
      </c>
      <c r="AT189" s="164">
        <f t="shared" si="754"/>
        <v>0</v>
      </c>
      <c r="AU189" s="164">
        <f t="shared" si="755"/>
        <v>0</v>
      </c>
      <c r="AV189" s="164">
        <f t="shared" si="756"/>
        <v>0</v>
      </c>
      <c r="AW189" s="458"/>
      <c r="AX189" s="458"/>
      <c r="AY189" s="455"/>
      <c r="AZ189" s="452"/>
      <c r="BA189" s="145" t="str">
        <f t="shared" si="758"/>
        <v/>
      </c>
      <c r="BB189" s="145" t="str">
        <f t="shared" si="759"/>
        <v/>
      </c>
      <c r="BC189" s="145" t="str">
        <f t="shared" si="760"/>
        <v/>
      </c>
      <c r="BD189" s="203" t="str">
        <f>IF(J189="","",COUNTIF($BC$14:BC189,BC189))</f>
        <v/>
      </c>
      <c r="BE189" s="1" t="str">
        <f t="shared" si="761"/>
        <v/>
      </c>
      <c r="BF189" s="447"/>
      <c r="BG189" s="447"/>
      <c r="BH189" s="447"/>
      <c r="BI189" s="447"/>
      <c r="BJ189" s="447"/>
      <c r="BK189" s="449"/>
      <c r="BL189" s="447"/>
      <c r="BM189" s="447"/>
      <c r="BN189" s="145">
        <f>COUNTIF($AE$14:AE189,AD189&amp;"-"&amp;"*5000m*")</f>
        <v>0</v>
      </c>
      <c r="BO189" s="447"/>
      <c r="BP189" s="449"/>
      <c r="BQ189" s="447"/>
      <c r="BR189" s="447"/>
      <c r="BS189" s="447"/>
      <c r="BT189" s="447"/>
      <c r="BU189" s="447"/>
      <c r="BV189" s="447"/>
    </row>
    <row r="190" spans="1:74" s="1" customFormat="1" ht="18" customHeight="1" thickBot="1">
      <c r="A190" s="524"/>
      <c r="B190" s="169" t="s">
        <v>32</v>
      </c>
      <c r="C190" s="170"/>
      <c r="D190" s="32"/>
      <c r="E190" s="32"/>
      <c r="F190" s="33"/>
      <c r="G190" s="493"/>
      <c r="H190" s="493"/>
      <c r="I190" s="9" t="s">
        <v>33</v>
      </c>
      <c r="J190" s="112"/>
      <c r="K190" s="6" t="str">
        <f>IF(J190&gt;0,VLOOKUP(J190,男子登録情報!$J$1:$K$22,2,0),"")</f>
        <v/>
      </c>
      <c r="L190" s="10" t="s">
        <v>34</v>
      </c>
      <c r="M190" s="149"/>
      <c r="N190" s="7" t="str">
        <f t="shared" si="730"/>
        <v/>
      </c>
      <c r="O190" s="271"/>
      <c r="P190" s="482"/>
      <c r="Q190" s="483"/>
      <c r="R190" s="484"/>
      <c r="S190" s="829"/>
      <c r="T190" s="829"/>
      <c r="W190" s="168">
        <f t="shared" si="736"/>
        <v>0</v>
      </c>
      <c r="X190" s="447"/>
      <c r="Y190" s="145" t="str">
        <f t="shared" si="731"/>
        <v/>
      </c>
      <c r="Z190" s="145" t="str">
        <f t="shared" si="732"/>
        <v/>
      </c>
      <c r="AA190" s="145" t="str">
        <f t="shared" si="733"/>
        <v/>
      </c>
      <c r="AB190" s="145" t="str">
        <f t="shared" si="734"/>
        <v/>
      </c>
      <c r="AC190" s="178">
        <f t="shared" si="738"/>
        <v>0</v>
      </c>
      <c r="AD190" s="309" t="str">
        <f t="shared" si="1013"/>
        <v/>
      </c>
      <c r="AE190" s="145" t="str">
        <f t="shared" si="740"/>
        <v/>
      </c>
      <c r="AF190" s="145" t="str">
        <f t="shared" si="741"/>
        <v/>
      </c>
      <c r="AG190" s="182" t="str">
        <f t="shared" si="742"/>
        <v/>
      </c>
      <c r="AH190" s="164">
        <f t="shared" si="743"/>
        <v>0</v>
      </c>
      <c r="AJ190" s="164">
        <f t="shared" si="744"/>
        <v>0</v>
      </c>
      <c r="AK190" s="164" t="str">
        <f t="shared" si="745"/>
        <v>00000</v>
      </c>
      <c r="AL190" s="188" t="str">
        <f t="shared" si="746"/>
        <v>0秒0</v>
      </c>
      <c r="AM190" s="189">
        <f t="shared" si="747"/>
        <v>0</v>
      </c>
      <c r="AN190" s="189" t="str">
        <f t="shared" si="748"/>
        <v>0</v>
      </c>
      <c r="AO190" s="189" t="str">
        <f t="shared" si="749"/>
        <v>0</v>
      </c>
      <c r="AP190" s="189" t="str">
        <f t="shared" si="750"/>
        <v>0m</v>
      </c>
      <c r="AQ190" s="189" t="str">
        <f t="shared" si="751"/>
        <v>点</v>
      </c>
      <c r="AR190" s="164">
        <f t="shared" si="752"/>
        <v>0</v>
      </c>
      <c r="AS190" s="144" t="str">
        <f t="shared" si="753"/>
        <v/>
      </c>
      <c r="AT190" s="164">
        <f t="shared" si="754"/>
        <v>0</v>
      </c>
      <c r="AU190" s="164">
        <f t="shared" si="755"/>
        <v>0</v>
      </c>
      <c r="AV190" s="164">
        <f t="shared" si="756"/>
        <v>0</v>
      </c>
      <c r="AW190" s="459"/>
      <c r="AX190" s="459"/>
      <c r="AY190" s="456"/>
      <c r="AZ190" s="453"/>
      <c r="BA190" s="145" t="str">
        <f t="shared" si="758"/>
        <v/>
      </c>
      <c r="BB190" s="145" t="str">
        <f t="shared" si="759"/>
        <v/>
      </c>
      <c r="BC190" s="145" t="str">
        <f t="shared" si="760"/>
        <v/>
      </c>
      <c r="BD190" s="203" t="str">
        <f>IF(J190="","",COUNTIF($BC$14:BC190,BC190))</f>
        <v/>
      </c>
      <c r="BE190" s="1" t="str">
        <f t="shared" si="761"/>
        <v/>
      </c>
      <c r="BF190" s="447"/>
      <c r="BG190" s="447"/>
      <c r="BH190" s="447"/>
      <c r="BI190" s="447"/>
      <c r="BJ190" s="447"/>
      <c r="BK190" s="450"/>
      <c r="BL190" s="447"/>
      <c r="BM190" s="447"/>
      <c r="BN190" s="145">
        <f>COUNTIF($AE$14:AE190,AD190&amp;"-"&amp;"*5000m*")</f>
        <v>0</v>
      </c>
      <c r="BO190" s="447"/>
      <c r="BP190" s="450"/>
      <c r="BQ190" s="447"/>
      <c r="BR190" s="447"/>
      <c r="BS190" s="447"/>
      <c r="BT190" s="447"/>
      <c r="BU190" s="447"/>
      <c r="BV190" s="447"/>
    </row>
    <row r="191" spans="1:74" s="1" customFormat="1" ht="18" customHeight="1" thickTop="1" thickBot="1">
      <c r="A191" s="522">
        <v>60</v>
      </c>
      <c r="B191" s="500" t="s">
        <v>1224</v>
      </c>
      <c r="C191" s="502"/>
      <c r="D191" s="502" t="str">
        <f>IF(C191&gt;0,VLOOKUP(C191,男子登録情報!$A$1:$H$1688,3,0),"")</f>
        <v/>
      </c>
      <c r="E191" s="502" t="str">
        <f>IF(C191&gt;0,VLOOKUP(C191,男子登録情報!$A$1:$H$1688,4,0),"")</f>
        <v/>
      </c>
      <c r="F191" s="30" t="str">
        <f>IF(C191&gt;0,VLOOKUP(C191,男子登録情報!$A$1:$H$1688,8,0),"")</f>
        <v/>
      </c>
      <c r="G191" s="491" t="e">
        <f>IF(F192&gt;0,VLOOKUP(F192,男子登録情報!$N$2:$O$48,2,0),"")</f>
        <v>#N/A</v>
      </c>
      <c r="H191" s="491" t="str">
        <f t="shared" ref="H191" si="1014">IF(C191&gt;0,TEXT(C191,"100000000"),"000000000")</f>
        <v>000000000</v>
      </c>
      <c r="I191" s="5" t="s">
        <v>26</v>
      </c>
      <c r="J191" s="112"/>
      <c r="K191" s="6" t="str">
        <f>IF(J191&gt;0,VLOOKUP(J191,男子登録情報!$J$1:$K$22,2,0),"")</f>
        <v/>
      </c>
      <c r="L191" s="5" t="s">
        <v>29</v>
      </c>
      <c r="M191" s="150"/>
      <c r="N191" s="7" t="str">
        <f t="shared" si="730"/>
        <v/>
      </c>
      <c r="O191" s="271"/>
      <c r="P191" s="512"/>
      <c r="Q191" s="513"/>
      <c r="R191" s="514"/>
      <c r="S191" s="827"/>
      <c r="T191" s="827"/>
      <c r="W191" s="168">
        <f t="shared" si="736"/>
        <v>0</v>
      </c>
      <c r="X191" s="447">
        <f t="shared" ref="X191" si="1015">C191</f>
        <v>0</v>
      </c>
      <c r="Y191" s="145" t="str">
        <f t="shared" si="731"/>
        <v/>
      </c>
      <c r="Z191" s="145" t="str">
        <f t="shared" si="732"/>
        <v/>
      </c>
      <c r="AA191" s="145" t="str">
        <f t="shared" si="733"/>
        <v/>
      </c>
      <c r="AB191" s="145" t="str">
        <f t="shared" si="734"/>
        <v/>
      </c>
      <c r="AC191" s="178">
        <f t="shared" si="738"/>
        <v>0</v>
      </c>
      <c r="AD191" s="307" t="str">
        <f t="shared" ref="AD191" si="1016">IF(D191="","",D191)</f>
        <v/>
      </c>
      <c r="AE191" s="145" t="str">
        <f t="shared" si="740"/>
        <v/>
      </c>
      <c r="AF191" s="145" t="str">
        <f t="shared" si="741"/>
        <v/>
      </c>
      <c r="AG191" s="182" t="str">
        <f t="shared" si="742"/>
        <v/>
      </c>
      <c r="AH191" s="164">
        <f t="shared" si="743"/>
        <v>0</v>
      </c>
      <c r="AJ191" s="164">
        <f t="shared" si="744"/>
        <v>0</v>
      </c>
      <c r="AK191" s="164" t="str">
        <f t="shared" si="745"/>
        <v>00000</v>
      </c>
      <c r="AL191" s="188" t="str">
        <f t="shared" si="746"/>
        <v>0秒0</v>
      </c>
      <c r="AM191" s="189">
        <f t="shared" si="747"/>
        <v>0</v>
      </c>
      <c r="AN191" s="189" t="str">
        <f t="shared" si="748"/>
        <v>0</v>
      </c>
      <c r="AO191" s="189" t="str">
        <f t="shared" si="749"/>
        <v>0</v>
      </c>
      <c r="AP191" s="189" t="str">
        <f t="shared" si="750"/>
        <v>0m</v>
      </c>
      <c r="AQ191" s="189" t="str">
        <f t="shared" si="751"/>
        <v>点</v>
      </c>
      <c r="AR191" s="164">
        <f t="shared" si="752"/>
        <v>0</v>
      </c>
      <c r="AS191" s="144" t="str">
        <f t="shared" si="753"/>
        <v/>
      </c>
      <c r="AT191" s="164">
        <f t="shared" si="754"/>
        <v>0</v>
      </c>
      <c r="AU191" s="164">
        <f t="shared" si="755"/>
        <v>0</v>
      </c>
      <c r="AV191" s="164">
        <f t="shared" si="756"/>
        <v>0</v>
      </c>
      <c r="AW191" s="457">
        <f>IF(S191="",0,COUNTA($S$14:S193))</f>
        <v>0</v>
      </c>
      <c r="AX191" s="457">
        <f>IF(T191="",0,COUNTA($T$14:T193))</f>
        <v>0</v>
      </c>
      <c r="AY191" s="454">
        <f>IF(OR($K191="20100",$K192="20100",$K193="20100"),COUNTIF($K$14:K193,"20100"),0)</f>
        <v>0</v>
      </c>
      <c r="AZ191" s="451">
        <f t="shared" ref="AZ191" si="1017">IF($AY191=0,0,INDEX($M191:$M193,MATCH("20100",$K191:$K193,0),1))</f>
        <v>0</v>
      </c>
      <c r="BA191" s="145" t="str">
        <f t="shared" si="758"/>
        <v/>
      </c>
      <c r="BB191" s="145" t="str">
        <f t="shared" si="759"/>
        <v/>
      </c>
      <c r="BC191" s="145" t="str">
        <f t="shared" si="760"/>
        <v/>
      </c>
      <c r="BD191" s="203" t="str">
        <f>IF(J191="","",COUNTIF($BC$14:BC191,BC191))</f>
        <v/>
      </c>
      <c r="BE191" s="1" t="str">
        <f t="shared" si="761"/>
        <v/>
      </c>
      <c r="BF191" s="447" t="str">
        <f>IF(D191="","",COUNTIF($AD$14:AD191,AD191))</f>
        <v/>
      </c>
      <c r="BG191" s="447">
        <f t="shared" ref="BG191" si="1018">IF(BF191=1,BF191,0)</f>
        <v>0</v>
      </c>
      <c r="BH191" s="447" t="str">
        <f t="shared" ref="BH191" si="1019">IF(D191="","",$BL191)</f>
        <v/>
      </c>
      <c r="BI191" s="447" t="str">
        <f t="shared" ref="BI191" si="1020">IF(E191="","",$BL191)</f>
        <v/>
      </c>
      <c r="BJ191" s="447" t="str">
        <f t="shared" ref="BJ191" si="1021">IF(F191="","",$BL191)</f>
        <v/>
      </c>
      <c r="BK191" s="448" t="str">
        <f t="shared" ref="BK191" si="1022">IFERROR(IF(G191="","",BL191),"")</f>
        <v/>
      </c>
      <c r="BL191" s="447">
        <v>60</v>
      </c>
      <c r="BM191" s="447">
        <f t="shared" ref="BM191" si="1023">IF(C191&gt;0,"",IF(COUNTIF(BH191:BK193,BL191)=4,"",1))</f>
        <v>1</v>
      </c>
      <c r="BN191" s="145">
        <f>COUNTIF($AE$14:AE191,AD191&amp;"-"&amp;"*5000m*")</f>
        <v>0</v>
      </c>
      <c r="BO191" s="447">
        <f t="shared" ref="BO191" si="1024">SUM(BN191:BN193)/3</f>
        <v>0</v>
      </c>
      <c r="BP191" s="448" t="str">
        <f t="shared" ref="BP191" si="1025">IF(AD191="","",IF(AND(COUNTA(J191:J193)=0,COUNTA(S191:T193)=0),1,""))</f>
        <v/>
      </c>
      <c r="BQ191" s="447">
        <f t="shared" ref="BQ191:BR191" si="1026">IF(AND($AD191="",COUNTA(S191)&gt;0),1,0)</f>
        <v>0</v>
      </c>
      <c r="BR191" s="447">
        <f t="shared" si="1026"/>
        <v>0</v>
      </c>
      <c r="BS191" s="447" t="str">
        <f t="shared" ref="BS191" si="1027">D191&amp;"-"&amp;S191</f>
        <v>-</v>
      </c>
      <c r="BT191" s="447" t="str">
        <f>IF(S191="","",COUNTIF($BS$14:BS191,BS191))</f>
        <v/>
      </c>
      <c r="BU191" s="447" t="str">
        <f t="shared" ref="BU191" si="1028">D191&amp;"-"&amp;T191</f>
        <v>-</v>
      </c>
      <c r="BV191" s="447" t="str">
        <f>IF(T191="","",COUNTIF($BU$14:BU191,BU191))</f>
        <v/>
      </c>
    </row>
    <row r="192" spans="1:74" s="1" customFormat="1" ht="18" customHeight="1" thickBot="1">
      <c r="A192" s="523"/>
      <c r="B192" s="501"/>
      <c r="C192" s="503"/>
      <c r="D192" s="503"/>
      <c r="E192" s="503"/>
      <c r="F192" s="31" t="str">
        <f>IF(C191&gt;0,VLOOKUP(C191,男子登録情報!$A$1:$H$1688,5,0),"")</f>
        <v/>
      </c>
      <c r="G192" s="492"/>
      <c r="H192" s="492"/>
      <c r="I192" s="8" t="s">
        <v>30</v>
      </c>
      <c r="J192" s="112"/>
      <c r="K192" s="6" t="str">
        <f>IF(J192&gt;0,VLOOKUP(J192,男子登録情報!$J$1:$K$22,2,0),"")</f>
        <v/>
      </c>
      <c r="L192" s="8" t="s">
        <v>31</v>
      </c>
      <c r="M192" s="148"/>
      <c r="N192" s="7" t="str">
        <f t="shared" si="730"/>
        <v/>
      </c>
      <c r="O192" s="271"/>
      <c r="P192" s="479"/>
      <c r="Q192" s="480"/>
      <c r="R192" s="481"/>
      <c r="S192" s="828"/>
      <c r="T192" s="828"/>
      <c r="W192" s="168">
        <f t="shared" si="736"/>
        <v>0</v>
      </c>
      <c r="X192" s="447"/>
      <c r="Y192" s="145" t="str">
        <f t="shared" si="731"/>
        <v/>
      </c>
      <c r="Z192" s="145" t="str">
        <f t="shared" si="732"/>
        <v/>
      </c>
      <c r="AA192" s="145" t="str">
        <f t="shared" si="733"/>
        <v/>
      </c>
      <c r="AB192" s="145" t="str">
        <f t="shared" si="734"/>
        <v/>
      </c>
      <c r="AC192" s="178">
        <f t="shared" si="738"/>
        <v>0</v>
      </c>
      <c r="AD192" s="308" t="str">
        <f t="shared" ref="AD192:AD193" si="1029">AD191</f>
        <v/>
      </c>
      <c r="AE192" s="145" t="str">
        <f t="shared" si="740"/>
        <v/>
      </c>
      <c r="AF192" s="145" t="str">
        <f t="shared" si="741"/>
        <v/>
      </c>
      <c r="AG192" s="182" t="str">
        <f t="shared" si="742"/>
        <v/>
      </c>
      <c r="AH192" s="164">
        <f t="shared" si="743"/>
        <v>0</v>
      </c>
      <c r="AJ192" s="164">
        <f t="shared" si="744"/>
        <v>0</v>
      </c>
      <c r="AK192" s="164" t="str">
        <f t="shared" si="745"/>
        <v>00000</v>
      </c>
      <c r="AL192" s="188" t="str">
        <f t="shared" si="746"/>
        <v>0秒0</v>
      </c>
      <c r="AM192" s="189">
        <f t="shared" si="747"/>
        <v>0</v>
      </c>
      <c r="AN192" s="189" t="str">
        <f t="shared" si="748"/>
        <v>0</v>
      </c>
      <c r="AO192" s="189" t="str">
        <f t="shared" si="749"/>
        <v>0</v>
      </c>
      <c r="AP192" s="189" t="str">
        <f t="shared" si="750"/>
        <v>0m</v>
      </c>
      <c r="AQ192" s="189" t="str">
        <f t="shared" si="751"/>
        <v>点</v>
      </c>
      <c r="AR192" s="164">
        <f t="shared" si="752"/>
        <v>0</v>
      </c>
      <c r="AS192" s="144" t="str">
        <f t="shared" si="753"/>
        <v/>
      </c>
      <c r="AT192" s="164">
        <f t="shared" si="754"/>
        <v>0</v>
      </c>
      <c r="AU192" s="164">
        <f t="shared" si="755"/>
        <v>0</v>
      </c>
      <c r="AV192" s="164">
        <f t="shared" si="756"/>
        <v>0</v>
      </c>
      <c r="AW192" s="458"/>
      <c r="AX192" s="458"/>
      <c r="AY192" s="455"/>
      <c r="AZ192" s="452"/>
      <c r="BA192" s="145" t="str">
        <f t="shared" si="758"/>
        <v/>
      </c>
      <c r="BB192" s="145" t="str">
        <f t="shared" si="759"/>
        <v/>
      </c>
      <c r="BC192" s="145" t="str">
        <f t="shared" si="760"/>
        <v/>
      </c>
      <c r="BD192" s="203" t="str">
        <f>IF(J192="","",COUNTIF($BC$14:BC192,BC192))</f>
        <v/>
      </c>
      <c r="BE192" s="1" t="str">
        <f t="shared" si="761"/>
        <v/>
      </c>
      <c r="BF192" s="447"/>
      <c r="BG192" s="447"/>
      <c r="BH192" s="447"/>
      <c r="BI192" s="447"/>
      <c r="BJ192" s="447"/>
      <c r="BK192" s="449"/>
      <c r="BL192" s="447"/>
      <c r="BM192" s="447"/>
      <c r="BN192" s="145">
        <f>COUNTIF($AE$14:AE192,AD192&amp;"-"&amp;"*5000m*")</f>
        <v>0</v>
      </c>
      <c r="BO192" s="447"/>
      <c r="BP192" s="449"/>
      <c r="BQ192" s="447"/>
      <c r="BR192" s="447"/>
      <c r="BS192" s="447"/>
      <c r="BT192" s="447"/>
      <c r="BU192" s="447"/>
      <c r="BV192" s="447"/>
    </row>
    <row r="193" spans="1:74" s="1" customFormat="1" ht="18" customHeight="1" thickBot="1">
      <c r="A193" s="524"/>
      <c r="B193" s="169" t="s">
        <v>32</v>
      </c>
      <c r="C193" s="170"/>
      <c r="D193" s="32"/>
      <c r="E193" s="32"/>
      <c r="F193" s="33"/>
      <c r="G193" s="493"/>
      <c r="H193" s="493"/>
      <c r="I193" s="9" t="s">
        <v>33</v>
      </c>
      <c r="J193" s="112"/>
      <c r="K193" s="6" t="str">
        <f>IF(J193&gt;0,VLOOKUP(J193,男子登録情報!$J$1:$K$22,2,0),"")</f>
        <v/>
      </c>
      <c r="L193" s="10" t="s">
        <v>34</v>
      </c>
      <c r="M193" s="149"/>
      <c r="N193" s="7" t="str">
        <f t="shared" si="730"/>
        <v/>
      </c>
      <c r="O193" s="271"/>
      <c r="P193" s="482"/>
      <c r="Q193" s="483"/>
      <c r="R193" s="484"/>
      <c r="S193" s="829"/>
      <c r="T193" s="829"/>
      <c r="W193" s="168">
        <f t="shared" si="736"/>
        <v>0</v>
      </c>
      <c r="X193" s="447"/>
      <c r="Y193" s="145" t="str">
        <f t="shared" si="731"/>
        <v/>
      </c>
      <c r="Z193" s="145" t="str">
        <f t="shared" si="732"/>
        <v/>
      </c>
      <c r="AA193" s="145" t="str">
        <f t="shared" si="733"/>
        <v/>
      </c>
      <c r="AB193" s="145" t="str">
        <f t="shared" si="734"/>
        <v/>
      </c>
      <c r="AC193" s="178">
        <f t="shared" si="738"/>
        <v>0</v>
      </c>
      <c r="AD193" s="309" t="str">
        <f t="shared" si="1029"/>
        <v/>
      </c>
      <c r="AE193" s="145" t="str">
        <f t="shared" si="740"/>
        <v/>
      </c>
      <c r="AF193" s="145" t="str">
        <f t="shared" si="741"/>
        <v/>
      </c>
      <c r="AG193" s="182" t="str">
        <f t="shared" si="742"/>
        <v/>
      </c>
      <c r="AH193" s="164">
        <f t="shared" si="743"/>
        <v>0</v>
      </c>
      <c r="AJ193" s="164">
        <f t="shared" si="744"/>
        <v>0</v>
      </c>
      <c r="AK193" s="164" t="str">
        <f t="shared" si="745"/>
        <v>00000</v>
      </c>
      <c r="AL193" s="188" t="str">
        <f t="shared" si="746"/>
        <v>0秒0</v>
      </c>
      <c r="AM193" s="189">
        <f t="shared" si="747"/>
        <v>0</v>
      </c>
      <c r="AN193" s="189" t="str">
        <f t="shared" si="748"/>
        <v>0</v>
      </c>
      <c r="AO193" s="189" t="str">
        <f t="shared" si="749"/>
        <v>0</v>
      </c>
      <c r="AP193" s="189" t="str">
        <f t="shared" si="750"/>
        <v>0m</v>
      </c>
      <c r="AQ193" s="189" t="str">
        <f t="shared" si="751"/>
        <v>点</v>
      </c>
      <c r="AR193" s="164">
        <f t="shared" si="752"/>
        <v>0</v>
      </c>
      <c r="AS193" s="144" t="str">
        <f t="shared" si="753"/>
        <v/>
      </c>
      <c r="AT193" s="164">
        <f t="shared" si="754"/>
        <v>0</v>
      </c>
      <c r="AU193" s="164">
        <f t="shared" si="755"/>
        <v>0</v>
      </c>
      <c r="AV193" s="164">
        <f t="shared" si="756"/>
        <v>0</v>
      </c>
      <c r="AW193" s="459"/>
      <c r="AX193" s="459"/>
      <c r="AY193" s="456"/>
      <c r="AZ193" s="453"/>
      <c r="BA193" s="145" t="str">
        <f t="shared" si="758"/>
        <v/>
      </c>
      <c r="BB193" s="145" t="str">
        <f t="shared" si="759"/>
        <v/>
      </c>
      <c r="BC193" s="145" t="str">
        <f t="shared" si="760"/>
        <v/>
      </c>
      <c r="BD193" s="203" t="str">
        <f>IF(J193="","",COUNTIF($BC$14:BC193,BC193))</f>
        <v/>
      </c>
      <c r="BE193" s="1" t="str">
        <f t="shared" si="761"/>
        <v/>
      </c>
      <c r="BF193" s="447"/>
      <c r="BG193" s="447"/>
      <c r="BH193" s="447"/>
      <c r="BI193" s="447"/>
      <c r="BJ193" s="447"/>
      <c r="BK193" s="450"/>
      <c r="BL193" s="447"/>
      <c r="BM193" s="447"/>
      <c r="BN193" s="145">
        <f>COUNTIF($AE$14:AE193,AD193&amp;"-"&amp;"*5000m*")</f>
        <v>0</v>
      </c>
      <c r="BO193" s="447"/>
      <c r="BP193" s="450"/>
      <c r="BQ193" s="447"/>
      <c r="BR193" s="447"/>
      <c r="BS193" s="447"/>
      <c r="BT193" s="447"/>
      <c r="BU193" s="447"/>
      <c r="BV193" s="447"/>
    </row>
    <row r="194" spans="1:74" s="1" customFormat="1" ht="18" customHeight="1" thickTop="1" thickBot="1">
      <c r="A194" s="522">
        <v>61</v>
      </c>
      <c r="B194" s="500" t="s">
        <v>1224</v>
      </c>
      <c r="C194" s="502"/>
      <c r="D194" s="502" t="str">
        <f>IF(C194&gt;0,VLOOKUP(C194,男子登録情報!$A$1:$H$1688,3,0),"")</f>
        <v/>
      </c>
      <c r="E194" s="502" t="str">
        <f>IF(C194&gt;0,VLOOKUP(C194,男子登録情報!$A$1:$H$1688,4,0),"")</f>
        <v/>
      </c>
      <c r="F194" s="30" t="str">
        <f>IF(C194&gt;0,VLOOKUP(C194,男子登録情報!$A$1:$H$1688,8,0),"")</f>
        <v/>
      </c>
      <c r="G194" s="491" t="e">
        <f>IF(F195&gt;0,VLOOKUP(F195,男子登録情報!$N$2:$O$48,2,0),"")</f>
        <v>#N/A</v>
      </c>
      <c r="H194" s="491" t="str">
        <f t="shared" ref="H194" si="1030">IF(C194&gt;0,TEXT(C194,"100000000"),"000000000")</f>
        <v>000000000</v>
      </c>
      <c r="I194" s="5" t="s">
        <v>26</v>
      </c>
      <c r="J194" s="112"/>
      <c r="K194" s="6" t="str">
        <f>IF(J194&gt;0,VLOOKUP(J194,男子登録情報!$J$1:$K$22,2,0),"")</f>
        <v/>
      </c>
      <c r="L194" s="5" t="s">
        <v>29</v>
      </c>
      <c r="M194" s="150"/>
      <c r="N194" s="7" t="str">
        <f t="shared" si="730"/>
        <v/>
      </c>
      <c r="O194" s="271"/>
      <c r="P194" s="512"/>
      <c r="Q194" s="513"/>
      <c r="R194" s="514"/>
      <c r="S194" s="827"/>
      <c r="T194" s="827"/>
      <c r="W194" s="168">
        <f t="shared" si="736"/>
        <v>0</v>
      </c>
      <c r="X194" s="447">
        <f t="shared" ref="X194" si="1031">C194</f>
        <v>0</v>
      </c>
      <c r="Y194" s="145" t="str">
        <f t="shared" si="731"/>
        <v/>
      </c>
      <c r="Z194" s="145" t="str">
        <f t="shared" si="732"/>
        <v/>
      </c>
      <c r="AA194" s="145" t="str">
        <f t="shared" si="733"/>
        <v/>
      </c>
      <c r="AB194" s="145" t="str">
        <f t="shared" si="734"/>
        <v/>
      </c>
      <c r="AC194" s="178">
        <f t="shared" si="738"/>
        <v>0</v>
      </c>
      <c r="AD194" s="307" t="str">
        <f t="shared" ref="AD194" si="1032">IF(D194="","",D194)</f>
        <v/>
      </c>
      <c r="AE194" s="145" t="str">
        <f t="shared" si="740"/>
        <v/>
      </c>
      <c r="AF194" s="145" t="str">
        <f t="shared" si="741"/>
        <v/>
      </c>
      <c r="AG194" s="182" t="str">
        <f t="shared" si="742"/>
        <v/>
      </c>
      <c r="AH194" s="164">
        <f t="shared" si="743"/>
        <v>0</v>
      </c>
      <c r="AJ194" s="164">
        <f t="shared" si="744"/>
        <v>0</v>
      </c>
      <c r="AK194" s="164" t="str">
        <f t="shared" si="745"/>
        <v>00000</v>
      </c>
      <c r="AL194" s="188" t="str">
        <f t="shared" si="746"/>
        <v>0秒0</v>
      </c>
      <c r="AM194" s="189">
        <f t="shared" si="747"/>
        <v>0</v>
      </c>
      <c r="AN194" s="189" t="str">
        <f t="shared" si="748"/>
        <v>0</v>
      </c>
      <c r="AO194" s="189" t="str">
        <f t="shared" si="749"/>
        <v>0</v>
      </c>
      <c r="AP194" s="189" t="str">
        <f t="shared" si="750"/>
        <v>0m</v>
      </c>
      <c r="AQ194" s="189" t="str">
        <f t="shared" si="751"/>
        <v>点</v>
      </c>
      <c r="AR194" s="164">
        <f t="shared" si="752"/>
        <v>0</v>
      </c>
      <c r="AS194" s="144" t="str">
        <f t="shared" si="753"/>
        <v/>
      </c>
      <c r="AT194" s="164">
        <f t="shared" si="754"/>
        <v>0</v>
      </c>
      <c r="AU194" s="164">
        <f t="shared" si="755"/>
        <v>0</v>
      </c>
      <c r="AV194" s="164">
        <f t="shared" si="756"/>
        <v>0</v>
      </c>
      <c r="AW194" s="457">
        <f>IF(S194="",0,COUNTA($S$14:S196))</f>
        <v>0</v>
      </c>
      <c r="AX194" s="457">
        <f>IF(T194="",0,COUNTA($T$14:T196))</f>
        <v>0</v>
      </c>
      <c r="AY194" s="454">
        <f>IF(OR($K194="20100",$K195="20100",$K196="20100"),COUNTIF($K$14:K196,"20100"),0)</f>
        <v>0</v>
      </c>
      <c r="AZ194" s="451">
        <f t="shared" ref="AZ194" si="1033">IF($AY194=0,0,INDEX($M194:$M196,MATCH("20100",$K194:$K196,0),1))</f>
        <v>0</v>
      </c>
      <c r="BA194" s="145" t="str">
        <f t="shared" si="758"/>
        <v/>
      </c>
      <c r="BB194" s="145" t="str">
        <f t="shared" si="759"/>
        <v/>
      </c>
      <c r="BC194" s="145" t="str">
        <f t="shared" si="760"/>
        <v/>
      </c>
      <c r="BD194" s="203" t="str">
        <f>IF(J194="","",COUNTIF($BC$14:BC194,BC194))</f>
        <v/>
      </c>
      <c r="BE194" s="1" t="str">
        <f t="shared" si="761"/>
        <v/>
      </c>
      <c r="BF194" s="447" t="str">
        <f>IF(D194="","",COUNTIF($AD$14:AD194,AD194))</f>
        <v/>
      </c>
      <c r="BG194" s="447">
        <f t="shared" ref="BG194" si="1034">IF(BF194=1,BF194,0)</f>
        <v>0</v>
      </c>
      <c r="BH194" s="447" t="str">
        <f t="shared" ref="BH194" si="1035">IF(D194="","",$BL194)</f>
        <v/>
      </c>
      <c r="BI194" s="447" t="str">
        <f t="shared" ref="BI194" si="1036">IF(E194="","",$BL194)</f>
        <v/>
      </c>
      <c r="BJ194" s="447" t="str">
        <f t="shared" ref="BJ194" si="1037">IF(F194="","",$BL194)</f>
        <v/>
      </c>
      <c r="BK194" s="448" t="str">
        <f t="shared" ref="BK194" si="1038">IFERROR(IF(G194="","",BL194),"")</f>
        <v/>
      </c>
      <c r="BL194" s="447">
        <v>61</v>
      </c>
      <c r="BM194" s="447">
        <f t="shared" ref="BM194" si="1039">IF(C194&gt;0,"",IF(COUNTIF(BH194:BK196,BL194)=4,"",1))</f>
        <v>1</v>
      </c>
      <c r="BN194" s="145">
        <f>COUNTIF($AE$14:AE194,AD194&amp;"-"&amp;"*5000m*")</f>
        <v>0</v>
      </c>
      <c r="BO194" s="447">
        <f t="shared" ref="BO194" si="1040">SUM(BN194:BN196)/3</f>
        <v>0</v>
      </c>
      <c r="BP194" s="448" t="str">
        <f t="shared" ref="BP194" si="1041">IF(AD194="","",IF(AND(COUNTA(J194:J196)=0,COUNTA(S194:T196)=0),1,""))</f>
        <v/>
      </c>
      <c r="BQ194" s="447">
        <f t="shared" ref="BQ194:BR194" si="1042">IF(AND($AD194="",COUNTA(S194)&gt;0),1,0)</f>
        <v>0</v>
      </c>
      <c r="BR194" s="447">
        <f t="shared" si="1042"/>
        <v>0</v>
      </c>
      <c r="BS194" s="447" t="str">
        <f t="shared" ref="BS194" si="1043">D194&amp;"-"&amp;S194</f>
        <v>-</v>
      </c>
      <c r="BT194" s="447" t="str">
        <f>IF(S194="","",COUNTIF($BS$14:BS194,BS194))</f>
        <v/>
      </c>
      <c r="BU194" s="447" t="str">
        <f t="shared" ref="BU194" si="1044">D194&amp;"-"&amp;T194</f>
        <v>-</v>
      </c>
      <c r="BV194" s="447" t="str">
        <f>IF(T194="","",COUNTIF($BU$14:BU194,BU194))</f>
        <v/>
      </c>
    </row>
    <row r="195" spans="1:74" s="1" customFormat="1" ht="18" customHeight="1" thickBot="1">
      <c r="A195" s="523"/>
      <c r="B195" s="501"/>
      <c r="C195" s="503"/>
      <c r="D195" s="503"/>
      <c r="E195" s="503"/>
      <c r="F195" s="31" t="str">
        <f>IF(C194&gt;0,VLOOKUP(C194,男子登録情報!$A$1:$H$1688,5,0),"")</f>
        <v/>
      </c>
      <c r="G195" s="492"/>
      <c r="H195" s="492"/>
      <c r="I195" s="8" t="s">
        <v>30</v>
      </c>
      <c r="J195" s="112"/>
      <c r="K195" s="6" t="str">
        <f>IF(J195&gt;0,VLOOKUP(J195,男子登録情報!$J$1:$K$22,2,0),"")</f>
        <v/>
      </c>
      <c r="L195" s="8" t="s">
        <v>31</v>
      </c>
      <c r="M195" s="148"/>
      <c r="N195" s="7" t="str">
        <f t="shared" si="730"/>
        <v/>
      </c>
      <c r="O195" s="271"/>
      <c r="P195" s="479"/>
      <c r="Q195" s="480"/>
      <c r="R195" s="481"/>
      <c r="S195" s="828"/>
      <c r="T195" s="828"/>
      <c r="W195" s="168">
        <f t="shared" si="736"/>
        <v>0</v>
      </c>
      <c r="X195" s="447"/>
      <c r="Y195" s="145" t="str">
        <f t="shared" si="731"/>
        <v/>
      </c>
      <c r="Z195" s="145" t="str">
        <f t="shared" si="732"/>
        <v/>
      </c>
      <c r="AA195" s="145" t="str">
        <f t="shared" si="733"/>
        <v/>
      </c>
      <c r="AB195" s="145" t="str">
        <f t="shared" si="734"/>
        <v/>
      </c>
      <c r="AC195" s="178">
        <f t="shared" si="738"/>
        <v>0</v>
      </c>
      <c r="AD195" s="308" t="str">
        <f t="shared" ref="AD195:AD196" si="1045">AD194</f>
        <v/>
      </c>
      <c r="AE195" s="145" t="str">
        <f t="shared" si="740"/>
        <v/>
      </c>
      <c r="AF195" s="145" t="str">
        <f t="shared" si="741"/>
        <v/>
      </c>
      <c r="AG195" s="182" t="str">
        <f t="shared" si="742"/>
        <v/>
      </c>
      <c r="AH195" s="164">
        <f t="shared" si="743"/>
        <v>0</v>
      </c>
      <c r="AJ195" s="164">
        <f t="shared" si="744"/>
        <v>0</v>
      </c>
      <c r="AK195" s="164" t="str">
        <f t="shared" si="745"/>
        <v>00000</v>
      </c>
      <c r="AL195" s="188" t="str">
        <f t="shared" si="746"/>
        <v>0秒0</v>
      </c>
      <c r="AM195" s="189">
        <f t="shared" si="747"/>
        <v>0</v>
      </c>
      <c r="AN195" s="189" t="str">
        <f t="shared" si="748"/>
        <v>0</v>
      </c>
      <c r="AO195" s="189" t="str">
        <f t="shared" si="749"/>
        <v>0</v>
      </c>
      <c r="AP195" s="189" t="str">
        <f t="shared" si="750"/>
        <v>0m</v>
      </c>
      <c r="AQ195" s="189" t="str">
        <f t="shared" si="751"/>
        <v>点</v>
      </c>
      <c r="AR195" s="164">
        <f t="shared" si="752"/>
        <v>0</v>
      </c>
      <c r="AS195" s="144" t="str">
        <f t="shared" si="753"/>
        <v/>
      </c>
      <c r="AT195" s="164">
        <f t="shared" si="754"/>
        <v>0</v>
      </c>
      <c r="AU195" s="164">
        <f t="shared" si="755"/>
        <v>0</v>
      </c>
      <c r="AV195" s="164">
        <f t="shared" si="756"/>
        <v>0</v>
      </c>
      <c r="AW195" s="458"/>
      <c r="AX195" s="458"/>
      <c r="AY195" s="455"/>
      <c r="AZ195" s="452"/>
      <c r="BA195" s="145" t="str">
        <f t="shared" si="758"/>
        <v/>
      </c>
      <c r="BB195" s="145" t="str">
        <f t="shared" si="759"/>
        <v/>
      </c>
      <c r="BC195" s="145" t="str">
        <f t="shared" si="760"/>
        <v/>
      </c>
      <c r="BD195" s="203" t="str">
        <f>IF(J195="","",COUNTIF($BC$14:BC195,BC195))</f>
        <v/>
      </c>
      <c r="BE195" s="1" t="str">
        <f t="shared" si="761"/>
        <v/>
      </c>
      <c r="BF195" s="447"/>
      <c r="BG195" s="447"/>
      <c r="BH195" s="447"/>
      <c r="BI195" s="447"/>
      <c r="BJ195" s="447"/>
      <c r="BK195" s="449"/>
      <c r="BL195" s="447"/>
      <c r="BM195" s="447"/>
      <c r="BN195" s="145">
        <f>COUNTIF($AE$14:AE195,AD195&amp;"-"&amp;"*5000m*")</f>
        <v>0</v>
      </c>
      <c r="BO195" s="447"/>
      <c r="BP195" s="449"/>
      <c r="BQ195" s="447"/>
      <c r="BR195" s="447"/>
      <c r="BS195" s="447"/>
      <c r="BT195" s="447"/>
      <c r="BU195" s="447"/>
      <c r="BV195" s="447"/>
    </row>
    <row r="196" spans="1:74" s="1" customFormat="1" ht="18" customHeight="1" thickBot="1">
      <c r="A196" s="524"/>
      <c r="B196" s="169" t="s">
        <v>32</v>
      </c>
      <c r="C196" s="170"/>
      <c r="D196" s="32"/>
      <c r="E196" s="32"/>
      <c r="F196" s="33"/>
      <c r="G196" s="493"/>
      <c r="H196" s="493"/>
      <c r="I196" s="9" t="s">
        <v>33</v>
      </c>
      <c r="J196" s="112"/>
      <c r="K196" s="6" t="str">
        <f>IF(J196&gt;0,VLOOKUP(J196,男子登録情報!$J$1:$K$22,2,0),"")</f>
        <v/>
      </c>
      <c r="L196" s="10" t="s">
        <v>34</v>
      </c>
      <c r="M196" s="149"/>
      <c r="N196" s="7" t="str">
        <f t="shared" si="730"/>
        <v/>
      </c>
      <c r="O196" s="271"/>
      <c r="P196" s="482"/>
      <c r="Q196" s="483"/>
      <c r="R196" s="484"/>
      <c r="S196" s="829"/>
      <c r="T196" s="829"/>
      <c r="W196" s="168">
        <f t="shared" si="736"/>
        <v>0</v>
      </c>
      <c r="X196" s="447"/>
      <c r="Y196" s="145" t="str">
        <f t="shared" si="731"/>
        <v/>
      </c>
      <c r="Z196" s="145" t="str">
        <f t="shared" si="732"/>
        <v/>
      </c>
      <c r="AA196" s="145" t="str">
        <f t="shared" si="733"/>
        <v/>
      </c>
      <c r="AB196" s="145" t="str">
        <f t="shared" si="734"/>
        <v/>
      </c>
      <c r="AC196" s="178">
        <f t="shared" si="738"/>
        <v>0</v>
      </c>
      <c r="AD196" s="309" t="str">
        <f t="shared" si="1045"/>
        <v/>
      </c>
      <c r="AE196" s="145" t="str">
        <f t="shared" si="740"/>
        <v/>
      </c>
      <c r="AF196" s="145" t="str">
        <f t="shared" si="741"/>
        <v/>
      </c>
      <c r="AG196" s="182" t="str">
        <f t="shared" si="742"/>
        <v/>
      </c>
      <c r="AH196" s="164">
        <f t="shared" si="743"/>
        <v>0</v>
      </c>
      <c r="AJ196" s="164">
        <f t="shared" si="744"/>
        <v>0</v>
      </c>
      <c r="AK196" s="164" t="str">
        <f t="shared" si="745"/>
        <v>00000</v>
      </c>
      <c r="AL196" s="188" t="str">
        <f t="shared" si="746"/>
        <v>0秒0</v>
      </c>
      <c r="AM196" s="189">
        <f t="shared" si="747"/>
        <v>0</v>
      </c>
      <c r="AN196" s="189" t="str">
        <f t="shared" si="748"/>
        <v>0</v>
      </c>
      <c r="AO196" s="189" t="str">
        <f t="shared" si="749"/>
        <v>0</v>
      </c>
      <c r="AP196" s="189" t="str">
        <f t="shared" si="750"/>
        <v>0m</v>
      </c>
      <c r="AQ196" s="189" t="str">
        <f t="shared" si="751"/>
        <v>点</v>
      </c>
      <c r="AR196" s="164">
        <f t="shared" si="752"/>
        <v>0</v>
      </c>
      <c r="AS196" s="144" t="str">
        <f t="shared" si="753"/>
        <v/>
      </c>
      <c r="AT196" s="164">
        <f t="shared" si="754"/>
        <v>0</v>
      </c>
      <c r="AU196" s="164">
        <f t="shared" si="755"/>
        <v>0</v>
      </c>
      <c r="AV196" s="164">
        <f t="shared" si="756"/>
        <v>0</v>
      </c>
      <c r="AW196" s="459"/>
      <c r="AX196" s="459"/>
      <c r="AY196" s="456"/>
      <c r="AZ196" s="453"/>
      <c r="BA196" s="145" t="str">
        <f t="shared" si="758"/>
        <v/>
      </c>
      <c r="BB196" s="145" t="str">
        <f t="shared" si="759"/>
        <v/>
      </c>
      <c r="BC196" s="145" t="str">
        <f t="shared" si="760"/>
        <v/>
      </c>
      <c r="BD196" s="203" t="str">
        <f>IF(J196="","",COUNTIF($BC$14:BC196,BC196))</f>
        <v/>
      </c>
      <c r="BE196" s="1" t="str">
        <f t="shared" si="761"/>
        <v/>
      </c>
      <c r="BF196" s="447"/>
      <c r="BG196" s="447"/>
      <c r="BH196" s="447"/>
      <c r="BI196" s="447"/>
      <c r="BJ196" s="447"/>
      <c r="BK196" s="450"/>
      <c r="BL196" s="447"/>
      <c r="BM196" s="447"/>
      <c r="BN196" s="145">
        <f>COUNTIF($AE$14:AE196,AD196&amp;"-"&amp;"*5000m*")</f>
        <v>0</v>
      </c>
      <c r="BO196" s="447"/>
      <c r="BP196" s="450"/>
      <c r="BQ196" s="447"/>
      <c r="BR196" s="447"/>
      <c r="BS196" s="447"/>
      <c r="BT196" s="447"/>
      <c r="BU196" s="447"/>
      <c r="BV196" s="447"/>
    </row>
    <row r="197" spans="1:74" s="1" customFormat="1" ht="18" customHeight="1" thickTop="1" thickBot="1">
      <c r="A197" s="522">
        <v>62</v>
      </c>
      <c r="B197" s="500" t="s">
        <v>1224</v>
      </c>
      <c r="C197" s="502"/>
      <c r="D197" s="502" t="str">
        <f>IF(C197&gt;0,VLOOKUP(C197,男子登録情報!$A$1:$H$1688,3,0),"")</f>
        <v/>
      </c>
      <c r="E197" s="502" t="str">
        <f>IF(C197&gt;0,VLOOKUP(C197,男子登録情報!$A$1:$H$1688,4,0),"")</f>
        <v/>
      </c>
      <c r="F197" s="30" t="str">
        <f>IF(C197&gt;0,VLOOKUP(C197,男子登録情報!$A$1:$H$1688,8,0),"")</f>
        <v/>
      </c>
      <c r="G197" s="491" t="e">
        <f>IF(F198&gt;0,VLOOKUP(F198,男子登録情報!$N$2:$O$48,2,0),"")</f>
        <v>#N/A</v>
      </c>
      <c r="H197" s="491" t="str">
        <f t="shared" ref="H197" si="1046">IF(C197&gt;0,TEXT(C197,"100000000"),"000000000")</f>
        <v>000000000</v>
      </c>
      <c r="I197" s="5" t="s">
        <v>26</v>
      </c>
      <c r="J197" s="112"/>
      <c r="K197" s="6" t="str">
        <f>IF(J197&gt;0,VLOOKUP(J197,男子登録情報!$J$1:$K$22,2,0),"")</f>
        <v/>
      </c>
      <c r="L197" s="5" t="s">
        <v>29</v>
      </c>
      <c r="M197" s="150"/>
      <c r="N197" s="7" t="str">
        <f t="shared" si="730"/>
        <v/>
      </c>
      <c r="O197" s="271"/>
      <c r="P197" s="512"/>
      <c r="Q197" s="513"/>
      <c r="R197" s="514"/>
      <c r="S197" s="827"/>
      <c r="T197" s="827"/>
      <c r="W197" s="168">
        <f t="shared" si="736"/>
        <v>0</v>
      </c>
      <c r="X197" s="447">
        <f t="shared" ref="X197" si="1047">C197</f>
        <v>0</v>
      </c>
      <c r="Y197" s="145" t="str">
        <f t="shared" si="731"/>
        <v/>
      </c>
      <c r="Z197" s="145" t="str">
        <f t="shared" si="732"/>
        <v/>
      </c>
      <c r="AA197" s="145" t="str">
        <f t="shared" si="733"/>
        <v/>
      </c>
      <c r="AB197" s="145" t="str">
        <f t="shared" si="734"/>
        <v/>
      </c>
      <c r="AC197" s="178">
        <f t="shared" si="738"/>
        <v>0</v>
      </c>
      <c r="AD197" s="307" t="str">
        <f t="shared" ref="AD197" si="1048">IF(D197="","",D197)</f>
        <v/>
      </c>
      <c r="AE197" s="145" t="str">
        <f t="shared" si="740"/>
        <v/>
      </c>
      <c r="AF197" s="145" t="str">
        <f t="shared" si="741"/>
        <v/>
      </c>
      <c r="AG197" s="182" t="str">
        <f t="shared" si="742"/>
        <v/>
      </c>
      <c r="AH197" s="164">
        <f t="shared" si="743"/>
        <v>0</v>
      </c>
      <c r="AJ197" s="164">
        <f t="shared" si="744"/>
        <v>0</v>
      </c>
      <c r="AK197" s="164" t="str">
        <f t="shared" si="745"/>
        <v>00000</v>
      </c>
      <c r="AL197" s="188" t="str">
        <f t="shared" si="746"/>
        <v>0秒0</v>
      </c>
      <c r="AM197" s="189">
        <f t="shared" si="747"/>
        <v>0</v>
      </c>
      <c r="AN197" s="189" t="str">
        <f t="shared" si="748"/>
        <v>0</v>
      </c>
      <c r="AO197" s="189" t="str">
        <f t="shared" si="749"/>
        <v>0</v>
      </c>
      <c r="AP197" s="189" t="str">
        <f t="shared" si="750"/>
        <v>0m</v>
      </c>
      <c r="AQ197" s="189" t="str">
        <f t="shared" si="751"/>
        <v>点</v>
      </c>
      <c r="AR197" s="164">
        <f t="shared" si="752"/>
        <v>0</v>
      </c>
      <c r="AS197" s="144" t="str">
        <f t="shared" si="753"/>
        <v/>
      </c>
      <c r="AT197" s="164">
        <f t="shared" si="754"/>
        <v>0</v>
      </c>
      <c r="AU197" s="164">
        <f t="shared" si="755"/>
        <v>0</v>
      </c>
      <c r="AV197" s="164">
        <f t="shared" si="756"/>
        <v>0</v>
      </c>
      <c r="AW197" s="457">
        <f>IF(S197="",0,COUNTA($S$14:S199))</f>
        <v>0</v>
      </c>
      <c r="AX197" s="457">
        <f>IF(T197="",0,COUNTA($T$14:T199))</f>
        <v>0</v>
      </c>
      <c r="AY197" s="454">
        <f>IF(OR($K197="20100",$K198="20100",$K199="20100"),COUNTIF($K$14:K199,"20100"),0)</f>
        <v>0</v>
      </c>
      <c r="AZ197" s="451">
        <f t="shared" ref="AZ197" si="1049">IF($AY197=0,0,INDEX($M197:$M199,MATCH("20100",$K197:$K199,0),1))</f>
        <v>0</v>
      </c>
      <c r="BA197" s="145" t="str">
        <f t="shared" si="758"/>
        <v/>
      </c>
      <c r="BB197" s="145" t="str">
        <f t="shared" si="759"/>
        <v/>
      </c>
      <c r="BC197" s="145" t="str">
        <f t="shared" si="760"/>
        <v/>
      </c>
      <c r="BD197" s="203" t="str">
        <f>IF(J197="","",COUNTIF($BC$14:BC197,BC197))</f>
        <v/>
      </c>
      <c r="BE197" s="1" t="str">
        <f t="shared" si="761"/>
        <v/>
      </c>
      <c r="BF197" s="447" t="str">
        <f>IF(D197="","",COUNTIF($AD$14:AD197,AD197))</f>
        <v/>
      </c>
      <c r="BG197" s="447">
        <f t="shared" ref="BG197" si="1050">IF(BF197=1,BF197,0)</f>
        <v>0</v>
      </c>
      <c r="BH197" s="447" t="str">
        <f t="shared" ref="BH197" si="1051">IF(D197="","",$BL197)</f>
        <v/>
      </c>
      <c r="BI197" s="447" t="str">
        <f t="shared" ref="BI197" si="1052">IF(E197="","",$BL197)</f>
        <v/>
      </c>
      <c r="BJ197" s="447" t="str">
        <f t="shared" ref="BJ197" si="1053">IF(F197="","",$BL197)</f>
        <v/>
      </c>
      <c r="BK197" s="448" t="str">
        <f t="shared" ref="BK197" si="1054">IFERROR(IF(G197="","",BL197),"")</f>
        <v/>
      </c>
      <c r="BL197" s="447">
        <v>62</v>
      </c>
      <c r="BM197" s="447">
        <f t="shared" ref="BM197" si="1055">IF(C197&gt;0,"",IF(COUNTIF(BH197:BK199,BL197)=4,"",1))</f>
        <v>1</v>
      </c>
      <c r="BN197" s="145">
        <f>COUNTIF($AE$14:AE197,AD197&amp;"-"&amp;"*5000m*")</f>
        <v>0</v>
      </c>
      <c r="BO197" s="447">
        <f t="shared" ref="BO197" si="1056">SUM(BN197:BN199)/3</f>
        <v>0</v>
      </c>
      <c r="BP197" s="448" t="str">
        <f t="shared" ref="BP197" si="1057">IF(AD197="","",IF(AND(COUNTA(J197:J199)=0,COUNTA(S197:T199)=0),1,""))</f>
        <v/>
      </c>
      <c r="BQ197" s="447">
        <f t="shared" ref="BQ197:BR197" si="1058">IF(AND($AD197="",COUNTA(S197)&gt;0),1,0)</f>
        <v>0</v>
      </c>
      <c r="BR197" s="447">
        <f t="shared" si="1058"/>
        <v>0</v>
      </c>
      <c r="BS197" s="447" t="str">
        <f t="shared" ref="BS197" si="1059">D197&amp;"-"&amp;S197</f>
        <v>-</v>
      </c>
      <c r="BT197" s="447" t="str">
        <f>IF(S197="","",COUNTIF($BS$14:BS197,BS197))</f>
        <v/>
      </c>
      <c r="BU197" s="447" t="str">
        <f t="shared" ref="BU197" si="1060">D197&amp;"-"&amp;T197</f>
        <v>-</v>
      </c>
      <c r="BV197" s="447" t="str">
        <f>IF(T197="","",COUNTIF($BU$14:BU197,BU197))</f>
        <v/>
      </c>
    </row>
    <row r="198" spans="1:74" s="1" customFormat="1" ht="18" customHeight="1" thickBot="1">
      <c r="A198" s="523"/>
      <c r="B198" s="501"/>
      <c r="C198" s="503"/>
      <c r="D198" s="503"/>
      <c r="E198" s="503"/>
      <c r="F198" s="31" t="str">
        <f>IF(C197&gt;0,VLOOKUP(C197,男子登録情報!$A$1:$H$1688,5,0),"")</f>
        <v/>
      </c>
      <c r="G198" s="492"/>
      <c r="H198" s="492"/>
      <c r="I198" s="8" t="s">
        <v>30</v>
      </c>
      <c r="J198" s="112"/>
      <c r="K198" s="6" t="str">
        <f>IF(J198&gt;0,VLOOKUP(J198,男子登録情報!$J$1:$K$22,2,0),"")</f>
        <v/>
      </c>
      <c r="L198" s="8" t="s">
        <v>31</v>
      </c>
      <c r="M198" s="148"/>
      <c r="N198" s="7" t="str">
        <f t="shared" si="730"/>
        <v/>
      </c>
      <c r="O198" s="271"/>
      <c r="P198" s="479"/>
      <c r="Q198" s="480"/>
      <c r="R198" s="481"/>
      <c r="S198" s="828"/>
      <c r="T198" s="828"/>
      <c r="W198" s="168">
        <f t="shared" si="736"/>
        <v>0</v>
      </c>
      <c r="X198" s="447"/>
      <c r="Y198" s="145" t="str">
        <f t="shared" si="731"/>
        <v/>
      </c>
      <c r="Z198" s="145" t="str">
        <f t="shared" si="732"/>
        <v/>
      </c>
      <c r="AA198" s="145" t="str">
        <f t="shared" si="733"/>
        <v/>
      </c>
      <c r="AB198" s="145" t="str">
        <f t="shared" si="734"/>
        <v/>
      </c>
      <c r="AC198" s="178">
        <f t="shared" si="738"/>
        <v>0</v>
      </c>
      <c r="AD198" s="308" t="str">
        <f t="shared" ref="AD198:AD199" si="1061">AD197</f>
        <v/>
      </c>
      <c r="AE198" s="145" t="str">
        <f t="shared" si="740"/>
        <v/>
      </c>
      <c r="AF198" s="145" t="str">
        <f t="shared" si="741"/>
        <v/>
      </c>
      <c r="AG198" s="182" t="str">
        <f t="shared" si="742"/>
        <v/>
      </c>
      <c r="AH198" s="164">
        <f t="shared" si="743"/>
        <v>0</v>
      </c>
      <c r="AJ198" s="164">
        <f t="shared" si="744"/>
        <v>0</v>
      </c>
      <c r="AK198" s="164" t="str">
        <f t="shared" si="745"/>
        <v>00000</v>
      </c>
      <c r="AL198" s="188" t="str">
        <f t="shared" si="746"/>
        <v>0秒0</v>
      </c>
      <c r="AM198" s="189">
        <f t="shared" si="747"/>
        <v>0</v>
      </c>
      <c r="AN198" s="189" t="str">
        <f t="shared" si="748"/>
        <v>0</v>
      </c>
      <c r="AO198" s="189" t="str">
        <f t="shared" si="749"/>
        <v>0</v>
      </c>
      <c r="AP198" s="189" t="str">
        <f t="shared" si="750"/>
        <v>0m</v>
      </c>
      <c r="AQ198" s="189" t="str">
        <f t="shared" si="751"/>
        <v>点</v>
      </c>
      <c r="AR198" s="164">
        <f t="shared" si="752"/>
        <v>0</v>
      </c>
      <c r="AS198" s="144" t="str">
        <f t="shared" si="753"/>
        <v/>
      </c>
      <c r="AT198" s="164">
        <f t="shared" si="754"/>
        <v>0</v>
      </c>
      <c r="AU198" s="164">
        <f t="shared" si="755"/>
        <v>0</v>
      </c>
      <c r="AV198" s="164">
        <f t="shared" si="756"/>
        <v>0</v>
      </c>
      <c r="AW198" s="458"/>
      <c r="AX198" s="458"/>
      <c r="AY198" s="455"/>
      <c r="AZ198" s="452"/>
      <c r="BA198" s="145" t="str">
        <f t="shared" si="758"/>
        <v/>
      </c>
      <c r="BB198" s="145" t="str">
        <f t="shared" si="759"/>
        <v/>
      </c>
      <c r="BC198" s="145" t="str">
        <f t="shared" si="760"/>
        <v/>
      </c>
      <c r="BD198" s="203" t="str">
        <f>IF(J198="","",COUNTIF($BC$14:BC198,BC198))</f>
        <v/>
      </c>
      <c r="BE198" s="1" t="str">
        <f t="shared" si="761"/>
        <v/>
      </c>
      <c r="BF198" s="447"/>
      <c r="BG198" s="447"/>
      <c r="BH198" s="447"/>
      <c r="BI198" s="447"/>
      <c r="BJ198" s="447"/>
      <c r="BK198" s="449"/>
      <c r="BL198" s="447"/>
      <c r="BM198" s="447"/>
      <c r="BN198" s="145">
        <f>COUNTIF($AE$14:AE198,AD198&amp;"-"&amp;"*5000m*")</f>
        <v>0</v>
      </c>
      <c r="BO198" s="447"/>
      <c r="BP198" s="449"/>
      <c r="BQ198" s="447"/>
      <c r="BR198" s="447"/>
      <c r="BS198" s="447"/>
      <c r="BT198" s="447"/>
      <c r="BU198" s="447"/>
      <c r="BV198" s="447"/>
    </row>
    <row r="199" spans="1:74" s="1" customFormat="1" ht="18" customHeight="1" thickBot="1">
      <c r="A199" s="524"/>
      <c r="B199" s="169" t="s">
        <v>32</v>
      </c>
      <c r="C199" s="170"/>
      <c r="D199" s="32"/>
      <c r="E199" s="32"/>
      <c r="F199" s="33"/>
      <c r="G199" s="493"/>
      <c r="H199" s="493"/>
      <c r="I199" s="9" t="s">
        <v>33</v>
      </c>
      <c r="J199" s="112"/>
      <c r="K199" s="6" t="str">
        <f>IF(J199&gt;0,VLOOKUP(J199,男子登録情報!$J$1:$K$22,2,0),"")</f>
        <v/>
      </c>
      <c r="L199" s="10" t="s">
        <v>34</v>
      </c>
      <c r="M199" s="149"/>
      <c r="N199" s="7" t="str">
        <f t="shared" si="730"/>
        <v/>
      </c>
      <c r="O199" s="271"/>
      <c r="P199" s="482"/>
      <c r="Q199" s="483"/>
      <c r="R199" s="484"/>
      <c r="S199" s="829"/>
      <c r="T199" s="829"/>
      <c r="W199" s="168">
        <f t="shared" si="736"/>
        <v>0</v>
      </c>
      <c r="X199" s="447"/>
      <c r="Y199" s="145" t="str">
        <f t="shared" si="731"/>
        <v/>
      </c>
      <c r="Z199" s="145" t="str">
        <f t="shared" si="732"/>
        <v/>
      </c>
      <c r="AA199" s="145" t="str">
        <f t="shared" si="733"/>
        <v/>
      </c>
      <c r="AB199" s="145" t="str">
        <f t="shared" si="734"/>
        <v/>
      </c>
      <c r="AC199" s="178">
        <f t="shared" si="738"/>
        <v>0</v>
      </c>
      <c r="AD199" s="309" t="str">
        <f t="shared" si="1061"/>
        <v/>
      </c>
      <c r="AE199" s="145" t="str">
        <f t="shared" si="740"/>
        <v/>
      </c>
      <c r="AF199" s="145" t="str">
        <f t="shared" si="741"/>
        <v/>
      </c>
      <c r="AG199" s="182" t="str">
        <f t="shared" si="742"/>
        <v/>
      </c>
      <c r="AH199" s="164">
        <f t="shared" si="743"/>
        <v>0</v>
      </c>
      <c r="AJ199" s="164">
        <f t="shared" si="744"/>
        <v>0</v>
      </c>
      <c r="AK199" s="164" t="str">
        <f t="shared" si="745"/>
        <v>00000</v>
      </c>
      <c r="AL199" s="188" t="str">
        <f t="shared" si="746"/>
        <v>0秒0</v>
      </c>
      <c r="AM199" s="189">
        <f t="shared" si="747"/>
        <v>0</v>
      </c>
      <c r="AN199" s="189" t="str">
        <f t="shared" si="748"/>
        <v>0</v>
      </c>
      <c r="AO199" s="189" t="str">
        <f t="shared" si="749"/>
        <v>0</v>
      </c>
      <c r="AP199" s="189" t="str">
        <f t="shared" si="750"/>
        <v>0m</v>
      </c>
      <c r="AQ199" s="189" t="str">
        <f t="shared" si="751"/>
        <v>点</v>
      </c>
      <c r="AR199" s="164">
        <f t="shared" si="752"/>
        <v>0</v>
      </c>
      <c r="AS199" s="144" t="str">
        <f t="shared" si="753"/>
        <v/>
      </c>
      <c r="AT199" s="164">
        <f t="shared" si="754"/>
        <v>0</v>
      </c>
      <c r="AU199" s="164">
        <f t="shared" si="755"/>
        <v>0</v>
      </c>
      <c r="AV199" s="164">
        <f t="shared" si="756"/>
        <v>0</v>
      </c>
      <c r="AW199" s="459"/>
      <c r="AX199" s="459"/>
      <c r="AY199" s="456"/>
      <c r="AZ199" s="453"/>
      <c r="BA199" s="145" t="str">
        <f t="shared" si="758"/>
        <v/>
      </c>
      <c r="BB199" s="145" t="str">
        <f t="shared" si="759"/>
        <v/>
      </c>
      <c r="BC199" s="145" t="str">
        <f t="shared" si="760"/>
        <v/>
      </c>
      <c r="BD199" s="203" t="str">
        <f>IF(J199="","",COUNTIF($BC$14:BC199,BC199))</f>
        <v/>
      </c>
      <c r="BE199" s="1" t="str">
        <f t="shared" si="761"/>
        <v/>
      </c>
      <c r="BF199" s="447"/>
      <c r="BG199" s="447"/>
      <c r="BH199" s="447"/>
      <c r="BI199" s="447"/>
      <c r="BJ199" s="447"/>
      <c r="BK199" s="450"/>
      <c r="BL199" s="447"/>
      <c r="BM199" s="447"/>
      <c r="BN199" s="145">
        <f>COUNTIF($AE$14:AE199,AD199&amp;"-"&amp;"*5000m*")</f>
        <v>0</v>
      </c>
      <c r="BO199" s="447"/>
      <c r="BP199" s="450"/>
      <c r="BQ199" s="447"/>
      <c r="BR199" s="447"/>
      <c r="BS199" s="447"/>
      <c r="BT199" s="447"/>
      <c r="BU199" s="447"/>
      <c r="BV199" s="447"/>
    </row>
    <row r="200" spans="1:74" s="1" customFormat="1" ht="18" customHeight="1" thickTop="1" thickBot="1">
      <c r="A200" s="522">
        <v>63</v>
      </c>
      <c r="B200" s="500" t="s">
        <v>1224</v>
      </c>
      <c r="C200" s="502"/>
      <c r="D200" s="502" t="str">
        <f>IF(C200&gt;0,VLOOKUP(C200,男子登録情報!$A$1:$H$1688,3,0),"")</f>
        <v/>
      </c>
      <c r="E200" s="502" t="str">
        <f>IF(C200&gt;0,VLOOKUP(C200,男子登録情報!$A$1:$H$1688,4,0),"")</f>
        <v/>
      </c>
      <c r="F200" s="30" t="str">
        <f>IF(C200&gt;0,VLOOKUP(C200,男子登録情報!$A$1:$H$1688,8,0),"")</f>
        <v/>
      </c>
      <c r="G200" s="491" t="e">
        <f>IF(F201&gt;0,VLOOKUP(F201,男子登録情報!$N$2:$O$48,2,0),"")</f>
        <v>#N/A</v>
      </c>
      <c r="H200" s="491" t="str">
        <f t="shared" ref="H200" si="1062">IF(C200&gt;0,TEXT(C200,"100000000"),"000000000")</f>
        <v>000000000</v>
      </c>
      <c r="I200" s="5" t="s">
        <v>26</v>
      </c>
      <c r="J200" s="112"/>
      <c r="K200" s="6" t="str">
        <f>IF(J200&gt;0,VLOOKUP(J200,男子登録情報!$J$1:$K$22,2,0),"")</f>
        <v/>
      </c>
      <c r="L200" s="5" t="s">
        <v>29</v>
      </c>
      <c r="M200" s="150"/>
      <c r="N200" s="7" t="str">
        <f t="shared" si="730"/>
        <v/>
      </c>
      <c r="O200" s="271"/>
      <c r="P200" s="512"/>
      <c r="Q200" s="513"/>
      <c r="R200" s="514"/>
      <c r="S200" s="827"/>
      <c r="T200" s="827"/>
      <c r="W200" s="168">
        <f t="shared" si="736"/>
        <v>0</v>
      </c>
      <c r="X200" s="447">
        <f t="shared" ref="X200" si="1063">C200</f>
        <v>0</v>
      </c>
      <c r="Y200" s="145" t="str">
        <f t="shared" si="731"/>
        <v/>
      </c>
      <c r="Z200" s="145" t="str">
        <f t="shared" si="732"/>
        <v/>
      </c>
      <c r="AA200" s="145" t="str">
        <f t="shared" si="733"/>
        <v/>
      </c>
      <c r="AB200" s="145" t="str">
        <f t="shared" si="734"/>
        <v/>
      </c>
      <c r="AC200" s="178">
        <f t="shared" si="738"/>
        <v>0</v>
      </c>
      <c r="AD200" s="307" t="str">
        <f t="shared" ref="AD200" si="1064">IF(D200="","",D200)</f>
        <v/>
      </c>
      <c r="AE200" s="145" t="str">
        <f t="shared" si="740"/>
        <v/>
      </c>
      <c r="AF200" s="145" t="str">
        <f t="shared" si="741"/>
        <v/>
      </c>
      <c r="AG200" s="182" t="str">
        <f t="shared" si="742"/>
        <v/>
      </c>
      <c r="AH200" s="164">
        <f t="shared" si="743"/>
        <v>0</v>
      </c>
      <c r="AJ200" s="164">
        <f t="shared" si="744"/>
        <v>0</v>
      </c>
      <c r="AK200" s="164" t="str">
        <f t="shared" si="745"/>
        <v>00000</v>
      </c>
      <c r="AL200" s="188" t="str">
        <f t="shared" si="746"/>
        <v>0秒0</v>
      </c>
      <c r="AM200" s="189">
        <f t="shared" si="747"/>
        <v>0</v>
      </c>
      <c r="AN200" s="189" t="str">
        <f t="shared" si="748"/>
        <v>0</v>
      </c>
      <c r="AO200" s="189" t="str">
        <f t="shared" si="749"/>
        <v>0</v>
      </c>
      <c r="AP200" s="189" t="str">
        <f t="shared" si="750"/>
        <v>0m</v>
      </c>
      <c r="AQ200" s="189" t="str">
        <f t="shared" si="751"/>
        <v>点</v>
      </c>
      <c r="AR200" s="164">
        <f t="shared" si="752"/>
        <v>0</v>
      </c>
      <c r="AS200" s="144" t="str">
        <f t="shared" si="753"/>
        <v/>
      </c>
      <c r="AT200" s="164">
        <f t="shared" si="754"/>
        <v>0</v>
      </c>
      <c r="AU200" s="164">
        <f t="shared" si="755"/>
        <v>0</v>
      </c>
      <c r="AV200" s="164">
        <f t="shared" si="756"/>
        <v>0</v>
      </c>
      <c r="AW200" s="457">
        <f>IF(S200="",0,COUNTA($S$14:S202))</f>
        <v>0</v>
      </c>
      <c r="AX200" s="457">
        <f>IF(T200="",0,COUNTA($T$14:T202))</f>
        <v>0</v>
      </c>
      <c r="AY200" s="454">
        <f>IF(OR($K200="20100",$K201="20100",$K202="20100"),COUNTIF($K$14:K202,"20100"),0)</f>
        <v>0</v>
      </c>
      <c r="AZ200" s="451">
        <f t="shared" ref="AZ200" si="1065">IF($AY200=0,0,INDEX($M200:$M202,MATCH("20100",$K200:$K202,0),1))</f>
        <v>0</v>
      </c>
      <c r="BA200" s="145" t="str">
        <f t="shared" si="758"/>
        <v/>
      </c>
      <c r="BB200" s="145" t="str">
        <f t="shared" si="759"/>
        <v/>
      </c>
      <c r="BC200" s="145" t="str">
        <f t="shared" si="760"/>
        <v/>
      </c>
      <c r="BD200" s="203" t="str">
        <f>IF(J200="","",COUNTIF($BC$14:BC200,BC200))</f>
        <v/>
      </c>
      <c r="BE200" s="1" t="str">
        <f t="shared" si="761"/>
        <v/>
      </c>
      <c r="BF200" s="447" t="str">
        <f>IF(D200="","",COUNTIF($AD$14:AD200,AD200))</f>
        <v/>
      </c>
      <c r="BG200" s="447">
        <f t="shared" ref="BG200" si="1066">IF(BF200=1,BF200,0)</f>
        <v>0</v>
      </c>
      <c r="BH200" s="447" t="str">
        <f t="shared" ref="BH200" si="1067">IF(D200="","",$BL200)</f>
        <v/>
      </c>
      <c r="BI200" s="447" t="str">
        <f t="shared" ref="BI200" si="1068">IF(E200="","",$BL200)</f>
        <v/>
      </c>
      <c r="BJ200" s="447" t="str">
        <f t="shared" ref="BJ200" si="1069">IF(F200="","",$BL200)</f>
        <v/>
      </c>
      <c r="BK200" s="448" t="str">
        <f t="shared" ref="BK200" si="1070">IFERROR(IF(G200="","",BL200),"")</f>
        <v/>
      </c>
      <c r="BL200" s="447">
        <v>63</v>
      </c>
      <c r="BM200" s="447">
        <f t="shared" ref="BM200" si="1071">IF(C200&gt;0,"",IF(COUNTIF(BH200:BK202,BL200)=4,"",1))</f>
        <v>1</v>
      </c>
      <c r="BN200" s="145">
        <f>COUNTIF($AE$14:AE200,AD200&amp;"-"&amp;"*5000m*")</f>
        <v>0</v>
      </c>
      <c r="BO200" s="447">
        <f t="shared" ref="BO200" si="1072">SUM(BN200:BN202)/3</f>
        <v>0</v>
      </c>
      <c r="BP200" s="448" t="str">
        <f t="shared" ref="BP200" si="1073">IF(AD200="","",IF(AND(COUNTA(J200:J202)=0,COUNTA(S200:T202)=0),1,""))</f>
        <v/>
      </c>
      <c r="BQ200" s="447">
        <f t="shared" ref="BQ200:BR200" si="1074">IF(AND($AD200="",COUNTA(S200)&gt;0),1,0)</f>
        <v>0</v>
      </c>
      <c r="BR200" s="447">
        <f t="shared" si="1074"/>
        <v>0</v>
      </c>
      <c r="BS200" s="447" t="str">
        <f t="shared" ref="BS200" si="1075">D200&amp;"-"&amp;S200</f>
        <v>-</v>
      </c>
      <c r="BT200" s="447" t="str">
        <f>IF(S200="","",COUNTIF($BS$14:BS200,BS200))</f>
        <v/>
      </c>
      <c r="BU200" s="447" t="str">
        <f t="shared" ref="BU200" si="1076">D200&amp;"-"&amp;T200</f>
        <v>-</v>
      </c>
      <c r="BV200" s="447" t="str">
        <f>IF(T200="","",COUNTIF($BU$14:BU200,BU200))</f>
        <v/>
      </c>
    </row>
    <row r="201" spans="1:74" s="1" customFormat="1" ht="18" customHeight="1" thickBot="1">
      <c r="A201" s="523"/>
      <c r="B201" s="501"/>
      <c r="C201" s="503"/>
      <c r="D201" s="503"/>
      <c r="E201" s="503"/>
      <c r="F201" s="31" t="str">
        <f>IF(C200&gt;0,VLOOKUP(C200,男子登録情報!$A$1:$H$1688,5,0),"")</f>
        <v/>
      </c>
      <c r="G201" s="492"/>
      <c r="H201" s="492"/>
      <c r="I201" s="8" t="s">
        <v>30</v>
      </c>
      <c r="J201" s="112"/>
      <c r="K201" s="6" t="str">
        <f>IF(J201&gt;0,VLOOKUP(J201,男子登録情報!$J$1:$K$22,2,0),"")</f>
        <v/>
      </c>
      <c r="L201" s="8" t="s">
        <v>31</v>
      </c>
      <c r="M201" s="148"/>
      <c r="N201" s="7" t="str">
        <f t="shared" si="730"/>
        <v/>
      </c>
      <c r="O201" s="271"/>
      <c r="P201" s="479"/>
      <c r="Q201" s="480"/>
      <c r="R201" s="481"/>
      <c r="S201" s="828"/>
      <c r="T201" s="828"/>
      <c r="W201" s="168">
        <f t="shared" si="736"/>
        <v>0</v>
      </c>
      <c r="X201" s="447"/>
      <c r="Y201" s="145" t="str">
        <f t="shared" si="731"/>
        <v/>
      </c>
      <c r="Z201" s="145" t="str">
        <f t="shared" si="732"/>
        <v/>
      </c>
      <c r="AA201" s="145" t="str">
        <f t="shared" si="733"/>
        <v/>
      </c>
      <c r="AB201" s="145" t="str">
        <f t="shared" si="734"/>
        <v/>
      </c>
      <c r="AC201" s="178">
        <f t="shared" si="738"/>
        <v>0</v>
      </c>
      <c r="AD201" s="308" t="str">
        <f t="shared" ref="AD201:AD202" si="1077">AD200</f>
        <v/>
      </c>
      <c r="AE201" s="145" t="str">
        <f t="shared" si="740"/>
        <v/>
      </c>
      <c r="AF201" s="145" t="str">
        <f t="shared" si="741"/>
        <v/>
      </c>
      <c r="AG201" s="182" t="str">
        <f t="shared" si="742"/>
        <v/>
      </c>
      <c r="AH201" s="164">
        <f t="shared" si="743"/>
        <v>0</v>
      </c>
      <c r="AJ201" s="164">
        <f t="shared" si="744"/>
        <v>0</v>
      </c>
      <c r="AK201" s="164" t="str">
        <f t="shared" si="745"/>
        <v>00000</v>
      </c>
      <c r="AL201" s="188" t="str">
        <f t="shared" si="746"/>
        <v>0秒0</v>
      </c>
      <c r="AM201" s="189">
        <f t="shared" si="747"/>
        <v>0</v>
      </c>
      <c r="AN201" s="189" t="str">
        <f t="shared" si="748"/>
        <v>0</v>
      </c>
      <c r="AO201" s="189" t="str">
        <f t="shared" si="749"/>
        <v>0</v>
      </c>
      <c r="AP201" s="189" t="str">
        <f t="shared" si="750"/>
        <v>0m</v>
      </c>
      <c r="AQ201" s="189" t="str">
        <f t="shared" si="751"/>
        <v>点</v>
      </c>
      <c r="AR201" s="164">
        <f t="shared" si="752"/>
        <v>0</v>
      </c>
      <c r="AS201" s="144" t="str">
        <f t="shared" si="753"/>
        <v/>
      </c>
      <c r="AT201" s="164">
        <f t="shared" si="754"/>
        <v>0</v>
      </c>
      <c r="AU201" s="164">
        <f t="shared" si="755"/>
        <v>0</v>
      </c>
      <c r="AV201" s="164">
        <f t="shared" si="756"/>
        <v>0</v>
      </c>
      <c r="AW201" s="458"/>
      <c r="AX201" s="458"/>
      <c r="AY201" s="455"/>
      <c r="AZ201" s="452"/>
      <c r="BA201" s="145" t="str">
        <f t="shared" si="758"/>
        <v/>
      </c>
      <c r="BB201" s="145" t="str">
        <f t="shared" si="759"/>
        <v/>
      </c>
      <c r="BC201" s="145" t="str">
        <f t="shared" si="760"/>
        <v/>
      </c>
      <c r="BD201" s="203" t="str">
        <f>IF(J201="","",COUNTIF($BC$14:BC201,BC201))</f>
        <v/>
      </c>
      <c r="BE201" s="1" t="str">
        <f t="shared" si="761"/>
        <v/>
      </c>
      <c r="BF201" s="447"/>
      <c r="BG201" s="447"/>
      <c r="BH201" s="447"/>
      <c r="BI201" s="447"/>
      <c r="BJ201" s="447"/>
      <c r="BK201" s="449"/>
      <c r="BL201" s="447"/>
      <c r="BM201" s="447"/>
      <c r="BN201" s="145">
        <f>COUNTIF($AE$14:AE201,AD201&amp;"-"&amp;"*5000m*")</f>
        <v>0</v>
      </c>
      <c r="BO201" s="447"/>
      <c r="BP201" s="449"/>
      <c r="BQ201" s="447"/>
      <c r="BR201" s="447"/>
      <c r="BS201" s="447"/>
      <c r="BT201" s="447"/>
      <c r="BU201" s="447"/>
      <c r="BV201" s="447"/>
    </row>
    <row r="202" spans="1:74" s="1" customFormat="1" ht="18" customHeight="1" thickBot="1">
      <c r="A202" s="524"/>
      <c r="B202" s="169" t="s">
        <v>32</v>
      </c>
      <c r="C202" s="170"/>
      <c r="D202" s="32"/>
      <c r="E202" s="32"/>
      <c r="F202" s="33"/>
      <c r="G202" s="493"/>
      <c r="H202" s="493"/>
      <c r="I202" s="9" t="s">
        <v>33</v>
      </c>
      <c r="J202" s="112"/>
      <c r="K202" s="6" t="str">
        <f>IF(J202&gt;0,VLOOKUP(J202,男子登録情報!$J$1:$K$22,2,0),"")</f>
        <v/>
      </c>
      <c r="L202" s="10" t="s">
        <v>34</v>
      </c>
      <c r="M202" s="149"/>
      <c r="N202" s="7" t="str">
        <f t="shared" si="730"/>
        <v/>
      </c>
      <c r="O202" s="271"/>
      <c r="P202" s="482"/>
      <c r="Q202" s="483"/>
      <c r="R202" s="484"/>
      <c r="S202" s="829"/>
      <c r="T202" s="829"/>
      <c r="W202" s="168">
        <f t="shared" si="736"/>
        <v>0</v>
      </c>
      <c r="X202" s="447"/>
      <c r="Y202" s="145" t="str">
        <f t="shared" si="731"/>
        <v/>
      </c>
      <c r="Z202" s="145" t="str">
        <f t="shared" si="732"/>
        <v/>
      </c>
      <c r="AA202" s="145" t="str">
        <f t="shared" si="733"/>
        <v/>
      </c>
      <c r="AB202" s="145" t="str">
        <f t="shared" si="734"/>
        <v/>
      </c>
      <c r="AC202" s="178">
        <f t="shared" si="738"/>
        <v>0</v>
      </c>
      <c r="AD202" s="309" t="str">
        <f t="shared" si="1077"/>
        <v/>
      </c>
      <c r="AE202" s="145" t="str">
        <f t="shared" si="740"/>
        <v/>
      </c>
      <c r="AF202" s="145" t="str">
        <f t="shared" si="741"/>
        <v/>
      </c>
      <c r="AG202" s="182" t="str">
        <f t="shared" si="742"/>
        <v/>
      </c>
      <c r="AH202" s="164">
        <f t="shared" si="743"/>
        <v>0</v>
      </c>
      <c r="AJ202" s="164">
        <f t="shared" si="744"/>
        <v>0</v>
      </c>
      <c r="AK202" s="164" t="str">
        <f t="shared" si="745"/>
        <v>00000</v>
      </c>
      <c r="AL202" s="188" t="str">
        <f t="shared" si="746"/>
        <v>0秒0</v>
      </c>
      <c r="AM202" s="189">
        <f t="shared" si="747"/>
        <v>0</v>
      </c>
      <c r="AN202" s="189" t="str">
        <f t="shared" si="748"/>
        <v>0</v>
      </c>
      <c r="AO202" s="189" t="str">
        <f t="shared" si="749"/>
        <v>0</v>
      </c>
      <c r="AP202" s="189" t="str">
        <f t="shared" si="750"/>
        <v>0m</v>
      </c>
      <c r="AQ202" s="189" t="str">
        <f t="shared" si="751"/>
        <v>点</v>
      </c>
      <c r="AR202" s="164">
        <f t="shared" si="752"/>
        <v>0</v>
      </c>
      <c r="AS202" s="144" t="str">
        <f t="shared" si="753"/>
        <v/>
      </c>
      <c r="AT202" s="164">
        <f t="shared" si="754"/>
        <v>0</v>
      </c>
      <c r="AU202" s="164">
        <f t="shared" si="755"/>
        <v>0</v>
      </c>
      <c r="AV202" s="164">
        <f t="shared" si="756"/>
        <v>0</v>
      </c>
      <c r="AW202" s="459"/>
      <c r="AX202" s="459"/>
      <c r="AY202" s="456"/>
      <c r="AZ202" s="453"/>
      <c r="BA202" s="145" t="str">
        <f t="shared" si="758"/>
        <v/>
      </c>
      <c r="BB202" s="145" t="str">
        <f t="shared" si="759"/>
        <v/>
      </c>
      <c r="BC202" s="145" t="str">
        <f t="shared" si="760"/>
        <v/>
      </c>
      <c r="BD202" s="203" t="str">
        <f>IF(J202="","",COUNTIF($BC$14:BC202,BC202))</f>
        <v/>
      </c>
      <c r="BE202" s="1" t="str">
        <f t="shared" si="761"/>
        <v/>
      </c>
      <c r="BF202" s="447"/>
      <c r="BG202" s="447"/>
      <c r="BH202" s="447"/>
      <c r="BI202" s="447"/>
      <c r="BJ202" s="447"/>
      <c r="BK202" s="450"/>
      <c r="BL202" s="447"/>
      <c r="BM202" s="447"/>
      <c r="BN202" s="145">
        <f>COUNTIF($AE$14:AE202,AD202&amp;"-"&amp;"*5000m*")</f>
        <v>0</v>
      </c>
      <c r="BO202" s="447"/>
      <c r="BP202" s="450"/>
      <c r="BQ202" s="447"/>
      <c r="BR202" s="447"/>
      <c r="BS202" s="447"/>
      <c r="BT202" s="447"/>
      <c r="BU202" s="447"/>
      <c r="BV202" s="447"/>
    </row>
    <row r="203" spans="1:74" s="1" customFormat="1" ht="18" customHeight="1" thickTop="1" thickBot="1">
      <c r="A203" s="522">
        <v>64</v>
      </c>
      <c r="B203" s="500" t="s">
        <v>1224</v>
      </c>
      <c r="C203" s="502"/>
      <c r="D203" s="502" t="str">
        <f>IF(C203&gt;0,VLOOKUP(C203,男子登録情報!$A$1:$H$1688,3,0),"")</f>
        <v/>
      </c>
      <c r="E203" s="502" t="str">
        <f>IF(C203&gt;0,VLOOKUP(C203,男子登録情報!$A$1:$H$1688,4,0),"")</f>
        <v/>
      </c>
      <c r="F203" s="30" t="str">
        <f>IF(C203&gt;0,VLOOKUP(C203,男子登録情報!$A$1:$H$1688,8,0),"")</f>
        <v/>
      </c>
      <c r="G203" s="491" t="e">
        <f>IF(F204&gt;0,VLOOKUP(F204,男子登録情報!$N$2:$O$48,2,0),"")</f>
        <v>#N/A</v>
      </c>
      <c r="H203" s="491" t="str">
        <f t="shared" ref="H203" si="1078">IF(C203&gt;0,TEXT(C203,"100000000"),"000000000")</f>
        <v>000000000</v>
      </c>
      <c r="I203" s="5" t="s">
        <v>26</v>
      </c>
      <c r="J203" s="112"/>
      <c r="K203" s="6" t="str">
        <f>IF(J203&gt;0,VLOOKUP(J203,男子登録情報!$J$1:$K$22,2,0),"")</f>
        <v/>
      </c>
      <c r="L203" s="5" t="s">
        <v>29</v>
      </c>
      <c r="M203" s="150"/>
      <c r="N203" s="7" t="str">
        <f t="shared" si="730"/>
        <v/>
      </c>
      <c r="O203" s="271"/>
      <c r="P203" s="512"/>
      <c r="Q203" s="513"/>
      <c r="R203" s="514"/>
      <c r="S203" s="827"/>
      <c r="T203" s="827"/>
      <c r="W203" s="168">
        <f t="shared" si="736"/>
        <v>0</v>
      </c>
      <c r="X203" s="447">
        <f t="shared" ref="X203" si="1079">C203</f>
        <v>0</v>
      </c>
      <c r="Y203" s="145" t="str">
        <f t="shared" si="731"/>
        <v/>
      </c>
      <c r="Z203" s="145" t="str">
        <f t="shared" si="732"/>
        <v/>
      </c>
      <c r="AA203" s="145" t="str">
        <f t="shared" si="733"/>
        <v/>
      </c>
      <c r="AB203" s="145" t="str">
        <f t="shared" si="734"/>
        <v/>
      </c>
      <c r="AC203" s="178">
        <f t="shared" si="738"/>
        <v>0</v>
      </c>
      <c r="AD203" s="307" t="str">
        <f t="shared" ref="AD203" si="1080">IF(D203="","",D203)</f>
        <v/>
      </c>
      <c r="AE203" s="145" t="str">
        <f t="shared" si="740"/>
        <v/>
      </c>
      <c r="AF203" s="145" t="str">
        <f t="shared" si="741"/>
        <v/>
      </c>
      <c r="AG203" s="182" t="str">
        <f t="shared" si="742"/>
        <v/>
      </c>
      <c r="AH203" s="164">
        <f t="shared" si="743"/>
        <v>0</v>
      </c>
      <c r="AJ203" s="164">
        <f t="shared" si="744"/>
        <v>0</v>
      </c>
      <c r="AK203" s="164" t="str">
        <f t="shared" si="745"/>
        <v>00000</v>
      </c>
      <c r="AL203" s="188" t="str">
        <f t="shared" si="746"/>
        <v>0秒0</v>
      </c>
      <c r="AM203" s="189">
        <f t="shared" si="747"/>
        <v>0</v>
      </c>
      <c r="AN203" s="189" t="str">
        <f t="shared" si="748"/>
        <v>0</v>
      </c>
      <c r="AO203" s="189" t="str">
        <f t="shared" si="749"/>
        <v>0</v>
      </c>
      <c r="AP203" s="189" t="str">
        <f t="shared" si="750"/>
        <v>0m</v>
      </c>
      <c r="AQ203" s="189" t="str">
        <f t="shared" si="751"/>
        <v>点</v>
      </c>
      <c r="AR203" s="164">
        <f t="shared" si="752"/>
        <v>0</v>
      </c>
      <c r="AS203" s="144" t="str">
        <f t="shared" si="753"/>
        <v/>
      </c>
      <c r="AT203" s="164">
        <f t="shared" si="754"/>
        <v>0</v>
      </c>
      <c r="AU203" s="164">
        <f t="shared" si="755"/>
        <v>0</v>
      </c>
      <c r="AV203" s="164">
        <f t="shared" si="756"/>
        <v>0</v>
      </c>
      <c r="AW203" s="457">
        <f>IF(S203="",0,COUNTA($S$14:S205))</f>
        <v>0</v>
      </c>
      <c r="AX203" s="457">
        <f>IF(T203="",0,COUNTA($T$14:T205))</f>
        <v>0</v>
      </c>
      <c r="AY203" s="454">
        <f>IF(OR($K203="20100",$K204="20100",$K205="20100"),COUNTIF($K$14:K205,"20100"),0)</f>
        <v>0</v>
      </c>
      <c r="AZ203" s="451">
        <f t="shared" ref="AZ203" si="1081">IF($AY203=0,0,INDEX($M203:$M205,MATCH("20100",$K203:$K205,0),1))</f>
        <v>0</v>
      </c>
      <c r="BA203" s="145" t="str">
        <f t="shared" si="758"/>
        <v/>
      </c>
      <c r="BB203" s="145" t="str">
        <f t="shared" si="759"/>
        <v/>
      </c>
      <c r="BC203" s="145" t="str">
        <f t="shared" si="760"/>
        <v/>
      </c>
      <c r="BD203" s="203" t="str">
        <f>IF(J203="","",COUNTIF($BC$14:BC203,BC203))</f>
        <v/>
      </c>
      <c r="BE203" s="1" t="str">
        <f t="shared" si="761"/>
        <v/>
      </c>
      <c r="BF203" s="447" t="str">
        <f>IF(D203="","",COUNTIF($AD$14:AD203,AD203))</f>
        <v/>
      </c>
      <c r="BG203" s="447">
        <f t="shared" ref="BG203" si="1082">IF(BF203=1,BF203,0)</f>
        <v>0</v>
      </c>
      <c r="BH203" s="447" t="str">
        <f t="shared" ref="BH203" si="1083">IF(D203="","",$BL203)</f>
        <v/>
      </c>
      <c r="BI203" s="447" t="str">
        <f t="shared" ref="BI203" si="1084">IF(E203="","",$BL203)</f>
        <v/>
      </c>
      <c r="BJ203" s="447" t="str">
        <f t="shared" ref="BJ203" si="1085">IF(F203="","",$BL203)</f>
        <v/>
      </c>
      <c r="BK203" s="448" t="str">
        <f t="shared" ref="BK203" si="1086">IFERROR(IF(G203="","",BL203),"")</f>
        <v/>
      </c>
      <c r="BL203" s="447">
        <v>64</v>
      </c>
      <c r="BM203" s="447">
        <f t="shared" ref="BM203" si="1087">IF(C203&gt;0,"",IF(COUNTIF(BH203:BK205,BL203)=4,"",1))</f>
        <v>1</v>
      </c>
      <c r="BN203" s="145">
        <f>COUNTIF($AE$14:AE203,AD203&amp;"-"&amp;"*5000m*")</f>
        <v>0</v>
      </c>
      <c r="BO203" s="447">
        <f t="shared" ref="BO203" si="1088">SUM(BN203:BN205)/3</f>
        <v>0</v>
      </c>
      <c r="BP203" s="448" t="str">
        <f t="shared" ref="BP203" si="1089">IF(AD203="","",IF(AND(COUNTA(J203:J205)=0,COUNTA(S203:T205)=0),1,""))</f>
        <v/>
      </c>
      <c r="BQ203" s="447">
        <f t="shared" ref="BQ203:BR203" si="1090">IF(AND($AD203="",COUNTA(S203)&gt;0),1,0)</f>
        <v>0</v>
      </c>
      <c r="BR203" s="447">
        <f t="shared" si="1090"/>
        <v>0</v>
      </c>
      <c r="BS203" s="447" t="str">
        <f t="shared" ref="BS203" si="1091">D203&amp;"-"&amp;S203</f>
        <v>-</v>
      </c>
      <c r="BT203" s="447" t="str">
        <f>IF(S203="","",COUNTIF($BS$14:BS203,BS203))</f>
        <v/>
      </c>
      <c r="BU203" s="447" t="str">
        <f t="shared" ref="BU203" si="1092">D203&amp;"-"&amp;T203</f>
        <v>-</v>
      </c>
      <c r="BV203" s="447" t="str">
        <f>IF(T203="","",COUNTIF($BU$14:BU203,BU203))</f>
        <v/>
      </c>
    </row>
    <row r="204" spans="1:74" s="1" customFormat="1" ht="18" customHeight="1" thickBot="1">
      <c r="A204" s="523"/>
      <c r="B204" s="501"/>
      <c r="C204" s="503"/>
      <c r="D204" s="503"/>
      <c r="E204" s="503"/>
      <c r="F204" s="31" t="str">
        <f>IF(C203&gt;0,VLOOKUP(C203,男子登録情報!$A$1:$H$1688,5,0),"")</f>
        <v/>
      </c>
      <c r="G204" s="492"/>
      <c r="H204" s="492"/>
      <c r="I204" s="8" t="s">
        <v>30</v>
      </c>
      <c r="J204" s="112"/>
      <c r="K204" s="6" t="str">
        <f>IF(J204&gt;0,VLOOKUP(J204,男子登録情報!$J$1:$K$22,2,0),"")</f>
        <v/>
      </c>
      <c r="L204" s="8" t="s">
        <v>31</v>
      </c>
      <c r="M204" s="148"/>
      <c r="N204" s="7" t="str">
        <f t="shared" si="730"/>
        <v/>
      </c>
      <c r="O204" s="271"/>
      <c r="P204" s="479"/>
      <c r="Q204" s="480"/>
      <c r="R204" s="481"/>
      <c r="S204" s="828"/>
      <c r="T204" s="828"/>
      <c r="W204" s="168">
        <f t="shared" si="736"/>
        <v>0</v>
      </c>
      <c r="X204" s="447"/>
      <c r="Y204" s="145" t="str">
        <f t="shared" si="731"/>
        <v/>
      </c>
      <c r="Z204" s="145" t="str">
        <f t="shared" si="732"/>
        <v/>
      </c>
      <c r="AA204" s="145" t="str">
        <f t="shared" si="733"/>
        <v/>
      </c>
      <c r="AB204" s="145" t="str">
        <f t="shared" si="734"/>
        <v/>
      </c>
      <c r="AC204" s="178">
        <f t="shared" si="738"/>
        <v>0</v>
      </c>
      <c r="AD204" s="308" t="str">
        <f t="shared" ref="AD204:AD205" si="1093">AD203</f>
        <v/>
      </c>
      <c r="AE204" s="145" t="str">
        <f t="shared" si="740"/>
        <v/>
      </c>
      <c r="AF204" s="145" t="str">
        <f t="shared" si="741"/>
        <v/>
      </c>
      <c r="AG204" s="182" t="str">
        <f t="shared" si="742"/>
        <v/>
      </c>
      <c r="AH204" s="164">
        <f t="shared" si="743"/>
        <v>0</v>
      </c>
      <c r="AJ204" s="164">
        <f t="shared" si="744"/>
        <v>0</v>
      </c>
      <c r="AK204" s="164" t="str">
        <f t="shared" si="745"/>
        <v>00000</v>
      </c>
      <c r="AL204" s="188" t="str">
        <f t="shared" si="746"/>
        <v>0秒0</v>
      </c>
      <c r="AM204" s="189">
        <f t="shared" si="747"/>
        <v>0</v>
      </c>
      <c r="AN204" s="189" t="str">
        <f t="shared" si="748"/>
        <v>0</v>
      </c>
      <c r="AO204" s="189" t="str">
        <f t="shared" si="749"/>
        <v>0</v>
      </c>
      <c r="AP204" s="189" t="str">
        <f t="shared" si="750"/>
        <v>0m</v>
      </c>
      <c r="AQ204" s="189" t="str">
        <f t="shared" si="751"/>
        <v>点</v>
      </c>
      <c r="AR204" s="164">
        <f t="shared" si="752"/>
        <v>0</v>
      </c>
      <c r="AS204" s="144" t="str">
        <f t="shared" si="753"/>
        <v/>
      </c>
      <c r="AT204" s="164">
        <f t="shared" si="754"/>
        <v>0</v>
      </c>
      <c r="AU204" s="164">
        <f t="shared" si="755"/>
        <v>0</v>
      </c>
      <c r="AV204" s="164">
        <f t="shared" si="756"/>
        <v>0</v>
      </c>
      <c r="AW204" s="458"/>
      <c r="AX204" s="458"/>
      <c r="AY204" s="455"/>
      <c r="AZ204" s="452"/>
      <c r="BA204" s="145" t="str">
        <f t="shared" si="758"/>
        <v/>
      </c>
      <c r="BB204" s="145" t="str">
        <f t="shared" si="759"/>
        <v/>
      </c>
      <c r="BC204" s="145" t="str">
        <f t="shared" si="760"/>
        <v/>
      </c>
      <c r="BD204" s="203" t="str">
        <f>IF(J204="","",COUNTIF($BC$14:BC204,BC204))</f>
        <v/>
      </c>
      <c r="BE204" s="1" t="str">
        <f t="shared" si="761"/>
        <v/>
      </c>
      <c r="BF204" s="447"/>
      <c r="BG204" s="447"/>
      <c r="BH204" s="447"/>
      <c r="BI204" s="447"/>
      <c r="BJ204" s="447"/>
      <c r="BK204" s="449"/>
      <c r="BL204" s="447"/>
      <c r="BM204" s="447"/>
      <c r="BN204" s="145">
        <f>COUNTIF($AE$14:AE204,AD204&amp;"-"&amp;"*5000m*")</f>
        <v>0</v>
      </c>
      <c r="BO204" s="447"/>
      <c r="BP204" s="449"/>
      <c r="BQ204" s="447"/>
      <c r="BR204" s="447"/>
      <c r="BS204" s="447"/>
      <c r="BT204" s="447"/>
      <c r="BU204" s="447"/>
      <c r="BV204" s="447"/>
    </row>
    <row r="205" spans="1:74" s="1" customFormat="1" ht="18" customHeight="1" thickBot="1">
      <c r="A205" s="524"/>
      <c r="B205" s="169" t="s">
        <v>32</v>
      </c>
      <c r="C205" s="170"/>
      <c r="D205" s="32"/>
      <c r="E205" s="32"/>
      <c r="F205" s="33"/>
      <c r="G205" s="493"/>
      <c r="H205" s="493"/>
      <c r="I205" s="9" t="s">
        <v>33</v>
      </c>
      <c r="J205" s="112"/>
      <c r="K205" s="6" t="str">
        <f>IF(J205&gt;0,VLOOKUP(J205,男子登録情報!$J$1:$K$22,2,0),"")</f>
        <v/>
      </c>
      <c r="L205" s="10" t="s">
        <v>34</v>
      </c>
      <c r="M205" s="149"/>
      <c r="N205" s="7" t="str">
        <f t="shared" si="730"/>
        <v/>
      </c>
      <c r="O205" s="271"/>
      <c r="P205" s="482"/>
      <c r="Q205" s="483"/>
      <c r="R205" s="484"/>
      <c r="S205" s="829"/>
      <c r="T205" s="829"/>
      <c r="W205" s="168">
        <f t="shared" si="736"/>
        <v>0</v>
      </c>
      <c r="X205" s="447"/>
      <c r="Y205" s="145" t="str">
        <f t="shared" si="731"/>
        <v/>
      </c>
      <c r="Z205" s="145" t="str">
        <f t="shared" si="732"/>
        <v/>
      </c>
      <c r="AA205" s="145" t="str">
        <f t="shared" si="733"/>
        <v/>
      </c>
      <c r="AB205" s="145" t="str">
        <f t="shared" si="734"/>
        <v/>
      </c>
      <c r="AC205" s="178">
        <f t="shared" si="738"/>
        <v>0</v>
      </c>
      <c r="AD205" s="309" t="str">
        <f t="shared" si="1093"/>
        <v/>
      </c>
      <c r="AE205" s="145" t="str">
        <f t="shared" si="740"/>
        <v/>
      </c>
      <c r="AF205" s="145" t="str">
        <f t="shared" si="741"/>
        <v/>
      </c>
      <c r="AG205" s="182" t="str">
        <f t="shared" si="742"/>
        <v/>
      </c>
      <c r="AH205" s="164">
        <f t="shared" si="743"/>
        <v>0</v>
      </c>
      <c r="AJ205" s="164">
        <f t="shared" si="744"/>
        <v>0</v>
      </c>
      <c r="AK205" s="164" t="str">
        <f t="shared" si="745"/>
        <v>00000</v>
      </c>
      <c r="AL205" s="188" t="str">
        <f t="shared" si="746"/>
        <v>0秒0</v>
      </c>
      <c r="AM205" s="189">
        <f t="shared" si="747"/>
        <v>0</v>
      </c>
      <c r="AN205" s="189" t="str">
        <f t="shared" si="748"/>
        <v>0</v>
      </c>
      <c r="AO205" s="189" t="str">
        <f t="shared" si="749"/>
        <v>0</v>
      </c>
      <c r="AP205" s="189" t="str">
        <f t="shared" si="750"/>
        <v>0m</v>
      </c>
      <c r="AQ205" s="189" t="str">
        <f t="shared" si="751"/>
        <v>点</v>
      </c>
      <c r="AR205" s="164">
        <f t="shared" si="752"/>
        <v>0</v>
      </c>
      <c r="AS205" s="144" t="str">
        <f t="shared" si="753"/>
        <v/>
      </c>
      <c r="AT205" s="164">
        <f t="shared" si="754"/>
        <v>0</v>
      </c>
      <c r="AU205" s="164">
        <f t="shared" si="755"/>
        <v>0</v>
      </c>
      <c r="AV205" s="164">
        <f t="shared" si="756"/>
        <v>0</v>
      </c>
      <c r="AW205" s="459"/>
      <c r="AX205" s="459"/>
      <c r="AY205" s="456"/>
      <c r="AZ205" s="453"/>
      <c r="BA205" s="145" t="str">
        <f t="shared" si="758"/>
        <v/>
      </c>
      <c r="BB205" s="145" t="str">
        <f t="shared" si="759"/>
        <v/>
      </c>
      <c r="BC205" s="145" t="str">
        <f t="shared" si="760"/>
        <v/>
      </c>
      <c r="BD205" s="203" t="str">
        <f>IF(J205="","",COUNTIF($BC$14:BC205,BC205))</f>
        <v/>
      </c>
      <c r="BE205" s="1" t="str">
        <f t="shared" si="761"/>
        <v/>
      </c>
      <c r="BF205" s="447"/>
      <c r="BG205" s="447"/>
      <c r="BH205" s="447"/>
      <c r="BI205" s="447"/>
      <c r="BJ205" s="447"/>
      <c r="BK205" s="450"/>
      <c r="BL205" s="447"/>
      <c r="BM205" s="447"/>
      <c r="BN205" s="145">
        <f>COUNTIF($AE$14:AE205,AD205&amp;"-"&amp;"*5000m*")</f>
        <v>0</v>
      </c>
      <c r="BO205" s="447"/>
      <c r="BP205" s="450"/>
      <c r="BQ205" s="447"/>
      <c r="BR205" s="447"/>
      <c r="BS205" s="447"/>
      <c r="BT205" s="447"/>
      <c r="BU205" s="447"/>
      <c r="BV205" s="447"/>
    </row>
    <row r="206" spans="1:74" s="1" customFormat="1" ht="18" customHeight="1" thickTop="1" thickBot="1">
      <c r="A206" s="522">
        <v>65</v>
      </c>
      <c r="B206" s="500" t="s">
        <v>1224</v>
      </c>
      <c r="C206" s="502"/>
      <c r="D206" s="502" t="str">
        <f>IF(C206&gt;0,VLOOKUP(C206,男子登録情報!$A$1:$H$1688,3,0),"")</f>
        <v/>
      </c>
      <c r="E206" s="502" t="str">
        <f>IF(C206&gt;0,VLOOKUP(C206,男子登録情報!$A$1:$H$1688,4,0),"")</f>
        <v/>
      </c>
      <c r="F206" s="30" t="str">
        <f>IF(C206&gt;0,VLOOKUP(C206,男子登録情報!$A$1:$H$1688,8,0),"")</f>
        <v/>
      </c>
      <c r="G206" s="491" t="e">
        <f>IF(F207&gt;0,VLOOKUP(F207,男子登録情報!$N$2:$O$48,2,0),"")</f>
        <v>#N/A</v>
      </c>
      <c r="H206" s="491" t="str">
        <f t="shared" ref="H206" si="1094">IF(C206&gt;0,TEXT(C206,"100000000"),"000000000")</f>
        <v>000000000</v>
      </c>
      <c r="I206" s="5" t="s">
        <v>26</v>
      </c>
      <c r="J206" s="112"/>
      <c r="K206" s="6" t="str">
        <f>IF(J206&gt;0,VLOOKUP(J206,男子登録情報!$J$1:$K$22,2,0),"")</f>
        <v/>
      </c>
      <c r="L206" s="5" t="s">
        <v>29</v>
      </c>
      <c r="M206" s="150"/>
      <c r="N206" s="7" t="str">
        <f t="shared" ref="N206:N269" si="1095">IF(K206="","",LEFT(K206,5)&amp;" "&amp;IF(OR(LEFT(K206,3)*1&lt;70,LEFT(K206,3)*1&gt;100),REPT(0,7-LEN(M206)),REPT(0,5-LEN(M206)))&amp;M206)</f>
        <v/>
      </c>
      <c r="O206" s="271"/>
      <c r="P206" s="512"/>
      <c r="Q206" s="513"/>
      <c r="R206" s="514"/>
      <c r="S206" s="827"/>
      <c r="T206" s="827"/>
      <c r="W206" s="168">
        <f t="shared" si="736"/>
        <v>0</v>
      </c>
      <c r="X206" s="447">
        <f t="shared" ref="X206" si="1096">C206</f>
        <v>0</v>
      </c>
      <c r="Y206" s="145" t="str">
        <f t="shared" ref="Y206:Y269" si="1097">IF($C206="","",IF(D206="",1,0))</f>
        <v/>
      </c>
      <c r="Z206" s="145" t="str">
        <f t="shared" ref="Z206:Z269" si="1098">IF($C206="","",IF(E206="",1,0))</f>
        <v/>
      </c>
      <c r="AA206" s="145" t="str">
        <f t="shared" ref="AA206:AA269" si="1099">IF($C206="","",IF(F206="",1,0))</f>
        <v/>
      </c>
      <c r="AB206" s="145" t="str">
        <f t="shared" ref="AB206:AB269" si="1100">IF($C206="","",IF(G206="",1,0))</f>
        <v/>
      </c>
      <c r="AC206" s="178">
        <f t="shared" si="738"/>
        <v>0</v>
      </c>
      <c r="AD206" s="307" t="str">
        <f t="shared" ref="AD206" si="1101">IF(D206="","",D206)</f>
        <v/>
      </c>
      <c r="AE206" s="145" t="str">
        <f t="shared" si="740"/>
        <v/>
      </c>
      <c r="AF206" s="145" t="str">
        <f t="shared" si="741"/>
        <v/>
      </c>
      <c r="AG206" s="182" t="str">
        <f t="shared" si="742"/>
        <v/>
      </c>
      <c r="AH206" s="164">
        <f t="shared" si="743"/>
        <v>0</v>
      </c>
      <c r="AJ206" s="164">
        <f t="shared" si="744"/>
        <v>0</v>
      </c>
      <c r="AK206" s="164" t="str">
        <f t="shared" si="745"/>
        <v>00000</v>
      </c>
      <c r="AL206" s="188" t="str">
        <f t="shared" si="746"/>
        <v>0秒0</v>
      </c>
      <c r="AM206" s="189">
        <f t="shared" si="747"/>
        <v>0</v>
      </c>
      <c r="AN206" s="189" t="str">
        <f t="shared" si="748"/>
        <v>0</v>
      </c>
      <c r="AO206" s="189" t="str">
        <f t="shared" si="749"/>
        <v>0</v>
      </c>
      <c r="AP206" s="189" t="str">
        <f t="shared" si="750"/>
        <v>0m</v>
      </c>
      <c r="AQ206" s="189" t="str">
        <f t="shared" si="751"/>
        <v>点</v>
      </c>
      <c r="AR206" s="164">
        <f t="shared" si="752"/>
        <v>0</v>
      </c>
      <c r="AS206" s="144" t="str">
        <f t="shared" si="753"/>
        <v/>
      </c>
      <c r="AT206" s="164">
        <f t="shared" si="754"/>
        <v>0</v>
      </c>
      <c r="AU206" s="164">
        <f t="shared" si="755"/>
        <v>0</v>
      </c>
      <c r="AV206" s="164">
        <f t="shared" si="756"/>
        <v>0</v>
      </c>
      <c r="AW206" s="457">
        <f>IF(S206="",0,COUNTA($S$14:S208))</f>
        <v>0</v>
      </c>
      <c r="AX206" s="457">
        <f>IF(T206="",0,COUNTA($T$14:T208))</f>
        <v>0</v>
      </c>
      <c r="AY206" s="454">
        <f>IF(OR($K206="20100",$K207="20100",$K208="20100"),COUNTIF($K$14:K208,"20100"),0)</f>
        <v>0</v>
      </c>
      <c r="AZ206" s="451">
        <f t="shared" ref="AZ206" si="1102">IF($AY206=0,0,INDEX($M206:$M208,MATCH("20100",$K206:$K208,0),1))</f>
        <v>0</v>
      </c>
      <c r="BA206" s="145" t="str">
        <f t="shared" si="758"/>
        <v/>
      </c>
      <c r="BB206" s="145" t="str">
        <f t="shared" si="759"/>
        <v/>
      </c>
      <c r="BC206" s="145" t="str">
        <f t="shared" si="760"/>
        <v/>
      </c>
      <c r="BD206" s="203" t="str">
        <f>IF(J206="","",COUNTIF($BC$14:BC206,BC206))</f>
        <v/>
      </c>
      <c r="BE206" s="1" t="str">
        <f t="shared" si="761"/>
        <v/>
      </c>
      <c r="BF206" s="447" t="str">
        <f>IF(D206="","",COUNTIF($AD$14:AD206,AD206))</f>
        <v/>
      </c>
      <c r="BG206" s="447">
        <f t="shared" ref="BG206" si="1103">IF(BF206=1,BF206,0)</f>
        <v>0</v>
      </c>
      <c r="BH206" s="447" t="str">
        <f t="shared" ref="BH206" si="1104">IF(D206="","",$BL206)</f>
        <v/>
      </c>
      <c r="BI206" s="447" t="str">
        <f t="shared" ref="BI206" si="1105">IF(E206="","",$BL206)</f>
        <v/>
      </c>
      <c r="BJ206" s="447" t="str">
        <f t="shared" ref="BJ206" si="1106">IF(F206="","",$BL206)</f>
        <v/>
      </c>
      <c r="BK206" s="448" t="str">
        <f t="shared" ref="BK206" si="1107">IFERROR(IF(G206="","",BL206),"")</f>
        <v/>
      </c>
      <c r="BL206" s="447">
        <v>65</v>
      </c>
      <c r="BM206" s="447">
        <f t="shared" ref="BM206" si="1108">IF(C206&gt;0,"",IF(COUNTIF(BH206:BK208,BL206)=4,"",1))</f>
        <v>1</v>
      </c>
      <c r="BN206" s="145">
        <f>COUNTIF($AE$14:AE206,AD206&amp;"-"&amp;"*5000m*")</f>
        <v>0</v>
      </c>
      <c r="BO206" s="447">
        <f t="shared" ref="BO206" si="1109">SUM(BN206:BN208)/3</f>
        <v>0</v>
      </c>
      <c r="BP206" s="448" t="str">
        <f t="shared" ref="BP206" si="1110">IF(AD206="","",IF(AND(COUNTA(J206:J208)=0,COUNTA(S206:T208)=0),1,""))</f>
        <v/>
      </c>
      <c r="BQ206" s="447">
        <f t="shared" ref="BQ206:BR206" si="1111">IF(AND($AD206="",COUNTA(S206)&gt;0),1,0)</f>
        <v>0</v>
      </c>
      <c r="BR206" s="447">
        <f t="shared" si="1111"/>
        <v>0</v>
      </c>
      <c r="BS206" s="447" t="str">
        <f t="shared" ref="BS206" si="1112">D206&amp;"-"&amp;S206</f>
        <v>-</v>
      </c>
      <c r="BT206" s="447" t="str">
        <f>IF(S206="","",COUNTIF($BS$14:BS206,BS206))</f>
        <v/>
      </c>
      <c r="BU206" s="447" t="str">
        <f t="shared" ref="BU206" si="1113">D206&amp;"-"&amp;T206</f>
        <v>-</v>
      </c>
      <c r="BV206" s="447" t="str">
        <f>IF(T206="","",COUNTIF($BU$14:BU206,BU206))</f>
        <v/>
      </c>
    </row>
    <row r="207" spans="1:74" s="1" customFormat="1" ht="18" customHeight="1" thickBot="1">
      <c r="A207" s="523"/>
      <c r="B207" s="501"/>
      <c r="C207" s="503"/>
      <c r="D207" s="503"/>
      <c r="E207" s="503"/>
      <c r="F207" s="31" t="str">
        <f>IF(C206&gt;0,VLOOKUP(C206,男子登録情報!$A$1:$H$1688,5,0),"")</f>
        <v/>
      </c>
      <c r="G207" s="492"/>
      <c r="H207" s="492"/>
      <c r="I207" s="8" t="s">
        <v>30</v>
      </c>
      <c r="J207" s="112"/>
      <c r="K207" s="6" t="str">
        <f>IF(J207&gt;0,VLOOKUP(J207,男子登録情報!$J$1:$K$22,2,0),"")</f>
        <v/>
      </c>
      <c r="L207" s="8" t="s">
        <v>31</v>
      </c>
      <c r="M207" s="148"/>
      <c r="N207" s="7" t="str">
        <f t="shared" si="1095"/>
        <v/>
      </c>
      <c r="O207" s="271"/>
      <c r="P207" s="479"/>
      <c r="Q207" s="480"/>
      <c r="R207" s="481"/>
      <c r="S207" s="828"/>
      <c r="T207" s="828"/>
      <c r="W207" s="168">
        <f t="shared" ref="W207:W270" si="1114">IF(C207&gt;2000,1,0)</f>
        <v>0</v>
      </c>
      <c r="X207" s="447"/>
      <c r="Y207" s="145" t="str">
        <f t="shared" si="1097"/>
        <v/>
      </c>
      <c r="Z207" s="145" t="str">
        <f t="shared" si="1098"/>
        <v/>
      </c>
      <c r="AA207" s="145" t="str">
        <f t="shared" si="1099"/>
        <v/>
      </c>
      <c r="AB207" s="145" t="str">
        <f t="shared" si="1100"/>
        <v/>
      </c>
      <c r="AC207" s="178">
        <f t="shared" ref="AC207:AC270" si="1115">IF(ISNA(OR(Y207:AB207)),1,SUM(Y207:AB207))</f>
        <v>0</v>
      </c>
      <c r="AD207" s="308" t="str">
        <f t="shared" ref="AD207:AD208" si="1116">AD206</f>
        <v/>
      </c>
      <c r="AE207" s="145" t="str">
        <f t="shared" ref="AE207:AE270" si="1117">IF($AD207="","",IF(J207="","",$AD207&amp;"-"&amp;J207))</f>
        <v/>
      </c>
      <c r="AF207" s="145" t="str">
        <f t="shared" ref="AF207:AF270" si="1118">IF(AND(COUNTA(J207,M207,O207,P207,S207,T207)&gt;0,BM207=1),1,"")</f>
        <v/>
      </c>
      <c r="AG207" s="182" t="str">
        <f t="shared" ref="AG207:AG270" si="1119">IF(J207="","",COUNTIF($AE$12:$AE$463,AE207))</f>
        <v/>
      </c>
      <c r="AH207" s="164">
        <f t="shared" ref="AH207:AH270" si="1120">IF(MAX(AG207)&gt;1,1,0)</f>
        <v>0</v>
      </c>
      <c r="AJ207" s="164">
        <f t="shared" ref="AJ207:AJ270" si="1121">IF(COUNTIF(J207,"*m*")&gt;0,IF(VALUE(AN207)&gt;59,1,0),0)</f>
        <v>0</v>
      </c>
      <c r="AK207" s="164" t="str">
        <f t="shared" ref="AK207:AK270" si="1122">IF(COUNTIF(K207,"*m*")&gt;0,RIGHT(10000000+AR207,7),RIGHT(100000+AR207,5))</f>
        <v>00000</v>
      </c>
      <c r="AL207" s="188" t="str">
        <f t="shared" ref="AL207:AL270" si="1123">IF(AM207=0,AN207&amp;"秒"&amp;AO207,AM207&amp;"分"&amp;AN207&amp;"秒"&amp;AO207)</f>
        <v>0秒0</v>
      </c>
      <c r="AM207" s="189">
        <f t="shared" ref="AM207:AM270" si="1124">INT(M207/10000)</f>
        <v>0</v>
      </c>
      <c r="AN207" s="189" t="str">
        <f t="shared" ref="AN207:AN270" si="1125">RIGHT(INT(M207/100),2)</f>
        <v>0</v>
      </c>
      <c r="AO207" s="189" t="str">
        <f t="shared" ref="AO207:AO270" si="1126">RIGHT(INT(M207/1),2)</f>
        <v>0</v>
      </c>
      <c r="AP207" s="189" t="str">
        <f t="shared" ref="AP207:AP270" si="1127">INT(M207/100)&amp;"m"&amp;RIGHT(M207,2)</f>
        <v>0m</v>
      </c>
      <c r="AQ207" s="189" t="str">
        <f t="shared" ref="AQ207:AQ270" si="1128">M207&amp;"点"</f>
        <v>点</v>
      </c>
      <c r="AR207" s="164">
        <f t="shared" ref="AR207:AR270" si="1129">VALUE(M207)</f>
        <v>0</v>
      </c>
      <c r="AS207" s="144" t="str">
        <f t="shared" ref="AS207:AS270" si="1130">IF(COUNTIF(J207,"*m*")=0,"",IF($J207="","",COUNTIF($M207,AS$13)))</f>
        <v/>
      </c>
      <c r="AT207" s="164">
        <f t="shared" ref="AT207:AT270" si="1131">IF(O207="",0,IF(OR(O207&lt;$AT$12,O207&gt;$AT$13),1,0))</f>
        <v>0</v>
      </c>
      <c r="AU207" s="164">
        <f t="shared" ref="AU207:AU270" si="1132">IF($M207="",0,IF($O207="",1,0))</f>
        <v>0</v>
      </c>
      <c r="AV207" s="164">
        <f t="shared" ref="AV207:AV270" si="1133">IF($M207="",0,IF($P207="",1,0))</f>
        <v>0</v>
      </c>
      <c r="AW207" s="458"/>
      <c r="AX207" s="458"/>
      <c r="AY207" s="455"/>
      <c r="AZ207" s="452"/>
      <c r="BA207" s="145" t="str">
        <f t="shared" ref="BA207:BA270" si="1134">IF(J207="","",IF(COUNTIF(J207,"*OP*")&gt;0,1,""))</f>
        <v/>
      </c>
      <c r="BB207" s="145" t="str">
        <f t="shared" ref="BB207:BB270" si="1135">IF(J207="","",IF(COUNTIF(J207,"*OP*")&gt;0,"",1))</f>
        <v/>
      </c>
      <c r="BC207" s="145" t="str">
        <f t="shared" ref="BC207:BC270" si="1136">IF(J207="","",IF(COUNTIF(J207,"*OP*")&gt;0,"",J207))</f>
        <v/>
      </c>
      <c r="BD207" s="203" t="str">
        <f>IF(J207="","",COUNTIF($BC$14:BC207,BC207))</f>
        <v/>
      </c>
      <c r="BE207" s="1" t="str">
        <f t="shared" ref="BE207:BE270" si="1137">IFERROR(BB207*BD207,"")</f>
        <v/>
      </c>
      <c r="BF207" s="447"/>
      <c r="BG207" s="447"/>
      <c r="BH207" s="447"/>
      <c r="BI207" s="447"/>
      <c r="BJ207" s="447"/>
      <c r="BK207" s="449"/>
      <c r="BL207" s="447"/>
      <c r="BM207" s="447"/>
      <c r="BN207" s="145">
        <f>COUNTIF($AE$14:AE207,AD207&amp;"-"&amp;"*5000m*")</f>
        <v>0</v>
      </c>
      <c r="BO207" s="447"/>
      <c r="BP207" s="449"/>
      <c r="BQ207" s="447"/>
      <c r="BR207" s="447"/>
      <c r="BS207" s="447"/>
      <c r="BT207" s="447"/>
      <c r="BU207" s="447"/>
      <c r="BV207" s="447"/>
    </row>
    <row r="208" spans="1:74" s="1" customFormat="1" ht="18" customHeight="1" thickBot="1">
      <c r="A208" s="524"/>
      <c r="B208" s="169" t="s">
        <v>32</v>
      </c>
      <c r="C208" s="170"/>
      <c r="D208" s="32"/>
      <c r="E208" s="32"/>
      <c r="F208" s="33"/>
      <c r="G208" s="493"/>
      <c r="H208" s="493"/>
      <c r="I208" s="9" t="s">
        <v>33</v>
      </c>
      <c r="J208" s="112"/>
      <c r="K208" s="6" t="str">
        <f>IF(J208&gt;0,VLOOKUP(J208,男子登録情報!$J$1:$K$22,2,0),"")</f>
        <v/>
      </c>
      <c r="L208" s="10" t="s">
        <v>34</v>
      </c>
      <c r="M208" s="149"/>
      <c r="N208" s="7" t="str">
        <f t="shared" si="1095"/>
        <v/>
      </c>
      <c r="O208" s="271"/>
      <c r="P208" s="482"/>
      <c r="Q208" s="483"/>
      <c r="R208" s="484"/>
      <c r="S208" s="829"/>
      <c r="T208" s="829"/>
      <c r="W208" s="168">
        <f t="shared" si="1114"/>
        <v>0</v>
      </c>
      <c r="X208" s="447"/>
      <c r="Y208" s="145" t="str">
        <f t="shared" si="1097"/>
        <v/>
      </c>
      <c r="Z208" s="145" t="str">
        <f t="shared" si="1098"/>
        <v/>
      </c>
      <c r="AA208" s="145" t="str">
        <f t="shared" si="1099"/>
        <v/>
      </c>
      <c r="AB208" s="145" t="str">
        <f t="shared" si="1100"/>
        <v/>
      </c>
      <c r="AC208" s="178">
        <f t="shared" si="1115"/>
        <v>0</v>
      </c>
      <c r="AD208" s="309" t="str">
        <f t="shared" si="1116"/>
        <v/>
      </c>
      <c r="AE208" s="145" t="str">
        <f t="shared" si="1117"/>
        <v/>
      </c>
      <c r="AF208" s="145" t="str">
        <f t="shared" si="1118"/>
        <v/>
      </c>
      <c r="AG208" s="182" t="str">
        <f t="shared" si="1119"/>
        <v/>
      </c>
      <c r="AH208" s="164">
        <f t="shared" si="1120"/>
        <v>0</v>
      </c>
      <c r="AJ208" s="164">
        <f t="shared" si="1121"/>
        <v>0</v>
      </c>
      <c r="AK208" s="164" t="str">
        <f t="shared" si="1122"/>
        <v>00000</v>
      </c>
      <c r="AL208" s="188" t="str">
        <f t="shared" si="1123"/>
        <v>0秒0</v>
      </c>
      <c r="AM208" s="189">
        <f t="shared" si="1124"/>
        <v>0</v>
      </c>
      <c r="AN208" s="189" t="str">
        <f t="shared" si="1125"/>
        <v>0</v>
      </c>
      <c r="AO208" s="189" t="str">
        <f t="shared" si="1126"/>
        <v>0</v>
      </c>
      <c r="AP208" s="189" t="str">
        <f t="shared" si="1127"/>
        <v>0m</v>
      </c>
      <c r="AQ208" s="189" t="str">
        <f t="shared" si="1128"/>
        <v>点</v>
      </c>
      <c r="AR208" s="164">
        <f t="shared" si="1129"/>
        <v>0</v>
      </c>
      <c r="AS208" s="144" t="str">
        <f t="shared" si="1130"/>
        <v/>
      </c>
      <c r="AT208" s="164">
        <f t="shared" si="1131"/>
        <v>0</v>
      </c>
      <c r="AU208" s="164">
        <f t="shared" si="1132"/>
        <v>0</v>
      </c>
      <c r="AV208" s="164">
        <f t="shared" si="1133"/>
        <v>0</v>
      </c>
      <c r="AW208" s="459"/>
      <c r="AX208" s="459"/>
      <c r="AY208" s="456"/>
      <c r="AZ208" s="453"/>
      <c r="BA208" s="145" t="str">
        <f t="shared" si="1134"/>
        <v/>
      </c>
      <c r="BB208" s="145" t="str">
        <f t="shared" si="1135"/>
        <v/>
      </c>
      <c r="BC208" s="145" t="str">
        <f t="shared" si="1136"/>
        <v/>
      </c>
      <c r="BD208" s="203" t="str">
        <f>IF(J208="","",COUNTIF($BC$14:BC208,BC208))</f>
        <v/>
      </c>
      <c r="BE208" s="1" t="str">
        <f t="shared" si="1137"/>
        <v/>
      </c>
      <c r="BF208" s="447"/>
      <c r="BG208" s="447"/>
      <c r="BH208" s="447"/>
      <c r="BI208" s="447"/>
      <c r="BJ208" s="447"/>
      <c r="BK208" s="450"/>
      <c r="BL208" s="447"/>
      <c r="BM208" s="447"/>
      <c r="BN208" s="145">
        <f>COUNTIF($AE$14:AE208,AD208&amp;"-"&amp;"*5000m*")</f>
        <v>0</v>
      </c>
      <c r="BO208" s="447"/>
      <c r="BP208" s="450"/>
      <c r="BQ208" s="447"/>
      <c r="BR208" s="447"/>
      <c r="BS208" s="447"/>
      <c r="BT208" s="447"/>
      <c r="BU208" s="447"/>
      <c r="BV208" s="447"/>
    </row>
    <row r="209" spans="1:74" s="1" customFormat="1" ht="18" customHeight="1" thickTop="1" thickBot="1">
      <c r="A209" s="522">
        <v>66</v>
      </c>
      <c r="B209" s="500" t="s">
        <v>1224</v>
      </c>
      <c r="C209" s="502"/>
      <c r="D209" s="502" t="str">
        <f>IF(C209&gt;0,VLOOKUP(C209,男子登録情報!$A$1:$H$1688,3,0),"")</f>
        <v/>
      </c>
      <c r="E209" s="502" t="str">
        <f>IF(C209&gt;0,VLOOKUP(C209,男子登録情報!$A$1:$H$1688,4,0),"")</f>
        <v/>
      </c>
      <c r="F209" s="30" t="str">
        <f>IF(C209&gt;0,VLOOKUP(C209,男子登録情報!$A$1:$H$1688,8,0),"")</f>
        <v/>
      </c>
      <c r="G209" s="491" t="e">
        <f>IF(F210&gt;0,VLOOKUP(F210,男子登録情報!$N$2:$O$48,2,0),"")</f>
        <v>#N/A</v>
      </c>
      <c r="H209" s="491" t="str">
        <f t="shared" ref="H209" si="1138">IF(C209&gt;0,TEXT(C209,"100000000"),"000000000")</f>
        <v>000000000</v>
      </c>
      <c r="I209" s="5" t="s">
        <v>26</v>
      </c>
      <c r="J209" s="112"/>
      <c r="K209" s="6" t="str">
        <f>IF(J209&gt;0,VLOOKUP(J209,男子登録情報!$J$1:$K$22,2,0),"")</f>
        <v/>
      </c>
      <c r="L209" s="5" t="s">
        <v>29</v>
      </c>
      <c r="M209" s="150"/>
      <c r="N209" s="7" t="str">
        <f t="shared" si="1095"/>
        <v/>
      </c>
      <c r="O209" s="271"/>
      <c r="P209" s="512"/>
      <c r="Q209" s="513"/>
      <c r="R209" s="514"/>
      <c r="S209" s="827"/>
      <c r="T209" s="827"/>
      <c r="W209" s="168">
        <f t="shared" si="1114"/>
        <v>0</v>
      </c>
      <c r="X209" s="447">
        <f t="shared" ref="X209" si="1139">C209</f>
        <v>0</v>
      </c>
      <c r="Y209" s="145" t="str">
        <f t="shared" si="1097"/>
        <v/>
      </c>
      <c r="Z209" s="145" t="str">
        <f t="shared" si="1098"/>
        <v/>
      </c>
      <c r="AA209" s="145" t="str">
        <f t="shared" si="1099"/>
        <v/>
      </c>
      <c r="AB209" s="145" t="str">
        <f t="shared" si="1100"/>
        <v/>
      </c>
      <c r="AC209" s="178">
        <f t="shared" si="1115"/>
        <v>0</v>
      </c>
      <c r="AD209" s="307" t="str">
        <f t="shared" ref="AD209" si="1140">IF(D209="","",D209)</f>
        <v/>
      </c>
      <c r="AE209" s="145" t="str">
        <f t="shared" si="1117"/>
        <v/>
      </c>
      <c r="AF209" s="145" t="str">
        <f t="shared" si="1118"/>
        <v/>
      </c>
      <c r="AG209" s="182" t="str">
        <f t="shared" si="1119"/>
        <v/>
      </c>
      <c r="AH209" s="164">
        <f t="shared" si="1120"/>
        <v>0</v>
      </c>
      <c r="AJ209" s="164">
        <f t="shared" si="1121"/>
        <v>0</v>
      </c>
      <c r="AK209" s="164" t="str">
        <f t="shared" si="1122"/>
        <v>00000</v>
      </c>
      <c r="AL209" s="188" t="str">
        <f t="shared" si="1123"/>
        <v>0秒0</v>
      </c>
      <c r="AM209" s="189">
        <f t="shared" si="1124"/>
        <v>0</v>
      </c>
      <c r="AN209" s="189" t="str">
        <f t="shared" si="1125"/>
        <v>0</v>
      </c>
      <c r="AO209" s="189" t="str">
        <f t="shared" si="1126"/>
        <v>0</v>
      </c>
      <c r="AP209" s="189" t="str">
        <f t="shared" si="1127"/>
        <v>0m</v>
      </c>
      <c r="AQ209" s="189" t="str">
        <f t="shared" si="1128"/>
        <v>点</v>
      </c>
      <c r="AR209" s="164">
        <f t="shared" si="1129"/>
        <v>0</v>
      </c>
      <c r="AS209" s="144" t="str">
        <f t="shared" si="1130"/>
        <v/>
      </c>
      <c r="AT209" s="164">
        <f t="shared" si="1131"/>
        <v>0</v>
      </c>
      <c r="AU209" s="164">
        <f t="shared" si="1132"/>
        <v>0</v>
      </c>
      <c r="AV209" s="164">
        <f t="shared" si="1133"/>
        <v>0</v>
      </c>
      <c r="AW209" s="457">
        <f>IF(S209="",0,COUNTA($S$14:S211))</f>
        <v>0</v>
      </c>
      <c r="AX209" s="457">
        <f>IF(T209="",0,COUNTA($T$14:T211))</f>
        <v>0</v>
      </c>
      <c r="AY209" s="454">
        <f>IF(OR($K209="20100",$K210="20100",$K211="20100"),COUNTIF($K$14:K211,"20100"),0)</f>
        <v>0</v>
      </c>
      <c r="AZ209" s="451">
        <f t="shared" ref="AZ209" si="1141">IF($AY209=0,0,INDEX($M209:$M211,MATCH("20100",$K209:$K211,0),1))</f>
        <v>0</v>
      </c>
      <c r="BA209" s="145" t="str">
        <f t="shared" si="1134"/>
        <v/>
      </c>
      <c r="BB209" s="145" t="str">
        <f t="shared" si="1135"/>
        <v/>
      </c>
      <c r="BC209" s="145" t="str">
        <f t="shared" si="1136"/>
        <v/>
      </c>
      <c r="BD209" s="203" t="str">
        <f>IF(J209="","",COUNTIF($BC$14:BC209,BC209))</f>
        <v/>
      </c>
      <c r="BE209" s="1" t="str">
        <f t="shared" si="1137"/>
        <v/>
      </c>
      <c r="BF209" s="447" t="str">
        <f>IF(D209="","",COUNTIF($AD$14:AD209,AD209))</f>
        <v/>
      </c>
      <c r="BG209" s="447">
        <f t="shared" ref="BG209" si="1142">IF(BF209=1,BF209,0)</f>
        <v>0</v>
      </c>
      <c r="BH209" s="447" t="str">
        <f t="shared" ref="BH209" si="1143">IF(D209="","",$BL209)</f>
        <v/>
      </c>
      <c r="BI209" s="447" t="str">
        <f t="shared" ref="BI209" si="1144">IF(E209="","",$BL209)</f>
        <v/>
      </c>
      <c r="BJ209" s="447" t="str">
        <f t="shared" ref="BJ209" si="1145">IF(F209="","",$BL209)</f>
        <v/>
      </c>
      <c r="BK209" s="448" t="str">
        <f t="shared" ref="BK209" si="1146">IFERROR(IF(G209="","",BL209),"")</f>
        <v/>
      </c>
      <c r="BL209" s="447">
        <v>66</v>
      </c>
      <c r="BM209" s="447">
        <f t="shared" ref="BM209" si="1147">IF(C209&gt;0,"",IF(COUNTIF(BH209:BK211,BL209)=4,"",1))</f>
        <v>1</v>
      </c>
      <c r="BN209" s="145">
        <f>COUNTIF($AE$14:AE209,AD209&amp;"-"&amp;"*5000m*")</f>
        <v>0</v>
      </c>
      <c r="BO209" s="447">
        <f t="shared" ref="BO209" si="1148">SUM(BN209:BN211)/3</f>
        <v>0</v>
      </c>
      <c r="BP209" s="448" t="str">
        <f t="shared" ref="BP209" si="1149">IF(AD209="","",IF(AND(COUNTA(J209:J211)=0,COUNTA(S209:T211)=0),1,""))</f>
        <v/>
      </c>
      <c r="BQ209" s="447">
        <f t="shared" ref="BQ209:BR209" si="1150">IF(AND($AD209="",COUNTA(S209)&gt;0),1,0)</f>
        <v>0</v>
      </c>
      <c r="BR209" s="447">
        <f t="shared" si="1150"/>
        <v>0</v>
      </c>
      <c r="BS209" s="447" t="str">
        <f t="shared" ref="BS209" si="1151">D209&amp;"-"&amp;S209</f>
        <v>-</v>
      </c>
      <c r="BT209" s="447" t="str">
        <f>IF(S209="","",COUNTIF($BS$14:BS209,BS209))</f>
        <v/>
      </c>
      <c r="BU209" s="447" t="str">
        <f t="shared" ref="BU209" si="1152">D209&amp;"-"&amp;T209</f>
        <v>-</v>
      </c>
      <c r="BV209" s="447" t="str">
        <f>IF(T209="","",COUNTIF($BU$14:BU209,BU209))</f>
        <v/>
      </c>
    </row>
    <row r="210" spans="1:74" s="1" customFormat="1" ht="18" customHeight="1" thickBot="1">
      <c r="A210" s="523"/>
      <c r="B210" s="501"/>
      <c r="C210" s="503"/>
      <c r="D210" s="503"/>
      <c r="E210" s="503"/>
      <c r="F210" s="31" t="str">
        <f>IF(C209&gt;0,VLOOKUP(C209,男子登録情報!$A$1:$H$1688,5,0),"")</f>
        <v/>
      </c>
      <c r="G210" s="492"/>
      <c r="H210" s="492"/>
      <c r="I210" s="8" t="s">
        <v>30</v>
      </c>
      <c r="J210" s="112"/>
      <c r="K210" s="6" t="str">
        <f>IF(J210&gt;0,VLOOKUP(J210,男子登録情報!$J$1:$K$22,2,0),"")</f>
        <v/>
      </c>
      <c r="L210" s="8" t="s">
        <v>31</v>
      </c>
      <c r="M210" s="148"/>
      <c r="N210" s="7" t="str">
        <f t="shared" si="1095"/>
        <v/>
      </c>
      <c r="O210" s="271"/>
      <c r="P210" s="479"/>
      <c r="Q210" s="480"/>
      <c r="R210" s="481"/>
      <c r="S210" s="828"/>
      <c r="T210" s="828"/>
      <c r="W210" s="168">
        <f t="shared" si="1114"/>
        <v>0</v>
      </c>
      <c r="X210" s="447"/>
      <c r="Y210" s="145" t="str">
        <f t="shared" si="1097"/>
        <v/>
      </c>
      <c r="Z210" s="145" t="str">
        <f t="shared" si="1098"/>
        <v/>
      </c>
      <c r="AA210" s="145" t="str">
        <f t="shared" si="1099"/>
        <v/>
      </c>
      <c r="AB210" s="145" t="str">
        <f t="shared" si="1100"/>
        <v/>
      </c>
      <c r="AC210" s="178">
        <f t="shared" si="1115"/>
        <v>0</v>
      </c>
      <c r="AD210" s="308" t="str">
        <f t="shared" ref="AD210:AD211" si="1153">AD209</f>
        <v/>
      </c>
      <c r="AE210" s="145" t="str">
        <f t="shared" si="1117"/>
        <v/>
      </c>
      <c r="AF210" s="145" t="str">
        <f t="shared" si="1118"/>
        <v/>
      </c>
      <c r="AG210" s="182" t="str">
        <f t="shared" si="1119"/>
        <v/>
      </c>
      <c r="AH210" s="164">
        <f t="shared" si="1120"/>
        <v>0</v>
      </c>
      <c r="AJ210" s="164">
        <f t="shared" si="1121"/>
        <v>0</v>
      </c>
      <c r="AK210" s="164" t="str">
        <f t="shared" si="1122"/>
        <v>00000</v>
      </c>
      <c r="AL210" s="188" t="str">
        <f t="shared" si="1123"/>
        <v>0秒0</v>
      </c>
      <c r="AM210" s="189">
        <f t="shared" si="1124"/>
        <v>0</v>
      </c>
      <c r="AN210" s="189" t="str">
        <f t="shared" si="1125"/>
        <v>0</v>
      </c>
      <c r="AO210" s="189" t="str">
        <f t="shared" si="1126"/>
        <v>0</v>
      </c>
      <c r="AP210" s="189" t="str">
        <f t="shared" si="1127"/>
        <v>0m</v>
      </c>
      <c r="AQ210" s="189" t="str">
        <f t="shared" si="1128"/>
        <v>点</v>
      </c>
      <c r="AR210" s="164">
        <f t="shared" si="1129"/>
        <v>0</v>
      </c>
      <c r="AS210" s="144" t="str">
        <f t="shared" si="1130"/>
        <v/>
      </c>
      <c r="AT210" s="164">
        <f t="shared" si="1131"/>
        <v>0</v>
      </c>
      <c r="AU210" s="164">
        <f t="shared" si="1132"/>
        <v>0</v>
      </c>
      <c r="AV210" s="164">
        <f t="shared" si="1133"/>
        <v>0</v>
      </c>
      <c r="AW210" s="458"/>
      <c r="AX210" s="458"/>
      <c r="AY210" s="455"/>
      <c r="AZ210" s="452"/>
      <c r="BA210" s="145" t="str">
        <f t="shared" si="1134"/>
        <v/>
      </c>
      <c r="BB210" s="145" t="str">
        <f t="shared" si="1135"/>
        <v/>
      </c>
      <c r="BC210" s="145" t="str">
        <f t="shared" si="1136"/>
        <v/>
      </c>
      <c r="BD210" s="203" t="str">
        <f>IF(J210="","",COUNTIF($BC$14:BC210,BC210))</f>
        <v/>
      </c>
      <c r="BE210" s="1" t="str">
        <f t="shared" si="1137"/>
        <v/>
      </c>
      <c r="BF210" s="447"/>
      <c r="BG210" s="447"/>
      <c r="BH210" s="447"/>
      <c r="BI210" s="447"/>
      <c r="BJ210" s="447"/>
      <c r="BK210" s="449"/>
      <c r="BL210" s="447"/>
      <c r="BM210" s="447"/>
      <c r="BN210" s="145">
        <f>COUNTIF($AE$14:AE210,AD210&amp;"-"&amp;"*5000m*")</f>
        <v>0</v>
      </c>
      <c r="BO210" s="447"/>
      <c r="BP210" s="449"/>
      <c r="BQ210" s="447"/>
      <c r="BR210" s="447"/>
      <c r="BS210" s="447"/>
      <c r="BT210" s="447"/>
      <c r="BU210" s="447"/>
      <c r="BV210" s="447"/>
    </row>
    <row r="211" spans="1:74" s="1" customFormat="1" ht="18" customHeight="1" thickBot="1">
      <c r="A211" s="524"/>
      <c r="B211" s="169" t="s">
        <v>32</v>
      </c>
      <c r="C211" s="170"/>
      <c r="D211" s="32"/>
      <c r="E211" s="32"/>
      <c r="F211" s="33"/>
      <c r="G211" s="493"/>
      <c r="H211" s="493"/>
      <c r="I211" s="9" t="s">
        <v>33</v>
      </c>
      <c r="J211" s="112"/>
      <c r="K211" s="6" t="str">
        <f>IF(J211&gt;0,VLOOKUP(J211,男子登録情報!$J$1:$K$22,2,0),"")</f>
        <v/>
      </c>
      <c r="L211" s="10" t="s">
        <v>34</v>
      </c>
      <c r="M211" s="149"/>
      <c r="N211" s="7" t="str">
        <f t="shared" si="1095"/>
        <v/>
      </c>
      <c r="O211" s="271"/>
      <c r="P211" s="482"/>
      <c r="Q211" s="483"/>
      <c r="R211" s="484"/>
      <c r="S211" s="829"/>
      <c r="T211" s="829"/>
      <c r="W211" s="168">
        <f t="shared" si="1114"/>
        <v>0</v>
      </c>
      <c r="X211" s="447"/>
      <c r="Y211" s="145" t="str">
        <f t="shared" si="1097"/>
        <v/>
      </c>
      <c r="Z211" s="145" t="str">
        <f t="shared" si="1098"/>
        <v/>
      </c>
      <c r="AA211" s="145" t="str">
        <f t="shared" si="1099"/>
        <v/>
      </c>
      <c r="AB211" s="145" t="str">
        <f t="shared" si="1100"/>
        <v/>
      </c>
      <c r="AC211" s="178">
        <f t="shared" si="1115"/>
        <v>0</v>
      </c>
      <c r="AD211" s="309" t="str">
        <f t="shared" si="1153"/>
        <v/>
      </c>
      <c r="AE211" s="145" t="str">
        <f t="shared" si="1117"/>
        <v/>
      </c>
      <c r="AF211" s="145" t="str">
        <f t="shared" si="1118"/>
        <v/>
      </c>
      <c r="AG211" s="182" t="str">
        <f t="shared" si="1119"/>
        <v/>
      </c>
      <c r="AH211" s="164">
        <f t="shared" si="1120"/>
        <v>0</v>
      </c>
      <c r="AJ211" s="164">
        <f t="shared" si="1121"/>
        <v>0</v>
      </c>
      <c r="AK211" s="164" t="str">
        <f t="shared" si="1122"/>
        <v>00000</v>
      </c>
      <c r="AL211" s="188" t="str">
        <f t="shared" si="1123"/>
        <v>0秒0</v>
      </c>
      <c r="AM211" s="189">
        <f t="shared" si="1124"/>
        <v>0</v>
      </c>
      <c r="AN211" s="189" t="str">
        <f t="shared" si="1125"/>
        <v>0</v>
      </c>
      <c r="AO211" s="189" t="str">
        <f t="shared" si="1126"/>
        <v>0</v>
      </c>
      <c r="AP211" s="189" t="str">
        <f t="shared" si="1127"/>
        <v>0m</v>
      </c>
      <c r="AQ211" s="189" t="str">
        <f t="shared" si="1128"/>
        <v>点</v>
      </c>
      <c r="AR211" s="164">
        <f t="shared" si="1129"/>
        <v>0</v>
      </c>
      <c r="AS211" s="144" t="str">
        <f t="shared" si="1130"/>
        <v/>
      </c>
      <c r="AT211" s="164">
        <f t="shared" si="1131"/>
        <v>0</v>
      </c>
      <c r="AU211" s="164">
        <f t="shared" si="1132"/>
        <v>0</v>
      </c>
      <c r="AV211" s="164">
        <f t="shared" si="1133"/>
        <v>0</v>
      </c>
      <c r="AW211" s="459"/>
      <c r="AX211" s="459"/>
      <c r="AY211" s="456"/>
      <c r="AZ211" s="453"/>
      <c r="BA211" s="145" t="str">
        <f t="shared" si="1134"/>
        <v/>
      </c>
      <c r="BB211" s="145" t="str">
        <f t="shared" si="1135"/>
        <v/>
      </c>
      <c r="BC211" s="145" t="str">
        <f t="shared" si="1136"/>
        <v/>
      </c>
      <c r="BD211" s="203" t="str">
        <f>IF(J211="","",COUNTIF($BC$14:BC211,BC211))</f>
        <v/>
      </c>
      <c r="BE211" s="1" t="str">
        <f t="shared" si="1137"/>
        <v/>
      </c>
      <c r="BF211" s="447"/>
      <c r="BG211" s="447"/>
      <c r="BH211" s="447"/>
      <c r="BI211" s="447"/>
      <c r="BJ211" s="447"/>
      <c r="BK211" s="450"/>
      <c r="BL211" s="447"/>
      <c r="BM211" s="447"/>
      <c r="BN211" s="145">
        <f>COUNTIF($AE$14:AE211,AD211&amp;"-"&amp;"*5000m*")</f>
        <v>0</v>
      </c>
      <c r="BO211" s="447"/>
      <c r="BP211" s="450"/>
      <c r="BQ211" s="447"/>
      <c r="BR211" s="447"/>
      <c r="BS211" s="447"/>
      <c r="BT211" s="447"/>
      <c r="BU211" s="447"/>
      <c r="BV211" s="447"/>
    </row>
    <row r="212" spans="1:74" s="1" customFormat="1" ht="18" customHeight="1" thickTop="1" thickBot="1">
      <c r="A212" s="522">
        <v>67</v>
      </c>
      <c r="B212" s="500" t="s">
        <v>1224</v>
      </c>
      <c r="C212" s="502"/>
      <c r="D212" s="502" t="str">
        <f>IF(C212&gt;0,VLOOKUP(C212,男子登録情報!$A$1:$H$1688,3,0),"")</f>
        <v/>
      </c>
      <c r="E212" s="502" t="str">
        <f>IF(C212&gt;0,VLOOKUP(C212,男子登録情報!$A$1:$H$1688,4,0),"")</f>
        <v/>
      </c>
      <c r="F212" s="30" t="str">
        <f>IF(C212&gt;0,VLOOKUP(C212,男子登録情報!$A$1:$H$1688,8,0),"")</f>
        <v/>
      </c>
      <c r="G212" s="491" t="e">
        <f>IF(F213&gt;0,VLOOKUP(F213,男子登録情報!$N$2:$O$48,2,0),"")</f>
        <v>#N/A</v>
      </c>
      <c r="H212" s="491" t="str">
        <f t="shared" ref="H212" si="1154">IF(C212&gt;0,TEXT(C212,"100000000"),"000000000")</f>
        <v>000000000</v>
      </c>
      <c r="I212" s="5" t="s">
        <v>26</v>
      </c>
      <c r="J212" s="112"/>
      <c r="K212" s="6" t="str">
        <f>IF(J212&gt;0,VLOOKUP(J212,男子登録情報!$J$1:$K$22,2,0),"")</f>
        <v/>
      </c>
      <c r="L212" s="5" t="s">
        <v>29</v>
      </c>
      <c r="M212" s="150"/>
      <c r="N212" s="7" t="str">
        <f t="shared" si="1095"/>
        <v/>
      </c>
      <c r="O212" s="271"/>
      <c r="P212" s="512"/>
      <c r="Q212" s="513"/>
      <c r="R212" s="514"/>
      <c r="S212" s="827"/>
      <c r="T212" s="827"/>
      <c r="W212" s="168">
        <f t="shared" si="1114"/>
        <v>0</v>
      </c>
      <c r="X212" s="447">
        <f t="shared" ref="X212" si="1155">C212</f>
        <v>0</v>
      </c>
      <c r="Y212" s="145" t="str">
        <f t="shared" si="1097"/>
        <v/>
      </c>
      <c r="Z212" s="145" t="str">
        <f t="shared" si="1098"/>
        <v/>
      </c>
      <c r="AA212" s="145" t="str">
        <f t="shared" si="1099"/>
        <v/>
      </c>
      <c r="AB212" s="145" t="str">
        <f t="shared" si="1100"/>
        <v/>
      </c>
      <c r="AC212" s="178">
        <f t="shared" si="1115"/>
        <v>0</v>
      </c>
      <c r="AD212" s="307" t="str">
        <f t="shared" ref="AD212" si="1156">IF(D212="","",D212)</f>
        <v/>
      </c>
      <c r="AE212" s="145" t="str">
        <f t="shared" si="1117"/>
        <v/>
      </c>
      <c r="AF212" s="145" t="str">
        <f t="shared" si="1118"/>
        <v/>
      </c>
      <c r="AG212" s="182" t="str">
        <f t="shared" si="1119"/>
        <v/>
      </c>
      <c r="AH212" s="164">
        <f t="shared" si="1120"/>
        <v>0</v>
      </c>
      <c r="AJ212" s="164">
        <f t="shared" si="1121"/>
        <v>0</v>
      </c>
      <c r="AK212" s="164" t="str">
        <f t="shared" si="1122"/>
        <v>00000</v>
      </c>
      <c r="AL212" s="188" t="str">
        <f t="shared" si="1123"/>
        <v>0秒0</v>
      </c>
      <c r="AM212" s="189">
        <f t="shared" si="1124"/>
        <v>0</v>
      </c>
      <c r="AN212" s="189" t="str">
        <f t="shared" si="1125"/>
        <v>0</v>
      </c>
      <c r="AO212" s="189" t="str">
        <f t="shared" si="1126"/>
        <v>0</v>
      </c>
      <c r="AP212" s="189" t="str">
        <f t="shared" si="1127"/>
        <v>0m</v>
      </c>
      <c r="AQ212" s="189" t="str">
        <f t="shared" si="1128"/>
        <v>点</v>
      </c>
      <c r="AR212" s="164">
        <f t="shared" si="1129"/>
        <v>0</v>
      </c>
      <c r="AS212" s="144" t="str">
        <f t="shared" si="1130"/>
        <v/>
      </c>
      <c r="AT212" s="164">
        <f t="shared" si="1131"/>
        <v>0</v>
      </c>
      <c r="AU212" s="164">
        <f t="shared" si="1132"/>
        <v>0</v>
      </c>
      <c r="AV212" s="164">
        <f t="shared" si="1133"/>
        <v>0</v>
      </c>
      <c r="AW212" s="457">
        <f>IF(S212="",0,COUNTA($S$14:S214))</f>
        <v>0</v>
      </c>
      <c r="AX212" s="457">
        <f>IF(T212="",0,COUNTA($T$14:T214))</f>
        <v>0</v>
      </c>
      <c r="AY212" s="454">
        <f>IF(OR($K212="20100",$K213="20100",$K214="20100"),COUNTIF($K$14:K214,"20100"),0)</f>
        <v>0</v>
      </c>
      <c r="AZ212" s="451">
        <f t="shared" ref="AZ212" si="1157">IF($AY212=0,0,INDEX($M212:$M214,MATCH("20100",$K212:$K214,0),1))</f>
        <v>0</v>
      </c>
      <c r="BA212" s="145" t="str">
        <f t="shared" si="1134"/>
        <v/>
      </c>
      <c r="BB212" s="145" t="str">
        <f t="shared" si="1135"/>
        <v/>
      </c>
      <c r="BC212" s="145" t="str">
        <f t="shared" si="1136"/>
        <v/>
      </c>
      <c r="BD212" s="203" t="str">
        <f>IF(J212="","",COUNTIF($BC$14:BC212,BC212))</f>
        <v/>
      </c>
      <c r="BE212" s="1" t="str">
        <f t="shared" si="1137"/>
        <v/>
      </c>
      <c r="BF212" s="447" t="str">
        <f>IF(D212="","",COUNTIF($AD$14:AD212,AD212))</f>
        <v/>
      </c>
      <c r="BG212" s="447">
        <f t="shared" ref="BG212" si="1158">IF(BF212=1,BF212,0)</f>
        <v>0</v>
      </c>
      <c r="BH212" s="447" t="str">
        <f t="shared" ref="BH212" si="1159">IF(D212="","",$BL212)</f>
        <v/>
      </c>
      <c r="BI212" s="447" t="str">
        <f t="shared" ref="BI212" si="1160">IF(E212="","",$BL212)</f>
        <v/>
      </c>
      <c r="BJ212" s="447" t="str">
        <f t="shared" ref="BJ212" si="1161">IF(F212="","",$BL212)</f>
        <v/>
      </c>
      <c r="BK212" s="448" t="str">
        <f t="shared" ref="BK212" si="1162">IFERROR(IF(G212="","",BL212),"")</f>
        <v/>
      </c>
      <c r="BL212" s="447">
        <v>67</v>
      </c>
      <c r="BM212" s="447">
        <f t="shared" ref="BM212" si="1163">IF(C212&gt;0,"",IF(COUNTIF(BH212:BK214,BL212)=4,"",1))</f>
        <v>1</v>
      </c>
      <c r="BN212" s="145">
        <f>COUNTIF($AE$14:AE212,AD212&amp;"-"&amp;"*5000m*")</f>
        <v>0</v>
      </c>
      <c r="BO212" s="447">
        <f t="shared" ref="BO212" si="1164">SUM(BN212:BN214)/3</f>
        <v>0</v>
      </c>
      <c r="BP212" s="448" t="str">
        <f t="shared" ref="BP212" si="1165">IF(AD212="","",IF(AND(COUNTA(J212:J214)=0,COUNTA(S212:T214)=0),1,""))</f>
        <v/>
      </c>
      <c r="BQ212" s="447">
        <f t="shared" ref="BQ212:BR212" si="1166">IF(AND($AD212="",COUNTA(S212)&gt;0),1,0)</f>
        <v>0</v>
      </c>
      <c r="BR212" s="447">
        <f t="shared" si="1166"/>
        <v>0</v>
      </c>
      <c r="BS212" s="447" t="str">
        <f t="shared" ref="BS212" si="1167">D212&amp;"-"&amp;S212</f>
        <v>-</v>
      </c>
      <c r="BT212" s="447" t="str">
        <f>IF(S212="","",COUNTIF($BS$14:BS212,BS212))</f>
        <v/>
      </c>
      <c r="BU212" s="447" t="str">
        <f t="shared" ref="BU212" si="1168">D212&amp;"-"&amp;T212</f>
        <v>-</v>
      </c>
      <c r="BV212" s="447" t="str">
        <f>IF(T212="","",COUNTIF($BU$14:BU212,BU212))</f>
        <v/>
      </c>
    </row>
    <row r="213" spans="1:74" s="1" customFormat="1" ht="18" customHeight="1" thickBot="1">
      <c r="A213" s="523"/>
      <c r="B213" s="501"/>
      <c r="C213" s="503"/>
      <c r="D213" s="503"/>
      <c r="E213" s="503"/>
      <c r="F213" s="31" t="str">
        <f>IF(C212&gt;0,VLOOKUP(C212,男子登録情報!$A$1:$H$1688,5,0),"")</f>
        <v/>
      </c>
      <c r="G213" s="492"/>
      <c r="H213" s="492"/>
      <c r="I213" s="8" t="s">
        <v>30</v>
      </c>
      <c r="J213" s="112"/>
      <c r="K213" s="6" t="str">
        <f>IF(J213&gt;0,VLOOKUP(J213,男子登録情報!$J$1:$K$22,2,0),"")</f>
        <v/>
      </c>
      <c r="L213" s="8" t="s">
        <v>31</v>
      </c>
      <c r="M213" s="148"/>
      <c r="N213" s="7" t="str">
        <f t="shared" si="1095"/>
        <v/>
      </c>
      <c r="O213" s="271"/>
      <c r="P213" s="479"/>
      <c r="Q213" s="480"/>
      <c r="R213" s="481"/>
      <c r="S213" s="828"/>
      <c r="T213" s="828"/>
      <c r="W213" s="168">
        <f t="shared" si="1114"/>
        <v>0</v>
      </c>
      <c r="X213" s="447"/>
      <c r="Y213" s="145" t="str">
        <f t="shared" si="1097"/>
        <v/>
      </c>
      <c r="Z213" s="145" t="str">
        <f t="shared" si="1098"/>
        <v/>
      </c>
      <c r="AA213" s="145" t="str">
        <f t="shared" si="1099"/>
        <v/>
      </c>
      <c r="AB213" s="145" t="str">
        <f t="shared" si="1100"/>
        <v/>
      </c>
      <c r="AC213" s="178">
        <f t="shared" si="1115"/>
        <v>0</v>
      </c>
      <c r="AD213" s="308" t="str">
        <f t="shared" ref="AD213:AD214" si="1169">AD212</f>
        <v/>
      </c>
      <c r="AE213" s="145" t="str">
        <f t="shared" si="1117"/>
        <v/>
      </c>
      <c r="AF213" s="145" t="str">
        <f t="shared" si="1118"/>
        <v/>
      </c>
      <c r="AG213" s="182" t="str">
        <f t="shared" si="1119"/>
        <v/>
      </c>
      <c r="AH213" s="164">
        <f t="shared" si="1120"/>
        <v>0</v>
      </c>
      <c r="AJ213" s="164">
        <f t="shared" si="1121"/>
        <v>0</v>
      </c>
      <c r="AK213" s="164" t="str">
        <f t="shared" si="1122"/>
        <v>00000</v>
      </c>
      <c r="AL213" s="188" t="str">
        <f t="shared" si="1123"/>
        <v>0秒0</v>
      </c>
      <c r="AM213" s="189">
        <f t="shared" si="1124"/>
        <v>0</v>
      </c>
      <c r="AN213" s="189" t="str">
        <f t="shared" si="1125"/>
        <v>0</v>
      </c>
      <c r="AO213" s="189" t="str">
        <f t="shared" si="1126"/>
        <v>0</v>
      </c>
      <c r="AP213" s="189" t="str">
        <f t="shared" si="1127"/>
        <v>0m</v>
      </c>
      <c r="AQ213" s="189" t="str">
        <f t="shared" si="1128"/>
        <v>点</v>
      </c>
      <c r="AR213" s="164">
        <f t="shared" si="1129"/>
        <v>0</v>
      </c>
      <c r="AS213" s="144" t="str">
        <f t="shared" si="1130"/>
        <v/>
      </c>
      <c r="AT213" s="164">
        <f t="shared" si="1131"/>
        <v>0</v>
      </c>
      <c r="AU213" s="164">
        <f t="shared" si="1132"/>
        <v>0</v>
      </c>
      <c r="AV213" s="164">
        <f t="shared" si="1133"/>
        <v>0</v>
      </c>
      <c r="AW213" s="458"/>
      <c r="AX213" s="458"/>
      <c r="AY213" s="455"/>
      <c r="AZ213" s="452"/>
      <c r="BA213" s="145" t="str">
        <f t="shared" si="1134"/>
        <v/>
      </c>
      <c r="BB213" s="145" t="str">
        <f t="shared" si="1135"/>
        <v/>
      </c>
      <c r="BC213" s="145" t="str">
        <f t="shared" si="1136"/>
        <v/>
      </c>
      <c r="BD213" s="203" t="str">
        <f>IF(J213="","",COUNTIF($BC$14:BC213,BC213))</f>
        <v/>
      </c>
      <c r="BE213" s="1" t="str">
        <f t="shared" si="1137"/>
        <v/>
      </c>
      <c r="BF213" s="447"/>
      <c r="BG213" s="447"/>
      <c r="BH213" s="447"/>
      <c r="BI213" s="447"/>
      <c r="BJ213" s="447"/>
      <c r="BK213" s="449"/>
      <c r="BL213" s="447"/>
      <c r="BM213" s="447"/>
      <c r="BN213" s="145">
        <f>COUNTIF($AE$14:AE213,AD213&amp;"-"&amp;"*5000m*")</f>
        <v>0</v>
      </c>
      <c r="BO213" s="447"/>
      <c r="BP213" s="449"/>
      <c r="BQ213" s="447"/>
      <c r="BR213" s="447"/>
      <c r="BS213" s="447"/>
      <c r="BT213" s="447"/>
      <c r="BU213" s="447"/>
      <c r="BV213" s="447"/>
    </row>
    <row r="214" spans="1:74" s="1" customFormat="1" ht="18" customHeight="1" thickBot="1">
      <c r="A214" s="524"/>
      <c r="B214" s="169" t="s">
        <v>32</v>
      </c>
      <c r="C214" s="170"/>
      <c r="D214" s="32"/>
      <c r="E214" s="32"/>
      <c r="F214" s="33"/>
      <c r="G214" s="493"/>
      <c r="H214" s="493"/>
      <c r="I214" s="9" t="s">
        <v>33</v>
      </c>
      <c r="J214" s="112"/>
      <c r="K214" s="6" t="str">
        <f>IF(J214&gt;0,VLOOKUP(J214,男子登録情報!$J$1:$K$22,2,0),"")</f>
        <v/>
      </c>
      <c r="L214" s="10" t="s">
        <v>34</v>
      </c>
      <c r="M214" s="149"/>
      <c r="N214" s="7" t="str">
        <f t="shared" si="1095"/>
        <v/>
      </c>
      <c r="O214" s="271"/>
      <c r="P214" s="482"/>
      <c r="Q214" s="483"/>
      <c r="R214" s="484"/>
      <c r="S214" s="829"/>
      <c r="T214" s="829"/>
      <c r="W214" s="168">
        <f t="shared" si="1114"/>
        <v>0</v>
      </c>
      <c r="X214" s="447"/>
      <c r="Y214" s="145" t="str">
        <f t="shared" si="1097"/>
        <v/>
      </c>
      <c r="Z214" s="145" t="str">
        <f t="shared" si="1098"/>
        <v/>
      </c>
      <c r="AA214" s="145" t="str">
        <f t="shared" si="1099"/>
        <v/>
      </c>
      <c r="AB214" s="145" t="str">
        <f t="shared" si="1100"/>
        <v/>
      </c>
      <c r="AC214" s="178">
        <f t="shared" si="1115"/>
        <v>0</v>
      </c>
      <c r="AD214" s="309" t="str">
        <f t="shared" si="1169"/>
        <v/>
      </c>
      <c r="AE214" s="145" t="str">
        <f t="shared" si="1117"/>
        <v/>
      </c>
      <c r="AF214" s="145" t="str">
        <f t="shared" si="1118"/>
        <v/>
      </c>
      <c r="AG214" s="182" t="str">
        <f t="shared" si="1119"/>
        <v/>
      </c>
      <c r="AH214" s="164">
        <f t="shared" si="1120"/>
        <v>0</v>
      </c>
      <c r="AJ214" s="164">
        <f t="shared" si="1121"/>
        <v>0</v>
      </c>
      <c r="AK214" s="164" t="str">
        <f t="shared" si="1122"/>
        <v>00000</v>
      </c>
      <c r="AL214" s="188" t="str">
        <f t="shared" si="1123"/>
        <v>0秒0</v>
      </c>
      <c r="AM214" s="189">
        <f t="shared" si="1124"/>
        <v>0</v>
      </c>
      <c r="AN214" s="189" t="str">
        <f t="shared" si="1125"/>
        <v>0</v>
      </c>
      <c r="AO214" s="189" t="str">
        <f t="shared" si="1126"/>
        <v>0</v>
      </c>
      <c r="AP214" s="189" t="str">
        <f t="shared" si="1127"/>
        <v>0m</v>
      </c>
      <c r="AQ214" s="189" t="str">
        <f t="shared" si="1128"/>
        <v>点</v>
      </c>
      <c r="AR214" s="164">
        <f t="shared" si="1129"/>
        <v>0</v>
      </c>
      <c r="AS214" s="144" t="str">
        <f t="shared" si="1130"/>
        <v/>
      </c>
      <c r="AT214" s="164">
        <f t="shared" si="1131"/>
        <v>0</v>
      </c>
      <c r="AU214" s="164">
        <f t="shared" si="1132"/>
        <v>0</v>
      </c>
      <c r="AV214" s="164">
        <f t="shared" si="1133"/>
        <v>0</v>
      </c>
      <c r="AW214" s="459"/>
      <c r="AX214" s="459"/>
      <c r="AY214" s="456"/>
      <c r="AZ214" s="453"/>
      <c r="BA214" s="145" t="str">
        <f t="shared" si="1134"/>
        <v/>
      </c>
      <c r="BB214" s="145" t="str">
        <f t="shared" si="1135"/>
        <v/>
      </c>
      <c r="BC214" s="145" t="str">
        <f t="shared" si="1136"/>
        <v/>
      </c>
      <c r="BD214" s="203" t="str">
        <f>IF(J214="","",COUNTIF($BC$14:BC214,BC214))</f>
        <v/>
      </c>
      <c r="BE214" s="1" t="str">
        <f t="shared" si="1137"/>
        <v/>
      </c>
      <c r="BF214" s="447"/>
      <c r="BG214" s="447"/>
      <c r="BH214" s="447"/>
      <c r="BI214" s="447"/>
      <c r="BJ214" s="447"/>
      <c r="BK214" s="450"/>
      <c r="BL214" s="447"/>
      <c r="BM214" s="447"/>
      <c r="BN214" s="145">
        <f>COUNTIF($AE$14:AE214,AD214&amp;"-"&amp;"*5000m*")</f>
        <v>0</v>
      </c>
      <c r="BO214" s="447"/>
      <c r="BP214" s="450"/>
      <c r="BQ214" s="447"/>
      <c r="BR214" s="447"/>
      <c r="BS214" s="447"/>
      <c r="BT214" s="447"/>
      <c r="BU214" s="447"/>
      <c r="BV214" s="447"/>
    </row>
    <row r="215" spans="1:74" s="1" customFormat="1" ht="18" customHeight="1" thickTop="1" thickBot="1">
      <c r="A215" s="522">
        <v>68</v>
      </c>
      <c r="B215" s="500" t="s">
        <v>1224</v>
      </c>
      <c r="C215" s="502"/>
      <c r="D215" s="502" t="str">
        <f>IF(C215&gt;0,VLOOKUP(C215,男子登録情報!$A$1:$H$1688,3,0),"")</f>
        <v/>
      </c>
      <c r="E215" s="502" t="str">
        <f>IF(C215&gt;0,VLOOKUP(C215,男子登録情報!$A$1:$H$1688,4,0),"")</f>
        <v/>
      </c>
      <c r="F215" s="30" t="str">
        <f>IF(C215&gt;0,VLOOKUP(C215,男子登録情報!$A$1:$H$1688,8,0),"")</f>
        <v/>
      </c>
      <c r="G215" s="491" t="e">
        <f>IF(F216&gt;0,VLOOKUP(F216,男子登録情報!$N$2:$O$48,2,0),"")</f>
        <v>#N/A</v>
      </c>
      <c r="H215" s="491" t="str">
        <f t="shared" ref="H215" si="1170">IF(C215&gt;0,TEXT(C215,"100000000"),"000000000")</f>
        <v>000000000</v>
      </c>
      <c r="I215" s="5" t="s">
        <v>26</v>
      </c>
      <c r="J215" s="112"/>
      <c r="K215" s="6" t="str">
        <f>IF(J215&gt;0,VLOOKUP(J215,男子登録情報!$J$1:$K$22,2,0),"")</f>
        <v/>
      </c>
      <c r="L215" s="5" t="s">
        <v>29</v>
      </c>
      <c r="M215" s="150"/>
      <c r="N215" s="7" t="str">
        <f t="shared" si="1095"/>
        <v/>
      </c>
      <c r="O215" s="271"/>
      <c r="P215" s="512"/>
      <c r="Q215" s="513"/>
      <c r="R215" s="514"/>
      <c r="S215" s="827"/>
      <c r="T215" s="827"/>
      <c r="W215" s="168">
        <f t="shared" si="1114"/>
        <v>0</v>
      </c>
      <c r="X215" s="447">
        <f t="shared" ref="X215" si="1171">C215</f>
        <v>0</v>
      </c>
      <c r="Y215" s="145" t="str">
        <f t="shared" si="1097"/>
        <v/>
      </c>
      <c r="Z215" s="145" t="str">
        <f t="shared" si="1098"/>
        <v/>
      </c>
      <c r="AA215" s="145" t="str">
        <f t="shared" si="1099"/>
        <v/>
      </c>
      <c r="AB215" s="145" t="str">
        <f t="shared" si="1100"/>
        <v/>
      </c>
      <c r="AC215" s="178">
        <f t="shared" si="1115"/>
        <v>0</v>
      </c>
      <c r="AD215" s="307" t="str">
        <f t="shared" ref="AD215" si="1172">IF(D215="","",D215)</f>
        <v/>
      </c>
      <c r="AE215" s="145" t="str">
        <f t="shared" si="1117"/>
        <v/>
      </c>
      <c r="AF215" s="145" t="str">
        <f t="shared" si="1118"/>
        <v/>
      </c>
      <c r="AG215" s="182" t="str">
        <f t="shared" si="1119"/>
        <v/>
      </c>
      <c r="AH215" s="164">
        <f t="shared" si="1120"/>
        <v>0</v>
      </c>
      <c r="AJ215" s="164">
        <f t="shared" si="1121"/>
        <v>0</v>
      </c>
      <c r="AK215" s="164" t="str">
        <f t="shared" si="1122"/>
        <v>00000</v>
      </c>
      <c r="AL215" s="188" t="str">
        <f t="shared" si="1123"/>
        <v>0秒0</v>
      </c>
      <c r="AM215" s="189">
        <f t="shared" si="1124"/>
        <v>0</v>
      </c>
      <c r="AN215" s="189" t="str">
        <f t="shared" si="1125"/>
        <v>0</v>
      </c>
      <c r="AO215" s="189" t="str">
        <f t="shared" si="1126"/>
        <v>0</v>
      </c>
      <c r="AP215" s="189" t="str">
        <f t="shared" si="1127"/>
        <v>0m</v>
      </c>
      <c r="AQ215" s="189" t="str">
        <f t="shared" si="1128"/>
        <v>点</v>
      </c>
      <c r="AR215" s="164">
        <f t="shared" si="1129"/>
        <v>0</v>
      </c>
      <c r="AS215" s="144" t="str">
        <f t="shared" si="1130"/>
        <v/>
      </c>
      <c r="AT215" s="164">
        <f t="shared" si="1131"/>
        <v>0</v>
      </c>
      <c r="AU215" s="164">
        <f t="shared" si="1132"/>
        <v>0</v>
      </c>
      <c r="AV215" s="164">
        <f t="shared" si="1133"/>
        <v>0</v>
      </c>
      <c r="AW215" s="457">
        <f>IF(S215="",0,COUNTA($S$14:S217))</f>
        <v>0</v>
      </c>
      <c r="AX215" s="457">
        <f>IF(T215="",0,COUNTA($T$14:T217))</f>
        <v>0</v>
      </c>
      <c r="AY215" s="454">
        <f>IF(OR($K215="20100",$K216="20100",$K217="20100"),COUNTIF($K$14:K217,"20100"),0)</f>
        <v>0</v>
      </c>
      <c r="AZ215" s="451">
        <f t="shared" ref="AZ215" si="1173">IF($AY215=0,0,INDEX($M215:$M217,MATCH("20100",$K215:$K217,0),1))</f>
        <v>0</v>
      </c>
      <c r="BA215" s="145" t="str">
        <f t="shared" si="1134"/>
        <v/>
      </c>
      <c r="BB215" s="145" t="str">
        <f t="shared" si="1135"/>
        <v/>
      </c>
      <c r="BC215" s="145" t="str">
        <f t="shared" si="1136"/>
        <v/>
      </c>
      <c r="BD215" s="203" t="str">
        <f>IF(J215="","",COUNTIF($BC$14:BC215,BC215))</f>
        <v/>
      </c>
      <c r="BE215" s="1" t="str">
        <f t="shared" si="1137"/>
        <v/>
      </c>
      <c r="BF215" s="447" t="str">
        <f>IF(D215="","",COUNTIF($AD$14:AD215,AD215))</f>
        <v/>
      </c>
      <c r="BG215" s="447">
        <f t="shared" ref="BG215" si="1174">IF(BF215=1,BF215,0)</f>
        <v>0</v>
      </c>
      <c r="BH215" s="447" t="str">
        <f t="shared" ref="BH215" si="1175">IF(D215="","",$BL215)</f>
        <v/>
      </c>
      <c r="BI215" s="447" t="str">
        <f t="shared" ref="BI215" si="1176">IF(E215="","",$BL215)</f>
        <v/>
      </c>
      <c r="BJ215" s="447" t="str">
        <f t="shared" ref="BJ215" si="1177">IF(F215="","",$BL215)</f>
        <v/>
      </c>
      <c r="BK215" s="448" t="str">
        <f t="shared" ref="BK215" si="1178">IFERROR(IF(G215="","",BL215),"")</f>
        <v/>
      </c>
      <c r="BL215" s="447">
        <v>68</v>
      </c>
      <c r="BM215" s="447">
        <f t="shared" ref="BM215" si="1179">IF(C215&gt;0,"",IF(COUNTIF(BH215:BK217,BL215)=4,"",1))</f>
        <v>1</v>
      </c>
      <c r="BN215" s="145">
        <f>COUNTIF($AE$14:AE215,AD215&amp;"-"&amp;"*5000m*")</f>
        <v>0</v>
      </c>
      <c r="BO215" s="447">
        <f t="shared" ref="BO215" si="1180">SUM(BN215:BN217)/3</f>
        <v>0</v>
      </c>
      <c r="BP215" s="448" t="str">
        <f t="shared" ref="BP215" si="1181">IF(AD215="","",IF(AND(COUNTA(J215:J217)=0,COUNTA(S215:T217)=0),1,""))</f>
        <v/>
      </c>
      <c r="BQ215" s="447">
        <f t="shared" ref="BQ215:BR215" si="1182">IF(AND($AD215="",COUNTA(S215)&gt;0),1,0)</f>
        <v>0</v>
      </c>
      <c r="BR215" s="447">
        <f t="shared" si="1182"/>
        <v>0</v>
      </c>
      <c r="BS215" s="447" t="str">
        <f t="shared" ref="BS215" si="1183">D215&amp;"-"&amp;S215</f>
        <v>-</v>
      </c>
      <c r="BT215" s="447" t="str">
        <f>IF(S215="","",COUNTIF($BS$14:BS215,BS215))</f>
        <v/>
      </c>
      <c r="BU215" s="447" t="str">
        <f t="shared" ref="BU215" si="1184">D215&amp;"-"&amp;T215</f>
        <v>-</v>
      </c>
      <c r="BV215" s="447" t="str">
        <f>IF(T215="","",COUNTIF($BU$14:BU215,BU215))</f>
        <v/>
      </c>
    </row>
    <row r="216" spans="1:74" s="1" customFormat="1" ht="18" customHeight="1" thickBot="1">
      <c r="A216" s="523"/>
      <c r="B216" s="501"/>
      <c r="C216" s="503"/>
      <c r="D216" s="503"/>
      <c r="E216" s="503"/>
      <c r="F216" s="31" t="str">
        <f>IF(C215&gt;0,VLOOKUP(C215,男子登録情報!$A$1:$H$1688,5,0),"")</f>
        <v/>
      </c>
      <c r="G216" s="492"/>
      <c r="H216" s="492"/>
      <c r="I216" s="8" t="s">
        <v>30</v>
      </c>
      <c r="J216" s="112"/>
      <c r="K216" s="6" t="str">
        <f>IF(J216&gt;0,VLOOKUP(J216,男子登録情報!$J$1:$K$22,2,0),"")</f>
        <v/>
      </c>
      <c r="L216" s="8" t="s">
        <v>31</v>
      </c>
      <c r="M216" s="148"/>
      <c r="N216" s="7" t="str">
        <f t="shared" si="1095"/>
        <v/>
      </c>
      <c r="O216" s="271"/>
      <c r="P216" s="479"/>
      <c r="Q216" s="480"/>
      <c r="R216" s="481"/>
      <c r="S216" s="828"/>
      <c r="T216" s="828"/>
      <c r="W216" s="168">
        <f t="shared" si="1114"/>
        <v>0</v>
      </c>
      <c r="X216" s="447"/>
      <c r="Y216" s="145" t="str">
        <f t="shared" si="1097"/>
        <v/>
      </c>
      <c r="Z216" s="145" t="str">
        <f t="shared" si="1098"/>
        <v/>
      </c>
      <c r="AA216" s="145" t="str">
        <f t="shared" si="1099"/>
        <v/>
      </c>
      <c r="AB216" s="145" t="str">
        <f t="shared" si="1100"/>
        <v/>
      </c>
      <c r="AC216" s="178">
        <f t="shared" si="1115"/>
        <v>0</v>
      </c>
      <c r="AD216" s="308" t="str">
        <f t="shared" ref="AD216:AD217" si="1185">AD215</f>
        <v/>
      </c>
      <c r="AE216" s="145" t="str">
        <f t="shared" si="1117"/>
        <v/>
      </c>
      <c r="AF216" s="145" t="str">
        <f t="shared" si="1118"/>
        <v/>
      </c>
      <c r="AG216" s="182" t="str">
        <f t="shared" si="1119"/>
        <v/>
      </c>
      <c r="AH216" s="164">
        <f t="shared" si="1120"/>
        <v>0</v>
      </c>
      <c r="AJ216" s="164">
        <f t="shared" si="1121"/>
        <v>0</v>
      </c>
      <c r="AK216" s="164" t="str">
        <f t="shared" si="1122"/>
        <v>00000</v>
      </c>
      <c r="AL216" s="188" t="str">
        <f t="shared" si="1123"/>
        <v>0秒0</v>
      </c>
      <c r="AM216" s="189">
        <f t="shared" si="1124"/>
        <v>0</v>
      </c>
      <c r="AN216" s="189" t="str">
        <f t="shared" si="1125"/>
        <v>0</v>
      </c>
      <c r="AO216" s="189" t="str">
        <f t="shared" si="1126"/>
        <v>0</v>
      </c>
      <c r="AP216" s="189" t="str">
        <f t="shared" si="1127"/>
        <v>0m</v>
      </c>
      <c r="AQ216" s="189" t="str">
        <f t="shared" si="1128"/>
        <v>点</v>
      </c>
      <c r="AR216" s="164">
        <f t="shared" si="1129"/>
        <v>0</v>
      </c>
      <c r="AS216" s="144" t="str">
        <f t="shared" si="1130"/>
        <v/>
      </c>
      <c r="AT216" s="164">
        <f t="shared" si="1131"/>
        <v>0</v>
      </c>
      <c r="AU216" s="164">
        <f t="shared" si="1132"/>
        <v>0</v>
      </c>
      <c r="AV216" s="164">
        <f t="shared" si="1133"/>
        <v>0</v>
      </c>
      <c r="AW216" s="458"/>
      <c r="AX216" s="458"/>
      <c r="AY216" s="455"/>
      <c r="AZ216" s="452"/>
      <c r="BA216" s="145" t="str">
        <f t="shared" si="1134"/>
        <v/>
      </c>
      <c r="BB216" s="145" t="str">
        <f t="shared" si="1135"/>
        <v/>
      </c>
      <c r="BC216" s="145" t="str">
        <f t="shared" si="1136"/>
        <v/>
      </c>
      <c r="BD216" s="203" t="str">
        <f>IF(J216="","",COUNTIF($BC$14:BC216,BC216))</f>
        <v/>
      </c>
      <c r="BE216" s="1" t="str">
        <f t="shared" si="1137"/>
        <v/>
      </c>
      <c r="BF216" s="447"/>
      <c r="BG216" s="447"/>
      <c r="BH216" s="447"/>
      <c r="BI216" s="447"/>
      <c r="BJ216" s="447"/>
      <c r="BK216" s="449"/>
      <c r="BL216" s="447"/>
      <c r="BM216" s="447"/>
      <c r="BN216" s="145">
        <f>COUNTIF($AE$14:AE216,AD216&amp;"-"&amp;"*5000m*")</f>
        <v>0</v>
      </c>
      <c r="BO216" s="447"/>
      <c r="BP216" s="449"/>
      <c r="BQ216" s="447"/>
      <c r="BR216" s="447"/>
      <c r="BS216" s="447"/>
      <c r="BT216" s="447"/>
      <c r="BU216" s="447"/>
      <c r="BV216" s="447"/>
    </row>
    <row r="217" spans="1:74" s="1" customFormat="1" ht="18" customHeight="1" thickBot="1">
      <c r="A217" s="524"/>
      <c r="B217" s="169" t="s">
        <v>32</v>
      </c>
      <c r="C217" s="170"/>
      <c r="D217" s="32"/>
      <c r="E217" s="32"/>
      <c r="F217" s="33"/>
      <c r="G217" s="493"/>
      <c r="H217" s="493"/>
      <c r="I217" s="9" t="s">
        <v>33</v>
      </c>
      <c r="J217" s="112"/>
      <c r="K217" s="6" t="str">
        <f>IF(J217&gt;0,VLOOKUP(J217,男子登録情報!$J$1:$K$22,2,0),"")</f>
        <v/>
      </c>
      <c r="L217" s="10" t="s">
        <v>34</v>
      </c>
      <c r="M217" s="149"/>
      <c r="N217" s="7" t="str">
        <f t="shared" si="1095"/>
        <v/>
      </c>
      <c r="O217" s="271"/>
      <c r="P217" s="482"/>
      <c r="Q217" s="483"/>
      <c r="R217" s="484"/>
      <c r="S217" s="829"/>
      <c r="T217" s="829"/>
      <c r="W217" s="168">
        <f t="shared" si="1114"/>
        <v>0</v>
      </c>
      <c r="X217" s="447"/>
      <c r="Y217" s="145" t="str">
        <f t="shared" si="1097"/>
        <v/>
      </c>
      <c r="Z217" s="145" t="str">
        <f t="shared" si="1098"/>
        <v/>
      </c>
      <c r="AA217" s="145" t="str">
        <f t="shared" si="1099"/>
        <v/>
      </c>
      <c r="AB217" s="145" t="str">
        <f t="shared" si="1100"/>
        <v/>
      </c>
      <c r="AC217" s="178">
        <f t="shared" si="1115"/>
        <v>0</v>
      </c>
      <c r="AD217" s="309" t="str">
        <f t="shared" si="1185"/>
        <v/>
      </c>
      <c r="AE217" s="145" t="str">
        <f t="shared" si="1117"/>
        <v/>
      </c>
      <c r="AF217" s="145" t="str">
        <f t="shared" si="1118"/>
        <v/>
      </c>
      <c r="AG217" s="182" t="str">
        <f t="shared" si="1119"/>
        <v/>
      </c>
      <c r="AH217" s="164">
        <f t="shared" si="1120"/>
        <v>0</v>
      </c>
      <c r="AJ217" s="164">
        <f t="shared" si="1121"/>
        <v>0</v>
      </c>
      <c r="AK217" s="164" t="str">
        <f t="shared" si="1122"/>
        <v>00000</v>
      </c>
      <c r="AL217" s="188" t="str">
        <f t="shared" si="1123"/>
        <v>0秒0</v>
      </c>
      <c r="AM217" s="189">
        <f t="shared" si="1124"/>
        <v>0</v>
      </c>
      <c r="AN217" s="189" t="str">
        <f t="shared" si="1125"/>
        <v>0</v>
      </c>
      <c r="AO217" s="189" t="str">
        <f t="shared" si="1126"/>
        <v>0</v>
      </c>
      <c r="AP217" s="189" t="str">
        <f t="shared" si="1127"/>
        <v>0m</v>
      </c>
      <c r="AQ217" s="189" t="str">
        <f t="shared" si="1128"/>
        <v>点</v>
      </c>
      <c r="AR217" s="164">
        <f t="shared" si="1129"/>
        <v>0</v>
      </c>
      <c r="AS217" s="144" t="str">
        <f t="shared" si="1130"/>
        <v/>
      </c>
      <c r="AT217" s="164">
        <f t="shared" si="1131"/>
        <v>0</v>
      </c>
      <c r="AU217" s="164">
        <f t="shared" si="1132"/>
        <v>0</v>
      </c>
      <c r="AV217" s="164">
        <f t="shared" si="1133"/>
        <v>0</v>
      </c>
      <c r="AW217" s="459"/>
      <c r="AX217" s="459"/>
      <c r="AY217" s="456"/>
      <c r="AZ217" s="453"/>
      <c r="BA217" s="145" t="str">
        <f t="shared" si="1134"/>
        <v/>
      </c>
      <c r="BB217" s="145" t="str">
        <f t="shared" si="1135"/>
        <v/>
      </c>
      <c r="BC217" s="145" t="str">
        <f t="shared" si="1136"/>
        <v/>
      </c>
      <c r="BD217" s="203" t="str">
        <f>IF(J217="","",COUNTIF($BC$14:BC217,BC217))</f>
        <v/>
      </c>
      <c r="BE217" s="1" t="str">
        <f t="shared" si="1137"/>
        <v/>
      </c>
      <c r="BF217" s="447"/>
      <c r="BG217" s="447"/>
      <c r="BH217" s="447"/>
      <c r="BI217" s="447"/>
      <c r="BJ217" s="447"/>
      <c r="BK217" s="450"/>
      <c r="BL217" s="447"/>
      <c r="BM217" s="447"/>
      <c r="BN217" s="145">
        <f>COUNTIF($AE$14:AE217,AD217&amp;"-"&amp;"*5000m*")</f>
        <v>0</v>
      </c>
      <c r="BO217" s="447"/>
      <c r="BP217" s="450"/>
      <c r="BQ217" s="447"/>
      <c r="BR217" s="447"/>
      <c r="BS217" s="447"/>
      <c r="BT217" s="447"/>
      <c r="BU217" s="447"/>
      <c r="BV217" s="447"/>
    </row>
    <row r="218" spans="1:74" s="1" customFormat="1" ht="18" customHeight="1" thickTop="1" thickBot="1">
      <c r="A218" s="522">
        <v>69</v>
      </c>
      <c r="B218" s="500" t="s">
        <v>1224</v>
      </c>
      <c r="C218" s="502"/>
      <c r="D218" s="502" t="str">
        <f>IF(C218&gt;0,VLOOKUP(C218,男子登録情報!$A$1:$H$1688,3,0),"")</f>
        <v/>
      </c>
      <c r="E218" s="502" t="str">
        <f>IF(C218&gt;0,VLOOKUP(C218,男子登録情報!$A$1:$H$1688,4,0),"")</f>
        <v/>
      </c>
      <c r="F218" s="30" t="str">
        <f>IF(C218&gt;0,VLOOKUP(C218,男子登録情報!$A$1:$H$1688,8,0),"")</f>
        <v/>
      </c>
      <c r="G218" s="491" t="e">
        <f>IF(F219&gt;0,VLOOKUP(F219,男子登録情報!$N$2:$O$48,2,0),"")</f>
        <v>#N/A</v>
      </c>
      <c r="H218" s="491" t="str">
        <f t="shared" ref="H218" si="1186">IF(C218&gt;0,TEXT(C218,"100000000"),"000000000")</f>
        <v>000000000</v>
      </c>
      <c r="I218" s="5" t="s">
        <v>26</v>
      </c>
      <c r="J218" s="112"/>
      <c r="K218" s="6" t="str">
        <f>IF(J218&gt;0,VLOOKUP(J218,男子登録情報!$J$1:$K$22,2,0),"")</f>
        <v/>
      </c>
      <c r="L218" s="5" t="s">
        <v>29</v>
      </c>
      <c r="M218" s="150"/>
      <c r="N218" s="7" t="str">
        <f t="shared" si="1095"/>
        <v/>
      </c>
      <c r="O218" s="271"/>
      <c r="P218" s="512"/>
      <c r="Q218" s="513"/>
      <c r="R218" s="514"/>
      <c r="S218" s="827"/>
      <c r="T218" s="827"/>
      <c r="W218" s="168">
        <f t="shared" si="1114"/>
        <v>0</v>
      </c>
      <c r="X218" s="447">
        <f t="shared" ref="X218" si="1187">C218</f>
        <v>0</v>
      </c>
      <c r="Y218" s="145" t="str">
        <f t="shared" si="1097"/>
        <v/>
      </c>
      <c r="Z218" s="145" t="str">
        <f t="shared" si="1098"/>
        <v/>
      </c>
      <c r="AA218" s="145" t="str">
        <f t="shared" si="1099"/>
        <v/>
      </c>
      <c r="AB218" s="145" t="str">
        <f t="shared" si="1100"/>
        <v/>
      </c>
      <c r="AC218" s="178">
        <f t="shared" si="1115"/>
        <v>0</v>
      </c>
      <c r="AD218" s="307" t="str">
        <f t="shared" ref="AD218" si="1188">IF(D218="","",D218)</f>
        <v/>
      </c>
      <c r="AE218" s="145" t="str">
        <f t="shared" si="1117"/>
        <v/>
      </c>
      <c r="AF218" s="145" t="str">
        <f t="shared" si="1118"/>
        <v/>
      </c>
      <c r="AG218" s="182" t="str">
        <f t="shared" si="1119"/>
        <v/>
      </c>
      <c r="AH218" s="164">
        <f t="shared" si="1120"/>
        <v>0</v>
      </c>
      <c r="AJ218" s="164">
        <f t="shared" si="1121"/>
        <v>0</v>
      </c>
      <c r="AK218" s="164" t="str">
        <f t="shared" si="1122"/>
        <v>00000</v>
      </c>
      <c r="AL218" s="188" t="str">
        <f t="shared" si="1123"/>
        <v>0秒0</v>
      </c>
      <c r="AM218" s="189">
        <f t="shared" si="1124"/>
        <v>0</v>
      </c>
      <c r="AN218" s="189" t="str">
        <f t="shared" si="1125"/>
        <v>0</v>
      </c>
      <c r="AO218" s="189" t="str">
        <f t="shared" si="1126"/>
        <v>0</v>
      </c>
      <c r="AP218" s="189" t="str">
        <f t="shared" si="1127"/>
        <v>0m</v>
      </c>
      <c r="AQ218" s="189" t="str">
        <f t="shared" si="1128"/>
        <v>点</v>
      </c>
      <c r="AR218" s="164">
        <f t="shared" si="1129"/>
        <v>0</v>
      </c>
      <c r="AS218" s="144" t="str">
        <f t="shared" si="1130"/>
        <v/>
      </c>
      <c r="AT218" s="164">
        <f t="shared" si="1131"/>
        <v>0</v>
      </c>
      <c r="AU218" s="164">
        <f t="shared" si="1132"/>
        <v>0</v>
      </c>
      <c r="AV218" s="164">
        <f t="shared" si="1133"/>
        <v>0</v>
      </c>
      <c r="AW218" s="457">
        <f>IF(S218="",0,COUNTA($S$14:S220))</f>
        <v>0</v>
      </c>
      <c r="AX218" s="457">
        <f>IF(T218="",0,COUNTA($T$14:T220))</f>
        <v>0</v>
      </c>
      <c r="AY218" s="454">
        <f>IF(OR($K218="20100",$K219="20100",$K220="20100"),COUNTIF($K$14:K220,"20100"),0)</f>
        <v>0</v>
      </c>
      <c r="AZ218" s="451">
        <f t="shared" ref="AZ218" si="1189">IF($AY218=0,0,INDEX($M218:$M220,MATCH("20100",$K218:$K220,0),1))</f>
        <v>0</v>
      </c>
      <c r="BA218" s="145" t="str">
        <f t="shared" si="1134"/>
        <v/>
      </c>
      <c r="BB218" s="145" t="str">
        <f t="shared" si="1135"/>
        <v/>
      </c>
      <c r="BC218" s="145" t="str">
        <f t="shared" si="1136"/>
        <v/>
      </c>
      <c r="BD218" s="203" t="str">
        <f>IF(J218="","",COUNTIF($BC$14:BC218,BC218))</f>
        <v/>
      </c>
      <c r="BE218" s="1" t="str">
        <f t="shared" si="1137"/>
        <v/>
      </c>
      <c r="BF218" s="447" t="str">
        <f>IF(D218="","",COUNTIF($AD$14:AD218,AD218))</f>
        <v/>
      </c>
      <c r="BG218" s="447">
        <f t="shared" ref="BG218" si="1190">IF(BF218=1,BF218,0)</f>
        <v>0</v>
      </c>
      <c r="BH218" s="447" t="str">
        <f t="shared" ref="BH218" si="1191">IF(D218="","",$BL218)</f>
        <v/>
      </c>
      <c r="BI218" s="447" t="str">
        <f t="shared" ref="BI218" si="1192">IF(E218="","",$BL218)</f>
        <v/>
      </c>
      <c r="BJ218" s="447" t="str">
        <f t="shared" ref="BJ218" si="1193">IF(F218="","",$BL218)</f>
        <v/>
      </c>
      <c r="BK218" s="448" t="str">
        <f t="shared" ref="BK218" si="1194">IFERROR(IF(G218="","",BL218),"")</f>
        <v/>
      </c>
      <c r="BL218" s="447">
        <v>69</v>
      </c>
      <c r="BM218" s="447">
        <f t="shared" ref="BM218" si="1195">IF(C218&gt;0,"",IF(COUNTIF(BH218:BK220,BL218)=4,"",1))</f>
        <v>1</v>
      </c>
      <c r="BN218" s="145">
        <f>COUNTIF($AE$14:AE218,AD218&amp;"-"&amp;"*5000m*")</f>
        <v>0</v>
      </c>
      <c r="BO218" s="447">
        <f t="shared" ref="BO218" si="1196">SUM(BN218:BN220)/3</f>
        <v>0</v>
      </c>
      <c r="BP218" s="448" t="str">
        <f t="shared" ref="BP218" si="1197">IF(AD218="","",IF(AND(COUNTA(J218:J220)=0,COUNTA(S218:T220)=0),1,""))</f>
        <v/>
      </c>
      <c r="BQ218" s="447">
        <f t="shared" ref="BQ218:BR218" si="1198">IF(AND($AD218="",COUNTA(S218)&gt;0),1,0)</f>
        <v>0</v>
      </c>
      <c r="BR218" s="447">
        <f t="shared" si="1198"/>
        <v>0</v>
      </c>
      <c r="BS218" s="447" t="str">
        <f t="shared" ref="BS218" si="1199">D218&amp;"-"&amp;S218</f>
        <v>-</v>
      </c>
      <c r="BT218" s="447" t="str">
        <f>IF(S218="","",COUNTIF($BS$14:BS218,BS218))</f>
        <v/>
      </c>
      <c r="BU218" s="447" t="str">
        <f t="shared" ref="BU218" si="1200">D218&amp;"-"&amp;T218</f>
        <v>-</v>
      </c>
      <c r="BV218" s="447" t="str">
        <f>IF(T218="","",COUNTIF($BU$14:BU218,BU218))</f>
        <v/>
      </c>
    </row>
    <row r="219" spans="1:74" s="1" customFormat="1" ht="18" customHeight="1" thickBot="1">
      <c r="A219" s="523"/>
      <c r="B219" s="501"/>
      <c r="C219" s="503"/>
      <c r="D219" s="503"/>
      <c r="E219" s="503"/>
      <c r="F219" s="31" t="str">
        <f>IF(C218&gt;0,VLOOKUP(C218,男子登録情報!$A$1:$H$1688,5,0),"")</f>
        <v/>
      </c>
      <c r="G219" s="492"/>
      <c r="H219" s="492"/>
      <c r="I219" s="8" t="s">
        <v>30</v>
      </c>
      <c r="J219" s="112"/>
      <c r="K219" s="6" t="str">
        <f>IF(J219&gt;0,VLOOKUP(J219,男子登録情報!$J$1:$K$22,2,0),"")</f>
        <v/>
      </c>
      <c r="L219" s="8" t="s">
        <v>31</v>
      </c>
      <c r="M219" s="148"/>
      <c r="N219" s="7" t="str">
        <f t="shared" si="1095"/>
        <v/>
      </c>
      <c r="O219" s="271"/>
      <c r="P219" s="479"/>
      <c r="Q219" s="480"/>
      <c r="R219" s="481"/>
      <c r="S219" s="828"/>
      <c r="T219" s="828"/>
      <c r="W219" s="168">
        <f t="shared" si="1114"/>
        <v>0</v>
      </c>
      <c r="X219" s="447"/>
      <c r="Y219" s="145" t="str">
        <f t="shared" si="1097"/>
        <v/>
      </c>
      <c r="Z219" s="145" t="str">
        <f t="shared" si="1098"/>
        <v/>
      </c>
      <c r="AA219" s="145" t="str">
        <f t="shared" si="1099"/>
        <v/>
      </c>
      <c r="AB219" s="145" t="str">
        <f t="shared" si="1100"/>
        <v/>
      </c>
      <c r="AC219" s="178">
        <f t="shared" si="1115"/>
        <v>0</v>
      </c>
      <c r="AD219" s="308" t="str">
        <f t="shared" ref="AD219:AD220" si="1201">AD218</f>
        <v/>
      </c>
      <c r="AE219" s="145" t="str">
        <f t="shared" si="1117"/>
        <v/>
      </c>
      <c r="AF219" s="145" t="str">
        <f t="shared" si="1118"/>
        <v/>
      </c>
      <c r="AG219" s="182" t="str">
        <f t="shared" si="1119"/>
        <v/>
      </c>
      <c r="AH219" s="164">
        <f t="shared" si="1120"/>
        <v>0</v>
      </c>
      <c r="AJ219" s="164">
        <f t="shared" si="1121"/>
        <v>0</v>
      </c>
      <c r="AK219" s="164" t="str">
        <f t="shared" si="1122"/>
        <v>00000</v>
      </c>
      <c r="AL219" s="188" t="str">
        <f t="shared" si="1123"/>
        <v>0秒0</v>
      </c>
      <c r="AM219" s="189">
        <f t="shared" si="1124"/>
        <v>0</v>
      </c>
      <c r="AN219" s="189" t="str">
        <f t="shared" si="1125"/>
        <v>0</v>
      </c>
      <c r="AO219" s="189" t="str">
        <f t="shared" si="1126"/>
        <v>0</v>
      </c>
      <c r="AP219" s="189" t="str">
        <f t="shared" si="1127"/>
        <v>0m</v>
      </c>
      <c r="AQ219" s="189" t="str">
        <f t="shared" si="1128"/>
        <v>点</v>
      </c>
      <c r="AR219" s="164">
        <f t="shared" si="1129"/>
        <v>0</v>
      </c>
      <c r="AS219" s="144" t="str">
        <f t="shared" si="1130"/>
        <v/>
      </c>
      <c r="AT219" s="164">
        <f t="shared" si="1131"/>
        <v>0</v>
      </c>
      <c r="AU219" s="164">
        <f t="shared" si="1132"/>
        <v>0</v>
      </c>
      <c r="AV219" s="164">
        <f t="shared" si="1133"/>
        <v>0</v>
      </c>
      <c r="AW219" s="458"/>
      <c r="AX219" s="458"/>
      <c r="AY219" s="455"/>
      <c r="AZ219" s="452"/>
      <c r="BA219" s="145" t="str">
        <f t="shared" si="1134"/>
        <v/>
      </c>
      <c r="BB219" s="145" t="str">
        <f t="shared" si="1135"/>
        <v/>
      </c>
      <c r="BC219" s="145" t="str">
        <f t="shared" si="1136"/>
        <v/>
      </c>
      <c r="BD219" s="203" t="str">
        <f>IF(J219="","",COUNTIF($BC$14:BC219,BC219))</f>
        <v/>
      </c>
      <c r="BE219" s="1" t="str">
        <f t="shared" si="1137"/>
        <v/>
      </c>
      <c r="BF219" s="447"/>
      <c r="BG219" s="447"/>
      <c r="BH219" s="447"/>
      <c r="BI219" s="447"/>
      <c r="BJ219" s="447"/>
      <c r="BK219" s="449"/>
      <c r="BL219" s="447"/>
      <c r="BM219" s="447"/>
      <c r="BN219" s="145">
        <f>COUNTIF($AE$14:AE219,AD219&amp;"-"&amp;"*5000m*")</f>
        <v>0</v>
      </c>
      <c r="BO219" s="447"/>
      <c r="BP219" s="449"/>
      <c r="BQ219" s="447"/>
      <c r="BR219" s="447"/>
      <c r="BS219" s="447"/>
      <c r="BT219" s="447"/>
      <c r="BU219" s="447"/>
      <c r="BV219" s="447"/>
    </row>
    <row r="220" spans="1:74" s="1" customFormat="1" ht="18" customHeight="1" thickBot="1">
      <c r="A220" s="524"/>
      <c r="B220" s="169" t="s">
        <v>32</v>
      </c>
      <c r="C220" s="170"/>
      <c r="D220" s="32"/>
      <c r="E220" s="32"/>
      <c r="F220" s="33"/>
      <c r="G220" s="493"/>
      <c r="H220" s="493"/>
      <c r="I220" s="9" t="s">
        <v>33</v>
      </c>
      <c r="J220" s="112"/>
      <c r="K220" s="6" t="str">
        <f>IF(J220&gt;0,VLOOKUP(J220,男子登録情報!$J$1:$K$22,2,0),"")</f>
        <v/>
      </c>
      <c r="L220" s="10" t="s">
        <v>34</v>
      </c>
      <c r="M220" s="149"/>
      <c r="N220" s="7" t="str">
        <f t="shared" si="1095"/>
        <v/>
      </c>
      <c r="O220" s="271"/>
      <c r="P220" s="482"/>
      <c r="Q220" s="483"/>
      <c r="R220" s="484"/>
      <c r="S220" s="829"/>
      <c r="T220" s="829"/>
      <c r="W220" s="168">
        <f t="shared" si="1114"/>
        <v>0</v>
      </c>
      <c r="X220" s="447"/>
      <c r="Y220" s="145" t="str">
        <f t="shared" si="1097"/>
        <v/>
      </c>
      <c r="Z220" s="145" t="str">
        <f t="shared" si="1098"/>
        <v/>
      </c>
      <c r="AA220" s="145" t="str">
        <f t="shared" si="1099"/>
        <v/>
      </c>
      <c r="AB220" s="145" t="str">
        <f t="shared" si="1100"/>
        <v/>
      </c>
      <c r="AC220" s="178">
        <f t="shared" si="1115"/>
        <v>0</v>
      </c>
      <c r="AD220" s="309" t="str">
        <f t="shared" si="1201"/>
        <v/>
      </c>
      <c r="AE220" s="145" t="str">
        <f t="shared" si="1117"/>
        <v/>
      </c>
      <c r="AF220" s="145" t="str">
        <f t="shared" si="1118"/>
        <v/>
      </c>
      <c r="AG220" s="182" t="str">
        <f t="shared" si="1119"/>
        <v/>
      </c>
      <c r="AH220" s="164">
        <f t="shared" si="1120"/>
        <v>0</v>
      </c>
      <c r="AJ220" s="164">
        <f t="shared" si="1121"/>
        <v>0</v>
      </c>
      <c r="AK220" s="164" t="str">
        <f t="shared" si="1122"/>
        <v>00000</v>
      </c>
      <c r="AL220" s="188" t="str">
        <f t="shared" si="1123"/>
        <v>0秒0</v>
      </c>
      <c r="AM220" s="189">
        <f t="shared" si="1124"/>
        <v>0</v>
      </c>
      <c r="AN220" s="189" t="str">
        <f t="shared" si="1125"/>
        <v>0</v>
      </c>
      <c r="AO220" s="189" t="str">
        <f t="shared" si="1126"/>
        <v>0</v>
      </c>
      <c r="AP220" s="189" t="str">
        <f t="shared" si="1127"/>
        <v>0m</v>
      </c>
      <c r="AQ220" s="189" t="str">
        <f t="shared" si="1128"/>
        <v>点</v>
      </c>
      <c r="AR220" s="164">
        <f t="shared" si="1129"/>
        <v>0</v>
      </c>
      <c r="AS220" s="144" t="str">
        <f t="shared" si="1130"/>
        <v/>
      </c>
      <c r="AT220" s="164">
        <f t="shared" si="1131"/>
        <v>0</v>
      </c>
      <c r="AU220" s="164">
        <f t="shared" si="1132"/>
        <v>0</v>
      </c>
      <c r="AV220" s="164">
        <f t="shared" si="1133"/>
        <v>0</v>
      </c>
      <c r="AW220" s="459"/>
      <c r="AX220" s="459"/>
      <c r="AY220" s="456"/>
      <c r="AZ220" s="453"/>
      <c r="BA220" s="145" t="str">
        <f t="shared" si="1134"/>
        <v/>
      </c>
      <c r="BB220" s="145" t="str">
        <f t="shared" si="1135"/>
        <v/>
      </c>
      <c r="BC220" s="145" t="str">
        <f t="shared" si="1136"/>
        <v/>
      </c>
      <c r="BD220" s="203" t="str">
        <f>IF(J220="","",COUNTIF($BC$14:BC220,BC220))</f>
        <v/>
      </c>
      <c r="BE220" s="1" t="str">
        <f t="shared" si="1137"/>
        <v/>
      </c>
      <c r="BF220" s="447"/>
      <c r="BG220" s="447"/>
      <c r="BH220" s="447"/>
      <c r="BI220" s="447"/>
      <c r="BJ220" s="447"/>
      <c r="BK220" s="450"/>
      <c r="BL220" s="447"/>
      <c r="BM220" s="447"/>
      <c r="BN220" s="145">
        <f>COUNTIF($AE$14:AE220,AD220&amp;"-"&amp;"*5000m*")</f>
        <v>0</v>
      </c>
      <c r="BO220" s="447"/>
      <c r="BP220" s="450"/>
      <c r="BQ220" s="447"/>
      <c r="BR220" s="447"/>
      <c r="BS220" s="447"/>
      <c r="BT220" s="447"/>
      <c r="BU220" s="447"/>
      <c r="BV220" s="447"/>
    </row>
    <row r="221" spans="1:74" s="1" customFormat="1" ht="18" customHeight="1" thickTop="1" thickBot="1">
      <c r="A221" s="522">
        <v>70</v>
      </c>
      <c r="B221" s="500" t="s">
        <v>1224</v>
      </c>
      <c r="C221" s="502"/>
      <c r="D221" s="502" t="str">
        <f>IF(C221&gt;0,VLOOKUP(C221,男子登録情報!$A$1:$H$1688,3,0),"")</f>
        <v/>
      </c>
      <c r="E221" s="502" t="str">
        <f>IF(C221&gt;0,VLOOKUP(C221,男子登録情報!$A$1:$H$1688,4,0),"")</f>
        <v/>
      </c>
      <c r="F221" s="30" t="str">
        <f>IF(C221&gt;0,VLOOKUP(C221,男子登録情報!$A$1:$H$1688,8,0),"")</f>
        <v/>
      </c>
      <c r="G221" s="491" t="e">
        <f>IF(F222&gt;0,VLOOKUP(F222,男子登録情報!$N$2:$O$48,2,0),"")</f>
        <v>#N/A</v>
      </c>
      <c r="H221" s="491" t="str">
        <f t="shared" ref="H221" si="1202">IF(C221&gt;0,TEXT(C221,"100000000"),"000000000")</f>
        <v>000000000</v>
      </c>
      <c r="I221" s="5" t="s">
        <v>26</v>
      </c>
      <c r="J221" s="112"/>
      <c r="K221" s="6" t="str">
        <f>IF(J221&gt;0,VLOOKUP(J221,男子登録情報!$J$1:$K$22,2,0),"")</f>
        <v/>
      </c>
      <c r="L221" s="5" t="s">
        <v>29</v>
      </c>
      <c r="M221" s="150"/>
      <c r="N221" s="7" t="str">
        <f t="shared" si="1095"/>
        <v/>
      </c>
      <c r="O221" s="271"/>
      <c r="P221" s="512"/>
      <c r="Q221" s="513"/>
      <c r="R221" s="514"/>
      <c r="S221" s="827"/>
      <c r="T221" s="827"/>
      <c r="W221" s="168">
        <f t="shared" si="1114"/>
        <v>0</v>
      </c>
      <c r="X221" s="447">
        <f t="shared" ref="X221" si="1203">C221</f>
        <v>0</v>
      </c>
      <c r="Y221" s="145" t="str">
        <f t="shared" si="1097"/>
        <v/>
      </c>
      <c r="Z221" s="145" t="str">
        <f t="shared" si="1098"/>
        <v/>
      </c>
      <c r="AA221" s="145" t="str">
        <f t="shared" si="1099"/>
        <v/>
      </c>
      <c r="AB221" s="145" t="str">
        <f t="shared" si="1100"/>
        <v/>
      </c>
      <c r="AC221" s="178">
        <f t="shared" si="1115"/>
        <v>0</v>
      </c>
      <c r="AD221" s="307" t="str">
        <f t="shared" ref="AD221" si="1204">IF(D221="","",D221)</f>
        <v/>
      </c>
      <c r="AE221" s="145" t="str">
        <f t="shared" si="1117"/>
        <v/>
      </c>
      <c r="AF221" s="145" t="str">
        <f t="shared" si="1118"/>
        <v/>
      </c>
      <c r="AG221" s="182" t="str">
        <f t="shared" si="1119"/>
        <v/>
      </c>
      <c r="AH221" s="164">
        <f t="shared" si="1120"/>
        <v>0</v>
      </c>
      <c r="AJ221" s="164">
        <f t="shared" si="1121"/>
        <v>0</v>
      </c>
      <c r="AK221" s="164" t="str">
        <f t="shared" si="1122"/>
        <v>00000</v>
      </c>
      <c r="AL221" s="188" t="str">
        <f t="shared" si="1123"/>
        <v>0秒0</v>
      </c>
      <c r="AM221" s="189">
        <f t="shared" si="1124"/>
        <v>0</v>
      </c>
      <c r="AN221" s="189" t="str">
        <f t="shared" si="1125"/>
        <v>0</v>
      </c>
      <c r="AO221" s="189" t="str">
        <f t="shared" si="1126"/>
        <v>0</v>
      </c>
      <c r="AP221" s="189" t="str">
        <f t="shared" si="1127"/>
        <v>0m</v>
      </c>
      <c r="AQ221" s="189" t="str">
        <f t="shared" si="1128"/>
        <v>点</v>
      </c>
      <c r="AR221" s="164">
        <f t="shared" si="1129"/>
        <v>0</v>
      </c>
      <c r="AS221" s="144" t="str">
        <f t="shared" si="1130"/>
        <v/>
      </c>
      <c r="AT221" s="164">
        <f t="shared" si="1131"/>
        <v>0</v>
      </c>
      <c r="AU221" s="164">
        <f t="shared" si="1132"/>
        <v>0</v>
      </c>
      <c r="AV221" s="164">
        <f t="shared" si="1133"/>
        <v>0</v>
      </c>
      <c r="AW221" s="457">
        <f>IF(S221="",0,COUNTA($S$14:S223))</f>
        <v>0</v>
      </c>
      <c r="AX221" s="457">
        <f>IF(T221="",0,COUNTA($T$14:T223))</f>
        <v>0</v>
      </c>
      <c r="AY221" s="454">
        <f>IF(OR($K221="20100",$K222="20100",$K223="20100"),COUNTIF($K$14:K223,"20100"),0)</f>
        <v>0</v>
      </c>
      <c r="AZ221" s="451">
        <f t="shared" ref="AZ221" si="1205">IF($AY221=0,0,INDEX($M221:$M223,MATCH("20100",$K221:$K223,0),1))</f>
        <v>0</v>
      </c>
      <c r="BA221" s="145" t="str">
        <f t="shared" si="1134"/>
        <v/>
      </c>
      <c r="BB221" s="145" t="str">
        <f t="shared" si="1135"/>
        <v/>
      </c>
      <c r="BC221" s="145" t="str">
        <f t="shared" si="1136"/>
        <v/>
      </c>
      <c r="BD221" s="203" t="str">
        <f>IF(J221="","",COUNTIF($BC$14:BC221,BC221))</f>
        <v/>
      </c>
      <c r="BE221" s="1" t="str">
        <f t="shared" si="1137"/>
        <v/>
      </c>
      <c r="BF221" s="447" t="str">
        <f>IF(D221="","",COUNTIF($AD$14:AD221,AD221))</f>
        <v/>
      </c>
      <c r="BG221" s="447">
        <f t="shared" ref="BG221" si="1206">IF(BF221=1,BF221,0)</f>
        <v>0</v>
      </c>
      <c r="BH221" s="447" t="str">
        <f t="shared" ref="BH221" si="1207">IF(D221="","",$BL221)</f>
        <v/>
      </c>
      <c r="BI221" s="447" t="str">
        <f t="shared" ref="BI221" si="1208">IF(E221="","",$BL221)</f>
        <v/>
      </c>
      <c r="BJ221" s="447" t="str">
        <f t="shared" ref="BJ221" si="1209">IF(F221="","",$BL221)</f>
        <v/>
      </c>
      <c r="BK221" s="448" t="str">
        <f t="shared" ref="BK221" si="1210">IFERROR(IF(G221="","",BL221),"")</f>
        <v/>
      </c>
      <c r="BL221" s="447">
        <v>70</v>
      </c>
      <c r="BM221" s="447">
        <f t="shared" ref="BM221" si="1211">IF(C221&gt;0,"",IF(COUNTIF(BH221:BK223,BL221)=4,"",1))</f>
        <v>1</v>
      </c>
      <c r="BN221" s="145">
        <f>COUNTIF($AE$14:AE221,AD221&amp;"-"&amp;"*5000m*")</f>
        <v>0</v>
      </c>
      <c r="BO221" s="447">
        <f t="shared" ref="BO221" si="1212">SUM(BN221:BN223)/3</f>
        <v>0</v>
      </c>
      <c r="BP221" s="448" t="str">
        <f t="shared" ref="BP221" si="1213">IF(AD221="","",IF(AND(COUNTA(J221:J223)=0,COUNTA(S221:T223)=0),1,""))</f>
        <v/>
      </c>
      <c r="BQ221" s="447">
        <f t="shared" ref="BQ221:BR221" si="1214">IF(AND($AD221="",COUNTA(S221)&gt;0),1,0)</f>
        <v>0</v>
      </c>
      <c r="BR221" s="447">
        <f t="shared" si="1214"/>
        <v>0</v>
      </c>
      <c r="BS221" s="447" t="str">
        <f t="shared" ref="BS221" si="1215">D221&amp;"-"&amp;S221</f>
        <v>-</v>
      </c>
      <c r="BT221" s="447" t="str">
        <f>IF(S221="","",COUNTIF($BS$14:BS221,BS221))</f>
        <v/>
      </c>
      <c r="BU221" s="447" t="str">
        <f t="shared" ref="BU221" si="1216">D221&amp;"-"&amp;T221</f>
        <v>-</v>
      </c>
      <c r="BV221" s="447" t="str">
        <f>IF(T221="","",COUNTIF($BU$14:BU221,BU221))</f>
        <v/>
      </c>
    </row>
    <row r="222" spans="1:74" s="1" customFormat="1" ht="18" customHeight="1" thickBot="1">
      <c r="A222" s="523"/>
      <c r="B222" s="501"/>
      <c r="C222" s="503"/>
      <c r="D222" s="503"/>
      <c r="E222" s="503"/>
      <c r="F222" s="31" t="str">
        <f>IF(C221&gt;0,VLOOKUP(C221,男子登録情報!$A$1:$H$1688,5,0),"")</f>
        <v/>
      </c>
      <c r="G222" s="492"/>
      <c r="H222" s="492"/>
      <c r="I222" s="8" t="s">
        <v>30</v>
      </c>
      <c r="J222" s="112"/>
      <c r="K222" s="6" t="str">
        <f>IF(J222&gt;0,VLOOKUP(J222,男子登録情報!$J$1:$K$22,2,0),"")</f>
        <v/>
      </c>
      <c r="L222" s="8" t="s">
        <v>31</v>
      </c>
      <c r="M222" s="148"/>
      <c r="N222" s="7" t="str">
        <f t="shared" si="1095"/>
        <v/>
      </c>
      <c r="O222" s="271"/>
      <c r="P222" s="479"/>
      <c r="Q222" s="480"/>
      <c r="R222" s="481"/>
      <c r="S222" s="828"/>
      <c r="T222" s="828"/>
      <c r="W222" s="168">
        <f t="shared" si="1114"/>
        <v>0</v>
      </c>
      <c r="X222" s="447"/>
      <c r="Y222" s="145" t="str">
        <f t="shared" si="1097"/>
        <v/>
      </c>
      <c r="Z222" s="145" t="str">
        <f t="shared" si="1098"/>
        <v/>
      </c>
      <c r="AA222" s="145" t="str">
        <f t="shared" si="1099"/>
        <v/>
      </c>
      <c r="AB222" s="145" t="str">
        <f t="shared" si="1100"/>
        <v/>
      </c>
      <c r="AC222" s="178">
        <f t="shared" si="1115"/>
        <v>0</v>
      </c>
      <c r="AD222" s="308" t="str">
        <f t="shared" ref="AD222:AD223" si="1217">AD221</f>
        <v/>
      </c>
      <c r="AE222" s="145" t="str">
        <f t="shared" si="1117"/>
        <v/>
      </c>
      <c r="AF222" s="145" t="str">
        <f t="shared" si="1118"/>
        <v/>
      </c>
      <c r="AG222" s="182" t="str">
        <f t="shared" si="1119"/>
        <v/>
      </c>
      <c r="AH222" s="164">
        <f t="shared" si="1120"/>
        <v>0</v>
      </c>
      <c r="AJ222" s="164">
        <f t="shared" si="1121"/>
        <v>0</v>
      </c>
      <c r="AK222" s="164" t="str">
        <f t="shared" si="1122"/>
        <v>00000</v>
      </c>
      <c r="AL222" s="188" t="str">
        <f t="shared" si="1123"/>
        <v>0秒0</v>
      </c>
      <c r="AM222" s="189">
        <f t="shared" si="1124"/>
        <v>0</v>
      </c>
      <c r="AN222" s="189" t="str">
        <f t="shared" si="1125"/>
        <v>0</v>
      </c>
      <c r="AO222" s="189" t="str">
        <f t="shared" si="1126"/>
        <v>0</v>
      </c>
      <c r="AP222" s="189" t="str">
        <f t="shared" si="1127"/>
        <v>0m</v>
      </c>
      <c r="AQ222" s="189" t="str">
        <f t="shared" si="1128"/>
        <v>点</v>
      </c>
      <c r="AR222" s="164">
        <f t="shared" si="1129"/>
        <v>0</v>
      </c>
      <c r="AS222" s="144" t="str">
        <f t="shared" si="1130"/>
        <v/>
      </c>
      <c r="AT222" s="164">
        <f t="shared" si="1131"/>
        <v>0</v>
      </c>
      <c r="AU222" s="164">
        <f t="shared" si="1132"/>
        <v>0</v>
      </c>
      <c r="AV222" s="164">
        <f t="shared" si="1133"/>
        <v>0</v>
      </c>
      <c r="AW222" s="458"/>
      <c r="AX222" s="458"/>
      <c r="AY222" s="455"/>
      <c r="AZ222" s="452"/>
      <c r="BA222" s="145" t="str">
        <f t="shared" si="1134"/>
        <v/>
      </c>
      <c r="BB222" s="145" t="str">
        <f t="shared" si="1135"/>
        <v/>
      </c>
      <c r="BC222" s="145" t="str">
        <f t="shared" si="1136"/>
        <v/>
      </c>
      <c r="BD222" s="203" t="str">
        <f>IF(J222="","",COUNTIF($BC$14:BC222,BC222))</f>
        <v/>
      </c>
      <c r="BE222" s="1" t="str">
        <f t="shared" si="1137"/>
        <v/>
      </c>
      <c r="BF222" s="447"/>
      <c r="BG222" s="447"/>
      <c r="BH222" s="447"/>
      <c r="BI222" s="447"/>
      <c r="BJ222" s="447"/>
      <c r="BK222" s="449"/>
      <c r="BL222" s="447"/>
      <c r="BM222" s="447"/>
      <c r="BN222" s="145">
        <f>COUNTIF($AE$14:AE222,AD222&amp;"-"&amp;"*5000m*")</f>
        <v>0</v>
      </c>
      <c r="BO222" s="447"/>
      <c r="BP222" s="449"/>
      <c r="BQ222" s="447"/>
      <c r="BR222" s="447"/>
      <c r="BS222" s="447"/>
      <c r="BT222" s="447"/>
      <c r="BU222" s="447"/>
      <c r="BV222" s="447"/>
    </row>
    <row r="223" spans="1:74" s="1" customFormat="1" ht="18" customHeight="1" thickBot="1">
      <c r="A223" s="524"/>
      <c r="B223" s="169" t="s">
        <v>32</v>
      </c>
      <c r="C223" s="170"/>
      <c r="D223" s="32"/>
      <c r="E223" s="32"/>
      <c r="F223" s="33"/>
      <c r="G223" s="493"/>
      <c r="H223" s="493"/>
      <c r="I223" s="9" t="s">
        <v>33</v>
      </c>
      <c r="J223" s="112"/>
      <c r="K223" s="6" t="str">
        <f>IF(J223&gt;0,VLOOKUP(J223,男子登録情報!$J$1:$K$22,2,0),"")</f>
        <v/>
      </c>
      <c r="L223" s="10" t="s">
        <v>34</v>
      </c>
      <c r="M223" s="149"/>
      <c r="N223" s="7" t="str">
        <f t="shared" si="1095"/>
        <v/>
      </c>
      <c r="O223" s="271"/>
      <c r="P223" s="482"/>
      <c r="Q223" s="483"/>
      <c r="R223" s="484"/>
      <c r="S223" s="829"/>
      <c r="T223" s="829"/>
      <c r="W223" s="168">
        <f t="shared" si="1114"/>
        <v>0</v>
      </c>
      <c r="X223" s="447"/>
      <c r="Y223" s="145" t="str">
        <f t="shared" si="1097"/>
        <v/>
      </c>
      <c r="Z223" s="145" t="str">
        <f t="shared" si="1098"/>
        <v/>
      </c>
      <c r="AA223" s="145" t="str">
        <f t="shared" si="1099"/>
        <v/>
      </c>
      <c r="AB223" s="145" t="str">
        <f t="shared" si="1100"/>
        <v/>
      </c>
      <c r="AC223" s="178">
        <f t="shared" si="1115"/>
        <v>0</v>
      </c>
      <c r="AD223" s="309" t="str">
        <f t="shared" si="1217"/>
        <v/>
      </c>
      <c r="AE223" s="145" t="str">
        <f t="shared" si="1117"/>
        <v/>
      </c>
      <c r="AF223" s="145" t="str">
        <f t="shared" si="1118"/>
        <v/>
      </c>
      <c r="AG223" s="182" t="str">
        <f t="shared" si="1119"/>
        <v/>
      </c>
      <c r="AH223" s="164">
        <f t="shared" si="1120"/>
        <v>0</v>
      </c>
      <c r="AJ223" s="164">
        <f t="shared" si="1121"/>
        <v>0</v>
      </c>
      <c r="AK223" s="164" t="str">
        <f t="shared" si="1122"/>
        <v>00000</v>
      </c>
      <c r="AL223" s="188" t="str">
        <f t="shared" si="1123"/>
        <v>0秒0</v>
      </c>
      <c r="AM223" s="189">
        <f t="shared" si="1124"/>
        <v>0</v>
      </c>
      <c r="AN223" s="189" t="str">
        <f t="shared" si="1125"/>
        <v>0</v>
      </c>
      <c r="AO223" s="189" t="str">
        <f t="shared" si="1126"/>
        <v>0</v>
      </c>
      <c r="AP223" s="189" t="str">
        <f t="shared" si="1127"/>
        <v>0m</v>
      </c>
      <c r="AQ223" s="189" t="str">
        <f t="shared" si="1128"/>
        <v>点</v>
      </c>
      <c r="AR223" s="164">
        <f t="shared" si="1129"/>
        <v>0</v>
      </c>
      <c r="AS223" s="144" t="str">
        <f t="shared" si="1130"/>
        <v/>
      </c>
      <c r="AT223" s="164">
        <f t="shared" si="1131"/>
        <v>0</v>
      </c>
      <c r="AU223" s="164">
        <f t="shared" si="1132"/>
        <v>0</v>
      </c>
      <c r="AV223" s="164">
        <f t="shared" si="1133"/>
        <v>0</v>
      </c>
      <c r="AW223" s="459"/>
      <c r="AX223" s="459"/>
      <c r="AY223" s="456"/>
      <c r="AZ223" s="453"/>
      <c r="BA223" s="145" t="str">
        <f t="shared" si="1134"/>
        <v/>
      </c>
      <c r="BB223" s="145" t="str">
        <f t="shared" si="1135"/>
        <v/>
      </c>
      <c r="BC223" s="145" t="str">
        <f t="shared" si="1136"/>
        <v/>
      </c>
      <c r="BD223" s="203" t="str">
        <f>IF(J223="","",COUNTIF($BC$14:BC223,BC223))</f>
        <v/>
      </c>
      <c r="BE223" s="1" t="str">
        <f t="shared" si="1137"/>
        <v/>
      </c>
      <c r="BF223" s="447"/>
      <c r="BG223" s="447"/>
      <c r="BH223" s="447"/>
      <c r="BI223" s="447"/>
      <c r="BJ223" s="447"/>
      <c r="BK223" s="450"/>
      <c r="BL223" s="447"/>
      <c r="BM223" s="447"/>
      <c r="BN223" s="145">
        <f>COUNTIF($AE$14:AE223,AD223&amp;"-"&amp;"*5000m*")</f>
        <v>0</v>
      </c>
      <c r="BO223" s="447"/>
      <c r="BP223" s="450"/>
      <c r="BQ223" s="447"/>
      <c r="BR223" s="447"/>
      <c r="BS223" s="447"/>
      <c r="BT223" s="447"/>
      <c r="BU223" s="447"/>
      <c r="BV223" s="447"/>
    </row>
    <row r="224" spans="1:74" s="1" customFormat="1" ht="18" customHeight="1" thickTop="1" thickBot="1">
      <c r="A224" s="522">
        <v>71</v>
      </c>
      <c r="B224" s="500" t="s">
        <v>1224</v>
      </c>
      <c r="C224" s="502"/>
      <c r="D224" s="502" t="str">
        <f>IF(C224&gt;0,VLOOKUP(C224,男子登録情報!$A$1:$H$1688,3,0),"")</f>
        <v/>
      </c>
      <c r="E224" s="502" t="str">
        <f>IF(C224&gt;0,VLOOKUP(C224,男子登録情報!$A$1:$H$1688,4,0),"")</f>
        <v/>
      </c>
      <c r="F224" s="30" t="str">
        <f>IF(C224&gt;0,VLOOKUP(C224,男子登録情報!$A$1:$H$1688,8,0),"")</f>
        <v/>
      </c>
      <c r="G224" s="491" t="e">
        <f>IF(F225&gt;0,VLOOKUP(F225,男子登録情報!$N$2:$O$48,2,0),"")</f>
        <v>#N/A</v>
      </c>
      <c r="H224" s="491" t="str">
        <f t="shared" ref="H224" si="1218">IF(C224&gt;0,TEXT(C224,"100000000"),"000000000")</f>
        <v>000000000</v>
      </c>
      <c r="I224" s="5" t="s">
        <v>26</v>
      </c>
      <c r="J224" s="112"/>
      <c r="K224" s="6" t="str">
        <f>IF(J224&gt;0,VLOOKUP(J224,男子登録情報!$J$1:$K$22,2,0),"")</f>
        <v/>
      </c>
      <c r="L224" s="5" t="s">
        <v>29</v>
      </c>
      <c r="M224" s="150"/>
      <c r="N224" s="7" t="str">
        <f t="shared" si="1095"/>
        <v/>
      </c>
      <c r="O224" s="271"/>
      <c r="P224" s="512"/>
      <c r="Q224" s="513"/>
      <c r="R224" s="514"/>
      <c r="S224" s="827"/>
      <c r="T224" s="827"/>
      <c r="W224" s="168">
        <f t="shared" si="1114"/>
        <v>0</v>
      </c>
      <c r="X224" s="447">
        <f t="shared" ref="X224" si="1219">C224</f>
        <v>0</v>
      </c>
      <c r="Y224" s="145" t="str">
        <f t="shared" si="1097"/>
        <v/>
      </c>
      <c r="Z224" s="145" t="str">
        <f t="shared" si="1098"/>
        <v/>
      </c>
      <c r="AA224" s="145" t="str">
        <f t="shared" si="1099"/>
        <v/>
      </c>
      <c r="AB224" s="145" t="str">
        <f t="shared" si="1100"/>
        <v/>
      </c>
      <c r="AC224" s="178">
        <f t="shared" si="1115"/>
        <v>0</v>
      </c>
      <c r="AD224" s="307" t="str">
        <f t="shared" ref="AD224" si="1220">IF(D224="","",D224)</f>
        <v/>
      </c>
      <c r="AE224" s="145" t="str">
        <f t="shared" si="1117"/>
        <v/>
      </c>
      <c r="AF224" s="145" t="str">
        <f t="shared" si="1118"/>
        <v/>
      </c>
      <c r="AG224" s="182" t="str">
        <f t="shared" si="1119"/>
        <v/>
      </c>
      <c r="AH224" s="164">
        <f t="shared" si="1120"/>
        <v>0</v>
      </c>
      <c r="AJ224" s="164">
        <f t="shared" si="1121"/>
        <v>0</v>
      </c>
      <c r="AK224" s="164" t="str">
        <f t="shared" si="1122"/>
        <v>00000</v>
      </c>
      <c r="AL224" s="188" t="str">
        <f t="shared" si="1123"/>
        <v>0秒0</v>
      </c>
      <c r="AM224" s="189">
        <f t="shared" si="1124"/>
        <v>0</v>
      </c>
      <c r="AN224" s="189" t="str">
        <f t="shared" si="1125"/>
        <v>0</v>
      </c>
      <c r="AO224" s="189" t="str">
        <f t="shared" si="1126"/>
        <v>0</v>
      </c>
      <c r="AP224" s="189" t="str">
        <f t="shared" si="1127"/>
        <v>0m</v>
      </c>
      <c r="AQ224" s="189" t="str">
        <f t="shared" si="1128"/>
        <v>点</v>
      </c>
      <c r="AR224" s="164">
        <f t="shared" si="1129"/>
        <v>0</v>
      </c>
      <c r="AS224" s="144" t="str">
        <f t="shared" si="1130"/>
        <v/>
      </c>
      <c r="AT224" s="164">
        <f t="shared" si="1131"/>
        <v>0</v>
      </c>
      <c r="AU224" s="164">
        <f t="shared" si="1132"/>
        <v>0</v>
      </c>
      <c r="AV224" s="164">
        <f t="shared" si="1133"/>
        <v>0</v>
      </c>
      <c r="AW224" s="457">
        <f>IF(S224="",0,COUNTA($S$14:S226))</f>
        <v>0</v>
      </c>
      <c r="AX224" s="457">
        <f>IF(T224="",0,COUNTA($T$14:T226))</f>
        <v>0</v>
      </c>
      <c r="AY224" s="454">
        <f>IF(OR($K224="20100",$K225="20100",$K226="20100"),COUNTIF($K$14:K226,"20100"),0)</f>
        <v>0</v>
      </c>
      <c r="AZ224" s="451">
        <f t="shared" ref="AZ224" si="1221">IF($AY224=0,0,INDEX($M224:$M226,MATCH("20100",$K224:$K226,0),1))</f>
        <v>0</v>
      </c>
      <c r="BA224" s="145" t="str">
        <f t="shared" si="1134"/>
        <v/>
      </c>
      <c r="BB224" s="145" t="str">
        <f t="shared" si="1135"/>
        <v/>
      </c>
      <c r="BC224" s="145" t="str">
        <f t="shared" si="1136"/>
        <v/>
      </c>
      <c r="BD224" s="203" t="str">
        <f>IF(J224="","",COUNTIF($BC$14:BC224,BC224))</f>
        <v/>
      </c>
      <c r="BE224" s="1" t="str">
        <f t="shared" si="1137"/>
        <v/>
      </c>
      <c r="BF224" s="447" t="str">
        <f>IF(D224="","",COUNTIF($AD$14:AD224,AD224))</f>
        <v/>
      </c>
      <c r="BG224" s="447">
        <f t="shared" ref="BG224" si="1222">IF(BF224=1,BF224,0)</f>
        <v>0</v>
      </c>
      <c r="BH224" s="447" t="str">
        <f t="shared" ref="BH224" si="1223">IF(D224="","",$BL224)</f>
        <v/>
      </c>
      <c r="BI224" s="447" t="str">
        <f t="shared" ref="BI224" si="1224">IF(E224="","",$BL224)</f>
        <v/>
      </c>
      <c r="BJ224" s="447" t="str">
        <f t="shared" ref="BJ224" si="1225">IF(F224="","",$BL224)</f>
        <v/>
      </c>
      <c r="BK224" s="448" t="str">
        <f t="shared" ref="BK224" si="1226">IFERROR(IF(G224="","",BL224),"")</f>
        <v/>
      </c>
      <c r="BL224" s="447">
        <v>71</v>
      </c>
      <c r="BM224" s="447">
        <f t="shared" ref="BM224" si="1227">IF(C224&gt;0,"",IF(COUNTIF(BH224:BK226,BL224)=4,"",1))</f>
        <v>1</v>
      </c>
      <c r="BN224" s="145">
        <f>COUNTIF($AE$14:AE224,AD224&amp;"-"&amp;"*5000m*")</f>
        <v>0</v>
      </c>
      <c r="BO224" s="447">
        <f t="shared" ref="BO224" si="1228">SUM(BN224:BN226)/3</f>
        <v>0</v>
      </c>
      <c r="BP224" s="448" t="str">
        <f t="shared" ref="BP224" si="1229">IF(AD224="","",IF(AND(COUNTA(J224:J226)=0,COUNTA(S224:T226)=0),1,""))</f>
        <v/>
      </c>
      <c r="BQ224" s="447">
        <f t="shared" ref="BQ224:BR224" si="1230">IF(AND($AD224="",COUNTA(S224)&gt;0),1,0)</f>
        <v>0</v>
      </c>
      <c r="BR224" s="447">
        <f t="shared" si="1230"/>
        <v>0</v>
      </c>
      <c r="BS224" s="447" t="str">
        <f t="shared" ref="BS224" si="1231">D224&amp;"-"&amp;S224</f>
        <v>-</v>
      </c>
      <c r="BT224" s="447" t="str">
        <f>IF(S224="","",COUNTIF($BS$14:BS224,BS224))</f>
        <v/>
      </c>
      <c r="BU224" s="447" t="str">
        <f t="shared" ref="BU224" si="1232">D224&amp;"-"&amp;T224</f>
        <v>-</v>
      </c>
      <c r="BV224" s="447" t="str">
        <f>IF(T224="","",COUNTIF($BU$14:BU224,BU224))</f>
        <v/>
      </c>
    </row>
    <row r="225" spans="1:74" s="1" customFormat="1" ht="18" customHeight="1" thickBot="1">
      <c r="A225" s="523"/>
      <c r="B225" s="501"/>
      <c r="C225" s="503"/>
      <c r="D225" s="503"/>
      <c r="E225" s="503"/>
      <c r="F225" s="31" t="str">
        <f>IF(C224&gt;0,VLOOKUP(C224,男子登録情報!$A$1:$H$1688,5,0),"")</f>
        <v/>
      </c>
      <c r="G225" s="492"/>
      <c r="H225" s="492"/>
      <c r="I225" s="8" t="s">
        <v>30</v>
      </c>
      <c r="J225" s="112"/>
      <c r="K225" s="6" t="str">
        <f>IF(J225&gt;0,VLOOKUP(J225,男子登録情報!$J$1:$K$22,2,0),"")</f>
        <v/>
      </c>
      <c r="L225" s="8" t="s">
        <v>31</v>
      </c>
      <c r="M225" s="148"/>
      <c r="N225" s="7" t="str">
        <f t="shared" si="1095"/>
        <v/>
      </c>
      <c r="O225" s="271"/>
      <c r="P225" s="479"/>
      <c r="Q225" s="480"/>
      <c r="R225" s="481"/>
      <c r="S225" s="828"/>
      <c r="T225" s="828"/>
      <c r="W225" s="168">
        <f t="shared" si="1114"/>
        <v>0</v>
      </c>
      <c r="X225" s="447"/>
      <c r="Y225" s="145" t="str">
        <f t="shared" si="1097"/>
        <v/>
      </c>
      <c r="Z225" s="145" t="str">
        <f t="shared" si="1098"/>
        <v/>
      </c>
      <c r="AA225" s="145" t="str">
        <f t="shared" si="1099"/>
        <v/>
      </c>
      <c r="AB225" s="145" t="str">
        <f t="shared" si="1100"/>
        <v/>
      </c>
      <c r="AC225" s="178">
        <f t="shared" si="1115"/>
        <v>0</v>
      </c>
      <c r="AD225" s="308" t="str">
        <f t="shared" ref="AD225:AD226" si="1233">AD224</f>
        <v/>
      </c>
      <c r="AE225" s="145" t="str">
        <f t="shared" si="1117"/>
        <v/>
      </c>
      <c r="AF225" s="145" t="str">
        <f t="shared" si="1118"/>
        <v/>
      </c>
      <c r="AG225" s="182" t="str">
        <f t="shared" si="1119"/>
        <v/>
      </c>
      <c r="AH225" s="164">
        <f t="shared" si="1120"/>
        <v>0</v>
      </c>
      <c r="AJ225" s="164">
        <f t="shared" si="1121"/>
        <v>0</v>
      </c>
      <c r="AK225" s="164" t="str">
        <f t="shared" si="1122"/>
        <v>00000</v>
      </c>
      <c r="AL225" s="188" t="str">
        <f t="shared" si="1123"/>
        <v>0秒0</v>
      </c>
      <c r="AM225" s="189">
        <f t="shared" si="1124"/>
        <v>0</v>
      </c>
      <c r="AN225" s="189" t="str">
        <f t="shared" si="1125"/>
        <v>0</v>
      </c>
      <c r="AO225" s="189" t="str">
        <f t="shared" si="1126"/>
        <v>0</v>
      </c>
      <c r="AP225" s="189" t="str">
        <f t="shared" si="1127"/>
        <v>0m</v>
      </c>
      <c r="AQ225" s="189" t="str">
        <f t="shared" si="1128"/>
        <v>点</v>
      </c>
      <c r="AR225" s="164">
        <f t="shared" si="1129"/>
        <v>0</v>
      </c>
      <c r="AS225" s="144" t="str">
        <f t="shared" si="1130"/>
        <v/>
      </c>
      <c r="AT225" s="164">
        <f t="shared" si="1131"/>
        <v>0</v>
      </c>
      <c r="AU225" s="164">
        <f t="shared" si="1132"/>
        <v>0</v>
      </c>
      <c r="AV225" s="164">
        <f t="shared" si="1133"/>
        <v>0</v>
      </c>
      <c r="AW225" s="458"/>
      <c r="AX225" s="458"/>
      <c r="AY225" s="455"/>
      <c r="AZ225" s="452"/>
      <c r="BA225" s="145" t="str">
        <f t="shared" si="1134"/>
        <v/>
      </c>
      <c r="BB225" s="145" t="str">
        <f t="shared" si="1135"/>
        <v/>
      </c>
      <c r="BC225" s="145" t="str">
        <f t="shared" si="1136"/>
        <v/>
      </c>
      <c r="BD225" s="203" t="str">
        <f>IF(J225="","",COUNTIF($BC$14:BC225,BC225))</f>
        <v/>
      </c>
      <c r="BE225" s="1" t="str">
        <f t="shared" si="1137"/>
        <v/>
      </c>
      <c r="BF225" s="447"/>
      <c r="BG225" s="447"/>
      <c r="BH225" s="447"/>
      <c r="BI225" s="447"/>
      <c r="BJ225" s="447"/>
      <c r="BK225" s="449"/>
      <c r="BL225" s="447"/>
      <c r="BM225" s="447"/>
      <c r="BN225" s="145">
        <f>COUNTIF($AE$14:AE225,AD225&amp;"-"&amp;"*5000m*")</f>
        <v>0</v>
      </c>
      <c r="BO225" s="447"/>
      <c r="BP225" s="449"/>
      <c r="BQ225" s="447"/>
      <c r="BR225" s="447"/>
      <c r="BS225" s="447"/>
      <c r="BT225" s="447"/>
      <c r="BU225" s="447"/>
      <c r="BV225" s="447"/>
    </row>
    <row r="226" spans="1:74" s="1" customFormat="1" ht="18" customHeight="1" thickBot="1">
      <c r="A226" s="524"/>
      <c r="B226" s="169" t="s">
        <v>32</v>
      </c>
      <c r="C226" s="170"/>
      <c r="D226" s="32"/>
      <c r="E226" s="32"/>
      <c r="F226" s="33"/>
      <c r="G226" s="493"/>
      <c r="H226" s="493"/>
      <c r="I226" s="9" t="s">
        <v>33</v>
      </c>
      <c r="J226" s="112"/>
      <c r="K226" s="6" t="str">
        <f>IF(J226&gt;0,VLOOKUP(J226,男子登録情報!$J$1:$K$22,2,0),"")</f>
        <v/>
      </c>
      <c r="L226" s="10" t="s">
        <v>34</v>
      </c>
      <c r="M226" s="149"/>
      <c r="N226" s="7" t="str">
        <f t="shared" si="1095"/>
        <v/>
      </c>
      <c r="O226" s="271"/>
      <c r="P226" s="482"/>
      <c r="Q226" s="483"/>
      <c r="R226" s="484"/>
      <c r="S226" s="829"/>
      <c r="T226" s="829"/>
      <c r="W226" s="168">
        <f t="shared" si="1114"/>
        <v>0</v>
      </c>
      <c r="X226" s="447"/>
      <c r="Y226" s="145" t="str">
        <f t="shared" si="1097"/>
        <v/>
      </c>
      <c r="Z226" s="145" t="str">
        <f t="shared" si="1098"/>
        <v/>
      </c>
      <c r="AA226" s="145" t="str">
        <f t="shared" si="1099"/>
        <v/>
      </c>
      <c r="AB226" s="145" t="str">
        <f t="shared" si="1100"/>
        <v/>
      </c>
      <c r="AC226" s="178">
        <f t="shared" si="1115"/>
        <v>0</v>
      </c>
      <c r="AD226" s="309" t="str">
        <f t="shared" si="1233"/>
        <v/>
      </c>
      <c r="AE226" s="145" t="str">
        <f t="shared" si="1117"/>
        <v/>
      </c>
      <c r="AF226" s="145" t="str">
        <f t="shared" si="1118"/>
        <v/>
      </c>
      <c r="AG226" s="182" t="str">
        <f t="shared" si="1119"/>
        <v/>
      </c>
      <c r="AH226" s="164">
        <f t="shared" si="1120"/>
        <v>0</v>
      </c>
      <c r="AJ226" s="164">
        <f t="shared" si="1121"/>
        <v>0</v>
      </c>
      <c r="AK226" s="164" t="str">
        <f t="shared" si="1122"/>
        <v>00000</v>
      </c>
      <c r="AL226" s="188" t="str">
        <f t="shared" si="1123"/>
        <v>0秒0</v>
      </c>
      <c r="AM226" s="189">
        <f t="shared" si="1124"/>
        <v>0</v>
      </c>
      <c r="AN226" s="189" t="str">
        <f t="shared" si="1125"/>
        <v>0</v>
      </c>
      <c r="AO226" s="189" t="str">
        <f t="shared" si="1126"/>
        <v>0</v>
      </c>
      <c r="AP226" s="189" t="str">
        <f t="shared" si="1127"/>
        <v>0m</v>
      </c>
      <c r="AQ226" s="189" t="str">
        <f t="shared" si="1128"/>
        <v>点</v>
      </c>
      <c r="AR226" s="164">
        <f t="shared" si="1129"/>
        <v>0</v>
      </c>
      <c r="AS226" s="144" t="str">
        <f t="shared" si="1130"/>
        <v/>
      </c>
      <c r="AT226" s="164">
        <f t="shared" si="1131"/>
        <v>0</v>
      </c>
      <c r="AU226" s="164">
        <f t="shared" si="1132"/>
        <v>0</v>
      </c>
      <c r="AV226" s="164">
        <f t="shared" si="1133"/>
        <v>0</v>
      </c>
      <c r="AW226" s="459"/>
      <c r="AX226" s="459"/>
      <c r="AY226" s="456"/>
      <c r="AZ226" s="453"/>
      <c r="BA226" s="145" t="str">
        <f t="shared" si="1134"/>
        <v/>
      </c>
      <c r="BB226" s="145" t="str">
        <f t="shared" si="1135"/>
        <v/>
      </c>
      <c r="BC226" s="145" t="str">
        <f t="shared" si="1136"/>
        <v/>
      </c>
      <c r="BD226" s="203" t="str">
        <f>IF(J226="","",COUNTIF($BC$14:BC226,BC226))</f>
        <v/>
      </c>
      <c r="BE226" s="1" t="str">
        <f t="shared" si="1137"/>
        <v/>
      </c>
      <c r="BF226" s="447"/>
      <c r="BG226" s="447"/>
      <c r="BH226" s="447"/>
      <c r="BI226" s="447"/>
      <c r="BJ226" s="447"/>
      <c r="BK226" s="450"/>
      <c r="BL226" s="447"/>
      <c r="BM226" s="447"/>
      <c r="BN226" s="145">
        <f>COUNTIF($AE$14:AE226,AD226&amp;"-"&amp;"*5000m*")</f>
        <v>0</v>
      </c>
      <c r="BO226" s="447"/>
      <c r="BP226" s="450"/>
      <c r="BQ226" s="447"/>
      <c r="BR226" s="447"/>
      <c r="BS226" s="447"/>
      <c r="BT226" s="447"/>
      <c r="BU226" s="447"/>
      <c r="BV226" s="447"/>
    </row>
    <row r="227" spans="1:74" s="1" customFormat="1" ht="18" customHeight="1" thickTop="1" thickBot="1">
      <c r="A227" s="522">
        <v>72</v>
      </c>
      <c r="B227" s="500" t="s">
        <v>1224</v>
      </c>
      <c r="C227" s="502"/>
      <c r="D227" s="502" t="str">
        <f>IF(C227&gt;0,VLOOKUP(C227,男子登録情報!$A$1:$H$1688,3,0),"")</f>
        <v/>
      </c>
      <c r="E227" s="502" t="str">
        <f>IF(C227&gt;0,VLOOKUP(C227,男子登録情報!$A$1:$H$1688,4,0),"")</f>
        <v/>
      </c>
      <c r="F227" s="30" t="str">
        <f>IF(C227&gt;0,VLOOKUP(C227,男子登録情報!$A$1:$H$1688,8,0),"")</f>
        <v/>
      </c>
      <c r="G227" s="491" t="e">
        <f>IF(F228&gt;0,VLOOKUP(F228,男子登録情報!$N$2:$O$48,2,0),"")</f>
        <v>#N/A</v>
      </c>
      <c r="H227" s="491" t="str">
        <f t="shared" ref="H227" si="1234">IF(C227&gt;0,TEXT(C227,"100000000"),"000000000")</f>
        <v>000000000</v>
      </c>
      <c r="I227" s="5" t="s">
        <v>26</v>
      </c>
      <c r="J227" s="112"/>
      <c r="K227" s="6" t="str">
        <f>IF(J227&gt;0,VLOOKUP(J227,男子登録情報!$J$1:$K$22,2,0),"")</f>
        <v/>
      </c>
      <c r="L227" s="5" t="s">
        <v>29</v>
      </c>
      <c r="M227" s="150"/>
      <c r="N227" s="7" t="str">
        <f t="shared" si="1095"/>
        <v/>
      </c>
      <c r="O227" s="271"/>
      <c r="P227" s="512"/>
      <c r="Q227" s="513"/>
      <c r="R227" s="514"/>
      <c r="S227" s="827"/>
      <c r="T227" s="827"/>
      <c r="W227" s="168">
        <f t="shared" si="1114"/>
        <v>0</v>
      </c>
      <c r="X227" s="447">
        <f t="shared" ref="X227" si="1235">C227</f>
        <v>0</v>
      </c>
      <c r="Y227" s="145" t="str">
        <f t="shared" si="1097"/>
        <v/>
      </c>
      <c r="Z227" s="145" t="str">
        <f t="shared" si="1098"/>
        <v/>
      </c>
      <c r="AA227" s="145" t="str">
        <f t="shared" si="1099"/>
        <v/>
      </c>
      <c r="AB227" s="145" t="str">
        <f t="shared" si="1100"/>
        <v/>
      </c>
      <c r="AC227" s="178">
        <f t="shared" si="1115"/>
        <v>0</v>
      </c>
      <c r="AD227" s="307" t="str">
        <f t="shared" ref="AD227" si="1236">IF(D227="","",D227)</f>
        <v/>
      </c>
      <c r="AE227" s="145" t="str">
        <f t="shared" si="1117"/>
        <v/>
      </c>
      <c r="AF227" s="145" t="str">
        <f t="shared" si="1118"/>
        <v/>
      </c>
      <c r="AG227" s="182" t="str">
        <f t="shared" si="1119"/>
        <v/>
      </c>
      <c r="AH227" s="164">
        <f t="shared" si="1120"/>
        <v>0</v>
      </c>
      <c r="AJ227" s="164">
        <f t="shared" si="1121"/>
        <v>0</v>
      </c>
      <c r="AK227" s="164" t="str">
        <f t="shared" si="1122"/>
        <v>00000</v>
      </c>
      <c r="AL227" s="188" t="str">
        <f t="shared" si="1123"/>
        <v>0秒0</v>
      </c>
      <c r="AM227" s="189">
        <f t="shared" si="1124"/>
        <v>0</v>
      </c>
      <c r="AN227" s="189" t="str">
        <f t="shared" si="1125"/>
        <v>0</v>
      </c>
      <c r="AO227" s="189" t="str">
        <f t="shared" si="1126"/>
        <v>0</v>
      </c>
      <c r="AP227" s="189" t="str">
        <f t="shared" si="1127"/>
        <v>0m</v>
      </c>
      <c r="AQ227" s="189" t="str">
        <f t="shared" si="1128"/>
        <v>点</v>
      </c>
      <c r="AR227" s="164">
        <f t="shared" si="1129"/>
        <v>0</v>
      </c>
      <c r="AS227" s="144" t="str">
        <f t="shared" si="1130"/>
        <v/>
      </c>
      <c r="AT227" s="164">
        <f t="shared" si="1131"/>
        <v>0</v>
      </c>
      <c r="AU227" s="164">
        <f t="shared" si="1132"/>
        <v>0</v>
      </c>
      <c r="AV227" s="164">
        <f t="shared" si="1133"/>
        <v>0</v>
      </c>
      <c r="AW227" s="457">
        <f>IF(S227="",0,COUNTA($S$14:S229))</f>
        <v>0</v>
      </c>
      <c r="AX227" s="457">
        <f>IF(T227="",0,COUNTA($T$14:T229))</f>
        <v>0</v>
      </c>
      <c r="AY227" s="454">
        <f>IF(OR($K227="20100",$K228="20100",$K229="20100"),COUNTIF($K$14:K229,"20100"),0)</f>
        <v>0</v>
      </c>
      <c r="AZ227" s="451">
        <f t="shared" ref="AZ227" si="1237">IF($AY227=0,0,INDEX($M227:$M229,MATCH("20100",$K227:$K229,0),1))</f>
        <v>0</v>
      </c>
      <c r="BA227" s="145" t="str">
        <f t="shared" si="1134"/>
        <v/>
      </c>
      <c r="BB227" s="145" t="str">
        <f t="shared" si="1135"/>
        <v/>
      </c>
      <c r="BC227" s="145" t="str">
        <f t="shared" si="1136"/>
        <v/>
      </c>
      <c r="BD227" s="203" t="str">
        <f>IF(J227="","",COUNTIF($BC$14:BC227,BC227))</f>
        <v/>
      </c>
      <c r="BE227" s="1" t="str">
        <f t="shared" si="1137"/>
        <v/>
      </c>
      <c r="BF227" s="447" t="str">
        <f>IF(D227="","",COUNTIF($AD$14:AD227,AD227))</f>
        <v/>
      </c>
      <c r="BG227" s="447">
        <f t="shared" ref="BG227" si="1238">IF(BF227=1,BF227,0)</f>
        <v>0</v>
      </c>
      <c r="BH227" s="447" t="str">
        <f t="shared" ref="BH227" si="1239">IF(D227="","",$BL227)</f>
        <v/>
      </c>
      <c r="BI227" s="447" t="str">
        <f t="shared" ref="BI227" si="1240">IF(E227="","",$BL227)</f>
        <v/>
      </c>
      <c r="BJ227" s="447" t="str">
        <f t="shared" ref="BJ227" si="1241">IF(F227="","",$BL227)</f>
        <v/>
      </c>
      <c r="BK227" s="448" t="str">
        <f t="shared" ref="BK227" si="1242">IFERROR(IF(G227="","",BL227),"")</f>
        <v/>
      </c>
      <c r="BL227" s="447">
        <v>72</v>
      </c>
      <c r="BM227" s="447">
        <f t="shared" ref="BM227" si="1243">IF(C227&gt;0,"",IF(COUNTIF(BH227:BK229,BL227)=4,"",1))</f>
        <v>1</v>
      </c>
      <c r="BN227" s="145">
        <f>COUNTIF($AE$14:AE227,AD227&amp;"-"&amp;"*5000m*")</f>
        <v>0</v>
      </c>
      <c r="BO227" s="447">
        <f t="shared" ref="BO227" si="1244">SUM(BN227:BN229)/3</f>
        <v>0</v>
      </c>
      <c r="BP227" s="448" t="str">
        <f t="shared" ref="BP227" si="1245">IF(AD227="","",IF(AND(COUNTA(J227:J229)=0,COUNTA(S227:T229)=0),1,""))</f>
        <v/>
      </c>
      <c r="BQ227" s="447">
        <f t="shared" ref="BQ227:BR227" si="1246">IF(AND($AD227="",COUNTA(S227)&gt;0),1,0)</f>
        <v>0</v>
      </c>
      <c r="BR227" s="447">
        <f t="shared" si="1246"/>
        <v>0</v>
      </c>
      <c r="BS227" s="447" t="str">
        <f t="shared" ref="BS227" si="1247">D227&amp;"-"&amp;S227</f>
        <v>-</v>
      </c>
      <c r="BT227" s="447" t="str">
        <f>IF(S227="","",COUNTIF($BS$14:BS227,BS227))</f>
        <v/>
      </c>
      <c r="BU227" s="447" t="str">
        <f t="shared" ref="BU227" si="1248">D227&amp;"-"&amp;T227</f>
        <v>-</v>
      </c>
      <c r="BV227" s="447" t="str">
        <f>IF(T227="","",COUNTIF($BU$14:BU227,BU227))</f>
        <v/>
      </c>
    </row>
    <row r="228" spans="1:74" s="1" customFormat="1" ht="18" customHeight="1" thickBot="1">
      <c r="A228" s="523"/>
      <c r="B228" s="501"/>
      <c r="C228" s="503"/>
      <c r="D228" s="503"/>
      <c r="E228" s="503"/>
      <c r="F228" s="31" t="str">
        <f>IF(C227&gt;0,VLOOKUP(C227,男子登録情報!$A$1:$H$1688,5,0),"")</f>
        <v/>
      </c>
      <c r="G228" s="492"/>
      <c r="H228" s="492"/>
      <c r="I228" s="8" t="s">
        <v>30</v>
      </c>
      <c r="J228" s="112"/>
      <c r="K228" s="6" t="str">
        <f>IF(J228&gt;0,VLOOKUP(J228,男子登録情報!$J$1:$K$22,2,0),"")</f>
        <v/>
      </c>
      <c r="L228" s="8" t="s">
        <v>31</v>
      </c>
      <c r="M228" s="148"/>
      <c r="N228" s="7" t="str">
        <f t="shared" si="1095"/>
        <v/>
      </c>
      <c r="O228" s="271"/>
      <c r="P228" s="479"/>
      <c r="Q228" s="480"/>
      <c r="R228" s="481"/>
      <c r="S228" s="828"/>
      <c r="T228" s="828"/>
      <c r="W228" s="168">
        <f t="shared" si="1114"/>
        <v>0</v>
      </c>
      <c r="X228" s="447"/>
      <c r="Y228" s="145" t="str">
        <f t="shared" si="1097"/>
        <v/>
      </c>
      <c r="Z228" s="145" t="str">
        <f t="shared" si="1098"/>
        <v/>
      </c>
      <c r="AA228" s="145" t="str">
        <f t="shared" si="1099"/>
        <v/>
      </c>
      <c r="AB228" s="145" t="str">
        <f t="shared" si="1100"/>
        <v/>
      </c>
      <c r="AC228" s="178">
        <f t="shared" si="1115"/>
        <v>0</v>
      </c>
      <c r="AD228" s="308" t="str">
        <f t="shared" ref="AD228:AD229" si="1249">AD227</f>
        <v/>
      </c>
      <c r="AE228" s="145" t="str">
        <f t="shared" si="1117"/>
        <v/>
      </c>
      <c r="AF228" s="145" t="str">
        <f t="shared" si="1118"/>
        <v/>
      </c>
      <c r="AG228" s="182" t="str">
        <f t="shared" si="1119"/>
        <v/>
      </c>
      <c r="AH228" s="164">
        <f t="shared" si="1120"/>
        <v>0</v>
      </c>
      <c r="AJ228" s="164">
        <f t="shared" si="1121"/>
        <v>0</v>
      </c>
      <c r="AK228" s="164" t="str">
        <f t="shared" si="1122"/>
        <v>00000</v>
      </c>
      <c r="AL228" s="188" t="str">
        <f t="shared" si="1123"/>
        <v>0秒0</v>
      </c>
      <c r="AM228" s="189">
        <f t="shared" si="1124"/>
        <v>0</v>
      </c>
      <c r="AN228" s="189" t="str">
        <f t="shared" si="1125"/>
        <v>0</v>
      </c>
      <c r="AO228" s="189" t="str">
        <f t="shared" si="1126"/>
        <v>0</v>
      </c>
      <c r="AP228" s="189" t="str">
        <f t="shared" si="1127"/>
        <v>0m</v>
      </c>
      <c r="AQ228" s="189" t="str">
        <f t="shared" si="1128"/>
        <v>点</v>
      </c>
      <c r="AR228" s="164">
        <f t="shared" si="1129"/>
        <v>0</v>
      </c>
      <c r="AS228" s="144" t="str">
        <f t="shared" si="1130"/>
        <v/>
      </c>
      <c r="AT228" s="164">
        <f t="shared" si="1131"/>
        <v>0</v>
      </c>
      <c r="AU228" s="164">
        <f t="shared" si="1132"/>
        <v>0</v>
      </c>
      <c r="AV228" s="164">
        <f t="shared" si="1133"/>
        <v>0</v>
      </c>
      <c r="AW228" s="458"/>
      <c r="AX228" s="458"/>
      <c r="AY228" s="455"/>
      <c r="AZ228" s="452"/>
      <c r="BA228" s="145" t="str">
        <f t="shared" si="1134"/>
        <v/>
      </c>
      <c r="BB228" s="145" t="str">
        <f t="shared" si="1135"/>
        <v/>
      </c>
      <c r="BC228" s="145" t="str">
        <f t="shared" si="1136"/>
        <v/>
      </c>
      <c r="BD228" s="203" t="str">
        <f>IF(J228="","",COUNTIF($BC$14:BC228,BC228))</f>
        <v/>
      </c>
      <c r="BE228" s="1" t="str">
        <f t="shared" si="1137"/>
        <v/>
      </c>
      <c r="BF228" s="447"/>
      <c r="BG228" s="447"/>
      <c r="BH228" s="447"/>
      <c r="BI228" s="447"/>
      <c r="BJ228" s="447"/>
      <c r="BK228" s="449"/>
      <c r="BL228" s="447"/>
      <c r="BM228" s="447"/>
      <c r="BN228" s="145">
        <f>COUNTIF($AE$14:AE228,AD228&amp;"-"&amp;"*5000m*")</f>
        <v>0</v>
      </c>
      <c r="BO228" s="447"/>
      <c r="BP228" s="449"/>
      <c r="BQ228" s="447"/>
      <c r="BR228" s="447"/>
      <c r="BS228" s="447"/>
      <c r="BT228" s="447"/>
      <c r="BU228" s="447"/>
      <c r="BV228" s="447"/>
    </row>
    <row r="229" spans="1:74" s="1" customFormat="1" ht="18" customHeight="1" thickBot="1">
      <c r="A229" s="524"/>
      <c r="B229" s="169" t="s">
        <v>32</v>
      </c>
      <c r="C229" s="170"/>
      <c r="D229" s="32"/>
      <c r="E229" s="32"/>
      <c r="F229" s="33"/>
      <c r="G229" s="493"/>
      <c r="H229" s="493"/>
      <c r="I229" s="9" t="s">
        <v>33</v>
      </c>
      <c r="J229" s="112"/>
      <c r="K229" s="6" t="str">
        <f>IF(J229&gt;0,VLOOKUP(J229,男子登録情報!$J$1:$K$22,2,0),"")</f>
        <v/>
      </c>
      <c r="L229" s="10" t="s">
        <v>34</v>
      </c>
      <c r="M229" s="149"/>
      <c r="N229" s="7" t="str">
        <f t="shared" si="1095"/>
        <v/>
      </c>
      <c r="O229" s="271"/>
      <c r="P229" s="482"/>
      <c r="Q229" s="483"/>
      <c r="R229" s="484"/>
      <c r="S229" s="829"/>
      <c r="T229" s="829"/>
      <c r="W229" s="168">
        <f t="shared" si="1114"/>
        <v>0</v>
      </c>
      <c r="X229" s="447"/>
      <c r="Y229" s="145" t="str">
        <f t="shared" si="1097"/>
        <v/>
      </c>
      <c r="Z229" s="145" t="str">
        <f t="shared" si="1098"/>
        <v/>
      </c>
      <c r="AA229" s="145" t="str">
        <f t="shared" si="1099"/>
        <v/>
      </c>
      <c r="AB229" s="145" t="str">
        <f t="shared" si="1100"/>
        <v/>
      </c>
      <c r="AC229" s="178">
        <f t="shared" si="1115"/>
        <v>0</v>
      </c>
      <c r="AD229" s="309" t="str">
        <f t="shared" si="1249"/>
        <v/>
      </c>
      <c r="AE229" s="145" t="str">
        <f t="shared" si="1117"/>
        <v/>
      </c>
      <c r="AF229" s="145" t="str">
        <f t="shared" si="1118"/>
        <v/>
      </c>
      <c r="AG229" s="182" t="str">
        <f t="shared" si="1119"/>
        <v/>
      </c>
      <c r="AH229" s="164">
        <f t="shared" si="1120"/>
        <v>0</v>
      </c>
      <c r="AJ229" s="164">
        <f t="shared" si="1121"/>
        <v>0</v>
      </c>
      <c r="AK229" s="164" t="str">
        <f t="shared" si="1122"/>
        <v>00000</v>
      </c>
      <c r="AL229" s="188" t="str">
        <f t="shared" si="1123"/>
        <v>0秒0</v>
      </c>
      <c r="AM229" s="189">
        <f t="shared" si="1124"/>
        <v>0</v>
      </c>
      <c r="AN229" s="189" t="str">
        <f t="shared" si="1125"/>
        <v>0</v>
      </c>
      <c r="AO229" s="189" t="str">
        <f t="shared" si="1126"/>
        <v>0</v>
      </c>
      <c r="AP229" s="189" t="str">
        <f t="shared" si="1127"/>
        <v>0m</v>
      </c>
      <c r="AQ229" s="189" t="str">
        <f t="shared" si="1128"/>
        <v>点</v>
      </c>
      <c r="AR229" s="164">
        <f t="shared" si="1129"/>
        <v>0</v>
      </c>
      <c r="AS229" s="144" t="str">
        <f t="shared" si="1130"/>
        <v/>
      </c>
      <c r="AT229" s="164">
        <f t="shared" si="1131"/>
        <v>0</v>
      </c>
      <c r="AU229" s="164">
        <f t="shared" si="1132"/>
        <v>0</v>
      </c>
      <c r="AV229" s="164">
        <f t="shared" si="1133"/>
        <v>0</v>
      </c>
      <c r="AW229" s="459"/>
      <c r="AX229" s="459"/>
      <c r="AY229" s="456"/>
      <c r="AZ229" s="453"/>
      <c r="BA229" s="145" t="str">
        <f t="shared" si="1134"/>
        <v/>
      </c>
      <c r="BB229" s="145" t="str">
        <f t="shared" si="1135"/>
        <v/>
      </c>
      <c r="BC229" s="145" t="str">
        <f t="shared" si="1136"/>
        <v/>
      </c>
      <c r="BD229" s="203" t="str">
        <f>IF(J229="","",COUNTIF($BC$14:BC229,BC229))</f>
        <v/>
      </c>
      <c r="BE229" s="1" t="str">
        <f t="shared" si="1137"/>
        <v/>
      </c>
      <c r="BF229" s="447"/>
      <c r="BG229" s="447"/>
      <c r="BH229" s="447"/>
      <c r="BI229" s="447"/>
      <c r="BJ229" s="447"/>
      <c r="BK229" s="450"/>
      <c r="BL229" s="447"/>
      <c r="BM229" s="447"/>
      <c r="BN229" s="145">
        <f>COUNTIF($AE$14:AE229,AD229&amp;"-"&amp;"*5000m*")</f>
        <v>0</v>
      </c>
      <c r="BO229" s="447"/>
      <c r="BP229" s="450"/>
      <c r="BQ229" s="447"/>
      <c r="BR229" s="447"/>
      <c r="BS229" s="447"/>
      <c r="BT229" s="447"/>
      <c r="BU229" s="447"/>
      <c r="BV229" s="447"/>
    </row>
    <row r="230" spans="1:74" s="1" customFormat="1" ht="18" customHeight="1" thickTop="1" thickBot="1">
      <c r="A230" s="522">
        <v>73</v>
      </c>
      <c r="B230" s="500" t="s">
        <v>1224</v>
      </c>
      <c r="C230" s="502"/>
      <c r="D230" s="502" t="str">
        <f>IF(C230&gt;0,VLOOKUP(C230,男子登録情報!$A$1:$H$1688,3,0),"")</f>
        <v/>
      </c>
      <c r="E230" s="502" t="str">
        <f>IF(C230&gt;0,VLOOKUP(C230,男子登録情報!$A$1:$H$1688,4,0),"")</f>
        <v/>
      </c>
      <c r="F230" s="30" t="str">
        <f>IF(C230&gt;0,VLOOKUP(C230,男子登録情報!$A$1:$H$1688,8,0),"")</f>
        <v/>
      </c>
      <c r="G230" s="491" t="e">
        <f>IF(F231&gt;0,VLOOKUP(F231,男子登録情報!$N$2:$O$48,2,0),"")</f>
        <v>#N/A</v>
      </c>
      <c r="H230" s="491" t="str">
        <f t="shared" ref="H230" si="1250">IF(C230&gt;0,TEXT(C230,"100000000"),"000000000")</f>
        <v>000000000</v>
      </c>
      <c r="I230" s="5" t="s">
        <v>26</v>
      </c>
      <c r="J230" s="112"/>
      <c r="K230" s="6" t="str">
        <f>IF(J230&gt;0,VLOOKUP(J230,男子登録情報!$J$1:$K$22,2,0),"")</f>
        <v/>
      </c>
      <c r="L230" s="5" t="s">
        <v>29</v>
      </c>
      <c r="M230" s="150"/>
      <c r="N230" s="7" t="str">
        <f t="shared" si="1095"/>
        <v/>
      </c>
      <c r="O230" s="271"/>
      <c r="P230" s="512"/>
      <c r="Q230" s="513"/>
      <c r="R230" s="514"/>
      <c r="S230" s="827"/>
      <c r="T230" s="827"/>
      <c r="W230" s="168">
        <f t="shared" si="1114"/>
        <v>0</v>
      </c>
      <c r="X230" s="447">
        <f t="shared" ref="X230" si="1251">C230</f>
        <v>0</v>
      </c>
      <c r="Y230" s="145" t="str">
        <f t="shared" si="1097"/>
        <v/>
      </c>
      <c r="Z230" s="145" t="str">
        <f t="shared" si="1098"/>
        <v/>
      </c>
      <c r="AA230" s="145" t="str">
        <f t="shared" si="1099"/>
        <v/>
      </c>
      <c r="AB230" s="145" t="str">
        <f t="shared" si="1100"/>
        <v/>
      </c>
      <c r="AC230" s="178">
        <f t="shared" si="1115"/>
        <v>0</v>
      </c>
      <c r="AD230" s="307" t="str">
        <f t="shared" ref="AD230" si="1252">IF(D230="","",D230)</f>
        <v/>
      </c>
      <c r="AE230" s="145" t="str">
        <f t="shared" si="1117"/>
        <v/>
      </c>
      <c r="AF230" s="145" t="str">
        <f t="shared" si="1118"/>
        <v/>
      </c>
      <c r="AG230" s="182" t="str">
        <f t="shared" si="1119"/>
        <v/>
      </c>
      <c r="AH230" s="164">
        <f t="shared" si="1120"/>
        <v>0</v>
      </c>
      <c r="AJ230" s="164">
        <f t="shared" si="1121"/>
        <v>0</v>
      </c>
      <c r="AK230" s="164" t="str">
        <f t="shared" si="1122"/>
        <v>00000</v>
      </c>
      <c r="AL230" s="188" t="str">
        <f t="shared" si="1123"/>
        <v>0秒0</v>
      </c>
      <c r="AM230" s="189">
        <f t="shared" si="1124"/>
        <v>0</v>
      </c>
      <c r="AN230" s="189" t="str">
        <f t="shared" si="1125"/>
        <v>0</v>
      </c>
      <c r="AO230" s="189" t="str">
        <f t="shared" si="1126"/>
        <v>0</v>
      </c>
      <c r="AP230" s="189" t="str">
        <f t="shared" si="1127"/>
        <v>0m</v>
      </c>
      <c r="AQ230" s="189" t="str">
        <f t="shared" si="1128"/>
        <v>点</v>
      </c>
      <c r="AR230" s="164">
        <f t="shared" si="1129"/>
        <v>0</v>
      </c>
      <c r="AS230" s="144" t="str">
        <f t="shared" si="1130"/>
        <v/>
      </c>
      <c r="AT230" s="164">
        <f t="shared" si="1131"/>
        <v>0</v>
      </c>
      <c r="AU230" s="164">
        <f t="shared" si="1132"/>
        <v>0</v>
      </c>
      <c r="AV230" s="164">
        <f t="shared" si="1133"/>
        <v>0</v>
      </c>
      <c r="AW230" s="457">
        <f>IF(S230="",0,COUNTA($S$14:S232))</f>
        <v>0</v>
      </c>
      <c r="AX230" s="457">
        <f>IF(T230="",0,COUNTA($T$14:T232))</f>
        <v>0</v>
      </c>
      <c r="AY230" s="454">
        <f>IF(OR($K230="20100",$K231="20100",$K232="20100"),COUNTIF($K$14:K232,"20100"),0)</f>
        <v>0</v>
      </c>
      <c r="AZ230" s="451">
        <f t="shared" ref="AZ230" si="1253">IF($AY230=0,0,INDEX($M230:$M232,MATCH("20100",$K230:$K232,0),1))</f>
        <v>0</v>
      </c>
      <c r="BA230" s="145" t="str">
        <f t="shared" si="1134"/>
        <v/>
      </c>
      <c r="BB230" s="145" t="str">
        <f t="shared" si="1135"/>
        <v/>
      </c>
      <c r="BC230" s="145" t="str">
        <f t="shared" si="1136"/>
        <v/>
      </c>
      <c r="BD230" s="203" t="str">
        <f>IF(J230="","",COUNTIF($BC$14:BC230,BC230))</f>
        <v/>
      </c>
      <c r="BE230" s="1" t="str">
        <f t="shared" si="1137"/>
        <v/>
      </c>
      <c r="BF230" s="447" t="str">
        <f>IF(D230="","",COUNTIF($AD$14:AD230,AD230))</f>
        <v/>
      </c>
      <c r="BG230" s="447">
        <f t="shared" ref="BG230" si="1254">IF(BF230=1,BF230,0)</f>
        <v>0</v>
      </c>
      <c r="BH230" s="447" t="str">
        <f t="shared" ref="BH230" si="1255">IF(D230="","",$BL230)</f>
        <v/>
      </c>
      <c r="BI230" s="447" t="str">
        <f t="shared" ref="BI230" si="1256">IF(E230="","",$BL230)</f>
        <v/>
      </c>
      <c r="BJ230" s="447" t="str">
        <f t="shared" ref="BJ230" si="1257">IF(F230="","",$BL230)</f>
        <v/>
      </c>
      <c r="BK230" s="448" t="str">
        <f t="shared" ref="BK230" si="1258">IFERROR(IF(G230="","",BL230),"")</f>
        <v/>
      </c>
      <c r="BL230" s="447">
        <v>73</v>
      </c>
      <c r="BM230" s="447">
        <f t="shared" ref="BM230" si="1259">IF(C230&gt;0,"",IF(COUNTIF(BH230:BK232,BL230)=4,"",1))</f>
        <v>1</v>
      </c>
      <c r="BN230" s="145">
        <f>COUNTIF($AE$14:AE230,AD230&amp;"-"&amp;"*5000m*")</f>
        <v>0</v>
      </c>
      <c r="BO230" s="447">
        <f t="shared" ref="BO230" si="1260">SUM(BN230:BN232)/3</f>
        <v>0</v>
      </c>
      <c r="BP230" s="448" t="str">
        <f t="shared" ref="BP230" si="1261">IF(AD230="","",IF(AND(COUNTA(J230:J232)=0,COUNTA(S230:T232)=0),1,""))</f>
        <v/>
      </c>
      <c r="BQ230" s="447">
        <f t="shared" ref="BQ230:BR230" si="1262">IF(AND($AD230="",COUNTA(S230)&gt;0),1,0)</f>
        <v>0</v>
      </c>
      <c r="BR230" s="447">
        <f t="shared" si="1262"/>
        <v>0</v>
      </c>
      <c r="BS230" s="447" t="str">
        <f t="shared" ref="BS230" si="1263">D230&amp;"-"&amp;S230</f>
        <v>-</v>
      </c>
      <c r="BT230" s="447" t="str">
        <f>IF(S230="","",COUNTIF($BS$14:BS230,BS230))</f>
        <v/>
      </c>
      <c r="BU230" s="447" t="str">
        <f t="shared" ref="BU230" si="1264">D230&amp;"-"&amp;T230</f>
        <v>-</v>
      </c>
      <c r="BV230" s="447" t="str">
        <f>IF(T230="","",COUNTIF($BU$14:BU230,BU230))</f>
        <v/>
      </c>
    </row>
    <row r="231" spans="1:74" s="1" customFormat="1" ht="18" customHeight="1" thickBot="1">
      <c r="A231" s="523"/>
      <c r="B231" s="501"/>
      <c r="C231" s="503"/>
      <c r="D231" s="503"/>
      <c r="E231" s="503"/>
      <c r="F231" s="31" t="str">
        <f>IF(C230&gt;0,VLOOKUP(C230,男子登録情報!$A$1:$H$1688,5,0),"")</f>
        <v/>
      </c>
      <c r="G231" s="492"/>
      <c r="H231" s="492"/>
      <c r="I231" s="8" t="s">
        <v>30</v>
      </c>
      <c r="J231" s="112"/>
      <c r="K231" s="6" t="str">
        <f>IF(J231&gt;0,VLOOKUP(J231,男子登録情報!$J$1:$K$22,2,0),"")</f>
        <v/>
      </c>
      <c r="L231" s="8" t="s">
        <v>31</v>
      </c>
      <c r="M231" s="148"/>
      <c r="N231" s="7" t="str">
        <f t="shared" si="1095"/>
        <v/>
      </c>
      <c r="O231" s="271"/>
      <c r="P231" s="479"/>
      <c r="Q231" s="480"/>
      <c r="R231" s="481"/>
      <c r="S231" s="828"/>
      <c r="T231" s="828"/>
      <c r="W231" s="168">
        <f t="shared" si="1114"/>
        <v>0</v>
      </c>
      <c r="X231" s="447"/>
      <c r="Y231" s="145" t="str">
        <f t="shared" si="1097"/>
        <v/>
      </c>
      <c r="Z231" s="145" t="str">
        <f t="shared" si="1098"/>
        <v/>
      </c>
      <c r="AA231" s="145" t="str">
        <f t="shared" si="1099"/>
        <v/>
      </c>
      <c r="AB231" s="145" t="str">
        <f t="shared" si="1100"/>
        <v/>
      </c>
      <c r="AC231" s="178">
        <f t="shared" si="1115"/>
        <v>0</v>
      </c>
      <c r="AD231" s="308" t="str">
        <f t="shared" ref="AD231:AD232" si="1265">AD230</f>
        <v/>
      </c>
      <c r="AE231" s="145" t="str">
        <f t="shared" si="1117"/>
        <v/>
      </c>
      <c r="AF231" s="145" t="str">
        <f t="shared" si="1118"/>
        <v/>
      </c>
      <c r="AG231" s="182" t="str">
        <f t="shared" si="1119"/>
        <v/>
      </c>
      <c r="AH231" s="164">
        <f t="shared" si="1120"/>
        <v>0</v>
      </c>
      <c r="AJ231" s="164">
        <f t="shared" si="1121"/>
        <v>0</v>
      </c>
      <c r="AK231" s="164" t="str">
        <f t="shared" si="1122"/>
        <v>00000</v>
      </c>
      <c r="AL231" s="188" t="str">
        <f t="shared" si="1123"/>
        <v>0秒0</v>
      </c>
      <c r="AM231" s="189">
        <f t="shared" si="1124"/>
        <v>0</v>
      </c>
      <c r="AN231" s="189" t="str">
        <f t="shared" si="1125"/>
        <v>0</v>
      </c>
      <c r="AO231" s="189" t="str">
        <f t="shared" si="1126"/>
        <v>0</v>
      </c>
      <c r="AP231" s="189" t="str">
        <f t="shared" si="1127"/>
        <v>0m</v>
      </c>
      <c r="AQ231" s="189" t="str">
        <f t="shared" si="1128"/>
        <v>点</v>
      </c>
      <c r="AR231" s="164">
        <f t="shared" si="1129"/>
        <v>0</v>
      </c>
      <c r="AS231" s="144" t="str">
        <f t="shared" si="1130"/>
        <v/>
      </c>
      <c r="AT231" s="164">
        <f t="shared" si="1131"/>
        <v>0</v>
      </c>
      <c r="AU231" s="164">
        <f t="shared" si="1132"/>
        <v>0</v>
      </c>
      <c r="AV231" s="164">
        <f t="shared" si="1133"/>
        <v>0</v>
      </c>
      <c r="AW231" s="458"/>
      <c r="AX231" s="458"/>
      <c r="AY231" s="455"/>
      <c r="AZ231" s="452"/>
      <c r="BA231" s="145" t="str">
        <f t="shared" si="1134"/>
        <v/>
      </c>
      <c r="BB231" s="145" t="str">
        <f t="shared" si="1135"/>
        <v/>
      </c>
      <c r="BC231" s="145" t="str">
        <f t="shared" si="1136"/>
        <v/>
      </c>
      <c r="BD231" s="203" t="str">
        <f>IF(J231="","",COUNTIF($BC$14:BC231,BC231))</f>
        <v/>
      </c>
      <c r="BE231" s="1" t="str">
        <f t="shared" si="1137"/>
        <v/>
      </c>
      <c r="BF231" s="447"/>
      <c r="BG231" s="447"/>
      <c r="BH231" s="447"/>
      <c r="BI231" s="447"/>
      <c r="BJ231" s="447"/>
      <c r="BK231" s="449"/>
      <c r="BL231" s="447"/>
      <c r="BM231" s="447"/>
      <c r="BN231" s="145">
        <f>COUNTIF($AE$14:AE231,AD231&amp;"-"&amp;"*5000m*")</f>
        <v>0</v>
      </c>
      <c r="BO231" s="447"/>
      <c r="BP231" s="449"/>
      <c r="BQ231" s="447"/>
      <c r="BR231" s="447"/>
      <c r="BS231" s="447"/>
      <c r="BT231" s="447"/>
      <c r="BU231" s="447"/>
      <c r="BV231" s="447"/>
    </row>
    <row r="232" spans="1:74" s="1" customFormat="1" ht="18" customHeight="1" thickBot="1">
      <c r="A232" s="524"/>
      <c r="B232" s="169" t="s">
        <v>32</v>
      </c>
      <c r="C232" s="170"/>
      <c r="D232" s="32"/>
      <c r="E232" s="32"/>
      <c r="F232" s="33"/>
      <c r="G232" s="493"/>
      <c r="H232" s="493"/>
      <c r="I232" s="9" t="s">
        <v>33</v>
      </c>
      <c r="J232" s="112"/>
      <c r="K232" s="6" t="str">
        <f>IF(J232&gt;0,VLOOKUP(J232,男子登録情報!$J$1:$K$22,2,0),"")</f>
        <v/>
      </c>
      <c r="L232" s="10" t="s">
        <v>34</v>
      </c>
      <c r="M232" s="149"/>
      <c r="N232" s="7" t="str">
        <f t="shared" si="1095"/>
        <v/>
      </c>
      <c r="O232" s="271"/>
      <c r="P232" s="482"/>
      <c r="Q232" s="483"/>
      <c r="R232" s="484"/>
      <c r="S232" s="829"/>
      <c r="T232" s="829"/>
      <c r="W232" s="168">
        <f t="shared" si="1114"/>
        <v>0</v>
      </c>
      <c r="X232" s="447"/>
      <c r="Y232" s="145" t="str">
        <f t="shared" si="1097"/>
        <v/>
      </c>
      <c r="Z232" s="145" t="str">
        <f t="shared" si="1098"/>
        <v/>
      </c>
      <c r="AA232" s="145" t="str">
        <f t="shared" si="1099"/>
        <v/>
      </c>
      <c r="AB232" s="145" t="str">
        <f t="shared" si="1100"/>
        <v/>
      </c>
      <c r="AC232" s="178">
        <f t="shared" si="1115"/>
        <v>0</v>
      </c>
      <c r="AD232" s="309" t="str">
        <f t="shared" si="1265"/>
        <v/>
      </c>
      <c r="AE232" s="145" t="str">
        <f t="shared" si="1117"/>
        <v/>
      </c>
      <c r="AF232" s="145" t="str">
        <f t="shared" si="1118"/>
        <v/>
      </c>
      <c r="AG232" s="182" t="str">
        <f t="shared" si="1119"/>
        <v/>
      </c>
      <c r="AH232" s="164">
        <f t="shared" si="1120"/>
        <v>0</v>
      </c>
      <c r="AJ232" s="164">
        <f t="shared" si="1121"/>
        <v>0</v>
      </c>
      <c r="AK232" s="164" t="str">
        <f t="shared" si="1122"/>
        <v>00000</v>
      </c>
      <c r="AL232" s="188" t="str">
        <f t="shared" si="1123"/>
        <v>0秒0</v>
      </c>
      <c r="AM232" s="189">
        <f t="shared" si="1124"/>
        <v>0</v>
      </c>
      <c r="AN232" s="189" t="str">
        <f t="shared" si="1125"/>
        <v>0</v>
      </c>
      <c r="AO232" s="189" t="str">
        <f t="shared" si="1126"/>
        <v>0</v>
      </c>
      <c r="AP232" s="189" t="str">
        <f t="shared" si="1127"/>
        <v>0m</v>
      </c>
      <c r="AQ232" s="189" t="str">
        <f t="shared" si="1128"/>
        <v>点</v>
      </c>
      <c r="AR232" s="164">
        <f t="shared" si="1129"/>
        <v>0</v>
      </c>
      <c r="AS232" s="144" t="str">
        <f t="shared" si="1130"/>
        <v/>
      </c>
      <c r="AT232" s="164">
        <f t="shared" si="1131"/>
        <v>0</v>
      </c>
      <c r="AU232" s="164">
        <f t="shared" si="1132"/>
        <v>0</v>
      </c>
      <c r="AV232" s="164">
        <f t="shared" si="1133"/>
        <v>0</v>
      </c>
      <c r="AW232" s="459"/>
      <c r="AX232" s="459"/>
      <c r="AY232" s="456"/>
      <c r="AZ232" s="453"/>
      <c r="BA232" s="145" t="str">
        <f t="shared" si="1134"/>
        <v/>
      </c>
      <c r="BB232" s="145" t="str">
        <f t="shared" si="1135"/>
        <v/>
      </c>
      <c r="BC232" s="145" t="str">
        <f t="shared" si="1136"/>
        <v/>
      </c>
      <c r="BD232" s="203" t="str">
        <f>IF(J232="","",COUNTIF($BC$14:BC232,BC232))</f>
        <v/>
      </c>
      <c r="BE232" s="1" t="str">
        <f t="shared" si="1137"/>
        <v/>
      </c>
      <c r="BF232" s="447"/>
      <c r="BG232" s="447"/>
      <c r="BH232" s="447"/>
      <c r="BI232" s="447"/>
      <c r="BJ232" s="447"/>
      <c r="BK232" s="450"/>
      <c r="BL232" s="447"/>
      <c r="BM232" s="447"/>
      <c r="BN232" s="145">
        <f>COUNTIF($AE$14:AE232,AD232&amp;"-"&amp;"*5000m*")</f>
        <v>0</v>
      </c>
      <c r="BO232" s="447"/>
      <c r="BP232" s="450"/>
      <c r="BQ232" s="447"/>
      <c r="BR232" s="447"/>
      <c r="BS232" s="447"/>
      <c r="BT232" s="447"/>
      <c r="BU232" s="447"/>
      <c r="BV232" s="447"/>
    </row>
    <row r="233" spans="1:74" s="1" customFormat="1" ht="18" customHeight="1" thickTop="1" thickBot="1">
      <c r="A233" s="522">
        <v>74</v>
      </c>
      <c r="B233" s="500" t="s">
        <v>1224</v>
      </c>
      <c r="C233" s="502"/>
      <c r="D233" s="502" t="str">
        <f>IF(C233&gt;0,VLOOKUP(C233,男子登録情報!$A$1:$H$1688,3,0),"")</f>
        <v/>
      </c>
      <c r="E233" s="502" t="str">
        <f>IF(C233&gt;0,VLOOKUP(C233,男子登録情報!$A$1:$H$1688,4,0),"")</f>
        <v/>
      </c>
      <c r="F233" s="30" t="str">
        <f>IF(C233&gt;0,VLOOKUP(C233,男子登録情報!$A$1:$H$1688,8,0),"")</f>
        <v/>
      </c>
      <c r="G233" s="491" t="e">
        <f>IF(F234&gt;0,VLOOKUP(F234,男子登録情報!$N$2:$O$48,2,0),"")</f>
        <v>#N/A</v>
      </c>
      <c r="H233" s="491" t="str">
        <f t="shared" ref="H233" si="1266">IF(C233&gt;0,TEXT(C233,"100000000"),"000000000")</f>
        <v>000000000</v>
      </c>
      <c r="I233" s="5" t="s">
        <v>26</v>
      </c>
      <c r="J233" s="112"/>
      <c r="K233" s="6" t="str">
        <f>IF(J233&gt;0,VLOOKUP(J233,男子登録情報!$J$1:$K$22,2,0),"")</f>
        <v/>
      </c>
      <c r="L233" s="5" t="s">
        <v>29</v>
      </c>
      <c r="M233" s="150"/>
      <c r="N233" s="7" t="str">
        <f t="shared" si="1095"/>
        <v/>
      </c>
      <c r="O233" s="271"/>
      <c r="P233" s="512"/>
      <c r="Q233" s="513"/>
      <c r="R233" s="514"/>
      <c r="S233" s="827"/>
      <c r="T233" s="827"/>
      <c r="W233" s="168">
        <f t="shared" si="1114"/>
        <v>0</v>
      </c>
      <c r="X233" s="447">
        <f t="shared" ref="X233" si="1267">C233</f>
        <v>0</v>
      </c>
      <c r="Y233" s="145" t="str">
        <f t="shared" si="1097"/>
        <v/>
      </c>
      <c r="Z233" s="145" t="str">
        <f t="shared" si="1098"/>
        <v/>
      </c>
      <c r="AA233" s="145" t="str">
        <f t="shared" si="1099"/>
        <v/>
      </c>
      <c r="AB233" s="145" t="str">
        <f t="shared" si="1100"/>
        <v/>
      </c>
      <c r="AC233" s="178">
        <f t="shared" si="1115"/>
        <v>0</v>
      </c>
      <c r="AD233" s="307" t="str">
        <f t="shared" ref="AD233" si="1268">IF(D233="","",D233)</f>
        <v/>
      </c>
      <c r="AE233" s="145" t="str">
        <f t="shared" si="1117"/>
        <v/>
      </c>
      <c r="AF233" s="145" t="str">
        <f t="shared" si="1118"/>
        <v/>
      </c>
      <c r="AG233" s="182" t="str">
        <f t="shared" si="1119"/>
        <v/>
      </c>
      <c r="AH233" s="164">
        <f t="shared" si="1120"/>
        <v>0</v>
      </c>
      <c r="AJ233" s="164">
        <f t="shared" si="1121"/>
        <v>0</v>
      </c>
      <c r="AK233" s="164" t="str">
        <f t="shared" si="1122"/>
        <v>00000</v>
      </c>
      <c r="AL233" s="188" t="str">
        <f t="shared" si="1123"/>
        <v>0秒0</v>
      </c>
      <c r="AM233" s="189">
        <f t="shared" si="1124"/>
        <v>0</v>
      </c>
      <c r="AN233" s="189" t="str">
        <f t="shared" si="1125"/>
        <v>0</v>
      </c>
      <c r="AO233" s="189" t="str">
        <f t="shared" si="1126"/>
        <v>0</v>
      </c>
      <c r="AP233" s="189" t="str">
        <f t="shared" si="1127"/>
        <v>0m</v>
      </c>
      <c r="AQ233" s="189" t="str">
        <f t="shared" si="1128"/>
        <v>点</v>
      </c>
      <c r="AR233" s="164">
        <f t="shared" si="1129"/>
        <v>0</v>
      </c>
      <c r="AS233" s="144" t="str">
        <f t="shared" si="1130"/>
        <v/>
      </c>
      <c r="AT233" s="164">
        <f t="shared" si="1131"/>
        <v>0</v>
      </c>
      <c r="AU233" s="164">
        <f t="shared" si="1132"/>
        <v>0</v>
      </c>
      <c r="AV233" s="164">
        <f t="shared" si="1133"/>
        <v>0</v>
      </c>
      <c r="AW233" s="457">
        <f>IF(S233="",0,COUNTA($S$14:S235))</f>
        <v>0</v>
      </c>
      <c r="AX233" s="457">
        <f>IF(T233="",0,COUNTA($T$14:T235))</f>
        <v>0</v>
      </c>
      <c r="AY233" s="454">
        <f>IF(OR($K233="20100",$K234="20100",$K235="20100"),COUNTIF($K$14:K235,"20100"),0)</f>
        <v>0</v>
      </c>
      <c r="AZ233" s="451">
        <f t="shared" ref="AZ233" si="1269">IF($AY233=0,0,INDEX($M233:$M235,MATCH("20100",$K233:$K235,0),1))</f>
        <v>0</v>
      </c>
      <c r="BA233" s="145" t="str">
        <f t="shared" si="1134"/>
        <v/>
      </c>
      <c r="BB233" s="145" t="str">
        <f t="shared" si="1135"/>
        <v/>
      </c>
      <c r="BC233" s="145" t="str">
        <f t="shared" si="1136"/>
        <v/>
      </c>
      <c r="BD233" s="203" t="str">
        <f>IF(J233="","",COUNTIF($BC$14:BC233,BC233))</f>
        <v/>
      </c>
      <c r="BE233" s="1" t="str">
        <f t="shared" si="1137"/>
        <v/>
      </c>
      <c r="BF233" s="447" t="str">
        <f>IF(D233="","",COUNTIF($AD$14:AD233,AD233))</f>
        <v/>
      </c>
      <c r="BG233" s="447">
        <f t="shared" ref="BG233" si="1270">IF(BF233=1,BF233,0)</f>
        <v>0</v>
      </c>
      <c r="BH233" s="447" t="str">
        <f t="shared" ref="BH233" si="1271">IF(D233="","",$BL233)</f>
        <v/>
      </c>
      <c r="BI233" s="447" t="str">
        <f t="shared" ref="BI233" si="1272">IF(E233="","",$BL233)</f>
        <v/>
      </c>
      <c r="BJ233" s="447" t="str">
        <f t="shared" ref="BJ233" si="1273">IF(F233="","",$BL233)</f>
        <v/>
      </c>
      <c r="BK233" s="448" t="str">
        <f t="shared" ref="BK233" si="1274">IFERROR(IF(G233="","",BL233),"")</f>
        <v/>
      </c>
      <c r="BL233" s="447">
        <v>74</v>
      </c>
      <c r="BM233" s="447">
        <f t="shared" ref="BM233" si="1275">IF(C233&gt;0,"",IF(COUNTIF(BH233:BK235,BL233)=4,"",1))</f>
        <v>1</v>
      </c>
      <c r="BN233" s="145">
        <f>COUNTIF($AE$14:AE233,AD233&amp;"-"&amp;"*5000m*")</f>
        <v>0</v>
      </c>
      <c r="BO233" s="447">
        <f t="shared" ref="BO233" si="1276">SUM(BN233:BN235)/3</f>
        <v>0</v>
      </c>
      <c r="BP233" s="448" t="str">
        <f t="shared" ref="BP233" si="1277">IF(AD233="","",IF(AND(COUNTA(J233:J235)=0,COUNTA(S233:T235)=0),1,""))</f>
        <v/>
      </c>
      <c r="BQ233" s="447">
        <f t="shared" ref="BQ233:BR233" si="1278">IF(AND($AD233="",COUNTA(S233)&gt;0),1,0)</f>
        <v>0</v>
      </c>
      <c r="BR233" s="447">
        <f t="shared" si="1278"/>
        <v>0</v>
      </c>
      <c r="BS233" s="447" t="str">
        <f t="shared" ref="BS233" si="1279">D233&amp;"-"&amp;S233</f>
        <v>-</v>
      </c>
      <c r="BT233" s="447" t="str">
        <f>IF(S233="","",COUNTIF($BS$14:BS233,BS233))</f>
        <v/>
      </c>
      <c r="BU233" s="447" t="str">
        <f t="shared" ref="BU233" si="1280">D233&amp;"-"&amp;T233</f>
        <v>-</v>
      </c>
      <c r="BV233" s="447" t="str">
        <f>IF(T233="","",COUNTIF($BU$14:BU233,BU233))</f>
        <v/>
      </c>
    </row>
    <row r="234" spans="1:74" s="1" customFormat="1" ht="18" customHeight="1" thickBot="1">
      <c r="A234" s="523"/>
      <c r="B234" s="501"/>
      <c r="C234" s="503"/>
      <c r="D234" s="503"/>
      <c r="E234" s="503"/>
      <c r="F234" s="31" t="str">
        <f>IF(C233&gt;0,VLOOKUP(C233,男子登録情報!$A$1:$H$1688,5,0),"")</f>
        <v/>
      </c>
      <c r="G234" s="492"/>
      <c r="H234" s="492"/>
      <c r="I234" s="8" t="s">
        <v>30</v>
      </c>
      <c r="J234" s="112"/>
      <c r="K234" s="6" t="str">
        <f>IF(J234&gt;0,VLOOKUP(J234,男子登録情報!$J$1:$K$22,2,0),"")</f>
        <v/>
      </c>
      <c r="L234" s="8" t="s">
        <v>31</v>
      </c>
      <c r="M234" s="148"/>
      <c r="N234" s="7" t="str">
        <f t="shared" si="1095"/>
        <v/>
      </c>
      <c r="O234" s="271"/>
      <c r="P234" s="479"/>
      <c r="Q234" s="480"/>
      <c r="R234" s="481"/>
      <c r="S234" s="828"/>
      <c r="T234" s="828"/>
      <c r="W234" s="168">
        <f t="shared" si="1114"/>
        <v>0</v>
      </c>
      <c r="X234" s="447"/>
      <c r="Y234" s="145" t="str">
        <f t="shared" si="1097"/>
        <v/>
      </c>
      <c r="Z234" s="145" t="str">
        <f t="shared" si="1098"/>
        <v/>
      </c>
      <c r="AA234" s="145" t="str">
        <f t="shared" si="1099"/>
        <v/>
      </c>
      <c r="AB234" s="145" t="str">
        <f t="shared" si="1100"/>
        <v/>
      </c>
      <c r="AC234" s="178">
        <f t="shared" si="1115"/>
        <v>0</v>
      </c>
      <c r="AD234" s="308" t="str">
        <f t="shared" ref="AD234:AD235" si="1281">AD233</f>
        <v/>
      </c>
      <c r="AE234" s="145" t="str">
        <f t="shared" si="1117"/>
        <v/>
      </c>
      <c r="AF234" s="145" t="str">
        <f t="shared" si="1118"/>
        <v/>
      </c>
      <c r="AG234" s="182" t="str">
        <f t="shared" si="1119"/>
        <v/>
      </c>
      <c r="AH234" s="164">
        <f t="shared" si="1120"/>
        <v>0</v>
      </c>
      <c r="AJ234" s="164">
        <f t="shared" si="1121"/>
        <v>0</v>
      </c>
      <c r="AK234" s="164" t="str">
        <f t="shared" si="1122"/>
        <v>00000</v>
      </c>
      <c r="AL234" s="188" t="str">
        <f t="shared" si="1123"/>
        <v>0秒0</v>
      </c>
      <c r="AM234" s="189">
        <f t="shared" si="1124"/>
        <v>0</v>
      </c>
      <c r="AN234" s="189" t="str">
        <f t="shared" si="1125"/>
        <v>0</v>
      </c>
      <c r="AO234" s="189" t="str">
        <f t="shared" si="1126"/>
        <v>0</v>
      </c>
      <c r="AP234" s="189" t="str">
        <f t="shared" si="1127"/>
        <v>0m</v>
      </c>
      <c r="AQ234" s="189" t="str">
        <f t="shared" si="1128"/>
        <v>点</v>
      </c>
      <c r="AR234" s="164">
        <f t="shared" si="1129"/>
        <v>0</v>
      </c>
      <c r="AS234" s="144" t="str">
        <f t="shared" si="1130"/>
        <v/>
      </c>
      <c r="AT234" s="164">
        <f t="shared" si="1131"/>
        <v>0</v>
      </c>
      <c r="AU234" s="164">
        <f t="shared" si="1132"/>
        <v>0</v>
      </c>
      <c r="AV234" s="164">
        <f t="shared" si="1133"/>
        <v>0</v>
      </c>
      <c r="AW234" s="458"/>
      <c r="AX234" s="458"/>
      <c r="AY234" s="455"/>
      <c r="AZ234" s="452"/>
      <c r="BA234" s="145" t="str">
        <f t="shared" si="1134"/>
        <v/>
      </c>
      <c r="BB234" s="145" t="str">
        <f t="shared" si="1135"/>
        <v/>
      </c>
      <c r="BC234" s="145" t="str">
        <f t="shared" si="1136"/>
        <v/>
      </c>
      <c r="BD234" s="203" t="str">
        <f>IF(J234="","",COUNTIF($BC$14:BC234,BC234))</f>
        <v/>
      </c>
      <c r="BE234" s="1" t="str">
        <f t="shared" si="1137"/>
        <v/>
      </c>
      <c r="BF234" s="447"/>
      <c r="BG234" s="447"/>
      <c r="BH234" s="447"/>
      <c r="BI234" s="447"/>
      <c r="BJ234" s="447"/>
      <c r="BK234" s="449"/>
      <c r="BL234" s="447"/>
      <c r="BM234" s="447"/>
      <c r="BN234" s="145">
        <f>COUNTIF($AE$14:AE234,AD234&amp;"-"&amp;"*5000m*")</f>
        <v>0</v>
      </c>
      <c r="BO234" s="447"/>
      <c r="BP234" s="449"/>
      <c r="BQ234" s="447"/>
      <c r="BR234" s="447"/>
      <c r="BS234" s="447"/>
      <c r="BT234" s="447"/>
      <c r="BU234" s="447"/>
      <c r="BV234" s="447"/>
    </row>
    <row r="235" spans="1:74" s="1" customFormat="1" ht="18" customHeight="1" thickBot="1">
      <c r="A235" s="524"/>
      <c r="B235" s="169" t="s">
        <v>32</v>
      </c>
      <c r="C235" s="170"/>
      <c r="D235" s="32"/>
      <c r="E235" s="32"/>
      <c r="F235" s="33"/>
      <c r="G235" s="493"/>
      <c r="H235" s="493"/>
      <c r="I235" s="9" t="s">
        <v>33</v>
      </c>
      <c r="J235" s="112"/>
      <c r="K235" s="6" t="str">
        <f>IF(J235&gt;0,VLOOKUP(J235,男子登録情報!$J$1:$K$22,2,0),"")</f>
        <v/>
      </c>
      <c r="L235" s="10" t="s">
        <v>34</v>
      </c>
      <c r="M235" s="149"/>
      <c r="N235" s="7" t="str">
        <f t="shared" si="1095"/>
        <v/>
      </c>
      <c r="O235" s="271"/>
      <c r="P235" s="482"/>
      <c r="Q235" s="483"/>
      <c r="R235" s="484"/>
      <c r="S235" s="829"/>
      <c r="T235" s="829"/>
      <c r="W235" s="168">
        <f t="shared" si="1114"/>
        <v>0</v>
      </c>
      <c r="X235" s="447"/>
      <c r="Y235" s="145" t="str">
        <f t="shared" si="1097"/>
        <v/>
      </c>
      <c r="Z235" s="145" t="str">
        <f t="shared" si="1098"/>
        <v/>
      </c>
      <c r="AA235" s="145" t="str">
        <f t="shared" si="1099"/>
        <v/>
      </c>
      <c r="AB235" s="145" t="str">
        <f t="shared" si="1100"/>
        <v/>
      </c>
      <c r="AC235" s="178">
        <f t="shared" si="1115"/>
        <v>0</v>
      </c>
      <c r="AD235" s="309" t="str">
        <f t="shared" si="1281"/>
        <v/>
      </c>
      <c r="AE235" s="145" t="str">
        <f t="shared" si="1117"/>
        <v/>
      </c>
      <c r="AF235" s="145" t="str">
        <f t="shared" si="1118"/>
        <v/>
      </c>
      <c r="AG235" s="182" t="str">
        <f t="shared" si="1119"/>
        <v/>
      </c>
      <c r="AH235" s="164">
        <f t="shared" si="1120"/>
        <v>0</v>
      </c>
      <c r="AJ235" s="164">
        <f t="shared" si="1121"/>
        <v>0</v>
      </c>
      <c r="AK235" s="164" t="str">
        <f t="shared" si="1122"/>
        <v>00000</v>
      </c>
      <c r="AL235" s="188" t="str">
        <f t="shared" si="1123"/>
        <v>0秒0</v>
      </c>
      <c r="AM235" s="189">
        <f t="shared" si="1124"/>
        <v>0</v>
      </c>
      <c r="AN235" s="189" t="str">
        <f t="shared" si="1125"/>
        <v>0</v>
      </c>
      <c r="AO235" s="189" t="str">
        <f t="shared" si="1126"/>
        <v>0</v>
      </c>
      <c r="AP235" s="189" t="str">
        <f t="shared" si="1127"/>
        <v>0m</v>
      </c>
      <c r="AQ235" s="189" t="str">
        <f t="shared" si="1128"/>
        <v>点</v>
      </c>
      <c r="AR235" s="164">
        <f t="shared" si="1129"/>
        <v>0</v>
      </c>
      <c r="AS235" s="144" t="str">
        <f t="shared" si="1130"/>
        <v/>
      </c>
      <c r="AT235" s="164">
        <f t="shared" si="1131"/>
        <v>0</v>
      </c>
      <c r="AU235" s="164">
        <f t="shared" si="1132"/>
        <v>0</v>
      </c>
      <c r="AV235" s="164">
        <f t="shared" si="1133"/>
        <v>0</v>
      </c>
      <c r="AW235" s="459"/>
      <c r="AX235" s="459"/>
      <c r="AY235" s="456"/>
      <c r="AZ235" s="453"/>
      <c r="BA235" s="145" t="str">
        <f t="shared" si="1134"/>
        <v/>
      </c>
      <c r="BB235" s="145" t="str">
        <f t="shared" si="1135"/>
        <v/>
      </c>
      <c r="BC235" s="145" t="str">
        <f t="shared" si="1136"/>
        <v/>
      </c>
      <c r="BD235" s="203" t="str">
        <f>IF(J235="","",COUNTIF($BC$14:BC235,BC235))</f>
        <v/>
      </c>
      <c r="BE235" s="1" t="str">
        <f t="shared" si="1137"/>
        <v/>
      </c>
      <c r="BF235" s="447"/>
      <c r="BG235" s="447"/>
      <c r="BH235" s="447"/>
      <c r="BI235" s="447"/>
      <c r="BJ235" s="447"/>
      <c r="BK235" s="450"/>
      <c r="BL235" s="447"/>
      <c r="BM235" s="447"/>
      <c r="BN235" s="145">
        <f>COUNTIF($AE$14:AE235,AD235&amp;"-"&amp;"*5000m*")</f>
        <v>0</v>
      </c>
      <c r="BO235" s="447"/>
      <c r="BP235" s="450"/>
      <c r="BQ235" s="447"/>
      <c r="BR235" s="447"/>
      <c r="BS235" s="447"/>
      <c r="BT235" s="447"/>
      <c r="BU235" s="447"/>
      <c r="BV235" s="447"/>
    </row>
    <row r="236" spans="1:74" s="1" customFormat="1" ht="18" customHeight="1" thickTop="1" thickBot="1">
      <c r="A236" s="522">
        <v>75</v>
      </c>
      <c r="B236" s="500" t="s">
        <v>1224</v>
      </c>
      <c r="C236" s="502"/>
      <c r="D236" s="502" t="str">
        <f>IF(C236&gt;0,VLOOKUP(C236,男子登録情報!$A$1:$H$1688,3,0),"")</f>
        <v/>
      </c>
      <c r="E236" s="502" t="str">
        <f>IF(C236&gt;0,VLOOKUP(C236,男子登録情報!$A$1:$H$1688,4,0),"")</f>
        <v/>
      </c>
      <c r="F236" s="30" t="str">
        <f>IF(C236&gt;0,VLOOKUP(C236,男子登録情報!$A$1:$H$1688,8,0),"")</f>
        <v/>
      </c>
      <c r="G236" s="491" t="e">
        <f>IF(F237&gt;0,VLOOKUP(F237,男子登録情報!$N$2:$O$48,2,0),"")</f>
        <v>#N/A</v>
      </c>
      <c r="H236" s="491" t="str">
        <f t="shared" ref="H236" si="1282">IF(C236&gt;0,TEXT(C236,"100000000"),"000000000")</f>
        <v>000000000</v>
      </c>
      <c r="I236" s="5" t="s">
        <v>26</v>
      </c>
      <c r="J236" s="112"/>
      <c r="K236" s="6" t="str">
        <f>IF(J236&gt;0,VLOOKUP(J236,男子登録情報!$J$1:$K$22,2,0),"")</f>
        <v/>
      </c>
      <c r="L236" s="5" t="s">
        <v>29</v>
      </c>
      <c r="M236" s="150"/>
      <c r="N236" s="7" t="str">
        <f t="shared" si="1095"/>
        <v/>
      </c>
      <c r="O236" s="271"/>
      <c r="P236" s="512"/>
      <c r="Q236" s="513"/>
      <c r="R236" s="514"/>
      <c r="S236" s="827"/>
      <c r="T236" s="827"/>
      <c r="W236" s="168">
        <f t="shared" si="1114"/>
        <v>0</v>
      </c>
      <c r="X236" s="447">
        <f t="shared" ref="X236" si="1283">C236</f>
        <v>0</v>
      </c>
      <c r="Y236" s="145" t="str">
        <f t="shared" si="1097"/>
        <v/>
      </c>
      <c r="Z236" s="145" t="str">
        <f t="shared" si="1098"/>
        <v/>
      </c>
      <c r="AA236" s="145" t="str">
        <f t="shared" si="1099"/>
        <v/>
      </c>
      <c r="AB236" s="145" t="str">
        <f t="shared" si="1100"/>
        <v/>
      </c>
      <c r="AC236" s="178">
        <f t="shared" si="1115"/>
        <v>0</v>
      </c>
      <c r="AD236" s="307" t="str">
        <f t="shared" ref="AD236" si="1284">IF(D236="","",D236)</f>
        <v/>
      </c>
      <c r="AE236" s="145" t="str">
        <f t="shared" si="1117"/>
        <v/>
      </c>
      <c r="AF236" s="145" t="str">
        <f t="shared" si="1118"/>
        <v/>
      </c>
      <c r="AG236" s="182" t="str">
        <f t="shared" si="1119"/>
        <v/>
      </c>
      <c r="AH236" s="164">
        <f t="shared" si="1120"/>
        <v>0</v>
      </c>
      <c r="AJ236" s="164">
        <f t="shared" si="1121"/>
        <v>0</v>
      </c>
      <c r="AK236" s="164" t="str">
        <f t="shared" si="1122"/>
        <v>00000</v>
      </c>
      <c r="AL236" s="188" t="str">
        <f t="shared" si="1123"/>
        <v>0秒0</v>
      </c>
      <c r="AM236" s="189">
        <f t="shared" si="1124"/>
        <v>0</v>
      </c>
      <c r="AN236" s="189" t="str">
        <f t="shared" si="1125"/>
        <v>0</v>
      </c>
      <c r="AO236" s="189" t="str">
        <f t="shared" si="1126"/>
        <v>0</v>
      </c>
      <c r="AP236" s="189" t="str">
        <f t="shared" si="1127"/>
        <v>0m</v>
      </c>
      <c r="AQ236" s="189" t="str">
        <f t="shared" si="1128"/>
        <v>点</v>
      </c>
      <c r="AR236" s="164">
        <f t="shared" si="1129"/>
        <v>0</v>
      </c>
      <c r="AS236" s="144" t="str">
        <f t="shared" si="1130"/>
        <v/>
      </c>
      <c r="AT236" s="164">
        <f t="shared" si="1131"/>
        <v>0</v>
      </c>
      <c r="AU236" s="164">
        <f t="shared" si="1132"/>
        <v>0</v>
      </c>
      <c r="AV236" s="164">
        <f t="shared" si="1133"/>
        <v>0</v>
      </c>
      <c r="AW236" s="457">
        <f>IF(S236="",0,COUNTA($S$14:S238))</f>
        <v>0</v>
      </c>
      <c r="AX236" s="457">
        <f>IF(T236="",0,COUNTA($T$14:T238))</f>
        <v>0</v>
      </c>
      <c r="AY236" s="454">
        <f>IF(OR($K236="20100",$K237="20100",$K238="20100"),COUNTIF($K$14:K238,"20100"),0)</f>
        <v>0</v>
      </c>
      <c r="AZ236" s="451">
        <f t="shared" ref="AZ236" si="1285">IF($AY236=0,0,INDEX($M236:$M238,MATCH("20100",$K236:$K238,0),1))</f>
        <v>0</v>
      </c>
      <c r="BA236" s="145" t="str">
        <f t="shared" si="1134"/>
        <v/>
      </c>
      <c r="BB236" s="145" t="str">
        <f t="shared" si="1135"/>
        <v/>
      </c>
      <c r="BC236" s="145" t="str">
        <f t="shared" si="1136"/>
        <v/>
      </c>
      <c r="BD236" s="203" t="str">
        <f>IF(J236="","",COUNTIF($BC$14:BC236,BC236))</f>
        <v/>
      </c>
      <c r="BE236" s="1" t="str">
        <f t="shared" si="1137"/>
        <v/>
      </c>
      <c r="BF236" s="447" t="str">
        <f>IF(D236="","",COUNTIF($AD$14:AD236,AD236))</f>
        <v/>
      </c>
      <c r="BG236" s="447">
        <f t="shared" ref="BG236" si="1286">IF(BF236=1,BF236,0)</f>
        <v>0</v>
      </c>
      <c r="BH236" s="447" t="str">
        <f t="shared" ref="BH236" si="1287">IF(D236="","",$BL236)</f>
        <v/>
      </c>
      <c r="BI236" s="447" t="str">
        <f t="shared" ref="BI236" si="1288">IF(E236="","",$BL236)</f>
        <v/>
      </c>
      <c r="BJ236" s="447" t="str">
        <f t="shared" ref="BJ236" si="1289">IF(F236="","",$BL236)</f>
        <v/>
      </c>
      <c r="BK236" s="448" t="str">
        <f t="shared" ref="BK236" si="1290">IFERROR(IF(G236="","",BL236),"")</f>
        <v/>
      </c>
      <c r="BL236" s="447">
        <v>75</v>
      </c>
      <c r="BM236" s="447">
        <f t="shared" ref="BM236" si="1291">IF(C236&gt;0,"",IF(COUNTIF(BH236:BK238,BL236)=4,"",1))</f>
        <v>1</v>
      </c>
      <c r="BN236" s="145">
        <f>COUNTIF($AE$14:AE236,AD236&amp;"-"&amp;"*5000m*")</f>
        <v>0</v>
      </c>
      <c r="BO236" s="447">
        <f t="shared" ref="BO236" si="1292">SUM(BN236:BN238)/3</f>
        <v>0</v>
      </c>
      <c r="BP236" s="448" t="str">
        <f t="shared" ref="BP236" si="1293">IF(AD236="","",IF(AND(COUNTA(J236:J238)=0,COUNTA(S236:T238)=0),1,""))</f>
        <v/>
      </c>
      <c r="BQ236" s="447">
        <f t="shared" ref="BQ236:BR236" si="1294">IF(AND($AD236="",COUNTA(S236)&gt;0),1,0)</f>
        <v>0</v>
      </c>
      <c r="BR236" s="447">
        <f t="shared" si="1294"/>
        <v>0</v>
      </c>
      <c r="BS236" s="447" t="str">
        <f t="shared" ref="BS236" si="1295">D236&amp;"-"&amp;S236</f>
        <v>-</v>
      </c>
      <c r="BT236" s="447" t="str">
        <f>IF(S236="","",COUNTIF($BS$14:BS236,BS236))</f>
        <v/>
      </c>
      <c r="BU236" s="447" t="str">
        <f t="shared" ref="BU236" si="1296">D236&amp;"-"&amp;T236</f>
        <v>-</v>
      </c>
      <c r="BV236" s="447" t="str">
        <f>IF(T236="","",COUNTIF($BU$14:BU236,BU236))</f>
        <v/>
      </c>
    </row>
    <row r="237" spans="1:74" s="1" customFormat="1" ht="18" customHeight="1" thickBot="1">
      <c r="A237" s="523"/>
      <c r="B237" s="501"/>
      <c r="C237" s="503"/>
      <c r="D237" s="503"/>
      <c r="E237" s="503"/>
      <c r="F237" s="31" t="str">
        <f>IF(C236&gt;0,VLOOKUP(C236,男子登録情報!$A$1:$H$1688,5,0),"")</f>
        <v/>
      </c>
      <c r="G237" s="492"/>
      <c r="H237" s="492"/>
      <c r="I237" s="8" t="s">
        <v>30</v>
      </c>
      <c r="J237" s="112"/>
      <c r="K237" s="6" t="str">
        <f>IF(J237&gt;0,VLOOKUP(J237,男子登録情報!$J$1:$K$22,2,0),"")</f>
        <v/>
      </c>
      <c r="L237" s="8" t="s">
        <v>31</v>
      </c>
      <c r="M237" s="148"/>
      <c r="N237" s="7" t="str">
        <f t="shared" si="1095"/>
        <v/>
      </c>
      <c r="O237" s="271"/>
      <c r="P237" s="479"/>
      <c r="Q237" s="480"/>
      <c r="R237" s="481"/>
      <c r="S237" s="828"/>
      <c r="T237" s="828"/>
      <c r="W237" s="168">
        <f t="shared" si="1114"/>
        <v>0</v>
      </c>
      <c r="X237" s="447"/>
      <c r="Y237" s="145" t="str">
        <f t="shared" si="1097"/>
        <v/>
      </c>
      <c r="Z237" s="145" t="str">
        <f t="shared" si="1098"/>
        <v/>
      </c>
      <c r="AA237" s="145" t="str">
        <f t="shared" si="1099"/>
        <v/>
      </c>
      <c r="AB237" s="145" t="str">
        <f t="shared" si="1100"/>
        <v/>
      </c>
      <c r="AC237" s="178">
        <f t="shared" si="1115"/>
        <v>0</v>
      </c>
      <c r="AD237" s="308" t="str">
        <f t="shared" ref="AD237:AD238" si="1297">AD236</f>
        <v/>
      </c>
      <c r="AE237" s="145" t="str">
        <f t="shared" si="1117"/>
        <v/>
      </c>
      <c r="AF237" s="145" t="str">
        <f t="shared" si="1118"/>
        <v/>
      </c>
      <c r="AG237" s="182" t="str">
        <f t="shared" si="1119"/>
        <v/>
      </c>
      <c r="AH237" s="164">
        <f t="shared" si="1120"/>
        <v>0</v>
      </c>
      <c r="AJ237" s="164">
        <f t="shared" si="1121"/>
        <v>0</v>
      </c>
      <c r="AK237" s="164" t="str">
        <f t="shared" si="1122"/>
        <v>00000</v>
      </c>
      <c r="AL237" s="188" t="str">
        <f t="shared" si="1123"/>
        <v>0秒0</v>
      </c>
      <c r="AM237" s="189">
        <f t="shared" si="1124"/>
        <v>0</v>
      </c>
      <c r="AN237" s="189" t="str">
        <f t="shared" si="1125"/>
        <v>0</v>
      </c>
      <c r="AO237" s="189" t="str">
        <f t="shared" si="1126"/>
        <v>0</v>
      </c>
      <c r="AP237" s="189" t="str">
        <f t="shared" si="1127"/>
        <v>0m</v>
      </c>
      <c r="AQ237" s="189" t="str">
        <f t="shared" si="1128"/>
        <v>点</v>
      </c>
      <c r="AR237" s="164">
        <f t="shared" si="1129"/>
        <v>0</v>
      </c>
      <c r="AS237" s="144" t="str">
        <f t="shared" si="1130"/>
        <v/>
      </c>
      <c r="AT237" s="164">
        <f t="shared" si="1131"/>
        <v>0</v>
      </c>
      <c r="AU237" s="164">
        <f t="shared" si="1132"/>
        <v>0</v>
      </c>
      <c r="AV237" s="164">
        <f t="shared" si="1133"/>
        <v>0</v>
      </c>
      <c r="AW237" s="458"/>
      <c r="AX237" s="458"/>
      <c r="AY237" s="455"/>
      <c r="AZ237" s="452"/>
      <c r="BA237" s="145" t="str">
        <f t="shared" si="1134"/>
        <v/>
      </c>
      <c r="BB237" s="145" t="str">
        <f t="shared" si="1135"/>
        <v/>
      </c>
      <c r="BC237" s="145" t="str">
        <f t="shared" si="1136"/>
        <v/>
      </c>
      <c r="BD237" s="203" t="str">
        <f>IF(J237="","",COUNTIF($BC$14:BC237,BC237))</f>
        <v/>
      </c>
      <c r="BE237" s="1" t="str">
        <f t="shared" si="1137"/>
        <v/>
      </c>
      <c r="BF237" s="447"/>
      <c r="BG237" s="447"/>
      <c r="BH237" s="447"/>
      <c r="BI237" s="447"/>
      <c r="BJ237" s="447"/>
      <c r="BK237" s="449"/>
      <c r="BL237" s="447"/>
      <c r="BM237" s="447"/>
      <c r="BN237" s="145">
        <f>COUNTIF($AE$14:AE237,AD237&amp;"-"&amp;"*5000m*")</f>
        <v>0</v>
      </c>
      <c r="BO237" s="447"/>
      <c r="BP237" s="449"/>
      <c r="BQ237" s="447"/>
      <c r="BR237" s="447"/>
      <c r="BS237" s="447"/>
      <c r="BT237" s="447"/>
      <c r="BU237" s="447"/>
      <c r="BV237" s="447"/>
    </row>
    <row r="238" spans="1:74" s="1" customFormat="1" ht="18" customHeight="1" thickBot="1">
      <c r="A238" s="524"/>
      <c r="B238" s="169" t="s">
        <v>32</v>
      </c>
      <c r="C238" s="170"/>
      <c r="D238" s="32"/>
      <c r="E238" s="32"/>
      <c r="F238" s="33"/>
      <c r="G238" s="493"/>
      <c r="H238" s="493"/>
      <c r="I238" s="9" t="s">
        <v>33</v>
      </c>
      <c r="J238" s="112"/>
      <c r="K238" s="6" t="str">
        <f>IF(J238&gt;0,VLOOKUP(J238,男子登録情報!$J$1:$K$22,2,0),"")</f>
        <v/>
      </c>
      <c r="L238" s="10" t="s">
        <v>34</v>
      </c>
      <c r="M238" s="149"/>
      <c r="N238" s="7" t="str">
        <f t="shared" si="1095"/>
        <v/>
      </c>
      <c r="O238" s="271"/>
      <c r="P238" s="482"/>
      <c r="Q238" s="483"/>
      <c r="R238" s="484"/>
      <c r="S238" s="829"/>
      <c r="T238" s="829"/>
      <c r="W238" s="168">
        <f t="shared" si="1114"/>
        <v>0</v>
      </c>
      <c r="X238" s="447"/>
      <c r="Y238" s="145" t="str">
        <f t="shared" si="1097"/>
        <v/>
      </c>
      <c r="Z238" s="145" t="str">
        <f t="shared" si="1098"/>
        <v/>
      </c>
      <c r="AA238" s="145" t="str">
        <f t="shared" si="1099"/>
        <v/>
      </c>
      <c r="AB238" s="145" t="str">
        <f t="shared" si="1100"/>
        <v/>
      </c>
      <c r="AC238" s="178">
        <f t="shared" si="1115"/>
        <v>0</v>
      </c>
      <c r="AD238" s="309" t="str">
        <f t="shared" si="1297"/>
        <v/>
      </c>
      <c r="AE238" s="145" t="str">
        <f t="shared" si="1117"/>
        <v/>
      </c>
      <c r="AF238" s="145" t="str">
        <f t="shared" si="1118"/>
        <v/>
      </c>
      <c r="AG238" s="182" t="str">
        <f t="shared" si="1119"/>
        <v/>
      </c>
      <c r="AH238" s="164">
        <f t="shared" si="1120"/>
        <v>0</v>
      </c>
      <c r="AJ238" s="164">
        <f t="shared" si="1121"/>
        <v>0</v>
      </c>
      <c r="AK238" s="164" t="str">
        <f t="shared" si="1122"/>
        <v>00000</v>
      </c>
      <c r="AL238" s="188" t="str">
        <f t="shared" si="1123"/>
        <v>0秒0</v>
      </c>
      <c r="AM238" s="189">
        <f t="shared" si="1124"/>
        <v>0</v>
      </c>
      <c r="AN238" s="189" t="str">
        <f t="shared" si="1125"/>
        <v>0</v>
      </c>
      <c r="AO238" s="189" t="str">
        <f t="shared" si="1126"/>
        <v>0</v>
      </c>
      <c r="AP238" s="189" t="str">
        <f t="shared" si="1127"/>
        <v>0m</v>
      </c>
      <c r="AQ238" s="189" t="str">
        <f t="shared" si="1128"/>
        <v>点</v>
      </c>
      <c r="AR238" s="164">
        <f t="shared" si="1129"/>
        <v>0</v>
      </c>
      <c r="AS238" s="144" t="str">
        <f t="shared" si="1130"/>
        <v/>
      </c>
      <c r="AT238" s="164">
        <f t="shared" si="1131"/>
        <v>0</v>
      </c>
      <c r="AU238" s="164">
        <f t="shared" si="1132"/>
        <v>0</v>
      </c>
      <c r="AV238" s="164">
        <f t="shared" si="1133"/>
        <v>0</v>
      </c>
      <c r="AW238" s="459"/>
      <c r="AX238" s="459"/>
      <c r="AY238" s="456"/>
      <c r="AZ238" s="453"/>
      <c r="BA238" s="145" t="str">
        <f t="shared" si="1134"/>
        <v/>
      </c>
      <c r="BB238" s="145" t="str">
        <f t="shared" si="1135"/>
        <v/>
      </c>
      <c r="BC238" s="145" t="str">
        <f t="shared" si="1136"/>
        <v/>
      </c>
      <c r="BD238" s="203" t="str">
        <f>IF(J238="","",COUNTIF($BC$14:BC238,BC238))</f>
        <v/>
      </c>
      <c r="BE238" s="1" t="str">
        <f t="shared" si="1137"/>
        <v/>
      </c>
      <c r="BF238" s="447"/>
      <c r="BG238" s="447"/>
      <c r="BH238" s="447"/>
      <c r="BI238" s="447"/>
      <c r="BJ238" s="447"/>
      <c r="BK238" s="450"/>
      <c r="BL238" s="447"/>
      <c r="BM238" s="447"/>
      <c r="BN238" s="145">
        <f>COUNTIF($AE$14:AE238,AD238&amp;"-"&amp;"*5000m*")</f>
        <v>0</v>
      </c>
      <c r="BO238" s="447"/>
      <c r="BP238" s="450"/>
      <c r="BQ238" s="447"/>
      <c r="BR238" s="447"/>
      <c r="BS238" s="447"/>
      <c r="BT238" s="447"/>
      <c r="BU238" s="447"/>
      <c r="BV238" s="447"/>
    </row>
    <row r="239" spans="1:74" s="1" customFormat="1" ht="18" customHeight="1" thickTop="1" thickBot="1">
      <c r="A239" s="522">
        <v>76</v>
      </c>
      <c r="B239" s="500" t="s">
        <v>1224</v>
      </c>
      <c r="C239" s="502"/>
      <c r="D239" s="502" t="str">
        <f>IF(C239&gt;0,VLOOKUP(C239,男子登録情報!$A$1:$H$1688,3,0),"")</f>
        <v/>
      </c>
      <c r="E239" s="502" t="str">
        <f>IF(C239&gt;0,VLOOKUP(C239,男子登録情報!$A$1:$H$1688,4,0),"")</f>
        <v/>
      </c>
      <c r="F239" s="30" t="str">
        <f>IF(C239&gt;0,VLOOKUP(C239,男子登録情報!$A$1:$H$1688,8,0),"")</f>
        <v/>
      </c>
      <c r="G239" s="491" t="e">
        <f>IF(F240&gt;0,VLOOKUP(F240,男子登録情報!$N$2:$O$48,2,0),"")</f>
        <v>#N/A</v>
      </c>
      <c r="H239" s="491" t="str">
        <f t="shared" ref="H239" si="1298">IF(C239&gt;0,TEXT(C239,"100000000"),"000000000")</f>
        <v>000000000</v>
      </c>
      <c r="I239" s="5" t="s">
        <v>26</v>
      </c>
      <c r="J239" s="112"/>
      <c r="K239" s="6" t="str">
        <f>IF(J239&gt;0,VLOOKUP(J239,男子登録情報!$J$1:$K$22,2,0),"")</f>
        <v/>
      </c>
      <c r="L239" s="5" t="s">
        <v>29</v>
      </c>
      <c r="M239" s="150"/>
      <c r="N239" s="7" t="str">
        <f t="shared" si="1095"/>
        <v/>
      </c>
      <c r="O239" s="271"/>
      <c r="P239" s="512"/>
      <c r="Q239" s="513"/>
      <c r="R239" s="514"/>
      <c r="S239" s="827"/>
      <c r="T239" s="827"/>
      <c r="W239" s="168">
        <f t="shared" si="1114"/>
        <v>0</v>
      </c>
      <c r="X239" s="447">
        <f t="shared" ref="X239" si="1299">C239</f>
        <v>0</v>
      </c>
      <c r="Y239" s="145" t="str">
        <f t="shared" si="1097"/>
        <v/>
      </c>
      <c r="Z239" s="145" t="str">
        <f t="shared" si="1098"/>
        <v/>
      </c>
      <c r="AA239" s="145" t="str">
        <f t="shared" si="1099"/>
        <v/>
      </c>
      <c r="AB239" s="145" t="str">
        <f t="shared" si="1100"/>
        <v/>
      </c>
      <c r="AC239" s="178">
        <f t="shared" si="1115"/>
        <v>0</v>
      </c>
      <c r="AD239" s="307" t="str">
        <f t="shared" ref="AD239" si="1300">IF(D239="","",D239)</f>
        <v/>
      </c>
      <c r="AE239" s="145" t="str">
        <f t="shared" si="1117"/>
        <v/>
      </c>
      <c r="AF239" s="145" t="str">
        <f t="shared" si="1118"/>
        <v/>
      </c>
      <c r="AG239" s="182" t="str">
        <f t="shared" si="1119"/>
        <v/>
      </c>
      <c r="AH239" s="164">
        <f t="shared" si="1120"/>
        <v>0</v>
      </c>
      <c r="AJ239" s="164">
        <f t="shared" si="1121"/>
        <v>0</v>
      </c>
      <c r="AK239" s="164" t="str">
        <f t="shared" si="1122"/>
        <v>00000</v>
      </c>
      <c r="AL239" s="188" t="str">
        <f t="shared" si="1123"/>
        <v>0秒0</v>
      </c>
      <c r="AM239" s="189">
        <f t="shared" si="1124"/>
        <v>0</v>
      </c>
      <c r="AN239" s="189" t="str">
        <f t="shared" si="1125"/>
        <v>0</v>
      </c>
      <c r="AO239" s="189" t="str">
        <f t="shared" si="1126"/>
        <v>0</v>
      </c>
      <c r="AP239" s="189" t="str">
        <f t="shared" si="1127"/>
        <v>0m</v>
      </c>
      <c r="AQ239" s="189" t="str">
        <f t="shared" si="1128"/>
        <v>点</v>
      </c>
      <c r="AR239" s="164">
        <f t="shared" si="1129"/>
        <v>0</v>
      </c>
      <c r="AS239" s="144" t="str">
        <f t="shared" si="1130"/>
        <v/>
      </c>
      <c r="AT239" s="164">
        <f t="shared" si="1131"/>
        <v>0</v>
      </c>
      <c r="AU239" s="164">
        <f t="shared" si="1132"/>
        <v>0</v>
      </c>
      <c r="AV239" s="164">
        <f t="shared" si="1133"/>
        <v>0</v>
      </c>
      <c r="AW239" s="457">
        <f>IF(S239="",0,COUNTA($S$14:S241))</f>
        <v>0</v>
      </c>
      <c r="AX239" s="457">
        <f>IF(T239="",0,COUNTA($T$14:T241))</f>
        <v>0</v>
      </c>
      <c r="AY239" s="454">
        <f>IF(OR($K239="20100",$K240="20100",$K241="20100"),COUNTIF($K$14:K241,"20100"),0)</f>
        <v>0</v>
      </c>
      <c r="AZ239" s="451">
        <f t="shared" ref="AZ239" si="1301">IF($AY239=0,0,INDEX($M239:$M241,MATCH("20100",$K239:$K241,0),1))</f>
        <v>0</v>
      </c>
      <c r="BA239" s="145" t="str">
        <f t="shared" si="1134"/>
        <v/>
      </c>
      <c r="BB239" s="145" t="str">
        <f t="shared" si="1135"/>
        <v/>
      </c>
      <c r="BC239" s="145" t="str">
        <f t="shared" si="1136"/>
        <v/>
      </c>
      <c r="BD239" s="203" t="str">
        <f>IF(J239="","",COUNTIF($BC$14:BC239,BC239))</f>
        <v/>
      </c>
      <c r="BE239" s="1" t="str">
        <f t="shared" si="1137"/>
        <v/>
      </c>
      <c r="BF239" s="447" t="str">
        <f>IF(D239="","",COUNTIF($AD$14:AD239,AD239))</f>
        <v/>
      </c>
      <c r="BG239" s="447">
        <f t="shared" ref="BG239" si="1302">IF(BF239=1,BF239,0)</f>
        <v>0</v>
      </c>
      <c r="BH239" s="447" t="str">
        <f t="shared" ref="BH239" si="1303">IF(D239="","",$BL239)</f>
        <v/>
      </c>
      <c r="BI239" s="447" t="str">
        <f t="shared" ref="BI239" si="1304">IF(E239="","",$BL239)</f>
        <v/>
      </c>
      <c r="BJ239" s="447" t="str">
        <f t="shared" ref="BJ239" si="1305">IF(F239="","",$BL239)</f>
        <v/>
      </c>
      <c r="BK239" s="448" t="str">
        <f t="shared" ref="BK239" si="1306">IFERROR(IF(G239="","",BL239),"")</f>
        <v/>
      </c>
      <c r="BL239" s="447">
        <v>76</v>
      </c>
      <c r="BM239" s="447">
        <f t="shared" ref="BM239" si="1307">IF(C239&gt;0,"",IF(COUNTIF(BH239:BK241,BL239)=4,"",1))</f>
        <v>1</v>
      </c>
      <c r="BN239" s="145">
        <f>COUNTIF($AE$14:AE239,AD239&amp;"-"&amp;"*5000m*")</f>
        <v>0</v>
      </c>
      <c r="BO239" s="447">
        <f t="shared" ref="BO239" si="1308">SUM(BN239:BN241)/3</f>
        <v>0</v>
      </c>
      <c r="BP239" s="448" t="str">
        <f t="shared" ref="BP239" si="1309">IF(AD239="","",IF(AND(COUNTA(J239:J241)=0,COUNTA(S239:T241)=0),1,""))</f>
        <v/>
      </c>
      <c r="BQ239" s="447">
        <f t="shared" ref="BQ239:BR239" si="1310">IF(AND($AD239="",COUNTA(S239)&gt;0),1,0)</f>
        <v>0</v>
      </c>
      <c r="BR239" s="447">
        <f t="shared" si="1310"/>
        <v>0</v>
      </c>
      <c r="BS239" s="447" t="str">
        <f t="shared" ref="BS239" si="1311">D239&amp;"-"&amp;S239</f>
        <v>-</v>
      </c>
      <c r="BT239" s="447" t="str">
        <f>IF(S239="","",COUNTIF($BS$14:BS239,BS239))</f>
        <v/>
      </c>
      <c r="BU239" s="447" t="str">
        <f t="shared" ref="BU239" si="1312">D239&amp;"-"&amp;T239</f>
        <v>-</v>
      </c>
      <c r="BV239" s="447" t="str">
        <f>IF(T239="","",COUNTIF($BU$14:BU239,BU239))</f>
        <v/>
      </c>
    </row>
    <row r="240" spans="1:74" s="1" customFormat="1" ht="18" customHeight="1" thickBot="1">
      <c r="A240" s="523"/>
      <c r="B240" s="501"/>
      <c r="C240" s="503"/>
      <c r="D240" s="503"/>
      <c r="E240" s="503"/>
      <c r="F240" s="31" t="str">
        <f>IF(C239&gt;0,VLOOKUP(C239,男子登録情報!$A$1:$H$1688,5,0),"")</f>
        <v/>
      </c>
      <c r="G240" s="492"/>
      <c r="H240" s="492"/>
      <c r="I240" s="8" t="s">
        <v>30</v>
      </c>
      <c r="J240" s="112"/>
      <c r="K240" s="6" t="str">
        <f>IF(J240&gt;0,VLOOKUP(J240,男子登録情報!$J$1:$K$22,2,0),"")</f>
        <v/>
      </c>
      <c r="L240" s="8" t="s">
        <v>31</v>
      </c>
      <c r="M240" s="148"/>
      <c r="N240" s="7" t="str">
        <f t="shared" si="1095"/>
        <v/>
      </c>
      <c r="O240" s="271"/>
      <c r="P240" s="479"/>
      <c r="Q240" s="480"/>
      <c r="R240" s="481"/>
      <c r="S240" s="828"/>
      <c r="T240" s="828"/>
      <c r="W240" s="168">
        <f t="shared" si="1114"/>
        <v>0</v>
      </c>
      <c r="X240" s="447"/>
      <c r="Y240" s="145" t="str">
        <f t="shared" si="1097"/>
        <v/>
      </c>
      <c r="Z240" s="145" t="str">
        <f t="shared" si="1098"/>
        <v/>
      </c>
      <c r="AA240" s="145" t="str">
        <f t="shared" si="1099"/>
        <v/>
      </c>
      <c r="AB240" s="145" t="str">
        <f t="shared" si="1100"/>
        <v/>
      </c>
      <c r="AC240" s="178">
        <f t="shared" si="1115"/>
        <v>0</v>
      </c>
      <c r="AD240" s="308" t="str">
        <f t="shared" ref="AD240:AD241" si="1313">AD239</f>
        <v/>
      </c>
      <c r="AE240" s="145" t="str">
        <f t="shared" si="1117"/>
        <v/>
      </c>
      <c r="AF240" s="145" t="str">
        <f t="shared" si="1118"/>
        <v/>
      </c>
      <c r="AG240" s="182" t="str">
        <f t="shared" si="1119"/>
        <v/>
      </c>
      <c r="AH240" s="164">
        <f t="shared" si="1120"/>
        <v>0</v>
      </c>
      <c r="AJ240" s="164">
        <f t="shared" si="1121"/>
        <v>0</v>
      </c>
      <c r="AK240" s="164" t="str">
        <f t="shared" si="1122"/>
        <v>00000</v>
      </c>
      <c r="AL240" s="188" t="str">
        <f t="shared" si="1123"/>
        <v>0秒0</v>
      </c>
      <c r="AM240" s="189">
        <f t="shared" si="1124"/>
        <v>0</v>
      </c>
      <c r="AN240" s="189" t="str">
        <f t="shared" si="1125"/>
        <v>0</v>
      </c>
      <c r="AO240" s="189" t="str">
        <f t="shared" si="1126"/>
        <v>0</v>
      </c>
      <c r="AP240" s="189" t="str">
        <f t="shared" si="1127"/>
        <v>0m</v>
      </c>
      <c r="AQ240" s="189" t="str">
        <f t="shared" si="1128"/>
        <v>点</v>
      </c>
      <c r="AR240" s="164">
        <f t="shared" si="1129"/>
        <v>0</v>
      </c>
      <c r="AS240" s="144" t="str">
        <f t="shared" si="1130"/>
        <v/>
      </c>
      <c r="AT240" s="164">
        <f t="shared" si="1131"/>
        <v>0</v>
      </c>
      <c r="AU240" s="164">
        <f t="shared" si="1132"/>
        <v>0</v>
      </c>
      <c r="AV240" s="164">
        <f t="shared" si="1133"/>
        <v>0</v>
      </c>
      <c r="AW240" s="458"/>
      <c r="AX240" s="458"/>
      <c r="AY240" s="455"/>
      <c r="AZ240" s="452"/>
      <c r="BA240" s="145" t="str">
        <f t="shared" si="1134"/>
        <v/>
      </c>
      <c r="BB240" s="145" t="str">
        <f t="shared" si="1135"/>
        <v/>
      </c>
      <c r="BC240" s="145" t="str">
        <f t="shared" si="1136"/>
        <v/>
      </c>
      <c r="BD240" s="203" t="str">
        <f>IF(J240="","",COUNTIF($BC$14:BC240,BC240))</f>
        <v/>
      </c>
      <c r="BE240" s="1" t="str">
        <f t="shared" si="1137"/>
        <v/>
      </c>
      <c r="BF240" s="447"/>
      <c r="BG240" s="447"/>
      <c r="BH240" s="447"/>
      <c r="BI240" s="447"/>
      <c r="BJ240" s="447"/>
      <c r="BK240" s="449"/>
      <c r="BL240" s="447"/>
      <c r="BM240" s="447"/>
      <c r="BN240" s="145">
        <f>COUNTIF($AE$14:AE240,AD240&amp;"-"&amp;"*5000m*")</f>
        <v>0</v>
      </c>
      <c r="BO240" s="447"/>
      <c r="BP240" s="449"/>
      <c r="BQ240" s="447"/>
      <c r="BR240" s="447"/>
      <c r="BS240" s="447"/>
      <c r="BT240" s="447"/>
      <c r="BU240" s="447"/>
      <c r="BV240" s="447"/>
    </row>
    <row r="241" spans="1:74" s="1" customFormat="1" ht="18" customHeight="1" thickBot="1">
      <c r="A241" s="524"/>
      <c r="B241" s="169" t="s">
        <v>32</v>
      </c>
      <c r="C241" s="170"/>
      <c r="D241" s="32"/>
      <c r="E241" s="32"/>
      <c r="F241" s="33"/>
      <c r="G241" s="493"/>
      <c r="H241" s="493"/>
      <c r="I241" s="9" t="s">
        <v>33</v>
      </c>
      <c r="J241" s="112"/>
      <c r="K241" s="6" t="str">
        <f>IF(J241&gt;0,VLOOKUP(J241,男子登録情報!$J$1:$K$22,2,0),"")</f>
        <v/>
      </c>
      <c r="L241" s="10" t="s">
        <v>34</v>
      </c>
      <c r="M241" s="149"/>
      <c r="N241" s="7" t="str">
        <f t="shared" si="1095"/>
        <v/>
      </c>
      <c r="O241" s="271"/>
      <c r="P241" s="482"/>
      <c r="Q241" s="483"/>
      <c r="R241" s="484"/>
      <c r="S241" s="829"/>
      <c r="T241" s="829"/>
      <c r="W241" s="168">
        <f t="shared" si="1114"/>
        <v>0</v>
      </c>
      <c r="X241" s="447"/>
      <c r="Y241" s="145" t="str">
        <f t="shared" si="1097"/>
        <v/>
      </c>
      <c r="Z241" s="145" t="str">
        <f t="shared" si="1098"/>
        <v/>
      </c>
      <c r="AA241" s="145" t="str">
        <f t="shared" si="1099"/>
        <v/>
      </c>
      <c r="AB241" s="145" t="str">
        <f t="shared" si="1100"/>
        <v/>
      </c>
      <c r="AC241" s="178">
        <f t="shared" si="1115"/>
        <v>0</v>
      </c>
      <c r="AD241" s="309" t="str">
        <f t="shared" si="1313"/>
        <v/>
      </c>
      <c r="AE241" s="145" t="str">
        <f t="shared" si="1117"/>
        <v/>
      </c>
      <c r="AF241" s="145" t="str">
        <f t="shared" si="1118"/>
        <v/>
      </c>
      <c r="AG241" s="182" t="str">
        <f t="shared" si="1119"/>
        <v/>
      </c>
      <c r="AH241" s="164">
        <f t="shared" si="1120"/>
        <v>0</v>
      </c>
      <c r="AJ241" s="164">
        <f t="shared" si="1121"/>
        <v>0</v>
      </c>
      <c r="AK241" s="164" t="str">
        <f t="shared" si="1122"/>
        <v>00000</v>
      </c>
      <c r="AL241" s="188" t="str">
        <f t="shared" si="1123"/>
        <v>0秒0</v>
      </c>
      <c r="AM241" s="189">
        <f t="shared" si="1124"/>
        <v>0</v>
      </c>
      <c r="AN241" s="189" t="str">
        <f t="shared" si="1125"/>
        <v>0</v>
      </c>
      <c r="AO241" s="189" t="str">
        <f t="shared" si="1126"/>
        <v>0</v>
      </c>
      <c r="AP241" s="189" t="str">
        <f t="shared" si="1127"/>
        <v>0m</v>
      </c>
      <c r="AQ241" s="189" t="str">
        <f t="shared" si="1128"/>
        <v>点</v>
      </c>
      <c r="AR241" s="164">
        <f t="shared" si="1129"/>
        <v>0</v>
      </c>
      <c r="AS241" s="144" t="str">
        <f t="shared" si="1130"/>
        <v/>
      </c>
      <c r="AT241" s="164">
        <f t="shared" si="1131"/>
        <v>0</v>
      </c>
      <c r="AU241" s="164">
        <f t="shared" si="1132"/>
        <v>0</v>
      </c>
      <c r="AV241" s="164">
        <f t="shared" si="1133"/>
        <v>0</v>
      </c>
      <c r="AW241" s="459"/>
      <c r="AX241" s="459"/>
      <c r="AY241" s="456"/>
      <c r="AZ241" s="453"/>
      <c r="BA241" s="145" t="str">
        <f t="shared" si="1134"/>
        <v/>
      </c>
      <c r="BB241" s="145" t="str">
        <f t="shared" si="1135"/>
        <v/>
      </c>
      <c r="BC241" s="145" t="str">
        <f t="shared" si="1136"/>
        <v/>
      </c>
      <c r="BD241" s="203" t="str">
        <f>IF(J241="","",COUNTIF($BC$14:BC241,BC241))</f>
        <v/>
      </c>
      <c r="BE241" s="1" t="str">
        <f t="shared" si="1137"/>
        <v/>
      </c>
      <c r="BF241" s="447"/>
      <c r="BG241" s="447"/>
      <c r="BH241" s="447"/>
      <c r="BI241" s="447"/>
      <c r="BJ241" s="447"/>
      <c r="BK241" s="450"/>
      <c r="BL241" s="447"/>
      <c r="BM241" s="447"/>
      <c r="BN241" s="145">
        <f>COUNTIF($AE$14:AE241,AD241&amp;"-"&amp;"*5000m*")</f>
        <v>0</v>
      </c>
      <c r="BO241" s="447"/>
      <c r="BP241" s="450"/>
      <c r="BQ241" s="447"/>
      <c r="BR241" s="447"/>
      <c r="BS241" s="447"/>
      <c r="BT241" s="447"/>
      <c r="BU241" s="447"/>
      <c r="BV241" s="447"/>
    </row>
    <row r="242" spans="1:74" s="1" customFormat="1" ht="18" customHeight="1" thickTop="1" thickBot="1">
      <c r="A242" s="522">
        <v>77</v>
      </c>
      <c r="B242" s="500" t="s">
        <v>1224</v>
      </c>
      <c r="C242" s="502"/>
      <c r="D242" s="502" t="str">
        <f>IF(C242&gt;0,VLOOKUP(C242,男子登録情報!$A$1:$H$1688,3,0),"")</f>
        <v/>
      </c>
      <c r="E242" s="502" t="str">
        <f>IF(C242&gt;0,VLOOKUP(C242,男子登録情報!$A$1:$H$1688,4,0),"")</f>
        <v/>
      </c>
      <c r="F242" s="30" t="str">
        <f>IF(C242&gt;0,VLOOKUP(C242,男子登録情報!$A$1:$H$1688,8,0),"")</f>
        <v/>
      </c>
      <c r="G242" s="491" t="e">
        <f>IF(F243&gt;0,VLOOKUP(F243,男子登録情報!$N$2:$O$48,2,0),"")</f>
        <v>#N/A</v>
      </c>
      <c r="H242" s="491" t="str">
        <f t="shared" ref="H242" si="1314">IF(C242&gt;0,TEXT(C242,"100000000"),"000000000")</f>
        <v>000000000</v>
      </c>
      <c r="I242" s="5" t="s">
        <v>26</v>
      </c>
      <c r="J242" s="112"/>
      <c r="K242" s="6" t="str">
        <f>IF(J242&gt;0,VLOOKUP(J242,男子登録情報!$J$1:$K$22,2,0),"")</f>
        <v/>
      </c>
      <c r="L242" s="5" t="s">
        <v>29</v>
      </c>
      <c r="M242" s="150"/>
      <c r="N242" s="7" t="str">
        <f t="shared" si="1095"/>
        <v/>
      </c>
      <c r="O242" s="271"/>
      <c r="P242" s="512"/>
      <c r="Q242" s="513"/>
      <c r="R242" s="514"/>
      <c r="S242" s="827"/>
      <c r="T242" s="827"/>
      <c r="W242" s="168">
        <f t="shared" si="1114"/>
        <v>0</v>
      </c>
      <c r="X242" s="447">
        <f t="shared" ref="X242" si="1315">C242</f>
        <v>0</v>
      </c>
      <c r="Y242" s="145" t="str">
        <f t="shared" si="1097"/>
        <v/>
      </c>
      <c r="Z242" s="145" t="str">
        <f t="shared" si="1098"/>
        <v/>
      </c>
      <c r="AA242" s="145" t="str">
        <f t="shared" si="1099"/>
        <v/>
      </c>
      <c r="AB242" s="145" t="str">
        <f t="shared" si="1100"/>
        <v/>
      </c>
      <c r="AC242" s="178">
        <f t="shared" si="1115"/>
        <v>0</v>
      </c>
      <c r="AD242" s="307" t="str">
        <f t="shared" ref="AD242" si="1316">IF(D242="","",D242)</f>
        <v/>
      </c>
      <c r="AE242" s="145" t="str">
        <f t="shared" si="1117"/>
        <v/>
      </c>
      <c r="AF242" s="145" t="str">
        <f t="shared" si="1118"/>
        <v/>
      </c>
      <c r="AG242" s="182" t="str">
        <f t="shared" si="1119"/>
        <v/>
      </c>
      <c r="AH242" s="164">
        <f t="shared" si="1120"/>
        <v>0</v>
      </c>
      <c r="AJ242" s="164">
        <f t="shared" si="1121"/>
        <v>0</v>
      </c>
      <c r="AK242" s="164" t="str">
        <f t="shared" si="1122"/>
        <v>00000</v>
      </c>
      <c r="AL242" s="188" t="str">
        <f t="shared" si="1123"/>
        <v>0秒0</v>
      </c>
      <c r="AM242" s="189">
        <f t="shared" si="1124"/>
        <v>0</v>
      </c>
      <c r="AN242" s="189" t="str">
        <f t="shared" si="1125"/>
        <v>0</v>
      </c>
      <c r="AO242" s="189" t="str">
        <f t="shared" si="1126"/>
        <v>0</v>
      </c>
      <c r="AP242" s="189" t="str">
        <f t="shared" si="1127"/>
        <v>0m</v>
      </c>
      <c r="AQ242" s="189" t="str">
        <f t="shared" si="1128"/>
        <v>点</v>
      </c>
      <c r="AR242" s="164">
        <f t="shared" si="1129"/>
        <v>0</v>
      </c>
      <c r="AS242" s="144" t="str">
        <f t="shared" si="1130"/>
        <v/>
      </c>
      <c r="AT242" s="164">
        <f t="shared" si="1131"/>
        <v>0</v>
      </c>
      <c r="AU242" s="164">
        <f t="shared" si="1132"/>
        <v>0</v>
      </c>
      <c r="AV242" s="164">
        <f t="shared" si="1133"/>
        <v>0</v>
      </c>
      <c r="AW242" s="457">
        <f>IF(S242="",0,COUNTA($S$14:S244))</f>
        <v>0</v>
      </c>
      <c r="AX242" s="457">
        <f>IF(T242="",0,COUNTA($T$14:T244))</f>
        <v>0</v>
      </c>
      <c r="AY242" s="454">
        <f>IF(OR($K242="20100",$K243="20100",$K244="20100"),COUNTIF($K$14:K244,"20100"),0)</f>
        <v>0</v>
      </c>
      <c r="AZ242" s="451">
        <f t="shared" ref="AZ242" si="1317">IF($AY242=0,0,INDEX($M242:$M244,MATCH("20100",$K242:$K244,0),1))</f>
        <v>0</v>
      </c>
      <c r="BA242" s="145" t="str">
        <f t="shared" si="1134"/>
        <v/>
      </c>
      <c r="BB242" s="145" t="str">
        <f t="shared" si="1135"/>
        <v/>
      </c>
      <c r="BC242" s="145" t="str">
        <f t="shared" si="1136"/>
        <v/>
      </c>
      <c r="BD242" s="203" t="str">
        <f>IF(J242="","",COUNTIF($BC$14:BC242,BC242))</f>
        <v/>
      </c>
      <c r="BE242" s="1" t="str">
        <f t="shared" si="1137"/>
        <v/>
      </c>
      <c r="BF242" s="447" t="str">
        <f>IF(D242="","",COUNTIF($AD$14:AD242,AD242))</f>
        <v/>
      </c>
      <c r="BG242" s="447">
        <f t="shared" ref="BG242" si="1318">IF(BF242=1,BF242,0)</f>
        <v>0</v>
      </c>
      <c r="BH242" s="447" t="str">
        <f t="shared" ref="BH242" si="1319">IF(D242="","",$BL242)</f>
        <v/>
      </c>
      <c r="BI242" s="447" t="str">
        <f t="shared" ref="BI242" si="1320">IF(E242="","",$BL242)</f>
        <v/>
      </c>
      <c r="BJ242" s="447" t="str">
        <f t="shared" ref="BJ242" si="1321">IF(F242="","",$BL242)</f>
        <v/>
      </c>
      <c r="BK242" s="448" t="str">
        <f t="shared" ref="BK242" si="1322">IFERROR(IF(G242="","",BL242),"")</f>
        <v/>
      </c>
      <c r="BL242" s="447">
        <v>77</v>
      </c>
      <c r="BM242" s="447">
        <f t="shared" ref="BM242" si="1323">IF(C242&gt;0,"",IF(COUNTIF(BH242:BK244,BL242)=4,"",1))</f>
        <v>1</v>
      </c>
      <c r="BN242" s="145">
        <f>COUNTIF($AE$14:AE242,AD242&amp;"-"&amp;"*5000m*")</f>
        <v>0</v>
      </c>
      <c r="BO242" s="447">
        <f t="shared" ref="BO242" si="1324">SUM(BN242:BN244)/3</f>
        <v>0</v>
      </c>
      <c r="BP242" s="448" t="str">
        <f t="shared" ref="BP242" si="1325">IF(AD242="","",IF(AND(COUNTA(J242:J244)=0,COUNTA(S242:T244)=0),1,""))</f>
        <v/>
      </c>
      <c r="BQ242" s="447">
        <f t="shared" ref="BQ242:BR242" si="1326">IF(AND($AD242="",COUNTA(S242)&gt;0),1,0)</f>
        <v>0</v>
      </c>
      <c r="BR242" s="447">
        <f t="shared" si="1326"/>
        <v>0</v>
      </c>
      <c r="BS242" s="447" t="str">
        <f t="shared" ref="BS242" si="1327">D242&amp;"-"&amp;S242</f>
        <v>-</v>
      </c>
      <c r="BT242" s="447" t="str">
        <f>IF(S242="","",COUNTIF($BS$14:BS242,BS242))</f>
        <v/>
      </c>
      <c r="BU242" s="447" t="str">
        <f t="shared" ref="BU242" si="1328">D242&amp;"-"&amp;T242</f>
        <v>-</v>
      </c>
      <c r="BV242" s="447" t="str">
        <f>IF(T242="","",COUNTIF($BU$14:BU242,BU242))</f>
        <v/>
      </c>
    </row>
    <row r="243" spans="1:74" s="1" customFormat="1" ht="18" customHeight="1" thickBot="1">
      <c r="A243" s="523"/>
      <c r="B243" s="501"/>
      <c r="C243" s="503"/>
      <c r="D243" s="503"/>
      <c r="E243" s="503"/>
      <c r="F243" s="31" t="str">
        <f>IF(C242&gt;0,VLOOKUP(C242,男子登録情報!$A$1:$H$1688,5,0),"")</f>
        <v/>
      </c>
      <c r="G243" s="492"/>
      <c r="H243" s="492"/>
      <c r="I243" s="8" t="s">
        <v>30</v>
      </c>
      <c r="J243" s="112"/>
      <c r="K243" s="6" t="str">
        <f>IF(J243&gt;0,VLOOKUP(J243,男子登録情報!$J$1:$K$22,2,0),"")</f>
        <v/>
      </c>
      <c r="L243" s="8" t="s">
        <v>31</v>
      </c>
      <c r="M243" s="148"/>
      <c r="N243" s="7" t="str">
        <f t="shared" si="1095"/>
        <v/>
      </c>
      <c r="O243" s="271"/>
      <c r="P243" s="479"/>
      <c r="Q243" s="480"/>
      <c r="R243" s="481"/>
      <c r="S243" s="828"/>
      <c r="T243" s="828"/>
      <c r="W243" s="168">
        <f t="shared" si="1114"/>
        <v>0</v>
      </c>
      <c r="X243" s="447"/>
      <c r="Y243" s="145" t="str">
        <f t="shared" si="1097"/>
        <v/>
      </c>
      <c r="Z243" s="145" t="str">
        <f t="shared" si="1098"/>
        <v/>
      </c>
      <c r="AA243" s="145" t="str">
        <f t="shared" si="1099"/>
        <v/>
      </c>
      <c r="AB243" s="145" t="str">
        <f t="shared" si="1100"/>
        <v/>
      </c>
      <c r="AC243" s="178">
        <f t="shared" si="1115"/>
        <v>0</v>
      </c>
      <c r="AD243" s="308" t="str">
        <f t="shared" ref="AD243:AD244" si="1329">AD242</f>
        <v/>
      </c>
      <c r="AE243" s="145" t="str">
        <f t="shared" si="1117"/>
        <v/>
      </c>
      <c r="AF243" s="145" t="str">
        <f t="shared" si="1118"/>
        <v/>
      </c>
      <c r="AG243" s="182" t="str">
        <f t="shared" si="1119"/>
        <v/>
      </c>
      <c r="AH243" s="164">
        <f t="shared" si="1120"/>
        <v>0</v>
      </c>
      <c r="AJ243" s="164">
        <f t="shared" si="1121"/>
        <v>0</v>
      </c>
      <c r="AK243" s="164" t="str">
        <f t="shared" si="1122"/>
        <v>00000</v>
      </c>
      <c r="AL243" s="188" t="str">
        <f t="shared" si="1123"/>
        <v>0秒0</v>
      </c>
      <c r="AM243" s="189">
        <f t="shared" si="1124"/>
        <v>0</v>
      </c>
      <c r="AN243" s="189" t="str">
        <f t="shared" si="1125"/>
        <v>0</v>
      </c>
      <c r="AO243" s="189" t="str">
        <f t="shared" si="1126"/>
        <v>0</v>
      </c>
      <c r="AP243" s="189" t="str">
        <f t="shared" si="1127"/>
        <v>0m</v>
      </c>
      <c r="AQ243" s="189" t="str">
        <f t="shared" si="1128"/>
        <v>点</v>
      </c>
      <c r="AR243" s="164">
        <f t="shared" si="1129"/>
        <v>0</v>
      </c>
      <c r="AS243" s="144" t="str">
        <f t="shared" si="1130"/>
        <v/>
      </c>
      <c r="AT243" s="164">
        <f t="shared" si="1131"/>
        <v>0</v>
      </c>
      <c r="AU243" s="164">
        <f t="shared" si="1132"/>
        <v>0</v>
      </c>
      <c r="AV243" s="164">
        <f t="shared" si="1133"/>
        <v>0</v>
      </c>
      <c r="AW243" s="458"/>
      <c r="AX243" s="458"/>
      <c r="AY243" s="455"/>
      <c r="AZ243" s="452"/>
      <c r="BA243" s="145" t="str">
        <f t="shared" si="1134"/>
        <v/>
      </c>
      <c r="BB243" s="145" t="str">
        <f t="shared" si="1135"/>
        <v/>
      </c>
      <c r="BC243" s="145" t="str">
        <f t="shared" si="1136"/>
        <v/>
      </c>
      <c r="BD243" s="203" t="str">
        <f>IF(J243="","",COUNTIF($BC$14:BC243,BC243))</f>
        <v/>
      </c>
      <c r="BE243" s="1" t="str">
        <f t="shared" si="1137"/>
        <v/>
      </c>
      <c r="BF243" s="447"/>
      <c r="BG243" s="447"/>
      <c r="BH243" s="447"/>
      <c r="BI243" s="447"/>
      <c r="BJ243" s="447"/>
      <c r="BK243" s="449"/>
      <c r="BL243" s="447"/>
      <c r="BM243" s="447"/>
      <c r="BN243" s="145">
        <f>COUNTIF($AE$14:AE243,AD243&amp;"-"&amp;"*5000m*")</f>
        <v>0</v>
      </c>
      <c r="BO243" s="447"/>
      <c r="BP243" s="449"/>
      <c r="BQ243" s="447"/>
      <c r="BR243" s="447"/>
      <c r="BS243" s="447"/>
      <c r="BT243" s="447"/>
      <c r="BU243" s="447"/>
      <c r="BV243" s="447"/>
    </row>
    <row r="244" spans="1:74" s="1" customFormat="1" ht="18" customHeight="1" thickBot="1">
      <c r="A244" s="524"/>
      <c r="B244" s="169" t="s">
        <v>32</v>
      </c>
      <c r="C244" s="170"/>
      <c r="D244" s="32"/>
      <c r="E244" s="32"/>
      <c r="F244" s="33"/>
      <c r="G244" s="493"/>
      <c r="H244" s="493"/>
      <c r="I244" s="9" t="s">
        <v>33</v>
      </c>
      <c r="J244" s="112"/>
      <c r="K244" s="6" t="str">
        <f>IF(J244&gt;0,VLOOKUP(J244,男子登録情報!$J$1:$K$22,2,0),"")</f>
        <v/>
      </c>
      <c r="L244" s="10" t="s">
        <v>34</v>
      </c>
      <c r="M244" s="149"/>
      <c r="N244" s="7" t="str">
        <f t="shared" si="1095"/>
        <v/>
      </c>
      <c r="O244" s="271"/>
      <c r="P244" s="482"/>
      <c r="Q244" s="483"/>
      <c r="R244" s="484"/>
      <c r="S244" s="829"/>
      <c r="T244" s="829"/>
      <c r="W244" s="168">
        <f t="shared" si="1114"/>
        <v>0</v>
      </c>
      <c r="X244" s="447"/>
      <c r="Y244" s="145" t="str">
        <f t="shared" si="1097"/>
        <v/>
      </c>
      <c r="Z244" s="145" t="str">
        <f t="shared" si="1098"/>
        <v/>
      </c>
      <c r="AA244" s="145" t="str">
        <f t="shared" si="1099"/>
        <v/>
      </c>
      <c r="AB244" s="145" t="str">
        <f t="shared" si="1100"/>
        <v/>
      </c>
      <c r="AC244" s="178">
        <f t="shared" si="1115"/>
        <v>0</v>
      </c>
      <c r="AD244" s="309" t="str">
        <f t="shared" si="1329"/>
        <v/>
      </c>
      <c r="AE244" s="145" t="str">
        <f t="shared" si="1117"/>
        <v/>
      </c>
      <c r="AF244" s="145" t="str">
        <f t="shared" si="1118"/>
        <v/>
      </c>
      <c r="AG244" s="182" t="str">
        <f t="shared" si="1119"/>
        <v/>
      </c>
      <c r="AH244" s="164">
        <f t="shared" si="1120"/>
        <v>0</v>
      </c>
      <c r="AJ244" s="164">
        <f t="shared" si="1121"/>
        <v>0</v>
      </c>
      <c r="AK244" s="164" t="str">
        <f t="shared" si="1122"/>
        <v>00000</v>
      </c>
      <c r="AL244" s="188" t="str">
        <f t="shared" si="1123"/>
        <v>0秒0</v>
      </c>
      <c r="AM244" s="189">
        <f t="shared" si="1124"/>
        <v>0</v>
      </c>
      <c r="AN244" s="189" t="str">
        <f t="shared" si="1125"/>
        <v>0</v>
      </c>
      <c r="AO244" s="189" t="str">
        <f t="shared" si="1126"/>
        <v>0</v>
      </c>
      <c r="AP244" s="189" t="str">
        <f t="shared" si="1127"/>
        <v>0m</v>
      </c>
      <c r="AQ244" s="189" t="str">
        <f t="shared" si="1128"/>
        <v>点</v>
      </c>
      <c r="AR244" s="164">
        <f t="shared" si="1129"/>
        <v>0</v>
      </c>
      <c r="AS244" s="144" t="str">
        <f t="shared" si="1130"/>
        <v/>
      </c>
      <c r="AT244" s="164">
        <f t="shared" si="1131"/>
        <v>0</v>
      </c>
      <c r="AU244" s="164">
        <f t="shared" si="1132"/>
        <v>0</v>
      </c>
      <c r="AV244" s="164">
        <f t="shared" si="1133"/>
        <v>0</v>
      </c>
      <c r="AW244" s="459"/>
      <c r="AX244" s="459"/>
      <c r="AY244" s="456"/>
      <c r="AZ244" s="453"/>
      <c r="BA244" s="145" t="str">
        <f t="shared" si="1134"/>
        <v/>
      </c>
      <c r="BB244" s="145" t="str">
        <f t="shared" si="1135"/>
        <v/>
      </c>
      <c r="BC244" s="145" t="str">
        <f t="shared" si="1136"/>
        <v/>
      </c>
      <c r="BD244" s="203" t="str">
        <f>IF(J244="","",COUNTIF($BC$14:BC244,BC244))</f>
        <v/>
      </c>
      <c r="BE244" s="1" t="str">
        <f t="shared" si="1137"/>
        <v/>
      </c>
      <c r="BF244" s="447"/>
      <c r="BG244" s="447"/>
      <c r="BH244" s="447"/>
      <c r="BI244" s="447"/>
      <c r="BJ244" s="447"/>
      <c r="BK244" s="450"/>
      <c r="BL244" s="447"/>
      <c r="BM244" s="447"/>
      <c r="BN244" s="145">
        <f>COUNTIF($AE$14:AE244,AD244&amp;"-"&amp;"*5000m*")</f>
        <v>0</v>
      </c>
      <c r="BO244" s="447"/>
      <c r="BP244" s="450"/>
      <c r="BQ244" s="447"/>
      <c r="BR244" s="447"/>
      <c r="BS244" s="447"/>
      <c r="BT244" s="447"/>
      <c r="BU244" s="447"/>
      <c r="BV244" s="447"/>
    </row>
    <row r="245" spans="1:74" s="1" customFormat="1" ht="18" customHeight="1" thickTop="1" thickBot="1">
      <c r="A245" s="522">
        <v>78</v>
      </c>
      <c r="B245" s="500" t="s">
        <v>1224</v>
      </c>
      <c r="C245" s="502"/>
      <c r="D245" s="502" t="str">
        <f>IF(C245&gt;0,VLOOKUP(C245,男子登録情報!$A$1:$H$1688,3,0),"")</f>
        <v/>
      </c>
      <c r="E245" s="502" t="str">
        <f>IF(C245&gt;0,VLOOKUP(C245,男子登録情報!$A$1:$H$1688,4,0),"")</f>
        <v/>
      </c>
      <c r="F245" s="30" t="str">
        <f>IF(C245&gt;0,VLOOKUP(C245,男子登録情報!$A$1:$H$1688,8,0),"")</f>
        <v/>
      </c>
      <c r="G245" s="491" t="e">
        <f>IF(F246&gt;0,VLOOKUP(F246,男子登録情報!$N$2:$O$48,2,0),"")</f>
        <v>#N/A</v>
      </c>
      <c r="H245" s="491" t="str">
        <f t="shared" ref="H245" si="1330">IF(C245&gt;0,TEXT(C245,"100000000"),"000000000")</f>
        <v>000000000</v>
      </c>
      <c r="I245" s="5" t="s">
        <v>26</v>
      </c>
      <c r="J245" s="112"/>
      <c r="K245" s="6" t="str">
        <f>IF(J245&gt;0,VLOOKUP(J245,男子登録情報!$J$1:$K$22,2,0),"")</f>
        <v/>
      </c>
      <c r="L245" s="5" t="s">
        <v>29</v>
      </c>
      <c r="M245" s="150"/>
      <c r="N245" s="7" t="str">
        <f t="shared" si="1095"/>
        <v/>
      </c>
      <c r="O245" s="271"/>
      <c r="P245" s="512"/>
      <c r="Q245" s="513"/>
      <c r="R245" s="514"/>
      <c r="S245" s="827"/>
      <c r="T245" s="827"/>
      <c r="W245" s="168">
        <f t="shared" si="1114"/>
        <v>0</v>
      </c>
      <c r="X245" s="447">
        <f t="shared" ref="X245" si="1331">C245</f>
        <v>0</v>
      </c>
      <c r="Y245" s="145" t="str">
        <f t="shared" si="1097"/>
        <v/>
      </c>
      <c r="Z245" s="145" t="str">
        <f t="shared" si="1098"/>
        <v/>
      </c>
      <c r="AA245" s="145" t="str">
        <f t="shared" si="1099"/>
        <v/>
      </c>
      <c r="AB245" s="145" t="str">
        <f t="shared" si="1100"/>
        <v/>
      </c>
      <c r="AC245" s="178">
        <f t="shared" si="1115"/>
        <v>0</v>
      </c>
      <c r="AD245" s="307" t="str">
        <f t="shared" ref="AD245" si="1332">IF(D245="","",D245)</f>
        <v/>
      </c>
      <c r="AE245" s="145" t="str">
        <f t="shared" si="1117"/>
        <v/>
      </c>
      <c r="AF245" s="145" t="str">
        <f t="shared" si="1118"/>
        <v/>
      </c>
      <c r="AG245" s="182" t="str">
        <f t="shared" si="1119"/>
        <v/>
      </c>
      <c r="AH245" s="164">
        <f t="shared" si="1120"/>
        <v>0</v>
      </c>
      <c r="AJ245" s="164">
        <f t="shared" si="1121"/>
        <v>0</v>
      </c>
      <c r="AK245" s="164" t="str">
        <f t="shared" si="1122"/>
        <v>00000</v>
      </c>
      <c r="AL245" s="188" t="str">
        <f t="shared" si="1123"/>
        <v>0秒0</v>
      </c>
      <c r="AM245" s="189">
        <f t="shared" si="1124"/>
        <v>0</v>
      </c>
      <c r="AN245" s="189" t="str">
        <f t="shared" si="1125"/>
        <v>0</v>
      </c>
      <c r="AO245" s="189" t="str">
        <f t="shared" si="1126"/>
        <v>0</v>
      </c>
      <c r="AP245" s="189" t="str">
        <f t="shared" si="1127"/>
        <v>0m</v>
      </c>
      <c r="AQ245" s="189" t="str">
        <f t="shared" si="1128"/>
        <v>点</v>
      </c>
      <c r="AR245" s="164">
        <f t="shared" si="1129"/>
        <v>0</v>
      </c>
      <c r="AS245" s="144" t="str">
        <f t="shared" si="1130"/>
        <v/>
      </c>
      <c r="AT245" s="164">
        <f t="shared" si="1131"/>
        <v>0</v>
      </c>
      <c r="AU245" s="164">
        <f t="shared" si="1132"/>
        <v>0</v>
      </c>
      <c r="AV245" s="164">
        <f t="shared" si="1133"/>
        <v>0</v>
      </c>
      <c r="AW245" s="457">
        <f>IF(S245="",0,COUNTA($S$14:S247))</f>
        <v>0</v>
      </c>
      <c r="AX245" s="457">
        <f>IF(T245="",0,COUNTA($T$14:T247))</f>
        <v>0</v>
      </c>
      <c r="AY245" s="454">
        <f>IF(OR($K245="20100",$K246="20100",$K247="20100"),COUNTIF($K$14:K247,"20100"),0)</f>
        <v>0</v>
      </c>
      <c r="AZ245" s="451">
        <f t="shared" ref="AZ245" si="1333">IF($AY245=0,0,INDEX($M245:$M247,MATCH("20100",$K245:$K247,0),1))</f>
        <v>0</v>
      </c>
      <c r="BA245" s="145" t="str">
        <f t="shared" si="1134"/>
        <v/>
      </c>
      <c r="BB245" s="145" t="str">
        <f t="shared" si="1135"/>
        <v/>
      </c>
      <c r="BC245" s="145" t="str">
        <f t="shared" si="1136"/>
        <v/>
      </c>
      <c r="BD245" s="203" t="str">
        <f>IF(J245="","",COUNTIF($BC$14:BC245,BC245))</f>
        <v/>
      </c>
      <c r="BE245" s="1" t="str">
        <f t="shared" si="1137"/>
        <v/>
      </c>
      <c r="BF245" s="447" t="str">
        <f>IF(D245="","",COUNTIF($AD$14:AD245,AD245))</f>
        <v/>
      </c>
      <c r="BG245" s="447">
        <f t="shared" ref="BG245" si="1334">IF(BF245=1,BF245,0)</f>
        <v>0</v>
      </c>
      <c r="BH245" s="447" t="str">
        <f t="shared" ref="BH245" si="1335">IF(D245="","",$BL245)</f>
        <v/>
      </c>
      <c r="BI245" s="447" t="str">
        <f t="shared" ref="BI245" si="1336">IF(E245="","",$BL245)</f>
        <v/>
      </c>
      <c r="BJ245" s="447" t="str">
        <f t="shared" ref="BJ245" si="1337">IF(F245="","",$BL245)</f>
        <v/>
      </c>
      <c r="BK245" s="448" t="str">
        <f t="shared" ref="BK245" si="1338">IFERROR(IF(G245="","",BL245),"")</f>
        <v/>
      </c>
      <c r="BL245" s="447">
        <v>78</v>
      </c>
      <c r="BM245" s="447">
        <f t="shared" ref="BM245" si="1339">IF(C245&gt;0,"",IF(COUNTIF(BH245:BK247,BL245)=4,"",1))</f>
        <v>1</v>
      </c>
      <c r="BN245" s="145">
        <f>COUNTIF($AE$14:AE245,AD245&amp;"-"&amp;"*5000m*")</f>
        <v>0</v>
      </c>
      <c r="BO245" s="447">
        <f t="shared" ref="BO245" si="1340">SUM(BN245:BN247)/3</f>
        <v>0</v>
      </c>
      <c r="BP245" s="448" t="str">
        <f t="shared" ref="BP245" si="1341">IF(AD245="","",IF(AND(COUNTA(J245:J247)=0,COUNTA(S245:T247)=0),1,""))</f>
        <v/>
      </c>
      <c r="BQ245" s="447">
        <f t="shared" ref="BQ245:BR245" si="1342">IF(AND($AD245="",COUNTA(S245)&gt;0),1,0)</f>
        <v>0</v>
      </c>
      <c r="BR245" s="447">
        <f t="shared" si="1342"/>
        <v>0</v>
      </c>
      <c r="BS245" s="447" t="str">
        <f t="shared" ref="BS245" si="1343">D245&amp;"-"&amp;S245</f>
        <v>-</v>
      </c>
      <c r="BT245" s="447" t="str">
        <f>IF(S245="","",COUNTIF($BS$14:BS245,BS245))</f>
        <v/>
      </c>
      <c r="BU245" s="447" t="str">
        <f t="shared" ref="BU245" si="1344">D245&amp;"-"&amp;T245</f>
        <v>-</v>
      </c>
      <c r="BV245" s="447" t="str">
        <f>IF(T245="","",COUNTIF($BU$14:BU245,BU245))</f>
        <v/>
      </c>
    </row>
    <row r="246" spans="1:74" s="1" customFormat="1" ht="18" customHeight="1" thickBot="1">
      <c r="A246" s="523"/>
      <c r="B246" s="501"/>
      <c r="C246" s="503"/>
      <c r="D246" s="503"/>
      <c r="E246" s="503"/>
      <c r="F246" s="31" t="str">
        <f>IF(C245&gt;0,VLOOKUP(C245,男子登録情報!$A$1:$H$1688,5,0),"")</f>
        <v/>
      </c>
      <c r="G246" s="492"/>
      <c r="H246" s="492"/>
      <c r="I246" s="8" t="s">
        <v>30</v>
      </c>
      <c r="J246" s="112"/>
      <c r="K246" s="6" t="str">
        <f>IF(J246&gt;0,VLOOKUP(J246,男子登録情報!$J$1:$K$22,2,0),"")</f>
        <v/>
      </c>
      <c r="L246" s="8" t="s">
        <v>31</v>
      </c>
      <c r="M246" s="148"/>
      <c r="N246" s="7" t="str">
        <f t="shared" si="1095"/>
        <v/>
      </c>
      <c r="O246" s="271"/>
      <c r="P246" s="479"/>
      <c r="Q246" s="480"/>
      <c r="R246" s="481"/>
      <c r="S246" s="828"/>
      <c r="T246" s="828"/>
      <c r="W246" s="168">
        <f t="shared" si="1114"/>
        <v>0</v>
      </c>
      <c r="X246" s="447"/>
      <c r="Y246" s="145" t="str">
        <f t="shared" si="1097"/>
        <v/>
      </c>
      <c r="Z246" s="145" t="str">
        <f t="shared" si="1098"/>
        <v/>
      </c>
      <c r="AA246" s="145" t="str">
        <f t="shared" si="1099"/>
        <v/>
      </c>
      <c r="AB246" s="145" t="str">
        <f t="shared" si="1100"/>
        <v/>
      </c>
      <c r="AC246" s="178">
        <f t="shared" si="1115"/>
        <v>0</v>
      </c>
      <c r="AD246" s="308" t="str">
        <f t="shared" ref="AD246:AD247" si="1345">AD245</f>
        <v/>
      </c>
      <c r="AE246" s="145" t="str">
        <f t="shared" si="1117"/>
        <v/>
      </c>
      <c r="AF246" s="145" t="str">
        <f t="shared" si="1118"/>
        <v/>
      </c>
      <c r="AG246" s="182" t="str">
        <f t="shared" si="1119"/>
        <v/>
      </c>
      <c r="AH246" s="164">
        <f t="shared" si="1120"/>
        <v>0</v>
      </c>
      <c r="AJ246" s="164">
        <f t="shared" si="1121"/>
        <v>0</v>
      </c>
      <c r="AK246" s="164" t="str">
        <f t="shared" si="1122"/>
        <v>00000</v>
      </c>
      <c r="AL246" s="188" t="str">
        <f t="shared" si="1123"/>
        <v>0秒0</v>
      </c>
      <c r="AM246" s="189">
        <f t="shared" si="1124"/>
        <v>0</v>
      </c>
      <c r="AN246" s="189" t="str">
        <f t="shared" si="1125"/>
        <v>0</v>
      </c>
      <c r="AO246" s="189" t="str">
        <f t="shared" si="1126"/>
        <v>0</v>
      </c>
      <c r="AP246" s="189" t="str">
        <f t="shared" si="1127"/>
        <v>0m</v>
      </c>
      <c r="AQ246" s="189" t="str">
        <f t="shared" si="1128"/>
        <v>点</v>
      </c>
      <c r="AR246" s="164">
        <f t="shared" si="1129"/>
        <v>0</v>
      </c>
      <c r="AS246" s="144" t="str">
        <f t="shared" si="1130"/>
        <v/>
      </c>
      <c r="AT246" s="164">
        <f t="shared" si="1131"/>
        <v>0</v>
      </c>
      <c r="AU246" s="164">
        <f t="shared" si="1132"/>
        <v>0</v>
      </c>
      <c r="AV246" s="164">
        <f t="shared" si="1133"/>
        <v>0</v>
      </c>
      <c r="AW246" s="458"/>
      <c r="AX246" s="458"/>
      <c r="AY246" s="455"/>
      <c r="AZ246" s="452"/>
      <c r="BA246" s="145" t="str">
        <f t="shared" si="1134"/>
        <v/>
      </c>
      <c r="BB246" s="145" t="str">
        <f t="shared" si="1135"/>
        <v/>
      </c>
      <c r="BC246" s="145" t="str">
        <f t="shared" si="1136"/>
        <v/>
      </c>
      <c r="BD246" s="203" t="str">
        <f>IF(J246="","",COUNTIF($BC$14:BC246,BC246))</f>
        <v/>
      </c>
      <c r="BE246" s="1" t="str">
        <f t="shared" si="1137"/>
        <v/>
      </c>
      <c r="BF246" s="447"/>
      <c r="BG246" s="447"/>
      <c r="BH246" s="447"/>
      <c r="BI246" s="447"/>
      <c r="BJ246" s="447"/>
      <c r="BK246" s="449"/>
      <c r="BL246" s="447"/>
      <c r="BM246" s="447"/>
      <c r="BN246" s="145">
        <f>COUNTIF($AE$14:AE246,AD246&amp;"-"&amp;"*5000m*")</f>
        <v>0</v>
      </c>
      <c r="BO246" s="447"/>
      <c r="BP246" s="449"/>
      <c r="BQ246" s="447"/>
      <c r="BR246" s="447"/>
      <c r="BS246" s="447"/>
      <c r="BT246" s="447"/>
      <c r="BU246" s="447"/>
      <c r="BV246" s="447"/>
    </row>
    <row r="247" spans="1:74" s="1" customFormat="1" ht="18" customHeight="1" thickBot="1">
      <c r="A247" s="524"/>
      <c r="B247" s="169" t="s">
        <v>32</v>
      </c>
      <c r="C247" s="170"/>
      <c r="D247" s="32"/>
      <c r="E247" s="32"/>
      <c r="F247" s="33"/>
      <c r="G247" s="493"/>
      <c r="H247" s="493"/>
      <c r="I247" s="9" t="s">
        <v>33</v>
      </c>
      <c r="J247" s="112"/>
      <c r="K247" s="6" t="str">
        <f>IF(J247&gt;0,VLOOKUP(J247,男子登録情報!$J$1:$K$22,2,0),"")</f>
        <v/>
      </c>
      <c r="L247" s="10" t="s">
        <v>34</v>
      </c>
      <c r="M247" s="149"/>
      <c r="N247" s="7" t="str">
        <f t="shared" si="1095"/>
        <v/>
      </c>
      <c r="O247" s="271"/>
      <c r="P247" s="482"/>
      <c r="Q247" s="483"/>
      <c r="R247" s="484"/>
      <c r="S247" s="829"/>
      <c r="T247" s="829"/>
      <c r="W247" s="168">
        <f t="shared" si="1114"/>
        <v>0</v>
      </c>
      <c r="X247" s="447"/>
      <c r="Y247" s="145" t="str">
        <f t="shared" si="1097"/>
        <v/>
      </c>
      <c r="Z247" s="145" t="str">
        <f t="shared" si="1098"/>
        <v/>
      </c>
      <c r="AA247" s="145" t="str">
        <f t="shared" si="1099"/>
        <v/>
      </c>
      <c r="AB247" s="145" t="str">
        <f t="shared" si="1100"/>
        <v/>
      </c>
      <c r="AC247" s="178">
        <f t="shared" si="1115"/>
        <v>0</v>
      </c>
      <c r="AD247" s="309" t="str">
        <f t="shared" si="1345"/>
        <v/>
      </c>
      <c r="AE247" s="145" t="str">
        <f t="shared" si="1117"/>
        <v/>
      </c>
      <c r="AF247" s="145" t="str">
        <f t="shared" si="1118"/>
        <v/>
      </c>
      <c r="AG247" s="182" t="str">
        <f t="shared" si="1119"/>
        <v/>
      </c>
      <c r="AH247" s="164">
        <f t="shared" si="1120"/>
        <v>0</v>
      </c>
      <c r="AJ247" s="164">
        <f t="shared" si="1121"/>
        <v>0</v>
      </c>
      <c r="AK247" s="164" t="str">
        <f t="shared" si="1122"/>
        <v>00000</v>
      </c>
      <c r="AL247" s="188" t="str">
        <f t="shared" si="1123"/>
        <v>0秒0</v>
      </c>
      <c r="AM247" s="189">
        <f t="shared" si="1124"/>
        <v>0</v>
      </c>
      <c r="AN247" s="189" t="str">
        <f t="shared" si="1125"/>
        <v>0</v>
      </c>
      <c r="AO247" s="189" t="str">
        <f t="shared" si="1126"/>
        <v>0</v>
      </c>
      <c r="AP247" s="189" t="str">
        <f t="shared" si="1127"/>
        <v>0m</v>
      </c>
      <c r="AQ247" s="189" t="str">
        <f t="shared" si="1128"/>
        <v>点</v>
      </c>
      <c r="AR247" s="164">
        <f t="shared" si="1129"/>
        <v>0</v>
      </c>
      <c r="AS247" s="144" t="str">
        <f t="shared" si="1130"/>
        <v/>
      </c>
      <c r="AT247" s="164">
        <f t="shared" si="1131"/>
        <v>0</v>
      </c>
      <c r="AU247" s="164">
        <f t="shared" si="1132"/>
        <v>0</v>
      </c>
      <c r="AV247" s="164">
        <f t="shared" si="1133"/>
        <v>0</v>
      </c>
      <c r="AW247" s="459"/>
      <c r="AX247" s="459"/>
      <c r="AY247" s="456"/>
      <c r="AZ247" s="453"/>
      <c r="BA247" s="145" t="str">
        <f t="shared" si="1134"/>
        <v/>
      </c>
      <c r="BB247" s="145" t="str">
        <f t="shared" si="1135"/>
        <v/>
      </c>
      <c r="BC247" s="145" t="str">
        <f t="shared" si="1136"/>
        <v/>
      </c>
      <c r="BD247" s="203" t="str">
        <f>IF(J247="","",COUNTIF($BC$14:BC247,BC247))</f>
        <v/>
      </c>
      <c r="BE247" s="1" t="str">
        <f t="shared" si="1137"/>
        <v/>
      </c>
      <c r="BF247" s="447"/>
      <c r="BG247" s="447"/>
      <c r="BH247" s="447"/>
      <c r="BI247" s="447"/>
      <c r="BJ247" s="447"/>
      <c r="BK247" s="450"/>
      <c r="BL247" s="447"/>
      <c r="BM247" s="447"/>
      <c r="BN247" s="145">
        <f>COUNTIF($AE$14:AE247,AD247&amp;"-"&amp;"*5000m*")</f>
        <v>0</v>
      </c>
      <c r="BO247" s="447"/>
      <c r="BP247" s="450"/>
      <c r="BQ247" s="447"/>
      <c r="BR247" s="447"/>
      <c r="BS247" s="447"/>
      <c r="BT247" s="447"/>
      <c r="BU247" s="447"/>
      <c r="BV247" s="447"/>
    </row>
    <row r="248" spans="1:74" s="1" customFormat="1" ht="18" customHeight="1" thickTop="1" thickBot="1">
      <c r="A248" s="522">
        <v>79</v>
      </c>
      <c r="B248" s="500" t="s">
        <v>1224</v>
      </c>
      <c r="C248" s="502"/>
      <c r="D248" s="502" t="str">
        <f>IF(C248&gt;0,VLOOKUP(C248,男子登録情報!$A$1:$H$1688,3,0),"")</f>
        <v/>
      </c>
      <c r="E248" s="502" t="str">
        <f>IF(C248&gt;0,VLOOKUP(C248,男子登録情報!$A$1:$H$1688,4,0),"")</f>
        <v/>
      </c>
      <c r="F248" s="30" t="str">
        <f>IF(C248&gt;0,VLOOKUP(C248,男子登録情報!$A$1:$H$1688,8,0),"")</f>
        <v/>
      </c>
      <c r="G248" s="491" t="e">
        <f>IF(F249&gt;0,VLOOKUP(F249,男子登録情報!$N$2:$O$48,2,0),"")</f>
        <v>#N/A</v>
      </c>
      <c r="H248" s="491" t="str">
        <f t="shared" ref="H248" si="1346">IF(C248&gt;0,TEXT(C248,"100000000"),"000000000")</f>
        <v>000000000</v>
      </c>
      <c r="I248" s="5" t="s">
        <v>26</v>
      </c>
      <c r="J248" s="112"/>
      <c r="K248" s="6" t="str">
        <f>IF(J248&gt;0,VLOOKUP(J248,男子登録情報!$J$1:$K$22,2,0),"")</f>
        <v/>
      </c>
      <c r="L248" s="5" t="s">
        <v>29</v>
      </c>
      <c r="M248" s="150"/>
      <c r="N248" s="7" t="str">
        <f t="shared" si="1095"/>
        <v/>
      </c>
      <c r="O248" s="271"/>
      <c r="P248" s="512"/>
      <c r="Q248" s="513"/>
      <c r="R248" s="514"/>
      <c r="S248" s="827"/>
      <c r="T248" s="827"/>
      <c r="W248" s="168">
        <f t="shared" si="1114"/>
        <v>0</v>
      </c>
      <c r="X248" s="447">
        <f t="shared" ref="X248" si="1347">C248</f>
        <v>0</v>
      </c>
      <c r="Y248" s="145" t="str">
        <f t="shared" si="1097"/>
        <v/>
      </c>
      <c r="Z248" s="145" t="str">
        <f t="shared" si="1098"/>
        <v/>
      </c>
      <c r="AA248" s="145" t="str">
        <f t="shared" si="1099"/>
        <v/>
      </c>
      <c r="AB248" s="145" t="str">
        <f t="shared" si="1100"/>
        <v/>
      </c>
      <c r="AC248" s="178">
        <f t="shared" si="1115"/>
        <v>0</v>
      </c>
      <c r="AD248" s="307" t="str">
        <f t="shared" ref="AD248" si="1348">IF(D248="","",D248)</f>
        <v/>
      </c>
      <c r="AE248" s="145" t="str">
        <f t="shared" si="1117"/>
        <v/>
      </c>
      <c r="AF248" s="145" t="str">
        <f t="shared" si="1118"/>
        <v/>
      </c>
      <c r="AG248" s="182" t="str">
        <f t="shared" si="1119"/>
        <v/>
      </c>
      <c r="AH248" s="164">
        <f t="shared" si="1120"/>
        <v>0</v>
      </c>
      <c r="AJ248" s="164">
        <f t="shared" si="1121"/>
        <v>0</v>
      </c>
      <c r="AK248" s="164" t="str">
        <f t="shared" si="1122"/>
        <v>00000</v>
      </c>
      <c r="AL248" s="188" t="str">
        <f t="shared" si="1123"/>
        <v>0秒0</v>
      </c>
      <c r="AM248" s="189">
        <f t="shared" si="1124"/>
        <v>0</v>
      </c>
      <c r="AN248" s="189" t="str">
        <f t="shared" si="1125"/>
        <v>0</v>
      </c>
      <c r="AO248" s="189" t="str">
        <f t="shared" si="1126"/>
        <v>0</v>
      </c>
      <c r="AP248" s="189" t="str">
        <f t="shared" si="1127"/>
        <v>0m</v>
      </c>
      <c r="AQ248" s="189" t="str">
        <f t="shared" si="1128"/>
        <v>点</v>
      </c>
      <c r="AR248" s="164">
        <f t="shared" si="1129"/>
        <v>0</v>
      </c>
      <c r="AS248" s="144" t="str">
        <f t="shared" si="1130"/>
        <v/>
      </c>
      <c r="AT248" s="164">
        <f t="shared" si="1131"/>
        <v>0</v>
      </c>
      <c r="AU248" s="164">
        <f t="shared" si="1132"/>
        <v>0</v>
      </c>
      <c r="AV248" s="164">
        <f t="shared" si="1133"/>
        <v>0</v>
      </c>
      <c r="AW248" s="457">
        <f>IF(S248="",0,COUNTA($S$14:S250))</f>
        <v>0</v>
      </c>
      <c r="AX248" s="457">
        <f>IF(T248="",0,COUNTA($T$14:T250))</f>
        <v>0</v>
      </c>
      <c r="AY248" s="454">
        <f>IF(OR($K248="20100",$K249="20100",$K250="20100"),COUNTIF($K$14:K250,"20100"),0)</f>
        <v>0</v>
      </c>
      <c r="AZ248" s="451">
        <f t="shared" ref="AZ248" si="1349">IF($AY248=0,0,INDEX($M248:$M250,MATCH("20100",$K248:$K250,0),1))</f>
        <v>0</v>
      </c>
      <c r="BA248" s="145" t="str">
        <f t="shared" si="1134"/>
        <v/>
      </c>
      <c r="BB248" s="145" t="str">
        <f t="shared" si="1135"/>
        <v/>
      </c>
      <c r="BC248" s="145" t="str">
        <f t="shared" si="1136"/>
        <v/>
      </c>
      <c r="BD248" s="203" t="str">
        <f>IF(J248="","",COUNTIF($BC$14:BC248,BC248))</f>
        <v/>
      </c>
      <c r="BE248" s="1" t="str">
        <f t="shared" si="1137"/>
        <v/>
      </c>
      <c r="BF248" s="447" t="str">
        <f>IF(D248="","",COUNTIF($AD$14:AD248,AD248))</f>
        <v/>
      </c>
      <c r="BG248" s="447">
        <f t="shared" ref="BG248" si="1350">IF(BF248=1,BF248,0)</f>
        <v>0</v>
      </c>
      <c r="BH248" s="447" t="str">
        <f t="shared" ref="BH248" si="1351">IF(D248="","",$BL248)</f>
        <v/>
      </c>
      <c r="BI248" s="447" t="str">
        <f t="shared" ref="BI248" si="1352">IF(E248="","",$BL248)</f>
        <v/>
      </c>
      <c r="BJ248" s="447" t="str">
        <f t="shared" ref="BJ248" si="1353">IF(F248="","",$BL248)</f>
        <v/>
      </c>
      <c r="BK248" s="448" t="str">
        <f t="shared" ref="BK248" si="1354">IFERROR(IF(G248="","",BL248),"")</f>
        <v/>
      </c>
      <c r="BL248" s="447">
        <v>79</v>
      </c>
      <c r="BM248" s="447">
        <f t="shared" ref="BM248" si="1355">IF(C248&gt;0,"",IF(COUNTIF(BH248:BK250,BL248)=4,"",1))</f>
        <v>1</v>
      </c>
      <c r="BN248" s="145">
        <f>COUNTIF($AE$14:AE248,AD248&amp;"-"&amp;"*5000m*")</f>
        <v>0</v>
      </c>
      <c r="BO248" s="447">
        <f t="shared" ref="BO248" si="1356">SUM(BN248:BN250)/3</f>
        <v>0</v>
      </c>
      <c r="BP248" s="448" t="str">
        <f t="shared" ref="BP248" si="1357">IF(AD248="","",IF(AND(COUNTA(J248:J250)=0,COUNTA(S248:T250)=0),1,""))</f>
        <v/>
      </c>
      <c r="BQ248" s="447">
        <f t="shared" ref="BQ248:BR248" si="1358">IF(AND($AD248="",COUNTA(S248)&gt;0),1,0)</f>
        <v>0</v>
      </c>
      <c r="BR248" s="447">
        <f t="shared" si="1358"/>
        <v>0</v>
      </c>
      <c r="BS248" s="447" t="str">
        <f t="shared" ref="BS248" si="1359">D248&amp;"-"&amp;S248</f>
        <v>-</v>
      </c>
      <c r="BT248" s="447" t="str">
        <f>IF(S248="","",COUNTIF($BS$14:BS248,BS248))</f>
        <v/>
      </c>
      <c r="BU248" s="447" t="str">
        <f t="shared" ref="BU248" si="1360">D248&amp;"-"&amp;T248</f>
        <v>-</v>
      </c>
      <c r="BV248" s="447" t="str">
        <f>IF(T248="","",COUNTIF($BU$14:BU248,BU248))</f>
        <v/>
      </c>
    </row>
    <row r="249" spans="1:74" s="1" customFormat="1" ht="18" customHeight="1" thickBot="1">
      <c r="A249" s="523"/>
      <c r="B249" s="501"/>
      <c r="C249" s="503"/>
      <c r="D249" s="503"/>
      <c r="E249" s="503"/>
      <c r="F249" s="31" t="str">
        <f>IF(C248&gt;0,VLOOKUP(C248,男子登録情報!$A$1:$H$1688,5,0),"")</f>
        <v/>
      </c>
      <c r="G249" s="492"/>
      <c r="H249" s="492"/>
      <c r="I249" s="8" t="s">
        <v>30</v>
      </c>
      <c r="J249" s="112"/>
      <c r="K249" s="6" t="str">
        <f>IF(J249&gt;0,VLOOKUP(J249,男子登録情報!$J$1:$K$22,2,0),"")</f>
        <v/>
      </c>
      <c r="L249" s="8" t="s">
        <v>31</v>
      </c>
      <c r="M249" s="148"/>
      <c r="N249" s="7" t="str">
        <f t="shared" si="1095"/>
        <v/>
      </c>
      <c r="O249" s="271"/>
      <c r="P249" s="479"/>
      <c r="Q249" s="480"/>
      <c r="R249" s="481"/>
      <c r="S249" s="828"/>
      <c r="T249" s="828"/>
      <c r="W249" s="168">
        <f t="shared" si="1114"/>
        <v>0</v>
      </c>
      <c r="X249" s="447"/>
      <c r="Y249" s="145" t="str">
        <f t="shared" si="1097"/>
        <v/>
      </c>
      <c r="Z249" s="145" t="str">
        <f t="shared" si="1098"/>
        <v/>
      </c>
      <c r="AA249" s="145" t="str">
        <f t="shared" si="1099"/>
        <v/>
      </c>
      <c r="AB249" s="145" t="str">
        <f t="shared" si="1100"/>
        <v/>
      </c>
      <c r="AC249" s="178">
        <f t="shared" si="1115"/>
        <v>0</v>
      </c>
      <c r="AD249" s="308" t="str">
        <f t="shared" ref="AD249:AD250" si="1361">AD248</f>
        <v/>
      </c>
      <c r="AE249" s="145" t="str">
        <f t="shared" si="1117"/>
        <v/>
      </c>
      <c r="AF249" s="145" t="str">
        <f t="shared" si="1118"/>
        <v/>
      </c>
      <c r="AG249" s="182" t="str">
        <f t="shared" si="1119"/>
        <v/>
      </c>
      <c r="AH249" s="164">
        <f t="shared" si="1120"/>
        <v>0</v>
      </c>
      <c r="AJ249" s="164">
        <f t="shared" si="1121"/>
        <v>0</v>
      </c>
      <c r="AK249" s="164" t="str">
        <f t="shared" si="1122"/>
        <v>00000</v>
      </c>
      <c r="AL249" s="188" t="str">
        <f t="shared" si="1123"/>
        <v>0秒0</v>
      </c>
      <c r="AM249" s="189">
        <f t="shared" si="1124"/>
        <v>0</v>
      </c>
      <c r="AN249" s="189" t="str">
        <f t="shared" si="1125"/>
        <v>0</v>
      </c>
      <c r="AO249" s="189" t="str">
        <f t="shared" si="1126"/>
        <v>0</v>
      </c>
      <c r="AP249" s="189" t="str">
        <f t="shared" si="1127"/>
        <v>0m</v>
      </c>
      <c r="AQ249" s="189" t="str">
        <f t="shared" si="1128"/>
        <v>点</v>
      </c>
      <c r="AR249" s="164">
        <f t="shared" si="1129"/>
        <v>0</v>
      </c>
      <c r="AS249" s="144" t="str">
        <f t="shared" si="1130"/>
        <v/>
      </c>
      <c r="AT249" s="164">
        <f t="shared" si="1131"/>
        <v>0</v>
      </c>
      <c r="AU249" s="164">
        <f t="shared" si="1132"/>
        <v>0</v>
      </c>
      <c r="AV249" s="164">
        <f t="shared" si="1133"/>
        <v>0</v>
      </c>
      <c r="AW249" s="458"/>
      <c r="AX249" s="458"/>
      <c r="AY249" s="455"/>
      <c r="AZ249" s="452"/>
      <c r="BA249" s="145" t="str">
        <f t="shared" si="1134"/>
        <v/>
      </c>
      <c r="BB249" s="145" t="str">
        <f t="shared" si="1135"/>
        <v/>
      </c>
      <c r="BC249" s="145" t="str">
        <f t="shared" si="1136"/>
        <v/>
      </c>
      <c r="BD249" s="203" t="str">
        <f>IF(J249="","",COUNTIF($BC$14:BC249,BC249))</f>
        <v/>
      </c>
      <c r="BE249" s="1" t="str">
        <f t="shared" si="1137"/>
        <v/>
      </c>
      <c r="BF249" s="447"/>
      <c r="BG249" s="447"/>
      <c r="BH249" s="447"/>
      <c r="BI249" s="447"/>
      <c r="BJ249" s="447"/>
      <c r="BK249" s="449"/>
      <c r="BL249" s="447"/>
      <c r="BM249" s="447"/>
      <c r="BN249" s="145">
        <f>COUNTIF($AE$14:AE249,AD249&amp;"-"&amp;"*5000m*")</f>
        <v>0</v>
      </c>
      <c r="BO249" s="447"/>
      <c r="BP249" s="449"/>
      <c r="BQ249" s="447"/>
      <c r="BR249" s="447"/>
      <c r="BS249" s="447"/>
      <c r="BT249" s="447"/>
      <c r="BU249" s="447"/>
      <c r="BV249" s="447"/>
    </row>
    <row r="250" spans="1:74" s="1" customFormat="1" ht="18" customHeight="1" thickBot="1">
      <c r="A250" s="524"/>
      <c r="B250" s="169" t="s">
        <v>32</v>
      </c>
      <c r="C250" s="170"/>
      <c r="D250" s="32"/>
      <c r="E250" s="32"/>
      <c r="F250" s="33"/>
      <c r="G250" s="493"/>
      <c r="H250" s="493"/>
      <c r="I250" s="9" t="s">
        <v>33</v>
      </c>
      <c r="J250" s="112"/>
      <c r="K250" s="6" t="str">
        <f>IF(J250&gt;0,VLOOKUP(J250,男子登録情報!$J$1:$K$22,2,0),"")</f>
        <v/>
      </c>
      <c r="L250" s="10" t="s">
        <v>34</v>
      </c>
      <c r="M250" s="149"/>
      <c r="N250" s="7" t="str">
        <f t="shared" si="1095"/>
        <v/>
      </c>
      <c r="O250" s="271"/>
      <c r="P250" s="482"/>
      <c r="Q250" s="483"/>
      <c r="R250" s="484"/>
      <c r="S250" s="829"/>
      <c r="T250" s="829"/>
      <c r="W250" s="168">
        <f t="shared" si="1114"/>
        <v>0</v>
      </c>
      <c r="X250" s="447"/>
      <c r="Y250" s="145" t="str">
        <f t="shared" si="1097"/>
        <v/>
      </c>
      <c r="Z250" s="145" t="str">
        <f t="shared" si="1098"/>
        <v/>
      </c>
      <c r="AA250" s="145" t="str">
        <f t="shared" si="1099"/>
        <v/>
      </c>
      <c r="AB250" s="145" t="str">
        <f t="shared" si="1100"/>
        <v/>
      </c>
      <c r="AC250" s="178">
        <f t="shared" si="1115"/>
        <v>0</v>
      </c>
      <c r="AD250" s="309" t="str">
        <f t="shared" si="1361"/>
        <v/>
      </c>
      <c r="AE250" s="145" t="str">
        <f t="shared" si="1117"/>
        <v/>
      </c>
      <c r="AF250" s="145" t="str">
        <f t="shared" si="1118"/>
        <v/>
      </c>
      <c r="AG250" s="182" t="str">
        <f t="shared" si="1119"/>
        <v/>
      </c>
      <c r="AH250" s="164">
        <f t="shared" si="1120"/>
        <v>0</v>
      </c>
      <c r="AJ250" s="164">
        <f t="shared" si="1121"/>
        <v>0</v>
      </c>
      <c r="AK250" s="164" t="str">
        <f t="shared" si="1122"/>
        <v>00000</v>
      </c>
      <c r="AL250" s="188" t="str">
        <f t="shared" si="1123"/>
        <v>0秒0</v>
      </c>
      <c r="AM250" s="189">
        <f t="shared" si="1124"/>
        <v>0</v>
      </c>
      <c r="AN250" s="189" t="str">
        <f t="shared" si="1125"/>
        <v>0</v>
      </c>
      <c r="AO250" s="189" t="str">
        <f t="shared" si="1126"/>
        <v>0</v>
      </c>
      <c r="AP250" s="189" t="str">
        <f t="shared" si="1127"/>
        <v>0m</v>
      </c>
      <c r="AQ250" s="189" t="str">
        <f t="shared" si="1128"/>
        <v>点</v>
      </c>
      <c r="AR250" s="164">
        <f t="shared" si="1129"/>
        <v>0</v>
      </c>
      <c r="AS250" s="144" t="str">
        <f t="shared" si="1130"/>
        <v/>
      </c>
      <c r="AT250" s="164">
        <f t="shared" si="1131"/>
        <v>0</v>
      </c>
      <c r="AU250" s="164">
        <f t="shared" si="1132"/>
        <v>0</v>
      </c>
      <c r="AV250" s="164">
        <f t="shared" si="1133"/>
        <v>0</v>
      </c>
      <c r="AW250" s="459"/>
      <c r="AX250" s="459"/>
      <c r="AY250" s="456"/>
      <c r="AZ250" s="453"/>
      <c r="BA250" s="145" t="str">
        <f t="shared" si="1134"/>
        <v/>
      </c>
      <c r="BB250" s="145" t="str">
        <f t="shared" si="1135"/>
        <v/>
      </c>
      <c r="BC250" s="145" t="str">
        <f t="shared" si="1136"/>
        <v/>
      </c>
      <c r="BD250" s="203" t="str">
        <f>IF(J250="","",COUNTIF($BC$14:BC250,BC250))</f>
        <v/>
      </c>
      <c r="BE250" s="1" t="str">
        <f t="shared" si="1137"/>
        <v/>
      </c>
      <c r="BF250" s="447"/>
      <c r="BG250" s="447"/>
      <c r="BH250" s="447"/>
      <c r="BI250" s="447"/>
      <c r="BJ250" s="447"/>
      <c r="BK250" s="450"/>
      <c r="BL250" s="447"/>
      <c r="BM250" s="447"/>
      <c r="BN250" s="145">
        <f>COUNTIF($AE$14:AE250,AD250&amp;"-"&amp;"*5000m*")</f>
        <v>0</v>
      </c>
      <c r="BO250" s="447"/>
      <c r="BP250" s="450"/>
      <c r="BQ250" s="447"/>
      <c r="BR250" s="447"/>
      <c r="BS250" s="447"/>
      <c r="BT250" s="447"/>
      <c r="BU250" s="447"/>
      <c r="BV250" s="447"/>
    </row>
    <row r="251" spans="1:74" s="1" customFormat="1" ht="18" customHeight="1" thickTop="1" thickBot="1">
      <c r="A251" s="522">
        <v>80</v>
      </c>
      <c r="B251" s="500" t="s">
        <v>1224</v>
      </c>
      <c r="C251" s="502"/>
      <c r="D251" s="502" t="str">
        <f>IF(C251&gt;0,VLOOKUP(C251,男子登録情報!$A$1:$H$1688,3,0),"")</f>
        <v/>
      </c>
      <c r="E251" s="502" t="str">
        <f>IF(C251&gt;0,VLOOKUP(C251,男子登録情報!$A$1:$H$1688,4,0),"")</f>
        <v/>
      </c>
      <c r="F251" s="30" t="str">
        <f>IF(C251&gt;0,VLOOKUP(C251,男子登録情報!$A$1:$H$1688,8,0),"")</f>
        <v/>
      </c>
      <c r="G251" s="491" t="e">
        <f>IF(F252&gt;0,VLOOKUP(F252,男子登録情報!$N$2:$O$48,2,0),"")</f>
        <v>#N/A</v>
      </c>
      <c r="H251" s="491" t="str">
        <f t="shared" ref="H251" si="1362">IF(C251&gt;0,TEXT(C251,"100000000"),"000000000")</f>
        <v>000000000</v>
      </c>
      <c r="I251" s="5" t="s">
        <v>26</v>
      </c>
      <c r="J251" s="112"/>
      <c r="K251" s="6" t="str">
        <f>IF(J251&gt;0,VLOOKUP(J251,男子登録情報!$J$1:$K$22,2,0),"")</f>
        <v/>
      </c>
      <c r="L251" s="5" t="s">
        <v>29</v>
      </c>
      <c r="M251" s="150"/>
      <c r="N251" s="7" t="str">
        <f t="shared" si="1095"/>
        <v/>
      </c>
      <c r="O251" s="271"/>
      <c r="P251" s="512"/>
      <c r="Q251" s="513"/>
      <c r="R251" s="514"/>
      <c r="S251" s="827"/>
      <c r="T251" s="827"/>
      <c r="W251" s="168">
        <f t="shared" si="1114"/>
        <v>0</v>
      </c>
      <c r="X251" s="447">
        <f t="shared" ref="X251" si="1363">C251</f>
        <v>0</v>
      </c>
      <c r="Y251" s="145" t="str">
        <f t="shared" si="1097"/>
        <v/>
      </c>
      <c r="Z251" s="145" t="str">
        <f t="shared" si="1098"/>
        <v/>
      </c>
      <c r="AA251" s="145" t="str">
        <f t="shared" si="1099"/>
        <v/>
      </c>
      <c r="AB251" s="145" t="str">
        <f t="shared" si="1100"/>
        <v/>
      </c>
      <c r="AC251" s="178">
        <f t="shared" si="1115"/>
        <v>0</v>
      </c>
      <c r="AD251" s="307" t="str">
        <f t="shared" ref="AD251" si="1364">IF(D251="","",D251)</f>
        <v/>
      </c>
      <c r="AE251" s="145" t="str">
        <f t="shared" si="1117"/>
        <v/>
      </c>
      <c r="AF251" s="145" t="str">
        <f t="shared" si="1118"/>
        <v/>
      </c>
      <c r="AG251" s="182" t="str">
        <f t="shared" si="1119"/>
        <v/>
      </c>
      <c r="AH251" s="164">
        <f t="shared" si="1120"/>
        <v>0</v>
      </c>
      <c r="AJ251" s="164">
        <f t="shared" si="1121"/>
        <v>0</v>
      </c>
      <c r="AK251" s="164" t="str">
        <f t="shared" si="1122"/>
        <v>00000</v>
      </c>
      <c r="AL251" s="188" t="str">
        <f t="shared" si="1123"/>
        <v>0秒0</v>
      </c>
      <c r="AM251" s="189">
        <f t="shared" si="1124"/>
        <v>0</v>
      </c>
      <c r="AN251" s="189" t="str">
        <f t="shared" si="1125"/>
        <v>0</v>
      </c>
      <c r="AO251" s="189" t="str">
        <f t="shared" si="1126"/>
        <v>0</v>
      </c>
      <c r="AP251" s="189" t="str">
        <f t="shared" si="1127"/>
        <v>0m</v>
      </c>
      <c r="AQ251" s="189" t="str">
        <f t="shared" si="1128"/>
        <v>点</v>
      </c>
      <c r="AR251" s="164">
        <f t="shared" si="1129"/>
        <v>0</v>
      </c>
      <c r="AS251" s="144" t="str">
        <f t="shared" si="1130"/>
        <v/>
      </c>
      <c r="AT251" s="164">
        <f t="shared" si="1131"/>
        <v>0</v>
      </c>
      <c r="AU251" s="164">
        <f t="shared" si="1132"/>
        <v>0</v>
      </c>
      <c r="AV251" s="164">
        <f t="shared" si="1133"/>
        <v>0</v>
      </c>
      <c r="AW251" s="457">
        <f>IF(S251="",0,COUNTA($S$14:S253))</f>
        <v>0</v>
      </c>
      <c r="AX251" s="457">
        <f>IF(T251="",0,COUNTA($T$14:T253))</f>
        <v>0</v>
      </c>
      <c r="AY251" s="454">
        <f>IF(OR($K251="20100",$K252="20100",$K253="20100"),COUNTIF($K$14:K253,"20100"),0)</f>
        <v>0</v>
      </c>
      <c r="AZ251" s="451">
        <f t="shared" ref="AZ251" si="1365">IF($AY251=0,0,INDEX($M251:$M253,MATCH("20100",$K251:$K253,0),1))</f>
        <v>0</v>
      </c>
      <c r="BA251" s="145" t="str">
        <f t="shared" si="1134"/>
        <v/>
      </c>
      <c r="BB251" s="145" t="str">
        <f t="shared" si="1135"/>
        <v/>
      </c>
      <c r="BC251" s="145" t="str">
        <f t="shared" si="1136"/>
        <v/>
      </c>
      <c r="BD251" s="203" t="str">
        <f>IF(J251="","",COUNTIF($BC$14:BC251,BC251))</f>
        <v/>
      </c>
      <c r="BE251" s="1" t="str">
        <f t="shared" si="1137"/>
        <v/>
      </c>
      <c r="BF251" s="447" t="str">
        <f>IF(D251="","",COUNTIF($AD$14:AD251,AD251))</f>
        <v/>
      </c>
      <c r="BG251" s="447">
        <f t="shared" ref="BG251" si="1366">IF(BF251=1,BF251,0)</f>
        <v>0</v>
      </c>
      <c r="BH251" s="447" t="str">
        <f t="shared" ref="BH251" si="1367">IF(D251="","",$BL251)</f>
        <v/>
      </c>
      <c r="BI251" s="447" t="str">
        <f t="shared" ref="BI251" si="1368">IF(E251="","",$BL251)</f>
        <v/>
      </c>
      <c r="BJ251" s="447" t="str">
        <f t="shared" ref="BJ251" si="1369">IF(F251="","",$BL251)</f>
        <v/>
      </c>
      <c r="BK251" s="448" t="str">
        <f t="shared" ref="BK251" si="1370">IFERROR(IF(G251="","",BL251),"")</f>
        <v/>
      </c>
      <c r="BL251" s="447">
        <v>80</v>
      </c>
      <c r="BM251" s="447">
        <f t="shared" ref="BM251" si="1371">IF(C251&gt;0,"",IF(COUNTIF(BH251:BK253,BL251)=4,"",1))</f>
        <v>1</v>
      </c>
      <c r="BN251" s="145">
        <f>COUNTIF($AE$14:AE251,AD251&amp;"-"&amp;"*5000m*")</f>
        <v>0</v>
      </c>
      <c r="BO251" s="447">
        <f t="shared" ref="BO251" si="1372">SUM(BN251:BN253)/3</f>
        <v>0</v>
      </c>
      <c r="BP251" s="448" t="str">
        <f t="shared" ref="BP251" si="1373">IF(AD251="","",IF(AND(COUNTA(J251:J253)=0,COUNTA(S251:T253)=0),1,""))</f>
        <v/>
      </c>
      <c r="BQ251" s="447">
        <f t="shared" ref="BQ251:BR251" si="1374">IF(AND($AD251="",COUNTA(S251)&gt;0),1,0)</f>
        <v>0</v>
      </c>
      <c r="BR251" s="447">
        <f t="shared" si="1374"/>
        <v>0</v>
      </c>
      <c r="BS251" s="447" t="str">
        <f t="shared" ref="BS251" si="1375">D251&amp;"-"&amp;S251</f>
        <v>-</v>
      </c>
      <c r="BT251" s="447" t="str">
        <f>IF(S251="","",COUNTIF($BS$14:BS251,BS251))</f>
        <v/>
      </c>
      <c r="BU251" s="447" t="str">
        <f t="shared" ref="BU251" si="1376">D251&amp;"-"&amp;T251</f>
        <v>-</v>
      </c>
      <c r="BV251" s="447" t="str">
        <f>IF(T251="","",COUNTIF($BU$14:BU251,BU251))</f>
        <v/>
      </c>
    </row>
    <row r="252" spans="1:74" s="1" customFormat="1" ht="18" customHeight="1" thickBot="1">
      <c r="A252" s="523"/>
      <c r="B252" s="501"/>
      <c r="C252" s="503"/>
      <c r="D252" s="503"/>
      <c r="E252" s="503"/>
      <c r="F252" s="31" t="str">
        <f>IF(C251&gt;0,VLOOKUP(C251,男子登録情報!$A$1:$H$1688,5,0),"")</f>
        <v/>
      </c>
      <c r="G252" s="492"/>
      <c r="H252" s="492"/>
      <c r="I252" s="8" t="s">
        <v>30</v>
      </c>
      <c r="J252" s="112"/>
      <c r="K252" s="6" t="str">
        <f>IF(J252&gt;0,VLOOKUP(J252,男子登録情報!$J$1:$K$22,2,0),"")</f>
        <v/>
      </c>
      <c r="L252" s="8" t="s">
        <v>31</v>
      </c>
      <c r="M252" s="148"/>
      <c r="N252" s="7" t="str">
        <f t="shared" si="1095"/>
        <v/>
      </c>
      <c r="O252" s="271"/>
      <c r="P252" s="479"/>
      <c r="Q252" s="480"/>
      <c r="R252" s="481"/>
      <c r="S252" s="828"/>
      <c r="T252" s="828"/>
      <c r="W252" s="168">
        <f t="shared" si="1114"/>
        <v>0</v>
      </c>
      <c r="X252" s="447"/>
      <c r="Y252" s="145" t="str">
        <f t="shared" si="1097"/>
        <v/>
      </c>
      <c r="Z252" s="145" t="str">
        <f t="shared" si="1098"/>
        <v/>
      </c>
      <c r="AA252" s="145" t="str">
        <f t="shared" si="1099"/>
        <v/>
      </c>
      <c r="AB252" s="145" t="str">
        <f t="shared" si="1100"/>
        <v/>
      </c>
      <c r="AC252" s="178">
        <f t="shared" si="1115"/>
        <v>0</v>
      </c>
      <c r="AD252" s="308" t="str">
        <f t="shared" ref="AD252:AD253" si="1377">AD251</f>
        <v/>
      </c>
      <c r="AE252" s="145" t="str">
        <f t="shared" si="1117"/>
        <v/>
      </c>
      <c r="AF252" s="145" t="str">
        <f t="shared" si="1118"/>
        <v/>
      </c>
      <c r="AG252" s="182" t="str">
        <f t="shared" si="1119"/>
        <v/>
      </c>
      <c r="AH252" s="164">
        <f t="shared" si="1120"/>
        <v>0</v>
      </c>
      <c r="AJ252" s="164">
        <f t="shared" si="1121"/>
        <v>0</v>
      </c>
      <c r="AK252" s="164" t="str">
        <f t="shared" si="1122"/>
        <v>00000</v>
      </c>
      <c r="AL252" s="188" t="str">
        <f t="shared" si="1123"/>
        <v>0秒0</v>
      </c>
      <c r="AM252" s="189">
        <f t="shared" si="1124"/>
        <v>0</v>
      </c>
      <c r="AN252" s="189" t="str">
        <f t="shared" si="1125"/>
        <v>0</v>
      </c>
      <c r="AO252" s="189" t="str">
        <f t="shared" si="1126"/>
        <v>0</v>
      </c>
      <c r="AP252" s="189" t="str">
        <f t="shared" si="1127"/>
        <v>0m</v>
      </c>
      <c r="AQ252" s="189" t="str">
        <f t="shared" si="1128"/>
        <v>点</v>
      </c>
      <c r="AR252" s="164">
        <f t="shared" si="1129"/>
        <v>0</v>
      </c>
      <c r="AS252" s="144" t="str">
        <f t="shared" si="1130"/>
        <v/>
      </c>
      <c r="AT252" s="164">
        <f t="shared" si="1131"/>
        <v>0</v>
      </c>
      <c r="AU252" s="164">
        <f t="shared" si="1132"/>
        <v>0</v>
      </c>
      <c r="AV252" s="164">
        <f t="shared" si="1133"/>
        <v>0</v>
      </c>
      <c r="AW252" s="458"/>
      <c r="AX252" s="458"/>
      <c r="AY252" s="455"/>
      <c r="AZ252" s="452"/>
      <c r="BA252" s="145" t="str">
        <f t="shared" si="1134"/>
        <v/>
      </c>
      <c r="BB252" s="145" t="str">
        <f t="shared" si="1135"/>
        <v/>
      </c>
      <c r="BC252" s="145" t="str">
        <f t="shared" si="1136"/>
        <v/>
      </c>
      <c r="BD252" s="203" t="str">
        <f>IF(J252="","",COUNTIF($BC$14:BC252,BC252))</f>
        <v/>
      </c>
      <c r="BE252" s="1" t="str">
        <f t="shared" si="1137"/>
        <v/>
      </c>
      <c r="BF252" s="447"/>
      <c r="BG252" s="447"/>
      <c r="BH252" s="447"/>
      <c r="BI252" s="447"/>
      <c r="BJ252" s="447"/>
      <c r="BK252" s="449"/>
      <c r="BL252" s="447"/>
      <c r="BM252" s="447"/>
      <c r="BN252" s="145">
        <f>COUNTIF($AE$14:AE252,AD252&amp;"-"&amp;"*5000m*")</f>
        <v>0</v>
      </c>
      <c r="BO252" s="447"/>
      <c r="BP252" s="449"/>
      <c r="BQ252" s="447"/>
      <c r="BR252" s="447"/>
      <c r="BS252" s="447"/>
      <c r="BT252" s="447"/>
      <c r="BU252" s="447"/>
      <c r="BV252" s="447"/>
    </row>
    <row r="253" spans="1:74" s="1" customFormat="1" ht="18" customHeight="1" thickBot="1">
      <c r="A253" s="524"/>
      <c r="B253" s="169" t="s">
        <v>32</v>
      </c>
      <c r="C253" s="170"/>
      <c r="D253" s="32"/>
      <c r="E253" s="32"/>
      <c r="F253" s="33"/>
      <c r="G253" s="493"/>
      <c r="H253" s="493"/>
      <c r="I253" s="9" t="s">
        <v>33</v>
      </c>
      <c r="J253" s="112"/>
      <c r="K253" s="6" t="str">
        <f>IF(J253&gt;0,VLOOKUP(J253,男子登録情報!$J$1:$K$22,2,0),"")</f>
        <v/>
      </c>
      <c r="L253" s="10" t="s">
        <v>34</v>
      </c>
      <c r="M253" s="149"/>
      <c r="N253" s="7" t="str">
        <f t="shared" si="1095"/>
        <v/>
      </c>
      <c r="O253" s="271"/>
      <c r="P253" s="482"/>
      <c r="Q253" s="483"/>
      <c r="R253" s="484"/>
      <c r="S253" s="829"/>
      <c r="T253" s="829"/>
      <c r="W253" s="168">
        <f t="shared" si="1114"/>
        <v>0</v>
      </c>
      <c r="X253" s="447"/>
      <c r="Y253" s="145" t="str">
        <f t="shared" si="1097"/>
        <v/>
      </c>
      <c r="Z253" s="145" t="str">
        <f t="shared" si="1098"/>
        <v/>
      </c>
      <c r="AA253" s="145" t="str">
        <f t="shared" si="1099"/>
        <v/>
      </c>
      <c r="AB253" s="145" t="str">
        <f t="shared" si="1100"/>
        <v/>
      </c>
      <c r="AC253" s="178">
        <f t="shared" si="1115"/>
        <v>0</v>
      </c>
      <c r="AD253" s="309" t="str">
        <f t="shared" si="1377"/>
        <v/>
      </c>
      <c r="AE253" s="145" t="str">
        <f t="shared" si="1117"/>
        <v/>
      </c>
      <c r="AF253" s="145" t="str">
        <f t="shared" si="1118"/>
        <v/>
      </c>
      <c r="AG253" s="182" t="str">
        <f t="shared" si="1119"/>
        <v/>
      </c>
      <c r="AH253" s="164">
        <f t="shared" si="1120"/>
        <v>0</v>
      </c>
      <c r="AJ253" s="164">
        <f t="shared" si="1121"/>
        <v>0</v>
      </c>
      <c r="AK253" s="164" t="str">
        <f t="shared" si="1122"/>
        <v>00000</v>
      </c>
      <c r="AL253" s="188" t="str">
        <f t="shared" si="1123"/>
        <v>0秒0</v>
      </c>
      <c r="AM253" s="189">
        <f t="shared" si="1124"/>
        <v>0</v>
      </c>
      <c r="AN253" s="189" t="str">
        <f t="shared" si="1125"/>
        <v>0</v>
      </c>
      <c r="AO253" s="189" t="str">
        <f t="shared" si="1126"/>
        <v>0</v>
      </c>
      <c r="AP253" s="189" t="str">
        <f t="shared" si="1127"/>
        <v>0m</v>
      </c>
      <c r="AQ253" s="189" t="str">
        <f t="shared" si="1128"/>
        <v>点</v>
      </c>
      <c r="AR253" s="164">
        <f t="shared" si="1129"/>
        <v>0</v>
      </c>
      <c r="AS253" s="144" t="str">
        <f t="shared" si="1130"/>
        <v/>
      </c>
      <c r="AT253" s="164">
        <f t="shared" si="1131"/>
        <v>0</v>
      </c>
      <c r="AU253" s="164">
        <f t="shared" si="1132"/>
        <v>0</v>
      </c>
      <c r="AV253" s="164">
        <f t="shared" si="1133"/>
        <v>0</v>
      </c>
      <c r="AW253" s="459"/>
      <c r="AX253" s="459"/>
      <c r="AY253" s="456"/>
      <c r="AZ253" s="453"/>
      <c r="BA253" s="145" t="str">
        <f t="shared" si="1134"/>
        <v/>
      </c>
      <c r="BB253" s="145" t="str">
        <f t="shared" si="1135"/>
        <v/>
      </c>
      <c r="BC253" s="145" t="str">
        <f t="shared" si="1136"/>
        <v/>
      </c>
      <c r="BD253" s="203" t="str">
        <f>IF(J253="","",COUNTIF($BC$14:BC253,BC253))</f>
        <v/>
      </c>
      <c r="BE253" s="1" t="str">
        <f t="shared" si="1137"/>
        <v/>
      </c>
      <c r="BF253" s="447"/>
      <c r="BG253" s="447"/>
      <c r="BH253" s="447"/>
      <c r="BI253" s="447"/>
      <c r="BJ253" s="447"/>
      <c r="BK253" s="450"/>
      <c r="BL253" s="447"/>
      <c r="BM253" s="447"/>
      <c r="BN253" s="145">
        <f>COUNTIF($AE$14:AE253,AD253&amp;"-"&amp;"*5000m*")</f>
        <v>0</v>
      </c>
      <c r="BO253" s="447"/>
      <c r="BP253" s="450"/>
      <c r="BQ253" s="447"/>
      <c r="BR253" s="447"/>
      <c r="BS253" s="447"/>
      <c r="BT253" s="447"/>
      <c r="BU253" s="447"/>
      <c r="BV253" s="447"/>
    </row>
    <row r="254" spans="1:74" s="1" customFormat="1" ht="18" customHeight="1" thickTop="1" thickBot="1">
      <c r="A254" s="522">
        <v>81</v>
      </c>
      <c r="B254" s="500" t="s">
        <v>1224</v>
      </c>
      <c r="C254" s="502"/>
      <c r="D254" s="502" t="str">
        <f>IF(C254&gt;0,VLOOKUP(C254,男子登録情報!$A$1:$H$1688,3,0),"")</f>
        <v/>
      </c>
      <c r="E254" s="502" t="str">
        <f>IF(C254&gt;0,VLOOKUP(C254,男子登録情報!$A$1:$H$1688,4,0),"")</f>
        <v/>
      </c>
      <c r="F254" s="30" t="str">
        <f>IF(C254&gt;0,VLOOKUP(C254,男子登録情報!$A$1:$H$1688,8,0),"")</f>
        <v/>
      </c>
      <c r="G254" s="491" t="e">
        <f>IF(F255&gt;0,VLOOKUP(F255,男子登録情報!$N$2:$O$48,2,0),"")</f>
        <v>#N/A</v>
      </c>
      <c r="H254" s="491" t="str">
        <f t="shared" ref="H254" si="1378">IF(C254&gt;0,TEXT(C254,"100000000"),"000000000")</f>
        <v>000000000</v>
      </c>
      <c r="I254" s="5" t="s">
        <v>26</v>
      </c>
      <c r="J254" s="112"/>
      <c r="K254" s="6" t="str">
        <f>IF(J254&gt;0,VLOOKUP(J254,男子登録情報!$J$1:$K$22,2,0),"")</f>
        <v/>
      </c>
      <c r="L254" s="5" t="s">
        <v>29</v>
      </c>
      <c r="M254" s="150"/>
      <c r="N254" s="7" t="str">
        <f t="shared" si="1095"/>
        <v/>
      </c>
      <c r="O254" s="271"/>
      <c r="P254" s="512"/>
      <c r="Q254" s="513"/>
      <c r="R254" s="514"/>
      <c r="S254" s="827"/>
      <c r="T254" s="827"/>
      <c r="W254" s="168">
        <f t="shared" si="1114"/>
        <v>0</v>
      </c>
      <c r="X254" s="447">
        <f t="shared" ref="X254" si="1379">C254</f>
        <v>0</v>
      </c>
      <c r="Y254" s="145" t="str">
        <f t="shared" si="1097"/>
        <v/>
      </c>
      <c r="Z254" s="145" t="str">
        <f t="shared" si="1098"/>
        <v/>
      </c>
      <c r="AA254" s="145" t="str">
        <f t="shared" si="1099"/>
        <v/>
      </c>
      <c r="AB254" s="145" t="str">
        <f t="shared" si="1100"/>
        <v/>
      </c>
      <c r="AC254" s="178">
        <f t="shared" si="1115"/>
        <v>0</v>
      </c>
      <c r="AD254" s="307" t="str">
        <f t="shared" ref="AD254" si="1380">IF(D254="","",D254)</f>
        <v/>
      </c>
      <c r="AE254" s="145" t="str">
        <f t="shared" si="1117"/>
        <v/>
      </c>
      <c r="AF254" s="145" t="str">
        <f t="shared" si="1118"/>
        <v/>
      </c>
      <c r="AG254" s="182" t="str">
        <f t="shared" si="1119"/>
        <v/>
      </c>
      <c r="AH254" s="164">
        <f t="shared" si="1120"/>
        <v>0</v>
      </c>
      <c r="AJ254" s="164">
        <f t="shared" si="1121"/>
        <v>0</v>
      </c>
      <c r="AK254" s="164" t="str">
        <f t="shared" si="1122"/>
        <v>00000</v>
      </c>
      <c r="AL254" s="188" t="str">
        <f t="shared" si="1123"/>
        <v>0秒0</v>
      </c>
      <c r="AM254" s="189">
        <f t="shared" si="1124"/>
        <v>0</v>
      </c>
      <c r="AN254" s="189" t="str">
        <f t="shared" si="1125"/>
        <v>0</v>
      </c>
      <c r="AO254" s="189" t="str">
        <f t="shared" si="1126"/>
        <v>0</v>
      </c>
      <c r="AP254" s="189" t="str">
        <f t="shared" si="1127"/>
        <v>0m</v>
      </c>
      <c r="AQ254" s="189" t="str">
        <f t="shared" si="1128"/>
        <v>点</v>
      </c>
      <c r="AR254" s="164">
        <f t="shared" si="1129"/>
        <v>0</v>
      </c>
      <c r="AS254" s="144" t="str">
        <f t="shared" si="1130"/>
        <v/>
      </c>
      <c r="AT254" s="164">
        <f t="shared" si="1131"/>
        <v>0</v>
      </c>
      <c r="AU254" s="164">
        <f t="shared" si="1132"/>
        <v>0</v>
      </c>
      <c r="AV254" s="164">
        <f t="shared" si="1133"/>
        <v>0</v>
      </c>
      <c r="AW254" s="457">
        <f>IF(S254="",0,COUNTA($S$14:S256))</f>
        <v>0</v>
      </c>
      <c r="AX254" s="457">
        <f>IF(T254="",0,COUNTA($T$14:T256))</f>
        <v>0</v>
      </c>
      <c r="AY254" s="454">
        <f>IF(OR($K254="20100",$K255="20100",$K256="20100"),COUNTIF($K$14:K256,"20100"),0)</f>
        <v>0</v>
      </c>
      <c r="AZ254" s="451">
        <f t="shared" ref="AZ254" si="1381">IF($AY254=0,0,INDEX($M254:$M256,MATCH("20100",$K254:$K256,0),1))</f>
        <v>0</v>
      </c>
      <c r="BA254" s="145" t="str">
        <f t="shared" si="1134"/>
        <v/>
      </c>
      <c r="BB254" s="145" t="str">
        <f t="shared" si="1135"/>
        <v/>
      </c>
      <c r="BC254" s="145" t="str">
        <f t="shared" si="1136"/>
        <v/>
      </c>
      <c r="BD254" s="203" t="str">
        <f>IF(J254="","",COUNTIF($BC$14:BC254,BC254))</f>
        <v/>
      </c>
      <c r="BE254" s="1" t="str">
        <f t="shared" si="1137"/>
        <v/>
      </c>
      <c r="BF254" s="447" t="str">
        <f>IF(D254="","",COUNTIF($AD$14:AD254,AD254))</f>
        <v/>
      </c>
      <c r="BG254" s="447">
        <f t="shared" ref="BG254" si="1382">IF(BF254=1,BF254,0)</f>
        <v>0</v>
      </c>
      <c r="BH254" s="447" t="str">
        <f t="shared" ref="BH254" si="1383">IF(D254="","",$BL254)</f>
        <v/>
      </c>
      <c r="BI254" s="447" t="str">
        <f t="shared" ref="BI254" si="1384">IF(E254="","",$BL254)</f>
        <v/>
      </c>
      <c r="BJ254" s="447" t="str">
        <f t="shared" ref="BJ254" si="1385">IF(F254="","",$BL254)</f>
        <v/>
      </c>
      <c r="BK254" s="448" t="str">
        <f t="shared" ref="BK254" si="1386">IFERROR(IF(G254="","",BL254),"")</f>
        <v/>
      </c>
      <c r="BL254" s="447">
        <v>81</v>
      </c>
      <c r="BM254" s="447">
        <f t="shared" ref="BM254" si="1387">IF(C254&gt;0,"",IF(COUNTIF(BH254:BK256,BL254)=4,"",1))</f>
        <v>1</v>
      </c>
      <c r="BN254" s="145">
        <f>COUNTIF($AE$14:AE254,AD254&amp;"-"&amp;"*5000m*")</f>
        <v>0</v>
      </c>
      <c r="BO254" s="447">
        <f t="shared" ref="BO254" si="1388">SUM(BN254:BN256)/3</f>
        <v>0</v>
      </c>
      <c r="BP254" s="448" t="str">
        <f t="shared" ref="BP254" si="1389">IF(AD254="","",IF(AND(COUNTA(J254:J256)=0,COUNTA(S254:T256)=0),1,""))</f>
        <v/>
      </c>
      <c r="BQ254" s="447">
        <f t="shared" ref="BQ254:BR254" si="1390">IF(AND($AD254="",COUNTA(S254)&gt;0),1,0)</f>
        <v>0</v>
      </c>
      <c r="BR254" s="447">
        <f t="shared" si="1390"/>
        <v>0</v>
      </c>
      <c r="BS254" s="447" t="str">
        <f t="shared" ref="BS254" si="1391">D254&amp;"-"&amp;S254</f>
        <v>-</v>
      </c>
      <c r="BT254" s="447" t="str">
        <f>IF(S254="","",COUNTIF($BS$14:BS254,BS254))</f>
        <v/>
      </c>
      <c r="BU254" s="447" t="str">
        <f t="shared" ref="BU254" si="1392">D254&amp;"-"&amp;T254</f>
        <v>-</v>
      </c>
      <c r="BV254" s="447" t="str">
        <f>IF(T254="","",COUNTIF($BU$14:BU254,BU254))</f>
        <v/>
      </c>
    </row>
    <row r="255" spans="1:74" s="1" customFormat="1" ht="18" customHeight="1" thickBot="1">
      <c r="A255" s="523"/>
      <c r="B255" s="501"/>
      <c r="C255" s="503"/>
      <c r="D255" s="503"/>
      <c r="E255" s="503"/>
      <c r="F255" s="31" t="str">
        <f>IF(C254&gt;0,VLOOKUP(C254,男子登録情報!$A$1:$H$1688,5,0),"")</f>
        <v/>
      </c>
      <c r="G255" s="492"/>
      <c r="H255" s="492"/>
      <c r="I255" s="8" t="s">
        <v>30</v>
      </c>
      <c r="J255" s="112"/>
      <c r="K255" s="6" t="str">
        <f>IF(J255&gt;0,VLOOKUP(J255,男子登録情報!$J$1:$K$22,2,0),"")</f>
        <v/>
      </c>
      <c r="L255" s="8" t="s">
        <v>31</v>
      </c>
      <c r="M255" s="148"/>
      <c r="N255" s="7" t="str">
        <f t="shared" si="1095"/>
        <v/>
      </c>
      <c r="O255" s="271"/>
      <c r="P255" s="479"/>
      <c r="Q255" s="480"/>
      <c r="R255" s="481"/>
      <c r="S255" s="828"/>
      <c r="T255" s="828"/>
      <c r="W255" s="168">
        <f t="shared" si="1114"/>
        <v>0</v>
      </c>
      <c r="X255" s="447"/>
      <c r="Y255" s="145" t="str">
        <f t="shared" si="1097"/>
        <v/>
      </c>
      <c r="Z255" s="145" t="str">
        <f t="shared" si="1098"/>
        <v/>
      </c>
      <c r="AA255" s="145" t="str">
        <f t="shared" si="1099"/>
        <v/>
      </c>
      <c r="AB255" s="145" t="str">
        <f t="shared" si="1100"/>
        <v/>
      </c>
      <c r="AC255" s="178">
        <f t="shared" si="1115"/>
        <v>0</v>
      </c>
      <c r="AD255" s="308" t="str">
        <f t="shared" ref="AD255:AD256" si="1393">AD254</f>
        <v/>
      </c>
      <c r="AE255" s="145" t="str">
        <f t="shared" si="1117"/>
        <v/>
      </c>
      <c r="AF255" s="145" t="str">
        <f t="shared" si="1118"/>
        <v/>
      </c>
      <c r="AG255" s="182" t="str">
        <f t="shared" si="1119"/>
        <v/>
      </c>
      <c r="AH255" s="164">
        <f t="shared" si="1120"/>
        <v>0</v>
      </c>
      <c r="AJ255" s="164">
        <f t="shared" si="1121"/>
        <v>0</v>
      </c>
      <c r="AK255" s="164" t="str">
        <f t="shared" si="1122"/>
        <v>00000</v>
      </c>
      <c r="AL255" s="188" t="str">
        <f t="shared" si="1123"/>
        <v>0秒0</v>
      </c>
      <c r="AM255" s="189">
        <f t="shared" si="1124"/>
        <v>0</v>
      </c>
      <c r="AN255" s="189" t="str">
        <f t="shared" si="1125"/>
        <v>0</v>
      </c>
      <c r="AO255" s="189" t="str">
        <f t="shared" si="1126"/>
        <v>0</v>
      </c>
      <c r="AP255" s="189" t="str">
        <f t="shared" si="1127"/>
        <v>0m</v>
      </c>
      <c r="AQ255" s="189" t="str">
        <f t="shared" si="1128"/>
        <v>点</v>
      </c>
      <c r="AR255" s="164">
        <f t="shared" si="1129"/>
        <v>0</v>
      </c>
      <c r="AS255" s="144" t="str">
        <f t="shared" si="1130"/>
        <v/>
      </c>
      <c r="AT255" s="164">
        <f t="shared" si="1131"/>
        <v>0</v>
      </c>
      <c r="AU255" s="164">
        <f t="shared" si="1132"/>
        <v>0</v>
      </c>
      <c r="AV255" s="164">
        <f t="shared" si="1133"/>
        <v>0</v>
      </c>
      <c r="AW255" s="458"/>
      <c r="AX255" s="458"/>
      <c r="AY255" s="455"/>
      <c r="AZ255" s="452"/>
      <c r="BA255" s="145" t="str">
        <f t="shared" si="1134"/>
        <v/>
      </c>
      <c r="BB255" s="145" t="str">
        <f t="shared" si="1135"/>
        <v/>
      </c>
      <c r="BC255" s="145" t="str">
        <f t="shared" si="1136"/>
        <v/>
      </c>
      <c r="BD255" s="203" t="str">
        <f>IF(J255="","",COUNTIF($BC$14:BC255,BC255))</f>
        <v/>
      </c>
      <c r="BE255" s="1" t="str">
        <f t="shared" si="1137"/>
        <v/>
      </c>
      <c r="BF255" s="447"/>
      <c r="BG255" s="447"/>
      <c r="BH255" s="447"/>
      <c r="BI255" s="447"/>
      <c r="BJ255" s="447"/>
      <c r="BK255" s="449"/>
      <c r="BL255" s="447"/>
      <c r="BM255" s="447"/>
      <c r="BN255" s="145">
        <f>COUNTIF($AE$14:AE255,AD255&amp;"-"&amp;"*5000m*")</f>
        <v>0</v>
      </c>
      <c r="BO255" s="447"/>
      <c r="BP255" s="449"/>
      <c r="BQ255" s="447"/>
      <c r="BR255" s="447"/>
      <c r="BS255" s="447"/>
      <c r="BT255" s="447"/>
      <c r="BU255" s="447"/>
      <c r="BV255" s="447"/>
    </row>
    <row r="256" spans="1:74" s="1" customFormat="1" ht="18" customHeight="1" thickBot="1">
      <c r="A256" s="524"/>
      <c r="B256" s="169" t="s">
        <v>32</v>
      </c>
      <c r="C256" s="170"/>
      <c r="D256" s="32"/>
      <c r="E256" s="32"/>
      <c r="F256" s="33"/>
      <c r="G256" s="493"/>
      <c r="H256" s="493"/>
      <c r="I256" s="9" t="s">
        <v>33</v>
      </c>
      <c r="J256" s="112"/>
      <c r="K256" s="6" t="str">
        <f>IF(J256&gt;0,VLOOKUP(J256,男子登録情報!$J$1:$K$22,2,0),"")</f>
        <v/>
      </c>
      <c r="L256" s="10" t="s">
        <v>34</v>
      </c>
      <c r="M256" s="149"/>
      <c r="N256" s="7" t="str">
        <f t="shared" si="1095"/>
        <v/>
      </c>
      <c r="O256" s="271"/>
      <c r="P256" s="482"/>
      <c r="Q256" s="483"/>
      <c r="R256" s="484"/>
      <c r="S256" s="829"/>
      <c r="T256" s="829"/>
      <c r="W256" s="168">
        <f t="shared" si="1114"/>
        <v>0</v>
      </c>
      <c r="X256" s="447"/>
      <c r="Y256" s="145" t="str">
        <f t="shared" si="1097"/>
        <v/>
      </c>
      <c r="Z256" s="145" t="str">
        <f t="shared" si="1098"/>
        <v/>
      </c>
      <c r="AA256" s="145" t="str">
        <f t="shared" si="1099"/>
        <v/>
      </c>
      <c r="AB256" s="145" t="str">
        <f t="shared" si="1100"/>
        <v/>
      </c>
      <c r="AC256" s="178">
        <f t="shared" si="1115"/>
        <v>0</v>
      </c>
      <c r="AD256" s="309" t="str">
        <f t="shared" si="1393"/>
        <v/>
      </c>
      <c r="AE256" s="145" t="str">
        <f t="shared" si="1117"/>
        <v/>
      </c>
      <c r="AF256" s="145" t="str">
        <f t="shared" si="1118"/>
        <v/>
      </c>
      <c r="AG256" s="182" t="str">
        <f t="shared" si="1119"/>
        <v/>
      </c>
      <c r="AH256" s="164">
        <f t="shared" si="1120"/>
        <v>0</v>
      </c>
      <c r="AJ256" s="164">
        <f t="shared" si="1121"/>
        <v>0</v>
      </c>
      <c r="AK256" s="164" t="str">
        <f t="shared" si="1122"/>
        <v>00000</v>
      </c>
      <c r="AL256" s="188" t="str">
        <f t="shared" si="1123"/>
        <v>0秒0</v>
      </c>
      <c r="AM256" s="189">
        <f t="shared" si="1124"/>
        <v>0</v>
      </c>
      <c r="AN256" s="189" t="str">
        <f t="shared" si="1125"/>
        <v>0</v>
      </c>
      <c r="AO256" s="189" t="str">
        <f t="shared" si="1126"/>
        <v>0</v>
      </c>
      <c r="AP256" s="189" t="str">
        <f t="shared" si="1127"/>
        <v>0m</v>
      </c>
      <c r="AQ256" s="189" t="str">
        <f t="shared" si="1128"/>
        <v>点</v>
      </c>
      <c r="AR256" s="164">
        <f t="shared" si="1129"/>
        <v>0</v>
      </c>
      <c r="AS256" s="144" t="str">
        <f t="shared" si="1130"/>
        <v/>
      </c>
      <c r="AT256" s="164">
        <f t="shared" si="1131"/>
        <v>0</v>
      </c>
      <c r="AU256" s="164">
        <f t="shared" si="1132"/>
        <v>0</v>
      </c>
      <c r="AV256" s="164">
        <f t="shared" si="1133"/>
        <v>0</v>
      </c>
      <c r="AW256" s="459"/>
      <c r="AX256" s="459"/>
      <c r="AY256" s="456"/>
      <c r="AZ256" s="453"/>
      <c r="BA256" s="145" t="str">
        <f t="shared" si="1134"/>
        <v/>
      </c>
      <c r="BB256" s="145" t="str">
        <f t="shared" si="1135"/>
        <v/>
      </c>
      <c r="BC256" s="145" t="str">
        <f t="shared" si="1136"/>
        <v/>
      </c>
      <c r="BD256" s="203" t="str">
        <f>IF(J256="","",COUNTIF($BC$14:BC256,BC256))</f>
        <v/>
      </c>
      <c r="BE256" s="1" t="str">
        <f t="shared" si="1137"/>
        <v/>
      </c>
      <c r="BF256" s="447"/>
      <c r="BG256" s="447"/>
      <c r="BH256" s="447"/>
      <c r="BI256" s="447"/>
      <c r="BJ256" s="447"/>
      <c r="BK256" s="450"/>
      <c r="BL256" s="447"/>
      <c r="BM256" s="447"/>
      <c r="BN256" s="145">
        <f>COUNTIF($AE$14:AE256,AD256&amp;"-"&amp;"*5000m*")</f>
        <v>0</v>
      </c>
      <c r="BO256" s="447"/>
      <c r="BP256" s="450"/>
      <c r="BQ256" s="447"/>
      <c r="BR256" s="447"/>
      <c r="BS256" s="447"/>
      <c r="BT256" s="447"/>
      <c r="BU256" s="447"/>
      <c r="BV256" s="447"/>
    </row>
    <row r="257" spans="1:74" s="1" customFormat="1" ht="18" customHeight="1" thickTop="1" thickBot="1">
      <c r="A257" s="522">
        <v>82</v>
      </c>
      <c r="B257" s="500" t="s">
        <v>1224</v>
      </c>
      <c r="C257" s="502"/>
      <c r="D257" s="502" t="str">
        <f>IF(C257&gt;0,VLOOKUP(C257,男子登録情報!$A$1:$H$1688,3,0),"")</f>
        <v/>
      </c>
      <c r="E257" s="502" t="str">
        <f>IF(C257&gt;0,VLOOKUP(C257,男子登録情報!$A$1:$H$1688,4,0),"")</f>
        <v/>
      </c>
      <c r="F257" s="30" t="str">
        <f>IF(C257&gt;0,VLOOKUP(C257,男子登録情報!$A$1:$H$1688,8,0),"")</f>
        <v/>
      </c>
      <c r="G257" s="491" t="e">
        <f>IF(F258&gt;0,VLOOKUP(F258,男子登録情報!$N$2:$O$48,2,0),"")</f>
        <v>#N/A</v>
      </c>
      <c r="H257" s="491" t="str">
        <f t="shared" ref="H257" si="1394">IF(C257&gt;0,TEXT(C257,"100000000"),"000000000")</f>
        <v>000000000</v>
      </c>
      <c r="I257" s="5" t="s">
        <v>26</v>
      </c>
      <c r="J257" s="112"/>
      <c r="K257" s="6" t="str">
        <f>IF(J257&gt;0,VLOOKUP(J257,男子登録情報!$J$1:$K$22,2,0),"")</f>
        <v/>
      </c>
      <c r="L257" s="5" t="s">
        <v>29</v>
      </c>
      <c r="M257" s="150"/>
      <c r="N257" s="7" t="str">
        <f t="shared" si="1095"/>
        <v/>
      </c>
      <c r="O257" s="271"/>
      <c r="P257" s="512"/>
      <c r="Q257" s="513"/>
      <c r="R257" s="514"/>
      <c r="S257" s="827"/>
      <c r="T257" s="827"/>
      <c r="W257" s="168">
        <f t="shared" si="1114"/>
        <v>0</v>
      </c>
      <c r="X257" s="447">
        <f t="shared" ref="X257" si="1395">C257</f>
        <v>0</v>
      </c>
      <c r="Y257" s="145" t="str">
        <f t="shared" si="1097"/>
        <v/>
      </c>
      <c r="Z257" s="145" t="str">
        <f t="shared" si="1098"/>
        <v/>
      </c>
      <c r="AA257" s="145" t="str">
        <f t="shared" si="1099"/>
        <v/>
      </c>
      <c r="AB257" s="145" t="str">
        <f t="shared" si="1100"/>
        <v/>
      </c>
      <c r="AC257" s="178">
        <f t="shared" si="1115"/>
        <v>0</v>
      </c>
      <c r="AD257" s="307" t="str">
        <f t="shared" ref="AD257" si="1396">IF(D257="","",D257)</f>
        <v/>
      </c>
      <c r="AE257" s="145" t="str">
        <f t="shared" si="1117"/>
        <v/>
      </c>
      <c r="AF257" s="145" t="str">
        <f t="shared" si="1118"/>
        <v/>
      </c>
      <c r="AG257" s="182" t="str">
        <f t="shared" si="1119"/>
        <v/>
      </c>
      <c r="AH257" s="164">
        <f t="shared" si="1120"/>
        <v>0</v>
      </c>
      <c r="AJ257" s="164">
        <f t="shared" si="1121"/>
        <v>0</v>
      </c>
      <c r="AK257" s="164" t="str">
        <f t="shared" si="1122"/>
        <v>00000</v>
      </c>
      <c r="AL257" s="188" t="str">
        <f t="shared" si="1123"/>
        <v>0秒0</v>
      </c>
      <c r="AM257" s="189">
        <f t="shared" si="1124"/>
        <v>0</v>
      </c>
      <c r="AN257" s="189" t="str">
        <f t="shared" si="1125"/>
        <v>0</v>
      </c>
      <c r="AO257" s="189" t="str">
        <f t="shared" si="1126"/>
        <v>0</v>
      </c>
      <c r="AP257" s="189" t="str">
        <f t="shared" si="1127"/>
        <v>0m</v>
      </c>
      <c r="AQ257" s="189" t="str">
        <f t="shared" si="1128"/>
        <v>点</v>
      </c>
      <c r="AR257" s="164">
        <f t="shared" si="1129"/>
        <v>0</v>
      </c>
      <c r="AS257" s="144" t="str">
        <f t="shared" si="1130"/>
        <v/>
      </c>
      <c r="AT257" s="164">
        <f t="shared" si="1131"/>
        <v>0</v>
      </c>
      <c r="AU257" s="164">
        <f t="shared" si="1132"/>
        <v>0</v>
      </c>
      <c r="AV257" s="164">
        <f t="shared" si="1133"/>
        <v>0</v>
      </c>
      <c r="AW257" s="457">
        <f>IF(S257="",0,COUNTA($S$14:S259))</f>
        <v>0</v>
      </c>
      <c r="AX257" s="457">
        <f>IF(T257="",0,COUNTA($T$14:T259))</f>
        <v>0</v>
      </c>
      <c r="AY257" s="454">
        <f>IF(OR($K257="20100",$K258="20100",$K259="20100"),COUNTIF($K$14:K259,"20100"),0)</f>
        <v>0</v>
      </c>
      <c r="AZ257" s="451">
        <f t="shared" ref="AZ257" si="1397">IF($AY257=0,0,INDEX($M257:$M259,MATCH("20100",$K257:$K259,0),1))</f>
        <v>0</v>
      </c>
      <c r="BA257" s="145" t="str">
        <f t="shared" si="1134"/>
        <v/>
      </c>
      <c r="BB257" s="145" t="str">
        <f t="shared" si="1135"/>
        <v/>
      </c>
      <c r="BC257" s="145" t="str">
        <f t="shared" si="1136"/>
        <v/>
      </c>
      <c r="BD257" s="203" t="str">
        <f>IF(J257="","",COUNTIF($BC$14:BC257,BC257))</f>
        <v/>
      </c>
      <c r="BE257" s="1" t="str">
        <f t="shared" si="1137"/>
        <v/>
      </c>
      <c r="BF257" s="447" t="str">
        <f>IF(D257="","",COUNTIF($AD$14:AD257,AD257))</f>
        <v/>
      </c>
      <c r="BG257" s="447">
        <f t="shared" ref="BG257" si="1398">IF(BF257=1,BF257,0)</f>
        <v>0</v>
      </c>
      <c r="BH257" s="447" t="str">
        <f t="shared" ref="BH257" si="1399">IF(D257="","",$BL257)</f>
        <v/>
      </c>
      <c r="BI257" s="447" t="str">
        <f t="shared" ref="BI257" si="1400">IF(E257="","",$BL257)</f>
        <v/>
      </c>
      <c r="BJ257" s="447" t="str">
        <f t="shared" ref="BJ257" si="1401">IF(F257="","",$BL257)</f>
        <v/>
      </c>
      <c r="BK257" s="448" t="str">
        <f t="shared" ref="BK257" si="1402">IFERROR(IF(G257="","",BL257),"")</f>
        <v/>
      </c>
      <c r="BL257" s="447">
        <v>82</v>
      </c>
      <c r="BM257" s="447">
        <f t="shared" ref="BM257" si="1403">IF(C257&gt;0,"",IF(COUNTIF(BH257:BK259,BL257)=4,"",1))</f>
        <v>1</v>
      </c>
      <c r="BN257" s="145">
        <f>COUNTIF($AE$14:AE257,AD257&amp;"-"&amp;"*5000m*")</f>
        <v>0</v>
      </c>
      <c r="BO257" s="447">
        <f t="shared" ref="BO257" si="1404">SUM(BN257:BN259)/3</f>
        <v>0</v>
      </c>
      <c r="BP257" s="448" t="str">
        <f t="shared" ref="BP257" si="1405">IF(AD257="","",IF(AND(COUNTA(J257:J259)=0,COUNTA(S257:T259)=0),1,""))</f>
        <v/>
      </c>
      <c r="BQ257" s="447">
        <f t="shared" ref="BQ257:BR257" si="1406">IF(AND($AD257="",COUNTA(S257)&gt;0),1,0)</f>
        <v>0</v>
      </c>
      <c r="BR257" s="447">
        <f t="shared" si="1406"/>
        <v>0</v>
      </c>
      <c r="BS257" s="447" t="str">
        <f t="shared" ref="BS257" si="1407">D257&amp;"-"&amp;S257</f>
        <v>-</v>
      </c>
      <c r="BT257" s="447" t="str">
        <f>IF(S257="","",COUNTIF($BS$14:BS257,BS257))</f>
        <v/>
      </c>
      <c r="BU257" s="447" t="str">
        <f t="shared" ref="BU257" si="1408">D257&amp;"-"&amp;T257</f>
        <v>-</v>
      </c>
      <c r="BV257" s="447" t="str">
        <f>IF(T257="","",COUNTIF($BU$14:BU257,BU257))</f>
        <v/>
      </c>
    </row>
    <row r="258" spans="1:74" s="1" customFormat="1" ht="18" customHeight="1" thickBot="1">
      <c r="A258" s="523"/>
      <c r="B258" s="501"/>
      <c r="C258" s="503"/>
      <c r="D258" s="503"/>
      <c r="E258" s="503"/>
      <c r="F258" s="31" t="str">
        <f>IF(C257&gt;0,VLOOKUP(C257,男子登録情報!$A$1:$H$1688,5,0),"")</f>
        <v/>
      </c>
      <c r="G258" s="492"/>
      <c r="H258" s="492"/>
      <c r="I258" s="8" t="s">
        <v>30</v>
      </c>
      <c r="J258" s="112"/>
      <c r="K258" s="6" t="str">
        <f>IF(J258&gt;0,VLOOKUP(J258,男子登録情報!$J$1:$K$22,2,0),"")</f>
        <v/>
      </c>
      <c r="L258" s="8" t="s">
        <v>31</v>
      </c>
      <c r="M258" s="148"/>
      <c r="N258" s="7" t="str">
        <f t="shared" si="1095"/>
        <v/>
      </c>
      <c r="O258" s="271"/>
      <c r="P258" s="479"/>
      <c r="Q258" s="480"/>
      <c r="R258" s="481"/>
      <c r="S258" s="828"/>
      <c r="T258" s="828"/>
      <c r="W258" s="168">
        <f t="shared" si="1114"/>
        <v>0</v>
      </c>
      <c r="X258" s="447"/>
      <c r="Y258" s="145" t="str">
        <f t="shared" si="1097"/>
        <v/>
      </c>
      <c r="Z258" s="145" t="str">
        <f t="shared" si="1098"/>
        <v/>
      </c>
      <c r="AA258" s="145" t="str">
        <f t="shared" si="1099"/>
        <v/>
      </c>
      <c r="AB258" s="145" t="str">
        <f t="shared" si="1100"/>
        <v/>
      </c>
      <c r="AC258" s="178">
        <f t="shared" si="1115"/>
        <v>0</v>
      </c>
      <c r="AD258" s="308" t="str">
        <f t="shared" ref="AD258:AD259" si="1409">AD257</f>
        <v/>
      </c>
      <c r="AE258" s="145" t="str">
        <f t="shared" si="1117"/>
        <v/>
      </c>
      <c r="AF258" s="145" t="str">
        <f t="shared" si="1118"/>
        <v/>
      </c>
      <c r="AG258" s="182" t="str">
        <f t="shared" si="1119"/>
        <v/>
      </c>
      <c r="AH258" s="164">
        <f t="shared" si="1120"/>
        <v>0</v>
      </c>
      <c r="AJ258" s="164">
        <f t="shared" si="1121"/>
        <v>0</v>
      </c>
      <c r="AK258" s="164" t="str">
        <f t="shared" si="1122"/>
        <v>00000</v>
      </c>
      <c r="AL258" s="188" t="str">
        <f t="shared" si="1123"/>
        <v>0秒0</v>
      </c>
      <c r="AM258" s="189">
        <f t="shared" si="1124"/>
        <v>0</v>
      </c>
      <c r="AN258" s="189" t="str">
        <f t="shared" si="1125"/>
        <v>0</v>
      </c>
      <c r="AO258" s="189" t="str">
        <f t="shared" si="1126"/>
        <v>0</v>
      </c>
      <c r="AP258" s="189" t="str">
        <f t="shared" si="1127"/>
        <v>0m</v>
      </c>
      <c r="AQ258" s="189" t="str">
        <f t="shared" si="1128"/>
        <v>点</v>
      </c>
      <c r="AR258" s="164">
        <f t="shared" si="1129"/>
        <v>0</v>
      </c>
      <c r="AS258" s="144" t="str">
        <f t="shared" si="1130"/>
        <v/>
      </c>
      <c r="AT258" s="164">
        <f t="shared" si="1131"/>
        <v>0</v>
      </c>
      <c r="AU258" s="164">
        <f t="shared" si="1132"/>
        <v>0</v>
      </c>
      <c r="AV258" s="164">
        <f t="shared" si="1133"/>
        <v>0</v>
      </c>
      <c r="AW258" s="458"/>
      <c r="AX258" s="458"/>
      <c r="AY258" s="455"/>
      <c r="AZ258" s="452"/>
      <c r="BA258" s="145" t="str">
        <f t="shared" si="1134"/>
        <v/>
      </c>
      <c r="BB258" s="145" t="str">
        <f t="shared" si="1135"/>
        <v/>
      </c>
      <c r="BC258" s="145" t="str">
        <f t="shared" si="1136"/>
        <v/>
      </c>
      <c r="BD258" s="203" t="str">
        <f>IF(J258="","",COUNTIF($BC$14:BC258,BC258))</f>
        <v/>
      </c>
      <c r="BE258" s="1" t="str">
        <f t="shared" si="1137"/>
        <v/>
      </c>
      <c r="BF258" s="447"/>
      <c r="BG258" s="447"/>
      <c r="BH258" s="447"/>
      <c r="BI258" s="447"/>
      <c r="BJ258" s="447"/>
      <c r="BK258" s="449"/>
      <c r="BL258" s="447"/>
      <c r="BM258" s="447"/>
      <c r="BN258" s="145">
        <f>COUNTIF($AE$14:AE258,AD258&amp;"-"&amp;"*5000m*")</f>
        <v>0</v>
      </c>
      <c r="BO258" s="447"/>
      <c r="BP258" s="449"/>
      <c r="BQ258" s="447"/>
      <c r="BR258" s="447"/>
      <c r="BS258" s="447"/>
      <c r="BT258" s="447"/>
      <c r="BU258" s="447"/>
      <c r="BV258" s="447"/>
    </row>
    <row r="259" spans="1:74" s="1" customFormat="1" ht="18" customHeight="1" thickBot="1">
      <c r="A259" s="524"/>
      <c r="B259" s="169" t="s">
        <v>32</v>
      </c>
      <c r="C259" s="170"/>
      <c r="D259" s="32"/>
      <c r="E259" s="32"/>
      <c r="F259" s="33"/>
      <c r="G259" s="493"/>
      <c r="H259" s="493"/>
      <c r="I259" s="9" t="s">
        <v>33</v>
      </c>
      <c r="J259" s="112"/>
      <c r="K259" s="6" t="str">
        <f>IF(J259&gt;0,VLOOKUP(J259,男子登録情報!$J$1:$K$22,2,0),"")</f>
        <v/>
      </c>
      <c r="L259" s="10" t="s">
        <v>34</v>
      </c>
      <c r="M259" s="149"/>
      <c r="N259" s="7" t="str">
        <f t="shared" si="1095"/>
        <v/>
      </c>
      <c r="O259" s="271"/>
      <c r="P259" s="482"/>
      <c r="Q259" s="483"/>
      <c r="R259" s="484"/>
      <c r="S259" s="829"/>
      <c r="T259" s="829"/>
      <c r="W259" s="168">
        <f t="shared" si="1114"/>
        <v>0</v>
      </c>
      <c r="X259" s="447"/>
      <c r="Y259" s="145" t="str">
        <f t="shared" si="1097"/>
        <v/>
      </c>
      <c r="Z259" s="145" t="str">
        <f t="shared" si="1098"/>
        <v/>
      </c>
      <c r="AA259" s="145" t="str">
        <f t="shared" si="1099"/>
        <v/>
      </c>
      <c r="AB259" s="145" t="str">
        <f t="shared" si="1100"/>
        <v/>
      </c>
      <c r="AC259" s="178">
        <f t="shared" si="1115"/>
        <v>0</v>
      </c>
      <c r="AD259" s="309" t="str">
        <f t="shared" si="1409"/>
        <v/>
      </c>
      <c r="AE259" s="145" t="str">
        <f t="shared" si="1117"/>
        <v/>
      </c>
      <c r="AF259" s="145" t="str">
        <f t="shared" si="1118"/>
        <v/>
      </c>
      <c r="AG259" s="182" t="str">
        <f t="shared" si="1119"/>
        <v/>
      </c>
      <c r="AH259" s="164">
        <f t="shared" si="1120"/>
        <v>0</v>
      </c>
      <c r="AJ259" s="164">
        <f t="shared" si="1121"/>
        <v>0</v>
      </c>
      <c r="AK259" s="164" t="str">
        <f t="shared" si="1122"/>
        <v>00000</v>
      </c>
      <c r="AL259" s="188" t="str">
        <f t="shared" si="1123"/>
        <v>0秒0</v>
      </c>
      <c r="AM259" s="189">
        <f t="shared" si="1124"/>
        <v>0</v>
      </c>
      <c r="AN259" s="189" t="str">
        <f t="shared" si="1125"/>
        <v>0</v>
      </c>
      <c r="AO259" s="189" t="str">
        <f t="shared" si="1126"/>
        <v>0</v>
      </c>
      <c r="AP259" s="189" t="str">
        <f t="shared" si="1127"/>
        <v>0m</v>
      </c>
      <c r="AQ259" s="189" t="str">
        <f t="shared" si="1128"/>
        <v>点</v>
      </c>
      <c r="AR259" s="164">
        <f t="shared" si="1129"/>
        <v>0</v>
      </c>
      <c r="AS259" s="144" t="str">
        <f t="shared" si="1130"/>
        <v/>
      </c>
      <c r="AT259" s="164">
        <f t="shared" si="1131"/>
        <v>0</v>
      </c>
      <c r="AU259" s="164">
        <f t="shared" si="1132"/>
        <v>0</v>
      </c>
      <c r="AV259" s="164">
        <f t="shared" si="1133"/>
        <v>0</v>
      </c>
      <c r="AW259" s="459"/>
      <c r="AX259" s="459"/>
      <c r="AY259" s="456"/>
      <c r="AZ259" s="453"/>
      <c r="BA259" s="145" t="str">
        <f t="shared" si="1134"/>
        <v/>
      </c>
      <c r="BB259" s="145" t="str">
        <f t="shared" si="1135"/>
        <v/>
      </c>
      <c r="BC259" s="145" t="str">
        <f t="shared" si="1136"/>
        <v/>
      </c>
      <c r="BD259" s="203" t="str">
        <f>IF(J259="","",COUNTIF($BC$14:BC259,BC259))</f>
        <v/>
      </c>
      <c r="BE259" s="1" t="str">
        <f t="shared" si="1137"/>
        <v/>
      </c>
      <c r="BF259" s="447"/>
      <c r="BG259" s="447"/>
      <c r="BH259" s="447"/>
      <c r="BI259" s="447"/>
      <c r="BJ259" s="447"/>
      <c r="BK259" s="450"/>
      <c r="BL259" s="447"/>
      <c r="BM259" s="447"/>
      <c r="BN259" s="145">
        <f>COUNTIF($AE$14:AE259,AD259&amp;"-"&amp;"*5000m*")</f>
        <v>0</v>
      </c>
      <c r="BO259" s="447"/>
      <c r="BP259" s="450"/>
      <c r="BQ259" s="447"/>
      <c r="BR259" s="447"/>
      <c r="BS259" s="447"/>
      <c r="BT259" s="447"/>
      <c r="BU259" s="447"/>
      <c r="BV259" s="447"/>
    </row>
    <row r="260" spans="1:74" s="1" customFormat="1" ht="18" customHeight="1" thickTop="1" thickBot="1">
      <c r="A260" s="522">
        <v>83</v>
      </c>
      <c r="B260" s="500" t="s">
        <v>1224</v>
      </c>
      <c r="C260" s="502"/>
      <c r="D260" s="502" t="str">
        <f>IF(C260&gt;0,VLOOKUP(C260,男子登録情報!$A$1:$H$1688,3,0),"")</f>
        <v/>
      </c>
      <c r="E260" s="502" t="str">
        <f>IF(C260&gt;0,VLOOKUP(C260,男子登録情報!$A$1:$H$1688,4,0),"")</f>
        <v/>
      </c>
      <c r="F260" s="30" t="str">
        <f>IF(C260&gt;0,VLOOKUP(C260,男子登録情報!$A$1:$H$1688,8,0),"")</f>
        <v/>
      </c>
      <c r="G260" s="491" t="e">
        <f>IF(F261&gt;0,VLOOKUP(F261,男子登録情報!$N$2:$O$48,2,0),"")</f>
        <v>#N/A</v>
      </c>
      <c r="H260" s="491" t="str">
        <f t="shared" ref="H260" si="1410">IF(C260&gt;0,TEXT(C260,"100000000"),"000000000")</f>
        <v>000000000</v>
      </c>
      <c r="I260" s="5" t="s">
        <v>26</v>
      </c>
      <c r="J260" s="112"/>
      <c r="K260" s="6" t="str">
        <f>IF(J260&gt;0,VLOOKUP(J260,男子登録情報!$J$1:$K$22,2,0),"")</f>
        <v/>
      </c>
      <c r="L260" s="5" t="s">
        <v>29</v>
      </c>
      <c r="M260" s="150"/>
      <c r="N260" s="7" t="str">
        <f t="shared" si="1095"/>
        <v/>
      </c>
      <c r="O260" s="271"/>
      <c r="P260" s="512"/>
      <c r="Q260" s="513"/>
      <c r="R260" s="514"/>
      <c r="S260" s="827"/>
      <c r="T260" s="827"/>
      <c r="W260" s="168">
        <f t="shared" si="1114"/>
        <v>0</v>
      </c>
      <c r="X260" s="447">
        <f t="shared" ref="X260" si="1411">C260</f>
        <v>0</v>
      </c>
      <c r="Y260" s="145" t="str">
        <f t="shared" si="1097"/>
        <v/>
      </c>
      <c r="Z260" s="145" t="str">
        <f t="shared" si="1098"/>
        <v/>
      </c>
      <c r="AA260" s="145" t="str">
        <f t="shared" si="1099"/>
        <v/>
      </c>
      <c r="AB260" s="145" t="str">
        <f t="shared" si="1100"/>
        <v/>
      </c>
      <c r="AC260" s="178">
        <f t="shared" si="1115"/>
        <v>0</v>
      </c>
      <c r="AD260" s="307" t="str">
        <f t="shared" ref="AD260" si="1412">IF(D260="","",D260)</f>
        <v/>
      </c>
      <c r="AE260" s="145" t="str">
        <f t="shared" si="1117"/>
        <v/>
      </c>
      <c r="AF260" s="145" t="str">
        <f t="shared" si="1118"/>
        <v/>
      </c>
      <c r="AG260" s="182" t="str">
        <f t="shared" si="1119"/>
        <v/>
      </c>
      <c r="AH260" s="164">
        <f t="shared" si="1120"/>
        <v>0</v>
      </c>
      <c r="AJ260" s="164">
        <f t="shared" si="1121"/>
        <v>0</v>
      </c>
      <c r="AK260" s="164" t="str">
        <f t="shared" si="1122"/>
        <v>00000</v>
      </c>
      <c r="AL260" s="188" t="str">
        <f t="shared" si="1123"/>
        <v>0秒0</v>
      </c>
      <c r="AM260" s="189">
        <f t="shared" si="1124"/>
        <v>0</v>
      </c>
      <c r="AN260" s="189" t="str">
        <f t="shared" si="1125"/>
        <v>0</v>
      </c>
      <c r="AO260" s="189" t="str">
        <f t="shared" si="1126"/>
        <v>0</v>
      </c>
      <c r="AP260" s="189" t="str">
        <f t="shared" si="1127"/>
        <v>0m</v>
      </c>
      <c r="AQ260" s="189" t="str">
        <f t="shared" si="1128"/>
        <v>点</v>
      </c>
      <c r="AR260" s="164">
        <f t="shared" si="1129"/>
        <v>0</v>
      </c>
      <c r="AS260" s="144" t="str">
        <f t="shared" si="1130"/>
        <v/>
      </c>
      <c r="AT260" s="164">
        <f t="shared" si="1131"/>
        <v>0</v>
      </c>
      <c r="AU260" s="164">
        <f t="shared" si="1132"/>
        <v>0</v>
      </c>
      <c r="AV260" s="164">
        <f t="shared" si="1133"/>
        <v>0</v>
      </c>
      <c r="AW260" s="457">
        <f>IF(S260="",0,COUNTA($S$14:S262))</f>
        <v>0</v>
      </c>
      <c r="AX260" s="457">
        <f>IF(T260="",0,COUNTA($T$14:T262))</f>
        <v>0</v>
      </c>
      <c r="AY260" s="454">
        <f>IF(OR($K260="20100",$K261="20100",$K262="20100"),COUNTIF($K$14:K262,"20100"),0)</f>
        <v>0</v>
      </c>
      <c r="AZ260" s="451">
        <f t="shared" ref="AZ260" si="1413">IF($AY260=0,0,INDEX($M260:$M262,MATCH("20100",$K260:$K262,0),1))</f>
        <v>0</v>
      </c>
      <c r="BA260" s="145" t="str">
        <f t="shared" si="1134"/>
        <v/>
      </c>
      <c r="BB260" s="145" t="str">
        <f t="shared" si="1135"/>
        <v/>
      </c>
      <c r="BC260" s="145" t="str">
        <f t="shared" si="1136"/>
        <v/>
      </c>
      <c r="BD260" s="203" t="str">
        <f>IF(J260="","",COUNTIF($BC$14:BC260,BC260))</f>
        <v/>
      </c>
      <c r="BE260" s="1" t="str">
        <f t="shared" si="1137"/>
        <v/>
      </c>
      <c r="BF260" s="447" t="str">
        <f>IF(D260="","",COUNTIF($AD$14:AD260,AD260))</f>
        <v/>
      </c>
      <c r="BG260" s="447">
        <f t="shared" ref="BG260" si="1414">IF(BF260=1,BF260,0)</f>
        <v>0</v>
      </c>
      <c r="BH260" s="447" t="str">
        <f t="shared" ref="BH260" si="1415">IF(D260="","",$BL260)</f>
        <v/>
      </c>
      <c r="BI260" s="447" t="str">
        <f t="shared" ref="BI260" si="1416">IF(E260="","",$BL260)</f>
        <v/>
      </c>
      <c r="BJ260" s="447" t="str">
        <f t="shared" ref="BJ260" si="1417">IF(F260="","",$BL260)</f>
        <v/>
      </c>
      <c r="BK260" s="448" t="str">
        <f t="shared" ref="BK260" si="1418">IFERROR(IF(G260="","",BL260),"")</f>
        <v/>
      </c>
      <c r="BL260" s="447">
        <v>83</v>
      </c>
      <c r="BM260" s="447">
        <f t="shared" ref="BM260" si="1419">IF(C260&gt;0,"",IF(COUNTIF(BH260:BK262,BL260)=4,"",1))</f>
        <v>1</v>
      </c>
      <c r="BN260" s="145">
        <f>COUNTIF($AE$14:AE260,AD260&amp;"-"&amp;"*5000m*")</f>
        <v>0</v>
      </c>
      <c r="BO260" s="447">
        <f t="shared" ref="BO260" si="1420">SUM(BN260:BN262)/3</f>
        <v>0</v>
      </c>
      <c r="BP260" s="448" t="str">
        <f t="shared" ref="BP260" si="1421">IF(AD260="","",IF(AND(COUNTA(J260:J262)=0,COUNTA(S260:T262)=0),1,""))</f>
        <v/>
      </c>
      <c r="BQ260" s="447">
        <f t="shared" ref="BQ260:BR260" si="1422">IF(AND($AD260="",COUNTA(S260)&gt;0),1,0)</f>
        <v>0</v>
      </c>
      <c r="BR260" s="447">
        <f t="shared" si="1422"/>
        <v>0</v>
      </c>
      <c r="BS260" s="447" t="str">
        <f t="shared" ref="BS260" si="1423">D260&amp;"-"&amp;S260</f>
        <v>-</v>
      </c>
      <c r="BT260" s="447" t="str">
        <f>IF(S260="","",COUNTIF($BS$14:BS260,BS260))</f>
        <v/>
      </c>
      <c r="BU260" s="447" t="str">
        <f t="shared" ref="BU260" si="1424">D260&amp;"-"&amp;T260</f>
        <v>-</v>
      </c>
      <c r="BV260" s="447" t="str">
        <f>IF(T260="","",COUNTIF($BU$14:BU260,BU260))</f>
        <v/>
      </c>
    </row>
    <row r="261" spans="1:74" s="1" customFormat="1" ht="18" customHeight="1" thickBot="1">
      <c r="A261" s="523"/>
      <c r="B261" s="501"/>
      <c r="C261" s="503"/>
      <c r="D261" s="503"/>
      <c r="E261" s="503"/>
      <c r="F261" s="31" t="str">
        <f>IF(C260&gt;0,VLOOKUP(C260,男子登録情報!$A$1:$H$1688,5,0),"")</f>
        <v/>
      </c>
      <c r="G261" s="492"/>
      <c r="H261" s="492"/>
      <c r="I261" s="8" t="s">
        <v>30</v>
      </c>
      <c r="J261" s="112"/>
      <c r="K261" s="6" t="str">
        <f>IF(J261&gt;0,VLOOKUP(J261,男子登録情報!$J$1:$K$22,2,0),"")</f>
        <v/>
      </c>
      <c r="L261" s="8" t="s">
        <v>31</v>
      </c>
      <c r="M261" s="148"/>
      <c r="N261" s="7" t="str">
        <f t="shared" si="1095"/>
        <v/>
      </c>
      <c r="O261" s="271"/>
      <c r="P261" s="479"/>
      <c r="Q261" s="480"/>
      <c r="R261" s="481"/>
      <c r="S261" s="828"/>
      <c r="T261" s="828"/>
      <c r="W261" s="168">
        <f t="shared" si="1114"/>
        <v>0</v>
      </c>
      <c r="X261" s="447"/>
      <c r="Y261" s="145" t="str">
        <f t="shared" si="1097"/>
        <v/>
      </c>
      <c r="Z261" s="145" t="str">
        <f t="shared" si="1098"/>
        <v/>
      </c>
      <c r="AA261" s="145" t="str">
        <f t="shared" si="1099"/>
        <v/>
      </c>
      <c r="AB261" s="145" t="str">
        <f t="shared" si="1100"/>
        <v/>
      </c>
      <c r="AC261" s="178">
        <f t="shared" si="1115"/>
        <v>0</v>
      </c>
      <c r="AD261" s="308" t="str">
        <f t="shared" ref="AD261:AD262" si="1425">AD260</f>
        <v/>
      </c>
      <c r="AE261" s="145" t="str">
        <f t="shared" si="1117"/>
        <v/>
      </c>
      <c r="AF261" s="145" t="str">
        <f t="shared" si="1118"/>
        <v/>
      </c>
      <c r="AG261" s="182" t="str">
        <f t="shared" si="1119"/>
        <v/>
      </c>
      <c r="AH261" s="164">
        <f t="shared" si="1120"/>
        <v>0</v>
      </c>
      <c r="AJ261" s="164">
        <f t="shared" si="1121"/>
        <v>0</v>
      </c>
      <c r="AK261" s="164" t="str">
        <f t="shared" si="1122"/>
        <v>00000</v>
      </c>
      <c r="AL261" s="188" t="str">
        <f t="shared" si="1123"/>
        <v>0秒0</v>
      </c>
      <c r="AM261" s="189">
        <f t="shared" si="1124"/>
        <v>0</v>
      </c>
      <c r="AN261" s="189" t="str">
        <f t="shared" si="1125"/>
        <v>0</v>
      </c>
      <c r="AO261" s="189" t="str">
        <f t="shared" si="1126"/>
        <v>0</v>
      </c>
      <c r="AP261" s="189" t="str">
        <f t="shared" si="1127"/>
        <v>0m</v>
      </c>
      <c r="AQ261" s="189" t="str">
        <f t="shared" si="1128"/>
        <v>点</v>
      </c>
      <c r="AR261" s="164">
        <f t="shared" si="1129"/>
        <v>0</v>
      </c>
      <c r="AS261" s="144" t="str">
        <f t="shared" si="1130"/>
        <v/>
      </c>
      <c r="AT261" s="164">
        <f t="shared" si="1131"/>
        <v>0</v>
      </c>
      <c r="AU261" s="164">
        <f t="shared" si="1132"/>
        <v>0</v>
      </c>
      <c r="AV261" s="164">
        <f t="shared" si="1133"/>
        <v>0</v>
      </c>
      <c r="AW261" s="458"/>
      <c r="AX261" s="458"/>
      <c r="AY261" s="455"/>
      <c r="AZ261" s="452"/>
      <c r="BA261" s="145" t="str">
        <f t="shared" si="1134"/>
        <v/>
      </c>
      <c r="BB261" s="145" t="str">
        <f t="shared" si="1135"/>
        <v/>
      </c>
      <c r="BC261" s="145" t="str">
        <f t="shared" si="1136"/>
        <v/>
      </c>
      <c r="BD261" s="203" t="str">
        <f>IF(J261="","",COUNTIF($BC$14:BC261,BC261))</f>
        <v/>
      </c>
      <c r="BE261" s="1" t="str">
        <f t="shared" si="1137"/>
        <v/>
      </c>
      <c r="BF261" s="447"/>
      <c r="BG261" s="447"/>
      <c r="BH261" s="447"/>
      <c r="BI261" s="447"/>
      <c r="BJ261" s="447"/>
      <c r="BK261" s="449"/>
      <c r="BL261" s="447"/>
      <c r="BM261" s="447"/>
      <c r="BN261" s="145">
        <f>COUNTIF($AE$14:AE261,AD261&amp;"-"&amp;"*5000m*")</f>
        <v>0</v>
      </c>
      <c r="BO261" s="447"/>
      <c r="BP261" s="449"/>
      <c r="BQ261" s="447"/>
      <c r="BR261" s="447"/>
      <c r="BS261" s="447"/>
      <c r="BT261" s="447"/>
      <c r="BU261" s="447"/>
      <c r="BV261" s="447"/>
    </row>
    <row r="262" spans="1:74" s="1" customFormat="1" ht="18" customHeight="1" thickBot="1">
      <c r="A262" s="524"/>
      <c r="B262" s="169" t="s">
        <v>32</v>
      </c>
      <c r="C262" s="170"/>
      <c r="D262" s="32"/>
      <c r="E262" s="32"/>
      <c r="F262" s="33"/>
      <c r="G262" s="493"/>
      <c r="H262" s="493"/>
      <c r="I262" s="9" t="s">
        <v>33</v>
      </c>
      <c r="J262" s="112"/>
      <c r="K262" s="6" t="str">
        <f>IF(J262&gt;0,VLOOKUP(J262,男子登録情報!$J$1:$K$22,2,0),"")</f>
        <v/>
      </c>
      <c r="L262" s="10" t="s">
        <v>34</v>
      </c>
      <c r="M262" s="149"/>
      <c r="N262" s="7" t="str">
        <f t="shared" si="1095"/>
        <v/>
      </c>
      <c r="O262" s="271"/>
      <c r="P262" s="482"/>
      <c r="Q262" s="483"/>
      <c r="R262" s="484"/>
      <c r="S262" s="829"/>
      <c r="T262" s="829"/>
      <c r="W262" s="168">
        <f t="shared" si="1114"/>
        <v>0</v>
      </c>
      <c r="X262" s="447"/>
      <c r="Y262" s="145" t="str">
        <f t="shared" si="1097"/>
        <v/>
      </c>
      <c r="Z262" s="145" t="str">
        <f t="shared" si="1098"/>
        <v/>
      </c>
      <c r="AA262" s="145" t="str">
        <f t="shared" si="1099"/>
        <v/>
      </c>
      <c r="AB262" s="145" t="str">
        <f t="shared" si="1100"/>
        <v/>
      </c>
      <c r="AC262" s="178">
        <f t="shared" si="1115"/>
        <v>0</v>
      </c>
      <c r="AD262" s="309" t="str">
        <f t="shared" si="1425"/>
        <v/>
      </c>
      <c r="AE262" s="145" t="str">
        <f t="shared" si="1117"/>
        <v/>
      </c>
      <c r="AF262" s="145" t="str">
        <f t="shared" si="1118"/>
        <v/>
      </c>
      <c r="AG262" s="182" t="str">
        <f t="shared" si="1119"/>
        <v/>
      </c>
      <c r="AH262" s="164">
        <f t="shared" si="1120"/>
        <v>0</v>
      </c>
      <c r="AJ262" s="164">
        <f t="shared" si="1121"/>
        <v>0</v>
      </c>
      <c r="AK262" s="164" t="str">
        <f t="shared" si="1122"/>
        <v>00000</v>
      </c>
      <c r="AL262" s="188" t="str">
        <f t="shared" si="1123"/>
        <v>0秒0</v>
      </c>
      <c r="AM262" s="189">
        <f t="shared" si="1124"/>
        <v>0</v>
      </c>
      <c r="AN262" s="189" t="str">
        <f t="shared" si="1125"/>
        <v>0</v>
      </c>
      <c r="AO262" s="189" t="str">
        <f t="shared" si="1126"/>
        <v>0</v>
      </c>
      <c r="AP262" s="189" t="str">
        <f t="shared" si="1127"/>
        <v>0m</v>
      </c>
      <c r="AQ262" s="189" t="str">
        <f t="shared" si="1128"/>
        <v>点</v>
      </c>
      <c r="AR262" s="164">
        <f t="shared" si="1129"/>
        <v>0</v>
      </c>
      <c r="AS262" s="144" t="str">
        <f t="shared" si="1130"/>
        <v/>
      </c>
      <c r="AT262" s="164">
        <f t="shared" si="1131"/>
        <v>0</v>
      </c>
      <c r="AU262" s="164">
        <f t="shared" si="1132"/>
        <v>0</v>
      </c>
      <c r="AV262" s="164">
        <f t="shared" si="1133"/>
        <v>0</v>
      </c>
      <c r="AW262" s="459"/>
      <c r="AX262" s="459"/>
      <c r="AY262" s="456"/>
      <c r="AZ262" s="453"/>
      <c r="BA262" s="145" t="str">
        <f t="shared" si="1134"/>
        <v/>
      </c>
      <c r="BB262" s="145" t="str">
        <f t="shared" si="1135"/>
        <v/>
      </c>
      <c r="BC262" s="145" t="str">
        <f t="shared" si="1136"/>
        <v/>
      </c>
      <c r="BD262" s="203" t="str">
        <f>IF(J262="","",COUNTIF($BC$14:BC262,BC262))</f>
        <v/>
      </c>
      <c r="BE262" s="1" t="str">
        <f t="shared" si="1137"/>
        <v/>
      </c>
      <c r="BF262" s="447"/>
      <c r="BG262" s="447"/>
      <c r="BH262" s="447"/>
      <c r="BI262" s="447"/>
      <c r="BJ262" s="447"/>
      <c r="BK262" s="450"/>
      <c r="BL262" s="447"/>
      <c r="BM262" s="447"/>
      <c r="BN262" s="145">
        <f>COUNTIF($AE$14:AE262,AD262&amp;"-"&amp;"*5000m*")</f>
        <v>0</v>
      </c>
      <c r="BO262" s="447"/>
      <c r="BP262" s="450"/>
      <c r="BQ262" s="447"/>
      <c r="BR262" s="447"/>
      <c r="BS262" s="447"/>
      <c r="BT262" s="447"/>
      <c r="BU262" s="447"/>
      <c r="BV262" s="447"/>
    </row>
    <row r="263" spans="1:74" s="1" customFormat="1" ht="18" customHeight="1" thickTop="1" thickBot="1">
      <c r="A263" s="522">
        <v>84</v>
      </c>
      <c r="B263" s="500" t="s">
        <v>1224</v>
      </c>
      <c r="C263" s="502"/>
      <c r="D263" s="502" t="str">
        <f>IF(C263&gt;0,VLOOKUP(C263,男子登録情報!$A$1:$H$1688,3,0),"")</f>
        <v/>
      </c>
      <c r="E263" s="502" t="str">
        <f>IF(C263&gt;0,VLOOKUP(C263,男子登録情報!$A$1:$H$1688,4,0),"")</f>
        <v/>
      </c>
      <c r="F263" s="30" t="str">
        <f>IF(C263&gt;0,VLOOKUP(C263,男子登録情報!$A$1:$H$1688,8,0),"")</f>
        <v/>
      </c>
      <c r="G263" s="491" t="e">
        <f>IF(F264&gt;0,VLOOKUP(F264,男子登録情報!$N$2:$O$48,2,0),"")</f>
        <v>#N/A</v>
      </c>
      <c r="H263" s="491" t="str">
        <f t="shared" ref="H263" si="1426">IF(C263&gt;0,TEXT(C263,"100000000"),"000000000")</f>
        <v>000000000</v>
      </c>
      <c r="I263" s="5" t="s">
        <v>26</v>
      </c>
      <c r="J263" s="112"/>
      <c r="K263" s="6" t="str">
        <f>IF(J263&gt;0,VLOOKUP(J263,男子登録情報!$J$1:$K$22,2,0),"")</f>
        <v/>
      </c>
      <c r="L263" s="5" t="s">
        <v>29</v>
      </c>
      <c r="M263" s="150"/>
      <c r="N263" s="7" t="str">
        <f t="shared" si="1095"/>
        <v/>
      </c>
      <c r="O263" s="271"/>
      <c r="P263" s="512"/>
      <c r="Q263" s="513"/>
      <c r="R263" s="514"/>
      <c r="S263" s="827"/>
      <c r="T263" s="827"/>
      <c r="W263" s="168">
        <f t="shared" si="1114"/>
        <v>0</v>
      </c>
      <c r="X263" s="447">
        <f t="shared" ref="X263" si="1427">C263</f>
        <v>0</v>
      </c>
      <c r="Y263" s="145" t="str">
        <f t="shared" si="1097"/>
        <v/>
      </c>
      <c r="Z263" s="145" t="str">
        <f t="shared" si="1098"/>
        <v/>
      </c>
      <c r="AA263" s="145" t="str">
        <f t="shared" si="1099"/>
        <v/>
      </c>
      <c r="AB263" s="145" t="str">
        <f t="shared" si="1100"/>
        <v/>
      </c>
      <c r="AC263" s="178">
        <f t="shared" si="1115"/>
        <v>0</v>
      </c>
      <c r="AD263" s="307" t="str">
        <f t="shared" ref="AD263" si="1428">IF(D263="","",D263)</f>
        <v/>
      </c>
      <c r="AE263" s="145" t="str">
        <f t="shared" si="1117"/>
        <v/>
      </c>
      <c r="AF263" s="145" t="str">
        <f t="shared" si="1118"/>
        <v/>
      </c>
      <c r="AG263" s="182" t="str">
        <f t="shared" si="1119"/>
        <v/>
      </c>
      <c r="AH263" s="164">
        <f t="shared" si="1120"/>
        <v>0</v>
      </c>
      <c r="AJ263" s="164">
        <f t="shared" si="1121"/>
        <v>0</v>
      </c>
      <c r="AK263" s="164" t="str">
        <f t="shared" si="1122"/>
        <v>00000</v>
      </c>
      <c r="AL263" s="188" t="str">
        <f t="shared" si="1123"/>
        <v>0秒0</v>
      </c>
      <c r="AM263" s="189">
        <f t="shared" si="1124"/>
        <v>0</v>
      </c>
      <c r="AN263" s="189" t="str">
        <f t="shared" si="1125"/>
        <v>0</v>
      </c>
      <c r="AO263" s="189" t="str">
        <f t="shared" si="1126"/>
        <v>0</v>
      </c>
      <c r="AP263" s="189" t="str">
        <f t="shared" si="1127"/>
        <v>0m</v>
      </c>
      <c r="AQ263" s="189" t="str">
        <f t="shared" si="1128"/>
        <v>点</v>
      </c>
      <c r="AR263" s="164">
        <f t="shared" si="1129"/>
        <v>0</v>
      </c>
      <c r="AS263" s="144" t="str">
        <f t="shared" si="1130"/>
        <v/>
      </c>
      <c r="AT263" s="164">
        <f t="shared" si="1131"/>
        <v>0</v>
      </c>
      <c r="AU263" s="164">
        <f t="shared" si="1132"/>
        <v>0</v>
      </c>
      <c r="AV263" s="164">
        <f t="shared" si="1133"/>
        <v>0</v>
      </c>
      <c r="AW263" s="457">
        <f>IF(S263="",0,COUNTA($S$14:S265))</f>
        <v>0</v>
      </c>
      <c r="AX263" s="457">
        <f>IF(T263="",0,COUNTA($T$14:T265))</f>
        <v>0</v>
      </c>
      <c r="AY263" s="454">
        <f>IF(OR($K263="20100",$K264="20100",$K265="20100"),COUNTIF($K$14:K265,"20100"),0)</f>
        <v>0</v>
      </c>
      <c r="AZ263" s="451">
        <f t="shared" ref="AZ263" si="1429">IF($AY263=0,0,INDEX($M263:$M265,MATCH("20100",$K263:$K265,0),1))</f>
        <v>0</v>
      </c>
      <c r="BA263" s="145" t="str">
        <f t="shared" si="1134"/>
        <v/>
      </c>
      <c r="BB263" s="145" t="str">
        <f t="shared" si="1135"/>
        <v/>
      </c>
      <c r="BC263" s="145" t="str">
        <f t="shared" si="1136"/>
        <v/>
      </c>
      <c r="BD263" s="203" t="str">
        <f>IF(J263="","",COUNTIF($BC$14:BC263,BC263))</f>
        <v/>
      </c>
      <c r="BE263" s="1" t="str">
        <f t="shared" si="1137"/>
        <v/>
      </c>
      <c r="BF263" s="447" t="str">
        <f>IF(D263="","",COUNTIF($AD$14:AD263,AD263))</f>
        <v/>
      </c>
      <c r="BG263" s="447">
        <f t="shared" ref="BG263" si="1430">IF(BF263=1,BF263,0)</f>
        <v>0</v>
      </c>
      <c r="BH263" s="447" t="str">
        <f t="shared" ref="BH263" si="1431">IF(D263="","",$BL263)</f>
        <v/>
      </c>
      <c r="BI263" s="447" t="str">
        <f t="shared" ref="BI263" si="1432">IF(E263="","",$BL263)</f>
        <v/>
      </c>
      <c r="BJ263" s="447" t="str">
        <f t="shared" ref="BJ263" si="1433">IF(F263="","",$BL263)</f>
        <v/>
      </c>
      <c r="BK263" s="448" t="str">
        <f t="shared" ref="BK263" si="1434">IFERROR(IF(G263="","",BL263),"")</f>
        <v/>
      </c>
      <c r="BL263" s="447">
        <v>84</v>
      </c>
      <c r="BM263" s="447">
        <f t="shared" ref="BM263" si="1435">IF(C263&gt;0,"",IF(COUNTIF(BH263:BK265,BL263)=4,"",1))</f>
        <v>1</v>
      </c>
      <c r="BN263" s="145">
        <f>COUNTIF($AE$14:AE263,AD263&amp;"-"&amp;"*5000m*")</f>
        <v>0</v>
      </c>
      <c r="BO263" s="447">
        <f t="shared" ref="BO263" si="1436">SUM(BN263:BN265)/3</f>
        <v>0</v>
      </c>
      <c r="BP263" s="448" t="str">
        <f t="shared" ref="BP263" si="1437">IF(AD263="","",IF(AND(COUNTA(J263:J265)=0,COUNTA(S263:T265)=0),1,""))</f>
        <v/>
      </c>
      <c r="BQ263" s="447">
        <f t="shared" ref="BQ263:BR263" si="1438">IF(AND($AD263="",COUNTA(S263)&gt;0),1,0)</f>
        <v>0</v>
      </c>
      <c r="BR263" s="447">
        <f t="shared" si="1438"/>
        <v>0</v>
      </c>
      <c r="BS263" s="447" t="str">
        <f t="shared" ref="BS263" si="1439">D263&amp;"-"&amp;S263</f>
        <v>-</v>
      </c>
      <c r="BT263" s="447" t="str">
        <f>IF(S263="","",COUNTIF($BS$14:BS263,BS263))</f>
        <v/>
      </c>
      <c r="BU263" s="447" t="str">
        <f t="shared" ref="BU263" si="1440">D263&amp;"-"&amp;T263</f>
        <v>-</v>
      </c>
      <c r="BV263" s="447" t="str">
        <f>IF(T263="","",COUNTIF($BU$14:BU263,BU263))</f>
        <v/>
      </c>
    </row>
    <row r="264" spans="1:74" s="1" customFormat="1" ht="18" customHeight="1" thickBot="1">
      <c r="A264" s="523"/>
      <c r="B264" s="501"/>
      <c r="C264" s="503"/>
      <c r="D264" s="503"/>
      <c r="E264" s="503"/>
      <c r="F264" s="31" t="str">
        <f>IF(C263&gt;0,VLOOKUP(C263,男子登録情報!$A$1:$H$1688,5,0),"")</f>
        <v/>
      </c>
      <c r="G264" s="492"/>
      <c r="H264" s="492"/>
      <c r="I264" s="8" t="s">
        <v>30</v>
      </c>
      <c r="J264" s="112"/>
      <c r="K264" s="6" t="str">
        <f>IF(J264&gt;0,VLOOKUP(J264,男子登録情報!$J$1:$K$22,2,0),"")</f>
        <v/>
      </c>
      <c r="L264" s="8" t="s">
        <v>31</v>
      </c>
      <c r="M264" s="148"/>
      <c r="N264" s="7" t="str">
        <f t="shared" si="1095"/>
        <v/>
      </c>
      <c r="O264" s="271"/>
      <c r="P264" s="479"/>
      <c r="Q264" s="480"/>
      <c r="R264" s="481"/>
      <c r="S264" s="828"/>
      <c r="T264" s="828"/>
      <c r="W264" s="168">
        <f t="shared" si="1114"/>
        <v>0</v>
      </c>
      <c r="X264" s="447"/>
      <c r="Y264" s="145" t="str">
        <f t="shared" si="1097"/>
        <v/>
      </c>
      <c r="Z264" s="145" t="str">
        <f t="shared" si="1098"/>
        <v/>
      </c>
      <c r="AA264" s="145" t="str">
        <f t="shared" si="1099"/>
        <v/>
      </c>
      <c r="AB264" s="145" t="str">
        <f t="shared" si="1100"/>
        <v/>
      </c>
      <c r="AC264" s="178">
        <f t="shared" si="1115"/>
        <v>0</v>
      </c>
      <c r="AD264" s="308" t="str">
        <f t="shared" ref="AD264:AD265" si="1441">AD263</f>
        <v/>
      </c>
      <c r="AE264" s="145" t="str">
        <f t="shared" si="1117"/>
        <v/>
      </c>
      <c r="AF264" s="145" t="str">
        <f t="shared" si="1118"/>
        <v/>
      </c>
      <c r="AG264" s="182" t="str">
        <f t="shared" si="1119"/>
        <v/>
      </c>
      <c r="AH264" s="164">
        <f t="shared" si="1120"/>
        <v>0</v>
      </c>
      <c r="AJ264" s="164">
        <f t="shared" si="1121"/>
        <v>0</v>
      </c>
      <c r="AK264" s="164" t="str">
        <f t="shared" si="1122"/>
        <v>00000</v>
      </c>
      <c r="AL264" s="188" t="str">
        <f t="shared" si="1123"/>
        <v>0秒0</v>
      </c>
      <c r="AM264" s="189">
        <f t="shared" si="1124"/>
        <v>0</v>
      </c>
      <c r="AN264" s="189" t="str">
        <f t="shared" si="1125"/>
        <v>0</v>
      </c>
      <c r="AO264" s="189" t="str">
        <f t="shared" si="1126"/>
        <v>0</v>
      </c>
      <c r="AP264" s="189" t="str">
        <f t="shared" si="1127"/>
        <v>0m</v>
      </c>
      <c r="AQ264" s="189" t="str">
        <f t="shared" si="1128"/>
        <v>点</v>
      </c>
      <c r="AR264" s="164">
        <f t="shared" si="1129"/>
        <v>0</v>
      </c>
      <c r="AS264" s="144" t="str">
        <f t="shared" si="1130"/>
        <v/>
      </c>
      <c r="AT264" s="164">
        <f t="shared" si="1131"/>
        <v>0</v>
      </c>
      <c r="AU264" s="164">
        <f t="shared" si="1132"/>
        <v>0</v>
      </c>
      <c r="AV264" s="164">
        <f t="shared" si="1133"/>
        <v>0</v>
      </c>
      <c r="AW264" s="458"/>
      <c r="AX264" s="458"/>
      <c r="AY264" s="455"/>
      <c r="AZ264" s="452"/>
      <c r="BA264" s="145" t="str">
        <f t="shared" si="1134"/>
        <v/>
      </c>
      <c r="BB264" s="145" t="str">
        <f t="shared" si="1135"/>
        <v/>
      </c>
      <c r="BC264" s="145" t="str">
        <f t="shared" si="1136"/>
        <v/>
      </c>
      <c r="BD264" s="203" t="str">
        <f>IF(J264="","",COUNTIF($BC$14:BC264,BC264))</f>
        <v/>
      </c>
      <c r="BE264" s="1" t="str">
        <f t="shared" si="1137"/>
        <v/>
      </c>
      <c r="BF264" s="447"/>
      <c r="BG264" s="447"/>
      <c r="BH264" s="447"/>
      <c r="BI264" s="447"/>
      <c r="BJ264" s="447"/>
      <c r="BK264" s="449"/>
      <c r="BL264" s="447"/>
      <c r="BM264" s="447"/>
      <c r="BN264" s="145">
        <f>COUNTIF($AE$14:AE264,AD264&amp;"-"&amp;"*5000m*")</f>
        <v>0</v>
      </c>
      <c r="BO264" s="447"/>
      <c r="BP264" s="449"/>
      <c r="BQ264" s="447"/>
      <c r="BR264" s="447"/>
      <c r="BS264" s="447"/>
      <c r="BT264" s="447"/>
      <c r="BU264" s="447"/>
      <c r="BV264" s="447"/>
    </row>
    <row r="265" spans="1:74" s="1" customFormat="1" ht="18" customHeight="1" thickBot="1">
      <c r="A265" s="524"/>
      <c r="B265" s="169" t="s">
        <v>32</v>
      </c>
      <c r="C265" s="170"/>
      <c r="D265" s="32"/>
      <c r="E265" s="32"/>
      <c r="F265" s="33"/>
      <c r="G265" s="493"/>
      <c r="H265" s="493"/>
      <c r="I265" s="9" t="s">
        <v>33</v>
      </c>
      <c r="J265" s="112"/>
      <c r="K265" s="6" t="str">
        <f>IF(J265&gt;0,VLOOKUP(J265,男子登録情報!$J$1:$K$22,2,0),"")</f>
        <v/>
      </c>
      <c r="L265" s="10" t="s">
        <v>34</v>
      </c>
      <c r="M265" s="149"/>
      <c r="N265" s="7" t="str">
        <f t="shared" si="1095"/>
        <v/>
      </c>
      <c r="O265" s="271"/>
      <c r="P265" s="482"/>
      <c r="Q265" s="483"/>
      <c r="R265" s="484"/>
      <c r="S265" s="829"/>
      <c r="T265" s="829"/>
      <c r="W265" s="168">
        <f t="shared" si="1114"/>
        <v>0</v>
      </c>
      <c r="X265" s="447"/>
      <c r="Y265" s="145" t="str">
        <f t="shared" si="1097"/>
        <v/>
      </c>
      <c r="Z265" s="145" t="str">
        <f t="shared" si="1098"/>
        <v/>
      </c>
      <c r="AA265" s="145" t="str">
        <f t="shared" si="1099"/>
        <v/>
      </c>
      <c r="AB265" s="145" t="str">
        <f t="shared" si="1100"/>
        <v/>
      </c>
      <c r="AC265" s="178">
        <f t="shared" si="1115"/>
        <v>0</v>
      </c>
      <c r="AD265" s="309" t="str">
        <f t="shared" si="1441"/>
        <v/>
      </c>
      <c r="AE265" s="145" t="str">
        <f t="shared" si="1117"/>
        <v/>
      </c>
      <c r="AF265" s="145" t="str">
        <f t="shared" si="1118"/>
        <v/>
      </c>
      <c r="AG265" s="182" t="str">
        <f t="shared" si="1119"/>
        <v/>
      </c>
      <c r="AH265" s="164">
        <f t="shared" si="1120"/>
        <v>0</v>
      </c>
      <c r="AJ265" s="164">
        <f t="shared" si="1121"/>
        <v>0</v>
      </c>
      <c r="AK265" s="164" t="str">
        <f t="shared" si="1122"/>
        <v>00000</v>
      </c>
      <c r="AL265" s="188" t="str">
        <f t="shared" si="1123"/>
        <v>0秒0</v>
      </c>
      <c r="AM265" s="189">
        <f t="shared" si="1124"/>
        <v>0</v>
      </c>
      <c r="AN265" s="189" t="str">
        <f t="shared" si="1125"/>
        <v>0</v>
      </c>
      <c r="AO265" s="189" t="str">
        <f t="shared" si="1126"/>
        <v>0</v>
      </c>
      <c r="AP265" s="189" t="str">
        <f t="shared" si="1127"/>
        <v>0m</v>
      </c>
      <c r="AQ265" s="189" t="str">
        <f t="shared" si="1128"/>
        <v>点</v>
      </c>
      <c r="AR265" s="164">
        <f t="shared" si="1129"/>
        <v>0</v>
      </c>
      <c r="AS265" s="144" t="str">
        <f t="shared" si="1130"/>
        <v/>
      </c>
      <c r="AT265" s="164">
        <f t="shared" si="1131"/>
        <v>0</v>
      </c>
      <c r="AU265" s="164">
        <f t="shared" si="1132"/>
        <v>0</v>
      </c>
      <c r="AV265" s="164">
        <f t="shared" si="1133"/>
        <v>0</v>
      </c>
      <c r="AW265" s="459"/>
      <c r="AX265" s="459"/>
      <c r="AY265" s="456"/>
      <c r="AZ265" s="453"/>
      <c r="BA265" s="145" t="str">
        <f t="shared" si="1134"/>
        <v/>
      </c>
      <c r="BB265" s="145" t="str">
        <f t="shared" si="1135"/>
        <v/>
      </c>
      <c r="BC265" s="145" t="str">
        <f t="shared" si="1136"/>
        <v/>
      </c>
      <c r="BD265" s="203" t="str">
        <f>IF(J265="","",COUNTIF($BC$14:BC265,BC265))</f>
        <v/>
      </c>
      <c r="BE265" s="1" t="str">
        <f t="shared" si="1137"/>
        <v/>
      </c>
      <c r="BF265" s="447"/>
      <c r="BG265" s="447"/>
      <c r="BH265" s="447"/>
      <c r="BI265" s="447"/>
      <c r="BJ265" s="447"/>
      <c r="BK265" s="450"/>
      <c r="BL265" s="447"/>
      <c r="BM265" s="447"/>
      <c r="BN265" s="145">
        <f>COUNTIF($AE$14:AE265,AD265&amp;"-"&amp;"*5000m*")</f>
        <v>0</v>
      </c>
      <c r="BO265" s="447"/>
      <c r="BP265" s="450"/>
      <c r="BQ265" s="447"/>
      <c r="BR265" s="447"/>
      <c r="BS265" s="447"/>
      <c r="BT265" s="447"/>
      <c r="BU265" s="447"/>
      <c r="BV265" s="447"/>
    </row>
    <row r="266" spans="1:74" s="1" customFormat="1" ht="18" customHeight="1" thickTop="1" thickBot="1">
      <c r="A266" s="522">
        <v>85</v>
      </c>
      <c r="B266" s="500" t="s">
        <v>1224</v>
      </c>
      <c r="C266" s="502"/>
      <c r="D266" s="502" t="str">
        <f>IF(C266&gt;0,VLOOKUP(C266,男子登録情報!$A$1:$H$1688,3,0),"")</f>
        <v/>
      </c>
      <c r="E266" s="502" t="str">
        <f>IF(C266&gt;0,VLOOKUP(C266,男子登録情報!$A$1:$H$1688,4,0),"")</f>
        <v/>
      </c>
      <c r="F266" s="30" t="str">
        <f>IF(C266&gt;0,VLOOKUP(C266,男子登録情報!$A$1:$H$1688,8,0),"")</f>
        <v/>
      </c>
      <c r="G266" s="491" t="e">
        <f>IF(F267&gt;0,VLOOKUP(F267,男子登録情報!$N$2:$O$48,2,0),"")</f>
        <v>#N/A</v>
      </c>
      <c r="H266" s="491" t="str">
        <f t="shared" ref="H266" si="1442">IF(C266&gt;0,TEXT(C266,"100000000"),"000000000")</f>
        <v>000000000</v>
      </c>
      <c r="I266" s="5" t="s">
        <v>26</v>
      </c>
      <c r="J266" s="112"/>
      <c r="K266" s="6" t="str">
        <f>IF(J266&gt;0,VLOOKUP(J266,男子登録情報!$J$1:$K$22,2,0),"")</f>
        <v/>
      </c>
      <c r="L266" s="5" t="s">
        <v>29</v>
      </c>
      <c r="M266" s="150"/>
      <c r="N266" s="7" t="str">
        <f t="shared" si="1095"/>
        <v/>
      </c>
      <c r="O266" s="271"/>
      <c r="P266" s="512"/>
      <c r="Q266" s="513"/>
      <c r="R266" s="514"/>
      <c r="S266" s="827"/>
      <c r="T266" s="827"/>
      <c r="W266" s="168">
        <f t="shared" si="1114"/>
        <v>0</v>
      </c>
      <c r="X266" s="447">
        <f t="shared" ref="X266" si="1443">C266</f>
        <v>0</v>
      </c>
      <c r="Y266" s="145" t="str">
        <f t="shared" si="1097"/>
        <v/>
      </c>
      <c r="Z266" s="145" t="str">
        <f t="shared" si="1098"/>
        <v/>
      </c>
      <c r="AA266" s="145" t="str">
        <f t="shared" si="1099"/>
        <v/>
      </c>
      <c r="AB266" s="145" t="str">
        <f t="shared" si="1100"/>
        <v/>
      </c>
      <c r="AC266" s="178">
        <f t="shared" si="1115"/>
        <v>0</v>
      </c>
      <c r="AD266" s="307" t="str">
        <f t="shared" ref="AD266" si="1444">IF(D266="","",D266)</f>
        <v/>
      </c>
      <c r="AE266" s="145" t="str">
        <f t="shared" si="1117"/>
        <v/>
      </c>
      <c r="AF266" s="145" t="str">
        <f t="shared" si="1118"/>
        <v/>
      </c>
      <c r="AG266" s="182" t="str">
        <f t="shared" si="1119"/>
        <v/>
      </c>
      <c r="AH266" s="164">
        <f t="shared" si="1120"/>
        <v>0</v>
      </c>
      <c r="AJ266" s="164">
        <f t="shared" si="1121"/>
        <v>0</v>
      </c>
      <c r="AK266" s="164" t="str">
        <f t="shared" si="1122"/>
        <v>00000</v>
      </c>
      <c r="AL266" s="188" t="str">
        <f t="shared" si="1123"/>
        <v>0秒0</v>
      </c>
      <c r="AM266" s="189">
        <f t="shared" si="1124"/>
        <v>0</v>
      </c>
      <c r="AN266" s="189" t="str">
        <f t="shared" si="1125"/>
        <v>0</v>
      </c>
      <c r="AO266" s="189" t="str">
        <f t="shared" si="1126"/>
        <v>0</v>
      </c>
      <c r="AP266" s="189" t="str">
        <f t="shared" si="1127"/>
        <v>0m</v>
      </c>
      <c r="AQ266" s="189" t="str">
        <f t="shared" si="1128"/>
        <v>点</v>
      </c>
      <c r="AR266" s="164">
        <f t="shared" si="1129"/>
        <v>0</v>
      </c>
      <c r="AS266" s="144" t="str">
        <f t="shared" si="1130"/>
        <v/>
      </c>
      <c r="AT266" s="164">
        <f t="shared" si="1131"/>
        <v>0</v>
      </c>
      <c r="AU266" s="164">
        <f t="shared" si="1132"/>
        <v>0</v>
      </c>
      <c r="AV266" s="164">
        <f t="shared" si="1133"/>
        <v>0</v>
      </c>
      <c r="AW266" s="457">
        <f>IF(S266="",0,COUNTA($S$14:S268))</f>
        <v>0</v>
      </c>
      <c r="AX266" s="457">
        <f>IF(T266="",0,COUNTA($T$14:T268))</f>
        <v>0</v>
      </c>
      <c r="AY266" s="454">
        <f>IF(OR($K266="20100",$K267="20100",$K268="20100"),COUNTIF($K$14:K268,"20100"),0)</f>
        <v>0</v>
      </c>
      <c r="AZ266" s="451">
        <f t="shared" ref="AZ266" si="1445">IF($AY266=0,0,INDEX($M266:$M268,MATCH("20100",$K266:$K268,0),1))</f>
        <v>0</v>
      </c>
      <c r="BA266" s="145" t="str">
        <f t="shared" si="1134"/>
        <v/>
      </c>
      <c r="BB266" s="145" t="str">
        <f t="shared" si="1135"/>
        <v/>
      </c>
      <c r="BC266" s="145" t="str">
        <f t="shared" si="1136"/>
        <v/>
      </c>
      <c r="BD266" s="203" t="str">
        <f>IF(J266="","",COUNTIF($BC$14:BC266,BC266))</f>
        <v/>
      </c>
      <c r="BE266" s="1" t="str">
        <f t="shared" si="1137"/>
        <v/>
      </c>
      <c r="BF266" s="447" t="str">
        <f>IF(D266="","",COUNTIF($AD$14:AD266,AD266))</f>
        <v/>
      </c>
      <c r="BG266" s="447">
        <f t="shared" ref="BG266" si="1446">IF(BF266=1,BF266,0)</f>
        <v>0</v>
      </c>
      <c r="BH266" s="447" t="str">
        <f t="shared" ref="BH266" si="1447">IF(D266="","",$BL266)</f>
        <v/>
      </c>
      <c r="BI266" s="447" t="str">
        <f t="shared" ref="BI266" si="1448">IF(E266="","",$BL266)</f>
        <v/>
      </c>
      <c r="BJ266" s="447" t="str">
        <f t="shared" ref="BJ266" si="1449">IF(F266="","",$BL266)</f>
        <v/>
      </c>
      <c r="BK266" s="448" t="str">
        <f t="shared" ref="BK266" si="1450">IFERROR(IF(G266="","",BL266),"")</f>
        <v/>
      </c>
      <c r="BL266" s="447">
        <v>85</v>
      </c>
      <c r="BM266" s="447">
        <f t="shared" ref="BM266" si="1451">IF(C266&gt;0,"",IF(COUNTIF(BH266:BK268,BL266)=4,"",1))</f>
        <v>1</v>
      </c>
      <c r="BN266" s="145">
        <f>COUNTIF($AE$14:AE266,AD266&amp;"-"&amp;"*5000m*")</f>
        <v>0</v>
      </c>
      <c r="BO266" s="447">
        <f t="shared" ref="BO266" si="1452">SUM(BN266:BN268)/3</f>
        <v>0</v>
      </c>
      <c r="BP266" s="448" t="str">
        <f t="shared" ref="BP266" si="1453">IF(AD266="","",IF(AND(COUNTA(J266:J268)=0,COUNTA(S266:T268)=0),1,""))</f>
        <v/>
      </c>
      <c r="BQ266" s="447">
        <f t="shared" ref="BQ266:BR266" si="1454">IF(AND($AD266="",COUNTA(S266)&gt;0),1,0)</f>
        <v>0</v>
      </c>
      <c r="BR266" s="447">
        <f t="shared" si="1454"/>
        <v>0</v>
      </c>
      <c r="BS266" s="447" t="str">
        <f t="shared" ref="BS266" si="1455">D266&amp;"-"&amp;S266</f>
        <v>-</v>
      </c>
      <c r="BT266" s="447" t="str">
        <f>IF(S266="","",COUNTIF($BS$14:BS266,BS266))</f>
        <v/>
      </c>
      <c r="BU266" s="447" t="str">
        <f t="shared" ref="BU266" si="1456">D266&amp;"-"&amp;T266</f>
        <v>-</v>
      </c>
      <c r="BV266" s="447" t="str">
        <f>IF(T266="","",COUNTIF($BU$14:BU266,BU266))</f>
        <v/>
      </c>
    </row>
    <row r="267" spans="1:74" s="1" customFormat="1" ht="18" customHeight="1" thickBot="1">
      <c r="A267" s="523"/>
      <c r="B267" s="501"/>
      <c r="C267" s="503"/>
      <c r="D267" s="503"/>
      <c r="E267" s="503"/>
      <c r="F267" s="31" t="str">
        <f>IF(C266&gt;0,VLOOKUP(C266,男子登録情報!$A$1:$H$1688,5,0),"")</f>
        <v/>
      </c>
      <c r="G267" s="492"/>
      <c r="H267" s="492"/>
      <c r="I267" s="8" t="s">
        <v>30</v>
      </c>
      <c r="J267" s="112"/>
      <c r="K267" s="6" t="str">
        <f>IF(J267&gt;0,VLOOKUP(J267,男子登録情報!$J$1:$K$22,2,0),"")</f>
        <v/>
      </c>
      <c r="L267" s="8" t="s">
        <v>31</v>
      </c>
      <c r="M267" s="148"/>
      <c r="N267" s="7" t="str">
        <f t="shared" si="1095"/>
        <v/>
      </c>
      <c r="O267" s="271"/>
      <c r="P267" s="479"/>
      <c r="Q267" s="480"/>
      <c r="R267" s="481"/>
      <c r="S267" s="828"/>
      <c r="T267" s="828"/>
      <c r="W267" s="168">
        <f t="shared" si="1114"/>
        <v>0</v>
      </c>
      <c r="X267" s="447"/>
      <c r="Y267" s="145" t="str">
        <f t="shared" si="1097"/>
        <v/>
      </c>
      <c r="Z267" s="145" t="str">
        <f t="shared" si="1098"/>
        <v/>
      </c>
      <c r="AA267" s="145" t="str">
        <f t="shared" si="1099"/>
        <v/>
      </c>
      <c r="AB267" s="145" t="str">
        <f t="shared" si="1100"/>
        <v/>
      </c>
      <c r="AC267" s="178">
        <f t="shared" si="1115"/>
        <v>0</v>
      </c>
      <c r="AD267" s="308" t="str">
        <f t="shared" ref="AD267:AD268" si="1457">AD266</f>
        <v/>
      </c>
      <c r="AE267" s="145" t="str">
        <f t="shared" si="1117"/>
        <v/>
      </c>
      <c r="AF267" s="145" t="str">
        <f t="shared" si="1118"/>
        <v/>
      </c>
      <c r="AG267" s="182" t="str">
        <f t="shared" si="1119"/>
        <v/>
      </c>
      <c r="AH267" s="164">
        <f t="shared" si="1120"/>
        <v>0</v>
      </c>
      <c r="AJ267" s="164">
        <f t="shared" si="1121"/>
        <v>0</v>
      </c>
      <c r="AK267" s="164" t="str">
        <f t="shared" si="1122"/>
        <v>00000</v>
      </c>
      <c r="AL267" s="188" t="str">
        <f t="shared" si="1123"/>
        <v>0秒0</v>
      </c>
      <c r="AM267" s="189">
        <f t="shared" si="1124"/>
        <v>0</v>
      </c>
      <c r="AN267" s="189" t="str">
        <f t="shared" si="1125"/>
        <v>0</v>
      </c>
      <c r="AO267" s="189" t="str">
        <f t="shared" si="1126"/>
        <v>0</v>
      </c>
      <c r="AP267" s="189" t="str">
        <f t="shared" si="1127"/>
        <v>0m</v>
      </c>
      <c r="AQ267" s="189" t="str">
        <f t="shared" si="1128"/>
        <v>点</v>
      </c>
      <c r="AR267" s="164">
        <f t="shared" si="1129"/>
        <v>0</v>
      </c>
      <c r="AS267" s="144" t="str">
        <f t="shared" si="1130"/>
        <v/>
      </c>
      <c r="AT267" s="164">
        <f t="shared" si="1131"/>
        <v>0</v>
      </c>
      <c r="AU267" s="164">
        <f t="shared" si="1132"/>
        <v>0</v>
      </c>
      <c r="AV267" s="164">
        <f t="shared" si="1133"/>
        <v>0</v>
      </c>
      <c r="AW267" s="458"/>
      <c r="AX267" s="458"/>
      <c r="AY267" s="455"/>
      <c r="AZ267" s="452"/>
      <c r="BA267" s="145" t="str">
        <f t="shared" si="1134"/>
        <v/>
      </c>
      <c r="BB267" s="145" t="str">
        <f t="shared" si="1135"/>
        <v/>
      </c>
      <c r="BC267" s="145" t="str">
        <f t="shared" si="1136"/>
        <v/>
      </c>
      <c r="BD267" s="203" t="str">
        <f>IF(J267="","",COUNTIF($BC$14:BC267,BC267))</f>
        <v/>
      </c>
      <c r="BE267" s="1" t="str">
        <f t="shared" si="1137"/>
        <v/>
      </c>
      <c r="BF267" s="447"/>
      <c r="BG267" s="447"/>
      <c r="BH267" s="447"/>
      <c r="BI267" s="447"/>
      <c r="BJ267" s="447"/>
      <c r="BK267" s="449"/>
      <c r="BL267" s="447"/>
      <c r="BM267" s="447"/>
      <c r="BN267" s="145">
        <f>COUNTIF($AE$14:AE267,AD267&amp;"-"&amp;"*5000m*")</f>
        <v>0</v>
      </c>
      <c r="BO267" s="447"/>
      <c r="BP267" s="449"/>
      <c r="BQ267" s="447"/>
      <c r="BR267" s="447"/>
      <c r="BS267" s="447"/>
      <c r="BT267" s="447"/>
      <c r="BU267" s="447"/>
      <c r="BV267" s="447"/>
    </row>
    <row r="268" spans="1:74" s="1" customFormat="1" ht="18" customHeight="1" thickBot="1">
      <c r="A268" s="524"/>
      <c r="B268" s="169" t="s">
        <v>32</v>
      </c>
      <c r="C268" s="170"/>
      <c r="D268" s="32"/>
      <c r="E268" s="32"/>
      <c r="F268" s="33"/>
      <c r="G268" s="493"/>
      <c r="H268" s="493"/>
      <c r="I268" s="9" t="s">
        <v>33</v>
      </c>
      <c r="J268" s="112"/>
      <c r="K268" s="6" t="str">
        <f>IF(J268&gt;0,VLOOKUP(J268,男子登録情報!$J$1:$K$22,2,0),"")</f>
        <v/>
      </c>
      <c r="L268" s="10" t="s">
        <v>34</v>
      </c>
      <c r="M268" s="149"/>
      <c r="N268" s="7" t="str">
        <f t="shared" si="1095"/>
        <v/>
      </c>
      <c r="O268" s="271"/>
      <c r="P268" s="482"/>
      <c r="Q268" s="483"/>
      <c r="R268" s="484"/>
      <c r="S268" s="829"/>
      <c r="T268" s="829"/>
      <c r="W268" s="168">
        <f t="shared" si="1114"/>
        <v>0</v>
      </c>
      <c r="X268" s="447"/>
      <c r="Y268" s="145" t="str">
        <f t="shared" si="1097"/>
        <v/>
      </c>
      <c r="Z268" s="145" t="str">
        <f t="shared" si="1098"/>
        <v/>
      </c>
      <c r="AA268" s="145" t="str">
        <f t="shared" si="1099"/>
        <v/>
      </c>
      <c r="AB268" s="145" t="str">
        <f t="shared" si="1100"/>
        <v/>
      </c>
      <c r="AC268" s="178">
        <f t="shared" si="1115"/>
        <v>0</v>
      </c>
      <c r="AD268" s="309" t="str">
        <f t="shared" si="1457"/>
        <v/>
      </c>
      <c r="AE268" s="145" t="str">
        <f t="shared" si="1117"/>
        <v/>
      </c>
      <c r="AF268" s="145" t="str">
        <f t="shared" si="1118"/>
        <v/>
      </c>
      <c r="AG268" s="182" t="str">
        <f t="shared" si="1119"/>
        <v/>
      </c>
      <c r="AH268" s="164">
        <f t="shared" si="1120"/>
        <v>0</v>
      </c>
      <c r="AJ268" s="164">
        <f t="shared" si="1121"/>
        <v>0</v>
      </c>
      <c r="AK268" s="164" t="str">
        <f t="shared" si="1122"/>
        <v>00000</v>
      </c>
      <c r="AL268" s="188" t="str">
        <f t="shared" si="1123"/>
        <v>0秒0</v>
      </c>
      <c r="AM268" s="189">
        <f t="shared" si="1124"/>
        <v>0</v>
      </c>
      <c r="AN268" s="189" t="str">
        <f t="shared" si="1125"/>
        <v>0</v>
      </c>
      <c r="AO268" s="189" t="str">
        <f t="shared" si="1126"/>
        <v>0</v>
      </c>
      <c r="AP268" s="189" t="str">
        <f t="shared" si="1127"/>
        <v>0m</v>
      </c>
      <c r="AQ268" s="189" t="str">
        <f t="shared" si="1128"/>
        <v>点</v>
      </c>
      <c r="AR268" s="164">
        <f t="shared" si="1129"/>
        <v>0</v>
      </c>
      <c r="AS268" s="144" t="str">
        <f t="shared" si="1130"/>
        <v/>
      </c>
      <c r="AT268" s="164">
        <f t="shared" si="1131"/>
        <v>0</v>
      </c>
      <c r="AU268" s="164">
        <f t="shared" si="1132"/>
        <v>0</v>
      </c>
      <c r="AV268" s="164">
        <f t="shared" si="1133"/>
        <v>0</v>
      </c>
      <c r="AW268" s="459"/>
      <c r="AX268" s="459"/>
      <c r="AY268" s="456"/>
      <c r="AZ268" s="453"/>
      <c r="BA268" s="145" t="str">
        <f t="shared" si="1134"/>
        <v/>
      </c>
      <c r="BB268" s="145" t="str">
        <f t="shared" si="1135"/>
        <v/>
      </c>
      <c r="BC268" s="145" t="str">
        <f t="shared" si="1136"/>
        <v/>
      </c>
      <c r="BD268" s="203" t="str">
        <f>IF(J268="","",COUNTIF($BC$14:BC268,BC268))</f>
        <v/>
      </c>
      <c r="BE268" s="1" t="str">
        <f t="shared" si="1137"/>
        <v/>
      </c>
      <c r="BF268" s="447"/>
      <c r="BG268" s="447"/>
      <c r="BH268" s="447"/>
      <c r="BI268" s="447"/>
      <c r="BJ268" s="447"/>
      <c r="BK268" s="450"/>
      <c r="BL268" s="447"/>
      <c r="BM268" s="447"/>
      <c r="BN268" s="145">
        <f>COUNTIF($AE$14:AE268,AD268&amp;"-"&amp;"*5000m*")</f>
        <v>0</v>
      </c>
      <c r="BO268" s="447"/>
      <c r="BP268" s="450"/>
      <c r="BQ268" s="447"/>
      <c r="BR268" s="447"/>
      <c r="BS268" s="447"/>
      <c r="BT268" s="447"/>
      <c r="BU268" s="447"/>
      <c r="BV268" s="447"/>
    </row>
    <row r="269" spans="1:74" s="1" customFormat="1" ht="18" customHeight="1" thickTop="1" thickBot="1">
      <c r="A269" s="522">
        <v>86</v>
      </c>
      <c r="B269" s="500" t="s">
        <v>1224</v>
      </c>
      <c r="C269" s="502"/>
      <c r="D269" s="502" t="str">
        <f>IF(C269&gt;0,VLOOKUP(C269,男子登録情報!$A$1:$H$1688,3,0),"")</f>
        <v/>
      </c>
      <c r="E269" s="502" t="str">
        <f>IF(C269&gt;0,VLOOKUP(C269,男子登録情報!$A$1:$H$1688,4,0),"")</f>
        <v/>
      </c>
      <c r="F269" s="30" t="str">
        <f>IF(C269&gt;0,VLOOKUP(C269,男子登録情報!$A$1:$H$1688,8,0),"")</f>
        <v/>
      </c>
      <c r="G269" s="491" t="e">
        <f>IF(F270&gt;0,VLOOKUP(F270,男子登録情報!$N$2:$O$48,2,0),"")</f>
        <v>#N/A</v>
      </c>
      <c r="H269" s="491" t="str">
        <f t="shared" ref="H269" si="1458">IF(C269&gt;0,TEXT(C269,"100000000"),"000000000")</f>
        <v>000000000</v>
      </c>
      <c r="I269" s="5" t="s">
        <v>26</v>
      </c>
      <c r="J269" s="112"/>
      <c r="K269" s="6" t="str">
        <f>IF(J269&gt;0,VLOOKUP(J269,男子登録情報!$J$1:$K$22,2,0),"")</f>
        <v/>
      </c>
      <c r="L269" s="5" t="s">
        <v>29</v>
      </c>
      <c r="M269" s="150"/>
      <c r="N269" s="7" t="str">
        <f t="shared" si="1095"/>
        <v/>
      </c>
      <c r="O269" s="271"/>
      <c r="P269" s="512"/>
      <c r="Q269" s="513"/>
      <c r="R269" s="514"/>
      <c r="S269" s="827"/>
      <c r="T269" s="827"/>
      <c r="W269" s="168">
        <f t="shared" si="1114"/>
        <v>0</v>
      </c>
      <c r="X269" s="447">
        <f t="shared" ref="X269" si="1459">C269</f>
        <v>0</v>
      </c>
      <c r="Y269" s="145" t="str">
        <f t="shared" si="1097"/>
        <v/>
      </c>
      <c r="Z269" s="145" t="str">
        <f t="shared" si="1098"/>
        <v/>
      </c>
      <c r="AA269" s="145" t="str">
        <f t="shared" si="1099"/>
        <v/>
      </c>
      <c r="AB269" s="145" t="str">
        <f t="shared" si="1100"/>
        <v/>
      </c>
      <c r="AC269" s="178">
        <f t="shared" si="1115"/>
        <v>0</v>
      </c>
      <c r="AD269" s="307" t="str">
        <f t="shared" ref="AD269" si="1460">IF(D269="","",D269)</f>
        <v/>
      </c>
      <c r="AE269" s="145" t="str">
        <f t="shared" si="1117"/>
        <v/>
      </c>
      <c r="AF269" s="145" t="str">
        <f t="shared" si="1118"/>
        <v/>
      </c>
      <c r="AG269" s="182" t="str">
        <f t="shared" si="1119"/>
        <v/>
      </c>
      <c r="AH269" s="164">
        <f t="shared" si="1120"/>
        <v>0</v>
      </c>
      <c r="AJ269" s="164">
        <f t="shared" si="1121"/>
        <v>0</v>
      </c>
      <c r="AK269" s="164" t="str">
        <f t="shared" si="1122"/>
        <v>00000</v>
      </c>
      <c r="AL269" s="188" t="str">
        <f t="shared" si="1123"/>
        <v>0秒0</v>
      </c>
      <c r="AM269" s="189">
        <f t="shared" si="1124"/>
        <v>0</v>
      </c>
      <c r="AN269" s="189" t="str">
        <f t="shared" si="1125"/>
        <v>0</v>
      </c>
      <c r="AO269" s="189" t="str">
        <f t="shared" si="1126"/>
        <v>0</v>
      </c>
      <c r="AP269" s="189" t="str">
        <f t="shared" si="1127"/>
        <v>0m</v>
      </c>
      <c r="AQ269" s="189" t="str">
        <f t="shared" si="1128"/>
        <v>点</v>
      </c>
      <c r="AR269" s="164">
        <f t="shared" si="1129"/>
        <v>0</v>
      </c>
      <c r="AS269" s="144" t="str">
        <f t="shared" si="1130"/>
        <v/>
      </c>
      <c r="AT269" s="164">
        <f t="shared" si="1131"/>
        <v>0</v>
      </c>
      <c r="AU269" s="164">
        <f t="shared" si="1132"/>
        <v>0</v>
      </c>
      <c r="AV269" s="164">
        <f t="shared" si="1133"/>
        <v>0</v>
      </c>
      <c r="AW269" s="457">
        <f>IF(S269="",0,COUNTA($S$14:S271))</f>
        <v>0</v>
      </c>
      <c r="AX269" s="457">
        <f>IF(T269="",0,COUNTA($T$14:T271))</f>
        <v>0</v>
      </c>
      <c r="AY269" s="454">
        <f>IF(OR($K269="20100",$K270="20100",$K271="20100"),COUNTIF($K$14:K271,"20100"),0)</f>
        <v>0</v>
      </c>
      <c r="AZ269" s="451">
        <f t="shared" ref="AZ269" si="1461">IF($AY269=0,0,INDEX($M269:$M271,MATCH("20100",$K269:$K271,0),1))</f>
        <v>0</v>
      </c>
      <c r="BA269" s="145" t="str">
        <f t="shared" si="1134"/>
        <v/>
      </c>
      <c r="BB269" s="145" t="str">
        <f t="shared" si="1135"/>
        <v/>
      </c>
      <c r="BC269" s="145" t="str">
        <f t="shared" si="1136"/>
        <v/>
      </c>
      <c r="BD269" s="203" t="str">
        <f>IF(J269="","",COUNTIF($BC$14:BC269,BC269))</f>
        <v/>
      </c>
      <c r="BE269" s="1" t="str">
        <f t="shared" si="1137"/>
        <v/>
      </c>
      <c r="BF269" s="447" t="str">
        <f>IF(D269="","",COUNTIF($AD$14:AD269,AD269))</f>
        <v/>
      </c>
      <c r="BG269" s="447">
        <f t="shared" ref="BG269" si="1462">IF(BF269=1,BF269,0)</f>
        <v>0</v>
      </c>
      <c r="BH269" s="447" t="str">
        <f t="shared" ref="BH269" si="1463">IF(D269="","",$BL269)</f>
        <v/>
      </c>
      <c r="BI269" s="447" t="str">
        <f t="shared" ref="BI269" si="1464">IF(E269="","",$BL269)</f>
        <v/>
      </c>
      <c r="BJ269" s="447" t="str">
        <f t="shared" ref="BJ269" si="1465">IF(F269="","",$BL269)</f>
        <v/>
      </c>
      <c r="BK269" s="448" t="str">
        <f t="shared" ref="BK269" si="1466">IFERROR(IF(G269="","",BL269),"")</f>
        <v/>
      </c>
      <c r="BL269" s="447">
        <v>86</v>
      </c>
      <c r="BM269" s="447">
        <f t="shared" ref="BM269" si="1467">IF(C269&gt;0,"",IF(COUNTIF(BH269:BK271,BL269)=4,"",1))</f>
        <v>1</v>
      </c>
      <c r="BN269" s="145">
        <f>COUNTIF($AE$14:AE269,AD269&amp;"-"&amp;"*5000m*")</f>
        <v>0</v>
      </c>
      <c r="BO269" s="447">
        <f t="shared" ref="BO269" si="1468">SUM(BN269:BN271)/3</f>
        <v>0</v>
      </c>
      <c r="BP269" s="448" t="str">
        <f t="shared" ref="BP269" si="1469">IF(AD269="","",IF(AND(COUNTA(J269:J271)=0,COUNTA(S269:T271)=0),1,""))</f>
        <v/>
      </c>
      <c r="BQ269" s="447">
        <f t="shared" ref="BQ269:BR269" si="1470">IF(AND($AD269="",COUNTA(S269)&gt;0),1,0)</f>
        <v>0</v>
      </c>
      <c r="BR269" s="447">
        <f t="shared" si="1470"/>
        <v>0</v>
      </c>
      <c r="BS269" s="447" t="str">
        <f t="shared" ref="BS269" si="1471">D269&amp;"-"&amp;S269</f>
        <v>-</v>
      </c>
      <c r="BT269" s="447" t="str">
        <f>IF(S269="","",COUNTIF($BS$14:BS269,BS269))</f>
        <v/>
      </c>
      <c r="BU269" s="447" t="str">
        <f t="shared" ref="BU269" si="1472">D269&amp;"-"&amp;T269</f>
        <v>-</v>
      </c>
      <c r="BV269" s="447" t="str">
        <f>IF(T269="","",COUNTIF($BU$14:BU269,BU269))</f>
        <v/>
      </c>
    </row>
    <row r="270" spans="1:74" s="1" customFormat="1" ht="18" customHeight="1" thickBot="1">
      <c r="A270" s="523"/>
      <c r="B270" s="501"/>
      <c r="C270" s="503"/>
      <c r="D270" s="503"/>
      <c r="E270" s="503"/>
      <c r="F270" s="31" t="str">
        <f>IF(C269&gt;0,VLOOKUP(C269,男子登録情報!$A$1:$H$1688,5,0),"")</f>
        <v/>
      </c>
      <c r="G270" s="492"/>
      <c r="H270" s="492"/>
      <c r="I270" s="8" t="s">
        <v>30</v>
      </c>
      <c r="J270" s="112"/>
      <c r="K270" s="6" t="str">
        <f>IF(J270&gt;0,VLOOKUP(J270,男子登録情報!$J$1:$K$22,2,0),"")</f>
        <v/>
      </c>
      <c r="L270" s="8" t="s">
        <v>31</v>
      </c>
      <c r="M270" s="148"/>
      <c r="N270" s="7" t="str">
        <f t="shared" ref="N270:N333" si="1473">IF(K270="","",LEFT(K270,5)&amp;" "&amp;IF(OR(LEFT(K270,3)*1&lt;70,LEFT(K270,3)*1&gt;100),REPT(0,7-LEN(M270)),REPT(0,5-LEN(M270)))&amp;M270)</f>
        <v/>
      </c>
      <c r="O270" s="271"/>
      <c r="P270" s="479"/>
      <c r="Q270" s="480"/>
      <c r="R270" s="481"/>
      <c r="S270" s="828"/>
      <c r="T270" s="828"/>
      <c r="W270" s="168">
        <f t="shared" si="1114"/>
        <v>0</v>
      </c>
      <c r="X270" s="447"/>
      <c r="Y270" s="145" t="str">
        <f t="shared" ref="Y270:Y333" si="1474">IF($C270="","",IF(D270="",1,0))</f>
        <v/>
      </c>
      <c r="Z270" s="145" t="str">
        <f t="shared" ref="Z270:Z333" si="1475">IF($C270="","",IF(E270="",1,0))</f>
        <v/>
      </c>
      <c r="AA270" s="145" t="str">
        <f t="shared" ref="AA270:AA333" si="1476">IF($C270="","",IF(F270="",1,0))</f>
        <v/>
      </c>
      <c r="AB270" s="145" t="str">
        <f t="shared" ref="AB270:AB333" si="1477">IF($C270="","",IF(G270="",1,0))</f>
        <v/>
      </c>
      <c r="AC270" s="178">
        <f t="shared" si="1115"/>
        <v>0</v>
      </c>
      <c r="AD270" s="308" t="str">
        <f t="shared" ref="AD270:AD271" si="1478">AD269</f>
        <v/>
      </c>
      <c r="AE270" s="145" t="str">
        <f t="shared" si="1117"/>
        <v/>
      </c>
      <c r="AF270" s="145" t="str">
        <f t="shared" si="1118"/>
        <v/>
      </c>
      <c r="AG270" s="182" t="str">
        <f t="shared" si="1119"/>
        <v/>
      </c>
      <c r="AH270" s="164">
        <f t="shared" si="1120"/>
        <v>0</v>
      </c>
      <c r="AJ270" s="164">
        <f t="shared" si="1121"/>
        <v>0</v>
      </c>
      <c r="AK270" s="164" t="str">
        <f t="shared" si="1122"/>
        <v>00000</v>
      </c>
      <c r="AL270" s="188" t="str">
        <f t="shared" si="1123"/>
        <v>0秒0</v>
      </c>
      <c r="AM270" s="189">
        <f t="shared" si="1124"/>
        <v>0</v>
      </c>
      <c r="AN270" s="189" t="str">
        <f t="shared" si="1125"/>
        <v>0</v>
      </c>
      <c r="AO270" s="189" t="str">
        <f t="shared" si="1126"/>
        <v>0</v>
      </c>
      <c r="AP270" s="189" t="str">
        <f t="shared" si="1127"/>
        <v>0m</v>
      </c>
      <c r="AQ270" s="189" t="str">
        <f t="shared" si="1128"/>
        <v>点</v>
      </c>
      <c r="AR270" s="164">
        <f t="shared" si="1129"/>
        <v>0</v>
      </c>
      <c r="AS270" s="144" t="str">
        <f t="shared" si="1130"/>
        <v/>
      </c>
      <c r="AT270" s="164">
        <f t="shared" si="1131"/>
        <v>0</v>
      </c>
      <c r="AU270" s="164">
        <f t="shared" si="1132"/>
        <v>0</v>
      </c>
      <c r="AV270" s="164">
        <f t="shared" si="1133"/>
        <v>0</v>
      </c>
      <c r="AW270" s="458"/>
      <c r="AX270" s="458"/>
      <c r="AY270" s="455"/>
      <c r="AZ270" s="452"/>
      <c r="BA270" s="145" t="str">
        <f t="shared" si="1134"/>
        <v/>
      </c>
      <c r="BB270" s="145" t="str">
        <f t="shared" si="1135"/>
        <v/>
      </c>
      <c r="BC270" s="145" t="str">
        <f t="shared" si="1136"/>
        <v/>
      </c>
      <c r="BD270" s="203" t="str">
        <f>IF(J270="","",COUNTIF($BC$14:BC270,BC270))</f>
        <v/>
      </c>
      <c r="BE270" s="1" t="str">
        <f t="shared" si="1137"/>
        <v/>
      </c>
      <c r="BF270" s="447"/>
      <c r="BG270" s="447"/>
      <c r="BH270" s="447"/>
      <c r="BI270" s="447"/>
      <c r="BJ270" s="447"/>
      <c r="BK270" s="449"/>
      <c r="BL270" s="447"/>
      <c r="BM270" s="447"/>
      <c r="BN270" s="145">
        <f>COUNTIF($AE$14:AE270,AD270&amp;"-"&amp;"*5000m*")</f>
        <v>0</v>
      </c>
      <c r="BO270" s="447"/>
      <c r="BP270" s="449"/>
      <c r="BQ270" s="447"/>
      <c r="BR270" s="447"/>
      <c r="BS270" s="447"/>
      <c r="BT270" s="447"/>
      <c r="BU270" s="447"/>
      <c r="BV270" s="447"/>
    </row>
    <row r="271" spans="1:74" s="1" customFormat="1" ht="18" customHeight="1" thickBot="1">
      <c r="A271" s="524"/>
      <c r="B271" s="169" t="s">
        <v>32</v>
      </c>
      <c r="C271" s="170"/>
      <c r="D271" s="32"/>
      <c r="E271" s="32"/>
      <c r="F271" s="33"/>
      <c r="G271" s="493"/>
      <c r="H271" s="493"/>
      <c r="I271" s="9" t="s">
        <v>33</v>
      </c>
      <c r="J271" s="112"/>
      <c r="K271" s="6" t="str">
        <f>IF(J271&gt;0,VLOOKUP(J271,男子登録情報!$J$1:$K$22,2,0),"")</f>
        <v/>
      </c>
      <c r="L271" s="10" t="s">
        <v>34</v>
      </c>
      <c r="M271" s="149"/>
      <c r="N271" s="7" t="str">
        <f t="shared" si="1473"/>
        <v/>
      </c>
      <c r="O271" s="271"/>
      <c r="P271" s="482"/>
      <c r="Q271" s="483"/>
      <c r="R271" s="484"/>
      <c r="S271" s="829"/>
      <c r="T271" s="829"/>
      <c r="W271" s="168">
        <f t="shared" ref="W271:W334" si="1479">IF(C271&gt;2000,1,0)</f>
        <v>0</v>
      </c>
      <c r="X271" s="447"/>
      <c r="Y271" s="145" t="str">
        <f t="shared" si="1474"/>
        <v/>
      </c>
      <c r="Z271" s="145" t="str">
        <f t="shared" si="1475"/>
        <v/>
      </c>
      <c r="AA271" s="145" t="str">
        <f t="shared" si="1476"/>
        <v/>
      </c>
      <c r="AB271" s="145" t="str">
        <f t="shared" si="1477"/>
        <v/>
      </c>
      <c r="AC271" s="178">
        <f t="shared" ref="AC271:AC334" si="1480">IF(ISNA(OR(Y271:AB271)),1,SUM(Y271:AB271))</f>
        <v>0</v>
      </c>
      <c r="AD271" s="309" t="str">
        <f t="shared" si="1478"/>
        <v/>
      </c>
      <c r="AE271" s="145" t="str">
        <f t="shared" ref="AE271:AE334" si="1481">IF($AD271="","",IF(J271="","",$AD271&amp;"-"&amp;J271))</f>
        <v/>
      </c>
      <c r="AF271" s="145" t="str">
        <f t="shared" ref="AF271:AF334" si="1482">IF(AND(COUNTA(J271,M271,O271,P271,S271,T271)&gt;0,BM271=1),1,"")</f>
        <v/>
      </c>
      <c r="AG271" s="182" t="str">
        <f t="shared" ref="AG271:AG334" si="1483">IF(J271="","",COUNTIF($AE$12:$AE$463,AE271))</f>
        <v/>
      </c>
      <c r="AH271" s="164">
        <f t="shared" ref="AH271:AH334" si="1484">IF(MAX(AG271)&gt;1,1,0)</f>
        <v>0</v>
      </c>
      <c r="AJ271" s="164">
        <f t="shared" ref="AJ271:AJ334" si="1485">IF(COUNTIF(J271,"*m*")&gt;0,IF(VALUE(AN271)&gt;59,1,0),0)</f>
        <v>0</v>
      </c>
      <c r="AK271" s="164" t="str">
        <f t="shared" ref="AK271:AK334" si="1486">IF(COUNTIF(K271,"*m*")&gt;0,RIGHT(10000000+AR271,7),RIGHT(100000+AR271,5))</f>
        <v>00000</v>
      </c>
      <c r="AL271" s="188" t="str">
        <f t="shared" ref="AL271:AL334" si="1487">IF(AM271=0,AN271&amp;"秒"&amp;AO271,AM271&amp;"分"&amp;AN271&amp;"秒"&amp;AO271)</f>
        <v>0秒0</v>
      </c>
      <c r="AM271" s="189">
        <f t="shared" ref="AM271:AM334" si="1488">INT(M271/10000)</f>
        <v>0</v>
      </c>
      <c r="AN271" s="189" t="str">
        <f t="shared" ref="AN271:AN334" si="1489">RIGHT(INT(M271/100),2)</f>
        <v>0</v>
      </c>
      <c r="AO271" s="189" t="str">
        <f t="shared" ref="AO271:AO334" si="1490">RIGHT(INT(M271/1),2)</f>
        <v>0</v>
      </c>
      <c r="AP271" s="189" t="str">
        <f t="shared" ref="AP271:AP334" si="1491">INT(M271/100)&amp;"m"&amp;RIGHT(M271,2)</f>
        <v>0m</v>
      </c>
      <c r="AQ271" s="189" t="str">
        <f t="shared" ref="AQ271:AQ334" si="1492">M271&amp;"点"</f>
        <v>点</v>
      </c>
      <c r="AR271" s="164">
        <f t="shared" ref="AR271:AR334" si="1493">VALUE(M271)</f>
        <v>0</v>
      </c>
      <c r="AS271" s="144" t="str">
        <f t="shared" ref="AS271:AS334" si="1494">IF(COUNTIF(J271,"*m*")=0,"",IF($J271="","",COUNTIF($M271,AS$13)))</f>
        <v/>
      </c>
      <c r="AT271" s="164">
        <f t="shared" ref="AT271:AT334" si="1495">IF(O271="",0,IF(OR(O271&lt;$AT$12,O271&gt;$AT$13),1,0))</f>
        <v>0</v>
      </c>
      <c r="AU271" s="164">
        <f t="shared" ref="AU271:AU334" si="1496">IF($M271="",0,IF($O271="",1,0))</f>
        <v>0</v>
      </c>
      <c r="AV271" s="164">
        <f t="shared" ref="AV271:AV334" si="1497">IF($M271="",0,IF($P271="",1,0))</f>
        <v>0</v>
      </c>
      <c r="AW271" s="459"/>
      <c r="AX271" s="459"/>
      <c r="AY271" s="456"/>
      <c r="AZ271" s="453"/>
      <c r="BA271" s="145" t="str">
        <f t="shared" ref="BA271:BA334" si="1498">IF(J271="","",IF(COUNTIF(J271,"*OP*")&gt;0,1,""))</f>
        <v/>
      </c>
      <c r="BB271" s="145" t="str">
        <f t="shared" ref="BB271:BB334" si="1499">IF(J271="","",IF(COUNTIF(J271,"*OP*")&gt;0,"",1))</f>
        <v/>
      </c>
      <c r="BC271" s="145" t="str">
        <f t="shared" ref="BC271:BC334" si="1500">IF(J271="","",IF(COUNTIF(J271,"*OP*")&gt;0,"",J271))</f>
        <v/>
      </c>
      <c r="BD271" s="203" t="str">
        <f>IF(J271="","",COUNTIF($BC$14:BC271,BC271))</f>
        <v/>
      </c>
      <c r="BE271" s="1" t="str">
        <f t="shared" ref="BE271:BE334" si="1501">IFERROR(BB271*BD271,"")</f>
        <v/>
      </c>
      <c r="BF271" s="447"/>
      <c r="BG271" s="447"/>
      <c r="BH271" s="447"/>
      <c r="BI271" s="447"/>
      <c r="BJ271" s="447"/>
      <c r="BK271" s="450"/>
      <c r="BL271" s="447"/>
      <c r="BM271" s="447"/>
      <c r="BN271" s="145">
        <f>COUNTIF($AE$14:AE271,AD271&amp;"-"&amp;"*5000m*")</f>
        <v>0</v>
      </c>
      <c r="BO271" s="447"/>
      <c r="BP271" s="450"/>
      <c r="BQ271" s="447"/>
      <c r="BR271" s="447"/>
      <c r="BS271" s="447"/>
      <c r="BT271" s="447"/>
      <c r="BU271" s="447"/>
      <c r="BV271" s="447"/>
    </row>
    <row r="272" spans="1:74" s="1" customFormat="1" ht="18" customHeight="1" thickTop="1" thickBot="1">
      <c r="A272" s="522">
        <v>87</v>
      </c>
      <c r="B272" s="500" t="s">
        <v>1224</v>
      </c>
      <c r="C272" s="502"/>
      <c r="D272" s="502" t="str">
        <f>IF(C272&gt;0,VLOOKUP(C272,男子登録情報!$A$1:$H$1688,3,0),"")</f>
        <v/>
      </c>
      <c r="E272" s="502" t="str">
        <f>IF(C272&gt;0,VLOOKUP(C272,男子登録情報!$A$1:$H$1688,4,0),"")</f>
        <v/>
      </c>
      <c r="F272" s="30" t="str">
        <f>IF(C272&gt;0,VLOOKUP(C272,男子登録情報!$A$1:$H$1688,8,0),"")</f>
        <v/>
      </c>
      <c r="G272" s="491" t="e">
        <f>IF(F273&gt;0,VLOOKUP(F273,男子登録情報!$N$2:$O$48,2,0),"")</f>
        <v>#N/A</v>
      </c>
      <c r="H272" s="491" t="str">
        <f t="shared" ref="H272" si="1502">IF(C272&gt;0,TEXT(C272,"100000000"),"000000000")</f>
        <v>000000000</v>
      </c>
      <c r="I272" s="5" t="s">
        <v>26</v>
      </c>
      <c r="J272" s="112"/>
      <c r="K272" s="6" t="str">
        <f>IF(J272&gt;0,VLOOKUP(J272,男子登録情報!$J$1:$K$22,2,0),"")</f>
        <v/>
      </c>
      <c r="L272" s="5" t="s">
        <v>29</v>
      </c>
      <c r="M272" s="150"/>
      <c r="N272" s="7" t="str">
        <f t="shared" si="1473"/>
        <v/>
      </c>
      <c r="O272" s="271"/>
      <c r="P272" s="512"/>
      <c r="Q272" s="513"/>
      <c r="R272" s="514"/>
      <c r="S272" s="827"/>
      <c r="T272" s="827"/>
      <c r="W272" s="168">
        <f t="shared" si="1479"/>
        <v>0</v>
      </c>
      <c r="X272" s="447">
        <f t="shared" ref="X272" si="1503">C272</f>
        <v>0</v>
      </c>
      <c r="Y272" s="145" t="str">
        <f t="shared" si="1474"/>
        <v/>
      </c>
      <c r="Z272" s="145" t="str">
        <f t="shared" si="1475"/>
        <v/>
      </c>
      <c r="AA272" s="145" t="str">
        <f t="shared" si="1476"/>
        <v/>
      </c>
      <c r="AB272" s="145" t="str">
        <f t="shared" si="1477"/>
        <v/>
      </c>
      <c r="AC272" s="178">
        <f t="shared" si="1480"/>
        <v>0</v>
      </c>
      <c r="AD272" s="307" t="str">
        <f t="shared" ref="AD272" si="1504">IF(D272="","",D272)</f>
        <v/>
      </c>
      <c r="AE272" s="145" t="str">
        <f t="shared" si="1481"/>
        <v/>
      </c>
      <c r="AF272" s="145" t="str">
        <f t="shared" si="1482"/>
        <v/>
      </c>
      <c r="AG272" s="182" t="str">
        <f t="shared" si="1483"/>
        <v/>
      </c>
      <c r="AH272" s="164">
        <f t="shared" si="1484"/>
        <v>0</v>
      </c>
      <c r="AJ272" s="164">
        <f t="shared" si="1485"/>
        <v>0</v>
      </c>
      <c r="AK272" s="164" t="str">
        <f t="shared" si="1486"/>
        <v>00000</v>
      </c>
      <c r="AL272" s="188" t="str">
        <f t="shared" si="1487"/>
        <v>0秒0</v>
      </c>
      <c r="AM272" s="189">
        <f t="shared" si="1488"/>
        <v>0</v>
      </c>
      <c r="AN272" s="189" t="str">
        <f t="shared" si="1489"/>
        <v>0</v>
      </c>
      <c r="AO272" s="189" t="str">
        <f t="shared" si="1490"/>
        <v>0</v>
      </c>
      <c r="AP272" s="189" t="str">
        <f t="shared" si="1491"/>
        <v>0m</v>
      </c>
      <c r="AQ272" s="189" t="str">
        <f t="shared" si="1492"/>
        <v>点</v>
      </c>
      <c r="AR272" s="164">
        <f t="shared" si="1493"/>
        <v>0</v>
      </c>
      <c r="AS272" s="144" t="str">
        <f t="shared" si="1494"/>
        <v/>
      </c>
      <c r="AT272" s="164">
        <f t="shared" si="1495"/>
        <v>0</v>
      </c>
      <c r="AU272" s="164">
        <f t="shared" si="1496"/>
        <v>0</v>
      </c>
      <c r="AV272" s="164">
        <f t="shared" si="1497"/>
        <v>0</v>
      </c>
      <c r="AW272" s="457">
        <f>IF(S272="",0,COUNTA($S$14:S274))</f>
        <v>0</v>
      </c>
      <c r="AX272" s="457">
        <f>IF(T272="",0,COUNTA($T$14:T274))</f>
        <v>0</v>
      </c>
      <c r="AY272" s="454">
        <f>IF(OR($K272="20100",$K273="20100",$K274="20100"),COUNTIF($K$14:K274,"20100"),0)</f>
        <v>0</v>
      </c>
      <c r="AZ272" s="451">
        <f t="shared" ref="AZ272" si="1505">IF($AY272=0,0,INDEX($M272:$M274,MATCH("20100",$K272:$K274,0),1))</f>
        <v>0</v>
      </c>
      <c r="BA272" s="145" t="str">
        <f t="shared" si="1498"/>
        <v/>
      </c>
      <c r="BB272" s="145" t="str">
        <f t="shared" si="1499"/>
        <v/>
      </c>
      <c r="BC272" s="145" t="str">
        <f t="shared" si="1500"/>
        <v/>
      </c>
      <c r="BD272" s="203" t="str">
        <f>IF(J272="","",COUNTIF($BC$14:BC272,BC272))</f>
        <v/>
      </c>
      <c r="BE272" s="1" t="str">
        <f t="shared" si="1501"/>
        <v/>
      </c>
      <c r="BF272" s="447" t="str">
        <f>IF(D272="","",COUNTIF($AD$14:AD272,AD272))</f>
        <v/>
      </c>
      <c r="BG272" s="447">
        <f t="shared" ref="BG272" si="1506">IF(BF272=1,BF272,0)</f>
        <v>0</v>
      </c>
      <c r="BH272" s="447" t="str">
        <f t="shared" ref="BH272" si="1507">IF(D272="","",$BL272)</f>
        <v/>
      </c>
      <c r="BI272" s="447" t="str">
        <f t="shared" ref="BI272" si="1508">IF(E272="","",$BL272)</f>
        <v/>
      </c>
      <c r="BJ272" s="447" t="str">
        <f t="shared" ref="BJ272" si="1509">IF(F272="","",$BL272)</f>
        <v/>
      </c>
      <c r="BK272" s="448" t="str">
        <f t="shared" ref="BK272" si="1510">IFERROR(IF(G272="","",BL272),"")</f>
        <v/>
      </c>
      <c r="BL272" s="447">
        <v>87</v>
      </c>
      <c r="BM272" s="447">
        <f t="shared" ref="BM272" si="1511">IF(C272&gt;0,"",IF(COUNTIF(BH272:BK274,BL272)=4,"",1))</f>
        <v>1</v>
      </c>
      <c r="BN272" s="145">
        <f>COUNTIF($AE$14:AE272,AD272&amp;"-"&amp;"*5000m*")</f>
        <v>0</v>
      </c>
      <c r="BO272" s="447">
        <f t="shared" ref="BO272" si="1512">SUM(BN272:BN274)/3</f>
        <v>0</v>
      </c>
      <c r="BP272" s="448" t="str">
        <f t="shared" ref="BP272" si="1513">IF(AD272="","",IF(AND(COUNTA(J272:J274)=0,COUNTA(S272:T274)=0),1,""))</f>
        <v/>
      </c>
      <c r="BQ272" s="447">
        <f t="shared" ref="BQ272:BR272" si="1514">IF(AND($AD272="",COUNTA(S272)&gt;0),1,0)</f>
        <v>0</v>
      </c>
      <c r="BR272" s="447">
        <f t="shared" si="1514"/>
        <v>0</v>
      </c>
      <c r="BS272" s="447" t="str">
        <f t="shared" ref="BS272" si="1515">D272&amp;"-"&amp;S272</f>
        <v>-</v>
      </c>
      <c r="BT272" s="447" t="str">
        <f>IF(S272="","",COUNTIF($BS$14:BS272,BS272))</f>
        <v/>
      </c>
      <c r="BU272" s="447" t="str">
        <f t="shared" ref="BU272" si="1516">D272&amp;"-"&amp;T272</f>
        <v>-</v>
      </c>
      <c r="BV272" s="447" t="str">
        <f>IF(T272="","",COUNTIF($BU$14:BU272,BU272))</f>
        <v/>
      </c>
    </row>
    <row r="273" spans="1:74" s="1" customFormat="1" ht="18" customHeight="1" thickBot="1">
      <c r="A273" s="523"/>
      <c r="B273" s="501"/>
      <c r="C273" s="503"/>
      <c r="D273" s="503"/>
      <c r="E273" s="503"/>
      <c r="F273" s="31" t="str">
        <f>IF(C272&gt;0,VLOOKUP(C272,男子登録情報!$A$1:$H$1688,5,0),"")</f>
        <v/>
      </c>
      <c r="G273" s="492"/>
      <c r="H273" s="492"/>
      <c r="I273" s="8" t="s">
        <v>30</v>
      </c>
      <c r="J273" s="112"/>
      <c r="K273" s="6" t="str">
        <f>IF(J273&gt;0,VLOOKUP(J273,男子登録情報!$J$1:$K$22,2,0),"")</f>
        <v/>
      </c>
      <c r="L273" s="8" t="s">
        <v>31</v>
      </c>
      <c r="M273" s="148"/>
      <c r="N273" s="7" t="str">
        <f t="shared" si="1473"/>
        <v/>
      </c>
      <c r="O273" s="271"/>
      <c r="P273" s="479"/>
      <c r="Q273" s="480"/>
      <c r="R273" s="481"/>
      <c r="S273" s="828"/>
      <c r="T273" s="828"/>
      <c r="W273" s="168">
        <f t="shared" si="1479"/>
        <v>0</v>
      </c>
      <c r="X273" s="447"/>
      <c r="Y273" s="145" t="str">
        <f t="shared" si="1474"/>
        <v/>
      </c>
      <c r="Z273" s="145" t="str">
        <f t="shared" si="1475"/>
        <v/>
      </c>
      <c r="AA273" s="145" t="str">
        <f t="shared" si="1476"/>
        <v/>
      </c>
      <c r="AB273" s="145" t="str">
        <f t="shared" si="1477"/>
        <v/>
      </c>
      <c r="AC273" s="178">
        <f t="shared" si="1480"/>
        <v>0</v>
      </c>
      <c r="AD273" s="308" t="str">
        <f t="shared" ref="AD273:AD274" si="1517">AD272</f>
        <v/>
      </c>
      <c r="AE273" s="145" t="str">
        <f t="shared" si="1481"/>
        <v/>
      </c>
      <c r="AF273" s="145" t="str">
        <f t="shared" si="1482"/>
        <v/>
      </c>
      <c r="AG273" s="182" t="str">
        <f t="shared" si="1483"/>
        <v/>
      </c>
      <c r="AH273" s="164">
        <f t="shared" si="1484"/>
        <v>0</v>
      </c>
      <c r="AJ273" s="164">
        <f t="shared" si="1485"/>
        <v>0</v>
      </c>
      <c r="AK273" s="164" t="str">
        <f t="shared" si="1486"/>
        <v>00000</v>
      </c>
      <c r="AL273" s="188" t="str">
        <f t="shared" si="1487"/>
        <v>0秒0</v>
      </c>
      <c r="AM273" s="189">
        <f t="shared" si="1488"/>
        <v>0</v>
      </c>
      <c r="AN273" s="189" t="str">
        <f t="shared" si="1489"/>
        <v>0</v>
      </c>
      <c r="AO273" s="189" t="str">
        <f t="shared" si="1490"/>
        <v>0</v>
      </c>
      <c r="AP273" s="189" t="str">
        <f t="shared" si="1491"/>
        <v>0m</v>
      </c>
      <c r="AQ273" s="189" t="str">
        <f t="shared" si="1492"/>
        <v>点</v>
      </c>
      <c r="AR273" s="164">
        <f t="shared" si="1493"/>
        <v>0</v>
      </c>
      <c r="AS273" s="144" t="str">
        <f t="shared" si="1494"/>
        <v/>
      </c>
      <c r="AT273" s="164">
        <f t="shared" si="1495"/>
        <v>0</v>
      </c>
      <c r="AU273" s="164">
        <f t="shared" si="1496"/>
        <v>0</v>
      </c>
      <c r="AV273" s="164">
        <f t="shared" si="1497"/>
        <v>0</v>
      </c>
      <c r="AW273" s="458"/>
      <c r="AX273" s="458"/>
      <c r="AY273" s="455"/>
      <c r="AZ273" s="452"/>
      <c r="BA273" s="145" t="str">
        <f t="shared" si="1498"/>
        <v/>
      </c>
      <c r="BB273" s="145" t="str">
        <f t="shared" si="1499"/>
        <v/>
      </c>
      <c r="BC273" s="145" t="str">
        <f t="shared" si="1500"/>
        <v/>
      </c>
      <c r="BD273" s="203" t="str">
        <f>IF(J273="","",COUNTIF($BC$14:BC273,BC273))</f>
        <v/>
      </c>
      <c r="BE273" s="1" t="str">
        <f t="shared" si="1501"/>
        <v/>
      </c>
      <c r="BF273" s="447"/>
      <c r="BG273" s="447"/>
      <c r="BH273" s="447"/>
      <c r="BI273" s="447"/>
      <c r="BJ273" s="447"/>
      <c r="BK273" s="449"/>
      <c r="BL273" s="447"/>
      <c r="BM273" s="447"/>
      <c r="BN273" s="145">
        <f>COUNTIF($AE$14:AE273,AD273&amp;"-"&amp;"*5000m*")</f>
        <v>0</v>
      </c>
      <c r="BO273" s="447"/>
      <c r="BP273" s="449"/>
      <c r="BQ273" s="447"/>
      <c r="BR273" s="447"/>
      <c r="BS273" s="447"/>
      <c r="BT273" s="447"/>
      <c r="BU273" s="447"/>
      <c r="BV273" s="447"/>
    </row>
    <row r="274" spans="1:74" s="1" customFormat="1" ht="18" customHeight="1" thickBot="1">
      <c r="A274" s="524"/>
      <c r="B274" s="169" t="s">
        <v>32</v>
      </c>
      <c r="C274" s="170"/>
      <c r="D274" s="32"/>
      <c r="E274" s="32"/>
      <c r="F274" s="33"/>
      <c r="G274" s="493"/>
      <c r="H274" s="493"/>
      <c r="I274" s="9" t="s">
        <v>33</v>
      </c>
      <c r="J274" s="112"/>
      <c r="K274" s="6" t="str">
        <f>IF(J274&gt;0,VLOOKUP(J274,男子登録情報!$J$1:$K$22,2,0),"")</f>
        <v/>
      </c>
      <c r="L274" s="10" t="s">
        <v>34</v>
      </c>
      <c r="M274" s="149"/>
      <c r="N274" s="7" t="str">
        <f t="shared" si="1473"/>
        <v/>
      </c>
      <c r="O274" s="271"/>
      <c r="P274" s="482"/>
      <c r="Q274" s="483"/>
      <c r="R274" s="484"/>
      <c r="S274" s="829"/>
      <c r="T274" s="829"/>
      <c r="W274" s="168">
        <f t="shared" si="1479"/>
        <v>0</v>
      </c>
      <c r="X274" s="447"/>
      <c r="Y274" s="145" t="str">
        <f t="shared" si="1474"/>
        <v/>
      </c>
      <c r="Z274" s="145" t="str">
        <f t="shared" si="1475"/>
        <v/>
      </c>
      <c r="AA274" s="145" t="str">
        <f t="shared" si="1476"/>
        <v/>
      </c>
      <c r="AB274" s="145" t="str">
        <f t="shared" si="1477"/>
        <v/>
      </c>
      <c r="AC274" s="178">
        <f t="shared" si="1480"/>
        <v>0</v>
      </c>
      <c r="AD274" s="309" t="str">
        <f t="shared" si="1517"/>
        <v/>
      </c>
      <c r="AE274" s="145" t="str">
        <f t="shared" si="1481"/>
        <v/>
      </c>
      <c r="AF274" s="145" t="str">
        <f t="shared" si="1482"/>
        <v/>
      </c>
      <c r="AG274" s="182" t="str">
        <f t="shared" si="1483"/>
        <v/>
      </c>
      <c r="AH274" s="164">
        <f t="shared" si="1484"/>
        <v>0</v>
      </c>
      <c r="AJ274" s="164">
        <f t="shared" si="1485"/>
        <v>0</v>
      </c>
      <c r="AK274" s="164" t="str">
        <f t="shared" si="1486"/>
        <v>00000</v>
      </c>
      <c r="AL274" s="188" t="str">
        <f t="shared" si="1487"/>
        <v>0秒0</v>
      </c>
      <c r="AM274" s="189">
        <f t="shared" si="1488"/>
        <v>0</v>
      </c>
      <c r="AN274" s="189" t="str">
        <f t="shared" si="1489"/>
        <v>0</v>
      </c>
      <c r="AO274" s="189" t="str">
        <f t="shared" si="1490"/>
        <v>0</v>
      </c>
      <c r="AP274" s="189" t="str">
        <f t="shared" si="1491"/>
        <v>0m</v>
      </c>
      <c r="AQ274" s="189" t="str">
        <f t="shared" si="1492"/>
        <v>点</v>
      </c>
      <c r="AR274" s="164">
        <f t="shared" si="1493"/>
        <v>0</v>
      </c>
      <c r="AS274" s="144" t="str">
        <f t="shared" si="1494"/>
        <v/>
      </c>
      <c r="AT274" s="164">
        <f t="shared" si="1495"/>
        <v>0</v>
      </c>
      <c r="AU274" s="164">
        <f t="shared" si="1496"/>
        <v>0</v>
      </c>
      <c r="AV274" s="164">
        <f t="shared" si="1497"/>
        <v>0</v>
      </c>
      <c r="AW274" s="459"/>
      <c r="AX274" s="459"/>
      <c r="AY274" s="456"/>
      <c r="AZ274" s="453"/>
      <c r="BA274" s="145" t="str">
        <f t="shared" si="1498"/>
        <v/>
      </c>
      <c r="BB274" s="145" t="str">
        <f t="shared" si="1499"/>
        <v/>
      </c>
      <c r="BC274" s="145" t="str">
        <f t="shared" si="1500"/>
        <v/>
      </c>
      <c r="BD274" s="203" t="str">
        <f>IF(J274="","",COUNTIF($BC$14:BC274,BC274))</f>
        <v/>
      </c>
      <c r="BE274" s="1" t="str">
        <f t="shared" si="1501"/>
        <v/>
      </c>
      <c r="BF274" s="447"/>
      <c r="BG274" s="447"/>
      <c r="BH274" s="447"/>
      <c r="BI274" s="447"/>
      <c r="BJ274" s="447"/>
      <c r="BK274" s="450"/>
      <c r="BL274" s="447"/>
      <c r="BM274" s="447"/>
      <c r="BN274" s="145">
        <f>COUNTIF($AE$14:AE274,AD274&amp;"-"&amp;"*5000m*")</f>
        <v>0</v>
      </c>
      <c r="BO274" s="447"/>
      <c r="BP274" s="450"/>
      <c r="BQ274" s="447"/>
      <c r="BR274" s="447"/>
      <c r="BS274" s="447"/>
      <c r="BT274" s="447"/>
      <c r="BU274" s="447"/>
      <c r="BV274" s="447"/>
    </row>
    <row r="275" spans="1:74" s="1" customFormat="1" ht="18" customHeight="1" thickTop="1" thickBot="1">
      <c r="A275" s="522">
        <v>88</v>
      </c>
      <c r="B275" s="500" t="s">
        <v>1224</v>
      </c>
      <c r="C275" s="502"/>
      <c r="D275" s="502" t="str">
        <f>IF(C275&gt;0,VLOOKUP(C275,男子登録情報!$A$1:$H$1688,3,0),"")</f>
        <v/>
      </c>
      <c r="E275" s="502" t="str">
        <f>IF(C275&gt;0,VLOOKUP(C275,男子登録情報!$A$1:$H$1688,4,0),"")</f>
        <v/>
      </c>
      <c r="F275" s="30" t="str">
        <f>IF(C275&gt;0,VLOOKUP(C275,男子登録情報!$A$1:$H$1688,8,0),"")</f>
        <v/>
      </c>
      <c r="G275" s="491" t="e">
        <f>IF(F276&gt;0,VLOOKUP(F276,男子登録情報!$N$2:$O$48,2,0),"")</f>
        <v>#N/A</v>
      </c>
      <c r="H275" s="491" t="str">
        <f t="shared" ref="H275" si="1518">IF(C275&gt;0,TEXT(C275,"100000000"),"000000000")</f>
        <v>000000000</v>
      </c>
      <c r="I275" s="5" t="s">
        <v>26</v>
      </c>
      <c r="J275" s="112"/>
      <c r="K275" s="6" t="str">
        <f>IF(J275&gt;0,VLOOKUP(J275,男子登録情報!$J$1:$K$22,2,0),"")</f>
        <v/>
      </c>
      <c r="L275" s="5" t="s">
        <v>29</v>
      </c>
      <c r="M275" s="150"/>
      <c r="N275" s="7" t="str">
        <f t="shared" si="1473"/>
        <v/>
      </c>
      <c r="O275" s="271"/>
      <c r="P275" s="512"/>
      <c r="Q275" s="513"/>
      <c r="R275" s="514"/>
      <c r="S275" s="827"/>
      <c r="T275" s="827"/>
      <c r="W275" s="168">
        <f t="shared" si="1479"/>
        <v>0</v>
      </c>
      <c r="X275" s="447">
        <f t="shared" ref="X275" si="1519">C275</f>
        <v>0</v>
      </c>
      <c r="Y275" s="145" t="str">
        <f t="shared" si="1474"/>
        <v/>
      </c>
      <c r="Z275" s="145" t="str">
        <f t="shared" si="1475"/>
        <v/>
      </c>
      <c r="AA275" s="145" t="str">
        <f t="shared" si="1476"/>
        <v/>
      </c>
      <c r="AB275" s="145" t="str">
        <f t="shared" si="1477"/>
        <v/>
      </c>
      <c r="AC275" s="178">
        <f t="shared" si="1480"/>
        <v>0</v>
      </c>
      <c r="AD275" s="307" t="str">
        <f t="shared" ref="AD275" si="1520">IF(D275="","",D275)</f>
        <v/>
      </c>
      <c r="AE275" s="145" t="str">
        <f t="shared" si="1481"/>
        <v/>
      </c>
      <c r="AF275" s="145" t="str">
        <f t="shared" si="1482"/>
        <v/>
      </c>
      <c r="AG275" s="182" t="str">
        <f t="shared" si="1483"/>
        <v/>
      </c>
      <c r="AH275" s="164">
        <f t="shared" si="1484"/>
        <v>0</v>
      </c>
      <c r="AJ275" s="164">
        <f t="shared" si="1485"/>
        <v>0</v>
      </c>
      <c r="AK275" s="164" t="str">
        <f t="shared" si="1486"/>
        <v>00000</v>
      </c>
      <c r="AL275" s="188" t="str">
        <f t="shared" si="1487"/>
        <v>0秒0</v>
      </c>
      <c r="AM275" s="189">
        <f t="shared" si="1488"/>
        <v>0</v>
      </c>
      <c r="AN275" s="189" t="str">
        <f t="shared" si="1489"/>
        <v>0</v>
      </c>
      <c r="AO275" s="189" t="str">
        <f t="shared" si="1490"/>
        <v>0</v>
      </c>
      <c r="AP275" s="189" t="str">
        <f t="shared" si="1491"/>
        <v>0m</v>
      </c>
      <c r="AQ275" s="189" t="str">
        <f t="shared" si="1492"/>
        <v>点</v>
      </c>
      <c r="AR275" s="164">
        <f t="shared" si="1493"/>
        <v>0</v>
      </c>
      <c r="AS275" s="144" t="str">
        <f t="shared" si="1494"/>
        <v/>
      </c>
      <c r="AT275" s="164">
        <f t="shared" si="1495"/>
        <v>0</v>
      </c>
      <c r="AU275" s="164">
        <f t="shared" si="1496"/>
        <v>0</v>
      </c>
      <c r="AV275" s="164">
        <f t="shared" si="1497"/>
        <v>0</v>
      </c>
      <c r="AW275" s="457">
        <f>IF(S275="",0,COUNTA($S$14:S277))</f>
        <v>0</v>
      </c>
      <c r="AX275" s="457">
        <f>IF(T275="",0,COUNTA($T$14:T277))</f>
        <v>0</v>
      </c>
      <c r="AY275" s="454">
        <f>IF(OR($K275="20100",$K276="20100",$K277="20100"),COUNTIF($K$14:K277,"20100"),0)</f>
        <v>0</v>
      </c>
      <c r="AZ275" s="451">
        <f t="shared" ref="AZ275" si="1521">IF($AY275=0,0,INDEX($M275:$M277,MATCH("20100",$K275:$K277,0),1))</f>
        <v>0</v>
      </c>
      <c r="BA275" s="145" t="str">
        <f t="shared" si="1498"/>
        <v/>
      </c>
      <c r="BB275" s="145" t="str">
        <f t="shared" si="1499"/>
        <v/>
      </c>
      <c r="BC275" s="145" t="str">
        <f t="shared" si="1500"/>
        <v/>
      </c>
      <c r="BD275" s="203" t="str">
        <f>IF(J275="","",COUNTIF($BC$14:BC275,BC275))</f>
        <v/>
      </c>
      <c r="BE275" s="1" t="str">
        <f t="shared" si="1501"/>
        <v/>
      </c>
      <c r="BF275" s="447" t="str">
        <f>IF(D275="","",COUNTIF($AD$14:AD275,AD275))</f>
        <v/>
      </c>
      <c r="BG275" s="447">
        <f t="shared" ref="BG275" si="1522">IF(BF275=1,BF275,0)</f>
        <v>0</v>
      </c>
      <c r="BH275" s="447" t="str">
        <f t="shared" ref="BH275" si="1523">IF(D275="","",$BL275)</f>
        <v/>
      </c>
      <c r="BI275" s="447" t="str">
        <f t="shared" ref="BI275" si="1524">IF(E275="","",$BL275)</f>
        <v/>
      </c>
      <c r="BJ275" s="447" t="str">
        <f t="shared" ref="BJ275" si="1525">IF(F275="","",$BL275)</f>
        <v/>
      </c>
      <c r="BK275" s="448" t="str">
        <f t="shared" ref="BK275" si="1526">IFERROR(IF(G275="","",BL275),"")</f>
        <v/>
      </c>
      <c r="BL275" s="447">
        <v>88</v>
      </c>
      <c r="BM275" s="447">
        <f t="shared" ref="BM275" si="1527">IF(C275&gt;0,"",IF(COUNTIF(BH275:BK277,BL275)=4,"",1))</f>
        <v>1</v>
      </c>
      <c r="BN275" s="145">
        <f>COUNTIF($AE$14:AE275,AD275&amp;"-"&amp;"*5000m*")</f>
        <v>0</v>
      </c>
      <c r="BO275" s="447">
        <f t="shared" ref="BO275" si="1528">SUM(BN275:BN277)/3</f>
        <v>0</v>
      </c>
      <c r="BP275" s="448" t="str">
        <f t="shared" ref="BP275" si="1529">IF(AD275="","",IF(AND(COUNTA(J275:J277)=0,COUNTA(S275:T277)=0),1,""))</f>
        <v/>
      </c>
      <c r="BQ275" s="447">
        <f t="shared" ref="BQ275:BR275" si="1530">IF(AND($AD275="",COUNTA(S275)&gt;0),1,0)</f>
        <v>0</v>
      </c>
      <c r="BR275" s="447">
        <f t="shared" si="1530"/>
        <v>0</v>
      </c>
      <c r="BS275" s="447" t="str">
        <f t="shared" ref="BS275" si="1531">D275&amp;"-"&amp;S275</f>
        <v>-</v>
      </c>
      <c r="BT275" s="447" t="str">
        <f>IF(S275="","",COUNTIF($BS$14:BS275,BS275))</f>
        <v/>
      </c>
      <c r="BU275" s="447" t="str">
        <f t="shared" ref="BU275" si="1532">D275&amp;"-"&amp;T275</f>
        <v>-</v>
      </c>
      <c r="BV275" s="447" t="str">
        <f>IF(T275="","",COUNTIF($BU$14:BU275,BU275))</f>
        <v/>
      </c>
    </row>
    <row r="276" spans="1:74" s="1" customFormat="1" ht="18" customHeight="1" thickBot="1">
      <c r="A276" s="523"/>
      <c r="B276" s="501"/>
      <c r="C276" s="503"/>
      <c r="D276" s="503"/>
      <c r="E276" s="503"/>
      <c r="F276" s="31" t="str">
        <f>IF(C275&gt;0,VLOOKUP(C275,男子登録情報!$A$1:$H$1688,5,0),"")</f>
        <v/>
      </c>
      <c r="G276" s="492"/>
      <c r="H276" s="492"/>
      <c r="I276" s="8" t="s">
        <v>30</v>
      </c>
      <c r="J276" s="112"/>
      <c r="K276" s="6" t="str">
        <f>IF(J276&gt;0,VLOOKUP(J276,男子登録情報!$J$1:$K$22,2,0),"")</f>
        <v/>
      </c>
      <c r="L276" s="8" t="s">
        <v>31</v>
      </c>
      <c r="M276" s="148"/>
      <c r="N276" s="7" t="str">
        <f t="shared" si="1473"/>
        <v/>
      </c>
      <c r="O276" s="271"/>
      <c r="P276" s="479"/>
      <c r="Q276" s="480"/>
      <c r="R276" s="481"/>
      <c r="S276" s="828"/>
      <c r="T276" s="828"/>
      <c r="W276" s="168">
        <f t="shared" si="1479"/>
        <v>0</v>
      </c>
      <c r="X276" s="447"/>
      <c r="Y276" s="145" t="str">
        <f t="shared" si="1474"/>
        <v/>
      </c>
      <c r="Z276" s="145" t="str">
        <f t="shared" si="1475"/>
        <v/>
      </c>
      <c r="AA276" s="145" t="str">
        <f t="shared" si="1476"/>
        <v/>
      </c>
      <c r="AB276" s="145" t="str">
        <f t="shared" si="1477"/>
        <v/>
      </c>
      <c r="AC276" s="178">
        <f t="shared" si="1480"/>
        <v>0</v>
      </c>
      <c r="AD276" s="308" t="str">
        <f t="shared" ref="AD276:AD277" si="1533">AD275</f>
        <v/>
      </c>
      <c r="AE276" s="145" t="str">
        <f t="shared" si="1481"/>
        <v/>
      </c>
      <c r="AF276" s="145" t="str">
        <f t="shared" si="1482"/>
        <v/>
      </c>
      <c r="AG276" s="182" t="str">
        <f t="shared" si="1483"/>
        <v/>
      </c>
      <c r="AH276" s="164">
        <f t="shared" si="1484"/>
        <v>0</v>
      </c>
      <c r="AJ276" s="164">
        <f t="shared" si="1485"/>
        <v>0</v>
      </c>
      <c r="AK276" s="164" t="str">
        <f t="shared" si="1486"/>
        <v>00000</v>
      </c>
      <c r="AL276" s="188" t="str">
        <f t="shared" si="1487"/>
        <v>0秒0</v>
      </c>
      <c r="AM276" s="189">
        <f t="shared" si="1488"/>
        <v>0</v>
      </c>
      <c r="AN276" s="189" t="str">
        <f t="shared" si="1489"/>
        <v>0</v>
      </c>
      <c r="AO276" s="189" t="str">
        <f t="shared" si="1490"/>
        <v>0</v>
      </c>
      <c r="AP276" s="189" t="str">
        <f t="shared" si="1491"/>
        <v>0m</v>
      </c>
      <c r="AQ276" s="189" t="str">
        <f t="shared" si="1492"/>
        <v>点</v>
      </c>
      <c r="AR276" s="164">
        <f t="shared" si="1493"/>
        <v>0</v>
      </c>
      <c r="AS276" s="144" t="str">
        <f t="shared" si="1494"/>
        <v/>
      </c>
      <c r="AT276" s="164">
        <f t="shared" si="1495"/>
        <v>0</v>
      </c>
      <c r="AU276" s="164">
        <f t="shared" si="1496"/>
        <v>0</v>
      </c>
      <c r="AV276" s="164">
        <f t="shared" si="1497"/>
        <v>0</v>
      </c>
      <c r="AW276" s="458"/>
      <c r="AX276" s="458"/>
      <c r="AY276" s="455"/>
      <c r="AZ276" s="452"/>
      <c r="BA276" s="145" t="str">
        <f t="shared" si="1498"/>
        <v/>
      </c>
      <c r="BB276" s="145" t="str">
        <f t="shared" si="1499"/>
        <v/>
      </c>
      <c r="BC276" s="145" t="str">
        <f t="shared" si="1500"/>
        <v/>
      </c>
      <c r="BD276" s="203" t="str">
        <f>IF(J276="","",COUNTIF($BC$14:BC276,BC276))</f>
        <v/>
      </c>
      <c r="BE276" s="1" t="str">
        <f t="shared" si="1501"/>
        <v/>
      </c>
      <c r="BF276" s="447"/>
      <c r="BG276" s="447"/>
      <c r="BH276" s="447"/>
      <c r="BI276" s="447"/>
      <c r="BJ276" s="447"/>
      <c r="BK276" s="449"/>
      <c r="BL276" s="447"/>
      <c r="BM276" s="447"/>
      <c r="BN276" s="145">
        <f>COUNTIF($AE$14:AE276,AD276&amp;"-"&amp;"*5000m*")</f>
        <v>0</v>
      </c>
      <c r="BO276" s="447"/>
      <c r="BP276" s="449"/>
      <c r="BQ276" s="447"/>
      <c r="BR276" s="447"/>
      <c r="BS276" s="447"/>
      <c r="BT276" s="447"/>
      <c r="BU276" s="447"/>
      <c r="BV276" s="447"/>
    </row>
    <row r="277" spans="1:74" s="1" customFormat="1" ht="18" customHeight="1" thickBot="1">
      <c r="A277" s="524"/>
      <c r="B277" s="169" t="s">
        <v>32</v>
      </c>
      <c r="C277" s="170"/>
      <c r="D277" s="32"/>
      <c r="E277" s="32"/>
      <c r="F277" s="33"/>
      <c r="G277" s="493"/>
      <c r="H277" s="493"/>
      <c r="I277" s="9" t="s">
        <v>33</v>
      </c>
      <c r="J277" s="112"/>
      <c r="K277" s="6" t="str">
        <f>IF(J277&gt;0,VLOOKUP(J277,男子登録情報!$J$1:$K$22,2,0),"")</f>
        <v/>
      </c>
      <c r="L277" s="10" t="s">
        <v>34</v>
      </c>
      <c r="M277" s="149"/>
      <c r="N277" s="7" t="str">
        <f t="shared" si="1473"/>
        <v/>
      </c>
      <c r="O277" s="271"/>
      <c r="P277" s="482"/>
      <c r="Q277" s="483"/>
      <c r="R277" s="484"/>
      <c r="S277" s="829"/>
      <c r="T277" s="829"/>
      <c r="W277" s="168">
        <f t="shared" si="1479"/>
        <v>0</v>
      </c>
      <c r="X277" s="447"/>
      <c r="Y277" s="145" t="str">
        <f t="shared" si="1474"/>
        <v/>
      </c>
      <c r="Z277" s="145" t="str">
        <f t="shared" si="1475"/>
        <v/>
      </c>
      <c r="AA277" s="145" t="str">
        <f t="shared" si="1476"/>
        <v/>
      </c>
      <c r="AB277" s="145" t="str">
        <f t="shared" si="1477"/>
        <v/>
      </c>
      <c r="AC277" s="178">
        <f t="shared" si="1480"/>
        <v>0</v>
      </c>
      <c r="AD277" s="309" t="str">
        <f t="shared" si="1533"/>
        <v/>
      </c>
      <c r="AE277" s="145" t="str">
        <f t="shared" si="1481"/>
        <v/>
      </c>
      <c r="AF277" s="145" t="str">
        <f t="shared" si="1482"/>
        <v/>
      </c>
      <c r="AG277" s="182" t="str">
        <f t="shared" si="1483"/>
        <v/>
      </c>
      <c r="AH277" s="164">
        <f t="shared" si="1484"/>
        <v>0</v>
      </c>
      <c r="AJ277" s="164">
        <f t="shared" si="1485"/>
        <v>0</v>
      </c>
      <c r="AK277" s="164" t="str">
        <f t="shared" si="1486"/>
        <v>00000</v>
      </c>
      <c r="AL277" s="188" t="str">
        <f t="shared" si="1487"/>
        <v>0秒0</v>
      </c>
      <c r="AM277" s="189">
        <f t="shared" si="1488"/>
        <v>0</v>
      </c>
      <c r="AN277" s="189" t="str">
        <f t="shared" si="1489"/>
        <v>0</v>
      </c>
      <c r="AO277" s="189" t="str">
        <f t="shared" si="1490"/>
        <v>0</v>
      </c>
      <c r="AP277" s="189" t="str">
        <f t="shared" si="1491"/>
        <v>0m</v>
      </c>
      <c r="AQ277" s="189" t="str">
        <f t="shared" si="1492"/>
        <v>点</v>
      </c>
      <c r="AR277" s="164">
        <f t="shared" si="1493"/>
        <v>0</v>
      </c>
      <c r="AS277" s="144" t="str">
        <f t="shared" si="1494"/>
        <v/>
      </c>
      <c r="AT277" s="164">
        <f t="shared" si="1495"/>
        <v>0</v>
      </c>
      <c r="AU277" s="164">
        <f t="shared" si="1496"/>
        <v>0</v>
      </c>
      <c r="AV277" s="164">
        <f t="shared" si="1497"/>
        <v>0</v>
      </c>
      <c r="AW277" s="459"/>
      <c r="AX277" s="459"/>
      <c r="AY277" s="456"/>
      <c r="AZ277" s="453"/>
      <c r="BA277" s="145" t="str">
        <f t="shared" si="1498"/>
        <v/>
      </c>
      <c r="BB277" s="145" t="str">
        <f t="shared" si="1499"/>
        <v/>
      </c>
      <c r="BC277" s="145" t="str">
        <f t="shared" si="1500"/>
        <v/>
      </c>
      <c r="BD277" s="203" t="str">
        <f>IF(J277="","",COUNTIF($BC$14:BC277,BC277))</f>
        <v/>
      </c>
      <c r="BE277" s="1" t="str">
        <f t="shared" si="1501"/>
        <v/>
      </c>
      <c r="BF277" s="447"/>
      <c r="BG277" s="447"/>
      <c r="BH277" s="447"/>
      <c r="BI277" s="447"/>
      <c r="BJ277" s="447"/>
      <c r="BK277" s="450"/>
      <c r="BL277" s="447"/>
      <c r="BM277" s="447"/>
      <c r="BN277" s="145">
        <f>COUNTIF($AE$14:AE277,AD277&amp;"-"&amp;"*5000m*")</f>
        <v>0</v>
      </c>
      <c r="BO277" s="447"/>
      <c r="BP277" s="450"/>
      <c r="BQ277" s="447"/>
      <c r="BR277" s="447"/>
      <c r="BS277" s="447"/>
      <c r="BT277" s="447"/>
      <c r="BU277" s="447"/>
      <c r="BV277" s="447"/>
    </row>
    <row r="278" spans="1:74" s="1" customFormat="1" ht="18" customHeight="1" thickTop="1" thickBot="1">
      <c r="A278" s="522">
        <v>89</v>
      </c>
      <c r="B278" s="500" t="s">
        <v>1224</v>
      </c>
      <c r="C278" s="502"/>
      <c r="D278" s="502" t="str">
        <f>IF(C278&gt;0,VLOOKUP(C278,男子登録情報!$A$1:$H$1688,3,0),"")</f>
        <v/>
      </c>
      <c r="E278" s="502" t="str">
        <f>IF(C278&gt;0,VLOOKUP(C278,男子登録情報!$A$1:$H$1688,4,0),"")</f>
        <v/>
      </c>
      <c r="F278" s="30" t="str">
        <f>IF(C278&gt;0,VLOOKUP(C278,男子登録情報!$A$1:$H$1688,8,0),"")</f>
        <v/>
      </c>
      <c r="G278" s="491" t="e">
        <f>IF(F279&gt;0,VLOOKUP(F279,男子登録情報!$N$2:$O$48,2,0),"")</f>
        <v>#N/A</v>
      </c>
      <c r="H278" s="491" t="str">
        <f t="shared" ref="H278" si="1534">IF(C278&gt;0,TEXT(C278,"100000000"),"000000000")</f>
        <v>000000000</v>
      </c>
      <c r="I278" s="5" t="s">
        <v>26</v>
      </c>
      <c r="J278" s="112"/>
      <c r="K278" s="6" t="str">
        <f>IF(J278&gt;0,VLOOKUP(J278,男子登録情報!$J$1:$K$22,2,0),"")</f>
        <v/>
      </c>
      <c r="L278" s="5" t="s">
        <v>29</v>
      </c>
      <c r="M278" s="150"/>
      <c r="N278" s="7" t="str">
        <f t="shared" si="1473"/>
        <v/>
      </c>
      <c r="O278" s="271"/>
      <c r="P278" s="512"/>
      <c r="Q278" s="513"/>
      <c r="R278" s="514"/>
      <c r="S278" s="827"/>
      <c r="T278" s="827"/>
      <c r="W278" s="168">
        <f t="shared" si="1479"/>
        <v>0</v>
      </c>
      <c r="X278" s="447">
        <f t="shared" ref="X278" si="1535">C278</f>
        <v>0</v>
      </c>
      <c r="Y278" s="145" t="str">
        <f t="shared" si="1474"/>
        <v/>
      </c>
      <c r="Z278" s="145" t="str">
        <f t="shared" si="1475"/>
        <v/>
      </c>
      <c r="AA278" s="145" t="str">
        <f t="shared" si="1476"/>
        <v/>
      </c>
      <c r="AB278" s="145" t="str">
        <f t="shared" si="1477"/>
        <v/>
      </c>
      <c r="AC278" s="178">
        <f t="shared" si="1480"/>
        <v>0</v>
      </c>
      <c r="AD278" s="307" t="str">
        <f t="shared" ref="AD278" si="1536">IF(D278="","",D278)</f>
        <v/>
      </c>
      <c r="AE278" s="145" t="str">
        <f t="shared" si="1481"/>
        <v/>
      </c>
      <c r="AF278" s="145" t="str">
        <f t="shared" si="1482"/>
        <v/>
      </c>
      <c r="AG278" s="182" t="str">
        <f t="shared" si="1483"/>
        <v/>
      </c>
      <c r="AH278" s="164">
        <f t="shared" si="1484"/>
        <v>0</v>
      </c>
      <c r="AJ278" s="164">
        <f t="shared" si="1485"/>
        <v>0</v>
      </c>
      <c r="AK278" s="164" t="str">
        <f t="shared" si="1486"/>
        <v>00000</v>
      </c>
      <c r="AL278" s="188" t="str">
        <f t="shared" si="1487"/>
        <v>0秒0</v>
      </c>
      <c r="AM278" s="189">
        <f t="shared" si="1488"/>
        <v>0</v>
      </c>
      <c r="AN278" s="189" t="str">
        <f t="shared" si="1489"/>
        <v>0</v>
      </c>
      <c r="AO278" s="189" t="str">
        <f t="shared" si="1490"/>
        <v>0</v>
      </c>
      <c r="AP278" s="189" t="str">
        <f t="shared" si="1491"/>
        <v>0m</v>
      </c>
      <c r="AQ278" s="189" t="str">
        <f t="shared" si="1492"/>
        <v>点</v>
      </c>
      <c r="AR278" s="164">
        <f t="shared" si="1493"/>
        <v>0</v>
      </c>
      <c r="AS278" s="144" t="str">
        <f t="shared" si="1494"/>
        <v/>
      </c>
      <c r="AT278" s="164">
        <f t="shared" si="1495"/>
        <v>0</v>
      </c>
      <c r="AU278" s="164">
        <f t="shared" si="1496"/>
        <v>0</v>
      </c>
      <c r="AV278" s="164">
        <f t="shared" si="1497"/>
        <v>0</v>
      </c>
      <c r="AW278" s="457">
        <f>IF(S278="",0,COUNTA($S$14:S280))</f>
        <v>0</v>
      </c>
      <c r="AX278" s="457">
        <f>IF(T278="",0,COUNTA($T$14:T280))</f>
        <v>0</v>
      </c>
      <c r="AY278" s="454">
        <f>IF(OR($K278="20100",$K279="20100",$K280="20100"),COUNTIF($K$14:K280,"20100"),0)</f>
        <v>0</v>
      </c>
      <c r="AZ278" s="451">
        <f t="shared" ref="AZ278" si="1537">IF($AY278=0,0,INDEX($M278:$M280,MATCH("20100",$K278:$K280,0),1))</f>
        <v>0</v>
      </c>
      <c r="BA278" s="145" t="str">
        <f t="shared" si="1498"/>
        <v/>
      </c>
      <c r="BB278" s="145" t="str">
        <f t="shared" si="1499"/>
        <v/>
      </c>
      <c r="BC278" s="145" t="str">
        <f t="shared" si="1500"/>
        <v/>
      </c>
      <c r="BD278" s="203" t="str">
        <f>IF(J278="","",COUNTIF($BC$14:BC278,BC278))</f>
        <v/>
      </c>
      <c r="BE278" s="1" t="str">
        <f t="shared" si="1501"/>
        <v/>
      </c>
      <c r="BF278" s="447" t="str">
        <f>IF(D278="","",COUNTIF($AD$14:AD278,AD278))</f>
        <v/>
      </c>
      <c r="BG278" s="447">
        <f t="shared" ref="BG278" si="1538">IF(BF278=1,BF278,0)</f>
        <v>0</v>
      </c>
      <c r="BH278" s="447" t="str">
        <f t="shared" ref="BH278" si="1539">IF(D278="","",$BL278)</f>
        <v/>
      </c>
      <c r="BI278" s="447" t="str">
        <f t="shared" ref="BI278" si="1540">IF(E278="","",$BL278)</f>
        <v/>
      </c>
      <c r="BJ278" s="447" t="str">
        <f t="shared" ref="BJ278" si="1541">IF(F278="","",$BL278)</f>
        <v/>
      </c>
      <c r="BK278" s="448" t="str">
        <f t="shared" ref="BK278" si="1542">IFERROR(IF(G278="","",BL278),"")</f>
        <v/>
      </c>
      <c r="BL278" s="447">
        <v>89</v>
      </c>
      <c r="BM278" s="447">
        <f t="shared" ref="BM278" si="1543">IF(C278&gt;0,"",IF(COUNTIF(BH278:BK280,BL278)=4,"",1))</f>
        <v>1</v>
      </c>
      <c r="BN278" s="145">
        <f>COUNTIF($AE$14:AE278,AD278&amp;"-"&amp;"*5000m*")</f>
        <v>0</v>
      </c>
      <c r="BO278" s="447">
        <f t="shared" ref="BO278" si="1544">SUM(BN278:BN280)/3</f>
        <v>0</v>
      </c>
      <c r="BP278" s="448" t="str">
        <f t="shared" ref="BP278" si="1545">IF(AD278="","",IF(AND(COUNTA(J278:J280)=0,COUNTA(S278:T280)=0),1,""))</f>
        <v/>
      </c>
      <c r="BQ278" s="447">
        <f t="shared" ref="BQ278:BR278" si="1546">IF(AND($AD278="",COUNTA(S278)&gt;0),1,0)</f>
        <v>0</v>
      </c>
      <c r="BR278" s="447">
        <f t="shared" si="1546"/>
        <v>0</v>
      </c>
      <c r="BS278" s="447" t="str">
        <f t="shared" ref="BS278" si="1547">D278&amp;"-"&amp;S278</f>
        <v>-</v>
      </c>
      <c r="BT278" s="447" t="str">
        <f>IF(S278="","",COUNTIF($BS$14:BS278,BS278))</f>
        <v/>
      </c>
      <c r="BU278" s="447" t="str">
        <f t="shared" ref="BU278" si="1548">D278&amp;"-"&amp;T278</f>
        <v>-</v>
      </c>
      <c r="BV278" s="447" t="str">
        <f>IF(T278="","",COUNTIF($BU$14:BU278,BU278))</f>
        <v/>
      </c>
    </row>
    <row r="279" spans="1:74" s="1" customFormat="1" ht="18" customHeight="1" thickBot="1">
      <c r="A279" s="523"/>
      <c r="B279" s="501"/>
      <c r="C279" s="503"/>
      <c r="D279" s="503"/>
      <c r="E279" s="503"/>
      <c r="F279" s="31" t="str">
        <f>IF(C278&gt;0,VLOOKUP(C278,男子登録情報!$A$1:$H$1688,5,0),"")</f>
        <v/>
      </c>
      <c r="G279" s="492"/>
      <c r="H279" s="492"/>
      <c r="I279" s="8" t="s">
        <v>30</v>
      </c>
      <c r="J279" s="112"/>
      <c r="K279" s="6" t="str">
        <f>IF(J279&gt;0,VLOOKUP(J279,男子登録情報!$J$1:$K$22,2,0),"")</f>
        <v/>
      </c>
      <c r="L279" s="8" t="s">
        <v>31</v>
      </c>
      <c r="M279" s="148"/>
      <c r="N279" s="7" t="str">
        <f t="shared" si="1473"/>
        <v/>
      </c>
      <c r="O279" s="271"/>
      <c r="P279" s="479"/>
      <c r="Q279" s="480"/>
      <c r="R279" s="481"/>
      <c r="S279" s="828"/>
      <c r="T279" s="828"/>
      <c r="W279" s="168">
        <f t="shared" si="1479"/>
        <v>0</v>
      </c>
      <c r="X279" s="447"/>
      <c r="Y279" s="145" t="str">
        <f t="shared" si="1474"/>
        <v/>
      </c>
      <c r="Z279" s="145" t="str">
        <f t="shared" si="1475"/>
        <v/>
      </c>
      <c r="AA279" s="145" t="str">
        <f t="shared" si="1476"/>
        <v/>
      </c>
      <c r="AB279" s="145" t="str">
        <f t="shared" si="1477"/>
        <v/>
      </c>
      <c r="AC279" s="178">
        <f t="shared" si="1480"/>
        <v>0</v>
      </c>
      <c r="AD279" s="308" t="str">
        <f t="shared" ref="AD279:AD280" si="1549">AD278</f>
        <v/>
      </c>
      <c r="AE279" s="145" t="str">
        <f t="shared" si="1481"/>
        <v/>
      </c>
      <c r="AF279" s="145" t="str">
        <f t="shared" si="1482"/>
        <v/>
      </c>
      <c r="AG279" s="182" t="str">
        <f t="shared" si="1483"/>
        <v/>
      </c>
      <c r="AH279" s="164">
        <f t="shared" si="1484"/>
        <v>0</v>
      </c>
      <c r="AJ279" s="164">
        <f t="shared" si="1485"/>
        <v>0</v>
      </c>
      <c r="AK279" s="164" t="str">
        <f t="shared" si="1486"/>
        <v>00000</v>
      </c>
      <c r="AL279" s="188" t="str">
        <f t="shared" si="1487"/>
        <v>0秒0</v>
      </c>
      <c r="AM279" s="189">
        <f t="shared" si="1488"/>
        <v>0</v>
      </c>
      <c r="AN279" s="189" t="str">
        <f t="shared" si="1489"/>
        <v>0</v>
      </c>
      <c r="AO279" s="189" t="str">
        <f t="shared" si="1490"/>
        <v>0</v>
      </c>
      <c r="AP279" s="189" t="str">
        <f t="shared" si="1491"/>
        <v>0m</v>
      </c>
      <c r="AQ279" s="189" t="str">
        <f t="shared" si="1492"/>
        <v>点</v>
      </c>
      <c r="AR279" s="164">
        <f t="shared" si="1493"/>
        <v>0</v>
      </c>
      <c r="AS279" s="144" t="str">
        <f t="shared" si="1494"/>
        <v/>
      </c>
      <c r="AT279" s="164">
        <f t="shared" si="1495"/>
        <v>0</v>
      </c>
      <c r="AU279" s="164">
        <f t="shared" si="1496"/>
        <v>0</v>
      </c>
      <c r="AV279" s="164">
        <f t="shared" si="1497"/>
        <v>0</v>
      </c>
      <c r="AW279" s="458"/>
      <c r="AX279" s="458"/>
      <c r="AY279" s="455"/>
      <c r="AZ279" s="452"/>
      <c r="BA279" s="145" t="str">
        <f t="shared" si="1498"/>
        <v/>
      </c>
      <c r="BB279" s="145" t="str">
        <f t="shared" si="1499"/>
        <v/>
      </c>
      <c r="BC279" s="145" t="str">
        <f t="shared" si="1500"/>
        <v/>
      </c>
      <c r="BD279" s="203" t="str">
        <f>IF(J279="","",COUNTIF($BC$14:BC279,BC279))</f>
        <v/>
      </c>
      <c r="BE279" s="1" t="str">
        <f t="shared" si="1501"/>
        <v/>
      </c>
      <c r="BF279" s="447"/>
      <c r="BG279" s="447"/>
      <c r="BH279" s="447"/>
      <c r="BI279" s="447"/>
      <c r="BJ279" s="447"/>
      <c r="BK279" s="449"/>
      <c r="BL279" s="447"/>
      <c r="BM279" s="447"/>
      <c r="BN279" s="145">
        <f>COUNTIF($AE$14:AE279,AD279&amp;"-"&amp;"*5000m*")</f>
        <v>0</v>
      </c>
      <c r="BO279" s="447"/>
      <c r="BP279" s="449"/>
      <c r="BQ279" s="447"/>
      <c r="BR279" s="447"/>
      <c r="BS279" s="447"/>
      <c r="BT279" s="447"/>
      <c r="BU279" s="447"/>
      <c r="BV279" s="447"/>
    </row>
    <row r="280" spans="1:74" s="1" customFormat="1" ht="18" customHeight="1" thickBot="1">
      <c r="A280" s="524"/>
      <c r="B280" s="169" t="s">
        <v>32</v>
      </c>
      <c r="C280" s="170"/>
      <c r="D280" s="32"/>
      <c r="E280" s="32"/>
      <c r="F280" s="33"/>
      <c r="G280" s="493"/>
      <c r="H280" s="493"/>
      <c r="I280" s="9" t="s">
        <v>33</v>
      </c>
      <c r="J280" s="112"/>
      <c r="K280" s="6" t="str">
        <f>IF(J280&gt;0,VLOOKUP(J280,男子登録情報!$J$1:$K$22,2,0),"")</f>
        <v/>
      </c>
      <c r="L280" s="10" t="s">
        <v>34</v>
      </c>
      <c r="M280" s="149"/>
      <c r="N280" s="7" t="str">
        <f t="shared" si="1473"/>
        <v/>
      </c>
      <c r="O280" s="271"/>
      <c r="P280" s="482"/>
      <c r="Q280" s="483"/>
      <c r="R280" s="484"/>
      <c r="S280" s="829"/>
      <c r="T280" s="829"/>
      <c r="W280" s="168">
        <f t="shared" si="1479"/>
        <v>0</v>
      </c>
      <c r="X280" s="447"/>
      <c r="Y280" s="145" t="str">
        <f t="shared" si="1474"/>
        <v/>
      </c>
      <c r="Z280" s="145" t="str">
        <f t="shared" si="1475"/>
        <v/>
      </c>
      <c r="AA280" s="145" t="str">
        <f t="shared" si="1476"/>
        <v/>
      </c>
      <c r="AB280" s="145" t="str">
        <f t="shared" si="1477"/>
        <v/>
      </c>
      <c r="AC280" s="178">
        <f t="shared" si="1480"/>
        <v>0</v>
      </c>
      <c r="AD280" s="309" t="str">
        <f t="shared" si="1549"/>
        <v/>
      </c>
      <c r="AE280" s="145" t="str">
        <f t="shared" si="1481"/>
        <v/>
      </c>
      <c r="AF280" s="145" t="str">
        <f t="shared" si="1482"/>
        <v/>
      </c>
      <c r="AG280" s="182" t="str">
        <f t="shared" si="1483"/>
        <v/>
      </c>
      <c r="AH280" s="164">
        <f t="shared" si="1484"/>
        <v>0</v>
      </c>
      <c r="AJ280" s="164">
        <f t="shared" si="1485"/>
        <v>0</v>
      </c>
      <c r="AK280" s="164" t="str">
        <f t="shared" si="1486"/>
        <v>00000</v>
      </c>
      <c r="AL280" s="188" t="str">
        <f t="shared" si="1487"/>
        <v>0秒0</v>
      </c>
      <c r="AM280" s="189">
        <f t="shared" si="1488"/>
        <v>0</v>
      </c>
      <c r="AN280" s="189" t="str">
        <f t="shared" si="1489"/>
        <v>0</v>
      </c>
      <c r="AO280" s="189" t="str">
        <f t="shared" si="1490"/>
        <v>0</v>
      </c>
      <c r="AP280" s="189" t="str">
        <f t="shared" si="1491"/>
        <v>0m</v>
      </c>
      <c r="AQ280" s="189" t="str">
        <f t="shared" si="1492"/>
        <v>点</v>
      </c>
      <c r="AR280" s="164">
        <f t="shared" si="1493"/>
        <v>0</v>
      </c>
      <c r="AS280" s="144" t="str">
        <f t="shared" si="1494"/>
        <v/>
      </c>
      <c r="AT280" s="164">
        <f t="shared" si="1495"/>
        <v>0</v>
      </c>
      <c r="AU280" s="164">
        <f t="shared" si="1496"/>
        <v>0</v>
      </c>
      <c r="AV280" s="164">
        <f t="shared" si="1497"/>
        <v>0</v>
      </c>
      <c r="AW280" s="459"/>
      <c r="AX280" s="459"/>
      <c r="AY280" s="456"/>
      <c r="AZ280" s="453"/>
      <c r="BA280" s="145" t="str">
        <f t="shared" si="1498"/>
        <v/>
      </c>
      <c r="BB280" s="145" t="str">
        <f t="shared" si="1499"/>
        <v/>
      </c>
      <c r="BC280" s="145" t="str">
        <f t="shared" si="1500"/>
        <v/>
      </c>
      <c r="BD280" s="203" t="str">
        <f>IF(J280="","",COUNTIF($BC$14:BC280,BC280))</f>
        <v/>
      </c>
      <c r="BE280" s="1" t="str">
        <f t="shared" si="1501"/>
        <v/>
      </c>
      <c r="BF280" s="447"/>
      <c r="BG280" s="447"/>
      <c r="BH280" s="447"/>
      <c r="BI280" s="447"/>
      <c r="BJ280" s="447"/>
      <c r="BK280" s="450"/>
      <c r="BL280" s="447"/>
      <c r="BM280" s="447"/>
      <c r="BN280" s="145">
        <f>COUNTIF($AE$14:AE280,AD280&amp;"-"&amp;"*5000m*")</f>
        <v>0</v>
      </c>
      <c r="BO280" s="447"/>
      <c r="BP280" s="450"/>
      <c r="BQ280" s="447"/>
      <c r="BR280" s="447"/>
      <c r="BS280" s="447"/>
      <c r="BT280" s="447"/>
      <c r="BU280" s="447"/>
      <c r="BV280" s="447"/>
    </row>
    <row r="281" spans="1:74" s="1" customFormat="1" ht="18" customHeight="1" thickTop="1" thickBot="1">
      <c r="A281" s="522">
        <v>90</v>
      </c>
      <c r="B281" s="500" t="s">
        <v>1224</v>
      </c>
      <c r="C281" s="502"/>
      <c r="D281" s="502" t="str">
        <f>IF(C281&gt;0,VLOOKUP(C281,男子登録情報!$A$1:$H$1688,3,0),"")</f>
        <v/>
      </c>
      <c r="E281" s="502" t="str">
        <f>IF(C281&gt;0,VLOOKUP(C281,男子登録情報!$A$1:$H$1688,4,0),"")</f>
        <v/>
      </c>
      <c r="F281" s="30" t="str">
        <f>IF(C281&gt;0,VLOOKUP(C281,男子登録情報!$A$1:$H$1688,8,0),"")</f>
        <v/>
      </c>
      <c r="G281" s="491" t="e">
        <f>IF(F282&gt;0,VLOOKUP(F282,男子登録情報!$N$2:$O$48,2,0),"")</f>
        <v>#N/A</v>
      </c>
      <c r="H281" s="491" t="str">
        <f t="shared" ref="H281" si="1550">IF(C281&gt;0,TEXT(C281,"100000000"),"000000000")</f>
        <v>000000000</v>
      </c>
      <c r="I281" s="5" t="s">
        <v>26</v>
      </c>
      <c r="J281" s="112"/>
      <c r="K281" s="6" t="str">
        <f>IF(J281&gt;0,VLOOKUP(J281,男子登録情報!$J$1:$K$22,2,0),"")</f>
        <v/>
      </c>
      <c r="L281" s="5" t="s">
        <v>29</v>
      </c>
      <c r="M281" s="150"/>
      <c r="N281" s="7" t="str">
        <f t="shared" si="1473"/>
        <v/>
      </c>
      <c r="O281" s="271"/>
      <c r="P281" s="512"/>
      <c r="Q281" s="513"/>
      <c r="R281" s="514"/>
      <c r="S281" s="827"/>
      <c r="T281" s="827"/>
      <c r="W281" s="168">
        <f t="shared" si="1479"/>
        <v>0</v>
      </c>
      <c r="X281" s="447">
        <f t="shared" ref="X281" si="1551">C281</f>
        <v>0</v>
      </c>
      <c r="Y281" s="145" t="str">
        <f t="shared" si="1474"/>
        <v/>
      </c>
      <c r="Z281" s="145" t="str">
        <f t="shared" si="1475"/>
        <v/>
      </c>
      <c r="AA281" s="145" t="str">
        <f t="shared" si="1476"/>
        <v/>
      </c>
      <c r="AB281" s="145" t="str">
        <f t="shared" si="1477"/>
        <v/>
      </c>
      <c r="AC281" s="178">
        <f t="shared" si="1480"/>
        <v>0</v>
      </c>
      <c r="AD281" s="307" t="str">
        <f t="shared" ref="AD281" si="1552">IF(D281="","",D281)</f>
        <v/>
      </c>
      <c r="AE281" s="145" t="str">
        <f t="shared" si="1481"/>
        <v/>
      </c>
      <c r="AF281" s="145" t="str">
        <f t="shared" si="1482"/>
        <v/>
      </c>
      <c r="AG281" s="182" t="str">
        <f t="shared" si="1483"/>
        <v/>
      </c>
      <c r="AH281" s="164">
        <f t="shared" si="1484"/>
        <v>0</v>
      </c>
      <c r="AJ281" s="164">
        <f t="shared" si="1485"/>
        <v>0</v>
      </c>
      <c r="AK281" s="164" t="str">
        <f t="shared" si="1486"/>
        <v>00000</v>
      </c>
      <c r="AL281" s="188" t="str">
        <f t="shared" si="1487"/>
        <v>0秒0</v>
      </c>
      <c r="AM281" s="189">
        <f t="shared" si="1488"/>
        <v>0</v>
      </c>
      <c r="AN281" s="189" t="str">
        <f t="shared" si="1489"/>
        <v>0</v>
      </c>
      <c r="AO281" s="189" t="str">
        <f t="shared" si="1490"/>
        <v>0</v>
      </c>
      <c r="AP281" s="189" t="str">
        <f t="shared" si="1491"/>
        <v>0m</v>
      </c>
      <c r="AQ281" s="189" t="str">
        <f t="shared" si="1492"/>
        <v>点</v>
      </c>
      <c r="AR281" s="164">
        <f t="shared" si="1493"/>
        <v>0</v>
      </c>
      <c r="AS281" s="144" t="str">
        <f t="shared" si="1494"/>
        <v/>
      </c>
      <c r="AT281" s="164">
        <f t="shared" si="1495"/>
        <v>0</v>
      </c>
      <c r="AU281" s="164">
        <f t="shared" si="1496"/>
        <v>0</v>
      </c>
      <c r="AV281" s="164">
        <f t="shared" si="1497"/>
        <v>0</v>
      </c>
      <c r="AW281" s="457">
        <f>IF(S281="",0,COUNTA($S$14:S283))</f>
        <v>0</v>
      </c>
      <c r="AX281" s="457">
        <f>IF(T281="",0,COUNTA($T$14:T283))</f>
        <v>0</v>
      </c>
      <c r="AY281" s="454">
        <f>IF(OR($K281="20100",$K282="20100",$K283="20100"),COUNTIF($K$14:K283,"20100"),0)</f>
        <v>0</v>
      </c>
      <c r="AZ281" s="451">
        <f t="shared" ref="AZ281" si="1553">IF($AY281=0,0,INDEX($M281:$M283,MATCH("20100",$K281:$K283,0),1))</f>
        <v>0</v>
      </c>
      <c r="BA281" s="145" t="str">
        <f t="shared" si="1498"/>
        <v/>
      </c>
      <c r="BB281" s="145" t="str">
        <f t="shared" si="1499"/>
        <v/>
      </c>
      <c r="BC281" s="145" t="str">
        <f t="shared" si="1500"/>
        <v/>
      </c>
      <c r="BD281" s="203" t="str">
        <f>IF(J281="","",COUNTIF($BC$14:BC281,BC281))</f>
        <v/>
      </c>
      <c r="BE281" s="1" t="str">
        <f t="shared" si="1501"/>
        <v/>
      </c>
      <c r="BF281" s="447" t="str">
        <f>IF(D281="","",COUNTIF($AD$14:AD281,AD281))</f>
        <v/>
      </c>
      <c r="BG281" s="447">
        <f t="shared" ref="BG281" si="1554">IF(BF281=1,BF281,0)</f>
        <v>0</v>
      </c>
      <c r="BH281" s="447" t="str">
        <f t="shared" ref="BH281" si="1555">IF(D281="","",$BL281)</f>
        <v/>
      </c>
      <c r="BI281" s="447" t="str">
        <f t="shared" ref="BI281" si="1556">IF(E281="","",$BL281)</f>
        <v/>
      </c>
      <c r="BJ281" s="447" t="str">
        <f t="shared" ref="BJ281" si="1557">IF(F281="","",$BL281)</f>
        <v/>
      </c>
      <c r="BK281" s="448" t="str">
        <f t="shared" ref="BK281" si="1558">IFERROR(IF(G281="","",BL281),"")</f>
        <v/>
      </c>
      <c r="BL281" s="447">
        <v>90</v>
      </c>
      <c r="BM281" s="447">
        <f t="shared" ref="BM281" si="1559">IF(C281&gt;0,"",IF(COUNTIF(BH281:BK283,BL281)=4,"",1))</f>
        <v>1</v>
      </c>
      <c r="BN281" s="145">
        <f>COUNTIF($AE$14:AE281,AD281&amp;"-"&amp;"*5000m*")</f>
        <v>0</v>
      </c>
      <c r="BO281" s="447">
        <f t="shared" ref="BO281" si="1560">SUM(BN281:BN283)/3</f>
        <v>0</v>
      </c>
      <c r="BP281" s="448" t="str">
        <f t="shared" ref="BP281" si="1561">IF(AD281="","",IF(AND(COUNTA(J281:J283)=0,COUNTA(S281:T283)=0),1,""))</f>
        <v/>
      </c>
      <c r="BQ281" s="447">
        <f t="shared" ref="BQ281:BR281" si="1562">IF(AND($AD281="",COUNTA(S281)&gt;0),1,0)</f>
        <v>0</v>
      </c>
      <c r="BR281" s="447">
        <f t="shared" si="1562"/>
        <v>0</v>
      </c>
      <c r="BS281" s="447" t="str">
        <f t="shared" ref="BS281" si="1563">D281&amp;"-"&amp;S281</f>
        <v>-</v>
      </c>
      <c r="BT281" s="447" t="str">
        <f>IF(S281="","",COUNTIF($BS$14:BS281,BS281))</f>
        <v/>
      </c>
      <c r="BU281" s="447" t="str">
        <f t="shared" ref="BU281" si="1564">D281&amp;"-"&amp;T281</f>
        <v>-</v>
      </c>
      <c r="BV281" s="447" t="str">
        <f>IF(T281="","",COUNTIF($BU$14:BU281,BU281))</f>
        <v/>
      </c>
    </row>
    <row r="282" spans="1:74" s="1" customFormat="1" ht="18" customHeight="1" thickBot="1">
      <c r="A282" s="523"/>
      <c r="B282" s="501"/>
      <c r="C282" s="503"/>
      <c r="D282" s="503"/>
      <c r="E282" s="503"/>
      <c r="F282" s="31" t="str">
        <f>IF(C281&gt;0,VLOOKUP(C281,男子登録情報!$A$1:$H$1688,5,0),"")</f>
        <v/>
      </c>
      <c r="G282" s="492"/>
      <c r="H282" s="492"/>
      <c r="I282" s="8" t="s">
        <v>30</v>
      </c>
      <c r="J282" s="112"/>
      <c r="K282" s="6" t="str">
        <f>IF(J282&gt;0,VLOOKUP(J282,男子登録情報!$J$1:$K$22,2,0),"")</f>
        <v/>
      </c>
      <c r="L282" s="8" t="s">
        <v>31</v>
      </c>
      <c r="M282" s="148"/>
      <c r="N282" s="7" t="str">
        <f t="shared" si="1473"/>
        <v/>
      </c>
      <c r="O282" s="271"/>
      <c r="P282" s="479"/>
      <c r="Q282" s="480"/>
      <c r="R282" s="481"/>
      <c r="S282" s="828"/>
      <c r="T282" s="828"/>
      <c r="W282" s="168">
        <f t="shared" si="1479"/>
        <v>0</v>
      </c>
      <c r="X282" s="447"/>
      <c r="Y282" s="145" t="str">
        <f t="shared" si="1474"/>
        <v/>
      </c>
      <c r="Z282" s="145" t="str">
        <f t="shared" si="1475"/>
        <v/>
      </c>
      <c r="AA282" s="145" t="str">
        <f t="shared" si="1476"/>
        <v/>
      </c>
      <c r="AB282" s="145" t="str">
        <f t="shared" si="1477"/>
        <v/>
      </c>
      <c r="AC282" s="178">
        <f t="shared" si="1480"/>
        <v>0</v>
      </c>
      <c r="AD282" s="308" t="str">
        <f t="shared" ref="AD282:AD283" si="1565">AD281</f>
        <v/>
      </c>
      <c r="AE282" s="145" t="str">
        <f t="shared" si="1481"/>
        <v/>
      </c>
      <c r="AF282" s="145" t="str">
        <f t="shared" si="1482"/>
        <v/>
      </c>
      <c r="AG282" s="182" t="str">
        <f t="shared" si="1483"/>
        <v/>
      </c>
      <c r="AH282" s="164">
        <f t="shared" si="1484"/>
        <v>0</v>
      </c>
      <c r="AJ282" s="164">
        <f t="shared" si="1485"/>
        <v>0</v>
      </c>
      <c r="AK282" s="164" t="str">
        <f t="shared" si="1486"/>
        <v>00000</v>
      </c>
      <c r="AL282" s="188" t="str">
        <f t="shared" si="1487"/>
        <v>0秒0</v>
      </c>
      <c r="AM282" s="189">
        <f t="shared" si="1488"/>
        <v>0</v>
      </c>
      <c r="AN282" s="189" t="str">
        <f t="shared" si="1489"/>
        <v>0</v>
      </c>
      <c r="AO282" s="189" t="str">
        <f t="shared" si="1490"/>
        <v>0</v>
      </c>
      <c r="AP282" s="189" t="str">
        <f t="shared" si="1491"/>
        <v>0m</v>
      </c>
      <c r="AQ282" s="189" t="str">
        <f t="shared" si="1492"/>
        <v>点</v>
      </c>
      <c r="AR282" s="164">
        <f t="shared" si="1493"/>
        <v>0</v>
      </c>
      <c r="AS282" s="144" t="str">
        <f t="shared" si="1494"/>
        <v/>
      </c>
      <c r="AT282" s="164">
        <f t="shared" si="1495"/>
        <v>0</v>
      </c>
      <c r="AU282" s="164">
        <f t="shared" si="1496"/>
        <v>0</v>
      </c>
      <c r="AV282" s="164">
        <f t="shared" si="1497"/>
        <v>0</v>
      </c>
      <c r="AW282" s="458"/>
      <c r="AX282" s="458"/>
      <c r="AY282" s="455"/>
      <c r="AZ282" s="452"/>
      <c r="BA282" s="145" t="str">
        <f t="shared" si="1498"/>
        <v/>
      </c>
      <c r="BB282" s="145" t="str">
        <f t="shared" si="1499"/>
        <v/>
      </c>
      <c r="BC282" s="145" t="str">
        <f t="shared" si="1500"/>
        <v/>
      </c>
      <c r="BD282" s="203" t="str">
        <f>IF(J282="","",COUNTIF($BC$14:BC282,BC282))</f>
        <v/>
      </c>
      <c r="BE282" s="1" t="str">
        <f t="shared" si="1501"/>
        <v/>
      </c>
      <c r="BF282" s="447"/>
      <c r="BG282" s="447"/>
      <c r="BH282" s="447"/>
      <c r="BI282" s="447"/>
      <c r="BJ282" s="447"/>
      <c r="BK282" s="449"/>
      <c r="BL282" s="447"/>
      <c r="BM282" s="447"/>
      <c r="BN282" s="145">
        <f>COUNTIF($AE$14:AE282,AD282&amp;"-"&amp;"*5000m*")</f>
        <v>0</v>
      </c>
      <c r="BO282" s="447"/>
      <c r="BP282" s="449"/>
      <c r="BQ282" s="447"/>
      <c r="BR282" s="447"/>
      <c r="BS282" s="447"/>
      <c r="BT282" s="447"/>
      <c r="BU282" s="447"/>
      <c r="BV282" s="447"/>
    </row>
    <row r="283" spans="1:74" s="1" customFormat="1" ht="18" customHeight="1" thickBot="1">
      <c r="A283" s="524"/>
      <c r="B283" s="169" t="s">
        <v>32</v>
      </c>
      <c r="C283" s="170"/>
      <c r="D283" s="32"/>
      <c r="E283" s="32"/>
      <c r="F283" s="33"/>
      <c r="G283" s="493"/>
      <c r="H283" s="493"/>
      <c r="I283" s="9" t="s">
        <v>33</v>
      </c>
      <c r="J283" s="112"/>
      <c r="K283" s="6" t="str">
        <f>IF(J283&gt;0,VLOOKUP(J283,男子登録情報!$J$1:$K$22,2,0),"")</f>
        <v/>
      </c>
      <c r="L283" s="10" t="s">
        <v>34</v>
      </c>
      <c r="M283" s="149"/>
      <c r="N283" s="7" t="str">
        <f t="shared" si="1473"/>
        <v/>
      </c>
      <c r="O283" s="271"/>
      <c r="P283" s="482"/>
      <c r="Q283" s="483"/>
      <c r="R283" s="484"/>
      <c r="S283" s="829"/>
      <c r="T283" s="829"/>
      <c r="W283" s="168">
        <f t="shared" si="1479"/>
        <v>0</v>
      </c>
      <c r="X283" s="447"/>
      <c r="Y283" s="145" t="str">
        <f t="shared" si="1474"/>
        <v/>
      </c>
      <c r="Z283" s="145" t="str">
        <f t="shared" si="1475"/>
        <v/>
      </c>
      <c r="AA283" s="145" t="str">
        <f t="shared" si="1476"/>
        <v/>
      </c>
      <c r="AB283" s="145" t="str">
        <f t="shared" si="1477"/>
        <v/>
      </c>
      <c r="AC283" s="178">
        <f t="shared" si="1480"/>
        <v>0</v>
      </c>
      <c r="AD283" s="309" t="str">
        <f t="shared" si="1565"/>
        <v/>
      </c>
      <c r="AE283" s="145" t="str">
        <f t="shared" si="1481"/>
        <v/>
      </c>
      <c r="AF283" s="145" t="str">
        <f t="shared" si="1482"/>
        <v/>
      </c>
      <c r="AG283" s="182" t="str">
        <f t="shared" si="1483"/>
        <v/>
      </c>
      <c r="AH283" s="164">
        <f t="shared" si="1484"/>
        <v>0</v>
      </c>
      <c r="AJ283" s="164">
        <f t="shared" si="1485"/>
        <v>0</v>
      </c>
      <c r="AK283" s="164" t="str">
        <f t="shared" si="1486"/>
        <v>00000</v>
      </c>
      <c r="AL283" s="188" t="str">
        <f t="shared" si="1487"/>
        <v>0秒0</v>
      </c>
      <c r="AM283" s="189">
        <f t="shared" si="1488"/>
        <v>0</v>
      </c>
      <c r="AN283" s="189" t="str">
        <f t="shared" si="1489"/>
        <v>0</v>
      </c>
      <c r="AO283" s="189" t="str">
        <f t="shared" si="1490"/>
        <v>0</v>
      </c>
      <c r="AP283" s="189" t="str">
        <f t="shared" si="1491"/>
        <v>0m</v>
      </c>
      <c r="AQ283" s="189" t="str">
        <f t="shared" si="1492"/>
        <v>点</v>
      </c>
      <c r="AR283" s="164">
        <f t="shared" si="1493"/>
        <v>0</v>
      </c>
      <c r="AS283" s="144" t="str">
        <f t="shared" si="1494"/>
        <v/>
      </c>
      <c r="AT283" s="164">
        <f t="shared" si="1495"/>
        <v>0</v>
      </c>
      <c r="AU283" s="164">
        <f t="shared" si="1496"/>
        <v>0</v>
      </c>
      <c r="AV283" s="164">
        <f t="shared" si="1497"/>
        <v>0</v>
      </c>
      <c r="AW283" s="459"/>
      <c r="AX283" s="459"/>
      <c r="AY283" s="456"/>
      <c r="AZ283" s="453"/>
      <c r="BA283" s="145" t="str">
        <f t="shared" si="1498"/>
        <v/>
      </c>
      <c r="BB283" s="145" t="str">
        <f t="shared" si="1499"/>
        <v/>
      </c>
      <c r="BC283" s="145" t="str">
        <f t="shared" si="1500"/>
        <v/>
      </c>
      <c r="BD283" s="203" t="str">
        <f>IF(J283="","",COUNTIF($BC$14:BC283,BC283))</f>
        <v/>
      </c>
      <c r="BE283" s="1" t="str">
        <f t="shared" si="1501"/>
        <v/>
      </c>
      <c r="BF283" s="447"/>
      <c r="BG283" s="447"/>
      <c r="BH283" s="447"/>
      <c r="BI283" s="447"/>
      <c r="BJ283" s="447"/>
      <c r="BK283" s="450"/>
      <c r="BL283" s="447"/>
      <c r="BM283" s="447"/>
      <c r="BN283" s="145">
        <f>COUNTIF($AE$14:AE283,AD283&amp;"-"&amp;"*5000m*")</f>
        <v>0</v>
      </c>
      <c r="BO283" s="447"/>
      <c r="BP283" s="450"/>
      <c r="BQ283" s="447"/>
      <c r="BR283" s="447"/>
      <c r="BS283" s="447"/>
      <c r="BT283" s="447"/>
      <c r="BU283" s="447"/>
      <c r="BV283" s="447"/>
    </row>
    <row r="284" spans="1:74" s="1" customFormat="1" ht="18" customHeight="1" thickTop="1" thickBot="1">
      <c r="A284" s="522">
        <v>91</v>
      </c>
      <c r="B284" s="500" t="s">
        <v>1224</v>
      </c>
      <c r="C284" s="502"/>
      <c r="D284" s="502" t="str">
        <f>IF(C284&gt;0,VLOOKUP(C284,男子登録情報!$A$1:$H$1688,3,0),"")</f>
        <v/>
      </c>
      <c r="E284" s="502" t="str">
        <f>IF(C284&gt;0,VLOOKUP(C284,男子登録情報!$A$1:$H$1688,4,0),"")</f>
        <v/>
      </c>
      <c r="F284" s="30" t="str">
        <f>IF(C284&gt;0,VLOOKUP(C284,男子登録情報!$A$1:$H$1688,8,0),"")</f>
        <v/>
      </c>
      <c r="G284" s="491" t="e">
        <f>IF(F285&gt;0,VLOOKUP(F285,男子登録情報!$N$2:$O$48,2,0),"")</f>
        <v>#N/A</v>
      </c>
      <c r="H284" s="491" t="str">
        <f t="shared" ref="H284" si="1566">IF(C284&gt;0,TEXT(C284,"100000000"),"000000000")</f>
        <v>000000000</v>
      </c>
      <c r="I284" s="5" t="s">
        <v>26</v>
      </c>
      <c r="J284" s="112"/>
      <c r="K284" s="6" t="str">
        <f>IF(J284&gt;0,VLOOKUP(J284,男子登録情報!$J$1:$K$22,2,0),"")</f>
        <v/>
      </c>
      <c r="L284" s="5" t="s">
        <v>29</v>
      </c>
      <c r="M284" s="150"/>
      <c r="N284" s="7" t="str">
        <f t="shared" si="1473"/>
        <v/>
      </c>
      <c r="O284" s="271"/>
      <c r="P284" s="512"/>
      <c r="Q284" s="513"/>
      <c r="R284" s="514"/>
      <c r="S284" s="827"/>
      <c r="T284" s="827"/>
      <c r="W284" s="168">
        <f t="shared" si="1479"/>
        <v>0</v>
      </c>
      <c r="X284" s="447">
        <f t="shared" ref="X284" si="1567">C284</f>
        <v>0</v>
      </c>
      <c r="Y284" s="145" t="str">
        <f t="shared" si="1474"/>
        <v/>
      </c>
      <c r="Z284" s="145" t="str">
        <f t="shared" si="1475"/>
        <v/>
      </c>
      <c r="AA284" s="145" t="str">
        <f t="shared" si="1476"/>
        <v/>
      </c>
      <c r="AB284" s="145" t="str">
        <f t="shared" si="1477"/>
        <v/>
      </c>
      <c r="AC284" s="178">
        <f t="shared" si="1480"/>
        <v>0</v>
      </c>
      <c r="AD284" s="307" t="str">
        <f t="shared" ref="AD284" si="1568">IF(D284="","",D284)</f>
        <v/>
      </c>
      <c r="AE284" s="145" t="str">
        <f t="shared" si="1481"/>
        <v/>
      </c>
      <c r="AF284" s="145" t="str">
        <f t="shared" si="1482"/>
        <v/>
      </c>
      <c r="AG284" s="182" t="str">
        <f t="shared" si="1483"/>
        <v/>
      </c>
      <c r="AH284" s="164">
        <f t="shared" si="1484"/>
        <v>0</v>
      </c>
      <c r="AJ284" s="164">
        <f t="shared" si="1485"/>
        <v>0</v>
      </c>
      <c r="AK284" s="164" t="str">
        <f t="shared" si="1486"/>
        <v>00000</v>
      </c>
      <c r="AL284" s="188" t="str">
        <f t="shared" si="1487"/>
        <v>0秒0</v>
      </c>
      <c r="AM284" s="189">
        <f t="shared" si="1488"/>
        <v>0</v>
      </c>
      <c r="AN284" s="189" t="str">
        <f t="shared" si="1489"/>
        <v>0</v>
      </c>
      <c r="AO284" s="189" t="str">
        <f t="shared" si="1490"/>
        <v>0</v>
      </c>
      <c r="AP284" s="189" t="str">
        <f t="shared" si="1491"/>
        <v>0m</v>
      </c>
      <c r="AQ284" s="189" t="str">
        <f t="shared" si="1492"/>
        <v>点</v>
      </c>
      <c r="AR284" s="164">
        <f t="shared" si="1493"/>
        <v>0</v>
      </c>
      <c r="AS284" s="144" t="str">
        <f t="shared" si="1494"/>
        <v/>
      </c>
      <c r="AT284" s="164">
        <f t="shared" si="1495"/>
        <v>0</v>
      </c>
      <c r="AU284" s="164">
        <f t="shared" si="1496"/>
        <v>0</v>
      </c>
      <c r="AV284" s="164">
        <f t="shared" si="1497"/>
        <v>0</v>
      </c>
      <c r="AW284" s="457">
        <f>IF(S284="",0,COUNTA($S$14:S286))</f>
        <v>0</v>
      </c>
      <c r="AX284" s="457">
        <f>IF(T284="",0,COUNTA($T$14:T286))</f>
        <v>0</v>
      </c>
      <c r="AY284" s="454">
        <f>IF(OR($K284="20100",$K285="20100",$K286="20100"),COUNTIF($K$14:K286,"20100"),0)</f>
        <v>0</v>
      </c>
      <c r="AZ284" s="451">
        <f t="shared" ref="AZ284" si="1569">IF($AY284=0,0,INDEX($M284:$M286,MATCH("20100",$K284:$K286,0),1))</f>
        <v>0</v>
      </c>
      <c r="BA284" s="145" t="str">
        <f t="shared" si="1498"/>
        <v/>
      </c>
      <c r="BB284" s="145" t="str">
        <f t="shared" si="1499"/>
        <v/>
      </c>
      <c r="BC284" s="145" t="str">
        <f t="shared" si="1500"/>
        <v/>
      </c>
      <c r="BD284" s="203" t="str">
        <f>IF(J284="","",COUNTIF($BC$14:BC284,BC284))</f>
        <v/>
      </c>
      <c r="BE284" s="1" t="str">
        <f t="shared" si="1501"/>
        <v/>
      </c>
      <c r="BF284" s="447" t="str">
        <f>IF(D284="","",COUNTIF($AD$14:AD284,AD284))</f>
        <v/>
      </c>
      <c r="BG284" s="447">
        <f t="shared" ref="BG284" si="1570">IF(BF284=1,BF284,0)</f>
        <v>0</v>
      </c>
      <c r="BH284" s="447" t="str">
        <f t="shared" ref="BH284" si="1571">IF(D284="","",$BL284)</f>
        <v/>
      </c>
      <c r="BI284" s="447" t="str">
        <f t="shared" ref="BI284" si="1572">IF(E284="","",$BL284)</f>
        <v/>
      </c>
      <c r="BJ284" s="447" t="str">
        <f t="shared" ref="BJ284" si="1573">IF(F284="","",$BL284)</f>
        <v/>
      </c>
      <c r="BK284" s="448" t="str">
        <f t="shared" ref="BK284" si="1574">IFERROR(IF(G284="","",BL284),"")</f>
        <v/>
      </c>
      <c r="BL284" s="447">
        <v>91</v>
      </c>
      <c r="BM284" s="447">
        <f t="shared" ref="BM284" si="1575">IF(C284&gt;0,"",IF(COUNTIF(BH284:BK286,BL284)=4,"",1))</f>
        <v>1</v>
      </c>
      <c r="BN284" s="145">
        <f>COUNTIF($AE$14:AE284,AD284&amp;"-"&amp;"*5000m*")</f>
        <v>0</v>
      </c>
      <c r="BO284" s="447">
        <f t="shared" ref="BO284" si="1576">SUM(BN284:BN286)/3</f>
        <v>0</v>
      </c>
      <c r="BP284" s="448" t="str">
        <f t="shared" ref="BP284" si="1577">IF(AD284="","",IF(AND(COUNTA(J284:J286)=0,COUNTA(S284:T286)=0),1,""))</f>
        <v/>
      </c>
      <c r="BQ284" s="447">
        <f t="shared" ref="BQ284:BR284" si="1578">IF(AND($AD284="",COUNTA(S284)&gt;0),1,0)</f>
        <v>0</v>
      </c>
      <c r="BR284" s="447">
        <f t="shared" si="1578"/>
        <v>0</v>
      </c>
      <c r="BS284" s="447" t="str">
        <f t="shared" ref="BS284" si="1579">D284&amp;"-"&amp;S284</f>
        <v>-</v>
      </c>
      <c r="BT284" s="447" t="str">
        <f>IF(S284="","",COUNTIF($BS$14:BS284,BS284))</f>
        <v/>
      </c>
      <c r="BU284" s="447" t="str">
        <f t="shared" ref="BU284" si="1580">D284&amp;"-"&amp;T284</f>
        <v>-</v>
      </c>
      <c r="BV284" s="447" t="str">
        <f>IF(T284="","",COUNTIF($BU$14:BU284,BU284))</f>
        <v/>
      </c>
    </row>
    <row r="285" spans="1:74" s="1" customFormat="1" ht="18" customHeight="1" thickBot="1">
      <c r="A285" s="523"/>
      <c r="B285" s="501"/>
      <c r="C285" s="503"/>
      <c r="D285" s="503"/>
      <c r="E285" s="503"/>
      <c r="F285" s="31" t="str">
        <f>IF(C284&gt;0,VLOOKUP(C284,男子登録情報!$A$1:$H$1688,5,0),"")</f>
        <v/>
      </c>
      <c r="G285" s="492"/>
      <c r="H285" s="492"/>
      <c r="I285" s="8" t="s">
        <v>30</v>
      </c>
      <c r="J285" s="112"/>
      <c r="K285" s="6" t="str">
        <f>IF(J285&gt;0,VLOOKUP(J285,男子登録情報!$J$1:$K$22,2,0),"")</f>
        <v/>
      </c>
      <c r="L285" s="8" t="s">
        <v>31</v>
      </c>
      <c r="M285" s="148"/>
      <c r="N285" s="7" t="str">
        <f t="shared" si="1473"/>
        <v/>
      </c>
      <c r="O285" s="271"/>
      <c r="P285" s="479"/>
      <c r="Q285" s="480"/>
      <c r="R285" s="481"/>
      <c r="S285" s="828"/>
      <c r="T285" s="828"/>
      <c r="W285" s="168">
        <f t="shared" si="1479"/>
        <v>0</v>
      </c>
      <c r="X285" s="447"/>
      <c r="Y285" s="145" t="str">
        <f t="shared" si="1474"/>
        <v/>
      </c>
      <c r="Z285" s="145" t="str">
        <f t="shared" si="1475"/>
        <v/>
      </c>
      <c r="AA285" s="145" t="str">
        <f t="shared" si="1476"/>
        <v/>
      </c>
      <c r="AB285" s="145" t="str">
        <f t="shared" si="1477"/>
        <v/>
      </c>
      <c r="AC285" s="178">
        <f t="shared" si="1480"/>
        <v>0</v>
      </c>
      <c r="AD285" s="308" t="str">
        <f t="shared" ref="AD285:AD286" si="1581">AD284</f>
        <v/>
      </c>
      <c r="AE285" s="145" t="str">
        <f t="shared" si="1481"/>
        <v/>
      </c>
      <c r="AF285" s="145" t="str">
        <f t="shared" si="1482"/>
        <v/>
      </c>
      <c r="AG285" s="182" t="str">
        <f t="shared" si="1483"/>
        <v/>
      </c>
      <c r="AH285" s="164">
        <f t="shared" si="1484"/>
        <v>0</v>
      </c>
      <c r="AJ285" s="164">
        <f t="shared" si="1485"/>
        <v>0</v>
      </c>
      <c r="AK285" s="164" t="str">
        <f t="shared" si="1486"/>
        <v>00000</v>
      </c>
      <c r="AL285" s="188" t="str">
        <f t="shared" si="1487"/>
        <v>0秒0</v>
      </c>
      <c r="AM285" s="189">
        <f t="shared" si="1488"/>
        <v>0</v>
      </c>
      <c r="AN285" s="189" t="str">
        <f t="shared" si="1489"/>
        <v>0</v>
      </c>
      <c r="AO285" s="189" t="str">
        <f t="shared" si="1490"/>
        <v>0</v>
      </c>
      <c r="AP285" s="189" t="str">
        <f t="shared" si="1491"/>
        <v>0m</v>
      </c>
      <c r="AQ285" s="189" t="str">
        <f t="shared" si="1492"/>
        <v>点</v>
      </c>
      <c r="AR285" s="164">
        <f t="shared" si="1493"/>
        <v>0</v>
      </c>
      <c r="AS285" s="144" t="str">
        <f t="shared" si="1494"/>
        <v/>
      </c>
      <c r="AT285" s="164">
        <f t="shared" si="1495"/>
        <v>0</v>
      </c>
      <c r="AU285" s="164">
        <f t="shared" si="1496"/>
        <v>0</v>
      </c>
      <c r="AV285" s="164">
        <f t="shared" si="1497"/>
        <v>0</v>
      </c>
      <c r="AW285" s="458"/>
      <c r="AX285" s="458"/>
      <c r="AY285" s="455"/>
      <c r="AZ285" s="452"/>
      <c r="BA285" s="145" t="str">
        <f t="shared" si="1498"/>
        <v/>
      </c>
      <c r="BB285" s="145" t="str">
        <f t="shared" si="1499"/>
        <v/>
      </c>
      <c r="BC285" s="145" t="str">
        <f t="shared" si="1500"/>
        <v/>
      </c>
      <c r="BD285" s="203" t="str">
        <f>IF(J285="","",COUNTIF($BC$14:BC285,BC285))</f>
        <v/>
      </c>
      <c r="BE285" s="1" t="str">
        <f t="shared" si="1501"/>
        <v/>
      </c>
      <c r="BF285" s="447"/>
      <c r="BG285" s="447"/>
      <c r="BH285" s="447"/>
      <c r="BI285" s="447"/>
      <c r="BJ285" s="447"/>
      <c r="BK285" s="449"/>
      <c r="BL285" s="447"/>
      <c r="BM285" s="447"/>
      <c r="BN285" s="145">
        <f>COUNTIF($AE$14:AE285,AD285&amp;"-"&amp;"*5000m*")</f>
        <v>0</v>
      </c>
      <c r="BO285" s="447"/>
      <c r="BP285" s="449"/>
      <c r="BQ285" s="447"/>
      <c r="BR285" s="447"/>
      <c r="BS285" s="447"/>
      <c r="BT285" s="447"/>
      <c r="BU285" s="447"/>
      <c r="BV285" s="447"/>
    </row>
    <row r="286" spans="1:74" s="1" customFormat="1" ht="18" customHeight="1" thickBot="1">
      <c r="A286" s="524"/>
      <c r="B286" s="169" t="s">
        <v>32</v>
      </c>
      <c r="C286" s="170"/>
      <c r="D286" s="32"/>
      <c r="E286" s="32"/>
      <c r="F286" s="33"/>
      <c r="G286" s="493"/>
      <c r="H286" s="493"/>
      <c r="I286" s="9" t="s">
        <v>33</v>
      </c>
      <c r="J286" s="112"/>
      <c r="K286" s="6" t="str">
        <f>IF(J286&gt;0,VLOOKUP(J286,男子登録情報!$J$1:$K$22,2,0),"")</f>
        <v/>
      </c>
      <c r="L286" s="10" t="s">
        <v>34</v>
      </c>
      <c r="M286" s="149"/>
      <c r="N286" s="7" t="str">
        <f t="shared" si="1473"/>
        <v/>
      </c>
      <c r="O286" s="271"/>
      <c r="P286" s="482"/>
      <c r="Q286" s="483"/>
      <c r="R286" s="484"/>
      <c r="S286" s="829"/>
      <c r="T286" s="829"/>
      <c r="W286" s="168">
        <f t="shared" si="1479"/>
        <v>0</v>
      </c>
      <c r="X286" s="447"/>
      <c r="Y286" s="145" t="str">
        <f t="shared" si="1474"/>
        <v/>
      </c>
      <c r="Z286" s="145" t="str">
        <f t="shared" si="1475"/>
        <v/>
      </c>
      <c r="AA286" s="145" t="str">
        <f t="shared" si="1476"/>
        <v/>
      </c>
      <c r="AB286" s="145" t="str">
        <f t="shared" si="1477"/>
        <v/>
      </c>
      <c r="AC286" s="178">
        <f t="shared" si="1480"/>
        <v>0</v>
      </c>
      <c r="AD286" s="309" t="str">
        <f t="shared" si="1581"/>
        <v/>
      </c>
      <c r="AE286" s="145" t="str">
        <f t="shared" si="1481"/>
        <v/>
      </c>
      <c r="AF286" s="145" t="str">
        <f t="shared" si="1482"/>
        <v/>
      </c>
      <c r="AG286" s="182" t="str">
        <f t="shared" si="1483"/>
        <v/>
      </c>
      <c r="AH286" s="164">
        <f t="shared" si="1484"/>
        <v>0</v>
      </c>
      <c r="AJ286" s="164">
        <f t="shared" si="1485"/>
        <v>0</v>
      </c>
      <c r="AK286" s="164" t="str">
        <f t="shared" si="1486"/>
        <v>00000</v>
      </c>
      <c r="AL286" s="188" t="str">
        <f t="shared" si="1487"/>
        <v>0秒0</v>
      </c>
      <c r="AM286" s="189">
        <f t="shared" si="1488"/>
        <v>0</v>
      </c>
      <c r="AN286" s="189" t="str">
        <f t="shared" si="1489"/>
        <v>0</v>
      </c>
      <c r="AO286" s="189" t="str">
        <f t="shared" si="1490"/>
        <v>0</v>
      </c>
      <c r="AP286" s="189" t="str">
        <f t="shared" si="1491"/>
        <v>0m</v>
      </c>
      <c r="AQ286" s="189" t="str">
        <f t="shared" si="1492"/>
        <v>点</v>
      </c>
      <c r="AR286" s="164">
        <f t="shared" si="1493"/>
        <v>0</v>
      </c>
      <c r="AS286" s="144" t="str">
        <f t="shared" si="1494"/>
        <v/>
      </c>
      <c r="AT286" s="164">
        <f t="shared" si="1495"/>
        <v>0</v>
      </c>
      <c r="AU286" s="164">
        <f t="shared" si="1496"/>
        <v>0</v>
      </c>
      <c r="AV286" s="164">
        <f t="shared" si="1497"/>
        <v>0</v>
      </c>
      <c r="AW286" s="459"/>
      <c r="AX286" s="459"/>
      <c r="AY286" s="456"/>
      <c r="AZ286" s="453"/>
      <c r="BA286" s="145" t="str">
        <f t="shared" si="1498"/>
        <v/>
      </c>
      <c r="BB286" s="145" t="str">
        <f t="shared" si="1499"/>
        <v/>
      </c>
      <c r="BC286" s="145" t="str">
        <f t="shared" si="1500"/>
        <v/>
      </c>
      <c r="BD286" s="203" t="str">
        <f>IF(J286="","",COUNTIF($BC$14:BC286,BC286))</f>
        <v/>
      </c>
      <c r="BE286" s="1" t="str">
        <f t="shared" si="1501"/>
        <v/>
      </c>
      <c r="BF286" s="447"/>
      <c r="BG286" s="447"/>
      <c r="BH286" s="447"/>
      <c r="BI286" s="447"/>
      <c r="BJ286" s="447"/>
      <c r="BK286" s="450"/>
      <c r="BL286" s="447"/>
      <c r="BM286" s="447"/>
      <c r="BN286" s="145">
        <f>COUNTIF($AE$14:AE286,AD286&amp;"-"&amp;"*5000m*")</f>
        <v>0</v>
      </c>
      <c r="BO286" s="447"/>
      <c r="BP286" s="450"/>
      <c r="BQ286" s="447"/>
      <c r="BR286" s="447"/>
      <c r="BS286" s="447"/>
      <c r="BT286" s="447"/>
      <c r="BU286" s="447"/>
      <c r="BV286" s="447"/>
    </row>
    <row r="287" spans="1:74" s="1" customFormat="1" ht="18" customHeight="1" thickTop="1" thickBot="1">
      <c r="A287" s="522">
        <v>92</v>
      </c>
      <c r="B287" s="500" t="s">
        <v>1224</v>
      </c>
      <c r="C287" s="502"/>
      <c r="D287" s="502" t="str">
        <f>IF(C287&gt;0,VLOOKUP(C287,男子登録情報!$A$1:$H$1688,3,0),"")</f>
        <v/>
      </c>
      <c r="E287" s="502" t="str">
        <f>IF(C287&gt;0,VLOOKUP(C287,男子登録情報!$A$1:$H$1688,4,0),"")</f>
        <v/>
      </c>
      <c r="F287" s="30" t="str">
        <f>IF(C287&gt;0,VLOOKUP(C287,男子登録情報!$A$1:$H$1688,8,0),"")</f>
        <v/>
      </c>
      <c r="G287" s="491" t="e">
        <f>IF(F288&gt;0,VLOOKUP(F288,男子登録情報!$N$2:$O$48,2,0),"")</f>
        <v>#N/A</v>
      </c>
      <c r="H287" s="491" t="str">
        <f t="shared" ref="H287" si="1582">IF(C287&gt;0,TEXT(C287,"100000000"),"000000000")</f>
        <v>000000000</v>
      </c>
      <c r="I287" s="5" t="s">
        <v>26</v>
      </c>
      <c r="J287" s="112"/>
      <c r="K287" s="6" t="str">
        <f>IF(J287&gt;0,VLOOKUP(J287,男子登録情報!$J$1:$K$22,2,0),"")</f>
        <v/>
      </c>
      <c r="L287" s="5" t="s">
        <v>29</v>
      </c>
      <c r="M287" s="150"/>
      <c r="N287" s="7" t="str">
        <f t="shared" si="1473"/>
        <v/>
      </c>
      <c r="O287" s="271"/>
      <c r="P287" s="512"/>
      <c r="Q287" s="513"/>
      <c r="R287" s="514"/>
      <c r="S287" s="827"/>
      <c r="T287" s="827"/>
      <c r="W287" s="168">
        <f t="shared" si="1479"/>
        <v>0</v>
      </c>
      <c r="X287" s="447">
        <f t="shared" ref="X287" si="1583">C287</f>
        <v>0</v>
      </c>
      <c r="Y287" s="145" t="str">
        <f t="shared" si="1474"/>
        <v/>
      </c>
      <c r="Z287" s="145" t="str">
        <f t="shared" si="1475"/>
        <v/>
      </c>
      <c r="AA287" s="145" t="str">
        <f t="shared" si="1476"/>
        <v/>
      </c>
      <c r="AB287" s="145" t="str">
        <f t="shared" si="1477"/>
        <v/>
      </c>
      <c r="AC287" s="178">
        <f t="shared" si="1480"/>
        <v>0</v>
      </c>
      <c r="AD287" s="307" t="str">
        <f t="shared" ref="AD287" si="1584">IF(D287="","",D287)</f>
        <v/>
      </c>
      <c r="AE287" s="145" t="str">
        <f t="shared" si="1481"/>
        <v/>
      </c>
      <c r="AF287" s="145" t="str">
        <f t="shared" si="1482"/>
        <v/>
      </c>
      <c r="AG287" s="182" t="str">
        <f t="shared" si="1483"/>
        <v/>
      </c>
      <c r="AH287" s="164">
        <f t="shared" si="1484"/>
        <v>0</v>
      </c>
      <c r="AJ287" s="164">
        <f t="shared" si="1485"/>
        <v>0</v>
      </c>
      <c r="AK287" s="164" t="str">
        <f t="shared" si="1486"/>
        <v>00000</v>
      </c>
      <c r="AL287" s="188" t="str">
        <f t="shared" si="1487"/>
        <v>0秒0</v>
      </c>
      <c r="AM287" s="189">
        <f t="shared" si="1488"/>
        <v>0</v>
      </c>
      <c r="AN287" s="189" t="str">
        <f t="shared" si="1489"/>
        <v>0</v>
      </c>
      <c r="AO287" s="189" t="str">
        <f t="shared" si="1490"/>
        <v>0</v>
      </c>
      <c r="AP287" s="189" t="str">
        <f t="shared" si="1491"/>
        <v>0m</v>
      </c>
      <c r="AQ287" s="189" t="str">
        <f t="shared" si="1492"/>
        <v>点</v>
      </c>
      <c r="AR287" s="164">
        <f t="shared" si="1493"/>
        <v>0</v>
      </c>
      <c r="AS287" s="144" t="str">
        <f t="shared" si="1494"/>
        <v/>
      </c>
      <c r="AT287" s="164">
        <f t="shared" si="1495"/>
        <v>0</v>
      </c>
      <c r="AU287" s="164">
        <f t="shared" si="1496"/>
        <v>0</v>
      </c>
      <c r="AV287" s="164">
        <f t="shared" si="1497"/>
        <v>0</v>
      </c>
      <c r="AW287" s="457">
        <f>IF(S287="",0,COUNTA($S$14:S289))</f>
        <v>0</v>
      </c>
      <c r="AX287" s="457">
        <f>IF(T287="",0,COUNTA($T$14:T289))</f>
        <v>0</v>
      </c>
      <c r="AY287" s="454">
        <f>IF(OR($K287="20100",$K288="20100",$K289="20100"),COUNTIF($K$14:K289,"20100"),0)</f>
        <v>0</v>
      </c>
      <c r="AZ287" s="451">
        <f t="shared" ref="AZ287" si="1585">IF($AY287=0,0,INDEX($M287:$M289,MATCH("20100",$K287:$K289,0),1))</f>
        <v>0</v>
      </c>
      <c r="BA287" s="145" t="str">
        <f t="shared" si="1498"/>
        <v/>
      </c>
      <c r="BB287" s="145" t="str">
        <f t="shared" si="1499"/>
        <v/>
      </c>
      <c r="BC287" s="145" t="str">
        <f t="shared" si="1500"/>
        <v/>
      </c>
      <c r="BD287" s="203" t="str">
        <f>IF(J287="","",COUNTIF($BC$14:BC287,BC287))</f>
        <v/>
      </c>
      <c r="BE287" s="1" t="str">
        <f t="shared" si="1501"/>
        <v/>
      </c>
      <c r="BF287" s="447" t="str">
        <f>IF(D287="","",COUNTIF($AD$14:AD287,AD287))</f>
        <v/>
      </c>
      <c r="BG287" s="447">
        <f t="shared" ref="BG287" si="1586">IF(BF287=1,BF287,0)</f>
        <v>0</v>
      </c>
      <c r="BH287" s="447" t="str">
        <f t="shared" ref="BH287" si="1587">IF(D287="","",$BL287)</f>
        <v/>
      </c>
      <c r="BI287" s="447" t="str">
        <f t="shared" ref="BI287" si="1588">IF(E287="","",$BL287)</f>
        <v/>
      </c>
      <c r="BJ287" s="447" t="str">
        <f t="shared" ref="BJ287" si="1589">IF(F287="","",$BL287)</f>
        <v/>
      </c>
      <c r="BK287" s="448" t="str">
        <f t="shared" ref="BK287" si="1590">IFERROR(IF(G287="","",BL287),"")</f>
        <v/>
      </c>
      <c r="BL287" s="447">
        <v>92</v>
      </c>
      <c r="BM287" s="447">
        <f t="shared" ref="BM287" si="1591">IF(C287&gt;0,"",IF(COUNTIF(BH287:BK289,BL287)=4,"",1))</f>
        <v>1</v>
      </c>
      <c r="BN287" s="145">
        <f>COUNTIF($AE$14:AE287,AD287&amp;"-"&amp;"*5000m*")</f>
        <v>0</v>
      </c>
      <c r="BO287" s="447">
        <f t="shared" ref="BO287" si="1592">SUM(BN287:BN289)/3</f>
        <v>0</v>
      </c>
      <c r="BP287" s="448" t="str">
        <f t="shared" ref="BP287" si="1593">IF(AD287="","",IF(AND(COUNTA(J287:J289)=0,COUNTA(S287:T289)=0),1,""))</f>
        <v/>
      </c>
      <c r="BQ287" s="447">
        <f t="shared" ref="BQ287:BR287" si="1594">IF(AND($AD287="",COUNTA(S287)&gt;0),1,0)</f>
        <v>0</v>
      </c>
      <c r="BR287" s="447">
        <f t="shared" si="1594"/>
        <v>0</v>
      </c>
      <c r="BS287" s="447" t="str">
        <f t="shared" ref="BS287" si="1595">D287&amp;"-"&amp;S287</f>
        <v>-</v>
      </c>
      <c r="BT287" s="447" t="str">
        <f>IF(S287="","",COUNTIF($BS$14:BS287,BS287))</f>
        <v/>
      </c>
      <c r="BU287" s="447" t="str">
        <f t="shared" ref="BU287" si="1596">D287&amp;"-"&amp;T287</f>
        <v>-</v>
      </c>
      <c r="BV287" s="447" t="str">
        <f>IF(T287="","",COUNTIF($BU$14:BU287,BU287))</f>
        <v/>
      </c>
    </row>
    <row r="288" spans="1:74" s="1" customFormat="1" ht="18" customHeight="1" thickBot="1">
      <c r="A288" s="523"/>
      <c r="B288" s="501"/>
      <c r="C288" s="503"/>
      <c r="D288" s="503"/>
      <c r="E288" s="503"/>
      <c r="F288" s="31" t="str">
        <f>IF(C287&gt;0,VLOOKUP(C287,男子登録情報!$A$1:$H$1688,5,0),"")</f>
        <v/>
      </c>
      <c r="G288" s="492"/>
      <c r="H288" s="492"/>
      <c r="I288" s="8" t="s">
        <v>30</v>
      </c>
      <c r="J288" s="112"/>
      <c r="K288" s="6" t="str">
        <f>IF(J288&gt;0,VLOOKUP(J288,男子登録情報!$J$1:$K$22,2,0),"")</f>
        <v/>
      </c>
      <c r="L288" s="8" t="s">
        <v>31</v>
      </c>
      <c r="M288" s="148"/>
      <c r="N288" s="7" t="str">
        <f t="shared" si="1473"/>
        <v/>
      </c>
      <c r="O288" s="271"/>
      <c r="P288" s="479"/>
      <c r="Q288" s="480"/>
      <c r="R288" s="481"/>
      <c r="S288" s="828"/>
      <c r="T288" s="828"/>
      <c r="W288" s="168">
        <f t="shared" si="1479"/>
        <v>0</v>
      </c>
      <c r="X288" s="447"/>
      <c r="Y288" s="145" t="str">
        <f t="shared" si="1474"/>
        <v/>
      </c>
      <c r="Z288" s="145" t="str">
        <f t="shared" si="1475"/>
        <v/>
      </c>
      <c r="AA288" s="145" t="str">
        <f t="shared" si="1476"/>
        <v/>
      </c>
      <c r="AB288" s="145" t="str">
        <f t="shared" si="1477"/>
        <v/>
      </c>
      <c r="AC288" s="178">
        <f t="shared" si="1480"/>
        <v>0</v>
      </c>
      <c r="AD288" s="308" t="str">
        <f t="shared" ref="AD288:AD289" si="1597">AD287</f>
        <v/>
      </c>
      <c r="AE288" s="145" t="str">
        <f t="shared" si="1481"/>
        <v/>
      </c>
      <c r="AF288" s="145" t="str">
        <f t="shared" si="1482"/>
        <v/>
      </c>
      <c r="AG288" s="182" t="str">
        <f t="shared" si="1483"/>
        <v/>
      </c>
      <c r="AH288" s="164">
        <f t="shared" si="1484"/>
        <v>0</v>
      </c>
      <c r="AJ288" s="164">
        <f t="shared" si="1485"/>
        <v>0</v>
      </c>
      <c r="AK288" s="164" t="str">
        <f t="shared" si="1486"/>
        <v>00000</v>
      </c>
      <c r="AL288" s="188" t="str">
        <f t="shared" si="1487"/>
        <v>0秒0</v>
      </c>
      <c r="AM288" s="189">
        <f t="shared" si="1488"/>
        <v>0</v>
      </c>
      <c r="AN288" s="189" t="str">
        <f t="shared" si="1489"/>
        <v>0</v>
      </c>
      <c r="AO288" s="189" t="str">
        <f t="shared" si="1490"/>
        <v>0</v>
      </c>
      <c r="AP288" s="189" t="str">
        <f t="shared" si="1491"/>
        <v>0m</v>
      </c>
      <c r="AQ288" s="189" t="str">
        <f t="shared" si="1492"/>
        <v>点</v>
      </c>
      <c r="AR288" s="164">
        <f t="shared" si="1493"/>
        <v>0</v>
      </c>
      <c r="AS288" s="144" t="str">
        <f t="shared" si="1494"/>
        <v/>
      </c>
      <c r="AT288" s="164">
        <f t="shared" si="1495"/>
        <v>0</v>
      </c>
      <c r="AU288" s="164">
        <f t="shared" si="1496"/>
        <v>0</v>
      </c>
      <c r="AV288" s="164">
        <f t="shared" si="1497"/>
        <v>0</v>
      </c>
      <c r="AW288" s="458"/>
      <c r="AX288" s="458"/>
      <c r="AY288" s="455"/>
      <c r="AZ288" s="452"/>
      <c r="BA288" s="145" t="str">
        <f t="shared" si="1498"/>
        <v/>
      </c>
      <c r="BB288" s="145" t="str">
        <f t="shared" si="1499"/>
        <v/>
      </c>
      <c r="BC288" s="145" t="str">
        <f t="shared" si="1500"/>
        <v/>
      </c>
      <c r="BD288" s="203" t="str">
        <f>IF(J288="","",COUNTIF($BC$14:BC288,BC288))</f>
        <v/>
      </c>
      <c r="BE288" s="1" t="str">
        <f t="shared" si="1501"/>
        <v/>
      </c>
      <c r="BF288" s="447"/>
      <c r="BG288" s="447"/>
      <c r="BH288" s="447"/>
      <c r="BI288" s="447"/>
      <c r="BJ288" s="447"/>
      <c r="BK288" s="449"/>
      <c r="BL288" s="447"/>
      <c r="BM288" s="447"/>
      <c r="BN288" s="145">
        <f>COUNTIF($AE$14:AE288,AD288&amp;"-"&amp;"*5000m*")</f>
        <v>0</v>
      </c>
      <c r="BO288" s="447"/>
      <c r="BP288" s="449"/>
      <c r="BQ288" s="447"/>
      <c r="BR288" s="447"/>
      <c r="BS288" s="447"/>
      <c r="BT288" s="447"/>
      <c r="BU288" s="447"/>
      <c r="BV288" s="447"/>
    </row>
    <row r="289" spans="1:74" s="1" customFormat="1" ht="18" customHeight="1" thickBot="1">
      <c r="A289" s="524"/>
      <c r="B289" s="169" t="s">
        <v>32</v>
      </c>
      <c r="C289" s="170"/>
      <c r="D289" s="32"/>
      <c r="E289" s="32"/>
      <c r="F289" s="33"/>
      <c r="G289" s="493"/>
      <c r="H289" s="493"/>
      <c r="I289" s="9" t="s">
        <v>33</v>
      </c>
      <c r="J289" s="112"/>
      <c r="K289" s="6" t="str">
        <f>IF(J289&gt;0,VLOOKUP(J289,男子登録情報!$J$1:$K$22,2,0),"")</f>
        <v/>
      </c>
      <c r="L289" s="10" t="s">
        <v>34</v>
      </c>
      <c r="M289" s="149"/>
      <c r="N289" s="7" t="str">
        <f t="shared" si="1473"/>
        <v/>
      </c>
      <c r="O289" s="271"/>
      <c r="P289" s="482"/>
      <c r="Q289" s="483"/>
      <c r="R289" s="484"/>
      <c r="S289" s="829"/>
      <c r="T289" s="829"/>
      <c r="W289" s="168">
        <f t="shared" si="1479"/>
        <v>0</v>
      </c>
      <c r="X289" s="447"/>
      <c r="Y289" s="145" t="str">
        <f t="shared" si="1474"/>
        <v/>
      </c>
      <c r="Z289" s="145" t="str">
        <f t="shared" si="1475"/>
        <v/>
      </c>
      <c r="AA289" s="145" t="str">
        <f t="shared" si="1476"/>
        <v/>
      </c>
      <c r="AB289" s="145" t="str">
        <f t="shared" si="1477"/>
        <v/>
      </c>
      <c r="AC289" s="178">
        <f t="shared" si="1480"/>
        <v>0</v>
      </c>
      <c r="AD289" s="309" t="str">
        <f t="shared" si="1597"/>
        <v/>
      </c>
      <c r="AE289" s="145" t="str">
        <f t="shared" si="1481"/>
        <v/>
      </c>
      <c r="AF289" s="145" t="str">
        <f t="shared" si="1482"/>
        <v/>
      </c>
      <c r="AG289" s="182" t="str">
        <f t="shared" si="1483"/>
        <v/>
      </c>
      <c r="AH289" s="164">
        <f t="shared" si="1484"/>
        <v>0</v>
      </c>
      <c r="AJ289" s="164">
        <f t="shared" si="1485"/>
        <v>0</v>
      </c>
      <c r="AK289" s="164" t="str">
        <f t="shared" si="1486"/>
        <v>00000</v>
      </c>
      <c r="AL289" s="188" t="str">
        <f t="shared" si="1487"/>
        <v>0秒0</v>
      </c>
      <c r="AM289" s="189">
        <f t="shared" si="1488"/>
        <v>0</v>
      </c>
      <c r="AN289" s="189" t="str">
        <f t="shared" si="1489"/>
        <v>0</v>
      </c>
      <c r="AO289" s="189" t="str">
        <f t="shared" si="1490"/>
        <v>0</v>
      </c>
      <c r="AP289" s="189" t="str">
        <f t="shared" si="1491"/>
        <v>0m</v>
      </c>
      <c r="AQ289" s="189" t="str">
        <f t="shared" si="1492"/>
        <v>点</v>
      </c>
      <c r="AR289" s="164">
        <f t="shared" si="1493"/>
        <v>0</v>
      </c>
      <c r="AS289" s="144" t="str">
        <f t="shared" si="1494"/>
        <v/>
      </c>
      <c r="AT289" s="164">
        <f t="shared" si="1495"/>
        <v>0</v>
      </c>
      <c r="AU289" s="164">
        <f t="shared" si="1496"/>
        <v>0</v>
      </c>
      <c r="AV289" s="164">
        <f t="shared" si="1497"/>
        <v>0</v>
      </c>
      <c r="AW289" s="459"/>
      <c r="AX289" s="459"/>
      <c r="AY289" s="456"/>
      <c r="AZ289" s="453"/>
      <c r="BA289" s="145" t="str">
        <f t="shared" si="1498"/>
        <v/>
      </c>
      <c r="BB289" s="145" t="str">
        <f t="shared" si="1499"/>
        <v/>
      </c>
      <c r="BC289" s="145" t="str">
        <f t="shared" si="1500"/>
        <v/>
      </c>
      <c r="BD289" s="203" t="str">
        <f>IF(J289="","",COUNTIF($BC$14:BC289,BC289))</f>
        <v/>
      </c>
      <c r="BE289" s="1" t="str">
        <f t="shared" si="1501"/>
        <v/>
      </c>
      <c r="BF289" s="447"/>
      <c r="BG289" s="447"/>
      <c r="BH289" s="447"/>
      <c r="BI289" s="447"/>
      <c r="BJ289" s="447"/>
      <c r="BK289" s="450"/>
      <c r="BL289" s="447"/>
      <c r="BM289" s="447"/>
      <c r="BN289" s="145">
        <f>COUNTIF($AE$14:AE289,AD289&amp;"-"&amp;"*5000m*")</f>
        <v>0</v>
      </c>
      <c r="BO289" s="447"/>
      <c r="BP289" s="450"/>
      <c r="BQ289" s="447"/>
      <c r="BR289" s="447"/>
      <c r="BS289" s="447"/>
      <c r="BT289" s="447"/>
      <c r="BU289" s="447"/>
      <c r="BV289" s="447"/>
    </row>
    <row r="290" spans="1:74" s="1" customFormat="1" ht="18" customHeight="1" thickTop="1" thickBot="1">
      <c r="A290" s="522">
        <v>93</v>
      </c>
      <c r="B290" s="500" t="s">
        <v>1224</v>
      </c>
      <c r="C290" s="502"/>
      <c r="D290" s="502" t="str">
        <f>IF(C290&gt;0,VLOOKUP(C290,男子登録情報!$A$1:$H$1688,3,0),"")</f>
        <v/>
      </c>
      <c r="E290" s="502" t="str">
        <f>IF(C290&gt;0,VLOOKUP(C290,男子登録情報!$A$1:$H$1688,4,0),"")</f>
        <v/>
      </c>
      <c r="F290" s="30" t="str">
        <f>IF(C290&gt;0,VLOOKUP(C290,男子登録情報!$A$1:$H$1688,8,0),"")</f>
        <v/>
      </c>
      <c r="G290" s="491" t="e">
        <f>IF(F291&gt;0,VLOOKUP(F291,男子登録情報!$N$2:$O$48,2,0),"")</f>
        <v>#N/A</v>
      </c>
      <c r="H290" s="491" t="str">
        <f t="shared" ref="H290" si="1598">IF(C290&gt;0,TEXT(C290,"100000000"),"000000000")</f>
        <v>000000000</v>
      </c>
      <c r="I290" s="5" t="s">
        <v>26</v>
      </c>
      <c r="J290" s="112"/>
      <c r="K290" s="6" t="str">
        <f>IF(J290&gt;0,VLOOKUP(J290,男子登録情報!$J$1:$K$22,2,0),"")</f>
        <v/>
      </c>
      <c r="L290" s="5" t="s">
        <v>29</v>
      </c>
      <c r="M290" s="150"/>
      <c r="N290" s="7" t="str">
        <f t="shared" si="1473"/>
        <v/>
      </c>
      <c r="O290" s="271"/>
      <c r="P290" s="512"/>
      <c r="Q290" s="513"/>
      <c r="R290" s="514"/>
      <c r="S290" s="827"/>
      <c r="T290" s="827"/>
      <c r="W290" s="168">
        <f t="shared" si="1479"/>
        <v>0</v>
      </c>
      <c r="X290" s="447">
        <f t="shared" ref="X290" si="1599">C290</f>
        <v>0</v>
      </c>
      <c r="Y290" s="145" t="str">
        <f t="shared" si="1474"/>
        <v/>
      </c>
      <c r="Z290" s="145" t="str">
        <f t="shared" si="1475"/>
        <v/>
      </c>
      <c r="AA290" s="145" t="str">
        <f t="shared" si="1476"/>
        <v/>
      </c>
      <c r="AB290" s="145" t="str">
        <f t="shared" si="1477"/>
        <v/>
      </c>
      <c r="AC290" s="178">
        <f t="shared" si="1480"/>
        <v>0</v>
      </c>
      <c r="AD290" s="307" t="str">
        <f t="shared" ref="AD290" si="1600">IF(D290="","",D290)</f>
        <v/>
      </c>
      <c r="AE290" s="145" t="str">
        <f t="shared" si="1481"/>
        <v/>
      </c>
      <c r="AF290" s="145" t="str">
        <f t="shared" si="1482"/>
        <v/>
      </c>
      <c r="AG290" s="182" t="str">
        <f t="shared" si="1483"/>
        <v/>
      </c>
      <c r="AH290" s="164">
        <f t="shared" si="1484"/>
        <v>0</v>
      </c>
      <c r="AJ290" s="164">
        <f t="shared" si="1485"/>
        <v>0</v>
      </c>
      <c r="AK290" s="164" t="str">
        <f t="shared" si="1486"/>
        <v>00000</v>
      </c>
      <c r="AL290" s="188" t="str">
        <f t="shared" si="1487"/>
        <v>0秒0</v>
      </c>
      <c r="AM290" s="189">
        <f t="shared" si="1488"/>
        <v>0</v>
      </c>
      <c r="AN290" s="189" t="str">
        <f t="shared" si="1489"/>
        <v>0</v>
      </c>
      <c r="AO290" s="189" t="str">
        <f t="shared" si="1490"/>
        <v>0</v>
      </c>
      <c r="AP290" s="189" t="str">
        <f t="shared" si="1491"/>
        <v>0m</v>
      </c>
      <c r="AQ290" s="189" t="str">
        <f t="shared" si="1492"/>
        <v>点</v>
      </c>
      <c r="AR290" s="164">
        <f t="shared" si="1493"/>
        <v>0</v>
      </c>
      <c r="AS290" s="144" t="str">
        <f t="shared" si="1494"/>
        <v/>
      </c>
      <c r="AT290" s="164">
        <f t="shared" si="1495"/>
        <v>0</v>
      </c>
      <c r="AU290" s="164">
        <f t="shared" si="1496"/>
        <v>0</v>
      </c>
      <c r="AV290" s="164">
        <f t="shared" si="1497"/>
        <v>0</v>
      </c>
      <c r="AW290" s="457">
        <f>IF(S290="",0,COUNTA($S$14:S292))</f>
        <v>0</v>
      </c>
      <c r="AX290" s="457">
        <f>IF(T290="",0,COUNTA($T$14:T292))</f>
        <v>0</v>
      </c>
      <c r="AY290" s="454">
        <f>IF(OR($K290="20100",$K291="20100",$K292="20100"),COUNTIF($K$14:K292,"20100"),0)</f>
        <v>0</v>
      </c>
      <c r="AZ290" s="451">
        <f t="shared" ref="AZ290" si="1601">IF($AY290=0,0,INDEX($M290:$M292,MATCH("20100",$K290:$K292,0),1))</f>
        <v>0</v>
      </c>
      <c r="BA290" s="145" t="str">
        <f t="shared" si="1498"/>
        <v/>
      </c>
      <c r="BB290" s="145" t="str">
        <f t="shared" si="1499"/>
        <v/>
      </c>
      <c r="BC290" s="145" t="str">
        <f t="shared" si="1500"/>
        <v/>
      </c>
      <c r="BD290" s="203" t="str">
        <f>IF(J290="","",COUNTIF($BC$14:BC290,BC290))</f>
        <v/>
      </c>
      <c r="BE290" s="1" t="str">
        <f t="shared" si="1501"/>
        <v/>
      </c>
      <c r="BF290" s="447" t="str">
        <f>IF(D290="","",COUNTIF($AD$14:AD290,AD290))</f>
        <v/>
      </c>
      <c r="BG290" s="447">
        <f t="shared" ref="BG290" si="1602">IF(BF290=1,BF290,0)</f>
        <v>0</v>
      </c>
      <c r="BH290" s="447" t="str">
        <f t="shared" ref="BH290" si="1603">IF(D290="","",$BL290)</f>
        <v/>
      </c>
      <c r="BI290" s="447" t="str">
        <f t="shared" ref="BI290" si="1604">IF(E290="","",$BL290)</f>
        <v/>
      </c>
      <c r="BJ290" s="447" t="str">
        <f t="shared" ref="BJ290" si="1605">IF(F290="","",$BL290)</f>
        <v/>
      </c>
      <c r="BK290" s="448" t="str">
        <f t="shared" ref="BK290" si="1606">IFERROR(IF(G290="","",BL290),"")</f>
        <v/>
      </c>
      <c r="BL290" s="447">
        <v>93</v>
      </c>
      <c r="BM290" s="447">
        <f t="shared" ref="BM290" si="1607">IF(C290&gt;0,"",IF(COUNTIF(BH290:BK292,BL290)=4,"",1))</f>
        <v>1</v>
      </c>
      <c r="BN290" s="145">
        <f>COUNTIF($AE$14:AE290,AD290&amp;"-"&amp;"*5000m*")</f>
        <v>0</v>
      </c>
      <c r="BO290" s="447">
        <f t="shared" ref="BO290" si="1608">SUM(BN290:BN292)/3</f>
        <v>0</v>
      </c>
      <c r="BP290" s="448" t="str">
        <f t="shared" ref="BP290" si="1609">IF(AD290="","",IF(AND(COUNTA(J290:J292)=0,COUNTA(S290:T292)=0),1,""))</f>
        <v/>
      </c>
      <c r="BQ290" s="447">
        <f t="shared" ref="BQ290:BR290" si="1610">IF(AND($AD290="",COUNTA(S290)&gt;0),1,0)</f>
        <v>0</v>
      </c>
      <c r="BR290" s="447">
        <f t="shared" si="1610"/>
        <v>0</v>
      </c>
      <c r="BS290" s="447" t="str">
        <f t="shared" ref="BS290" si="1611">D290&amp;"-"&amp;S290</f>
        <v>-</v>
      </c>
      <c r="BT290" s="447" t="str">
        <f>IF(S290="","",COUNTIF($BS$14:BS290,BS290))</f>
        <v/>
      </c>
      <c r="BU290" s="447" t="str">
        <f t="shared" ref="BU290" si="1612">D290&amp;"-"&amp;T290</f>
        <v>-</v>
      </c>
      <c r="BV290" s="447" t="str">
        <f>IF(T290="","",COUNTIF($BU$14:BU290,BU290))</f>
        <v/>
      </c>
    </row>
    <row r="291" spans="1:74" s="1" customFormat="1" ht="18" customHeight="1" thickBot="1">
      <c r="A291" s="523"/>
      <c r="B291" s="501"/>
      <c r="C291" s="503"/>
      <c r="D291" s="503"/>
      <c r="E291" s="503"/>
      <c r="F291" s="31" t="str">
        <f>IF(C290&gt;0,VLOOKUP(C290,男子登録情報!$A$1:$H$1688,5,0),"")</f>
        <v/>
      </c>
      <c r="G291" s="492"/>
      <c r="H291" s="492"/>
      <c r="I291" s="8" t="s">
        <v>30</v>
      </c>
      <c r="J291" s="112"/>
      <c r="K291" s="6" t="str">
        <f>IF(J291&gt;0,VLOOKUP(J291,男子登録情報!$J$1:$K$22,2,0),"")</f>
        <v/>
      </c>
      <c r="L291" s="8" t="s">
        <v>31</v>
      </c>
      <c r="M291" s="148"/>
      <c r="N291" s="7" t="str">
        <f t="shared" si="1473"/>
        <v/>
      </c>
      <c r="O291" s="271"/>
      <c r="P291" s="479"/>
      <c r="Q291" s="480"/>
      <c r="R291" s="481"/>
      <c r="S291" s="828"/>
      <c r="T291" s="828"/>
      <c r="W291" s="168">
        <f t="shared" si="1479"/>
        <v>0</v>
      </c>
      <c r="X291" s="447"/>
      <c r="Y291" s="145" t="str">
        <f t="shared" si="1474"/>
        <v/>
      </c>
      <c r="Z291" s="145" t="str">
        <f t="shared" si="1475"/>
        <v/>
      </c>
      <c r="AA291" s="145" t="str">
        <f t="shared" si="1476"/>
        <v/>
      </c>
      <c r="AB291" s="145" t="str">
        <f t="shared" si="1477"/>
        <v/>
      </c>
      <c r="AC291" s="178">
        <f t="shared" si="1480"/>
        <v>0</v>
      </c>
      <c r="AD291" s="308" t="str">
        <f t="shared" ref="AD291:AD292" si="1613">AD290</f>
        <v/>
      </c>
      <c r="AE291" s="145" t="str">
        <f t="shared" si="1481"/>
        <v/>
      </c>
      <c r="AF291" s="145" t="str">
        <f t="shared" si="1482"/>
        <v/>
      </c>
      <c r="AG291" s="182" t="str">
        <f t="shared" si="1483"/>
        <v/>
      </c>
      <c r="AH291" s="164">
        <f t="shared" si="1484"/>
        <v>0</v>
      </c>
      <c r="AJ291" s="164">
        <f t="shared" si="1485"/>
        <v>0</v>
      </c>
      <c r="AK291" s="164" t="str">
        <f t="shared" si="1486"/>
        <v>00000</v>
      </c>
      <c r="AL291" s="188" t="str">
        <f t="shared" si="1487"/>
        <v>0秒0</v>
      </c>
      <c r="AM291" s="189">
        <f t="shared" si="1488"/>
        <v>0</v>
      </c>
      <c r="AN291" s="189" t="str">
        <f t="shared" si="1489"/>
        <v>0</v>
      </c>
      <c r="AO291" s="189" t="str">
        <f t="shared" si="1490"/>
        <v>0</v>
      </c>
      <c r="AP291" s="189" t="str">
        <f t="shared" si="1491"/>
        <v>0m</v>
      </c>
      <c r="AQ291" s="189" t="str">
        <f t="shared" si="1492"/>
        <v>点</v>
      </c>
      <c r="AR291" s="164">
        <f t="shared" si="1493"/>
        <v>0</v>
      </c>
      <c r="AS291" s="144" t="str">
        <f t="shared" si="1494"/>
        <v/>
      </c>
      <c r="AT291" s="164">
        <f t="shared" si="1495"/>
        <v>0</v>
      </c>
      <c r="AU291" s="164">
        <f t="shared" si="1496"/>
        <v>0</v>
      </c>
      <c r="AV291" s="164">
        <f t="shared" si="1497"/>
        <v>0</v>
      </c>
      <c r="AW291" s="458"/>
      <c r="AX291" s="458"/>
      <c r="AY291" s="455"/>
      <c r="AZ291" s="452"/>
      <c r="BA291" s="145" t="str">
        <f t="shared" si="1498"/>
        <v/>
      </c>
      <c r="BB291" s="145" t="str">
        <f t="shared" si="1499"/>
        <v/>
      </c>
      <c r="BC291" s="145" t="str">
        <f t="shared" si="1500"/>
        <v/>
      </c>
      <c r="BD291" s="203" t="str">
        <f>IF(J291="","",COUNTIF($BC$14:BC291,BC291))</f>
        <v/>
      </c>
      <c r="BE291" s="1" t="str">
        <f t="shared" si="1501"/>
        <v/>
      </c>
      <c r="BF291" s="447"/>
      <c r="BG291" s="447"/>
      <c r="BH291" s="447"/>
      <c r="BI291" s="447"/>
      <c r="BJ291" s="447"/>
      <c r="BK291" s="449"/>
      <c r="BL291" s="447"/>
      <c r="BM291" s="447"/>
      <c r="BN291" s="145">
        <f>COUNTIF($AE$14:AE291,AD291&amp;"-"&amp;"*5000m*")</f>
        <v>0</v>
      </c>
      <c r="BO291" s="447"/>
      <c r="BP291" s="449"/>
      <c r="BQ291" s="447"/>
      <c r="BR291" s="447"/>
      <c r="BS291" s="447"/>
      <c r="BT291" s="447"/>
      <c r="BU291" s="447"/>
      <c r="BV291" s="447"/>
    </row>
    <row r="292" spans="1:74" s="1" customFormat="1" ht="18" customHeight="1" thickBot="1">
      <c r="A292" s="524"/>
      <c r="B292" s="169" t="s">
        <v>32</v>
      </c>
      <c r="C292" s="170"/>
      <c r="D292" s="32"/>
      <c r="E292" s="32"/>
      <c r="F292" s="33"/>
      <c r="G292" s="493"/>
      <c r="H292" s="493"/>
      <c r="I292" s="9" t="s">
        <v>33</v>
      </c>
      <c r="J292" s="112"/>
      <c r="K292" s="6" t="str">
        <f>IF(J292&gt;0,VLOOKUP(J292,男子登録情報!$J$1:$K$22,2,0),"")</f>
        <v/>
      </c>
      <c r="L292" s="10" t="s">
        <v>34</v>
      </c>
      <c r="M292" s="149"/>
      <c r="N292" s="7" t="str">
        <f t="shared" si="1473"/>
        <v/>
      </c>
      <c r="O292" s="271"/>
      <c r="P292" s="482"/>
      <c r="Q292" s="483"/>
      <c r="R292" s="484"/>
      <c r="S292" s="829"/>
      <c r="T292" s="829"/>
      <c r="W292" s="168">
        <f t="shared" si="1479"/>
        <v>0</v>
      </c>
      <c r="X292" s="447"/>
      <c r="Y292" s="145" t="str">
        <f t="shared" si="1474"/>
        <v/>
      </c>
      <c r="Z292" s="145" t="str">
        <f t="shared" si="1475"/>
        <v/>
      </c>
      <c r="AA292" s="145" t="str">
        <f t="shared" si="1476"/>
        <v/>
      </c>
      <c r="AB292" s="145" t="str">
        <f t="shared" si="1477"/>
        <v/>
      </c>
      <c r="AC292" s="178">
        <f t="shared" si="1480"/>
        <v>0</v>
      </c>
      <c r="AD292" s="309" t="str">
        <f t="shared" si="1613"/>
        <v/>
      </c>
      <c r="AE292" s="145" t="str">
        <f t="shared" si="1481"/>
        <v/>
      </c>
      <c r="AF292" s="145" t="str">
        <f t="shared" si="1482"/>
        <v/>
      </c>
      <c r="AG292" s="182" t="str">
        <f t="shared" si="1483"/>
        <v/>
      </c>
      <c r="AH292" s="164">
        <f t="shared" si="1484"/>
        <v>0</v>
      </c>
      <c r="AJ292" s="164">
        <f t="shared" si="1485"/>
        <v>0</v>
      </c>
      <c r="AK292" s="164" t="str">
        <f t="shared" si="1486"/>
        <v>00000</v>
      </c>
      <c r="AL292" s="188" t="str">
        <f t="shared" si="1487"/>
        <v>0秒0</v>
      </c>
      <c r="AM292" s="189">
        <f t="shared" si="1488"/>
        <v>0</v>
      </c>
      <c r="AN292" s="189" t="str">
        <f t="shared" si="1489"/>
        <v>0</v>
      </c>
      <c r="AO292" s="189" t="str">
        <f t="shared" si="1490"/>
        <v>0</v>
      </c>
      <c r="AP292" s="189" t="str">
        <f t="shared" si="1491"/>
        <v>0m</v>
      </c>
      <c r="AQ292" s="189" t="str">
        <f t="shared" si="1492"/>
        <v>点</v>
      </c>
      <c r="AR292" s="164">
        <f t="shared" si="1493"/>
        <v>0</v>
      </c>
      <c r="AS292" s="144" t="str">
        <f t="shared" si="1494"/>
        <v/>
      </c>
      <c r="AT292" s="164">
        <f t="shared" si="1495"/>
        <v>0</v>
      </c>
      <c r="AU292" s="164">
        <f t="shared" si="1496"/>
        <v>0</v>
      </c>
      <c r="AV292" s="164">
        <f t="shared" si="1497"/>
        <v>0</v>
      </c>
      <c r="AW292" s="459"/>
      <c r="AX292" s="459"/>
      <c r="AY292" s="456"/>
      <c r="AZ292" s="453"/>
      <c r="BA292" s="145" t="str">
        <f t="shared" si="1498"/>
        <v/>
      </c>
      <c r="BB292" s="145" t="str">
        <f t="shared" si="1499"/>
        <v/>
      </c>
      <c r="BC292" s="145" t="str">
        <f t="shared" si="1500"/>
        <v/>
      </c>
      <c r="BD292" s="203" t="str">
        <f>IF(J292="","",COUNTIF($BC$14:BC292,BC292))</f>
        <v/>
      </c>
      <c r="BE292" s="1" t="str">
        <f t="shared" si="1501"/>
        <v/>
      </c>
      <c r="BF292" s="447"/>
      <c r="BG292" s="447"/>
      <c r="BH292" s="447"/>
      <c r="BI292" s="447"/>
      <c r="BJ292" s="447"/>
      <c r="BK292" s="450"/>
      <c r="BL292" s="447"/>
      <c r="BM292" s="447"/>
      <c r="BN292" s="145">
        <f>COUNTIF($AE$14:AE292,AD292&amp;"-"&amp;"*5000m*")</f>
        <v>0</v>
      </c>
      <c r="BO292" s="447"/>
      <c r="BP292" s="450"/>
      <c r="BQ292" s="447"/>
      <c r="BR292" s="447"/>
      <c r="BS292" s="447"/>
      <c r="BT292" s="447"/>
      <c r="BU292" s="447"/>
      <c r="BV292" s="447"/>
    </row>
    <row r="293" spans="1:74" s="1" customFormat="1" ht="18" customHeight="1" thickTop="1" thickBot="1">
      <c r="A293" s="522">
        <v>94</v>
      </c>
      <c r="B293" s="500" t="s">
        <v>1224</v>
      </c>
      <c r="C293" s="502"/>
      <c r="D293" s="502" t="str">
        <f>IF(C293&gt;0,VLOOKUP(C293,男子登録情報!$A$1:$H$1688,3,0),"")</f>
        <v/>
      </c>
      <c r="E293" s="502" t="str">
        <f>IF(C293&gt;0,VLOOKUP(C293,男子登録情報!$A$1:$H$1688,4,0),"")</f>
        <v/>
      </c>
      <c r="F293" s="30" t="str">
        <f>IF(C293&gt;0,VLOOKUP(C293,男子登録情報!$A$1:$H$1688,8,0),"")</f>
        <v/>
      </c>
      <c r="G293" s="491" t="e">
        <f>IF(F294&gt;0,VLOOKUP(F294,男子登録情報!$N$2:$O$48,2,0),"")</f>
        <v>#N/A</v>
      </c>
      <c r="H293" s="491" t="str">
        <f t="shared" ref="H293" si="1614">IF(C293&gt;0,TEXT(C293,"100000000"),"000000000")</f>
        <v>000000000</v>
      </c>
      <c r="I293" s="5" t="s">
        <v>26</v>
      </c>
      <c r="J293" s="112"/>
      <c r="K293" s="6" t="str">
        <f>IF(J293&gt;0,VLOOKUP(J293,男子登録情報!$J$1:$K$22,2,0),"")</f>
        <v/>
      </c>
      <c r="L293" s="5" t="s">
        <v>29</v>
      </c>
      <c r="M293" s="150"/>
      <c r="N293" s="7" t="str">
        <f t="shared" si="1473"/>
        <v/>
      </c>
      <c r="O293" s="271"/>
      <c r="P293" s="512"/>
      <c r="Q293" s="513"/>
      <c r="R293" s="514"/>
      <c r="S293" s="827"/>
      <c r="T293" s="827"/>
      <c r="W293" s="168">
        <f t="shared" si="1479"/>
        <v>0</v>
      </c>
      <c r="X293" s="447">
        <f t="shared" ref="X293" si="1615">C293</f>
        <v>0</v>
      </c>
      <c r="Y293" s="145" t="str">
        <f t="shared" si="1474"/>
        <v/>
      </c>
      <c r="Z293" s="145" t="str">
        <f t="shared" si="1475"/>
        <v/>
      </c>
      <c r="AA293" s="145" t="str">
        <f t="shared" si="1476"/>
        <v/>
      </c>
      <c r="AB293" s="145" t="str">
        <f t="shared" si="1477"/>
        <v/>
      </c>
      <c r="AC293" s="178">
        <f t="shared" si="1480"/>
        <v>0</v>
      </c>
      <c r="AD293" s="307" t="str">
        <f t="shared" ref="AD293" si="1616">IF(D293="","",D293)</f>
        <v/>
      </c>
      <c r="AE293" s="145" t="str">
        <f t="shared" si="1481"/>
        <v/>
      </c>
      <c r="AF293" s="145" t="str">
        <f t="shared" si="1482"/>
        <v/>
      </c>
      <c r="AG293" s="182" t="str">
        <f t="shared" si="1483"/>
        <v/>
      </c>
      <c r="AH293" s="164">
        <f t="shared" si="1484"/>
        <v>0</v>
      </c>
      <c r="AJ293" s="164">
        <f t="shared" si="1485"/>
        <v>0</v>
      </c>
      <c r="AK293" s="164" t="str">
        <f t="shared" si="1486"/>
        <v>00000</v>
      </c>
      <c r="AL293" s="188" t="str">
        <f t="shared" si="1487"/>
        <v>0秒0</v>
      </c>
      <c r="AM293" s="189">
        <f t="shared" si="1488"/>
        <v>0</v>
      </c>
      <c r="AN293" s="189" t="str">
        <f t="shared" si="1489"/>
        <v>0</v>
      </c>
      <c r="AO293" s="189" t="str">
        <f t="shared" si="1490"/>
        <v>0</v>
      </c>
      <c r="AP293" s="189" t="str">
        <f t="shared" si="1491"/>
        <v>0m</v>
      </c>
      <c r="AQ293" s="189" t="str">
        <f t="shared" si="1492"/>
        <v>点</v>
      </c>
      <c r="AR293" s="164">
        <f t="shared" si="1493"/>
        <v>0</v>
      </c>
      <c r="AS293" s="144" t="str">
        <f t="shared" si="1494"/>
        <v/>
      </c>
      <c r="AT293" s="164">
        <f t="shared" si="1495"/>
        <v>0</v>
      </c>
      <c r="AU293" s="164">
        <f t="shared" si="1496"/>
        <v>0</v>
      </c>
      <c r="AV293" s="164">
        <f t="shared" si="1497"/>
        <v>0</v>
      </c>
      <c r="AW293" s="457">
        <f>IF(S293="",0,COUNTA($S$14:S295))</f>
        <v>0</v>
      </c>
      <c r="AX293" s="457">
        <f>IF(T293="",0,COUNTA($T$14:T295))</f>
        <v>0</v>
      </c>
      <c r="AY293" s="454">
        <f>IF(OR($K293="20100",$K294="20100",$K295="20100"),COUNTIF($K$14:K295,"20100"),0)</f>
        <v>0</v>
      </c>
      <c r="AZ293" s="451">
        <f t="shared" ref="AZ293" si="1617">IF($AY293=0,0,INDEX($M293:$M295,MATCH("20100",$K293:$K295,0),1))</f>
        <v>0</v>
      </c>
      <c r="BA293" s="145" t="str">
        <f t="shared" si="1498"/>
        <v/>
      </c>
      <c r="BB293" s="145" t="str">
        <f t="shared" si="1499"/>
        <v/>
      </c>
      <c r="BC293" s="145" t="str">
        <f t="shared" si="1500"/>
        <v/>
      </c>
      <c r="BD293" s="203" t="str">
        <f>IF(J293="","",COUNTIF($BC$14:BC293,BC293))</f>
        <v/>
      </c>
      <c r="BE293" s="1" t="str">
        <f t="shared" si="1501"/>
        <v/>
      </c>
      <c r="BF293" s="447" t="str">
        <f>IF(D293="","",COUNTIF($AD$14:AD293,AD293))</f>
        <v/>
      </c>
      <c r="BG293" s="447">
        <f t="shared" ref="BG293" si="1618">IF(BF293=1,BF293,0)</f>
        <v>0</v>
      </c>
      <c r="BH293" s="447" t="str">
        <f t="shared" ref="BH293" si="1619">IF(D293="","",$BL293)</f>
        <v/>
      </c>
      <c r="BI293" s="447" t="str">
        <f t="shared" ref="BI293" si="1620">IF(E293="","",$BL293)</f>
        <v/>
      </c>
      <c r="BJ293" s="447" t="str">
        <f t="shared" ref="BJ293" si="1621">IF(F293="","",$BL293)</f>
        <v/>
      </c>
      <c r="BK293" s="448" t="str">
        <f t="shared" ref="BK293" si="1622">IFERROR(IF(G293="","",BL293),"")</f>
        <v/>
      </c>
      <c r="BL293" s="447">
        <v>94</v>
      </c>
      <c r="BM293" s="447">
        <f t="shared" ref="BM293" si="1623">IF(C293&gt;0,"",IF(COUNTIF(BH293:BK295,BL293)=4,"",1))</f>
        <v>1</v>
      </c>
      <c r="BN293" s="145">
        <f>COUNTIF($AE$14:AE293,AD293&amp;"-"&amp;"*5000m*")</f>
        <v>0</v>
      </c>
      <c r="BO293" s="447">
        <f t="shared" ref="BO293" si="1624">SUM(BN293:BN295)/3</f>
        <v>0</v>
      </c>
      <c r="BP293" s="448" t="str">
        <f t="shared" ref="BP293" si="1625">IF(AD293="","",IF(AND(COUNTA(J293:J295)=0,COUNTA(S293:T295)=0),1,""))</f>
        <v/>
      </c>
      <c r="BQ293" s="447">
        <f t="shared" ref="BQ293:BR293" si="1626">IF(AND($AD293="",COUNTA(S293)&gt;0),1,0)</f>
        <v>0</v>
      </c>
      <c r="BR293" s="447">
        <f t="shared" si="1626"/>
        <v>0</v>
      </c>
      <c r="BS293" s="447" t="str">
        <f t="shared" ref="BS293" si="1627">D293&amp;"-"&amp;S293</f>
        <v>-</v>
      </c>
      <c r="BT293" s="447" t="str">
        <f>IF(S293="","",COUNTIF($BS$14:BS293,BS293))</f>
        <v/>
      </c>
      <c r="BU293" s="447" t="str">
        <f t="shared" ref="BU293" si="1628">D293&amp;"-"&amp;T293</f>
        <v>-</v>
      </c>
      <c r="BV293" s="447" t="str">
        <f>IF(T293="","",COUNTIF($BU$14:BU293,BU293))</f>
        <v/>
      </c>
    </row>
    <row r="294" spans="1:74" s="1" customFormat="1" ht="18" customHeight="1" thickBot="1">
      <c r="A294" s="523"/>
      <c r="B294" s="501"/>
      <c r="C294" s="503"/>
      <c r="D294" s="503"/>
      <c r="E294" s="503"/>
      <c r="F294" s="31" t="str">
        <f>IF(C293&gt;0,VLOOKUP(C293,男子登録情報!$A$1:$H$1688,5,0),"")</f>
        <v/>
      </c>
      <c r="G294" s="492"/>
      <c r="H294" s="492"/>
      <c r="I294" s="8" t="s">
        <v>30</v>
      </c>
      <c r="J294" s="112"/>
      <c r="K294" s="6" t="str">
        <f>IF(J294&gt;0,VLOOKUP(J294,男子登録情報!$J$1:$K$22,2,0),"")</f>
        <v/>
      </c>
      <c r="L294" s="8" t="s">
        <v>31</v>
      </c>
      <c r="M294" s="148"/>
      <c r="N294" s="7" t="str">
        <f t="shared" si="1473"/>
        <v/>
      </c>
      <c r="O294" s="271"/>
      <c r="P294" s="479"/>
      <c r="Q294" s="480"/>
      <c r="R294" s="481"/>
      <c r="S294" s="828"/>
      <c r="T294" s="828"/>
      <c r="W294" s="168">
        <f t="shared" si="1479"/>
        <v>0</v>
      </c>
      <c r="X294" s="447"/>
      <c r="Y294" s="145" t="str">
        <f t="shared" si="1474"/>
        <v/>
      </c>
      <c r="Z294" s="145" t="str">
        <f t="shared" si="1475"/>
        <v/>
      </c>
      <c r="AA294" s="145" t="str">
        <f t="shared" si="1476"/>
        <v/>
      </c>
      <c r="AB294" s="145" t="str">
        <f t="shared" si="1477"/>
        <v/>
      </c>
      <c r="AC294" s="178">
        <f t="shared" si="1480"/>
        <v>0</v>
      </c>
      <c r="AD294" s="308" t="str">
        <f t="shared" ref="AD294:AD295" si="1629">AD293</f>
        <v/>
      </c>
      <c r="AE294" s="145" t="str">
        <f t="shared" si="1481"/>
        <v/>
      </c>
      <c r="AF294" s="145" t="str">
        <f t="shared" si="1482"/>
        <v/>
      </c>
      <c r="AG294" s="182" t="str">
        <f t="shared" si="1483"/>
        <v/>
      </c>
      <c r="AH294" s="164">
        <f t="shared" si="1484"/>
        <v>0</v>
      </c>
      <c r="AJ294" s="164">
        <f t="shared" si="1485"/>
        <v>0</v>
      </c>
      <c r="AK294" s="164" t="str">
        <f t="shared" si="1486"/>
        <v>00000</v>
      </c>
      <c r="AL294" s="188" t="str">
        <f t="shared" si="1487"/>
        <v>0秒0</v>
      </c>
      <c r="AM294" s="189">
        <f t="shared" si="1488"/>
        <v>0</v>
      </c>
      <c r="AN294" s="189" t="str">
        <f t="shared" si="1489"/>
        <v>0</v>
      </c>
      <c r="AO294" s="189" t="str">
        <f t="shared" si="1490"/>
        <v>0</v>
      </c>
      <c r="AP294" s="189" t="str">
        <f t="shared" si="1491"/>
        <v>0m</v>
      </c>
      <c r="AQ294" s="189" t="str">
        <f t="shared" si="1492"/>
        <v>点</v>
      </c>
      <c r="AR294" s="164">
        <f t="shared" si="1493"/>
        <v>0</v>
      </c>
      <c r="AS294" s="144" t="str">
        <f t="shared" si="1494"/>
        <v/>
      </c>
      <c r="AT294" s="164">
        <f t="shared" si="1495"/>
        <v>0</v>
      </c>
      <c r="AU294" s="164">
        <f t="shared" si="1496"/>
        <v>0</v>
      </c>
      <c r="AV294" s="164">
        <f t="shared" si="1497"/>
        <v>0</v>
      </c>
      <c r="AW294" s="458"/>
      <c r="AX294" s="458"/>
      <c r="AY294" s="455"/>
      <c r="AZ294" s="452"/>
      <c r="BA294" s="145" t="str">
        <f t="shared" si="1498"/>
        <v/>
      </c>
      <c r="BB294" s="145" t="str">
        <f t="shared" si="1499"/>
        <v/>
      </c>
      <c r="BC294" s="145" t="str">
        <f t="shared" si="1500"/>
        <v/>
      </c>
      <c r="BD294" s="203" t="str">
        <f>IF(J294="","",COUNTIF($BC$14:BC294,BC294))</f>
        <v/>
      </c>
      <c r="BE294" s="1" t="str">
        <f t="shared" si="1501"/>
        <v/>
      </c>
      <c r="BF294" s="447"/>
      <c r="BG294" s="447"/>
      <c r="BH294" s="447"/>
      <c r="BI294" s="447"/>
      <c r="BJ294" s="447"/>
      <c r="BK294" s="449"/>
      <c r="BL294" s="447"/>
      <c r="BM294" s="447"/>
      <c r="BN294" s="145">
        <f>COUNTIF($AE$14:AE294,AD294&amp;"-"&amp;"*5000m*")</f>
        <v>0</v>
      </c>
      <c r="BO294" s="447"/>
      <c r="BP294" s="449"/>
      <c r="BQ294" s="447"/>
      <c r="BR294" s="447"/>
      <c r="BS294" s="447"/>
      <c r="BT294" s="447"/>
      <c r="BU294" s="447"/>
      <c r="BV294" s="447"/>
    </row>
    <row r="295" spans="1:74" s="1" customFormat="1" ht="18" customHeight="1" thickBot="1">
      <c r="A295" s="524"/>
      <c r="B295" s="169" t="s">
        <v>32</v>
      </c>
      <c r="C295" s="170"/>
      <c r="D295" s="32"/>
      <c r="E295" s="32"/>
      <c r="F295" s="33"/>
      <c r="G295" s="493"/>
      <c r="H295" s="493"/>
      <c r="I295" s="9" t="s">
        <v>33</v>
      </c>
      <c r="J295" s="112"/>
      <c r="K295" s="6" t="str">
        <f>IF(J295&gt;0,VLOOKUP(J295,男子登録情報!$J$1:$K$22,2,0),"")</f>
        <v/>
      </c>
      <c r="L295" s="10" t="s">
        <v>34</v>
      </c>
      <c r="M295" s="149"/>
      <c r="N295" s="7" t="str">
        <f t="shared" si="1473"/>
        <v/>
      </c>
      <c r="O295" s="271"/>
      <c r="P295" s="482"/>
      <c r="Q295" s="483"/>
      <c r="R295" s="484"/>
      <c r="S295" s="829"/>
      <c r="T295" s="829"/>
      <c r="W295" s="168">
        <f t="shared" si="1479"/>
        <v>0</v>
      </c>
      <c r="X295" s="447"/>
      <c r="Y295" s="145" t="str">
        <f t="shared" si="1474"/>
        <v/>
      </c>
      <c r="Z295" s="145" t="str">
        <f t="shared" si="1475"/>
        <v/>
      </c>
      <c r="AA295" s="145" t="str">
        <f t="shared" si="1476"/>
        <v/>
      </c>
      <c r="AB295" s="145" t="str">
        <f t="shared" si="1477"/>
        <v/>
      </c>
      <c r="AC295" s="178">
        <f t="shared" si="1480"/>
        <v>0</v>
      </c>
      <c r="AD295" s="309" t="str">
        <f t="shared" si="1629"/>
        <v/>
      </c>
      <c r="AE295" s="145" t="str">
        <f t="shared" si="1481"/>
        <v/>
      </c>
      <c r="AF295" s="145" t="str">
        <f t="shared" si="1482"/>
        <v/>
      </c>
      <c r="AG295" s="182" t="str">
        <f t="shared" si="1483"/>
        <v/>
      </c>
      <c r="AH295" s="164">
        <f t="shared" si="1484"/>
        <v>0</v>
      </c>
      <c r="AJ295" s="164">
        <f t="shared" si="1485"/>
        <v>0</v>
      </c>
      <c r="AK295" s="164" t="str">
        <f t="shared" si="1486"/>
        <v>00000</v>
      </c>
      <c r="AL295" s="188" t="str">
        <f t="shared" si="1487"/>
        <v>0秒0</v>
      </c>
      <c r="AM295" s="189">
        <f t="shared" si="1488"/>
        <v>0</v>
      </c>
      <c r="AN295" s="189" t="str">
        <f t="shared" si="1489"/>
        <v>0</v>
      </c>
      <c r="AO295" s="189" t="str">
        <f t="shared" si="1490"/>
        <v>0</v>
      </c>
      <c r="AP295" s="189" t="str">
        <f t="shared" si="1491"/>
        <v>0m</v>
      </c>
      <c r="AQ295" s="189" t="str">
        <f t="shared" si="1492"/>
        <v>点</v>
      </c>
      <c r="AR295" s="164">
        <f t="shared" si="1493"/>
        <v>0</v>
      </c>
      <c r="AS295" s="144" t="str">
        <f t="shared" si="1494"/>
        <v/>
      </c>
      <c r="AT295" s="164">
        <f t="shared" si="1495"/>
        <v>0</v>
      </c>
      <c r="AU295" s="164">
        <f t="shared" si="1496"/>
        <v>0</v>
      </c>
      <c r="AV295" s="164">
        <f t="shared" si="1497"/>
        <v>0</v>
      </c>
      <c r="AW295" s="459"/>
      <c r="AX295" s="459"/>
      <c r="AY295" s="456"/>
      <c r="AZ295" s="453"/>
      <c r="BA295" s="145" t="str">
        <f t="shared" si="1498"/>
        <v/>
      </c>
      <c r="BB295" s="145" t="str">
        <f t="shared" si="1499"/>
        <v/>
      </c>
      <c r="BC295" s="145" t="str">
        <f t="shared" si="1500"/>
        <v/>
      </c>
      <c r="BD295" s="203" t="str">
        <f>IF(J295="","",COUNTIF($BC$14:BC295,BC295))</f>
        <v/>
      </c>
      <c r="BE295" s="1" t="str">
        <f t="shared" si="1501"/>
        <v/>
      </c>
      <c r="BF295" s="447"/>
      <c r="BG295" s="447"/>
      <c r="BH295" s="447"/>
      <c r="BI295" s="447"/>
      <c r="BJ295" s="447"/>
      <c r="BK295" s="450"/>
      <c r="BL295" s="447"/>
      <c r="BM295" s="447"/>
      <c r="BN295" s="145">
        <f>COUNTIF($AE$14:AE295,AD295&amp;"-"&amp;"*5000m*")</f>
        <v>0</v>
      </c>
      <c r="BO295" s="447"/>
      <c r="BP295" s="450"/>
      <c r="BQ295" s="447"/>
      <c r="BR295" s="447"/>
      <c r="BS295" s="447"/>
      <c r="BT295" s="447"/>
      <c r="BU295" s="447"/>
      <c r="BV295" s="447"/>
    </row>
    <row r="296" spans="1:74" s="1" customFormat="1" ht="18" customHeight="1" thickTop="1" thickBot="1">
      <c r="A296" s="522">
        <v>95</v>
      </c>
      <c r="B296" s="500" t="s">
        <v>1224</v>
      </c>
      <c r="C296" s="502"/>
      <c r="D296" s="502" t="str">
        <f>IF(C296&gt;0,VLOOKUP(C296,男子登録情報!$A$1:$H$1688,3,0),"")</f>
        <v/>
      </c>
      <c r="E296" s="502" t="str">
        <f>IF(C296&gt;0,VLOOKUP(C296,男子登録情報!$A$1:$H$1688,4,0),"")</f>
        <v/>
      </c>
      <c r="F296" s="30" t="str">
        <f>IF(C296&gt;0,VLOOKUP(C296,男子登録情報!$A$1:$H$1688,8,0),"")</f>
        <v/>
      </c>
      <c r="G296" s="491" t="e">
        <f>IF(F297&gt;0,VLOOKUP(F297,男子登録情報!$N$2:$O$48,2,0),"")</f>
        <v>#N/A</v>
      </c>
      <c r="H296" s="491" t="str">
        <f t="shared" ref="H296" si="1630">IF(C296&gt;0,TEXT(C296,"100000000"),"000000000")</f>
        <v>000000000</v>
      </c>
      <c r="I296" s="5" t="s">
        <v>26</v>
      </c>
      <c r="J296" s="112"/>
      <c r="K296" s="6" t="str">
        <f>IF(J296&gt;0,VLOOKUP(J296,男子登録情報!$J$1:$K$22,2,0),"")</f>
        <v/>
      </c>
      <c r="L296" s="5" t="s">
        <v>29</v>
      </c>
      <c r="M296" s="150"/>
      <c r="N296" s="7" t="str">
        <f t="shared" si="1473"/>
        <v/>
      </c>
      <c r="O296" s="271"/>
      <c r="P296" s="512"/>
      <c r="Q296" s="513"/>
      <c r="R296" s="514"/>
      <c r="S296" s="827"/>
      <c r="T296" s="827"/>
      <c r="W296" s="168">
        <f t="shared" si="1479"/>
        <v>0</v>
      </c>
      <c r="X296" s="447">
        <f t="shared" ref="X296" si="1631">C296</f>
        <v>0</v>
      </c>
      <c r="Y296" s="145" t="str">
        <f t="shared" si="1474"/>
        <v/>
      </c>
      <c r="Z296" s="145" t="str">
        <f t="shared" si="1475"/>
        <v/>
      </c>
      <c r="AA296" s="145" t="str">
        <f t="shared" si="1476"/>
        <v/>
      </c>
      <c r="AB296" s="145" t="str">
        <f t="shared" si="1477"/>
        <v/>
      </c>
      <c r="AC296" s="178">
        <f t="shared" si="1480"/>
        <v>0</v>
      </c>
      <c r="AD296" s="307" t="str">
        <f t="shared" ref="AD296" si="1632">IF(D296="","",D296)</f>
        <v/>
      </c>
      <c r="AE296" s="145" t="str">
        <f t="shared" si="1481"/>
        <v/>
      </c>
      <c r="AF296" s="145" t="str">
        <f t="shared" si="1482"/>
        <v/>
      </c>
      <c r="AG296" s="182" t="str">
        <f t="shared" si="1483"/>
        <v/>
      </c>
      <c r="AH296" s="164">
        <f t="shared" si="1484"/>
        <v>0</v>
      </c>
      <c r="AJ296" s="164">
        <f t="shared" si="1485"/>
        <v>0</v>
      </c>
      <c r="AK296" s="164" t="str">
        <f t="shared" si="1486"/>
        <v>00000</v>
      </c>
      <c r="AL296" s="188" t="str">
        <f t="shared" si="1487"/>
        <v>0秒0</v>
      </c>
      <c r="AM296" s="189">
        <f t="shared" si="1488"/>
        <v>0</v>
      </c>
      <c r="AN296" s="189" t="str">
        <f t="shared" si="1489"/>
        <v>0</v>
      </c>
      <c r="AO296" s="189" t="str">
        <f t="shared" si="1490"/>
        <v>0</v>
      </c>
      <c r="AP296" s="189" t="str">
        <f t="shared" si="1491"/>
        <v>0m</v>
      </c>
      <c r="AQ296" s="189" t="str">
        <f t="shared" si="1492"/>
        <v>点</v>
      </c>
      <c r="AR296" s="164">
        <f t="shared" si="1493"/>
        <v>0</v>
      </c>
      <c r="AS296" s="144" t="str">
        <f t="shared" si="1494"/>
        <v/>
      </c>
      <c r="AT296" s="164">
        <f t="shared" si="1495"/>
        <v>0</v>
      </c>
      <c r="AU296" s="164">
        <f t="shared" si="1496"/>
        <v>0</v>
      </c>
      <c r="AV296" s="164">
        <f t="shared" si="1497"/>
        <v>0</v>
      </c>
      <c r="AW296" s="457">
        <f>IF(S296="",0,COUNTA($S$14:S298))</f>
        <v>0</v>
      </c>
      <c r="AX296" s="457">
        <f>IF(T296="",0,COUNTA($T$14:T298))</f>
        <v>0</v>
      </c>
      <c r="AY296" s="454">
        <f>IF(OR($K296="20100",$K297="20100",$K298="20100"),COUNTIF($K$14:K298,"20100"),0)</f>
        <v>0</v>
      </c>
      <c r="AZ296" s="451">
        <f t="shared" ref="AZ296" si="1633">IF($AY296=0,0,INDEX($M296:$M298,MATCH("20100",$K296:$K298,0),1))</f>
        <v>0</v>
      </c>
      <c r="BA296" s="145" t="str">
        <f t="shared" si="1498"/>
        <v/>
      </c>
      <c r="BB296" s="145" t="str">
        <f t="shared" si="1499"/>
        <v/>
      </c>
      <c r="BC296" s="145" t="str">
        <f t="shared" si="1500"/>
        <v/>
      </c>
      <c r="BD296" s="203" t="str">
        <f>IF(J296="","",COUNTIF($BC$14:BC296,BC296))</f>
        <v/>
      </c>
      <c r="BE296" s="1" t="str">
        <f t="shared" si="1501"/>
        <v/>
      </c>
      <c r="BF296" s="447" t="str">
        <f>IF(D296="","",COUNTIF($AD$14:AD296,AD296))</f>
        <v/>
      </c>
      <c r="BG296" s="447">
        <f t="shared" ref="BG296" si="1634">IF(BF296=1,BF296,0)</f>
        <v>0</v>
      </c>
      <c r="BH296" s="447" t="str">
        <f t="shared" ref="BH296" si="1635">IF(D296="","",$BL296)</f>
        <v/>
      </c>
      <c r="BI296" s="447" t="str">
        <f t="shared" ref="BI296" si="1636">IF(E296="","",$BL296)</f>
        <v/>
      </c>
      <c r="BJ296" s="447" t="str">
        <f t="shared" ref="BJ296" si="1637">IF(F296="","",$BL296)</f>
        <v/>
      </c>
      <c r="BK296" s="448" t="str">
        <f t="shared" ref="BK296" si="1638">IFERROR(IF(G296="","",BL296),"")</f>
        <v/>
      </c>
      <c r="BL296" s="447">
        <v>95</v>
      </c>
      <c r="BM296" s="447">
        <f t="shared" ref="BM296" si="1639">IF(C296&gt;0,"",IF(COUNTIF(BH296:BK298,BL296)=4,"",1))</f>
        <v>1</v>
      </c>
      <c r="BN296" s="145">
        <f>COUNTIF($AE$14:AE296,AD296&amp;"-"&amp;"*5000m*")</f>
        <v>0</v>
      </c>
      <c r="BO296" s="447">
        <f t="shared" ref="BO296" si="1640">SUM(BN296:BN298)/3</f>
        <v>0</v>
      </c>
      <c r="BP296" s="448" t="str">
        <f t="shared" ref="BP296" si="1641">IF(AD296="","",IF(AND(COUNTA(J296:J298)=0,COUNTA(S296:T298)=0),1,""))</f>
        <v/>
      </c>
      <c r="BQ296" s="447">
        <f t="shared" ref="BQ296:BR296" si="1642">IF(AND($AD296="",COUNTA(S296)&gt;0),1,0)</f>
        <v>0</v>
      </c>
      <c r="BR296" s="447">
        <f t="shared" si="1642"/>
        <v>0</v>
      </c>
      <c r="BS296" s="447" t="str">
        <f t="shared" ref="BS296" si="1643">D296&amp;"-"&amp;S296</f>
        <v>-</v>
      </c>
      <c r="BT296" s="447" t="str">
        <f>IF(S296="","",COUNTIF($BS$14:BS296,BS296))</f>
        <v/>
      </c>
      <c r="BU296" s="447" t="str">
        <f t="shared" ref="BU296" si="1644">D296&amp;"-"&amp;T296</f>
        <v>-</v>
      </c>
      <c r="BV296" s="447" t="str">
        <f>IF(T296="","",COUNTIF($BU$14:BU296,BU296))</f>
        <v/>
      </c>
    </row>
    <row r="297" spans="1:74" s="1" customFormat="1" ht="18" customHeight="1" thickBot="1">
      <c r="A297" s="523"/>
      <c r="B297" s="501"/>
      <c r="C297" s="503"/>
      <c r="D297" s="503"/>
      <c r="E297" s="503"/>
      <c r="F297" s="31" t="str">
        <f>IF(C296&gt;0,VLOOKUP(C296,男子登録情報!$A$1:$H$1688,5,0),"")</f>
        <v/>
      </c>
      <c r="G297" s="492"/>
      <c r="H297" s="492"/>
      <c r="I297" s="8" t="s">
        <v>30</v>
      </c>
      <c r="J297" s="112"/>
      <c r="K297" s="6" t="str">
        <f>IF(J297&gt;0,VLOOKUP(J297,男子登録情報!$J$1:$K$22,2,0),"")</f>
        <v/>
      </c>
      <c r="L297" s="8" t="s">
        <v>31</v>
      </c>
      <c r="M297" s="148"/>
      <c r="N297" s="7" t="str">
        <f t="shared" si="1473"/>
        <v/>
      </c>
      <c r="O297" s="271"/>
      <c r="P297" s="479"/>
      <c r="Q297" s="480"/>
      <c r="R297" s="481"/>
      <c r="S297" s="828"/>
      <c r="T297" s="828"/>
      <c r="W297" s="168">
        <f t="shared" si="1479"/>
        <v>0</v>
      </c>
      <c r="X297" s="447"/>
      <c r="Y297" s="145" t="str">
        <f t="shared" si="1474"/>
        <v/>
      </c>
      <c r="Z297" s="145" t="str">
        <f t="shared" si="1475"/>
        <v/>
      </c>
      <c r="AA297" s="145" t="str">
        <f t="shared" si="1476"/>
        <v/>
      </c>
      <c r="AB297" s="145" t="str">
        <f t="shared" si="1477"/>
        <v/>
      </c>
      <c r="AC297" s="178">
        <f t="shared" si="1480"/>
        <v>0</v>
      </c>
      <c r="AD297" s="308" t="str">
        <f t="shared" ref="AD297:AD298" si="1645">AD296</f>
        <v/>
      </c>
      <c r="AE297" s="145" t="str">
        <f t="shared" si="1481"/>
        <v/>
      </c>
      <c r="AF297" s="145" t="str">
        <f t="shared" si="1482"/>
        <v/>
      </c>
      <c r="AG297" s="182" t="str">
        <f t="shared" si="1483"/>
        <v/>
      </c>
      <c r="AH297" s="164">
        <f t="shared" si="1484"/>
        <v>0</v>
      </c>
      <c r="AJ297" s="164">
        <f t="shared" si="1485"/>
        <v>0</v>
      </c>
      <c r="AK297" s="164" t="str">
        <f t="shared" si="1486"/>
        <v>00000</v>
      </c>
      <c r="AL297" s="188" t="str">
        <f t="shared" si="1487"/>
        <v>0秒0</v>
      </c>
      <c r="AM297" s="189">
        <f t="shared" si="1488"/>
        <v>0</v>
      </c>
      <c r="AN297" s="189" t="str">
        <f t="shared" si="1489"/>
        <v>0</v>
      </c>
      <c r="AO297" s="189" t="str">
        <f t="shared" si="1490"/>
        <v>0</v>
      </c>
      <c r="AP297" s="189" t="str">
        <f t="shared" si="1491"/>
        <v>0m</v>
      </c>
      <c r="AQ297" s="189" t="str">
        <f t="shared" si="1492"/>
        <v>点</v>
      </c>
      <c r="AR297" s="164">
        <f t="shared" si="1493"/>
        <v>0</v>
      </c>
      <c r="AS297" s="144" t="str">
        <f t="shared" si="1494"/>
        <v/>
      </c>
      <c r="AT297" s="164">
        <f t="shared" si="1495"/>
        <v>0</v>
      </c>
      <c r="AU297" s="164">
        <f t="shared" si="1496"/>
        <v>0</v>
      </c>
      <c r="AV297" s="164">
        <f t="shared" si="1497"/>
        <v>0</v>
      </c>
      <c r="AW297" s="458"/>
      <c r="AX297" s="458"/>
      <c r="AY297" s="455"/>
      <c r="AZ297" s="452"/>
      <c r="BA297" s="145" t="str">
        <f t="shared" si="1498"/>
        <v/>
      </c>
      <c r="BB297" s="145" t="str">
        <f t="shared" si="1499"/>
        <v/>
      </c>
      <c r="BC297" s="145" t="str">
        <f t="shared" si="1500"/>
        <v/>
      </c>
      <c r="BD297" s="203" t="str">
        <f>IF(J297="","",COUNTIF($BC$14:BC297,BC297))</f>
        <v/>
      </c>
      <c r="BE297" s="1" t="str">
        <f t="shared" si="1501"/>
        <v/>
      </c>
      <c r="BF297" s="447"/>
      <c r="BG297" s="447"/>
      <c r="BH297" s="447"/>
      <c r="BI297" s="447"/>
      <c r="BJ297" s="447"/>
      <c r="BK297" s="449"/>
      <c r="BL297" s="447"/>
      <c r="BM297" s="447"/>
      <c r="BN297" s="145">
        <f>COUNTIF($AE$14:AE297,AD297&amp;"-"&amp;"*5000m*")</f>
        <v>0</v>
      </c>
      <c r="BO297" s="447"/>
      <c r="BP297" s="449"/>
      <c r="BQ297" s="447"/>
      <c r="BR297" s="447"/>
      <c r="BS297" s="447"/>
      <c r="BT297" s="447"/>
      <c r="BU297" s="447"/>
      <c r="BV297" s="447"/>
    </row>
    <row r="298" spans="1:74" s="1" customFormat="1" ht="18" customHeight="1" thickBot="1">
      <c r="A298" s="524"/>
      <c r="B298" s="169" t="s">
        <v>32</v>
      </c>
      <c r="C298" s="170"/>
      <c r="D298" s="32"/>
      <c r="E298" s="32"/>
      <c r="F298" s="33"/>
      <c r="G298" s="493"/>
      <c r="H298" s="493"/>
      <c r="I298" s="9" t="s">
        <v>33</v>
      </c>
      <c r="J298" s="112"/>
      <c r="K298" s="6" t="str">
        <f>IF(J298&gt;0,VLOOKUP(J298,男子登録情報!$J$1:$K$22,2,0),"")</f>
        <v/>
      </c>
      <c r="L298" s="10" t="s">
        <v>34</v>
      </c>
      <c r="M298" s="149"/>
      <c r="N298" s="7" t="str">
        <f t="shared" si="1473"/>
        <v/>
      </c>
      <c r="O298" s="271"/>
      <c r="P298" s="482"/>
      <c r="Q298" s="483"/>
      <c r="R298" s="484"/>
      <c r="S298" s="829"/>
      <c r="T298" s="829"/>
      <c r="W298" s="168">
        <f t="shared" si="1479"/>
        <v>0</v>
      </c>
      <c r="X298" s="447"/>
      <c r="Y298" s="145" t="str">
        <f t="shared" si="1474"/>
        <v/>
      </c>
      <c r="Z298" s="145" t="str">
        <f t="shared" si="1475"/>
        <v/>
      </c>
      <c r="AA298" s="145" t="str">
        <f t="shared" si="1476"/>
        <v/>
      </c>
      <c r="AB298" s="145" t="str">
        <f t="shared" si="1477"/>
        <v/>
      </c>
      <c r="AC298" s="178">
        <f t="shared" si="1480"/>
        <v>0</v>
      </c>
      <c r="AD298" s="309" t="str">
        <f t="shared" si="1645"/>
        <v/>
      </c>
      <c r="AE298" s="145" t="str">
        <f t="shared" si="1481"/>
        <v/>
      </c>
      <c r="AF298" s="145" t="str">
        <f t="shared" si="1482"/>
        <v/>
      </c>
      <c r="AG298" s="182" t="str">
        <f t="shared" si="1483"/>
        <v/>
      </c>
      <c r="AH298" s="164">
        <f t="shared" si="1484"/>
        <v>0</v>
      </c>
      <c r="AJ298" s="164">
        <f t="shared" si="1485"/>
        <v>0</v>
      </c>
      <c r="AK298" s="164" t="str">
        <f t="shared" si="1486"/>
        <v>00000</v>
      </c>
      <c r="AL298" s="188" t="str">
        <f t="shared" si="1487"/>
        <v>0秒0</v>
      </c>
      <c r="AM298" s="189">
        <f t="shared" si="1488"/>
        <v>0</v>
      </c>
      <c r="AN298" s="189" t="str">
        <f t="shared" si="1489"/>
        <v>0</v>
      </c>
      <c r="AO298" s="189" t="str">
        <f t="shared" si="1490"/>
        <v>0</v>
      </c>
      <c r="AP298" s="189" t="str">
        <f t="shared" si="1491"/>
        <v>0m</v>
      </c>
      <c r="AQ298" s="189" t="str">
        <f t="shared" si="1492"/>
        <v>点</v>
      </c>
      <c r="AR298" s="164">
        <f t="shared" si="1493"/>
        <v>0</v>
      </c>
      <c r="AS298" s="144" t="str">
        <f t="shared" si="1494"/>
        <v/>
      </c>
      <c r="AT298" s="164">
        <f t="shared" si="1495"/>
        <v>0</v>
      </c>
      <c r="AU298" s="164">
        <f t="shared" si="1496"/>
        <v>0</v>
      </c>
      <c r="AV298" s="164">
        <f t="shared" si="1497"/>
        <v>0</v>
      </c>
      <c r="AW298" s="459"/>
      <c r="AX298" s="459"/>
      <c r="AY298" s="456"/>
      <c r="AZ298" s="453"/>
      <c r="BA298" s="145" t="str">
        <f t="shared" si="1498"/>
        <v/>
      </c>
      <c r="BB298" s="145" t="str">
        <f t="shared" si="1499"/>
        <v/>
      </c>
      <c r="BC298" s="145" t="str">
        <f t="shared" si="1500"/>
        <v/>
      </c>
      <c r="BD298" s="203" t="str">
        <f>IF(J298="","",COUNTIF($BC$14:BC298,BC298))</f>
        <v/>
      </c>
      <c r="BE298" s="1" t="str">
        <f t="shared" si="1501"/>
        <v/>
      </c>
      <c r="BF298" s="447"/>
      <c r="BG298" s="447"/>
      <c r="BH298" s="447"/>
      <c r="BI298" s="447"/>
      <c r="BJ298" s="447"/>
      <c r="BK298" s="450"/>
      <c r="BL298" s="447"/>
      <c r="BM298" s="447"/>
      <c r="BN298" s="145">
        <f>COUNTIF($AE$14:AE298,AD298&amp;"-"&amp;"*5000m*")</f>
        <v>0</v>
      </c>
      <c r="BO298" s="447"/>
      <c r="BP298" s="450"/>
      <c r="BQ298" s="447"/>
      <c r="BR298" s="447"/>
      <c r="BS298" s="447"/>
      <c r="BT298" s="447"/>
      <c r="BU298" s="447"/>
      <c r="BV298" s="447"/>
    </row>
    <row r="299" spans="1:74" s="1" customFormat="1" ht="18" customHeight="1" thickTop="1" thickBot="1">
      <c r="A299" s="522">
        <v>96</v>
      </c>
      <c r="B299" s="500" t="s">
        <v>1224</v>
      </c>
      <c r="C299" s="502"/>
      <c r="D299" s="502" t="str">
        <f>IF(C299&gt;0,VLOOKUP(C299,男子登録情報!$A$1:$H$1688,3,0),"")</f>
        <v/>
      </c>
      <c r="E299" s="502" t="str">
        <f>IF(C299&gt;0,VLOOKUP(C299,男子登録情報!$A$1:$H$1688,4,0),"")</f>
        <v/>
      </c>
      <c r="F299" s="30" t="str">
        <f>IF(C299&gt;0,VLOOKUP(C299,男子登録情報!$A$1:$H$1688,8,0),"")</f>
        <v/>
      </c>
      <c r="G299" s="491" t="e">
        <f>IF(F300&gt;0,VLOOKUP(F300,男子登録情報!$N$2:$O$48,2,0),"")</f>
        <v>#N/A</v>
      </c>
      <c r="H299" s="491" t="str">
        <f t="shared" ref="H299" si="1646">IF(C299&gt;0,TEXT(C299,"100000000"),"000000000")</f>
        <v>000000000</v>
      </c>
      <c r="I299" s="5" t="s">
        <v>26</v>
      </c>
      <c r="J299" s="112"/>
      <c r="K299" s="6" t="str">
        <f>IF(J299&gt;0,VLOOKUP(J299,男子登録情報!$J$1:$K$22,2,0),"")</f>
        <v/>
      </c>
      <c r="L299" s="5" t="s">
        <v>29</v>
      </c>
      <c r="M299" s="150"/>
      <c r="N299" s="7" t="str">
        <f t="shared" si="1473"/>
        <v/>
      </c>
      <c r="O299" s="271"/>
      <c r="P299" s="512"/>
      <c r="Q299" s="513"/>
      <c r="R299" s="514"/>
      <c r="S299" s="827"/>
      <c r="T299" s="827"/>
      <c r="W299" s="168">
        <f t="shared" si="1479"/>
        <v>0</v>
      </c>
      <c r="X299" s="447">
        <f t="shared" ref="X299" si="1647">C299</f>
        <v>0</v>
      </c>
      <c r="Y299" s="145" t="str">
        <f t="shared" si="1474"/>
        <v/>
      </c>
      <c r="Z299" s="145" t="str">
        <f t="shared" si="1475"/>
        <v/>
      </c>
      <c r="AA299" s="145" t="str">
        <f t="shared" si="1476"/>
        <v/>
      </c>
      <c r="AB299" s="145" t="str">
        <f t="shared" si="1477"/>
        <v/>
      </c>
      <c r="AC299" s="178">
        <f t="shared" si="1480"/>
        <v>0</v>
      </c>
      <c r="AD299" s="307" t="str">
        <f t="shared" ref="AD299" si="1648">IF(D299="","",D299)</f>
        <v/>
      </c>
      <c r="AE299" s="145" t="str">
        <f t="shared" si="1481"/>
        <v/>
      </c>
      <c r="AF299" s="145" t="str">
        <f t="shared" si="1482"/>
        <v/>
      </c>
      <c r="AG299" s="182" t="str">
        <f t="shared" si="1483"/>
        <v/>
      </c>
      <c r="AH299" s="164">
        <f t="shared" si="1484"/>
        <v>0</v>
      </c>
      <c r="AJ299" s="164">
        <f t="shared" si="1485"/>
        <v>0</v>
      </c>
      <c r="AK299" s="164" t="str">
        <f t="shared" si="1486"/>
        <v>00000</v>
      </c>
      <c r="AL299" s="188" t="str">
        <f t="shared" si="1487"/>
        <v>0秒0</v>
      </c>
      <c r="AM299" s="189">
        <f t="shared" si="1488"/>
        <v>0</v>
      </c>
      <c r="AN299" s="189" t="str">
        <f t="shared" si="1489"/>
        <v>0</v>
      </c>
      <c r="AO299" s="189" t="str">
        <f t="shared" si="1490"/>
        <v>0</v>
      </c>
      <c r="AP299" s="189" t="str">
        <f t="shared" si="1491"/>
        <v>0m</v>
      </c>
      <c r="AQ299" s="189" t="str">
        <f t="shared" si="1492"/>
        <v>点</v>
      </c>
      <c r="AR299" s="164">
        <f t="shared" si="1493"/>
        <v>0</v>
      </c>
      <c r="AS299" s="144" t="str">
        <f t="shared" si="1494"/>
        <v/>
      </c>
      <c r="AT299" s="164">
        <f t="shared" si="1495"/>
        <v>0</v>
      </c>
      <c r="AU299" s="164">
        <f t="shared" si="1496"/>
        <v>0</v>
      </c>
      <c r="AV299" s="164">
        <f t="shared" si="1497"/>
        <v>0</v>
      </c>
      <c r="AW299" s="457">
        <f>IF(S299="",0,COUNTA($S$14:S301))</f>
        <v>0</v>
      </c>
      <c r="AX299" s="457">
        <f>IF(T299="",0,COUNTA($T$14:T301))</f>
        <v>0</v>
      </c>
      <c r="AY299" s="454">
        <f>IF(OR($K299="20100",$K300="20100",$K301="20100"),COUNTIF($K$14:K301,"20100"),0)</f>
        <v>0</v>
      </c>
      <c r="AZ299" s="451">
        <f t="shared" ref="AZ299" si="1649">IF($AY299=0,0,INDEX($M299:$M301,MATCH("20100",$K299:$K301,0),1))</f>
        <v>0</v>
      </c>
      <c r="BA299" s="145" t="str">
        <f t="shared" si="1498"/>
        <v/>
      </c>
      <c r="BB299" s="145" t="str">
        <f t="shared" si="1499"/>
        <v/>
      </c>
      <c r="BC299" s="145" t="str">
        <f t="shared" si="1500"/>
        <v/>
      </c>
      <c r="BD299" s="203" t="str">
        <f>IF(J299="","",COUNTIF($BC$14:BC299,BC299))</f>
        <v/>
      </c>
      <c r="BE299" s="1" t="str">
        <f t="shared" si="1501"/>
        <v/>
      </c>
      <c r="BF299" s="447" t="str">
        <f>IF(D299="","",COUNTIF($AD$14:AD299,AD299))</f>
        <v/>
      </c>
      <c r="BG299" s="447">
        <f t="shared" ref="BG299" si="1650">IF(BF299=1,BF299,0)</f>
        <v>0</v>
      </c>
      <c r="BH299" s="447" t="str">
        <f t="shared" ref="BH299" si="1651">IF(D299="","",$BL299)</f>
        <v/>
      </c>
      <c r="BI299" s="447" t="str">
        <f t="shared" ref="BI299" si="1652">IF(E299="","",$BL299)</f>
        <v/>
      </c>
      <c r="BJ299" s="447" t="str">
        <f t="shared" ref="BJ299" si="1653">IF(F299="","",$BL299)</f>
        <v/>
      </c>
      <c r="BK299" s="448" t="str">
        <f t="shared" ref="BK299" si="1654">IFERROR(IF(G299="","",BL299),"")</f>
        <v/>
      </c>
      <c r="BL299" s="447">
        <v>96</v>
      </c>
      <c r="BM299" s="447">
        <f t="shared" ref="BM299" si="1655">IF(C299&gt;0,"",IF(COUNTIF(BH299:BK301,BL299)=4,"",1))</f>
        <v>1</v>
      </c>
      <c r="BN299" s="145">
        <f>COUNTIF($AE$14:AE299,AD299&amp;"-"&amp;"*5000m*")</f>
        <v>0</v>
      </c>
      <c r="BO299" s="447">
        <f t="shared" ref="BO299" si="1656">SUM(BN299:BN301)/3</f>
        <v>0</v>
      </c>
      <c r="BP299" s="448" t="str">
        <f t="shared" ref="BP299" si="1657">IF(AD299="","",IF(AND(COUNTA(J299:J301)=0,COUNTA(S299:T301)=0),1,""))</f>
        <v/>
      </c>
      <c r="BQ299" s="447">
        <f t="shared" ref="BQ299:BR299" si="1658">IF(AND($AD299="",COUNTA(S299)&gt;0),1,0)</f>
        <v>0</v>
      </c>
      <c r="BR299" s="447">
        <f t="shared" si="1658"/>
        <v>0</v>
      </c>
      <c r="BS299" s="447" t="str">
        <f t="shared" ref="BS299" si="1659">D299&amp;"-"&amp;S299</f>
        <v>-</v>
      </c>
      <c r="BT299" s="447" t="str">
        <f>IF(S299="","",COUNTIF($BS$14:BS299,BS299))</f>
        <v/>
      </c>
      <c r="BU299" s="447" t="str">
        <f t="shared" ref="BU299" si="1660">D299&amp;"-"&amp;T299</f>
        <v>-</v>
      </c>
      <c r="BV299" s="447" t="str">
        <f>IF(T299="","",COUNTIF($BU$14:BU299,BU299))</f>
        <v/>
      </c>
    </row>
    <row r="300" spans="1:74" s="1" customFormat="1" ht="18" customHeight="1" thickBot="1">
      <c r="A300" s="523"/>
      <c r="B300" s="501"/>
      <c r="C300" s="503"/>
      <c r="D300" s="503"/>
      <c r="E300" s="503"/>
      <c r="F300" s="31" t="str">
        <f>IF(C299&gt;0,VLOOKUP(C299,男子登録情報!$A$1:$H$1688,5,0),"")</f>
        <v/>
      </c>
      <c r="G300" s="492"/>
      <c r="H300" s="492"/>
      <c r="I300" s="8" t="s">
        <v>30</v>
      </c>
      <c r="J300" s="112"/>
      <c r="K300" s="6" t="str">
        <f>IF(J300&gt;0,VLOOKUP(J300,男子登録情報!$J$1:$K$22,2,0),"")</f>
        <v/>
      </c>
      <c r="L300" s="8" t="s">
        <v>31</v>
      </c>
      <c r="M300" s="148"/>
      <c r="N300" s="7" t="str">
        <f t="shared" si="1473"/>
        <v/>
      </c>
      <c r="O300" s="271"/>
      <c r="P300" s="479"/>
      <c r="Q300" s="480"/>
      <c r="R300" s="481"/>
      <c r="S300" s="828"/>
      <c r="T300" s="828"/>
      <c r="W300" s="168">
        <f t="shared" si="1479"/>
        <v>0</v>
      </c>
      <c r="X300" s="447"/>
      <c r="Y300" s="145" t="str">
        <f t="shared" si="1474"/>
        <v/>
      </c>
      <c r="Z300" s="145" t="str">
        <f t="shared" si="1475"/>
        <v/>
      </c>
      <c r="AA300" s="145" t="str">
        <f t="shared" si="1476"/>
        <v/>
      </c>
      <c r="AB300" s="145" t="str">
        <f t="shared" si="1477"/>
        <v/>
      </c>
      <c r="AC300" s="178">
        <f t="shared" si="1480"/>
        <v>0</v>
      </c>
      <c r="AD300" s="308" t="str">
        <f t="shared" ref="AD300:AD301" si="1661">AD299</f>
        <v/>
      </c>
      <c r="AE300" s="145" t="str">
        <f t="shared" si="1481"/>
        <v/>
      </c>
      <c r="AF300" s="145" t="str">
        <f t="shared" si="1482"/>
        <v/>
      </c>
      <c r="AG300" s="182" t="str">
        <f t="shared" si="1483"/>
        <v/>
      </c>
      <c r="AH300" s="164">
        <f t="shared" si="1484"/>
        <v>0</v>
      </c>
      <c r="AJ300" s="164">
        <f t="shared" si="1485"/>
        <v>0</v>
      </c>
      <c r="AK300" s="164" t="str">
        <f t="shared" si="1486"/>
        <v>00000</v>
      </c>
      <c r="AL300" s="188" t="str">
        <f t="shared" si="1487"/>
        <v>0秒0</v>
      </c>
      <c r="AM300" s="189">
        <f t="shared" si="1488"/>
        <v>0</v>
      </c>
      <c r="AN300" s="189" t="str">
        <f t="shared" si="1489"/>
        <v>0</v>
      </c>
      <c r="AO300" s="189" t="str">
        <f t="shared" si="1490"/>
        <v>0</v>
      </c>
      <c r="AP300" s="189" t="str">
        <f t="shared" si="1491"/>
        <v>0m</v>
      </c>
      <c r="AQ300" s="189" t="str">
        <f t="shared" si="1492"/>
        <v>点</v>
      </c>
      <c r="AR300" s="164">
        <f t="shared" si="1493"/>
        <v>0</v>
      </c>
      <c r="AS300" s="144" t="str">
        <f t="shared" si="1494"/>
        <v/>
      </c>
      <c r="AT300" s="164">
        <f t="shared" si="1495"/>
        <v>0</v>
      </c>
      <c r="AU300" s="164">
        <f t="shared" si="1496"/>
        <v>0</v>
      </c>
      <c r="AV300" s="164">
        <f t="shared" si="1497"/>
        <v>0</v>
      </c>
      <c r="AW300" s="458"/>
      <c r="AX300" s="458"/>
      <c r="AY300" s="455"/>
      <c r="AZ300" s="452"/>
      <c r="BA300" s="145" t="str">
        <f t="shared" si="1498"/>
        <v/>
      </c>
      <c r="BB300" s="145" t="str">
        <f t="shared" si="1499"/>
        <v/>
      </c>
      <c r="BC300" s="145" t="str">
        <f t="shared" si="1500"/>
        <v/>
      </c>
      <c r="BD300" s="203" t="str">
        <f>IF(J300="","",COUNTIF($BC$14:BC300,BC300))</f>
        <v/>
      </c>
      <c r="BE300" s="1" t="str">
        <f t="shared" si="1501"/>
        <v/>
      </c>
      <c r="BF300" s="447"/>
      <c r="BG300" s="447"/>
      <c r="BH300" s="447"/>
      <c r="BI300" s="447"/>
      <c r="BJ300" s="447"/>
      <c r="BK300" s="449"/>
      <c r="BL300" s="447"/>
      <c r="BM300" s="447"/>
      <c r="BN300" s="145">
        <f>COUNTIF($AE$14:AE300,AD300&amp;"-"&amp;"*5000m*")</f>
        <v>0</v>
      </c>
      <c r="BO300" s="447"/>
      <c r="BP300" s="449"/>
      <c r="BQ300" s="447"/>
      <c r="BR300" s="447"/>
      <c r="BS300" s="447"/>
      <c r="BT300" s="447"/>
      <c r="BU300" s="447"/>
      <c r="BV300" s="447"/>
    </row>
    <row r="301" spans="1:74" s="1" customFormat="1" ht="18" customHeight="1" thickBot="1">
      <c r="A301" s="524"/>
      <c r="B301" s="169" t="s">
        <v>32</v>
      </c>
      <c r="C301" s="170"/>
      <c r="D301" s="32"/>
      <c r="E301" s="32"/>
      <c r="F301" s="33"/>
      <c r="G301" s="493"/>
      <c r="H301" s="493"/>
      <c r="I301" s="9" t="s">
        <v>33</v>
      </c>
      <c r="J301" s="112"/>
      <c r="K301" s="6" t="str">
        <f>IF(J301&gt;0,VLOOKUP(J301,男子登録情報!$J$1:$K$22,2,0),"")</f>
        <v/>
      </c>
      <c r="L301" s="10" t="s">
        <v>34</v>
      </c>
      <c r="M301" s="149"/>
      <c r="N301" s="7" t="str">
        <f t="shared" si="1473"/>
        <v/>
      </c>
      <c r="O301" s="271"/>
      <c r="P301" s="482"/>
      <c r="Q301" s="483"/>
      <c r="R301" s="484"/>
      <c r="S301" s="829"/>
      <c r="T301" s="829"/>
      <c r="W301" s="168">
        <f t="shared" si="1479"/>
        <v>0</v>
      </c>
      <c r="X301" s="447"/>
      <c r="Y301" s="145" t="str">
        <f t="shared" si="1474"/>
        <v/>
      </c>
      <c r="Z301" s="145" t="str">
        <f t="shared" si="1475"/>
        <v/>
      </c>
      <c r="AA301" s="145" t="str">
        <f t="shared" si="1476"/>
        <v/>
      </c>
      <c r="AB301" s="145" t="str">
        <f t="shared" si="1477"/>
        <v/>
      </c>
      <c r="AC301" s="178">
        <f t="shared" si="1480"/>
        <v>0</v>
      </c>
      <c r="AD301" s="309" t="str">
        <f t="shared" si="1661"/>
        <v/>
      </c>
      <c r="AE301" s="145" t="str">
        <f t="shared" si="1481"/>
        <v/>
      </c>
      <c r="AF301" s="145" t="str">
        <f t="shared" si="1482"/>
        <v/>
      </c>
      <c r="AG301" s="182" t="str">
        <f t="shared" si="1483"/>
        <v/>
      </c>
      <c r="AH301" s="164">
        <f t="shared" si="1484"/>
        <v>0</v>
      </c>
      <c r="AJ301" s="164">
        <f t="shared" si="1485"/>
        <v>0</v>
      </c>
      <c r="AK301" s="164" t="str">
        <f t="shared" si="1486"/>
        <v>00000</v>
      </c>
      <c r="AL301" s="188" t="str">
        <f t="shared" si="1487"/>
        <v>0秒0</v>
      </c>
      <c r="AM301" s="189">
        <f t="shared" si="1488"/>
        <v>0</v>
      </c>
      <c r="AN301" s="189" t="str">
        <f t="shared" si="1489"/>
        <v>0</v>
      </c>
      <c r="AO301" s="189" t="str">
        <f t="shared" si="1490"/>
        <v>0</v>
      </c>
      <c r="AP301" s="189" t="str">
        <f t="shared" si="1491"/>
        <v>0m</v>
      </c>
      <c r="AQ301" s="189" t="str">
        <f t="shared" si="1492"/>
        <v>点</v>
      </c>
      <c r="AR301" s="164">
        <f t="shared" si="1493"/>
        <v>0</v>
      </c>
      <c r="AS301" s="144" t="str">
        <f t="shared" si="1494"/>
        <v/>
      </c>
      <c r="AT301" s="164">
        <f t="shared" si="1495"/>
        <v>0</v>
      </c>
      <c r="AU301" s="164">
        <f t="shared" si="1496"/>
        <v>0</v>
      </c>
      <c r="AV301" s="164">
        <f t="shared" si="1497"/>
        <v>0</v>
      </c>
      <c r="AW301" s="459"/>
      <c r="AX301" s="459"/>
      <c r="AY301" s="456"/>
      <c r="AZ301" s="453"/>
      <c r="BA301" s="145" t="str">
        <f t="shared" si="1498"/>
        <v/>
      </c>
      <c r="BB301" s="145" t="str">
        <f t="shared" si="1499"/>
        <v/>
      </c>
      <c r="BC301" s="145" t="str">
        <f t="shared" si="1500"/>
        <v/>
      </c>
      <c r="BD301" s="203" t="str">
        <f>IF(J301="","",COUNTIF($BC$14:BC301,BC301))</f>
        <v/>
      </c>
      <c r="BE301" s="1" t="str">
        <f t="shared" si="1501"/>
        <v/>
      </c>
      <c r="BF301" s="447"/>
      <c r="BG301" s="447"/>
      <c r="BH301" s="447"/>
      <c r="BI301" s="447"/>
      <c r="BJ301" s="447"/>
      <c r="BK301" s="450"/>
      <c r="BL301" s="447"/>
      <c r="BM301" s="447"/>
      <c r="BN301" s="145">
        <f>COUNTIF($AE$14:AE301,AD301&amp;"-"&amp;"*5000m*")</f>
        <v>0</v>
      </c>
      <c r="BO301" s="447"/>
      <c r="BP301" s="450"/>
      <c r="BQ301" s="447"/>
      <c r="BR301" s="447"/>
      <c r="BS301" s="447"/>
      <c r="BT301" s="447"/>
      <c r="BU301" s="447"/>
      <c r="BV301" s="447"/>
    </row>
    <row r="302" spans="1:74" s="1" customFormat="1" ht="18" customHeight="1" thickTop="1" thickBot="1">
      <c r="A302" s="522">
        <v>97</v>
      </c>
      <c r="B302" s="500" t="s">
        <v>1224</v>
      </c>
      <c r="C302" s="502"/>
      <c r="D302" s="502" t="str">
        <f>IF(C302&gt;0,VLOOKUP(C302,男子登録情報!$A$1:$H$1688,3,0),"")</f>
        <v/>
      </c>
      <c r="E302" s="502" t="str">
        <f>IF(C302&gt;0,VLOOKUP(C302,男子登録情報!$A$1:$H$1688,4,0),"")</f>
        <v/>
      </c>
      <c r="F302" s="30" t="str">
        <f>IF(C302&gt;0,VLOOKUP(C302,男子登録情報!$A$1:$H$1688,8,0),"")</f>
        <v/>
      </c>
      <c r="G302" s="491" t="e">
        <f>IF(F303&gt;0,VLOOKUP(F303,男子登録情報!$N$2:$O$48,2,0),"")</f>
        <v>#N/A</v>
      </c>
      <c r="H302" s="491" t="str">
        <f t="shared" ref="H302" si="1662">IF(C302&gt;0,TEXT(C302,"100000000"),"000000000")</f>
        <v>000000000</v>
      </c>
      <c r="I302" s="5" t="s">
        <v>26</v>
      </c>
      <c r="J302" s="112"/>
      <c r="K302" s="6" t="str">
        <f>IF(J302&gt;0,VLOOKUP(J302,男子登録情報!$J$1:$K$22,2,0),"")</f>
        <v/>
      </c>
      <c r="L302" s="5" t="s">
        <v>29</v>
      </c>
      <c r="M302" s="150"/>
      <c r="N302" s="7" t="str">
        <f t="shared" si="1473"/>
        <v/>
      </c>
      <c r="O302" s="271"/>
      <c r="P302" s="512"/>
      <c r="Q302" s="513"/>
      <c r="R302" s="514"/>
      <c r="S302" s="827"/>
      <c r="T302" s="827"/>
      <c r="W302" s="168">
        <f t="shared" si="1479"/>
        <v>0</v>
      </c>
      <c r="X302" s="447">
        <f t="shared" ref="X302" si="1663">C302</f>
        <v>0</v>
      </c>
      <c r="Y302" s="145" t="str">
        <f t="shared" si="1474"/>
        <v/>
      </c>
      <c r="Z302" s="145" t="str">
        <f t="shared" si="1475"/>
        <v/>
      </c>
      <c r="AA302" s="145" t="str">
        <f t="shared" si="1476"/>
        <v/>
      </c>
      <c r="AB302" s="145" t="str">
        <f t="shared" si="1477"/>
        <v/>
      </c>
      <c r="AC302" s="178">
        <f t="shared" si="1480"/>
        <v>0</v>
      </c>
      <c r="AD302" s="307" t="str">
        <f t="shared" ref="AD302" si="1664">IF(D302="","",D302)</f>
        <v/>
      </c>
      <c r="AE302" s="145" t="str">
        <f t="shared" si="1481"/>
        <v/>
      </c>
      <c r="AF302" s="145" t="str">
        <f t="shared" si="1482"/>
        <v/>
      </c>
      <c r="AG302" s="182" t="str">
        <f t="shared" si="1483"/>
        <v/>
      </c>
      <c r="AH302" s="164">
        <f t="shared" si="1484"/>
        <v>0</v>
      </c>
      <c r="AJ302" s="164">
        <f t="shared" si="1485"/>
        <v>0</v>
      </c>
      <c r="AK302" s="164" t="str">
        <f t="shared" si="1486"/>
        <v>00000</v>
      </c>
      <c r="AL302" s="188" t="str">
        <f t="shared" si="1487"/>
        <v>0秒0</v>
      </c>
      <c r="AM302" s="189">
        <f t="shared" si="1488"/>
        <v>0</v>
      </c>
      <c r="AN302" s="189" t="str">
        <f t="shared" si="1489"/>
        <v>0</v>
      </c>
      <c r="AO302" s="189" t="str">
        <f t="shared" si="1490"/>
        <v>0</v>
      </c>
      <c r="AP302" s="189" t="str">
        <f t="shared" si="1491"/>
        <v>0m</v>
      </c>
      <c r="AQ302" s="189" t="str">
        <f t="shared" si="1492"/>
        <v>点</v>
      </c>
      <c r="AR302" s="164">
        <f t="shared" si="1493"/>
        <v>0</v>
      </c>
      <c r="AS302" s="144" t="str">
        <f t="shared" si="1494"/>
        <v/>
      </c>
      <c r="AT302" s="164">
        <f t="shared" si="1495"/>
        <v>0</v>
      </c>
      <c r="AU302" s="164">
        <f t="shared" si="1496"/>
        <v>0</v>
      </c>
      <c r="AV302" s="164">
        <f t="shared" si="1497"/>
        <v>0</v>
      </c>
      <c r="AW302" s="457">
        <f>IF(S302="",0,COUNTA($S$14:S304))</f>
        <v>0</v>
      </c>
      <c r="AX302" s="457">
        <f>IF(T302="",0,COUNTA($T$14:T304))</f>
        <v>0</v>
      </c>
      <c r="AY302" s="454">
        <f>IF(OR($K302="20100",$K303="20100",$K304="20100"),COUNTIF($K$14:K304,"20100"),0)</f>
        <v>0</v>
      </c>
      <c r="AZ302" s="451">
        <f t="shared" ref="AZ302" si="1665">IF($AY302=0,0,INDEX($M302:$M304,MATCH("20100",$K302:$K304,0),1))</f>
        <v>0</v>
      </c>
      <c r="BA302" s="145" t="str">
        <f t="shared" si="1498"/>
        <v/>
      </c>
      <c r="BB302" s="145" t="str">
        <f t="shared" si="1499"/>
        <v/>
      </c>
      <c r="BC302" s="145" t="str">
        <f t="shared" si="1500"/>
        <v/>
      </c>
      <c r="BD302" s="203" t="str">
        <f>IF(J302="","",COUNTIF($BC$14:BC302,BC302))</f>
        <v/>
      </c>
      <c r="BE302" s="1" t="str">
        <f t="shared" si="1501"/>
        <v/>
      </c>
      <c r="BF302" s="447" t="str">
        <f>IF(D302="","",COUNTIF($AD$14:AD302,AD302))</f>
        <v/>
      </c>
      <c r="BG302" s="447">
        <f t="shared" ref="BG302" si="1666">IF(BF302=1,BF302,0)</f>
        <v>0</v>
      </c>
      <c r="BH302" s="447" t="str">
        <f t="shared" ref="BH302" si="1667">IF(D302="","",$BL302)</f>
        <v/>
      </c>
      <c r="BI302" s="447" t="str">
        <f t="shared" ref="BI302" si="1668">IF(E302="","",$BL302)</f>
        <v/>
      </c>
      <c r="BJ302" s="447" t="str">
        <f t="shared" ref="BJ302" si="1669">IF(F302="","",$BL302)</f>
        <v/>
      </c>
      <c r="BK302" s="448" t="str">
        <f t="shared" ref="BK302" si="1670">IFERROR(IF(G302="","",BL302),"")</f>
        <v/>
      </c>
      <c r="BL302" s="447">
        <v>97</v>
      </c>
      <c r="BM302" s="447">
        <f t="shared" ref="BM302" si="1671">IF(C302&gt;0,"",IF(COUNTIF(BH302:BK304,BL302)=4,"",1))</f>
        <v>1</v>
      </c>
      <c r="BN302" s="145">
        <f>COUNTIF($AE$14:AE302,AD302&amp;"-"&amp;"*5000m*")</f>
        <v>0</v>
      </c>
      <c r="BO302" s="447">
        <f t="shared" ref="BO302" si="1672">SUM(BN302:BN304)/3</f>
        <v>0</v>
      </c>
      <c r="BP302" s="448" t="str">
        <f t="shared" ref="BP302" si="1673">IF(AD302="","",IF(AND(COUNTA(J302:J304)=0,COUNTA(S302:T304)=0),1,""))</f>
        <v/>
      </c>
      <c r="BQ302" s="447">
        <f t="shared" ref="BQ302:BR302" si="1674">IF(AND($AD302="",COUNTA(S302)&gt;0),1,0)</f>
        <v>0</v>
      </c>
      <c r="BR302" s="447">
        <f t="shared" si="1674"/>
        <v>0</v>
      </c>
      <c r="BS302" s="447" t="str">
        <f t="shared" ref="BS302" si="1675">D302&amp;"-"&amp;S302</f>
        <v>-</v>
      </c>
      <c r="BT302" s="447" t="str">
        <f>IF(S302="","",COUNTIF($BS$14:BS302,BS302))</f>
        <v/>
      </c>
      <c r="BU302" s="447" t="str">
        <f t="shared" ref="BU302" si="1676">D302&amp;"-"&amp;T302</f>
        <v>-</v>
      </c>
      <c r="BV302" s="447" t="str">
        <f>IF(T302="","",COUNTIF($BU$14:BU302,BU302))</f>
        <v/>
      </c>
    </row>
    <row r="303" spans="1:74" s="1" customFormat="1" ht="18" customHeight="1" thickBot="1">
      <c r="A303" s="523"/>
      <c r="B303" s="501"/>
      <c r="C303" s="503"/>
      <c r="D303" s="503"/>
      <c r="E303" s="503"/>
      <c r="F303" s="31" t="str">
        <f>IF(C302&gt;0,VLOOKUP(C302,男子登録情報!$A$1:$H$1688,5,0),"")</f>
        <v/>
      </c>
      <c r="G303" s="492"/>
      <c r="H303" s="492"/>
      <c r="I303" s="8" t="s">
        <v>30</v>
      </c>
      <c r="J303" s="112"/>
      <c r="K303" s="6" t="str">
        <f>IF(J303&gt;0,VLOOKUP(J303,男子登録情報!$J$1:$K$22,2,0),"")</f>
        <v/>
      </c>
      <c r="L303" s="8" t="s">
        <v>31</v>
      </c>
      <c r="M303" s="148"/>
      <c r="N303" s="7" t="str">
        <f t="shared" si="1473"/>
        <v/>
      </c>
      <c r="O303" s="271"/>
      <c r="P303" s="479"/>
      <c r="Q303" s="480"/>
      <c r="R303" s="481"/>
      <c r="S303" s="828"/>
      <c r="T303" s="828"/>
      <c r="W303" s="168">
        <f t="shared" si="1479"/>
        <v>0</v>
      </c>
      <c r="X303" s="447"/>
      <c r="Y303" s="145" t="str">
        <f t="shared" si="1474"/>
        <v/>
      </c>
      <c r="Z303" s="145" t="str">
        <f t="shared" si="1475"/>
        <v/>
      </c>
      <c r="AA303" s="145" t="str">
        <f t="shared" si="1476"/>
        <v/>
      </c>
      <c r="AB303" s="145" t="str">
        <f t="shared" si="1477"/>
        <v/>
      </c>
      <c r="AC303" s="178">
        <f t="shared" si="1480"/>
        <v>0</v>
      </c>
      <c r="AD303" s="308" t="str">
        <f t="shared" ref="AD303:AD304" si="1677">AD302</f>
        <v/>
      </c>
      <c r="AE303" s="145" t="str">
        <f t="shared" si="1481"/>
        <v/>
      </c>
      <c r="AF303" s="145" t="str">
        <f t="shared" si="1482"/>
        <v/>
      </c>
      <c r="AG303" s="182" t="str">
        <f t="shared" si="1483"/>
        <v/>
      </c>
      <c r="AH303" s="164">
        <f t="shared" si="1484"/>
        <v>0</v>
      </c>
      <c r="AJ303" s="164">
        <f t="shared" si="1485"/>
        <v>0</v>
      </c>
      <c r="AK303" s="164" t="str">
        <f t="shared" si="1486"/>
        <v>00000</v>
      </c>
      <c r="AL303" s="188" t="str">
        <f t="shared" si="1487"/>
        <v>0秒0</v>
      </c>
      <c r="AM303" s="189">
        <f t="shared" si="1488"/>
        <v>0</v>
      </c>
      <c r="AN303" s="189" t="str">
        <f t="shared" si="1489"/>
        <v>0</v>
      </c>
      <c r="AO303" s="189" t="str">
        <f t="shared" si="1490"/>
        <v>0</v>
      </c>
      <c r="AP303" s="189" t="str">
        <f t="shared" si="1491"/>
        <v>0m</v>
      </c>
      <c r="AQ303" s="189" t="str">
        <f t="shared" si="1492"/>
        <v>点</v>
      </c>
      <c r="AR303" s="164">
        <f t="shared" si="1493"/>
        <v>0</v>
      </c>
      <c r="AS303" s="144" t="str">
        <f t="shared" si="1494"/>
        <v/>
      </c>
      <c r="AT303" s="164">
        <f t="shared" si="1495"/>
        <v>0</v>
      </c>
      <c r="AU303" s="164">
        <f t="shared" si="1496"/>
        <v>0</v>
      </c>
      <c r="AV303" s="164">
        <f t="shared" si="1497"/>
        <v>0</v>
      </c>
      <c r="AW303" s="458"/>
      <c r="AX303" s="458"/>
      <c r="AY303" s="455"/>
      <c r="AZ303" s="452"/>
      <c r="BA303" s="145" t="str">
        <f t="shared" si="1498"/>
        <v/>
      </c>
      <c r="BB303" s="145" t="str">
        <f t="shared" si="1499"/>
        <v/>
      </c>
      <c r="BC303" s="145" t="str">
        <f t="shared" si="1500"/>
        <v/>
      </c>
      <c r="BD303" s="203" t="str">
        <f>IF(J303="","",COUNTIF($BC$14:BC303,BC303))</f>
        <v/>
      </c>
      <c r="BE303" s="1" t="str">
        <f t="shared" si="1501"/>
        <v/>
      </c>
      <c r="BF303" s="447"/>
      <c r="BG303" s="447"/>
      <c r="BH303" s="447"/>
      <c r="BI303" s="447"/>
      <c r="BJ303" s="447"/>
      <c r="BK303" s="449"/>
      <c r="BL303" s="447"/>
      <c r="BM303" s="447"/>
      <c r="BN303" s="145">
        <f>COUNTIF($AE$14:AE303,AD303&amp;"-"&amp;"*5000m*")</f>
        <v>0</v>
      </c>
      <c r="BO303" s="447"/>
      <c r="BP303" s="449"/>
      <c r="BQ303" s="447"/>
      <c r="BR303" s="447"/>
      <c r="BS303" s="447"/>
      <c r="BT303" s="447"/>
      <c r="BU303" s="447"/>
      <c r="BV303" s="447"/>
    </row>
    <row r="304" spans="1:74" s="1" customFormat="1" ht="18" customHeight="1" thickBot="1">
      <c r="A304" s="524"/>
      <c r="B304" s="169" t="s">
        <v>32</v>
      </c>
      <c r="C304" s="170"/>
      <c r="D304" s="32"/>
      <c r="E304" s="32"/>
      <c r="F304" s="33"/>
      <c r="G304" s="493"/>
      <c r="H304" s="493"/>
      <c r="I304" s="9" t="s">
        <v>33</v>
      </c>
      <c r="J304" s="112"/>
      <c r="K304" s="6" t="str">
        <f>IF(J304&gt;0,VLOOKUP(J304,男子登録情報!$J$1:$K$22,2,0),"")</f>
        <v/>
      </c>
      <c r="L304" s="10" t="s">
        <v>34</v>
      </c>
      <c r="M304" s="149"/>
      <c r="N304" s="7" t="str">
        <f t="shared" si="1473"/>
        <v/>
      </c>
      <c r="O304" s="271"/>
      <c r="P304" s="482"/>
      <c r="Q304" s="483"/>
      <c r="R304" s="484"/>
      <c r="S304" s="829"/>
      <c r="T304" s="829"/>
      <c r="W304" s="168">
        <f t="shared" si="1479"/>
        <v>0</v>
      </c>
      <c r="X304" s="447"/>
      <c r="Y304" s="145" t="str">
        <f t="shared" si="1474"/>
        <v/>
      </c>
      <c r="Z304" s="145" t="str">
        <f t="shared" si="1475"/>
        <v/>
      </c>
      <c r="AA304" s="145" t="str">
        <f t="shared" si="1476"/>
        <v/>
      </c>
      <c r="AB304" s="145" t="str">
        <f t="shared" si="1477"/>
        <v/>
      </c>
      <c r="AC304" s="178">
        <f t="shared" si="1480"/>
        <v>0</v>
      </c>
      <c r="AD304" s="309" t="str">
        <f t="shared" si="1677"/>
        <v/>
      </c>
      <c r="AE304" s="145" t="str">
        <f t="shared" si="1481"/>
        <v/>
      </c>
      <c r="AF304" s="145" t="str">
        <f t="shared" si="1482"/>
        <v/>
      </c>
      <c r="AG304" s="182" t="str">
        <f t="shared" si="1483"/>
        <v/>
      </c>
      <c r="AH304" s="164">
        <f t="shared" si="1484"/>
        <v>0</v>
      </c>
      <c r="AJ304" s="164">
        <f t="shared" si="1485"/>
        <v>0</v>
      </c>
      <c r="AK304" s="164" t="str">
        <f t="shared" si="1486"/>
        <v>00000</v>
      </c>
      <c r="AL304" s="188" t="str">
        <f t="shared" si="1487"/>
        <v>0秒0</v>
      </c>
      <c r="AM304" s="189">
        <f t="shared" si="1488"/>
        <v>0</v>
      </c>
      <c r="AN304" s="189" t="str">
        <f t="shared" si="1489"/>
        <v>0</v>
      </c>
      <c r="AO304" s="189" t="str">
        <f t="shared" si="1490"/>
        <v>0</v>
      </c>
      <c r="AP304" s="189" t="str">
        <f t="shared" si="1491"/>
        <v>0m</v>
      </c>
      <c r="AQ304" s="189" t="str">
        <f t="shared" si="1492"/>
        <v>点</v>
      </c>
      <c r="AR304" s="164">
        <f t="shared" si="1493"/>
        <v>0</v>
      </c>
      <c r="AS304" s="144" t="str">
        <f t="shared" si="1494"/>
        <v/>
      </c>
      <c r="AT304" s="164">
        <f t="shared" si="1495"/>
        <v>0</v>
      </c>
      <c r="AU304" s="164">
        <f t="shared" si="1496"/>
        <v>0</v>
      </c>
      <c r="AV304" s="164">
        <f t="shared" si="1497"/>
        <v>0</v>
      </c>
      <c r="AW304" s="459"/>
      <c r="AX304" s="459"/>
      <c r="AY304" s="456"/>
      <c r="AZ304" s="453"/>
      <c r="BA304" s="145" t="str">
        <f t="shared" si="1498"/>
        <v/>
      </c>
      <c r="BB304" s="145" t="str">
        <f t="shared" si="1499"/>
        <v/>
      </c>
      <c r="BC304" s="145" t="str">
        <f t="shared" si="1500"/>
        <v/>
      </c>
      <c r="BD304" s="203" t="str">
        <f>IF(J304="","",COUNTIF($BC$14:BC304,BC304))</f>
        <v/>
      </c>
      <c r="BE304" s="1" t="str">
        <f t="shared" si="1501"/>
        <v/>
      </c>
      <c r="BF304" s="447"/>
      <c r="BG304" s="447"/>
      <c r="BH304" s="447"/>
      <c r="BI304" s="447"/>
      <c r="BJ304" s="447"/>
      <c r="BK304" s="450"/>
      <c r="BL304" s="447"/>
      <c r="BM304" s="447"/>
      <c r="BN304" s="145">
        <f>COUNTIF($AE$14:AE304,AD304&amp;"-"&amp;"*5000m*")</f>
        <v>0</v>
      </c>
      <c r="BO304" s="447"/>
      <c r="BP304" s="450"/>
      <c r="BQ304" s="447"/>
      <c r="BR304" s="447"/>
      <c r="BS304" s="447"/>
      <c r="BT304" s="447"/>
      <c r="BU304" s="447"/>
      <c r="BV304" s="447"/>
    </row>
    <row r="305" spans="1:74" s="1" customFormat="1" ht="18" customHeight="1" thickTop="1" thickBot="1">
      <c r="A305" s="522">
        <v>98</v>
      </c>
      <c r="B305" s="500" t="s">
        <v>1224</v>
      </c>
      <c r="C305" s="502"/>
      <c r="D305" s="502" t="str">
        <f>IF(C305&gt;0,VLOOKUP(C305,男子登録情報!$A$1:$H$1688,3,0),"")</f>
        <v/>
      </c>
      <c r="E305" s="502" t="str">
        <f>IF(C305&gt;0,VLOOKUP(C305,男子登録情報!$A$1:$H$1688,4,0),"")</f>
        <v/>
      </c>
      <c r="F305" s="30" t="str">
        <f>IF(C305&gt;0,VLOOKUP(C305,男子登録情報!$A$1:$H$1688,8,0),"")</f>
        <v/>
      </c>
      <c r="G305" s="491" t="e">
        <f>IF(F306&gt;0,VLOOKUP(F306,男子登録情報!$N$2:$O$48,2,0),"")</f>
        <v>#N/A</v>
      </c>
      <c r="H305" s="491" t="str">
        <f t="shared" ref="H305" si="1678">IF(C305&gt;0,TEXT(C305,"100000000"),"000000000")</f>
        <v>000000000</v>
      </c>
      <c r="I305" s="5" t="s">
        <v>26</v>
      </c>
      <c r="J305" s="112"/>
      <c r="K305" s="6" t="str">
        <f>IF(J305&gt;0,VLOOKUP(J305,男子登録情報!$J$1:$K$22,2,0),"")</f>
        <v/>
      </c>
      <c r="L305" s="5" t="s">
        <v>29</v>
      </c>
      <c r="M305" s="150"/>
      <c r="N305" s="7" t="str">
        <f t="shared" si="1473"/>
        <v/>
      </c>
      <c r="O305" s="271"/>
      <c r="P305" s="512"/>
      <c r="Q305" s="513"/>
      <c r="R305" s="514"/>
      <c r="S305" s="827"/>
      <c r="T305" s="827"/>
      <c r="W305" s="168">
        <f t="shared" si="1479"/>
        <v>0</v>
      </c>
      <c r="X305" s="447">
        <f t="shared" ref="X305" si="1679">C305</f>
        <v>0</v>
      </c>
      <c r="Y305" s="145" t="str">
        <f t="shared" si="1474"/>
        <v/>
      </c>
      <c r="Z305" s="145" t="str">
        <f t="shared" si="1475"/>
        <v/>
      </c>
      <c r="AA305" s="145" t="str">
        <f t="shared" si="1476"/>
        <v/>
      </c>
      <c r="AB305" s="145" t="str">
        <f t="shared" si="1477"/>
        <v/>
      </c>
      <c r="AC305" s="178">
        <f t="shared" si="1480"/>
        <v>0</v>
      </c>
      <c r="AD305" s="307" t="str">
        <f t="shared" ref="AD305" si="1680">IF(D305="","",D305)</f>
        <v/>
      </c>
      <c r="AE305" s="145" t="str">
        <f t="shared" si="1481"/>
        <v/>
      </c>
      <c r="AF305" s="145" t="str">
        <f t="shared" si="1482"/>
        <v/>
      </c>
      <c r="AG305" s="182" t="str">
        <f t="shared" si="1483"/>
        <v/>
      </c>
      <c r="AH305" s="164">
        <f t="shared" si="1484"/>
        <v>0</v>
      </c>
      <c r="AJ305" s="164">
        <f t="shared" si="1485"/>
        <v>0</v>
      </c>
      <c r="AK305" s="164" t="str">
        <f t="shared" si="1486"/>
        <v>00000</v>
      </c>
      <c r="AL305" s="188" t="str">
        <f t="shared" si="1487"/>
        <v>0秒0</v>
      </c>
      <c r="AM305" s="189">
        <f t="shared" si="1488"/>
        <v>0</v>
      </c>
      <c r="AN305" s="189" t="str">
        <f t="shared" si="1489"/>
        <v>0</v>
      </c>
      <c r="AO305" s="189" t="str">
        <f t="shared" si="1490"/>
        <v>0</v>
      </c>
      <c r="AP305" s="189" t="str">
        <f t="shared" si="1491"/>
        <v>0m</v>
      </c>
      <c r="AQ305" s="189" t="str">
        <f t="shared" si="1492"/>
        <v>点</v>
      </c>
      <c r="AR305" s="164">
        <f t="shared" si="1493"/>
        <v>0</v>
      </c>
      <c r="AS305" s="144" t="str">
        <f t="shared" si="1494"/>
        <v/>
      </c>
      <c r="AT305" s="164">
        <f t="shared" si="1495"/>
        <v>0</v>
      </c>
      <c r="AU305" s="164">
        <f t="shared" si="1496"/>
        <v>0</v>
      </c>
      <c r="AV305" s="164">
        <f t="shared" si="1497"/>
        <v>0</v>
      </c>
      <c r="AW305" s="457">
        <f>IF(S305="",0,COUNTA($S$14:S307))</f>
        <v>0</v>
      </c>
      <c r="AX305" s="457">
        <f>IF(T305="",0,COUNTA($T$14:T307))</f>
        <v>0</v>
      </c>
      <c r="AY305" s="454">
        <f>IF(OR($K305="20100",$K306="20100",$K307="20100"),COUNTIF($K$14:K307,"20100"),0)</f>
        <v>0</v>
      </c>
      <c r="AZ305" s="451">
        <f t="shared" ref="AZ305" si="1681">IF($AY305=0,0,INDEX($M305:$M307,MATCH("20100",$K305:$K307,0),1))</f>
        <v>0</v>
      </c>
      <c r="BA305" s="145" t="str">
        <f t="shared" si="1498"/>
        <v/>
      </c>
      <c r="BB305" s="145" t="str">
        <f t="shared" si="1499"/>
        <v/>
      </c>
      <c r="BC305" s="145" t="str">
        <f t="shared" si="1500"/>
        <v/>
      </c>
      <c r="BD305" s="203" t="str">
        <f>IF(J305="","",COUNTIF($BC$14:BC305,BC305))</f>
        <v/>
      </c>
      <c r="BE305" s="1" t="str">
        <f t="shared" si="1501"/>
        <v/>
      </c>
      <c r="BF305" s="447" t="str">
        <f>IF(D305="","",COUNTIF($AD$14:AD305,AD305))</f>
        <v/>
      </c>
      <c r="BG305" s="447">
        <f t="shared" ref="BG305" si="1682">IF(BF305=1,BF305,0)</f>
        <v>0</v>
      </c>
      <c r="BH305" s="447" t="str">
        <f t="shared" ref="BH305" si="1683">IF(D305="","",$BL305)</f>
        <v/>
      </c>
      <c r="BI305" s="447" t="str">
        <f t="shared" ref="BI305" si="1684">IF(E305="","",$BL305)</f>
        <v/>
      </c>
      <c r="BJ305" s="447" t="str">
        <f t="shared" ref="BJ305" si="1685">IF(F305="","",$BL305)</f>
        <v/>
      </c>
      <c r="BK305" s="448" t="str">
        <f t="shared" ref="BK305" si="1686">IFERROR(IF(G305="","",BL305),"")</f>
        <v/>
      </c>
      <c r="BL305" s="447">
        <v>98</v>
      </c>
      <c r="BM305" s="447">
        <f t="shared" ref="BM305" si="1687">IF(C305&gt;0,"",IF(COUNTIF(BH305:BK307,BL305)=4,"",1))</f>
        <v>1</v>
      </c>
      <c r="BN305" s="145">
        <f>COUNTIF($AE$14:AE305,AD305&amp;"-"&amp;"*5000m*")</f>
        <v>0</v>
      </c>
      <c r="BO305" s="447">
        <f t="shared" ref="BO305" si="1688">SUM(BN305:BN307)/3</f>
        <v>0</v>
      </c>
      <c r="BP305" s="448" t="str">
        <f t="shared" ref="BP305" si="1689">IF(AD305="","",IF(AND(COUNTA(J305:J307)=0,COUNTA(S305:T307)=0),1,""))</f>
        <v/>
      </c>
      <c r="BQ305" s="447">
        <f t="shared" ref="BQ305:BR305" si="1690">IF(AND($AD305="",COUNTA(S305)&gt;0),1,0)</f>
        <v>0</v>
      </c>
      <c r="BR305" s="447">
        <f t="shared" si="1690"/>
        <v>0</v>
      </c>
      <c r="BS305" s="447" t="str">
        <f t="shared" ref="BS305" si="1691">D305&amp;"-"&amp;S305</f>
        <v>-</v>
      </c>
      <c r="BT305" s="447" t="str">
        <f>IF(S305="","",COUNTIF($BS$14:BS305,BS305))</f>
        <v/>
      </c>
      <c r="BU305" s="447" t="str">
        <f t="shared" ref="BU305" si="1692">D305&amp;"-"&amp;T305</f>
        <v>-</v>
      </c>
      <c r="BV305" s="447" t="str">
        <f>IF(T305="","",COUNTIF($BU$14:BU305,BU305))</f>
        <v/>
      </c>
    </row>
    <row r="306" spans="1:74" s="1" customFormat="1" ht="18" customHeight="1" thickBot="1">
      <c r="A306" s="523"/>
      <c r="B306" s="501"/>
      <c r="C306" s="503"/>
      <c r="D306" s="503"/>
      <c r="E306" s="503"/>
      <c r="F306" s="31" t="str">
        <f>IF(C305&gt;0,VLOOKUP(C305,男子登録情報!$A$1:$H$1688,5,0),"")</f>
        <v/>
      </c>
      <c r="G306" s="492"/>
      <c r="H306" s="492"/>
      <c r="I306" s="8" t="s">
        <v>30</v>
      </c>
      <c r="J306" s="112"/>
      <c r="K306" s="6" t="str">
        <f>IF(J306&gt;0,VLOOKUP(J306,男子登録情報!$J$1:$K$22,2,0),"")</f>
        <v/>
      </c>
      <c r="L306" s="8" t="s">
        <v>31</v>
      </c>
      <c r="M306" s="148"/>
      <c r="N306" s="7" t="str">
        <f t="shared" si="1473"/>
        <v/>
      </c>
      <c r="O306" s="271"/>
      <c r="P306" s="479"/>
      <c r="Q306" s="480"/>
      <c r="R306" s="481"/>
      <c r="S306" s="828"/>
      <c r="T306" s="828"/>
      <c r="W306" s="168">
        <f t="shared" si="1479"/>
        <v>0</v>
      </c>
      <c r="X306" s="447"/>
      <c r="Y306" s="145" t="str">
        <f t="shared" si="1474"/>
        <v/>
      </c>
      <c r="Z306" s="145" t="str">
        <f t="shared" si="1475"/>
        <v/>
      </c>
      <c r="AA306" s="145" t="str">
        <f t="shared" si="1476"/>
        <v/>
      </c>
      <c r="AB306" s="145" t="str">
        <f t="shared" si="1477"/>
        <v/>
      </c>
      <c r="AC306" s="178">
        <f t="shared" si="1480"/>
        <v>0</v>
      </c>
      <c r="AD306" s="308" t="str">
        <f t="shared" ref="AD306:AD307" si="1693">AD305</f>
        <v/>
      </c>
      <c r="AE306" s="145" t="str">
        <f t="shared" si="1481"/>
        <v/>
      </c>
      <c r="AF306" s="145" t="str">
        <f t="shared" si="1482"/>
        <v/>
      </c>
      <c r="AG306" s="182" t="str">
        <f t="shared" si="1483"/>
        <v/>
      </c>
      <c r="AH306" s="164">
        <f t="shared" si="1484"/>
        <v>0</v>
      </c>
      <c r="AJ306" s="164">
        <f t="shared" si="1485"/>
        <v>0</v>
      </c>
      <c r="AK306" s="164" t="str">
        <f t="shared" si="1486"/>
        <v>00000</v>
      </c>
      <c r="AL306" s="188" t="str">
        <f t="shared" si="1487"/>
        <v>0秒0</v>
      </c>
      <c r="AM306" s="189">
        <f t="shared" si="1488"/>
        <v>0</v>
      </c>
      <c r="AN306" s="189" t="str">
        <f t="shared" si="1489"/>
        <v>0</v>
      </c>
      <c r="AO306" s="189" t="str">
        <f t="shared" si="1490"/>
        <v>0</v>
      </c>
      <c r="AP306" s="189" t="str">
        <f t="shared" si="1491"/>
        <v>0m</v>
      </c>
      <c r="AQ306" s="189" t="str">
        <f t="shared" si="1492"/>
        <v>点</v>
      </c>
      <c r="AR306" s="164">
        <f t="shared" si="1493"/>
        <v>0</v>
      </c>
      <c r="AS306" s="144" t="str">
        <f t="shared" si="1494"/>
        <v/>
      </c>
      <c r="AT306" s="164">
        <f t="shared" si="1495"/>
        <v>0</v>
      </c>
      <c r="AU306" s="164">
        <f t="shared" si="1496"/>
        <v>0</v>
      </c>
      <c r="AV306" s="164">
        <f t="shared" si="1497"/>
        <v>0</v>
      </c>
      <c r="AW306" s="458"/>
      <c r="AX306" s="458"/>
      <c r="AY306" s="455"/>
      <c r="AZ306" s="452"/>
      <c r="BA306" s="145" t="str">
        <f t="shared" si="1498"/>
        <v/>
      </c>
      <c r="BB306" s="145" t="str">
        <f t="shared" si="1499"/>
        <v/>
      </c>
      <c r="BC306" s="145" t="str">
        <f t="shared" si="1500"/>
        <v/>
      </c>
      <c r="BD306" s="203" t="str">
        <f>IF(J306="","",COUNTIF($BC$14:BC306,BC306))</f>
        <v/>
      </c>
      <c r="BE306" s="1" t="str">
        <f t="shared" si="1501"/>
        <v/>
      </c>
      <c r="BF306" s="447"/>
      <c r="BG306" s="447"/>
      <c r="BH306" s="447"/>
      <c r="BI306" s="447"/>
      <c r="BJ306" s="447"/>
      <c r="BK306" s="449"/>
      <c r="BL306" s="447"/>
      <c r="BM306" s="447"/>
      <c r="BN306" s="145">
        <f>COUNTIF($AE$14:AE306,AD306&amp;"-"&amp;"*5000m*")</f>
        <v>0</v>
      </c>
      <c r="BO306" s="447"/>
      <c r="BP306" s="449"/>
      <c r="BQ306" s="447"/>
      <c r="BR306" s="447"/>
      <c r="BS306" s="447"/>
      <c r="BT306" s="447"/>
      <c r="BU306" s="447"/>
      <c r="BV306" s="447"/>
    </row>
    <row r="307" spans="1:74" s="1" customFormat="1" ht="18" customHeight="1" thickBot="1">
      <c r="A307" s="524"/>
      <c r="B307" s="169" t="s">
        <v>32</v>
      </c>
      <c r="C307" s="170"/>
      <c r="D307" s="32"/>
      <c r="E307" s="32"/>
      <c r="F307" s="33"/>
      <c r="G307" s="493"/>
      <c r="H307" s="493"/>
      <c r="I307" s="9" t="s">
        <v>33</v>
      </c>
      <c r="J307" s="112"/>
      <c r="K307" s="6" t="str">
        <f>IF(J307&gt;0,VLOOKUP(J307,男子登録情報!$J$1:$K$22,2,0),"")</f>
        <v/>
      </c>
      <c r="L307" s="10" t="s">
        <v>34</v>
      </c>
      <c r="M307" s="149"/>
      <c r="N307" s="7" t="str">
        <f t="shared" si="1473"/>
        <v/>
      </c>
      <c r="O307" s="271"/>
      <c r="P307" s="482"/>
      <c r="Q307" s="483"/>
      <c r="R307" s="484"/>
      <c r="S307" s="829"/>
      <c r="T307" s="829"/>
      <c r="W307" s="168">
        <f t="shared" si="1479"/>
        <v>0</v>
      </c>
      <c r="X307" s="447"/>
      <c r="Y307" s="145" t="str">
        <f t="shared" si="1474"/>
        <v/>
      </c>
      <c r="Z307" s="145" t="str">
        <f t="shared" si="1475"/>
        <v/>
      </c>
      <c r="AA307" s="145" t="str">
        <f t="shared" si="1476"/>
        <v/>
      </c>
      <c r="AB307" s="145" t="str">
        <f t="shared" si="1477"/>
        <v/>
      </c>
      <c r="AC307" s="178">
        <f t="shared" si="1480"/>
        <v>0</v>
      </c>
      <c r="AD307" s="309" t="str">
        <f t="shared" si="1693"/>
        <v/>
      </c>
      <c r="AE307" s="145" t="str">
        <f t="shared" si="1481"/>
        <v/>
      </c>
      <c r="AF307" s="145" t="str">
        <f t="shared" si="1482"/>
        <v/>
      </c>
      <c r="AG307" s="182" t="str">
        <f t="shared" si="1483"/>
        <v/>
      </c>
      <c r="AH307" s="164">
        <f t="shared" si="1484"/>
        <v>0</v>
      </c>
      <c r="AJ307" s="164">
        <f t="shared" si="1485"/>
        <v>0</v>
      </c>
      <c r="AK307" s="164" t="str">
        <f t="shared" si="1486"/>
        <v>00000</v>
      </c>
      <c r="AL307" s="188" t="str">
        <f t="shared" si="1487"/>
        <v>0秒0</v>
      </c>
      <c r="AM307" s="189">
        <f t="shared" si="1488"/>
        <v>0</v>
      </c>
      <c r="AN307" s="189" t="str">
        <f t="shared" si="1489"/>
        <v>0</v>
      </c>
      <c r="AO307" s="189" t="str">
        <f t="shared" si="1490"/>
        <v>0</v>
      </c>
      <c r="AP307" s="189" t="str">
        <f t="shared" si="1491"/>
        <v>0m</v>
      </c>
      <c r="AQ307" s="189" t="str">
        <f t="shared" si="1492"/>
        <v>点</v>
      </c>
      <c r="AR307" s="164">
        <f t="shared" si="1493"/>
        <v>0</v>
      </c>
      <c r="AS307" s="144" t="str">
        <f t="shared" si="1494"/>
        <v/>
      </c>
      <c r="AT307" s="164">
        <f t="shared" si="1495"/>
        <v>0</v>
      </c>
      <c r="AU307" s="164">
        <f t="shared" si="1496"/>
        <v>0</v>
      </c>
      <c r="AV307" s="164">
        <f t="shared" si="1497"/>
        <v>0</v>
      </c>
      <c r="AW307" s="459"/>
      <c r="AX307" s="459"/>
      <c r="AY307" s="456"/>
      <c r="AZ307" s="453"/>
      <c r="BA307" s="145" t="str">
        <f t="shared" si="1498"/>
        <v/>
      </c>
      <c r="BB307" s="145" t="str">
        <f t="shared" si="1499"/>
        <v/>
      </c>
      <c r="BC307" s="145" t="str">
        <f t="shared" si="1500"/>
        <v/>
      </c>
      <c r="BD307" s="203" t="str">
        <f>IF(J307="","",COUNTIF($BC$14:BC307,BC307))</f>
        <v/>
      </c>
      <c r="BE307" s="1" t="str">
        <f t="shared" si="1501"/>
        <v/>
      </c>
      <c r="BF307" s="447"/>
      <c r="BG307" s="447"/>
      <c r="BH307" s="447"/>
      <c r="BI307" s="447"/>
      <c r="BJ307" s="447"/>
      <c r="BK307" s="450"/>
      <c r="BL307" s="447"/>
      <c r="BM307" s="447"/>
      <c r="BN307" s="145">
        <f>COUNTIF($AE$14:AE307,AD307&amp;"-"&amp;"*5000m*")</f>
        <v>0</v>
      </c>
      <c r="BO307" s="447"/>
      <c r="BP307" s="450"/>
      <c r="BQ307" s="447"/>
      <c r="BR307" s="447"/>
      <c r="BS307" s="447"/>
      <c r="BT307" s="447"/>
      <c r="BU307" s="447"/>
      <c r="BV307" s="447"/>
    </row>
    <row r="308" spans="1:74" s="1" customFormat="1" ht="18" customHeight="1" thickTop="1" thickBot="1">
      <c r="A308" s="522">
        <v>99</v>
      </c>
      <c r="B308" s="500" t="s">
        <v>1224</v>
      </c>
      <c r="C308" s="502"/>
      <c r="D308" s="502" t="str">
        <f>IF(C308&gt;0,VLOOKUP(C308,男子登録情報!$A$1:$H$1688,3,0),"")</f>
        <v/>
      </c>
      <c r="E308" s="502" t="str">
        <f>IF(C308&gt;0,VLOOKUP(C308,男子登録情報!$A$1:$H$1688,4,0),"")</f>
        <v/>
      </c>
      <c r="F308" s="30" t="str">
        <f>IF(C308&gt;0,VLOOKUP(C308,男子登録情報!$A$1:$H$1688,8,0),"")</f>
        <v/>
      </c>
      <c r="G308" s="491" t="e">
        <f>IF(F309&gt;0,VLOOKUP(F309,男子登録情報!$N$2:$O$48,2,0),"")</f>
        <v>#N/A</v>
      </c>
      <c r="H308" s="491" t="str">
        <f t="shared" ref="H308" si="1694">IF(C308&gt;0,TEXT(C308,"100000000"),"000000000")</f>
        <v>000000000</v>
      </c>
      <c r="I308" s="5" t="s">
        <v>26</v>
      </c>
      <c r="J308" s="112"/>
      <c r="K308" s="6" t="str">
        <f>IF(J308&gt;0,VLOOKUP(J308,男子登録情報!$J$1:$K$22,2,0),"")</f>
        <v/>
      </c>
      <c r="L308" s="5" t="s">
        <v>29</v>
      </c>
      <c r="M308" s="150"/>
      <c r="N308" s="7" t="str">
        <f t="shared" si="1473"/>
        <v/>
      </c>
      <c r="O308" s="271"/>
      <c r="P308" s="512"/>
      <c r="Q308" s="513"/>
      <c r="R308" s="514"/>
      <c r="S308" s="827"/>
      <c r="T308" s="827"/>
      <c r="W308" s="168">
        <f t="shared" si="1479"/>
        <v>0</v>
      </c>
      <c r="X308" s="447">
        <f t="shared" ref="X308" si="1695">C308</f>
        <v>0</v>
      </c>
      <c r="Y308" s="145" t="str">
        <f t="shared" si="1474"/>
        <v/>
      </c>
      <c r="Z308" s="145" t="str">
        <f t="shared" si="1475"/>
        <v/>
      </c>
      <c r="AA308" s="145" t="str">
        <f t="shared" si="1476"/>
        <v/>
      </c>
      <c r="AB308" s="145" t="str">
        <f t="shared" si="1477"/>
        <v/>
      </c>
      <c r="AC308" s="178">
        <f t="shared" si="1480"/>
        <v>0</v>
      </c>
      <c r="AD308" s="307" t="str">
        <f t="shared" ref="AD308" si="1696">IF(D308="","",D308)</f>
        <v/>
      </c>
      <c r="AE308" s="145" t="str">
        <f t="shared" si="1481"/>
        <v/>
      </c>
      <c r="AF308" s="145" t="str">
        <f t="shared" si="1482"/>
        <v/>
      </c>
      <c r="AG308" s="182" t="str">
        <f t="shared" si="1483"/>
        <v/>
      </c>
      <c r="AH308" s="164">
        <f t="shared" si="1484"/>
        <v>0</v>
      </c>
      <c r="AJ308" s="164">
        <f t="shared" si="1485"/>
        <v>0</v>
      </c>
      <c r="AK308" s="164" t="str">
        <f t="shared" si="1486"/>
        <v>00000</v>
      </c>
      <c r="AL308" s="188" t="str">
        <f t="shared" si="1487"/>
        <v>0秒0</v>
      </c>
      <c r="AM308" s="189">
        <f t="shared" si="1488"/>
        <v>0</v>
      </c>
      <c r="AN308" s="189" t="str">
        <f t="shared" si="1489"/>
        <v>0</v>
      </c>
      <c r="AO308" s="189" t="str">
        <f t="shared" si="1490"/>
        <v>0</v>
      </c>
      <c r="AP308" s="189" t="str">
        <f t="shared" si="1491"/>
        <v>0m</v>
      </c>
      <c r="AQ308" s="189" t="str">
        <f t="shared" si="1492"/>
        <v>点</v>
      </c>
      <c r="AR308" s="164">
        <f t="shared" si="1493"/>
        <v>0</v>
      </c>
      <c r="AS308" s="144" t="str">
        <f t="shared" si="1494"/>
        <v/>
      </c>
      <c r="AT308" s="164">
        <f t="shared" si="1495"/>
        <v>0</v>
      </c>
      <c r="AU308" s="164">
        <f t="shared" si="1496"/>
        <v>0</v>
      </c>
      <c r="AV308" s="164">
        <f t="shared" si="1497"/>
        <v>0</v>
      </c>
      <c r="AW308" s="457">
        <f>IF(S308="",0,COUNTA($S$14:S310))</f>
        <v>0</v>
      </c>
      <c r="AX308" s="457">
        <f>IF(T308="",0,COUNTA($T$14:T310))</f>
        <v>0</v>
      </c>
      <c r="AY308" s="454">
        <f>IF(OR($K308="20100",$K309="20100",$K310="20100"),COUNTIF($K$14:K310,"20100"),0)</f>
        <v>0</v>
      </c>
      <c r="AZ308" s="451">
        <f t="shared" ref="AZ308" si="1697">IF($AY308=0,0,INDEX($M308:$M310,MATCH("20100",$K308:$K310,0),1))</f>
        <v>0</v>
      </c>
      <c r="BA308" s="145" t="str">
        <f t="shared" si="1498"/>
        <v/>
      </c>
      <c r="BB308" s="145" t="str">
        <f t="shared" si="1499"/>
        <v/>
      </c>
      <c r="BC308" s="145" t="str">
        <f t="shared" si="1500"/>
        <v/>
      </c>
      <c r="BD308" s="203" t="str">
        <f>IF(J308="","",COUNTIF($BC$14:BC308,BC308))</f>
        <v/>
      </c>
      <c r="BE308" s="1" t="str">
        <f t="shared" si="1501"/>
        <v/>
      </c>
      <c r="BF308" s="447" t="str">
        <f>IF(D308="","",COUNTIF($AD$14:AD308,AD308))</f>
        <v/>
      </c>
      <c r="BG308" s="447">
        <f t="shared" ref="BG308" si="1698">IF(BF308=1,BF308,0)</f>
        <v>0</v>
      </c>
      <c r="BH308" s="447" t="str">
        <f t="shared" ref="BH308" si="1699">IF(D308="","",$BL308)</f>
        <v/>
      </c>
      <c r="BI308" s="447" t="str">
        <f t="shared" ref="BI308" si="1700">IF(E308="","",$BL308)</f>
        <v/>
      </c>
      <c r="BJ308" s="447" t="str">
        <f t="shared" ref="BJ308" si="1701">IF(F308="","",$BL308)</f>
        <v/>
      </c>
      <c r="BK308" s="448" t="str">
        <f t="shared" ref="BK308" si="1702">IFERROR(IF(G308="","",BL308),"")</f>
        <v/>
      </c>
      <c r="BL308" s="447">
        <v>99</v>
      </c>
      <c r="BM308" s="447">
        <f t="shared" ref="BM308" si="1703">IF(C308&gt;0,"",IF(COUNTIF(BH308:BK310,BL308)=4,"",1))</f>
        <v>1</v>
      </c>
      <c r="BN308" s="145">
        <f>COUNTIF($AE$14:AE308,AD308&amp;"-"&amp;"*5000m*")</f>
        <v>0</v>
      </c>
      <c r="BO308" s="447">
        <f t="shared" ref="BO308" si="1704">SUM(BN308:BN310)/3</f>
        <v>0</v>
      </c>
      <c r="BP308" s="448" t="str">
        <f t="shared" ref="BP308" si="1705">IF(AD308="","",IF(AND(COUNTA(J308:J310)=0,COUNTA(S308:T310)=0),1,""))</f>
        <v/>
      </c>
      <c r="BQ308" s="447">
        <f t="shared" ref="BQ308:BR308" si="1706">IF(AND($AD308="",COUNTA(S308)&gt;0),1,0)</f>
        <v>0</v>
      </c>
      <c r="BR308" s="447">
        <f t="shared" si="1706"/>
        <v>0</v>
      </c>
      <c r="BS308" s="447" t="str">
        <f t="shared" ref="BS308" si="1707">D308&amp;"-"&amp;S308</f>
        <v>-</v>
      </c>
      <c r="BT308" s="447" t="str">
        <f>IF(S308="","",COUNTIF($BS$14:BS308,BS308))</f>
        <v/>
      </c>
      <c r="BU308" s="447" t="str">
        <f t="shared" ref="BU308" si="1708">D308&amp;"-"&amp;T308</f>
        <v>-</v>
      </c>
      <c r="BV308" s="447" t="str">
        <f>IF(T308="","",COUNTIF($BU$14:BU308,BU308))</f>
        <v/>
      </c>
    </row>
    <row r="309" spans="1:74" s="1" customFormat="1" ht="18" customHeight="1" thickBot="1">
      <c r="A309" s="523"/>
      <c r="B309" s="501"/>
      <c r="C309" s="503"/>
      <c r="D309" s="503"/>
      <c r="E309" s="503"/>
      <c r="F309" s="31" t="str">
        <f>IF(C308&gt;0,VLOOKUP(C308,男子登録情報!$A$1:$H$1688,5,0),"")</f>
        <v/>
      </c>
      <c r="G309" s="492"/>
      <c r="H309" s="492"/>
      <c r="I309" s="8" t="s">
        <v>30</v>
      </c>
      <c r="J309" s="112"/>
      <c r="K309" s="6" t="str">
        <f>IF(J309&gt;0,VLOOKUP(J309,男子登録情報!$J$1:$K$22,2,0),"")</f>
        <v/>
      </c>
      <c r="L309" s="8" t="s">
        <v>31</v>
      </c>
      <c r="M309" s="148"/>
      <c r="N309" s="7" t="str">
        <f t="shared" si="1473"/>
        <v/>
      </c>
      <c r="O309" s="271"/>
      <c r="P309" s="479"/>
      <c r="Q309" s="480"/>
      <c r="R309" s="481"/>
      <c r="S309" s="828"/>
      <c r="T309" s="828"/>
      <c r="W309" s="168">
        <f t="shared" si="1479"/>
        <v>0</v>
      </c>
      <c r="X309" s="447"/>
      <c r="Y309" s="145" t="str">
        <f t="shared" si="1474"/>
        <v/>
      </c>
      <c r="Z309" s="145" t="str">
        <f t="shared" si="1475"/>
        <v/>
      </c>
      <c r="AA309" s="145" t="str">
        <f t="shared" si="1476"/>
        <v/>
      </c>
      <c r="AB309" s="145" t="str">
        <f t="shared" si="1477"/>
        <v/>
      </c>
      <c r="AC309" s="178">
        <f t="shared" si="1480"/>
        <v>0</v>
      </c>
      <c r="AD309" s="308" t="str">
        <f t="shared" ref="AD309:AD310" si="1709">AD308</f>
        <v/>
      </c>
      <c r="AE309" s="145" t="str">
        <f t="shared" si="1481"/>
        <v/>
      </c>
      <c r="AF309" s="145" t="str">
        <f t="shared" si="1482"/>
        <v/>
      </c>
      <c r="AG309" s="182" t="str">
        <f t="shared" si="1483"/>
        <v/>
      </c>
      <c r="AH309" s="164">
        <f t="shared" si="1484"/>
        <v>0</v>
      </c>
      <c r="AJ309" s="164">
        <f t="shared" si="1485"/>
        <v>0</v>
      </c>
      <c r="AK309" s="164" t="str">
        <f t="shared" si="1486"/>
        <v>00000</v>
      </c>
      <c r="AL309" s="188" t="str">
        <f t="shared" si="1487"/>
        <v>0秒0</v>
      </c>
      <c r="AM309" s="189">
        <f t="shared" si="1488"/>
        <v>0</v>
      </c>
      <c r="AN309" s="189" t="str">
        <f t="shared" si="1489"/>
        <v>0</v>
      </c>
      <c r="AO309" s="189" t="str">
        <f t="shared" si="1490"/>
        <v>0</v>
      </c>
      <c r="AP309" s="189" t="str">
        <f t="shared" si="1491"/>
        <v>0m</v>
      </c>
      <c r="AQ309" s="189" t="str">
        <f t="shared" si="1492"/>
        <v>点</v>
      </c>
      <c r="AR309" s="164">
        <f t="shared" si="1493"/>
        <v>0</v>
      </c>
      <c r="AS309" s="144" t="str">
        <f t="shared" si="1494"/>
        <v/>
      </c>
      <c r="AT309" s="164">
        <f t="shared" si="1495"/>
        <v>0</v>
      </c>
      <c r="AU309" s="164">
        <f t="shared" si="1496"/>
        <v>0</v>
      </c>
      <c r="AV309" s="164">
        <f t="shared" si="1497"/>
        <v>0</v>
      </c>
      <c r="AW309" s="458"/>
      <c r="AX309" s="458"/>
      <c r="AY309" s="455"/>
      <c r="AZ309" s="452"/>
      <c r="BA309" s="145" t="str">
        <f t="shared" si="1498"/>
        <v/>
      </c>
      <c r="BB309" s="145" t="str">
        <f t="shared" si="1499"/>
        <v/>
      </c>
      <c r="BC309" s="145" t="str">
        <f t="shared" si="1500"/>
        <v/>
      </c>
      <c r="BD309" s="203" t="str">
        <f>IF(J309="","",COUNTIF($BC$14:BC309,BC309))</f>
        <v/>
      </c>
      <c r="BE309" s="1" t="str">
        <f t="shared" si="1501"/>
        <v/>
      </c>
      <c r="BF309" s="447"/>
      <c r="BG309" s="447"/>
      <c r="BH309" s="447"/>
      <c r="BI309" s="447"/>
      <c r="BJ309" s="447"/>
      <c r="BK309" s="449"/>
      <c r="BL309" s="447"/>
      <c r="BM309" s="447"/>
      <c r="BN309" s="145">
        <f>COUNTIF($AE$14:AE309,AD309&amp;"-"&amp;"*5000m*")</f>
        <v>0</v>
      </c>
      <c r="BO309" s="447"/>
      <c r="BP309" s="449"/>
      <c r="BQ309" s="447"/>
      <c r="BR309" s="447"/>
      <c r="BS309" s="447"/>
      <c r="BT309" s="447"/>
      <c r="BU309" s="447"/>
      <c r="BV309" s="447"/>
    </row>
    <row r="310" spans="1:74" s="1" customFormat="1" ht="18" customHeight="1" thickBot="1">
      <c r="A310" s="524"/>
      <c r="B310" s="169" t="s">
        <v>32</v>
      </c>
      <c r="C310" s="170"/>
      <c r="D310" s="32"/>
      <c r="E310" s="32"/>
      <c r="F310" s="33"/>
      <c r="G310" s="493"/>
      <c r="H310" s="493"/>
      <c r="I310" s="9" t="s">
        <v>33</v>
      </c>
      <c r="J310" s="112"/>
      <c r="K310" s="6" t="str">
        <f>IF(J310&gt;0,VLOOKUP(J310,男子登録情報!$J$1:$K$22,2,0),"")</f>
        <v/>
      </c>
      <c r="L310" s="10" t="s">
        <v>34</v>
      </c>
      <c r="M310" s="149"/>
      <c r="N310" s="7" t="str">
        <f t="shared" si="1473"/>
        <v/>
      </c>
      <c r="O310" s="271"/>
      <c r="P310" s="482"/>
      <c r="Q310" s="483"/>
      <c r="R310" s="484"/>
      <c r="S310" s="829"/>
      <c r="T310" s="829"/>
      <c r="W310" s="168">
        <f t="shared" si="1479"/>
        <v>0</v>
      </c>
      <c r="X310" s="447"/>
      <c r="Y310" s="145" t="str">
        <f t="shared" si="1474"/>
        <v/>
      </c>
      <c r="Z310" s="145" t="str">
        <f t="shared" si="1475"/>
        <v/>
      </c>
      <c r="AA310" s="145" t="str">
        <f t="shared" si="1476"/>
        <v/>
      </c>
      <c r="AB310" s="145" t="str">
        <f t="shared" si="1477"/>
        <v/>
      </c>
      <c r="AC310" s="178">
        <f t="shared" si="1480"/>
        <v>0</v>
      </c>
      <c r="AD310" s="309" t="str">
        <f t="shared" si="1709"/>
        <v/>
      </c>
      <c r="AE310" s="145" t="str">
        <f t="shared" si="1481"/>
        <v/>
      </c>
      <c r="AF310" s="145" t="str">
        <f t="shared" si="1482"/>
        <v/>
      </c>
      <c r="AG310" s="182" t="str">
        <f t="shared" si="1483"/>
        <v/>
      </c>
      <c r="AH310" s="164">
        <f t="shared" si="1484"/>
        <v>0</v>
      </c>
      <c r="AJ310" s="164">
        <f t="shared" si="1485"/>
        <v>0</v>
      </c>
      <c r="AK310" s="164" t="str">
        <f t="shared" si="1486"/>
        <v>00000</v>
      </c>
      <c r="AL310" s="188" t="str">
        <f t="shared" si="1487"/>
        <v>0秒0</v>
      </c>
      <c r="AM310" s="189">
        <f t="shared" si="1488"/>
        <v>0</v>
      </c>
      <c r="AN310" s="189" t="str">
        <f t="shared" si="1489"/>
        <v>0</v>
      </c>
      <c r="AO310" s="189" t="str">
        <f t="shared" si="1490"/>
        <v>0</v>
      </c>
      <c r="AP310" s="189" t="str">
        <f t="shared" si="1491"/>
        <v>0m</v>
      </c>
      <c r="AQ310" s="189" t="str">
        <f t="shared" si="1492"/>
        <v>点</v>
      </c>
      <c r="AR310" s="164">
        <f t="shared" si="1493"/>
        <v>0</v>
      </c>
      <c r="AS310" s="144" t="str">
        <f t="shared" si="1494"/>
        <v/>
      </c>
      <c r="AT310" s="164">
        <f t="shared" si="1495"/>
        <v>0</v>
      </c>
      <c r="AU310" s="164">
        <f t="shared" si="1496"/>
        <v>0</v>
      </c>
      <c r="AV310" s="164">
        <f t="shared" si="1497"/>
        <v>0</v>
      </c>
      <c r="AW310" s="459"/>
      <c r="AX310" s="459"/>
      <c r="AY310" s="456"/>
      <c r="AZ310" s="453"/>
      <c r="BA310" s="145" t="str">
        <f t="shared" si="1498"/>
        <v/>
      </c>
      <c r="BB310" s="145" t="str">
        <f t="shared" si="1499"/>
        <v/>
      </c>
      <c r="BC310" s="145" t="str">
        <f t="shared" si="1500"/>
        <v/>
      </c>
      <c r="BD310" s="203" t="str">
        <f>IF(J310="","",COUNTIF($BC$14:BC310,BC310))</f>
        <v/>
      </c>
      <c r="BE310" s="1" t="str">
        <f t="shared" si="1501"/>
        <v/>
      </c>
      <c r="BF310" s="447"/>
      <c r="BG310" s="447"/>
      <c r="BH310" s="447"/>
      <c r="BI310" s="447"/>
      <c r="BJ310" s="447"/>
      <c r="BK310" s="450"/>
      <c r="BL310" s="447"/>
      <c r="BM310" s="447"/>
      <c r="BN310" s="145">
        <f>COUNTIF($AE$14:AE310,AD310&amp;"-"&amp;"*5000m*")</f>
        <v>0</v>
      </c>
      <c r="BO310" s="447"/>
      <c r="BP310" s="450"/>
      <c r="BQ310" s="447"/>
      <c r="BR310" s="447"/>
      <c r="BS310" s="447"/>
      <c r="BT310" s="447"/>
      <c r="BU310" s="447"/>
      <c r="BV310" s="447"/>
    </row>
    <row r="311" spans="1:74" s="1" customFormat="1" ht="18" customHeight="1" thickTop="1" thickBot="1">
      <c r="A311" s="522">
        <v>100</v>
      </c>
      <c r="B311" s="500" t="s">
        <v>1224</v>
      </c>
      <c r="C311" s="502"/>
      <c r="D311" s="502" t="str">
        <f>IF(C311&gt;0,VLOOKUP(C311,男子登録情報!$A$1:$H$1688,3,0),"")</f>
        <v/>
      </c>
      <c r="E311" s="502" t="str">
        <f>IF(C311&gt;0,VLOOKUP(C311,男子登録情報!$A$1:$H$1688,4,0),"")</f>
        <v/>
      </c>
      <c r="F311" s="30" t="str">
        <f>IF(C311&gt;0,VLOOKUP(C311,男子登録情報!$A$1:$H$1688,8,0),"")</f>
        <v/>
      </c>
      <c r="G311" s="491" t="e">
        <f>IF(F312&gt;0,VLOOKUP(F312,男子登録情報!$N$2:$O$48,2,0),"")</f>
        <v>#N/A</v>
      </c>
      <c r="H311" s="491" t="str">
        <f t="shared" ref="H311" si="1710">IF(C311&gt;0,TEXT(C311,"100000000"),"000000000")</f>
        <v>000000000</v>
      </c>
      <c r="I311" s="5" t="s">
        <v>26</v>
      </c>
      <c r="J311" s="112"/>
      <c r="K311" s="6" t="str">
        <f>IF(J311&gt;0,VLOOKUP(J311,男子登録情報!$J$1:$K$22,2,0),"")</f>
        <v/>
      </c>
      <c r="L311" s="5" t="s">
        <v>29</v>
      </c>
      <c r="M311" s="150"/>
      <c r="N311" s="7" t="str">
        <f t="shared" si="1473"/>
        <v/>
      </c>
      <c r="O311" s="271"/>
      <c r="P311" s="512"/>
      <c r="Q311" s="513"/>
      <c r="R311" s="514"/>
      <c r="S311" s="827"/>
      <c r="T311" s="827"/>
      <c r="W311" s="168">
        <f t="shared" si="1479"/>
        <v>0</v>
      </c>
      <c r="X311" s="447">
        <f t="shared" ref="X311" si="1711">C311</f>
        <v>0</v>
      </c>
      <c r="Y311" s="145" t="str">
        <f t="shared" si="1474"/>
        <v/>
      </c>
      <c r="Z311" s="145" t="str">
        <f t="shared" si="1475"/>
        <v/>
      </c>
      <c r="AA311" s="145" t="str">
        <f t="shared" si="1476"/>
        <v/>
      </c>
      <c r="AB311" s="145" t="str">
        <f t="shared" si="1477"/>
        <v/>
      </c>
      <c r="AC311" s="178">
        <f t="shared" si="1480"/>
        <v>0</v>
      </c>
      <c r="AD311" s="307" t="str">
        <f t="shared" ref="AD311" si="1712">IF(D311="","",D311)</f>
        <v/>
      </c>
      <c r="AE311" s="145" t="str">
        <f t="shared" si="1481"/>
        <v/>
      </c>
      <c r="AF311" s="145" t="str">
        <f t="shared" si="1482"/>
        <v/>
      </c>
      <c r="AG311" s="182" t="str">
        <f t="shared" si="1483"/>
        <v/>
      </c>
      <c r="AH311" s="164">
        <f t="shared" si="1484"/>
        <v>0</v>
      </c>
      <c r="AJ311" s="164">
        <f t="shared" si="1485"/>
        <v>0</v>
      </c>
      <c r="AK311" s="164" t="str">
        <f t="shared" si="1486"/>
        <v>00000</v>
      </c>
      <c r="AL311" s="188" t="str">
        <f t="shared" si="1487"/>
        <v>0秒0</v>
      </c>
      <c r="AM311" s="189">
        <f t="shared" si="1488"/>
        <v>0</v>
      </c>
      <c r="AN311" s="189" t="str">
        <f t="shared" si="1489"/>
        <v>0</v>
      </c>
      <c r="AO311" s="189" t="str">
        <f t="shared" si="1490"/>
        <v>0</v>
      </c>
      <c r="AP311" s="189" t="str">
        <f t="shared" si="1491"/>
        <v>0m</v>
      </c>
      <c r="AQ311" s="189" t="str">
        <f t="shared" si="1492"/>
        <v>点</v>
      </c>
      <c r="AR311" s="164">
        <f t="shared" si="1493"/>
        <v>0</v>
      </c>
      <c r="AS311" s="144" t="str">
        <f t="shared" si="1494"/>
        <v/>
      </c>
      <c r="AT311" s="164">
        <f t="shared" si="1495"/>
        <v>0</v>
      </c>
      <c r="AU311" s="164">
        <f t="shared" si="1496"/>
        <v>0</v>
      </c>
      <c r="AV311" s="164">
        <f t="shared" si="1497"/>
        <v>0</v>
      </c>
      <c r="AW311" s="457">
        <f>IF(S311="",0,COUNTA($S$14:S313))</f>
        <v>0</v>
      </c>
      <c r="AX311" s="457">
        <f>IF(T311="",0,COUNTA($T$14:T313))</f>
        <v>0</v>
      </c>
      <c r="AY311" s="454">
        <f>IF(OR($K311="20100",$K312="20100",$K313="20100"),COUNTIF($K$14:K313,"20100"),0)</f>
        <v>0</v>
      </c>
      <c r="AZ311" s="451">
        <f t="shared" ref="AZ311" si="1713">IF($AY311=0,0,INDEX($M311:$M313,MATCH("20100",$K311:$K313,0),1))</f>
        <v>0</v>
      </c>
      <c r="BA311" s="145" t="str">
        <f t="shared" si="1498"/>
        <v/>
      </c>
      <c r="BB311" s="145" t="str">
        <f t="shared" si="1499"/>
        <v/>
      </c>
      <c r="BC311" s="145" t="str">
        <f t="shared" si="1500"/>
        <v/>
      </c>
      <c r="BD311" s="203" t="str">
        <f>IF(J311="","",COUNTIF($BC$14:BC311,BC311))</f>
        <v/>
      </c>
      <c r="BE311" s="1" t="str">
        <f t="shared" si="1501"/>
        <v/>
      </c>
      <c r="BF311" s="447" t="str">
        <f>IF(D311="","",COUNTIF($AD$14:AD311,AD311))</f>
        <v/>
      </c>
      <c r="BG311" s="447">
        <f t="shared" ref="BG311" si="1714">IF(BF311=1,BF311,0)</f>
        <v>0</v>
      </c>
      <c r="BH311" s="447" t="str">
        <f t="shared" ref="BH311" si="1715">IF(D311="","",$BL311)</f>
        <v/>
      </c>
      <c r="BI311" s="447" t="str">
        <f t="shared" ref="BI311" si="1716">IF(E311="","",$BL311)</f>
        <v/>
      </c>
      <c r="BJ311" s="447" t="str">
        <f t="shared" ref="BJ311" si="1717">IF(F311="","",$BL311)</f>
        <v/>
      </c>
      <c r="BK311" s="448" t="str">
        <f t="shared" ref="BK311" si="1718">IFERROR(IF(G311="","",BL311),"")</f>
        <v/>
      </c>
      <c r="BL311" s="447">
        <v>100</v>
      </c>
      <c r="BM311" s="447">
        <f t="shared" ref="BM311" si="1719">IF(C311&gt;0,"",IF(COUNTIF(BH311:BK313,BL311)=4,"",1))</f>
        <v>1</v>
      </c>
      <c r="BN311" s="145">
        <f>COUNTIF($AE$14:AE311,AD311&amp;"-"&amp;"*5000m*")</f>
        <v>0</v>
      </c>
      <c r="BO311" s="447">
        <f t="shared" ref="BO311" si="1720">SUM(BN311:BN313)/3</f>
        <v>0</v>
      </c>
      <c r="BP311" s="448" t="str">
        <f t="shared" ref="BP311" si="1721">IF(AD311="","",IF(AND(COUNTA(J311:J313)=0,COUNTA(S311:T313)=0),1,""))</f>
        <v/>
      </c>
      <c r="BQ311" s="447">
        <f t="shared" ref="BQ311:BR311" si="1722">IF(AND($AD311="",COUNTA(S311)&gt;0),1,0)</f>
        <v>0</v>
      </c>
      <c r="BR311" s="447">
        <f t="shared" si="1722"/>
        <v>0</v>
      </c>
      <c r="BS311" s="447" t="str">
        <f t="shared" ref="BS311" si="1723">D311&amp;"-"&amp;S311</f>
        <v>-</v>
      </c>
      <c r="BT311" s="447" t="str">
        <f>IF(S311="","",COUNTIF($BS$14:BS311,BS311))</f>
        <v/>
      </c>
      <c r="BU311" s="447" t="str">
        <f t="shared" ref="BU311" si="1724">D311&amp;"-"&amp;T311</f>
        <v>-</v>
      </c>
      <c r="BV311" s="447" t="str">
        <f>IF(T311="","",COUNTIF($BU$14:BU311,BU311))</f>
        <v/>
      </c>
    </row>
    <row r="312" spans="1:74" s="1" customFormat="1" ht="18" customHeight="1" thickBot="1">
      <c r="A312" s="523"/>
      <c r="B312" s="501"/>
      <c r="C312" s="503"/>
      <c r="D312" s="503"/>
      <c r="E312" s="503"/>
      <c r="F312" s="31" t="str">
        <f>IF(C311&gt;0,VLOOKUP(C311,男子登録情報!$A$1:$H$1688,5,0),"")</f>
        <v/>
      </c>
      <c r="G312" s="492"/>
      <c r="H312" s="492"/>
      <c r="I312" s="8" t="s">
        <v>30</v>
      </c>
      <c r="J312" s="112"/>
      <c r="K312" s="6" t="str">
        <f>IF(J312&gt;0,VLOOKUP(J312,男子登録情報!$J$1:$K$22,2,0),"")</f>
        <v/>
      </c>
      <c r="L312" s="8" t="s">
        <v>31</v>
      </c>
      <c r="M312" s="148"/>
      <c r="N312" s="7" t="str">
        <f t="shared" si="1473"/>
        <v/>
      </c>
      <c r="O312" s="271"/>
      <c r="P312" s="479"/>
      <c r="Q312" s="480"/>
      <c r="R312" s="481"/>
      <c r="S312" s="828"/>
      <c r="T312" s="828"/>
      <c r="W312" s="168">
        <f t="shared" si="1479"/>
        <v>0</v>
      </c>
      <c r="X312" s="447"/>
      <c r="Y312" s="145" t="str">
        <f t="shared" si="1474"/>
        <v/>
      </c>
      <c r="Z312" s="145" t="str">
        <f t="shared" si="1475"/>
        <v/>
      </c>
      <c r="AA312" s="145" t="str">
        <f t="shared" si="1476"/>
        <v/>
      </c>
      <c r="AB312" s="145" t="str">
        <f t="shared" si="1477"/>
        <v/>
      </c>
      <c r="AC312" s="178">
        <f t="shared" si="1480"/>
        <v>0</v>
      </c>
      <c r="AD312" s="308" t="str">
        <f t="shared" ref="AD312:AD313" si="1725">AD311</f>
        <v/>
      </c>
      <c r="AE312" s="145" t="str">
        <f t="shared" si="1481"/>
        <v/>
      </c>
      <c r="AF312" s="145" t="str">
        <f t="shared" si="1482"/>
        <v/>
      </c>
      <c r="AG312" s="182" t="str">
        <f t="shared" si="1483"/>
        <v/>
      </c>
      <c r="AH312" s="164">
        <f t="shared" si="1484"/>
        <v>0</v>
      </c>
      <c r="AJ312" s="164">
        <f t="shared" si="1485"/>
        <v>0</v>
      </c>
      <c r="AK312" s="164" t="str">
        <f t="shared" si="1486"/>
        <v>00000</v>
      </c>
      <c r="AL312" s="188" t="str">
        <f t="shared" si="1487"/>
        <v>0秒0</v>
      </c>
      <c r="AM312" s="189">
        <f t="shared" si="1488"/>
        <v>0</v>
      </c>
      <c r="AN312" s="189" t="str">
        <f t="shared" si="1489"/>
        <v>0</v>
      </c>
      <c r="AO312" s="189" t="str">
        <f t="shared" si="1490"/>
        <v>0</v>
      </c>
      <c r="AP312" s="189" t="str">
        <f t="shared" si="1491"/>
        <v>0m</v>
      </c>
      <c r="AQ312" s="189" t="str">
        <f t="shared" si="1492"/>
        <v>点</v>
      </c>
      <c r="AR312" s="164">
        <f t="shared" si="1493"/>
        <v>0</v>
      </c>
      <c r="AS312" s="144" t="str">
        <f t="shared" si="1494"/>
        <v/>
      </c>
      <c r="AT312" s="164">
        <f t="shared" si="1495"/>
        <v>0</v>
      </c>
      <c r="AU312" s="164">
        <f t="shared" si="1496"/>
        <v>0</v>
      </c>
      <c r="AV312" s="164">
        <f t="shared" si="1497"/>
        <v>0</v>
      </c>
      <c r="AW312" s="458"/>
      <c r="AX312" s="458"/>
      <c r="AY312" s="455"/>
      <c r="AZ312" s="452"/>
      <c r="BA312" s="145" t="str">
        <f t="shared" si="1498"/>
        <v/>
      </c>
      <c r="BB312" s="145" t="str">
        <f t="shared" si="1499"/>
        <v/>
      </c>
      <c r="BC312" s="145" t="str">
        <f t="shared" si="1500"/>
        <v/>
      </c>
      <c r="BD312" s="203" t="str">
        <f>IF(J312="","",COUNTIF($BC$14:BC312,BC312))</f>
        <v/>
      </c>
      <c r="BE312" s="1" t="str">
        <f t="shared" si="1501"/>
        <v/>
      </c>
      <c r="BF312" s="447"/>
      <c r="BG312" s="447"/>
      <c r="BH312" s="447"/>
      <c r="BI312" s="447"/>
      <c r="BJ312" s="447"/>
      <c r="BK312" s="449"/>
      <c r="BL312" s="447"/>
      <c r="BM312" s="447"/>
      <c r="BN312" s="145">
        <f>COUNTIF($AE$14:AE312,AD312&amp;"-"&amp;"*5000m*")</f>
        <v>0</v>
      </c>
      <c r="BO312" s="447"/>
      <c r="BP312" s="449"/>
      <c r="BQ312" s="447"/>
      <c r="BR312" s="447"/>
      <c r="BS312" s="447"/>
      <c r="BT312" s="447"/>
      <c r="BU312" s="447"/>
      <c r="BV312" s="447"/>
    </row>
    <row r="313" spans="1:74" s="1" customFormat="1" ht="18" customHeight="1" thickBot="1">
      <c r="A313" s="524"/>
      <c r="B313" s="169" t="s">
        <v>32</v>
      </c>
      <c r="C313" s="170"/>
      <c r="D313" s="32"/>
      <c r="E313" s="32"/>
      <c r="F313" s="33"/>
      <c r="G313" s="493"/>
      <c r="H313" s="493"/>
      <c r="I313" s="9" t="s">
        <v>33</v>
      </c>
      <c r="J313" s="112"/>
      <c r="K313" s="6" t="str">
        <f>IF(J313&gt;0,VLOOKUP(J313,男子登録情報!$J$1:$K$22,2,0),"")</f>
        <v/>
      </c>
      <c r="L313" s="10" t="s">
        <v>34</v>
      </c>
      <c r="M313" s="149"/>
      <c r="N313" s="7" t="str">
        <f t="shared" si="1473"/>
        <v/>
      </c>
      <c r="O313" s="271"/>
      <c r="P313" s="482"/>
      <c r="Q313" s="483"/>
      <c r="R313" s="484"/>
      <c r="S313" s="829"/>
      <c r="T313" s="829"/>
      <c r="W313" s="168">
        <f t="shared" si="1479"/>
        <v>0</v>
      </c>
      <c r="X313" s="447"/>
      <c r="Y313" s="145" t="str">
        <f t="shared" si="1474"/>
        <v/>
      </c>
      <c r="Z313" s="145" t="str">
        <f t="shared" si="1475"/>
        <v/>
      </c>
      <c r="AA313" s="145" t="str">
        <f t="shared" si="1476"/>
        <v/>
      </c>
      <c r="AB313" s="145" t="str">
        <f t="shared" si="1477"/>
        <v/>
      </c>
      <c r="AC313" s="178">
        <f t="shared" si="1480"/>
        <v>0</v>
      </c>
      <c r="AD313" s="309" t="str">
        <f t="shared" si="1725"/>
        <v/>
      </c>
      <c r="AE313" s="145" t="str">
        <f t="shared" si="1481"/>
        <v/>
      </c>
      <c r="AF313" s="145" t="str">
        <f t="shared" si="1482"/>
        <v/>
      </c>
      <c r="AG313" s="182" t="str">
        <f t="shared" si="1483"/>
        <v/>
      </c>
      <c r="AH313" s="164">
        <f t="shared" si="1484"/>
        <v>0</v>
      </c>
      <c r="AJ313" s="164">
        <f t="shared" si="1485"/>
        <v>0</v>
      </c>
      <c r="AK313" s="164" t="str">
        <f t="shared" si="1486"/>
        <v>00000</v>
      </c>
      <c r="AL313" s="188" t="str">
        <f t="shared" si="1487"/>
        <v>0秒0</v>
      </c>
      <c r="AM313" s="189">
        <f t="shared" si="1488"/>
        <v>0</v>
      </c>
      <c r="AN313" s="189" t="str">
        <f t="shared" si="1489"/>
        <v>0</v>
      </c>
      <c r="AO313" s="189" t="str">
        <f t="shared" si="1490"/>
        <v>0</v>
      </c>
      <c r="AP313" s="189" t="str">
        <f t="shared" si="1491"/>
        <v>0m</v>
      </c>
      <c r="AQ313" s="189" t="str">
        <f t="shared" si="1492"/>
        <v>点</v>
      </c>
      <c r="AR313" s="164">
        <f t="shared" si="1493"/>
        <v>0</v>
      </c>
      <c r="AS313" s="144" t="str">
        <f t="shared" si="1494"/>
        <v/>
      </c>
      <c r="AT313" s="164">
        <f t="shared" si="1495"/>
        <v>0</v>
      </c>
      <c r="AU313" s="164">
        <f t="shared" si="1496"/>
        <v>0</v>
      </c>
      <c r="AV313" s="164">
        <f t="shared" si="1497"/>
        <v>0</v>
      </c>
      <c r="AW313" s="459"/>
      <c r="AX313" s="459"/>
      <c r="AY313" s="456"/>
      <c r="AZ313" s="453"/>
      <c r="BA313" s="145" t="str">
        <f t="shared" si="1498"/>
        <v/>
      </c>
      <c r="BB313" s="145" t="str">
        <f t="shared" si="1499"/>
        <v/>
      </c>
      <c r="BC313" s="145" t="str">
        <f t="shared" si="1500"/>
        <v/>
      </c>
      <c r="BD313" s="203" t="str">
        <f>IF(J313="","",COUNTIF($BC$14:BC313,BC313))</f>
        <v/>
      </c>
      <c r="BE313" s="1" t="str">
        <f t="shared" si="1501"/>
        <v/>
      </c>
      <c r="BF313" s="447"/>
      <c r="BG313" s="447"/>
      <c r="BH313" s="447"/>
      <c r="BI313" s="447"/>
      <c r="BJ313" s="447"/>
      <c r="BK313" s="450"/>
      <c r="BL313" s="447"/>
      <c r="BM313" s="447"/>
      <c r="BN313" s="145">
        <f>COUNTIF($AE$14:AE313,AD313&amp;"-"&amp;"*5000m*")</f>
        <v>0</v>
      </c>
      <c r="BO313" s="447"/>
      <c r="BP313" s="450"/>
      <c r="BQ313" s="447"/>
      <c r="BR313" s="447"/>
      <c r="BS313" s="447"/>
      <c r="BT313" s="447"/>
      <c r="BU313" s="447"/>
      <c r="BV313" s="447"/>
    </row>
    <row r="314" spans="1:74" s="1" customFormat="1" ht="18" customHeight="1" thickTop="1" thickBot="1">
      <c r="A314" s="522">
        <v>101</v>
      </c>
      <c r="B314" s="500" t="s">
        <v>1224</v>
      </c>
      <c r="C314" s="502"/>
      <c r="D314" s="502" t="str">
        <f>IF(C314&gt;0,VLOOKUP(C314,男子登録情報!$A$1:$H$1688,3,0),"")</f>
        <v/>
      </c>
      <c r="E314" s="502" t="str">
        <f>IF(C314&gt;0,VLOOKUP(C314,男子登録情報!$A$1:$H$1688,4,0),"")</f>
        <v/>
      </c>
      <c r="F314" s="30" t="str">
        <f>IF(C314&gt;0,VLOOKUP(C314,男子登録情報!$A$1:$H$1688,8,0),"")</f>
        <v/>
      </c>
      <c r="G314" s="491" t="e">
        <f>IF(F315&gt;0,VLOOKUP(F315,男子登録情報!$N$2:$O$48,2,0),"")</f>
        <v>#N/A</v>
      </c>
      <c r="H314" s="491" t="str">
        <f t="shared" ref="H314" si="1726">IF(C314&gt;0,TEXT(C314,"100000000"),"000000000")</f>
        <v>000000000</v>
      </c>
      <c r="I314" s="5" t="s">
        <v>26</v>
      </c>
      <c r="J314" s="112"/>
      <c r="K314" s="6" t="str">
        <f>IF(J314&gt;0,VLOOKUP(J314,男子登録情報!$J$1:$K$22,2,0),"")</f>
        <v/>
      </c>
      <c r="L314" s="5" t="s">
        <v>29</v>
      </c>
      <c r="M314" s="150"/>
      <c r="N314" s="7" t="str">
        <f t="shared" si="1473"/>
        <v/>
      </c>
      <c r="O314" s="271"/>
      <c r="P314" s="512"/>
      <c r="Q314" s="513"/>
      <c r="R314" s="514"/>
      <c r="S314" s="827"/>
      <c r="T314" s="827"/>
      <c r="W314" s="168">
        <f t="shared" si="1479"/>
        <v>0</v>
      </c>
      <c r="X314" s="447">
        <f t="shared" ref="X314" si="1727">C314</f>
        <v>0</v>
      </c>
      <c r="Y314" s="145" t="str">
        <f t="shared" si="1474"/>
        <v/>
      </c>
      <c r="Z314" s="145" t="str">
        <f t="shared" si="1475"/>
        <v/>
      </c>
      <c r="AA314" s="145" t="str">
        <f t="shared" si="1476"/>
        <v/>
      </c>
      <c r="AB314" s="145" t="str">
        <f t="shared" si="1477"/>
        <v/>
      </c>
      <c r="AC314" s="178">
        <f t="shared" si="1480"/>
        <v>0</v>
      </c>
      <c r="AD314" s="307" t="str">
        <f t="shared" ref="AD314" si="1728">IF(D314="","",D314)</f>
        <v/>
      </c>
      <c r="AE314" s="145" t="str">
        <f t="shared" si="1481"/>
        <v/>
      </c>
      <c r="AF314" s="145" t="str">
        <f t="shared" si="1482"/>
        <v/>
      </c>
      <c r="AG314" s="182" t="str">
        <f t="shared" si="1483"/>
        <v/>
      </c>
      <c r="AH314" s="164">
        <f t="shared" si="1484"/>
        <v>0</v>
      </c>
      <c r="AJ314" s="164">
        <f t="shared" si="1485"/>
        <v>0</v>
      </c>
      <c r="AK314" s="164" t="str">
        <f t="shared" si="1486"/>
        <v>00000</v>
      </c>
      <c r="AL314" s="188" t="str">
        <f t="shared" si="1487"/>
        <v>0秒0</v>
      </c>
      <c r="AM314" s="189">
        <f t="shared" si="1488"/>
        <v>0</v>
      </c>
      <c r="AN314" s="189" t="str">
        <f t="shared" si="1489"/>
        <v>0</v>
      </c>
      <c r="AO314" s="189" t="str">
        <f t="shared" si="1490"/>
        <v>0</v>
      </c>
      <c r="AP314" s="189" t="str">
        <f t="shared" si="1491"/>
        <v>0m</v>
      </c>
      <c r="AQ314" s="189" t="str">
        <f t="shared" si="1492"/>
        <v>点</v>
      </c>
      <c r="AR314" s="164">
        <f t="shared" si="1493"/>
        <v>0</v>
      </c>
      <c r="AS314" s="144" t="str">
        <f t="shared" si="1494"/>
        <v/>
      </c>
      <c r="AT314" s="164">
        <f t="shared" si="1495"/>
        <v>0</v>
      </c>
      <c r="AU314" s="164">
        <f t="shared" si="1496"/>
        <v>0</v>
      </c>
      <c r="AV314" s="164">
        <f t="shared" si="1497"/>
        <v>0</v>
      </c>
      <c r="AW314" s="457">
        <f>IF(S314="",0,COUNTA($S$14:S316))</f>
        <v>0</v>
      </c>
      <c r="AX314" s="457">
        <f>IF(T314="",0,COUNTA($T$14:T316))</f>
        <v>0</v>
      </c>
      <c r="AY314" s="454">
        <f>IF(OR($K314="20100",$K315="20100",$K316="20100"),COUNTIF($K$14:K316,"20100"),0)</f>
        <v>0</v>
      </c>
      <c r="AZ314" s="451">
        <f t="shared" ref="AZ314" si="1729">IF($AY314=0,0,INDEX($M314:$M316,MATCH("20100",$K314:$K316,0),1))</f>
        <v>0</v>
      </c>
      <c r="BA314" s="145" t="str">
        <f t="shared" si="1498"/>
        <v/>
      </c>
      <c r="BB314" s="145" t="str">
        <f t="shared" si="1499"/>
        <v/>
      </c>
      <c r="BC314" s="145" t="str">
        <f t="shared" si="1500"/>
        <v/>
      </c>
      <c r="BD314" s="203" t="str">
        <f>IF(J314="","",COUNTIF($BC$14:BC314,BC314))</f>
        <v/>
      </c>
      <c r="BE314" s="1" t="str">
        <f t="shared" si="1501"/>
        <v/>
      </c>
      <c r="BF314" s="447" t="str">
        <f>IF(D314="","",COUNTIF($AD$14:AD314,AD314))</f>
        <v/>
      </c>
      <c r="BG314" s="447">
        <f t="shared" ref="BG314" si="1730">IF(BF314=1,BF314,0)</f>
        <v>0</v>
      </c>
      <c r="BH314" s="447" t="str">
        <f t="shared" ref="BH314" si="1731">IF(D314="","",$BL314)</f>
        <v/>
      </c>
      <c r="BI314" s="447" t="str">
        <f t="shared" ref="BI314" si="1732">IF(E314="","",$BL314)</f>
        <v/>
      </c>
      <c r="BJ314" s="447" t="str">
        <f t="shared" ref="BJ314" si="1733">IF(F314="","",$BL314)</f>
        <v/>
      </c>
      <c r="BK314" s="448" t="str">
        <f t="shared" ref="BK314" si="1734">IFERROR(IF(G314="","",BL314),"")</f>
        <v/>
      </c>
      <c r="BL314" s="447">
        <v>101</v>
      </c>
      <c r="BM314" s="447">
        <f t="shared" ref="BM314" si="1735">IF(C314&gt;0,"",IF(COUNTIF(BH314:BK316,BL314)=4,"",1))</f>
        <v>1</v>
      </c>
      <c r="BN314" s="145">
        <f>COUNTIF($AE$14:AE314,AD314&amp;"-"&amp;"*5000m*")</f>
        <v>0</v>
      </c>
      <c r="BO314" s="447">
        <f t="shared" ref="BO314" si="1736">SUM(BN314:BN316)/3</f>
        <v>0</v>
      </c>
      <c r="BP314" s="448" t="str">
        <f t="shared" ref="BP314" si="1737">IF(AD314="","",IF(AND(COUNTA(J314:J316)=0,COUNTA(S314:T316)=0),1,""))</f>
        <v/>
      </c>
      <c r="BQ314" s="447">
        <f t="shared" ref="BQ314:BR314" si="1738">IF(AND($AD314="",COUNTA(S314)&gt;0),1,0)</f>
        <v>0</v>
      </c>
      <c r="BR314" s="447">
        <f t="shared" si="1738"/>
        <v>0</v>
      </c>
      <c r="BS314" s="447" t="str">
        <f t="shared" ref="BS314" si="1739">D314&amp;"-"&amp;S314</f>
        <v>-</v>
      </c>
      <c r="BT314" s="447" t="str">
        <f>IF(S314="","",COUNTIF($BS$14:BS314,BS314))</f>
        <v/>
      </c>
      <c r="BU314" s="447" t="str">
        <f t="shared" ref="BU314" si="1740">D314&amp;"-"&amp;T314</f>
        <v>-</v>
      </c>
      <c r="BV314" s="447" t="str">
        <f>IF(T314="","",COUNTIF($BU$14:BU314,BU314))</f>
        <v/>
      </c>
    </row>
    <row r="315" spans="1:74" s="1" customFormat="1" ht="18" customHeight="1" thickBot="1">
      <c r="A315" s="523"/>
      <c r="B315" s="501"/>
      <c r="C315" s="503"/>
      <c r="D315" s="503"/>
      <c r="E315" s="503"/>
      <c r="F315" s="31" t="str">
        <f>IF(C314&gt;0,VLOOKUP(C314,男子登録情報!$A$1:$H$1688,5,0),"")</f>
        <v/>
      </c>
      <c r="G315" s="492"/>
      <c r="H315" s="492"/>
      <c r="I315" s="8" t="s">
        <v>30</v>
      </c>
      <c r="J315" s="112"/>
      <c r="K315" s="6" t="str">
        <f>IF(J315&gt;0,VLOOKUP(J315,男子登録情報!$J$1:$K$22,2,0),"")</f>
        <v/>
      </c>
      <c r="L315" s="8" t="s">
        <v>31</v>
      </c>
      <c r="M315" s="148"/>
      <c r="N315" s="7" t="str">
        <f t="shared" si="1473"/>
        <v/>
      </c>
      <c r="O315" s="271"/>
      <c r="P315" s="479"/>
      <c r="Q315" s="480"/>
      <c r="R315" s="481"/>
      <c r="S315" s="828"/>
      <c r="T315" s="828"/>
      <c r="W315" s="168">
        <f t="shared" si="1479"/>
        <v>0</v>
      </c>
      <c r="X315" s="447"/>
      <c r="Y315" s="145" t="str">
        <f t="shared" si="1474"/>
        <v/>
      </c>
      <c r="Z315" s="145" t="str">
        <f t="shared" si="1475"/>
        <v/>
      </c>
      <c r="AA315" s="145" t="str">
        <f t="shared" si="1476"/>
        <v/>
      </c>
      <c r="AB315" s="145" t="str">
        <f t="shared" si="1477"/>
        <v/>
      </c>
      <c r="AC315" s="178">
        <f t="shared" si="1480"/>
        <v>0</v>
      </c>
      <c r="AD315" s="308" t="str">
        <f t="shared" ref="AD315:AD316" si="1741">AD314</f>
        <v/>
      </c>
      <c r="AE315" s="145" t="str">
        <f t="shared" si="1481"/>
        <v/>
      </c>
      <c r="AF315" s="145" t="str">
        <f t="shared" si="1482"/>
        <v/>
      </c>
      <c r="AG315" s="182" t="str">
        <f t="shared" si="1483"/>
        <v/>
      </c>
      <c r="AH315" s="164">
        <f t="shared" si="1484"/>
        <v>0</v>
      </c>
      <c r="AJ315" s="164">
        <f t="shared" si="1485"/>
        <v>0</v>
      </c>
      <c r="AK315" s="164" t="str">
        <f t="shared" si="1486"/>
        <v>00000</v>
      </c>
      <c r="AL315" s="188" t="str">
        <f t="shared" si="1487"/>
        <v>0秒0</v>
      </c>
      <c r="AM315" s="189">
        <f t="shared" si="1488"/>
        <v>0</v>
      </c>
      <c r="AN315" s="189" t="str">
        <f t="shared" si="1489"/>
        <v>0</v>
      </c>
      <c r="AO315" s="189" t="str">
        <f t="shared" si="1490"/>
        <v>0</v>
      </c>
      <c r="AP315" s="189" t="str">
        <f t="shared" si="1491"/>
        <v>0m</v>
      </c>
      <c r="AQ315" s="189" t="str">
        <f t="shared" si="1492"/>
        <v>点</v>
      </c>
      <c r="AR315" s="164">
        <f t="shared" si="1493"/>
        <v>0</v>
      </c>
      <c r="AS315" s="144" t="str">
        <f t="shared" si="1494"/>
        <v/>
      </c>
      <c r="AT315" s="164">
        <f t="shared" si="1495"/>
        <v>0</v>
      </c>
      <c r="AU315" s="164">
        <f t="shared" si="1496"/>
        <v>0</v>
      </c>
      <c r="AV315" s="164">
        <f t="shared" si="1497"/>
        <v>0</v>
      </c>
      <c r="AW315" s="458"/>
      <c r="AX315" s="458"/>
      <c r="AY315" s="455"/>
      <c r="AZ315" s="452"/>
      <c r="BA315" s="145" t="str">
        <f t="shared" si="1498"/>
        <v/>
      </c>
      <c r="BB315" s="145" t="str">
        <f t="shared" si="1499"/>
        <v/>
      </c>
      <c r="BC315" s="145" t="str">
        <f t="shared" si="1500"/>
        <v/>
      </c>
      <c r="BD315" s="203" t="str">
        <f>IF(J315="","",COUNTIF($BC$14:BC315,BC315))</f>
        <v/>
      </c>
      <c r="BE315" s="1" t="str">
        <f t="shared" si="1501"/>
        <v/>
      </c>
      <c r="BF315" s="447"/>
      <c r="BG315" s="447"/>
      <c r="BH315" s="447"/>
      <c r="BI315" s="447"/>
      <c r="BJ315" s="447"/>
      <c r="BK315" s="449"/>
      <c r="BL315" s="447"/>
      <c r="BM315" s="447"/>
      <c r="BN315" s="145">
        <f>COUNTIF($AE$14:AE315,AD315&amp;"-"&amp;"*5000m*")</f>
        <v>0</v>
      </c>
      <c r="BO315" s="447"/>
      <c r="BP315" s="449"/>
      <c r="BQ315" s="447"/>
      <c r="BR315" s="447"/>
      <c r="BS315" s="447"/>
      <c r="BT315" s="447"/>
      <c r="BU315" s="447"/>
      <c r="BV315" s="447"/>
    </row>
    <row r="316" spans="1:74" s="1" customFormat="1" ht="18" customHeight="1" thickBot="1">
      <c r="A316" s="524"/>
      <c r="B316" s="169" t="s">
        <v>32</v>
      </c>
      <c r="C316" s="170"/>
      <c r="D316" s="32"/>
      <c r="E316" s="32"/>
      <c r="F316" s="33"/>
      <c r="G316" s="493"/>
      <c r="H316" s="493"/>
      <c r="I316" s="9" t="s">
        <v>33</v>
      </c>
      <c r="J316" s="112"/>
      <c r="K316" s="6" t="str">
        <f>IF(J316&gt;0,VLOOKUP(J316,男子登録情報!$J$1:$K$22,2,0),"")</f>
        <v/>
      </c>
      <c r="L316" s="10" t="s">
        <v>34</v>
      </c>
      <c r="M316" s="149"/>
      <c r="N316" s="7" t="str">
        <f t="shared" si="1473"/>
        <v/>
      </c>
      <c r="O316" s="271"/>
      <c r="P316" s="482"/>
      <c r="Q316" s="483"/>
      <c r="R316" s="484"/>
      <c r="S316" s="829"/>
      <c r="T316" s="829"/>
      <c r="W316" s="168">
        <f t="shared" si="1479"/>
        <v>0</v>
      </c>
      <c r="X316" s="447"/>
      <c r="Y316" s="145" t="str">
        <f t="shared" si="1474"/>
        <v/>
      </c>
      <c r="Z316" s="145" t="str">
        <f t="shared" si="1475"/>
        <v/>
      </c>
      <c r="AA316" s="145" t="str">
        <f t="shared" si="1476"/>
        <v/>
      </c>
      <c r="AB316" s="145" t="str">
        <f t="shared" si="1477"/>
        <v/>
      </c>
      <c r="AC316" s="178">
        <f t="shared" si="1480"/>
        <v>0</v>
      </c>
      <c r="AD316" s="309" t="str">
        <f t="shared" si="1741"/>
        <v/>
      </c>
      <c r="AE316" s="145" t="str">
        <f t="shared" si="1481"/>
        <v/>
      </c>
      <c r="AF316" s="145" t="str">
        <f t="shared" si="1482"/>
        <v/>
      </c>
      <c r="AG316" s="182" t="str">
        <f t="shared" si="1483"/>
        <v/>
      </c>
      <c r="AH316" s="164">
        <f t="shared" si="1484"/>
        <v>0</v>
      </c>
      <c r="AJ316" s="164">
        <f t="shared" si="1485"/>
        <v>0</v>
      </c>
      <c r="AK316" s="164" t="str">
        <f t="shared" si="1486"/>
        <v>00000</v>
      </c>
      <c r="AL316" s="188" t="str">
        <f t="shared" si="1487"/>
        <v>0秒0</v>
      </c>
      <c r="AM316" s="189">
        <f t="shared" si="1488"/>
        <v>0</v>
      </c>
      <c r="AN316" s="189" t="str">
        <f t="shared" si="1489"/>
        <v>0</v>
      </c>
      <c r="AO316" s="189" t="str">
        <f t="shared" si="1490"/>
        <v>0</v>
      </c>
      <c r="AP316" s="189" t="str">
        <f t="shared" si="1491"/>
        <v>0m</v>
      </c>
      <c r="AQ316" s="189" t="str">
        <f t="shared" si="1492"/>
        <v>点</v>
      </c>
      <c r="AR316" s="164">
        <f t="shared" si="1493"/>
        <v>0</v>
      </c>
      <c r="AS316" s="144" t="str">
        <f t="shared" si="1494"/>
        <v/>
      </c>
      <c r="AT316" s="164">
        <f t="shared" si="1495"/>
        <v>0</v>
      </c>
      <c r="AU316" s="164">
        <f t="shared" si="1496"/>
        <v>0</v>
      </c>
      <c r="AV316" s="164">
        <f t="shared" si="1497"/>
        <v>0</v>
      </c>
      <c r="AW316" s="459"/>
      <c r="AX316" s="459"/>
      <c r="AY316" s="456"/>
      <c r="AZ316" s="453"/>
      <c r="BA316" s="145" t="str">
        <f t="shared" si="1498"/>
        <v/>
      </c>
      <c r="BB316" s="145" t="str">
        <f t="shared" si="1499"/>
        <v/>
      </c>
      <c r="BC316" s="145" t="str">
        <f t="shared" si="1500"/>
        <v/>
      </c>
      <c r="BD316" s="203" t="str">
        <f>IF(J316="","",COUNTIF($BC$14:BC316,BC316))</f>
        <v/>
      </c>
      <c r="BE316" s="1" t="str">
        <f t="shared" si="1501"/>
        <v/>
      </c>
      <c r="BF316" s="447"/>
      <c r="BG316" s="447"/>
      <c r="BH316" s="447"/>
      <c r="BI316" s="447"/>
      <c r="BJ316" s="447"/>
      <c r="BK316" s="450"/>
      <c r="BL316" s="447"/>
      <c r="BM316" s="447"/>
      <c r="BN316" s="145">
        <f>COUNTIF($AE$14:AE316,AD316&amp;"-"&amp;"*5000m*")</f>
        <v>0</v>
      </c>
      <c r="BO316" s="447"/>
      <c r="BP316" s="450"/>
      <c r="BQ316" s="447"/>
      <c r="BR316" s="447"/>
      <c r="BS316" s="447"/>
      <c r="BT316" s="447"/>
      <c r="BU316" s="447"/>
      <c r="BV316" s="447"/>
    </row>
    <row r="317" spans="1:74" s="1" customFormat="1" ht="18" customHeight="1" thickTop="1" thickBot="1">
      <c r="A317" s="522">
        <v>102</v>
      </c>
      <c r="B317" s="500" t="s">
        <v>1224</v>
      </c>
      <c r="C317" s="502"/>
      <c r="D317" s="502" t="str">
        <f>IF(C317&gt;0,VLOOKUP(C317,男子登録情報!$A$1:$H$1688,3,0),"")</f>
        <v/>
      </c>
      <c r="E317" s="502" t="str">
        <f>IF(C317&gt;0,VLOOKUP(C317,男子登録情報!$A$1:$H$1688,4,0),"")</f>
        <v/>
      </c>
      <c r="F317" s="30" t="str">
        <f>IF(C317&gt;0,VLOOKUP(C317,男子登録情報!$A$1:$H$1688,8,0),"")</f>
        <v/>
      </c>
      <c r="G317" s="491" t="e">
        <f>IF(F318&gt;0,VLOOKUP(F318,男子登録情報!$N$2:$O$48,2,0),"")</f>
        <v>#N/A</v>
      </c>
      <c r="H317" s="491" t="str">
        <f t="shared" ref="H317" si="1742">IF(C317&gt;0,TEXT(C317,"100000000"),"000000000")</f>
        <v>000000000</v>
      </c>
      <c r="I317" s="5" t="s">
        <v>26</v>
      </c>
      <c r="J317" s="112"/>
      <c r="K317" s="6" t="str">
        <f>IF(J317&gt;0,VLOOKUP(J317,男子登録情報!$J$1:$K$22,2,0),"")</f>
        <v/>
      </c>
      <c r="L317" s="5" t="s">
        <v>29</v>
      </c>
      <c r="M317" s="150"/>
      <c r="N317" s="7" t="str">
        <f t="shared" si="1473"/>
        <v/>
      </c>
      <c r="O317" s="271"/>
      <c r="P317" s="512"/>
      <c r="Q317" s="513"/>
      <c r="R317" s="514"/>
      <c r="S317" s="827"/>
      <c r="T317" s="827"/>
      <c r="W317" s="168">
        <f t="shared" si="1479"/>
        <v>0</v>
      </c>
      <c r="X317" s="447">
        <f t="shared" ref="X317" si="1743">C317</f>
        <v>0</v>
      </c>
      <c r="Y317" s="145" t="str">
        <f t="shared" si="1474"/>
        <v/>
      </c>
      <c r="Z317" s="145" t="str">
        <f t="shared" si="1475"/>
        <v/>
      </c>
      <c r="AA317" s="145" t="str">
        <f t="shared" si="1476"/>
        <v/>
      </c>
      <c r="AB317" s="145" t="str">
        <f t="shared" si="1477"/>
        <v/>
      </c>
      <c r="AC317" s="178">
        <f t="shared" si="1480"/>
        <v>0</v>
      </c>
      <c r="AD317" s="307" t="str">
        <f t="shared" ref="AD317" si="1744">IF(D317="","",D317)</f>
        <v/>
      </c>
      <c r="AE317" s="145" t="str">
        <f t="shared" si="1481"/>
        <v/>
      </c>
      <c r="AF317" s="145" t="str">
        <f t="shared" si="1482"/>
        <v/>
      </c>
      <c r="AG317" s="182" t="str">
        <f t="shared" si="1483"/>
        <v/>
      </c>
      <c r="AH317" s="164">
        <f t="shared" si="1484"/>
        <v>0</v>
      </c>
      <c r="AJ317" s="164">
        <f t="shared" si="1485"/>
        <v>0</v>
      </c>
      <c r="AK317" s="164" t="str">
        <f t="shared" si="1486"/>
        <v>00000</v>
      </c>
      <c r="AL317" s="188" t="str">
        <f t="shared" si="1487"/>
        <v>0秒0</v>
      </c>
      <c r="AM317" s="189">
        <f t="shared" si="1488"/>
        <v>0</v>
      </c>
      <c r="AN317" s="189" t="str">
        <f t="shared" si="1489"/>
        <v>0</v>
      </c>
      <c r="AO317" s="189" t="str">
        <f t="shared" si="1490"/>
        <v>0</v>
      </c>
      <c r="AP317" s="189" t="str">
        <f t="shared" si="1491"/>
        <v>0m</v>
      </c>
      <c r="AQ317" s="189" t="str">
        <f t="shared" si="1492"/>
        <v>点</v>
      </c>
      <c r="AR317" s="164">
        <f t="shared" si="1493"/>
        <v>0</v>
      </c>
      <c r="AS317" s="144" t="str">
        <f t="shared" si="1494"/>
        <v/>
      </c>
      <c r="AT317" s="164">
        <f t="shared" si="1495"/>
        <v>0</v>
      </c>
      <c r="AU317" s="164">
        <f t="shared" si="1496"/>
        <v>0</v>
      </c>
      <c r="AV317" s="164">
        <f t="shared" si="1497"/>
        <v>0</v>
      </c>
      <c r="AW317" s="457">
        <f>IF(S317="",0,COUNTA($S$14:S319))</f>
        <v>0</v>
      </c>
      <c r="AX317" s="457">
        <f>IF(T317="",0,COUNTA($T$14:T319))</f>
        <v>0</v>
      </c>
      <c r="AY317" s="454">
        <f>IF(OR($K317="20100",$K318="20100",$K319="20100"),COUNTIF($K$14:K319,"20100"),0)</f>
        <v>0</v>
      </c>
      <c r="AZ317" s="451">
        <f t="shared" ref="AZ317" si="1745">IF($AY317=0,0,INDEX($M317:$M319,MATCH("20100",$K317:$K319,0),1))</f>
        <v>0</v>
      </c>
      <c r="BA317" s="145" t="str">
        <f t="shared" si="1498"/>
        <v/>
      </c>
      <c r="BB317" s="145" t="str">
        <f t="shared" si="1499"/>
        <v/>
      </c>
      <c r="BC317" s="145" t="str">
        <f t="shared" si="1500"/>
        <v/>
      </c>
      <c r="BD317" s="203" t="str">
        <f>IF(J317="","",COUNTIF($BC$14:BC317,BC317))</f>
        <v/>
      </c>
      <c r="BE317" s="1" t="str">
        <f t="shared" si="1501"/>
        <v/>
      </c>
      <c r="BF317" s="447" t="str">
        <f>IF(D317="","",COUNTIF($AD$14:AD317,AD317))</f>
        <v/>
      </c>
      <c r="BG317" s="447">
        <f t="shared" ref="BG317" si="1746">IF(BF317=1,BF317,0)</f>
        <v>0</v>
      </c>
      <c r="BH317" s="447" t="str">
        <f t="shared" ref="BH317" si="1747">IF(D317="","",$BL317)</f>
        <v/>
      </c>
      <c r="BI317" s="447" t="str">
        <f t="shared" ref="BI317" si="1748">IF(E317="","",$BL317)</f>
        <v/>
      </c>
      <c r="BJ317" s="447" t="str">
        <f t="shared" ref="BJ317" si="1749">IF(F317="","",$BL317)</f>
        <v/>
      </c>
      <c r="BK317" s="448" t="str">
        <f t="shared" ref="BK317" si="1750">IFERROR(IF(G317="","",BL317),"")</f>
        <v/>
      </c>
      <c r="BL317" s="447">
        <v>102</v>
      </c>
      <c r="BM317" s="447">
        <f t="shared" ref="BM317" si="1751">IF(C317&gt;0,"",IF(COUNTIF(BH317:BK319,BL317)=4,"",1))</f>
        <v>1</v>
      </c>
      <c r="BN317" s="145">
        <f>COUNTIF($AE$14:AE317,AD317&amp;"-"&amp;"*5000m*")</f>
        <v>0</v>
      </c>
      <c r="BO317" s="447">
        <f t="shared" ref="BO317" si="1752">SUM(BN317:BN319)/3</f>
        <v>0</v>
      </c>
      <c r="BP317" s="448" t="str">
        <f t="shared" ref="BP317" si="1753">IF(AD317="","",IF(AND(COUNTA(J317:J319)=0,COUNTA(S317:T319)=0),1,""))</f>
        <v/>
      </c>
      <c r="BQ317" s="447">
        <f t="shared" ref="BQ317:BR317" si="1754">IF(AND($AD317="",COUNTA(S317)&gt;0),1,0)</f>
        <v>0</v>
      </c>
      <c r="BR317" s="447">
        <f t="shared" si="1754"/>
        <v>0</v>
      </c>
      <c r="BS317" s="447" t="str">
        <f t="shared" ref="BS317" si="1755">D317&amp;"-"&amp;S317</f>
        <v>-</v>
      </c>
      <c r="BT317" s="447" t="str">
        <f>IF(S317="","",COUNTIF($BS$14:BS317,BS317))</f>
        <v/>
      </c>
      <c r="BU317" s="447" t="str">
        <f t="shared" ref="BU317" si="1756">D317&amp;"-"&amp;T317</f>
        <v>-</v>
      </c>
      <c r="BV317" s="447" t="str">
        <f>IF(T317="","",COUNTIF($BU$14:BU317,BU317))</f>
        <v/>
      </c>
    </row>
    <row r="318" spans="1:74" s="1" customFormat="1" ht="18" customHeight="1" thickBot="1">
      <c r="A318" s="523"/>
      <c r="B318" s="501"/>
      <c r="C318" s="503"/>
      <c r="D318" s="503"/>
      <c r="E318" s="503"/>
      <c r="F318" s="31" t="str">
        <f>IF(C317&gt;0,VLOOKUP(C317,男子登録情報!$A$1:$H$1688,5,0),"")</f>
        <v/>
      </c>
      <c r="G318" s="492"/>
      <c r="H318" s="492"/>
      <c r="I318" s="8" t="s">
        <v>30</v>
      </c>
      <c r="J318" s="112"/>
      <c r="K318" s="6" t="str">
        <f>IF(J318&gt;0,VLOOKUP(J318,男子登録情報!$J$1:$K$22,2,0),"")</f>
        <v/>
      </c>
      <c r="L318" s="8" t="s">
        <v>31</v>
      </c>
      <c r="M318" s="148"/>
      <c r="N318" s="7" t="str">
        <f t="shared" si="1473"/>
        <v/>
      </c>
      <c r="O318" s="271"/>
      <c r="P318" s="479"/>
      <c r="Q318" s="480"/>
      <c r="R318" s="481"/>
      <c r="S318" s="828"/>
      <c r="T318" s="828"/>
      <c r="W318" s="168">
        <f t="shared" si="1479"/>
        <v>0</v>
      </c>
      <c r="X318" s="447"/>
      <c r="Y318" s="145" t="str">
        <f t="shared" si="1474"/>
        <v/>
      </c>
      <c r="Z318" s="145" t="str">
        <f t="shared" si="1475"/>
        <v/>
      </c>
      <c r="AA318" s="145" t="str">
        <f t="shared" si="1476"/>
        <v/>
      </c>
      <c r="AB318" s="145" t="str">
        <f t="shared" si="1477"/>
        <v/>
      </c>
      <c r="AC318" s="178">
        <f t="shared" si="1480"/>
        <v>0</v>
      </c>
      <c r="AD318" s="308" t="str">
        <f t="shared" ref="AD318:AD319" si="1757">AD317</f>
        <v/>
      </c>
      <c r="AE318" s="145" t="str">
        <f t="shared" si="1481"/>
        <v/>
      </c>
      <c r="AF318" s="145" t="str">
        <f t="shared" si="1482"/>
        <v/>
      </c>
      <c r="AG318" s="182" t="str">
        <f t="shared" si="1483"/>
        <v/>
      </c>
      <c r="AH318" s="164">
        <f t="shared" si="1484"/>
        <v>0</v>
      </c>
      <c r="AJ318" s="164">
        <f t="shared" si="1485"/>
        <v>0</v>
      </c>
      <c r="AK318" s="164" t="str">
        <f t="shared" si="1486"/>
        <v>00000</v>
      </c>
      <c r="AL318" s="188" t="str">
        <f t="shared" si="1487"/>
        <v>0秒0</v>
      </c>
      <c r="AM318" s="189">
        <f t="shared" si="1488"/>
        <v>0</v>
      </c>
      <c r="AN318" s="189" t="str">
        <f t="shared" si="1489"/>
        <v>0</v>
      </c>
      <c r="AO318" s="189" t="str">
        <f t="shared" si="1490"/>
        <v>0</v>
      </c>
      <c r="AP318" s="189" t="str">
        <f t="shared" si="1491"/>
        <v>0m</v>
      </c>
      <c r="AQ318" s="189" t="str">
        <f t="shared" si="1492"/>
        <v>点</v>
      </c>
      <c r="AR318" s="164">
        <f t="shared" si="1493"/>
        <v>0</v>
      </c>
      <c r="AS318" s="144" t="str">
        <f t="shared" si="1494"/>
        <v/>
      </c>
      <c r="AT318" s="164">
        <f t="shared" si="1495"/>
        <v>0</v>
      </c>
      <c r="AU318" s="164">
        <f t="shared" si="1496"/>
        <v>0</v>
      </c>
      <c r="AV318" s="164">
        <f t="shared" si="1497"/>
        <v>0</v>
      </c>
      <c r="AW318" s="458"/>
      <c r="AX318" s="458"/>
      <c r="AY318" s="455"/>
      <c r="AZ318" s="452"/>
      <c r="BA318" s="145" t="str">
        <f t="shared" si="1498"/>
        <v/>
      </c>
      <c r="BB318" s="145" t="str">
        <f t="shared" si="1499"/>
        <v/>
      </c>
      <c r="BC318" s="145" t="str">
        <f t="shared" si="1500"/>
        <v/>
      </c>
      <c r="BD318" s="203" t="str">
        <f>IF(J318="","",COUNTIF($BC$14:BC318,BC318))</f>
        <v/>
      </c>
      <c r="BE318" s="1" t="str">
        <f t="shared" si="1501"/>
        <v/>
      </c>
      <c r="BF318" s="447"/>
      <c r="BG318" s="447"/>
      <c r="BH318" s="447"/>
      <c r="BI318" s="447"/>
      <c r="BJ318" s="447"/>
      <c r="BK318" s="449"/>
      <c r="BL318" s="447"/>
      <c r="BM318" s="447"/>
      <c r="BN318" s="145">
        <f>COUNTIF($AE$14:AE318,AD318&amp;"-"&amp;"*5000m*")</f>
        <v>0</v>
      </c>
      <c r="BO318" s="447"/>
      <c r="BP318" s="449"/>
      <c r="BQ318" s="447"/>
      <c r="BR318" s="447"/>
      <c r="BS318" s="447"/>
      <c r="BT318" s="447"/>
      <c r="BU318" s="447"/>
      <c r="BV318" s="447"/>
    </row>
    <row r="319" spans="1:74" s="1" customFormat="1" ht="18" customHeight="1" thickBot="1">
      <c r="A319" s="524"/>
      <c r="B319" s="169" t="s">
        <v>32</v>
      </c>
      <c r="C319" s="170"/>
      <c r="D319" s="32"/>
      <c r="E319" s="32"/>
      <c r="F319" s="33"/>
      <c r="G319" s="493"/>
      <c r="H319" s="493"/>
      <c r="I319" s="9" t="s">
        <v>33</v>
      </c>
      <c r="J319" s="112"/>
      <c r="K319" s="6" t="str">
        <f>IF(J319&gt;0,VLOOKUP(J319,男子登録情報!$J$1:$K$22,2,0),"")</f>
        <v/>
      </c>
      <c r="L319" s="10" t="s">
        <v>34</v>
      </c>
      <c r="M319" s="149"/>
      <c r="N319" s="7" t="str">
        <f t="shared" si="1473"/>
        <v/>
      </c>
      <c r="O319" s="271"/>
      <c r="P319" s="482"/>
      <c r="Q319" s="483"/>
      <c r="R319" s="484"/>
      <c r="S319" s="829"/>
      <c r="T319" s="829"/>
      <c r="W319" s="168">
        <f t="shared" si="1479"/>
        <v>0</v>
      </c>
      <c r="X319" s="447"/>
      <c r="Y319" s="145" t="str">
        <f t="shared" si="1474"/>
        <v/>
      </c>
      <c r="Z319" s="145" t="str">
        <f t="shared" si="1475"/>
        <v/>
      </c>
      <c r="AA319" s="145" t="str">
        <f t="shared" si="1476"/>
        <v/>
      </c>
      <c r="AB319" s="145" t="str">
        <f t="shared" si="1477"/>
        <v/>
      </c>
      <c r="AC319" s="178">
        <f t="shared" si="1480"/>
        <v>0</v>
      </c>
      <c r="AD319" s="309" t="str">
        <f t="shared" si="1757"/>
        <v/>
      </c>
      <c r="AE319" s="145" t="str">
        <f t="shared" si="1481"/>
        <v/>
      </c>
      <c r="AF319" s="145" t="str">
        <f t="shared" si="1482"/>
        <v/>
      </c>
      <c r="AG319" s="182" t="str">
        <f t="shared" si="1483"/>
        <v/>
      </c>
      <c r="AH319" s="164">
        <f t="shared" si="1484"/>
        <v>0</v>
      </c>
      <c r="AJ319" s="164">
        <f t="shared" si="1485"/>
        <v>0</v>
      </c>
      <c r="AK319" s="164" t="str">
        <f t="shared" si="1486"/>
        <v>00000</v>
      </c>
      <c r="AL319" s="188" t="str">
        <f t="shared" si="1487"/>
        <v>0秒0</v>
      </c>
      <c r="AM319" s="189">
        <f t="shared" si="1488"/>
        <v>0</v>
      </c>
      <c r="AN319" s="189" t="str">
        <f t="shared" si="1489"/>
        <v>0</v>
      </c>
      <c r="AO319" s="189" t="str">
        <f t="shared" si="1490"/>
        <v>0</v>
      </c>
      <c r="AP319" s="189" t="str">
        <f t="shared" si="1491"/>
        <v>0m</v>
      </c>
      <c r="AQ319" s="189" t="str">
        <f t="shared" si="1492"/>
        <v>点</v>
      </c>
      <c r="AR319" s="164">
        <f t="shared" si="1493"/>
        <v>0</v>
      </c>
      <c r="AS319" s="144" t="str">
        <f t="shared" si="1494"/>
        <v/>
      </c>
      <c r="AT319" s="164">
        <f t="shared" si="1495"/>
        <v>0</v>
      </c>
      <c r="AU319" s="164">
        <f t="shared" si="1496"/>
        <v>0</v>
      </c>
      <c r="AV319" s="164">
        <f t="shared" si="1497"/>
        <v>0</v>
      </c>
      <c r="AW319" s="459"/>
      <c r="AX319" s="459"/>
      <c r="AY319" s="456"/>
      <c r="AZ319" s="453"/>
      <c r="BA319" s="145" t="str">
        <f t="shared" si="1498"/>
        <v/>
      </c>
      <c r="BB319" s="145" t="str">
        <f t="shared" si="1499"/>
        <v/>
      </c>
      <c r="BC319" s="145" t="str">
        <f t="shared" si="1500"/>
        <v/>
      </c>
      <c r="BD319" s="203" t="str">
        <f>IF(J319="","",COUNTIF($BC$14:BC319,BC319))</f>
        <v/>
      </c>
      <c r="BE319" s="1" t="str">
        <f t="shared" si="1501"/>
        <v/>
      </c>
      <c r="BF319" s="447"/>
      <c r="BG319" s="447"/>
      <c r="BH319" s="447"/>
      <c r="BI319" s="447"/>
      <c r="BJ319" s="447"/>
      <c r="BK319" s="450"/>
      <c r="BL319" s="447"/>
      <c r="BM319" s="447"/>
      <c r="BN319" s="145">
        <f>COUNTIF($AE$14:AE319,AD319&amp;"-"&amp;"*5000m*")</f>
        <v>0</v>
      </c>
      <c r="BO319" s="447"/>
      <c r="BP319" s="450"/>
      <c r="BQ319" s="447"/>
      <c r="BR319" s="447"/>
      <c r="BS319" s="447"/>
      <c r="BT319" s="447"/>
      <c r="BU319" s="447"/>
      <c r="BV319" s="447"/>
    </row>
    <row r="320" spans="1:74" s="1" customFormat="1" ht="18" customHeight="1" thickTop="1" thickBot="1">
      <c r="A320" s="522">
        <v>103</v>
      </c>
      <c r="B320" s="500" t="s">
        <v>1224</v>
      </c>
      <c r="C320" s="502"/>
      <c r="D320" s="502" t="str">
        <f>IF(C320&gt;0,VLOOKUP(C320,男子登録情報!$A$1:$H$1688,3,0),"")</f>
        <v/>
      </c>
      <c r="E320" s="502" t="str">
        <f>IF(C320&gt;0,VLOOKUP(C320,男子登録情報!$A$1:$H$1688,4,0),"")</f>
        <v/>
      </c>
      <c r="F320" s="30" t="str">
        <f>IF(C320&gt;0,VLOOKUP(C320,男子登録情報!$A$1:$H$1688,8,0),"")</f>
        <v/>
      </c>
      <c r="G320" s="491" t="e">
        <f>IF(F321&gt;0,VLOOKUP(F321,男子登録情報!$N$2:$O$48,2,0),"")</f>
        <v>#N/A</v>
      </c>
      <c r="H320" s="491" t="str">
        <f t="shared" ref="H320" si="1758">IF(C320&gt;0,TEXT(C320,"100000000"),"000000000")</f>
        <v>000000000</v>
      </c>
      <c r="I320" s="5" t="s">
        <v>26</v>
      </c>
      <c r="J320" s="112"/>
      <c r="K320" s="6" t="str">
        <f>IF(J320&gt;0,VLOOKUP(J320,男子登録情報!$J$1:$K$22,2,0),"")</f>
        <v/>
      </c>
      <c r="L320" s="5" t="s">
        <v>29</v>
      </c>
      <c r="M320" s="150"/>
      <c r="N320" s="7" t="str">
        <f t="shared" si="1473"/>
        <v/>
      </c>
      <c r="O320" s="271"/>
      <c r="P320" s="512"/>
      <c r="Q320" s="513"/>
      <c r="R320" s="514"/>
      <c r="S320" s="827"/>
      <c r="T320" s="827"/>
      <c r="W320" s="168">
        <f t="shared" si="1479"/>
        <v>0</v>
      </c>
      <c r="X320" s="447">
        <f t="shared" ref="X320" si="1759">C320</f>
        <v>0</v>
      </c>
      <c r="Y320" s="145" t="str">
        <f t="shared" si="1474"/>
        <v/>
      </c>
      <c r="Z320" s="145" t="str">
        <f t="shared" si="1475"/>
        <v/>
      </c>
      <c r="AA320" s="145" t="str">
        <f t="shared" si="1476"/>
        <v/>
      </c>
      <c r="AB320" s="145" t="str">
        <f t="shared" si="1477"/>
        <v/>
      </c>
      <c r="AC320" s="178">
        <f t="shared" si="1480"/>
        <v>0</v>
      </c>
      <c r="AD320" s="307" t="str">
        <f t="shared" ref="AD320" si="1760">IF(D320="","",D320)</f>
        <v/>
      </c>
      <c r="AE320" s="145" t="str">
        <f t="shared" si="1481"/>
        <v/>
      </c>
      <c r="AF320" s="145" t="str">
        <f t="shared" si="1482"/>
        <v/>
      </c>
      <c r="AG320" s="182" t="str">
        <f t="shared" si="1483"/>
        <v/>
      </c>
      <c r="AH320" s="164">
        <f t="shared" si="1484"/>
        <v>0</v>
      </c>
      <c r="AJ320" s="164">
        <f t="shared" si="1485"/>
        <v>0</v>
      </c>
      <c r="AK320" s="164" t="str">
        <f t="shared" si="1486"/>
        <v>00000</v>
      </c>
      <c r="AL320" s="188" t="str">
        <f t="shared" si="1487"/>
        <v>0秒0</v>
      </c>
      <c r="AM320" s="189">
        <f t="shared" si="1488"/>
        <v>0</v>
      </c>
      <c r="AN320" s="189" t="str">
        <f t="shared" si="1489"/>
        <v>0</v>
      </c>
      <c r="AO320" s="189" t="str">
        <f t="shared" si="1490"/>
        <v>0</v>
      </c>
      <c r="AP320" s="189" t="str">
        <f t="shared" si="1491"/>
        <v>0m</v>
      </c>
      <c r="AQ320" s="189" t="str">
        <f t="shared" si="1492"/>
        <v>点</v>
      </c>
      <c r="AR320" s="164">
        <f t="shared" si="1493"/>
        <v>0</v>
      </c>
      <c r="AS320" s="144" t="str">
        <f t="shared" si="1494"/>
        <v/>
      </c>
      <c r="AT320" s="164">
        <f t="shared" si="1495"/>
        <v>0</v>
      </c>
      <c r="AU320" s="164">
        <f t="shared" si="1496"/>
        <v>0</v>
      </c>
      <c r="AV320" s="164">
        <f t="shared" si="1497"/>
        <v>0</v>
      </c>
      <c r="AW320" s="457">
        <f>IF(S320="",0,COUNTA($S$14:S322))</f>
        <v>0</v>
      </c>
      <c r="AX320" s="457">
        <f>IF(T320="",0,COUNTA($T$14:T322))</f>
        <v>0</v>
      </c>
      <c r="AY320" s="454">
        <f>IF(OR($K320="20100",$K321="20100",$K322="20100"),COUNTIF($K$14:K322,"20100"),0)</f>
        <v>0</v>
      </c>
      <c r="AZ320" s="451">
        <f t="shared" ref="AZ320" si="1761">IF($AY320=0,0,INDEX($M320:$M322,MATCH("20100",$K320:$K322,0),1))</f>
        <v>0</v>
      </c>
      <c r="BA320" s="145" t="str">
        <f t="shared" si="1498"/>
        <v/>
      </c>
      <c r="BB320" s="145" t="str">
        <f t="shared" si="1499"/>
        <v/>
      </c>
      <c r="BC320" s="145" t="str">
        <f t="shared" si="1500"/>
        <v/>
      </c>
      <c r="BD320" s="203" t="str">
        <f>IF(J320="","",COUNTIF($BC$14:BC320,BC320))</f>
        <v/>
      </c>
      <c r="BE320" s="1" t="str">
        <f t="shared" si="1501"/>
        <v/>
      </c>
      <c r="BF320" s="447" t="str">
        <f>IF(D320="","",COUNTIF($AD$14:AD320,AD320))</f>
        <v/>
      </c>
      <c r="BG320" s="447">
        <f t="shared" ref="BG320" si="1762">IF(BF320=1,BF320,0)</f>
        <v>0</v>
      </c>
      <c r="BH320" s="447" t="str">
        <f t="shared" ref="BH320" si="1763">IF(D320="","",$BL320)</f>
        <v/>
      </c>
      <c r="BI320" s="447" t="str">
        <f t="shared" ref="BI320" si="1764">IF(E320="","",$BL320)</f>
        <v/>
      </c>
      <c r="BJ320" s="447" t="str">
        <f t="shared" ref="BJ320" si="1765">IF(F320="","",$BL320)</f>
        <v/>
      </c>
      <c r="BK320" s="448" t="str">
        <f t="shared" ref="BK320" si="1766">IFERROR(IF(G320="","",BL320),"")</f>
        <v/>
      </c>
      <c r="BL320" s="447">
        <v>103</v>
      </c>
      <c r="BM320" s="447">
        <f t="shared" ref="BM320" si="1767">IF(C320&gt;0,"",IF(COUNTIF(BH320:BK322,BL320)=4,"",1))</f>
        <v>1</v>
      </c>
      <c r="BN320" s="145">
        <f>COUNTIF($AE$14:AE320,AD320&amp;"-"&amp;"*5000m*")</f>
        <v>0</v>
      </c>
      <c r="BO320" s="447">
        <f t="shared" ref="BO320" si="1768">SUM(BN320:BN322)/3</f>
        <v>0</v>
      </c>
      <c r="BP320" s="448" t="str">
        <f t="shared" ref="BP320" si="1769">IF(AD320="","",IF(AND(COUNTA(J320:J322)=0,COUNTA(S320:T322)=0),1,""))</f>
        <v/>
      </c>
      <c r="BQ320" s="447">
        <f t="shared" ref="BQ320:BR320" si="1770">IF(AND($AD320="",COUNTA(S320)&gt;0),1,0)</f>
        <v>0</v>
      </c>
      <c r="BR320" s="447">
        <f t="shared" si="1770"/>
        <v>0</v>
      </c>
      <c r="BS320" s="447" t="str">
        <f t="shared" ref="BS320" si="1771">D320&amp;"-"&amp;S320</f>
        <v>-</v>
      </c>
      <c r="BT320" s="447" t="str">
        <f>IF(S320="","",COUNTIF($BS$14:BS320,BS320))</f>
        <v/>
      </c>
      <c r="BU320" s="447" t="str">
        <f t="shared" ref="BU320" si="1772">D320&amp;"-"&amp;T320</f>
        <v>-</v>
      </c>
      <c r="BV320" s="447" t="str">
        <f>IF(T320="","",COUNTIF($BU$14:BU320,BU320))</f>
        <v/>
      </c>
    </row>
    <row r="321" spans="1:74" s="1" customFormat="1" ht="18" customHeight="1" thickBot="1">
      <c r="A321" s="523"/>
      <c r="B321" s="501"/>
      <c r="C321" s="503"/>
      <c r="D321" s="503"/>
      <c r="E321" s="503"/>
      <c r="F321" s="31" t="str">
        <f>IF(C320&gt;0,VLOOKUP(C320,男子登録情報!$A$1:$H$1688,5,0),"")</f>
        <v/>
      </c>
      <c r="G321" s="492"/>
      <c r="H321" s="492"/>
      <c r="I321" s="8" t="s">
        <v>30</v>
      </c>
      <c r="J321" s="112"/>
      <c r="K321" s="6" t="str">
        <f>IF(J321&gt;0,VLOOKUP(J321,男子登録情報!$J$1:$K$22,2,0),"")</f>
        <v/>
      </c>
      <c r="L321" s="8" t="s">
        <v>31</v>
      </c>
      <c r="M321" s="148"/>
      <c r="N321" s="7" t="str">
        <f t="shared" si="1473"/>
        <v/>
      </c>
      <c r="O321" s="271"/>
      <c r="P321" s="479"/>
      <c r="Q321" s="480"/>
      <c r="R321" s="481"/>
      <c r="S321" s="828"/>
      <c r="T321" s="828"/>
      <c r="W321" s="168">
        <f t="shared" si="1479"/>
        <v>0</v>
      </c>
      <c r="X321" s="447"/>
      <c r="Y321" s="145" t="str">
        <f t="shared" si="1474"/>
        <v/>
      </c>
      <c r="Z321" s="145" t="str">
        <f t="shared" si="1475"/>
        <v/>
      </c>
      <c r="AA321" s="145" t="str">
        <f t="shared" si="1476"/>
        <v/>
      </c>
      <c r="AB321" s="145" t="str">
        <f t="shared" si="1477"/>
        <v/>
      </c>
      <c r="AC321" s="178">
        <f t="shared" si="1480"/>
        <v>0</v>
      </c>
      <c r="AD321" s="308" t="str">
        <f t="shared" ref="AD321:AD322" si="1773">AD320</f>
        <v/>
      </c>
      <c r="AE321" s="145" t="str">
        <f t="shared" si="1481"/>
        <v/>
      </c>
      <c r="AF321" s="145" t="str">
        <f t="shared" si="1482"/>
        <v/>
      </c>
      <c r="AG321" s="182" t="str">
        <f t="shared" si="1483"/>
        <v/>
      </c>
      <c r="AH321" s="164">
        <f t="shared" si="1484"/>
        <v>0</v>
      </c>
      <c r="AJ321" s="164">
        <f t="shared" si="1485"/>
        <v>0</v>
      </c>
      <c r="AK321" s="164" t="str">
        <f t="shared" si="1486"/>
        <v>00000</v>
      </c>
      <c r="AL321" s="188" t="str">
        <f t="shared" si="1487"/>
        <v>0秒0</v>
      </c>
      <c r="AM321" s="189">
        <f t="shared" si="1488"/>
        <v>0</v>
      </c>
      <c r="AN321" s="189" t="str">
        <f t="shared" si="1489"/>
        <v>0</v>
      </c>
      <c r="AO321" s="189" t="str">
        <f t="shared" si="1490"/>
        <v>0</v>
      </c>
      <c r="AP321" s="189" t="str">
        <f t="shared" si="1491"/>
        <v>0m</v>
      </c>
      <c r="AQ321" s="189" t="str">
        <f t="shared" si="1492"/>
        <v>点</v>
      </c>
      <c r="AR321" s="164">
        <f t="shared" si="1493"/>
        <v>0</v>
      </c>
      <c r="AS321" s="144" t="str">
        <f t="shared" si="1494"/>
        <v/>
      </c>
      <c r="AT321" s="164">
        <f t="shared" si="1495"/>
        <v>0</v>
      </c>
      <c r="AU321" s="164">
        <f t="shared" si="1496"/>
        <v>0</v>
      </c>
      <c r="AV321" s="164">
        <f t="shared" si="1497"/>
        <v>0</v>
      </c>
      <c r="AW321" s="458"/>
      <c r="AX321" s="458"/>
      <c r="AY321" s="455"/>
      <c r="AZ321" s="452"/>
      <c r="BA321" s="145" t="str">
        <f t="shared" si="1498"/>
        <v/>
      </c>
      <c r="BB321" s="145" t="str">
        <f t="shared" si="1499"/>
        <v/>
      </c>
      <c r="BC321" s="145" t="str">
        <f t="shared" si="1500"/>
        <v/>
      </c>
      <c r="BD321" s="203" t="str">
        <f>IF(J321="","",COUNTIF($BC$14:BC321,BC321))</f>
        <v/>
      </c>
      <c r="BE321" s="1" t="str">
        <f t="shared" si="1501"/>
        <v/>
      </c>
      <c r="BF321" s="447"/>
      <c r="BG321" s="447"/>
      <c r="BH321" s="447"/>
      <c r="BI321" s="447"/>
      <c r="BJ321" s="447"/>
      <c r="BK321" s="449"/>
      <c r="BL321" s="447"/>
      <c r="BM321" s="447"/>
      <c r="BN321" s="145">
        <f>COUNTIF($AE$14:AE321,AD321&amp;"-"&amp;"*5000m*")</f>
        <v>0</v>
      </c>
      <c r="BO321" s="447"/>
      <c r="BP321" s="449"/>
      <c r="BQ321" s="447"/>
      <c r="BR321" s="447"/>
      <c r="BS321" s="447"/>
      <c r="BT321" s="447"/>
      <c r="BU321" s="447"/>
      <c r="BV321" s="447"/>
    </row>
    <row r="322" spans="1:74" s="1" customFormat="1" ht="18" customHeight="1" thickBot="1">
      <c r="A322" s="524"/>
      <c r="B322" s="169" t="s">
        <v>32</v>
      </c>
      <c r="C322" s="170"/>
      <c r="D322" s="32"/>
      <c r="E322" s="32"/>
      <c r="F322" s="33"/>
      <c r="G322" s="493"/>
      <c r="H322" s="493"/>
      <c r="I322" s="9" t="s">
        <v>33</v>
      </c>
      <c r="J322" s="112"/>
      <c r="K322" s="6" t="str">
        <f>IF(J322&gt;0,VLOOKUP(J322,男子登録情報!$J$1:$K$22,2,0),"")</f>
        <v/>
      </c>
      <c r="L322" s="10" t="s">
        <v>34</v>
      </c>
      <c r="M322" s="149"/>
      <c r="N322" s="7" t="str">
        <f t="shared" si="1473"/>
        <v/>
      </c>
      <c r="O322" s="271"/>
      <c r="P322" s="482"/>
      <c r="Q322" s="483"/>
      <c r="R322" s="484"/>
      <c r="S322" s="829"/>
      <c r="T322" s="829"/>
      <c r="W322" s="168">
        <f t="shared" si="1479"/>
        <v>0</v>
      </c>
      <c r="X322" s="447"/>
      <c r="Y322" s="145" t="str">
        <f t="shared" si="1474"/>
        <v/>
      </c>
      <c r="Z322" s="145" t="str">
        <f t="shared" si="1475"/>
        <v/>
      </c>
      <c r="AA322" s="145" t="str">
        <f t="shared" si="1476"/>
        <v/>
      </c>
      <c r="AB322" s="145" t="str">
        <f t="shared" si="1477"/>
        <v/>
      </c>
      <c r="AC322" s="178">
        <f t="shared" si="1480"/>
        <v>0</v>
      </c>
      <c r="AD322" s="309" t="str">
        <f t="shared" si="1773"/>
        <v/>
      </c>
      <c r="AE322" s="145" t="str">
        <f t="shared" si="1481"/>
        <v/>
      </c>
      <c r="AF322" s="145" t="str">
        <f t="shared" si="1482"/>
        <v/>
      </c>
      <c r="AG322" s="182" t="str">
        <f t="shared" si="1483"/>
        <v/>
      </c>
      <c r="AH322" s="164">
        <f t="shared" si="1484"/>
        <v>0</v>
      </c>
      <c r="AJ322" s="164">
        <f t="shared" si="1485"/>
        <v>0</v>
      </c>
      <c r="AK322" s="164" t="str">
        <f t="shared" si="1486"/>
        <v>00000</v>
      </c>
      <c r="AL322" s="188" t="str">
        <f t="shared" si="1487"/>
        <v>0秒0</v>
      </c>
      <c r="AM322" s="189">
        <f t="shared" si="1488"/>
        <v>0</v>
      </c>
      <c r="AN322" s="189" t="str">
        <f t="shared" si="1489"/>
        <v>0</v>
      </c>
      <c r="AO322" s="189" t="str">
        <f t="shared" si="1490"/>
        <v>0</v>
      </c>
      <c r="AP322" s="189" t="str">
        <f t="shared" si="1491"/>
        <v>0m</v>
      </c>
      <c r="AQ322" s="189" t="str">
        <f t="shared" si="1492"/>
        <v>点</v>
      </c>
      <c r="AR322" s="164">
        <f t="shared" si="1493"/>
        <v>0</v>
      </c>
      <c r="AS322" s="144" t="str">
        <f t="shared" si="1494"/>
        <v/>
      </c>
      <c r="AT322" s="164">
        <f t="shared" si="1495"/>
        <v>0</v>
      </c>
      <c r="AU322" s="164">
        <f t="shared" si="1496"/>
        <v>0</v>
      </c>
      <c r="AV322" s="164">
        <f t="shared" si="1497"/>
        <v>0</v>
      </c>
      <c r="AW322" s="459"/>
      <c r="AX322" s="459"/>
      <c r="AY322" s="456"/>
      <c r="AZ322" s="453"/>
      <c r="BA322" s="145" t="str">
        <f t="shared" si="1498"/>
        <v/>
      </c>
      <c r="BB322" s="145" t="str">
        <f t="shared" si="1499"/>
        <v/>
      </c>
      <c r="BC322" s="145" t="str">
        <f t="shared" si="1500"/>
        <v/>
      </c>
      <c r="BD322" s="203" t="str">
        <f>IF(J322="","",COUNTIF($BC$14:BC322,BC322))</f>
        <v/>
      </c>
      <c r="BE322" s="1" t="str">
        <f t="shared" si="1501"/>
        <v/>
      </c>
      <c r="BF322" s="447"/>
      <c r="BG322" s="447"/>
      <c r="BH322" s="447"/>
      <c r="BI322" s="447"/>
      <c r="BJ322" s="447"/>
      <c r="BK322" s="450"/>
      <c r="BL322" s="447"/>
      <c r="BM322" s="447"/>
      <c r="BN322" s="145">
        <f>COUNTIF($AE$14:AE322,AD322&amp;"-"&amp;"*5000m*")</f>
        <v>0</v>
      </c>
      <c r="BO322" s="447"/>
      <c r="BP322" s="450"/>
      <c r="BQ322" s="447"/>
      <c r="BR322" s="447"/>
      <c r="BS322" s="447"/>
      <c r="BT322" s="447"/>
      <c r="BU322" s="447"/>
      <c r="BV322" s="447"/>
    </row>
    <row r="323" spans="1:74" s="1" customFormat="1" ht="18" customHeight="1" thickTop="1" thickBot="1">
      <c r="A323" s="522">
        <v>104</v>
      </c>
      <c r="B323" s="500" t="s">
        <v>1224</v>
      </c>
      <c r="C323" s="502"/>
      <c r="D323" s="502" t="str">
        <f>IF(C323&gt;0,VLOOKUP(C323,男子登録情報!$A$1:$H$1688,3,0),"")</f>
        <v/>
      </c>
      <c r="E323" s="502" t="str">
        <f>IF(C323&gt;0,VLOOKUP(C323,男子登録情報!$A$1:$H$1688,4,0),"")</f>
        <v/>
      </c>
      <c r="F323" s="30" t="str">
        <f>IF(C323&gt;0,VLOOKUP(C323,男子登録情報!$A$1:$H$1688,8,0),"")</f>
        <v/>
      </c>
      <c r="G323" s="491" t="e">
        <f>IF(F324&gt;0,VLOOKUP(F324,男子登録情報!$N$2:$O$48,2,0),"")</f>
        <v>#N/A</v>
      </c>
      <c r="H323" s="491" t="str">
        <f t="shared" ref="H323" si="1774">IF(C323&gt;0,TEXT(C323,"100000000"),"000000000")</f>
        <v>000000000</v>
      </c>
      <c r="I323" s="5" t="s">
        <v>26</v>
      </c>
      <c r="J323" s="112"/>
      <c r="K323" s="6" t="str">
        <f>IF(J323&gt;0,VLOOKUP(J323,男子登録情報!$J$1:$K$22,2,0),"")</f>
        <v/>
      </c>
      <c r="L323" s="5" t="s">
        <v>29</v>
      </c>
      <c r="M323" s="150"/>
      <c r="N323" s="7" t="str">
        <f t="shared" si="1473"/>
        <v/>
      </c>
      <c r="O323" s="271"/>
      <c r="P323" s="512"/>
      <c r="Q323" s="513"/>
      <c r="R323" s="514"/>
      <c r="S323" s="827"/>
      <c r="T323" s="827"/>
      <c r="W323" s="168">
        <f t="shared" si="1479"/>
        <v>0</v>
      </c>
      <c r="X323" s="447">
        <f t="shared" ref="X323" si="1775">C323</f>
        <v>0</v>
      </c>
      <c r="Y323" s="145" t="str">
        <f t="shared" si="1474"/>
        <v/>
      </c>
      <c r="Z323" s="145" t="str">
        <f t="shared" si="1475"/>
        <v/>
      </c>
      <c r="AA323" s="145" t="str">
        <f t="shared" si="1476"/>
        <v/>
      </c>
      <c r="AB323" s="145" t="str">
        <f t="shared" si="1477"/>
        <v/>
      </c>
      <c r="AC323" s="178">
        <f t="shared" si="1480"/>
        <v>0</v>
      </c>
      <c r="AD323" s="307" t="str">
        <f t="shared" ref="AD323" si="1776">IF(D323="","",D323)</f>
        <v/>
      </c>
      <c r="AE323" s="145" t="str">
        <f t="shared" si="1481"/>
        <v/>
      </c>
      <c r="AF323" s="145" t="str">
        <f t="shared" si="1482"/>
        <v/>
      </c>
      <c r="AG323" s="182" t="str">
        <f t="shared" si="1483"/>
        <v/>
      </c>
      <c r="AH323" s="164">
        <f t="shared" si="1484"/>
        <v>0</v>
      </c>
      <c r="AJ323" s="164">
        <f t="shared" si="1485"/>
        <v>0</v>
      </c>
      <c r="AK323" s="164" t="str">
        <f t="shared" si="1486"/>
        <v>00000</v>
      </c>
      <c r="AL323" s="188" t="str">
        <f t="shared" si="1487"/>
        <v>0秒0</v>
      </c>
      <c r="AM323" s="189">
        <f t="shared" si="1488"/>
        <v>0</v>
      </c>
      <c r="AN323" s="189" t="str">
        <f t="shared" si="1489"/>
        <v>0</v>
      </c>
      <c r="AO323" s="189" t="str">
        <f t="shared" si="1490"/>
        <v>0</v>
      </c>
      <c r="AP323" s="189" t="str">
        <f t="shared" si="1491"/>
        <v>0m</v>
      </c>
      <c r="AQ323" s="189" t="str">
        <f t="shared" si="1492"/>
        <v>点</v>
      </c>
      <c r="AR323" s="164">
        <f t="shared" si="1493"/>
        <v>0</v>
      </c>
      <c r="AS323" s="144" t="str">
        <f t="shared" si="1494"/>
        <v/>
      </c>
      <c r="AT323" s="164">
        <f t="shared" si="1495"/>
        <v>0</v>
      </c>
      <c r="AU323" s="164">
        <f t="shared" si="1496"/>
        <v>0</v>
      </c>
      <c r="AV323" s="164">
        <f t="shared" si="1497"/>
        <v>0</v>
      </c>
      <c r="AW323" s="457">
        <f>IF(S323="",0,COUNTA($S$14:S325))</f>
        <v>0</v>
      </c>
      <c r="AX323" s="457">
        <f>IF(T323="",0,COUNTA($T$14:T325))</f>
        <v>0</v>
      </c>
      <c r="AY323" s="454">
        <f>IF(OR($K323="20100",$K324="20100",$K325="20100"),COUNTIF($K$14:K325,"20100"),0)</f>
        <v>0</v>
      </c>
      <c r="AZ323" s="451">
        <f t="shared" ref="AZ323" si="1777">IF($AY323=0,0,INDEX($M323:$M325,MATCH("20100",$K323:$K325,0),1))</f>
        <v>0</v>
      </c>
      <c r="BA323" s="145" t="str">
        <f t="shared" si="1498"/>
        <v/>
      </c>
      <c r="BB323" s="145" t="str">
        <f t="shared" si="1499"/>
        <v/>
      </c>
      <c r="BC323" s="145" t="str">
        <f t="shared" si="1500"/>
        <v/>
      </c>
      <c r="BD323" s="203" t="str">
        <f>IF(J323="","",COUNTIF($BC$14:BC323,BC323))</f>
        <v/>
      </c>
      <c r="BE323" s="1" t="str">
        <f t="shared" si="1501"/>
        <v/>
      </c>
      <c r="BF323" s="447" t="str">
        <f>IF(D323="","",COUNTIF($AD$14:AD323,AD323))</f>
        <v/>
      </c>
      <c r="BG323" s="447">
        <f t="shared" ref="BG323" si="1778">IF(BF323=1,BF323,0)</f>
        <v>0</v>
      </c>
      <c r="BH323" s="447" t="str">
        <f t="shared" ref="BH323" si="1779">IF(D323="","",$BL323)</f>
        <v/>
      </c>
      <c r="BI323" s="447" t="str">
        <f t="shared" ref="BI323" si="1780">IF(E323="","",$BL323)</f>
        <v/>
      </c>
      <c r="BJ323" s="447" t="str">
        <f t="shared" ref="BJ323" si="1781">IF(F323="","",$BL323)</f>
        <v/>
      </c>
      <c r="BK323" s="448" t="str">
        <f t="shared" ref="BK323" si="1782">IFERROR(IF(G323="","",BL323),"")</f>
        <v/>
      </c>
      <c r="BL323" s="447">
        <v>104</v>
      </c>
      <c r="BM323" s="447">
        <f t="shared" ref="BM323" si="1783">IF(C323&gt;0,"",IF(COUNTIF(BH323:BK325,BL323)=4,"",1))</f>
        <v>1</v>
      </c>
      <c r="BN323" s="145">
        <f>COUNTIF($AE$14:AE323,AD323&amp;"-"&amp;"*5000m*")</f>
        <v>0</v>
      </c>
      <c r="BO323" s="447">
        <f t="shared" ref="BO323" si="1784">SUM(BN323:BN325)/3</f>
        <v>0</v>
      </c>
      <c r="BP323" s="448" t="str">
        <f t="shared" ref="BP323" si="1785">IF(AD323="","",IF(AND(COUNTA(J323:J325)=0,COUNTA(S323:T325)=0),1,""))</f>
        <v/>
      </c>
      <c r="BQ323" s="447">
        <f t="shared" ref="BQ323:BR323" si="1786">IF(AND($AD323="",COUNTA(S323)&gt;0),1,0)</f>
        <v>0</v>
      </c>
      <c r="BR323" s="447">
        <f t="shared" si="1786"/>
        <v>0</v>
      </c>
      <c r="BS323" s="447" t="str">
        <f t="shared" ref="BS323" si="1787">D323&amp;"-"&amp;S323</f>
        <v>-</v>
      </c>
      <c r="BT323" s="447" t="str">
        <f>IF(S323="","",COUNTIF($BS$14:BS323,BS323))</f>
        <v/>
      </c>
      <c r="BU323" s="447" t="str">
        <f t="shared" ref="BU323" si="1788">D323&amp;"-"&amp;T323</f>
        <v>-</v>
      </c>
      <c r="BV323" s="447" t="str">
        <f>IF(T323="","",COUNTIF($BU$14:BU323,BU323))</f>
        <v/>
      </c>
    </row>
    <row r="324" spans="1:74" s="1" customFormat="1" ht="18" customHeight="1" thickBot="1">
      <c r="A324" s="523"/>
      <c r="B324" s="501"/>
      <c r="C324" s="503"/>
      <c r="D324" s="503"/>
      <c r="E324" s="503"/>
      <c r="F324" s="31" t="str">
        <f>IF(C323&gt;0,VLOOKUP(C323,男子登録情報!$A$1:$H$1688,5,0),"")</f>
        <v/>
      </c>
      <c r="G324" s="492"/>
      <c r="H324" s="492"/>
      <c r="I324" s="8" t="s">
        <v>30</v>
      </c>
      <c r="J324" s="112"/>
      <c r="K324" s="6" t="str">
        <f>IF(J324&gt;0,VLOOKUP(J324,男子登録情報!$J$1:$K$22,2,0),"")</f>
        <v/>
      </c>
      <c r="L324" s="8" t="s">
        <v>31</v>
      </c>
      <c r="M324" s="148"/>
      <c r="N324" s="7" t="str">
        <f t="shared" si="1473"/>
        <v/>
      </c>
      <c r="O324" s="271"/>
      <c r="P324" s="479"/>
      <c r="Q324" s="480"/>
      <c r="R324" s="481"/>
      <c r="S324" s="828"/>
      <c r="T324" s="828"/>
      <c r="W324" s="168">
        <f t="shared" si="1479"/>
        <v>0</v>
      </c>
      <c r="X324" s="447"/>
      <c r="Y324" s="145" t="str">
        <f t="shared" si="1474"/>
        <v/>
      </c>
      <c r="Z324" s="145" t="str">
        <f t="shared" si="1475"/>
        <v/>
      </c>
      <c r="AA324" s="145" t="str">
        <f t="shared" si="1476"/>
        <v/>
      </c>
      <c r="AB324" s="145" t="str">
        <f t="shared" si="1477"/>
        <v/>
      </c>
      <c r="AC324" s="178">
        <f t="shared" si="1480"/>
        <v>0</v>
      </c>
      <c r="AD324" s="308" t="str">
        <f t="shared" ref="AD324:AD325" si="1789">AD323</f>
        <v/>
      </c>
      <c r="AE324" s="145" t="str">
        <f t="shared" si="1481"/>
        <v/>
      </c>
      <c r="AF324" s="145" t="str">
        <f t="shared" si="1482"/>
        <v/>
      </c>
      <c r="AG324" s="182" t="str">
        <f t="shared" si="1483"/>
        <v/>
      </c>
      <c r="AH324" s="164">
        <f t="shared" si="1484"/>
        <v>0</v>
      </c>
      <c r="AJ324" s="164">
        <f t="shared" si="1485"/>
        <v>0</v>
      </c>
      <c r="AK324" s="164" t="str">
        <f t="shared" si="1486"/>
        <v>00000</v>
      </c>
      <c r="AL324" s="188" t="str">
        <f t="shared" si="1487"/>
        <v>0秒0</v>
      </c>
      <c r="AM324" s="189">
        <f t="shared" si="1488"/>
        <v>0</v>
      </c>
      <c r="AN324" s="189" t="str">
        <f t="shared" si="1489"/>
        <v>0</v>
      </c>
      <c r="AO324" s="189" t="str">
        <f t="shared" si="1490"/>
        <v>0</v>
      </c>
      <c r="AP324" s="189" t="str">
        <f t="shared" si="1491"/>
        <v>0m</v>
      </c>
      <c r="AQ324" s="189" t="str">
        <f t="shared" si="1492"/>
        <v>点</v>
      </c>
      <c r="AR324" s="164">
        <f t="shared" si="1493"/>
        <v>0</v>
      </c>
      <c r="AS324" s="144" t="str">
        <f t="shared" si="1494"/>
        <v/>
      </c>
      <c r="AT324" s="164">
        <f t="shared" si="1495"/>
        <v>0</v>
      </c>
      <c r="AU324" s="164">
        <f t="shared" si="1496"/>
        <v>0</v>
      </c>
      <c r="AV324" s="164">
        <f t="shared" si="1497"/>
        <v>0</v>
      </c>
      <c r="AW324" s="458"/>
      <c r="AX324" s="458"/>
      <c r="AY324" s="455"/>
      <c r="AZ324" s="452"/>
      <c r="BA324" s="145" t="str">
        <f t="shared" si="1498"/>
        <v/>
      </c>
      <c r="BB324" s="145" t="str">
        <f t="shared" si="1499"/>
        <v/>
      </c>
      <c r="BC324" s="145" t="str">
        <f t="shared" si="1500"/>
        <v/>
      </c>
      <c r="BD324" s="203" t="str">
        <f>IF(J324="","",COUNTIF($BC$14:BC324,BC324))</f>
        <v/>
      </c>
      <c r="BE324" s="1" t="str">
        <f t="shared" si="1501"/>
        <v/>
      </c>
      <c r="BF324" s="447"/>
      <c r="BG324" s="447"/>
      <c r="BH324" s="447"/>
      <c r="BI324" s="447"/>
      <c r="BJ324" s="447"/>
      <c r="BK324" s="449"/>
      <c r="BL324" s="447"/>
      <c r="BM324" s="447"/>
      <c r="BN324" s="145">
        <f>COUNTIF($AE$14:AE324,AD324&amp;"-"&amp;"*5000m*")</f>
        <v>0</v>
      </c>
      <c r="BO324" s="447"/>
      <c r="BP324" s="449"/>
      <c r="BQ324" s="447"/>
      <c r="BR324" s="447"/>
      <c r="BS324" s="447"/>
      <c r="BT324" s="447"/>
      <c r="BU324" s="447"/>
      <c r="BV324" s="447"/>
    </row>
    <row r="325" spans="1:74" s="1" customFormat="1" ht="18" customHeight="1" thickBot="1">
      <c r="A325" s="524"/>
      <c r="B325" s="169" t="s">
        <v>32</v>
      </c>
      <c r="C325" s="170"/>
      <c r="D325" s="32"/>
      <c r="E325" s="32"/>
      <c r="F325" s="33"/>
      <c r="G325" s="493"/>
      <c r="H325" s="493"/>
      <c r="I325" s="9" t="s">
        <v>33</v>
      </c>
      <c r="J325" s="112"/>
      <c r="K325" s="6" t="str">
        <f>IF(J325&gt;0,VLOOKUP(J325,男子登録情報!$J$1:$K$22,2,0),"")</f>
        <v/>
      </c>
      <c r="L325" s="10" t="s">
        <v>34</v>
      </c>
      <c r="M325" s="149"/>
      <c r="N325" s="7" t="str">
        <f t="shared" si="1473"/>
        <v/>
      </c>
      <c r="O325" s="271"/>
      <c r="P325" s="482"/>
      <c r="Q325" s="483"/>
      <c r="R325" s="484"/>
      <c r="S325" s="829"/>
      <c r="T325" s="829"/>
      <c r="W325" s="168">
        <f t="shared" si="1479"/>
        <v>0</v>
      </c>
      <c r="X325" s="447"/>
      <c r="Y325" s="145" t="str">
        <f t="shared" si="1474"/>
        <v/>
      </c>
      <c r="Z325" s="145" t="str">
        <f t="shared" si="1475"/>
        <v/>
      </c>
      <c r="AA325" s="145" t="str">
        <f t="shared" si="1476"/>
        <v/>
      </c>
      <c r="AB325" s="145" t="str">
        <f t="shared" si="1477"/>
        <v/>
      </c>
      <c r="AC325" s="178">
        <f t="shared" si="1480"/>
        <v>0</v>
      </c>
      <c r="AD325" s="309" t="str">
        <f t="shared" si="1789"/>
        <v/>
      </c>
      <c r="AE325" s="145" t="str">
        <f t="shared" si="1481"/>
        <v/>
      </c>
      <c r="AF325" s="145" t="str">
        <f t="shared" si="1482"/>
        <v/>
      </c>
      <c r="AG325" s="182" t="str">
        <f t="shared" si="1483"/>
        <v/>
      </c>
      <c r="AH325" s="164">
        <f t="shared" si="1484"/>
        <v>0</v>
      </c>
      <c r="AJ325" s="164">
        <f t="shared" si="1485"/>
        <v>0</v>
      </c>
      <c r="AK325" s="164" t="str">
        <f t="shared" si="1486"/>
        <v>00000</v>
      </c>
      <c r="AL325" s="188" t="str">
        <f t="shared" si="1487"/>
        <v>0秒0</v>
      </c>
      <c r="AM325" s="189">
        <f t="shared" si="1488"/>
        <v>0</v>
      </c>
      <c r="AN325" s="189" t="str">
        <f t="shared" si="1489"/>
        <v>0</v>
      </c>
      <c r="AO325" s="189" t="str">
        <f t="shared" si="1490"/>
        <v>0</v>
      </c>
      <c r="AP325" s="189" t="str">
        <f t="shared" si="1491"/>
        <v>0m</v>
      </c>
      <c r="AQ325" s="189" t="str">
        <f t="shared" si="1492"/>
        <v>点</v>
      </c>
      <c r="AR325" s="164">
        <f t="shared" si="1493"/>
        <v>0</v>
      </c>
      <c r="AS325" s="144" t="str">
        <f t="shared" si="1494"/>
        <v/>
      </c>
      <c r="AT325" s="164">
        <f t="shared" si="1495"/>
        <v>0</v>
      </c>
      <c r="AU325" s="164">
        <f t="shared" si="1496"/>
        <v>0</v>
      </c>
      <c r="AV325" s="164">
        <f t="shared" si="1497"/>
        <v>0</v>
      </c>
      <c r="AW325" s="459"/>
      <c r="AX325" s="459"/>
      <c r="AY325" s="456"/>
      <c r="AZ325" s="453"/>
      <c r="BA325" s="145" t="str">
        <f t="shared" si="1498"/>
        <v/>
      </c>
      <c r="BB325" s="145" t="str">
        <f t="shared" si="1499"/>
        <v/>
      </c>
      <c r="BC325" s="145" t="str">
        <f t="shared" si="1500"/>
        <v/>
      </c>
      <c r="BD325" s="203" t="str">
        <f>IF(J325="","",COUNTIF($BC$14:BC325,BC325))</f>
        <v/>
      </c>
      <c r="BE325" s="1" t="str">
        <f t="shared" si="1501"/>
        <v/>
      </c>
      <c r="BF325" s="447"/>
      <c r="BG325" s="447"/>
      <c r="BH325" s="447"/>
      <c r="BI325" s="447"/>
      <c r="BJ325" s="447"/>
      <c r="BK325" s="450"/>
      <c r="BL325" s="447"/>
      <c r="BM325" s="447"/>
      <c r="BN325" s="145">
        <f>COUNTIF($AE$14:AE325,AD325&amp;"-"&amp;"*5000m*")</f>
        <v>0</v>
      </c>
      <c r="BO325" s="447"/>
      <c r="BP325" s="450"/>
      <c r="BQ325" s="447"/>
      <c r="BR325" s="447"/>
      <c r="BS325" s="447"/>
      <c r="BT325" s="447"/>
      <c r="BU325" s="447"/>
      <c r="BV325" s="447"/>
    </row>
    <row r="326" spans="1:74" s="1" customFormat="1" ht="18" customHeight="1" thickTop="1" thickBot="1">
      <c r="A326" s="522">
        <v>105</v>
      </c>
      <c r="B326" s="500" t="s">
        <v>1224</v>
      </c>
      <c r="C326" s="502"/>
      <c r="D326" s="502" t="str">
        <f>IF(C326&gt;0,VLOOKUP(C326,男子登録情報!$A$1:$H$1688,3,0),"")</f>
        <v/>
      </c>
      <c r="E326" s="502" t="str">
        <f>IF(C326&gt;0,VLOOKUP(C326,男子登録情報!$A$1:$H$1688,4,0),"")</f>
        <v/>
      </c>
      <c r="F326" s="30" t="str">
        <f>IF(C326&gt;0,VLOOKUP(C326,男子登録情報!$A$1:$H$1688,8,0),"")</f>
        <v/>
      </c>
      <c r="G326" s="491" t="e">
        <f>IF(F327&gt;0,VLOOKUP(F327,男子登録情報!$N$2:$O$48,2,0),"")</f>
        <v>#N/A</v>
      </c>
      <c r="H326" s="491" t="str">
        <f t="shared" ref="H326" si="1790">IF(C326&gt;0,TEXT(C326,"100000000"),"000000000")</f>
        <v>000000000</v>
      </c>
      <c r="I326" s="5" t="s">
        <v>26</v>
      </c>
      <c r="J326" s="112"/>
      <c r="K326" s="6" t="str">
        <f>IF(J326&gt;0,VLOOKUP(J326,男子登録情報!$J$1:$K$22,2,0),"")</f>
        <v/>
      </c>
      <c r="L326" s="5" t="s">
        <v>29</v>
      </c>
      <c r="M326" s="150"/>
      <c r="N326" s="7" t="str">
        <f t="shared" si="1473"/>
        <v/>
      </c>
      <c r="O326" s="271"/>
      <c r="P326" s="512"/>
      <c r="Q326" s="513"/>
      <c r="R326" s="514"/>
      <c r="S326" s="827"/>
      <c r="T326" s="827"/>
      <c r="W326" s="168">
        <f t="shared" si="1479"/>
        <v>0</v>
      </c>
      <c r="X326" s="447">
        <f t="shared" ref="X326" si="1791">C326</f>
        <v>0</v>
      </c>
      <c r="Y326" s="145" t="str">
        <f t="shared" si="1474"/>
        <v/>
      </c>
      <c r="Z326" s="145" t="str">
        <f t="shared" si="1475"/>
        <v/>
      </c>
      <c r="AA326" s="145" t="str">
        <f t="shared" si="1476"/>
        <v/>
      </c>
      <c r="AB326" s="145" t="str">
        <f t="shared" si="1477"/>
        <v/>
      </c>
      <c r="AC326" s="178">
        <f t="shared" si="1480"/>
        <v>0</v>
      </c>
      <c r="AD326" s="307" t="str">
        <f t="shared" ref="AD326" si="1792">IF(D326="","",D326)</f>
        <v/>
      </c>
      <c r="AE326" s="145" t="str">
        <f t="shared" si="1481"/>
        <v/>
      </c>
      <c r="AF326" s="145" t="str">
        <f t="shared" si="1482"/>
        <v/>
      </c>
      <c r="AG326" s="182" t="str">
        <f t="shared" si="1483"/>
        <v/>
      </c>
      <c r="AH326" s="164">
        <f t="shared" si="1484"/>
        <v>0</v>
      </c>
      <c r="AJ326" s="164">
        <f t="shared" si="1485"/>
        <v>0</v>
      </c>
      <c r="AK326" s="164" t="str">
        <f t="shared" si="1486"/>
        <v>00000</v>
      </c>
      <c r="AL326" s="188" t="str">
        <f t="shared" si="1487"/>
        <v>0秒0</v>
      </c>
      <c r="AM326" s="189">
        <f t="shared" si="1488"/>
        <v>0</v>
      </c>
      <c r="AN326" s="189" t="str">
        <f t="shared" si="1489"/>
        <v>0</v>
      </c>
      <c r="AO326" s="189" t="str">
        <f t="shared" si="1490"/>
        <v>0</v>
      </c>
      <c r="AP326" s="189" t="str">
        <f t="shared" si="1491"/>
        <v>0m</v>
      </c>
      <c r="AQ326" s="189" t="str">
        <f t="shared" si="1492"/>
        <v>点</v>
      </c>
      <c r="AR326" s="164">
        <f t="shared" si="1493"/>
        <v>0</v>
      </c>
      <c r="AS326" s="144" t="str">
        <f t="shared" si="1494"/>
        <v/>
      </c>
      <c r="AT326" s="164">
        <f t="shared" si="1495"/>
        <v>0</v>
      </c>
      <c r="AU326" s="164">
        <f t="shared" si="1496"/>
        <v>0</v>
      </c>
      <c r="AV326" s="164">
        <f t="shared" si="1497"/>
        <v>0</v>
      </c>
      <c r="AW326" s="457">
        <f>IF(S326="",0,COUNTA($S$14:S328))</f>
        <v>0</v>
      </c>
      <c r="AX326" s="457">
        <f>IF(T326="",0,COUNTA($T$14:T328))</f>
        <v>0</v>
      </c>
      <c r="AY326" s="454">
        <f>IF(OR($K326="20100",$K327="20100",$K328="20100"),COUNTIF($K$14:K328,"20100"),0)</f>
        <v>0</v>
      </c>
      <c r="AZ326" s="451">
        <f t="shared" ref="AZ326" si="1793">IF($AY326=0,0,INDEX($M326:$M328,MATCH("20100",$K326:$K328,0),1))</f>
        <v>0</v>
      </c>
      <c r="BA326" s="145" t="str">
        <f t="shared" si="1498"/>
        <v/>
      </c>
      <c r="BB326" s="145" t="str">
        <f t="shared" si="1499"/>
        <v/>
      </c>
      <c r="BC326" s="145" t="str">
        <f t="shared" si="1500"/>
        <v/>
      </c>
      <c r="BD326" s="203" t="str">
        <f>IF(J326="","",COUNTIF($BC$14:BC326,BC326))</f>
        <v/>
      </c>
      <c r="BE326" s="1" t="str">
        <f t="shared" si="1501"/>
        <v/>
      </c>
      <c r="BF326" s="447" t="str">
        <f>IF(D326="","",COUNTIF($AD$14:AD326,AD326))</f>
        <v/>
      </c>
      <c r="BG326" s="447">
        <f t="shared" ref="BG326" si="1794">IF(BF326=1,BF326,0)</f>
        <v>0</v>
      </c>
      <c r="BH326" s="447" t="str">
        <f t="shared" ref="BH326" si="1795">IF(D326="","",$BL326)</f>
        <v/>
      </c>
      <c r="BI326" s="447" t="str">
        <f t="shared" ref="BI326" si="1796">IF(E326="","",$BL326)</f>
        <v/>
      </c>
      <c r="BJ326" s="447" t="str">
        <f t="shared" ref="BJ326" si="1797">IF(F326="","",$BL326)</f>
        <v/>
      </c>
      <c r="BK326" s="448" t="str">
        <f t="shared" ref="BK326" si="1798">IFERROR(IF(G326="","",BL326),"")</f>
        <v/>
      </c>
      <c r="BL326" s="447">
        <v>105</v>
      </c>
      <c r="BM326" s="447">
        <f t="shared" ref="BM326" si="1799">IF(C326&gt;0,"",IF(COUNTIF(BH326:BK328,BL326)=4,"",1))</f>
        <v>1</v>
      </c>
      <c r="BN326" s="145">
        <f>COUNTIF($AE$14:AE326,AD326&amp;"-"&amp;"*5000m*")</f>
        <v>0</v>
      </c>
      <c r="BO326" s="447">
        <f t="shared" ref="BO326" si="1800">SUM(BN326:BN328)/3</f>
        <v>0</v>
      </c>
      <c r="BP326" s="448" t="str">
        <f t="shared" ref="BP326" si="1801">IF(AD326="","",IF(AND(COUNTA(J326:J328)=0,COUNTA(S326:T328)=0),1,""))</f>
        <v/>
      </c>
      <c r="BQ326" s="447">
        <f t="shared" ref="BQ326:BR326" si="1802">IF(AND($AD326="",COUNTA(S326)&gt;0),1,0)</f>
        <v>0</v>
      </c>
      <c r="BR326" s="447">
        <f t="shared" si="1802"/>
        <v>0</v>
      </c>
      <c r="BS326" s="447" t="str">
        <f t="shared" ref="BS326" si="1803">D326&amp;"-"&amp;S326</f>
        <v>-</v>
      </c>
      <c r="BT326" s="447" t="str">
        <f>IF(S326="","",COUNTIF($BS$14:BS326,BS326))</f>
        <v/>
      </c>
      <c r="BU326" s="447" t="str">
        <f t="shared" ref="BU326" si="1804">D326&amp;"-"&amp;T326</f>
        <v>-</v>
      </c>
      <c r="BV326" s="447" t="str">
        <f>IF(T326="","",COUNTIF($BU$14:BU326,BU326))</f>
        <v/>
      </c>
    </row>
    <row r="327" spans="1:74" s="1" customFormat="1" ht="18" customHeight="1" thickBot="1">
      <c r="A327" s="523"/>
      <c r="B327" s="501"/>
      <c r="C327" s="503"/>
      <c r="D327" s="503"/>
      <c r="E327" s="503"/>
      <c r="F327" s="31" t="str">
        <f>IF(C326&gt;0,VLOOKUP(C326,男子登録情報!$A$1:$H$1688,5,0),"")</f>
        <v/>
      </c>
      <c r="G327" s="492"/>
      <c r="H327" s="492"/>
      <c r="I327" s="8" t="s">
        <v>30</v>
      </c>
      <c r="J327" s="112"/>
      <c r="K327" s="6" t="str">
        <f>IF(J327&gt;0,VLOOKUP(J327,男子登録情報!$J$1:$K$22,2,0),"")</f>
        <v/>
      </c>
      <c r="L327" s="8" t="s">
        <v>31</v>
      </c>
      <c r="M327" s="148"/>
      <c r="N327" s="7" t="str">
        <f t="shared" si="1473"/>
        <v/>
      </c>
      <c r="O327" s="271"/>
      <c r="P327" s="479"/>
      <c r="Q327" s="480"/>
      <c r="R327" s="481"/>
      <c r="S327" s="828"/>
      <c r="T327" s="828"/>
      <c r="W327" s="168">
        <f t="shared" si="1479"/>
        <v>0</v>
      </c>
      <c r="X327" s="447"/>
      <c r="Y327" s="145" t="str">
        <f t="shared" si="1474"/>
        <v/>
      </c>
      <c r="Z327" s="145" t="str">
        <f t="shared" si="1475"/>
        <v/>
      </c>
      <c r="AA327" s="145" t="str">
        <f t="shared" si="1476"/>
        <v/>
      </c>
      <c r="AB327" s="145" t="str">
        <f t="shared" si="1477"/>
        <v/>
      </c>
      <c r="AC327" s="178">
        <f t="shared" si="1480"/>
        <v>0</v>
      </c>
      <c r="AD327" s="308" t="str">
        <f t="shared" ref="AD327:AD328" si="1805">AD326</f>
        <v/>
      </c>
      <c r="AE327" s="145" t="str">
        <f t="shared" si="1481"/>
        <v/>
      </c>
      <c r="AF327" s="145" t="str">
        <f t="shared" si="1482"/>
        <v/>
      </c>
      <c r="AG327" s="182" t="str">
        <f t="shared" si="1483"/>
        <v/>
      </c>
      <c r="AH327" s="164">
        <f t="shared" si="1484"/>
        <v>0</v>
      </c>
      <c r="AJ327" s="164">
        <f t="shared" si="1485"/>
        <v>0</v>
      </c>
      <c r="AK327" s="164" t="str">
        <f t="shared" si="1486"/>
        <v>00000</v>
      </c>
      <c r="AL327" s="188" t="str">
        <f t="shared" si="1487"/>
        <v>0秒0</v>
      </c>
      <c r="AM327" s="189">
        <f t="shared" si="1488"/>
        <v>0</v>
      </c>
      <c r="AN327" s="189" t="str">
        <f t="shared" si="1489"/>
        <v>0</v>
      </c>
      <c r="AO327" s="189" t="str">
        <f t="shared" si="1490"/>
        <v>0</v>
      </c>
      <c r="AP327" s="189" t="str">
        <f t="shared" si="1491"/>
        <v>0m</v>
      </c>
      <c r="AQ327" s="189" t="str">
        <f t="shared" si="1492"/>
        <v>点</v>
      </c>
      <c r="AR327" s="164">
        <f t="shared" si="1493"/>
        <v>0</v>
      </c>
      <c r="AS327" s="144" t="str">
        <f t="shared" si="1494"/>
        <v/>
      </c>
      <c r="AT327" s="164">
        <f t="shared" si="1495"/>
        <v>0</v>
      </c>
      <c r="AU327" s="164">
        <f t="shared" si="1496"/>
        <v>0</v>
      </c>
      <c r="AV327" s="164">
        <f t="shared" si="1497"/>
        <v>0</v>
      </c>
      <c r="AW327" s="458"/>
      <c r="AX327" s="458"/>
      <c r="AY327" s="455"/>
      <c r="AZ327" s="452"/>
      <c r="BA327" s="145" t="str">
        <f t="shared" si="1498"/>
        <v/>
      </c>
      <c r="BB327" s="145" t="str">
        <f t="shared" si="1499"/>
        <v/>
      </c>
      <c r="BC327" s="145" t="str">
        <f t="shared" si="1500"/>
        <v/>
      </c>
      <c r="BD327" s="203" t="str">
        <f>IF(J327="","",COUNTIF($BC$14:BC327,BC327))</f>
        <v/>
      </c>
      <c r="BE327" s="1" t="str">
        <f t="shared" si="1501"/>
        <v/>
      </c>
      <c r="BF327" s="447"/>
      <c r="BG327" s="447"/>
      <c r="BH327" s="447"/>
      <c r="BI327" s="447"/>
      <c r="BJ327" s="447"/>
      <c r="BK327" s="449"/>
      <c r="BL327" s="447"/>
      <c r="BM327" s="447"/>
      <c r="BN327" s="145">
        <f>COUNTIF($AE$14:AE327,AD327&amp;"-"&amp;"*5000m*")</f>
        <v>0</v>
      </c>
      <c r="BO327" s="447"/>
      <c r="BP327" s="449"/>
      <c r="BQ327" s="447"/>
      <c r="BR327" s="447"/>
      <c r="BS327" s="447"/>
      <c r="BT327" s="447"/>
      <c r="BU327" s="447"/>
      <c r="BV327" s="447"/>
    </row>
    <row r="328" spans="1:74" s="1" customFormat="1" ht="18" customHeight="1" thickBot="1">
      <c r="A328" s="524"/>
      <c r="B328" s="169" t="s">
        <v>32</v>
      </c>
      <c r="C328" s="170"/>
      <c r="D328" s="32"/>
      <c r="E328" s="32"/>
      <c r="F328" s="33"/>
      <c r="G328" s="493"/>
      <c r="H328" s="493"/>
      <c r="I328" s="9" t="s">
        <v>33</v>
      </c>
      <c r="J328" s="112"/>
      <c r="K328" s="6" t="str">
        <f>IF(J328&gt;0,VLOOKUP(J328,男子登録情報!$J$1:$K$22,2,0),"")</f>
        <v/>
      </c>
      <c r="L328" s="10" t="s">
        <v>34</v>
      </c>
      <c r="M328" s="149"/>
      <c r="N328" s="7" t="str">
        <f t="shared" si="1473"/>
        <v/>
      </c>
      <c r="O328" s="271"/>
      <c r="P328" s="482"/>
      <c r="Q328" s="483"/>
      <c r="R328" s="484"/>
      <c r="S328" s="829"/>
      <c r="T328" s="829"/>
      <c r="W328" s="168">
        <f t="shared" si="1479"/>
        <v>0</v>
      </c>
      <c r="X328" s="447"/>
      <c r="Y328" s="145" t="str">
        <f t="shared" si="1474"/>
        <v/>
      </c>
      <c r="Z328" s="145" t="str">
        <f t="shared" si="1475"/>
        <v/>
      </c>
      <c r="AA328" s="145" t="str">
        <f t="shared" si="1476"/>
        <v/>
      </c>
      <c r="AB328" s="145" t="str">
        <f t="shared" si="1477"/>
        <v/>
      </c>
      <c r="AC328" s="178">
        <f t="shared" si="1480"/>
        <v>0</v>
      </c>
      <c r="AD328" s="309" t="str">
        <f t="shared" si="1805"/>
        <v/>
      </c>
      <c r="AE328" s="145" t="str">
        <f t="shared" si="1481"/>
        <v/>
      </c>
      <c r="AF328" s="145" t="str">
        <f t="shared" si="1482"/>
        <v/>
      </c>
      <c r="AG328" s="182" t="str">
        <f t="shared" si="1483"/>
        <v/>
      </c>
      <c r="AH328" s="164">
        <f t="shared" si="1484"/>
        <v>0</v>
      </c>
      <c r="AJ328" s="164">
        <f t="shared" si="1485"/>
        <v>0</v>
      </c>
      <c r="AK328" s="164" t="str">
        <f t="shared" si="1486"/>
        <v>00000</v>
      </c>
      <c r="AL328" s="188" t="str">
        <f t="shared" si="1487"/>
        <v>0秒0</v>
      </c>
      <c r="AM328" s="189">
        <f t="shared" si="1488"/>
        <v>0</v>
      </c>
      <c r="AN328" s="189" t="str">
        <f t="shared" si="1489"/>
        <v>0</v>
      </c>
      <c r="AO328" s="189" t="str">
        <f t="shared" si="1490"/>
        <v>0</v>
      </c>
      <c r="AP328" s="189" t="str">
        <f t="shared" si="1491"/>
        <v>0m</v>
      </c>
      <c r="AQ328" s="189" t="str">
        <f t="shared" si="1492"/>
        <v>点</v>
      </c>
      <c r="AR328" s="164">
        <f t="shared" si="1493"/>
        <v>0</v>
      </c>
      <c r="AS328" s="144" t="str">
        <f t="shared" si="1494"/>
        <v/>
      </c>
      <c r="AT328" s="164">
        <f t="shared" si="1495"/>
        <v>0</v>
      </c>
      <c r="AU328" s="164">
        <f t="shared" si="1496"/>
        <v>0</v>
      </c>
      <c r="AV328" s="164">
        <f t="shared" si="1497"/>
        <v>0</v>
      </c>
      <c r="AW328" s="459"/>
      <c r="AX328" s="459"/>
      <c r="AY328" s="456"/>
      <c r="AZ328" s="453"/>
      <c r="BA328" s="145" t="str">
        <f t="shared" si="1498"/>
        <v/>
      </c>
      <c r="BB328" s="145" t="str">
        <f t="shared" si="1499"/>
        <v/>
      </c>
      <c r="BC328" s="145" t="str">
        <f t="shared" si="1500"/>
        <v/>
      </c>
      <c r="BD328" s="203" t="str">
        <f>IF(J328="","",COUNTIF($BC$14:BC328,BC328))</f>
        <v/>
      </c>
      <c r="BE328" s="1" t="str">
        <f t="shared" si="1501"/>
        <v/>
      </c>
      <c r="BF328" s="447"/>
      <c r="BG328" s="447"/>
      <c r="BH328" s="447"/>
      <c r="BI328" s="447"/>
      <c r="BJ328" s="447"/>
      <c r="BK328" s="450"/>
      <c r="BL328" s="447"/>
      <c r="BM328" s="447"/>
      <c r="BN328" s="145">
        <f>COUNTIF($AE$14:AE328,AD328&amp;"-"&amp;"*5000m*")</f>
        <v>0</v>
      </c>
      <c r="BO328" s="447"/>
      <c r="BP328" s="450"/>
      <c r="BQ328" s="447"/>
      <c r="BR328" s="447"/>
      <c r="BS328" s="447"/>
      <c r="BT328" s="447"/>
      <c r="BU328" s="447"/>
      <c r="BV328" s="447"/>
    </row>
    <row r="329" spans="1:74" s="1" customFormat="1" ht="18" customHeight="1" thickTop="1" thickBot="1">
      <c r="A329" s="522">
        <v>106</v>
      </c>
      <c r="B329" s="500" t="s">
        <v>1224</v>
      </c>
      <c r="C329" s="502"/>
      <c r="D329" s="502" t="str">
        <f>IF(C329&gt;0,VLOOKUP(C329,男子登録情報!$A$1:$H$1688,3,0),"")</f>
        <v/>
      </c>
      <c r="E329" s="502" t="str">
        <f>IF(C329&gt;0,VLOOKUP(C329,男子登録情報!$A$1:$H$1688,4,0),"")</f>
        <v/>
      </c>
      <c r="F329" s="30" t="str">
        <f>IF(C329&gt;0,VLOOKUP(C329,男子登録情報!$A$1:$H$1688,8,0),"")</f>
        <v/>
      </c>
      <c r="G329" s="491" t="e">
        <f>IF(F330&gt;0,VLOOKUP(F330,男子登録情報!$N$2:$O$48,2,0),"")</f>
        <v>#N/A</v>
      </c>
      <c r="H329" s="491" t="str">
        <f t="shared" ref="H329" si="1806">IF(C329&gt;0,TEXT(C329,"100000000"),"000000000")</f>
        <v>000000000</v>
      </c>
      <c r="I329" s="5" t="s">
        <v>26</v>
      </c>
      <c r="J329" s="112"/>
      <c r="K329" s="6" t="str">
        <f>IF(J329&gt;0,VLOOKUP(J329,男子登録情報!$J$1:$K$22,2,0),"")</f>
        <v/>
      </c>
      <c r="L329" s="5" t="s">
        <v>29</v>
      </c>
      <c r="M329" s="150"/>
      <c r="N329" s="7" t="str">
        <f t="shared" si="1473"/>
        <v/>
      </c>
      <c r="O329" s="271"/>
      <c r="P329" s="512"/>
      <c r="Q329" s="513"/>
      <c r="R329" s="514"/>
      <c r="S329" s="827"/>
      <c r="T329" s="827"/>
      <c r="W329" s="168">
        <f t="shared" si="1479"/>
        <v>0</v>
      </c>
      <c r="X329" s="447">
        <f t="shared" ref="X329" si="1807">C329</f>
        <v>0</v>
      </c>
      <c r="Y329" s="145" t="str">
        <f t="shared" si="1474"/>
        <v/>
      </c>
      <c r="Z329" s="145" t="str">
        <f t="shared" si="1475"/>
        <v/>
      </c>
      <c r="AA329" s="145" t="str">
        <f t="shared" si="1476"/>
        <v/>
      </c>
      <c r="AB329" s="145" t="str">
        <f t="shared" si="1477"/>
        <v/>
      </c>
      <c r="AC329" s="178">
        <f t="shared" si="1480"/>
        <v>0</v>
      </c>
      <c r="AD329" s="307" t="str">
        <f t="shared" ref="AD329" si="1808">IF(D329="","",D329)</f>
        <v/>
      </c>
      <c r="AE329" s="145" t="str">
        <f t="shared" si="1481"/>
        <v/>
      </c>
      <c r="AF329" s="145" t="str">
        <f t="shared" si="1482"/>
        <v/>
      </c>
      <c r="AG329" s="182" t="str">
        <f t="shared" si="1483"/>
        <v/>
      </c>
      <c r="AH329" s="164">
        <f t="shared" si="1484"/>
        <v>0</v>
      </c>
      <c r="AJ329" s="164">
        <f t="shared" si="1485"/>
        <v>0</v>
      </c>
      <c r="AK329" s="164" t="str">
        <f t="shared" si="1486"/>
        <v>00000</v>
      </c>
      <c r="AL329" s="188" t="str">
        <f t="shared" si="1487"/>
        <v>0秒0</v>
      </c>
      <c r="AM329" s="189">
        <f t="shared" si="1488"/>
        <v>0</v>
      </c>
      <c r="AN329" s="189" t="str">
        <f t="shared" si="1489"/>
        <v>0</v>
      </c>
      <c r="AO329" s="189" t="str">
        <f t="shared" si="1490"/>
        <v>0</v>
      </c>
      <c r="AP329" s="189" t="str">
        <f t="shared" si="1491"/>
        <v>0m</v>
      </c>
      <c r="AQ329" s="189" t="str">
        <f t="shared" si="1492"/>
        <v>点</v>
      </c>
      <c r="AR329" s="164">
        <f t="shared" si="1493"/>
        <v>0</v>
      </c>
      <c r="AS329" s="144" t="str">
        <f t="shared" si="1494"/>
        <v/>
      </c>
      <c r="AT329" s="164">
        <f t="shared" si="1495"/>
        <v>0</v>
      </c>
      <c r="AU329" s="164">
        <f t="shared" si="1496"/>
        <v>0</v>
      </c>
      <c r="AV329" s="164">
        <f t="shared" si="1497"/>
        <v>0</v>
      </c>
      <c r="AW329" s="457">
        <f>IF(S329="",0,COUNTA($S$14:S331))</f>
        <v>0</v>
      </c>
      <c r="AX329" s="457">
        <f>IF(T329="",0,COUNTA($T$14:T331))</f>
        <v>0</v>
      </c>
      <c r="AY329" s="454">
        <f>IF(OR($K329="20100",$K330="20100",$K331="20100"),COUNTIF($K$14:K331,"20100"),0)</f>
        <v>0</v>
      </c>
      <c r="AZ329" s="451">
        <f t="shared" ref="AZ329" si="1809">IF($AY329=0,0,INDEX($M329:$M331,MATCH("20100",$K329:$K331,0),1))</f>
        <v>0</v>
      </c>
      <c r="BA329" s="145" t="str">
        <f t="shared" si="1498"/>
        <v/>
      </c>
      <c r="BB329" s="145" t="str">
        <f t="shared" si="1499"/>
        <v/>
      </c>
      <c r="BC329" s="145" t="str">
        <f t="shared" si="1500"/>
        <v/>
      </c>
      <c r="BD329" s="203" t="str">
        <f>IF(J329="","",COUNTIF($BC$14:BC329,BC329))</f>
        <v/>
      </c>
      <c r="BE329" s="1" t="str">
        <f t="shared" si="1501"/>
        <v/>
      </c>
      <c r="BF329" s="447" t="str">
        <f>IF(D329="","",COUNTIF($AD$14:AD329,AD329))</f>
        <v/>
      </c>
      <c r="BG329" s="447">
        <f t="shared" ref="BG329" si="1810">IF(BF329=1,BF329,0)</f>
        <v>0</v>
      </c>
      <c r="BH329" s="447" t="str">
        <f t="shared" ref="BH329" si="1811">IF(D329="","",$BL329)</f>
        <v/>
      </c>
      <c r="BI329" s="447" t="str">
        <f t="shared" ref="BI329" si="1812">IF(E329="","",$BL329)</f>
        <v/>
      </c>
      <c r="BJ329" s="447" t="str">
        <f t="shared" ref="BJ329" si="1813">IF(F329="","",$BL329)</f>
        <v/>
      </c>
      <c r="BK329" s="448" t="str">
        <f t="shared" ref="BK329" si="1814">IFERROR(IF(G329="","",BL329),"")</f>
        <v/>
      </c>
      <c r="BL329" s="447">
        <v>106</v>
      </c>
      <c r="BM329" s="447">
        <f t="shared" ref="BM329" si="1815">IF(C329&gt;0,"",IF(COUNTIF(BH329:BK331,BL329)=4,"",1))</f>
        <v>1</v>
      </c>
      <c r="BN329" s="145">
        <f>COUNTIF($AE$14:AE329,AD329&amp;"-"&amp;"*5000m*")</f>
        <v>0</v>
      </c>
      <c r="BO329" s="447">
        <f t="shared" ref="BO329" si="1816">SUM(BN329:BN331)/3</f>
        <v>0</v>
      </c>
      <c r="BP329" s="448" t="str">
        <f t="shared" ref="BP329" si="1817">IF(AD329="","",IF(AND(COUNTA(J329:J331)=0,COUNTA(S329:T331)=0),1,""))</f>
        <v/>
      </c>
      <c r="BQ329" s="447">
        <f t="shared" ref="BQ329:BR329" si="1818">IF(AND($AD329="",COUNTA(S329)&gt;0),1,0)</f>
        <v>0</v>
      </c>
      <c r="BR329" s="447">
        <f t="shared" si="1818"/>
        <v>0</v>
      </c>
      <c r="BS329" s="447" t="str">
        <f t="shared" ref="BS329" si="1819">D329&amp;"-"&amp;S329</f>
        <v>-</v>
      </c>
      <c r="BT329" s="447" t="str">
        <f>IF(S329="","",COUNTIF($BS$14:BS329,BS329))</f>
        <v/>
      </c>
      <c r="BU329" s="447" t="str">
        <f t="shared" ref="BU329" si="1820">D329&amp;"-"&amp;T329</f>
        <v>-</v>
      </c>
      <c r="BV329" s="447" t="str">
        <f>IF(T329="","",COUNTIF($BU$14:BU329,BU329))</f>
        <v/>
      </c>
    </row>
    <row r="330" spans="1:74" s="1" customFormat="1" ht="18" customHeight="1" thickBot="1">
      <c r="A330" s="523"/>
      <c r="B330" s="501"/>
      <c r="C330" s="503"/>
      <c r="D330" s="503"/>
      <c r="E330" s="503"/>
      <c r="F330" s="31" t="str">
        <f>IF(C329&gt;0,VLOOKUP(C329,男子登録情報!$A$1:$H$1688,5,0),"")</f>
        <v/>
      </c>
      <c r="G330" s="492"/>
      <c r="H330" s="492"/>
      <c r="I330" s="8" t="s">
        <v>30</v>
      </c>
      <c r="J330" s="112"/>
      <c r="K330" s="6" t="str">
        <f>IF(J330&gt;0,VLOOKUP(J330,男子登録情報!$J$1:$K$22,2,0),"")</f>
        <v/>
      </c>
      <c r="L330" s="8" t="s">
        <v>31</v>
      </c>
      <c r="M330" s="148"/>
      <c r="N330" s="7" t="str">
        <f t="shared" si="1473"/>
        <v/>
      </c>
      <c r="O330" s="271"/>
      <c r="P330" s="479"/>
      <c r="Q330" s="480"/>
      <c r="R330" s="481"/>
      <c r="S330" s="828"/>
      <c r="T330" s="828"/>
      <c r="W330" s="168">
        <f t="shared" si="1479"/>
        <v>0</v>
      </c>
      <c r="X330" s="447"/>
      <c r="Y330" s="145" t="str">
        <f t="shared" si="1474"/>
        <v/>
      </c>
      <c r="Z330" s="145" t="str">
        <f t="shared" si="1475"/>
        <v/>
      </c>
      <c r="AA330" s="145" t="str">
        <f t="shared" si="1476"/>
        <v/>
      </c>
      <c r="AB330" s="145" t="str">
        <f t="shared" si="1477"/>
        <v/>
      </c>
      <c r="AC330" s="178">
        <f t="shared" si="1480"/>
        <v>0</v>
      </c>
      <c r="AD330" s="308" t="str">
        <f t="shared" ref="AD330:AD331" si="1821">AD329</f>
        <v/>
      </c>
      <c r="AE330" s="145" t="str">
        <f t="shared" si="1481"/>
        <v/>
      </c>
      <c r="AF330" s="145" t="str">
        <f t="shared" si="1482"/>
        <v/>
      </c>
      <c r="AG330" s="182" t="str">
        <f t="shared" si="1483"/>
        <v/>
      </c>
      <c r="AH330" s="164">
        <f t="shared" si="1484"/>
        <v>0</v>
      </c>
      <c r="AJ330" s="164">
        <f t="shared" si="1485"/>
        <v>0</v>
      </c>
      <c r="AK330" s="164" t="str">
        <f t="shared" si="1486"/>
        <v>00000</v>
      </c>
      <c r="AL330" s="188" t="str">
        <f t="shared" si="1487"/>
        <v>0秒0</v>
      </c>
      <c r="AM330" s="189">
        <f t="shared" si="1488"/>
        <v>0</v>
      </c>
      <c r="AN330" s="189" t="str">
        <f t="shared" si="1489"/>
        <v>0</v>
      </c>
      <c r="AO330" s="189" t="str">
        <f t="shared" si="1490"/>
        <v>0</v>
      </c>
      <c r="AP330" s="189" t="str">
        <f t="shared" si="1491"/>
        <v>0m</v>
      </c>
      <c r="AQ330" s="189" t="str">
        <f t="shared" si="1492"/>
        <v>点</v>
      </c>
      <c r="AR330" s="164">
        <f t="shared" si="1493"/>
        <v>0</v>
      </c>
      <c r="AS330" s="144" t="str">
        <f t="shared" si="1494"/>
        <v/>
      </c>
      <c r="AT330" s="164">
        <f t="shared" si="1495"/>
        <v>0</v>
      </c>
      <c r="AU330" s="164">
        <f t="shared" si="1496"/>
        <v>0</v>
      </c>
      <c r="AV330" s="164">
        <f t="shared" si="1497"/>
        <v>0</v>
      </c>
      <c r="AW330" s="458"/>
      <c r="AX330" s="458"/>
      <c r="AY330" s="455"/>
      <c r="AZ330" s="452"/>
      <c r="BA330" s="145" t="str">
        <f t="shared" si="1498"/>
        <v/>
      </c>
      <c r="BB330" s="145" t="str">
        <f t="shared" si="1499"/>
        <v/>
      </c>
      <c r="BC330" s="145" t="str">
        <f t="shared" si="1500"/>
        <v/>
      </c>
      <c r="BD330" s="203" t="str">
        <f>IF(J330="","",COUNTIF($BC$14:BC330,BC330))</f>
        <v/>
      </c>
      <c r="BE330" s="1" t="str">
        <f t="shared" si="1501"/>
        <v/>
      </c>
      <c r="BF330" s="447"/>
      <c r="BG330" s="447"/>
      <c r="BH330" s="447"/>
      <c r="BI330" s="447"/>
      <c r="BJ330" s="447"/>
      <c r="BK330" s="449"/>
      <c r="BL330" s="447"/>
      <c r="BM330" s="447"/>
      <c r="BN330" s="145">
        <f>COUNTIF($AE$14:AE330,AD330&amp;"-"&amp;"*5000m*")</f>
        <v>0</v>
      </c>
      <c r="BO330" s="447"/>
      <c r="BP330" s="449"/>
      <c r="BQ330" s="447"/>
      <c r="BR330" s="447"/>
      <c r="BS330" s="447"/>
      <c r="BT330" s="447"/>
      <c r="BU330" s="447"/>
      <c r="BV330" s="447"/>
    </row>
    <row r="331" spans="1:74" s="1" customFormat="1" ht="18" customHeight="1" thickBot="1">
      <c r="A331" s="524"/>
      <c r="B331" s="169" t="s">
        <v>32</v>
      </c>
      <c r="C331" s="170"/>
      <c r="D331" s="32"/>
      <c r="E331" s="32"/>
      <c r="F331" s="33"/>
      <c r="G331" s="493"/>
      <c r="H331" s="493"/>
      <c r="I331" s="9" t="s">
        <v>33</v>
      </c>
      <c r="J331" s="112"/>
      <c r="K331" s="6" t="str">
        <f>IF(J331&gt;0,VLOOKUP(J331,男子登録情報!$J$1:$K$22,2,0),"")</f>
        <v/>
      </c>
      <c r="L331" s="10" t="s">
        <v>34</v>
      </c>
      <c r="M331" s="149"/>
      <c r="N331" s="7" t="str">
        <f t="shared" si="1473"/>
        <v/>
      </c>
      <c r="O331" s="271"/>
      <c r="P331" s="482"/>
      <c r="Q331" s="483"/>
      <c r="R331" s="484"/>
      <c r="S331" s="829"/>
      <c r="T331" s="829"/>
      <c r="W331" s="168">
        <f t="shared" si="1479"/>
        <v>0</v>
      </c>
      <c r="X331" s="447"/>
      <c r="Y331" s="145" t="str">
        <f t="shared" si="1474"/>
        <v/>
      </c>
      <c r="Z331" s="145" t="str">
        <f t="shared" si="1475"/>
        <v/>
      </c>
      <c r="AA331" s="145" t="str">
        <f t="shared" si="1476"/>
        <v/>
      </c>
      <c r="AB331" s="145" t="str">
        <f t="shared" si="1477"/>
        <v/>
      </c>
      <c r="AC331" s="178">
        <f t="shared" si="1480"/>
        <v>0</v>
      </c>
      <c r="AD331" s="309" t="str">
        <f t="shared" si="1821"/>
        <v/>
      </c>
      <c r="AE331" s="145" t="str">
        <f t="shared" si="1481"/>
        <v/>
      </c>
      <c r="AF331" s="145" t="str">
        <f t="shared" si="1482"/>
        <v/>
      </c>
      <c r="AG331" s="182" t="str">
        <f t="shared" si="1483"/>
        <v/>
      </c>
      <c r="AH331" s="164">
        <f t="shared" si="1484"/>
        <v>0</v>
      </c>
      <c r="AJ331" s="164">
        <f t="shared" si="1485"/>
        <v>0</v>
      </c>
      <c r="AK331" s="164" t="str">
        <f t="shared" si="1486"/>
        <v>00000</v>
      </c>
      <c r="AL331" s="188" t="str">
        <f t="shared" si="1487"/>
        <v>0秒0</v>
      </c>
      <c r="AM331" s="189">
        <f t="shared" si="1488"/>
        <v>0</v>
      </c>
      <c r="AN331" s="189" t="str">
        <f t="shared" si="1489"/>
        <v>0</v>
      </c>
      <c r="AO331" s="189" t="str">
        <f t="shared" si="1490"/>
        <v>0</v>
      </c>
      <c r="AP331" s="189" t="str">
        <f t="shared" si="1491"/>
        <v>0m</v>
      </c>
      <c r="AQ331" s="189" t="str">
        <f t="shared" si="1492"/>
        <v>点</v>
      </c>
      <c r="AR331" s="164">
        <f t="shared" si="1493"/>
        <v>0</v>
      </c>
      <c r="AS331" s="144" t="str">
        <f t="shared" si="1494"/>
        <v/>
      </c>
      <c r="AT331" s="164">
        <f t="shared" si="1495"/>
        <v>0</v>
      </c>
      <c r="AU331" s="164">
        <f t="shared" si="1496"/>
        <v>0</v>
      </c>
      <c r="AV331" s="164">
        <f t="shared" si="1497"/>
        <v>0</v>
      </c>
      <c r="AW331" s="459"/>
      <c r="AX331" s="459"/>
      <c r="AY331" s="456"/>
      <c r="AZ331" s="453"/>
      <c r="BA331" s="145" t="str">
        <f t="shared" si="1498"/>
        <v/>
      </c>
      <c r="BB331" s="145" t="str">
        <f t="shared" si="1499"/>
        <v/>
      </c>
      <c r="BC331" s="145" t="str">
        <f t="shared" si="1500"/>
        <v/>
      </c>
      <c r="BD331" s="203" t="str">
        <f>IF(J331="","",COUNTIF($BC$14:BC331,BC331))</f>
        <v/>
      </c>
      <c r="BE331" s="1" t="str">
        <f t="shared" si="1501"/>
        <v/>
      </c>
      <c r="BF331" s="447"/>
      <c r="BG331" s="447"/>
      <c r="BH331" s="447"/>
      <c r="BI331" s="447"/>
      <c r="BJ331" s="447"/>
      <c r="BK331" s="450"/>
      <c r="BL331" s="447"/>
      <c r="BM331" s="447"/>
      <c r="BN331" s="145">
        <f>COUNTIF($AE$14:AE331,AD331&amp;"-"&amp;"*5000m*")</f>
        <v>0</v>
      </c>
      <c r="BO331" s="447"/>
      <c r="BP331" s="450"/>
      <c r="BQ331" s="447"/>
      <c r="BR331" s="447"/>
      <c r="BS331" s="447"/>
      <c r="BT331" s="447"/>
      <c r="BU331" s="447"/>
      <c r="BV331" s="447"/>
    </row>
    <row r="332" spans="1:74" s="1" customFormat="1" ht="18" customHeight="1" thickTop="1" thickBot="1">
      <c r="A332" s="522">
        <v>107</v>
      </c>
      <c r="B332" s="500" t="s">
        <v>1224</v>
      </c>
      <c r="C332" s="502"/>
      <c r="D332" s="502" t="str">
        <f>IF(C332&gt;0,VLOOKUP(C332,男子登録情報!$A$1:$H$1688,3,0),"")</f>
        <v/>
      </c>
      <c r="E332" s="502" t="str">
        <f>IF(C332&gt;0,VLOOKUP(C332,男子登録情報!$A$1:$H$1688,4,0),"")</f>
        <v/>
      </c>
      <c r="F332" s="30" t="str">
        <f>IF(C332&gt;0,VLOOKUP(C332,男子登録情報!$A$1:$H$1688,8,0),"")</f>
        <v/>
      </c>
      <c r="G332" s="491" t="e">
        <f>IF(F333&gt;0,VLOOKUP(F333,男子登録情報!$N$2:$O$48,2,0),"")</f>
        <v>#N/A</v>
      </c>
      <c r="H332" s="491" t="str">
        <f t="shared" ref="H332" si="1822">IF(C332&gt;0,TEXT(C332,"100000000"),"000000000")</f>
        <v>000000000</v>
      </c>
      <c r="I332" s="5" t="s">
        <v>26</v>
      </c>
      <c r="J332" s="112"/>
      <c r="K332" s="6" t="str">
        <f>IF(J332&gt;0,VLOOKUP(J332,男子登録情報!$J$1:$K$22,2,0),"")</f>
        <v/>
      </c>
      <c r="L332" s="5" t="s">
        <v>29</v>
      </c>
      <c r="M332" s="150"/>
      <c r="N332" s="7" t="str">
        <f t="shared" si="1473"/>
        <v/>
      </c>
      <c r="O332" s="271"/>
      <c r="P332" s="512"/>
      <c r="Q332" s="513"/>
      <c r="R332" s="514"/>
      <c r="S332" s="827"/>
      <c r="T332" s="827"/>
      <c r="W332" s="168">
        <f t="shared" si="1479"/>
        <v>0</v>
      </c>
      <c r="X332" s="447">
        <f t="shared" ref="X332" si="1823">C332</f>
        <v>0</v>
      </c>
      <c r="Y332" s="145" t="str">
        <f t="shared" si="1474"/>
        <v/>
      </c>
      <c r="Z332" s="145" t="str">
        <f t="shared" si="1475"/>
        <v/>
      </c>
      <c r="AA332" s="145" t="str">
        <f t="shared" si="1476"/>
        <v/>
      </c>
      <c r="AB332" s="145" t="str">
        <f t="shared" si="1477"/>
        <v/>
      </c>
      <c r="AC332" s="178">
        <f t="shared" si="1480"/>
        <v>0</v>
      </c>
      <c r="AD332" s="307" t="str">
        <f t="shared" ref="AD332" si="1824">IF(D332="","",D332)</f>
        <v/>
      </c>
      <c r="AE332" s="145" t="str">
        <f t="shared" si="1481"/>
        <v/>
      </c>
      <c r="AF332" s="145" t="str">
        <f t="shared" si="1482"/>
        <v/>
      </c>
      <c r="AG332" s="182" t="str">
        <f t="shared" si="1483"/>
        <v/>
      </c>
      <c r="AH332" s="164">
        <f t="shared" si="1484"/>
        <v>0</v>
      </c>
      <c r="AJ332" s="164">
        <f t="shared" si="1485"/>
        <v>0</v>
      </c>
      <c r="AK332" s="164" t="str">
        <f t="shared" si="1486"/>
        <v>00000</v>
      </c>
      <c r="AL332" s="188" t="str">
        <f t="shared" si="1487"/>
        <v>0秒0</v>
      </c>
      <c r="AM332" s="189">
        <f t="shared" si="1488"/>
        <v>0</v>
      </c>
      <c r="AN332" s="189" t="str">
        <f t="shared" si="1489"/>
        <v>0</v>
      </c>
      <c r="AO332" s="189" t="str">
        <f t="shared" si="1490"/>
        <v>0</v>
      </c>
      <c r="AP332" s="189" t="str">
        <f t="shared" si="1491"/>
        <v>0m</v>
      </c>
      <c r="AQ332" s="189" t="str">
        <f t="shared" si="1492"/>
        <v>点</v>
      </c>
      <c r="AR332" s="164">
        <f t="shared" si="1493"/>
        <v>0</v>
      </c>
      <c r="AS332" s="144" t="str">
        <f t="shared" si="1494"/>
        <v/>
      </c>
      <c r="AT332" s="164">
        <f t="shared" si="1495"/>
        <v>0</v>
      </c>
      <c r="AU332" s="164">
        <f t="shared" si="1496"/>
        <v>0</v>
      </c>
      <c r="AV332" s="164">
        <f t="shared" si="1497"/>
        <v>0</v>
      </c>
      <c r="AW332" s="457">
        <f>IF(S332="",0,COUNTA($S$14:S334))</f>
        <v>0</v>
      </c>
      <c r="AX332" s="457">
        <f>IF(T332="",0,COUNTA($T$14:T334))</f>
        <v>0</v>
      </c>
      <c r="AY332" s="454">
        <f>IF(OR($K332="20100",$K333="20100",$K334="20100"),COUNTIF($K$14:K334,"20100"),0)</f>
        <v>0</v>
      </c>
      <c r="AZ332" s="451">
        <f t="shared" ref="AZ332" si="1825">IF($AY332=0,0,INDEX($M332:$M334,MATCH("20100",$K332:$K334,0),1))</f>
        <v>0</v>
      </c>
      <c r="BA332" s="145" t="str">
        <f t="shared" si="1498"/>
        <v/>
      </c>
      <c r="BB332" s="145" t="str">
        <f t="shared" si="1499"/>
        <v/>
      </c>
      <c r="BC332" s="145" t="str">
        <f t="shared" si="1500"/>
        <v/>
      </c>
      <c r="BD332" s="203" t="str">
        <f>IF(J332="","",COUNTIF($BC$14:BC332,BC332))</f>
        <v/>
      </c>
      <c r="BE332" s="1" t="str">
        <f t="shared" si="1501"/>
        <v/>
      </c>
      <c r="BF332" s="447" t="str">
        <f>IF(D332="","",COUNTIF($AD$14:AD332,AD332))</f>
        <v/>
      </c>
      <c r="BG332" s="447">
        <f t="shared" ref="BG332" si="1826">IF(BF332=1,BF332,0)</f>
        <v>0</v>
      </c>
      <c r="BH332" s="447" t="str">
        <f t="shared" ref="BH332" si="1827">IF(D332="","",$BL332)</f>
        <v/>
      </c>
      <c r="BI332" s="447" t="str">
        <f t="shared" ref="BI332" si="1828">IF(E332="","",$BL332)</f>
        <v/>
      </c>
      <c r="BJ332" s="447" t="str">
        <f t="shared" ref="BJ332" si="1829">IF(F332="","",$BL332)</f>
        <v/>
      </c>
      <c r="BK332" s="448" t="str">
        <f t="shared" ref="BK332" si="1830">IFERROR(IF(G332="","",BL332),"")</f>
        <v/>
      </c>
      <c r="BL332" s="447">
        <v>107</v>
      </c>
      <c r="BM332" s="447">
        <f t="shared" ref="BM332" si="1831">IF(C332&gt;0,"",IF(COUNTIF(BH332:BK334,BL332)=4,"",1))</f>
        <v>1</v>
      </c>
      <c r="BN332" s="145">
        <f>COUNTIF($AE$14:AE332,AD332&amp;"-"&amp;"*5000m*")</f>
        <v>0</v>
      </c>
      <c r="BO332" s="447">
        <f t="shared" ref="BO332" si="1832">SUM(BN332:BN334)/3</f>
        <v>0</v>
      </c>
      <c r="BP332" s="448" t="str">
        <f t="shared" ref="BP332" si="1833">IF(AD332="","",IF(AND(COUNTA(J332:J334)=0,COUNTA(S332:T334)=0),1,""))</f>
        <v/>
      </c>
      <c r="BQ332" s="447">
        <f t="shared" ref="BQ332:BR332" si="1834">IF(AND($AD332="",COUNTA(S332)&gt;0),1,0)</f>
        <v>0</v>
      </c>
      <c r="BR332" s="447">
        <f t="shared" si="1834"/>
        <v>0</v>
      </c>
      <c r="BS332" s="447" t="str">
        <f t="shared" ref="BS332" si="1835">D332&amp;"-"&amp;S332</f>
        <v>-</v>
      </c>
      <c r="BT332" s="447" t="str">
        <f>IF(S332="","",COUNTIF($BS$14:BS332,BS332))</f>
        <v/>
      </c>
      <c r="BU332" s="447" t="str">
        <f t="shared" ref="BU332" si="1836">D332&amp;"-"&amp;T332</f>
        <v>-</v>
      </c>
      <c r="BV332" s="447" t="str">
        <f>IF(T332="","",COUNTIF($BU$14:BU332,BU332))</f>
        <v/>
      </c>
    </row>
    <row r="333" spans="1:74" s="1" customFormat="1" ht="18" customHeight="1" thickBot="1">
      <c r="A333" s="523"/>
      <c r="B333" s="501"/>
      <c r="C333" s="503"/>
      <c r="D333" s="503"/>
      <c r="E333" s="503"/>
      <c r="F333" s="31" t="str">
        <f>IF(C332&gt;0,VLOOKUP(C332,男子登録情報!$A$1:$H$1688,5,0),"")</f>
        <v/>
      </c>
      <c r="G333" s="492"/>
      <c r="H333" s="492"/>
      <c r="I333" s="8" t="s">
        <v>30</v>
      </c>
      <c r="J333" s="112"/>
      <c r="K333" s="6" t="str">
        <f>IF(J333&gt;0,VLOOKUP(J333,男子登録情報!$J$1:$K$22,2,0),"")</f>
        <v/>
      </c>
      <c r="L333" s="8" t="s">
        <v>31</v>
      </c>
      <c r="M333" s="148"/>
      <c r="N333" s="7" t="str">
        <f t="shared" si="1473"/>
        <v/>
      </c>
      <c r="O333" s="271"/>
      <c r="P333" s="479"/>
      <c r="Q333" s="480"/>
      <c r="R333" s="481"/>
      <c r="S333" s="828"/>
      <c r="T333" s="828"/>
      <c r="W333" s="168">
        <f t="shared" si="1479"/>
        <v>0</v>
      </c>
      <c r="X333" s="447"/>
      <c r="Y333" s="145" t="str">
        <f t="shared" si="1474"/>
        <v/>
      </c>
      <c r="Z333" s="145" t="str">
        <f t="shared" si="1475"/>
        <v/>
      </c>
      <c r="AA333" s="145" t="str">
        <f t="shared" si="1476"/>
        <v/>
      </c>
      <c r="AB333" s="145" t="str">
        <f t="shared" si="1477"/>
        <v/>
      </c>
      <c r="AC333" s="178">
        <f t="shared" si="1480"/>
        <v>0</v>
      </c>
      <c r="AD333" s="308" t="str">
        <f t="shared" ref="AD333:AD334" si="1837">AD332</f>
        <v/>
      </c>
      <c r="AE333" s="145" t="str">
        <f t="shared" si="1481"/>
        <v/>
      </c>
      <c r="AF333" s="145" t="str">
        <f t="shared" si="1482"/>
        <v/>
      </c>
      <c r="AG333" s="182" t="str">
        <f t="shared" si="1483"/>
        <v/>
      </c>
      <c r="AH333" s="164">
        <f t="shared" si="1484"/>
        <v>0</v>
      </c>
      <c r="AJ333" s="164">
        <f t="shared" si="1485"/>
        <v>0</v>
      </c>
      <c r="AK333" s="164" t="str">
        <f t="shared" si="1486"/>
        <v>00000</v>
      </c>
      <c r="AL333" s="188" t="str">
        <f t="shared" si="1487"/>
        <v>0秒0</v>
      </c>
      <c r="AM333" s="189">
        <f t="shared" si="1488"/>
        <v>0</v>
      </c>
      <c r="AN333" s="189" t="str">
        <f t="shared" si="1489"/>
        <v>0</v>
      </c>
      <c r="AO333" s="189" t="str">
        <f t="shared" si="1490"/>
        <v>0</v>
      </c>
      <c r="AP333" s="189" t="str">
        <f t="shared" si="1491"/>
        <v>0m</v>
      </c>
      <c r="AQ333" s="189" t="str">
        <f t="shared" si="1492"/>
        <v>点</v>
      </c>
      <c r="AR333" s="164">
        <f t="shared" si="1493"/>
        <v>0</v>
      </c>
      <c r="AS333" s="144" t="str">
        <f t="shared" si="1494"/>
        <v/>
      </c>
      <c r="AT333" s="164">
        <f t="shared" si="1495"/>
        <v>0</v>
      </c>
      <c r="AU333" s="164">
        <f t="shared" si="1496"/>
        <v>0</v>
      </c>
      <c r="AV333" s="164">
        <f t="shared" si="1497"/>
        <v>0</v>
      </c>
      <c r="AW333" s="458"/>
      <c r="AX333" s="458"/>
      <c r="AY333" s="455"/>
      <c r="AZ333" s="452"/>
      <c r="BA333" s="145" t="str">
        <f t="shared" si="1498"/>
        <v/>
      </c>
      <c r="BB333" s="145" t="str">
        <f t="shared" si="1499"/>
        <v/>
      </c>
      <c r="BC333" s="145" t="str">
        <f t="shared" si="1500"/>
        <v/>
      </c>
      <c r="BD333" s="203" t="str">
        <f>IF(J333="","",COUNTIF($BC$14:BC333,BC333))</f>
        <v/>
      </c>
      <c r="BE333" s="1" t="str">
        <f t="shared" si="1501"/>
        <v/>
      </c>
      <c r="BF333" s="447"/>
      <c r="BG333" s="447"/>
      <c r="BH333" s="447"/>
      <c r="BI333" s="447"/>
      <c r="BJ333" s="447"/>
      <c r="BK333" s="449"/>
      <c r="BL333" s="447"/>
      <c r="BM333" s="447"/>
      <c r="BN333" s="145">
        <f>COUNTIF($AE$14:AE333,AD333&amp;"-"&amp;"*5000m*")</f>
        <v>0</v>
      </c>
      <c r="BO333" s="447"/>
      <c r="BP333" s="449"/>
      <c r="BQ333" s="447"/>
      <c r="BR333" s="447"/>
      <c r="BS333" s="447"/>
      <c r="BT333" s="447"/>
      <c r="BU333" s="447"/>
      <c r="BV333" s="447"/>
    </row>
    <row r="334" spans="1:74" s="1" customFormat="1" ht="18" customHeight="1" thickBot="1">
      <c r="A334" s="524"/>
      <c r="B334" s="169" t="s">
        <v>32</v>
      </c>
      <c r="C334" s="170"/>
      <c r="D334" s="32"/>
      <c r="E334" s="32"/>
      <c r="F334" s="33"/>
      <c r="G334" s="493"/>
      <c r="H334" s="493"/>
      <c r="I334" s="9" t="s">
        <v>33</v>
      </c>
      <c r="J334" s="112"/>
      <c r="K334" s="6" t="str">
        <f>IF(J334&gt;0,VLOOKUP(J334,男子登録情報!$J$1:$K$22,2,0),"")</f>
        <v/>
      </c>
      <c r="L334" s="10" t="s">
        <v>34</v>
      </c>
      <c r="M334" s="149"/>
      <c r="N334" s="7" t="str">
        <f t="shared" ref="N334:N397" si="1838">IF(K334="","",LEFT(K334,5)&amp;" "&amp;IF(OR(LEFT(K334,3)*1&lt;70,LEFT(K334,3)*1&gt;100),REPT(0,7-LEN(M334)),REPT(0,5-LEN(M334)))&amp;M334)</f>
        <v/>
      </c>
      <c r="O334" s="271"/>
      <c r="P334" s="482"/>
      <c r="Q334" s="483"/>
      <c r="R334" s="484"/>
      <c r="S334" s="829"/>
      <c r="T334" s="829"/>
      <c r="W334" s="168">
        <f t="shared" si="1479"/>
        <v>0</v>
      </c>
      <c r="X334" s="447"/>
      <c r="Y334" s="145" t="str">
        <f t="shared" ref="Y334:Y397" si="1839">IF($C334="","",IF(D334="",1,0))</f>
        <v/>
      </c>
      <c r="Z334" s="145" t="str">
        <f t="shared" ref="Z334:Z397" si="1840">IF($C334="","",IF(E334="",1,0))</f>
        <v/>
      </c>
      <c r="AA334" s="145" t="str">
        <f t="shared" ref="AA334:AA397" si="1841">IF($C334="","",IF(F334="",1,0))</f>
        <v/>
      </c>
      <c r="AB334" s="145" t="str">
        <f t="shared" ref="AB334:AB397" si="1842">IF($C334="","",IF(G334="",1,0))</f>
        <v/>
      </c>
      <c r="AC334" s="178">
        <f t="shared" si="1480"/>
        <v>0</v>
      </c>
      <c r="AD334" s="309" t="str">
        <f t="shared" si="1837"/>
        <v/>
      </c>
      <c r="AE334" s="145" t="str">
        <f t="shared" si="1481"/>
        <v/>
      </c>
      <c r="AF334" s="145" t="str">
        <f t="shared" si="1482"/>
        <v/>
      </c>
      <c r="AG334" s="182" t="str">
        <f t="shared" si="1483"/>
        <v/>
      </c>
      <c r="AH334" s="164">
        <f t="shared" si="1484"/>
        <v>0</v>
      </c>
      <c r="AJ334" s="164">
        <f t="shared" si="1485"/>
        <v>0</v>
      </c>
      <c r="AK334" s="164" t="str">
        <f t="shared" si="1486"/>
        <v>00000</v>
      </c>
      <c r="AL334" s="188" t="str">
        <f t="shared" si="1487"/>
        <v>0秒0</v>
      </c>
      <c r="AM334" s="189">
        <f t="shared" si="1488"/>
        <v>0</v>
      </c>
      <c r="AN334" s="189" t="str">
        <f t="shared" si="1489"/>
        <v>0</v>
      </c>
      <c r="AO334" s="189" t="str">
        <f t="shared" si="1490"/>
        <v>0</v>
      </c>
      <c r="AP334" s="189" t="str">
        <f t="shared" si="1491"/>
        <v>0m</v>
      </c>
      <c r="AQ334" s="189" t="str">
        <f t="shared" si="1492"/>
        <v>点</v>
      </c>
      <c r="AR334" s="164">
        <f t="shared" si="1493"/>
        <v>0</v>
      </c>
      <c r="AS334" s="144" t="str">
        <f t="shared" si="1494"/>
        <v/>
      </c>
      <c r="AT334" s="164">
        <f t="shared" si="1495"/>
        <v>0</v>
      </c>
      <c r="AU334" s="164">
        <f t="shared" si="1496"/>
        <v>0</v>
      </c>
      <c r="AV334" s="164">
        <f t="shared" si="1497"/>
        <v>0</v>
      </c>
      <c r="AW334" s="459"/>
      <c r="AX334" s="459"/>
      <c r="AY334" s="456"/>
      <c r="AZ334" s="453"/>
      <c r="BA334" s="145" t="str">
        <f t="shared" si="1498"/>
        <v/>
      </c>
      <c r="BB334" s="145" t="str">
        <f t="shared" si="1499"/>
        <v/>
      </c>
      <c r="BC334" s="145" t="str">
        <f t="shared" si="1500"/>
        <v/>
      </c>
      <c r="BD334" s="203" t="str">
        <f>IF(J334="","",COUNTIF($BC$14:BC334,BC334))</f>
        <v/>
      </c>
      <c r="BE334" s="1" t="str">
        <f t="shared" si="1501"/>
        <v/>
      </c>
      <c r="BF334" s="447"/>
      <c r="BG334" s="447"/>
      <c r="BH334" s="447"/>
      <c r="BI334" s="447"/>
      <c r="BJ334" s="447"/>
      <c r="BK334" s="450"/>
      <c r="BL334" s="447"/>
      <c r="BM334" s="447"/>
      <c r="BN334" s="145">
        <f>COUNTIF($AE$14:AE334,AD334&amp;"-"&amp;"*5000m*")</f>
        <v>0</v>
      </c>
      <c r="BO334" s="447"/>
      <c r="BP334" s="450"/>
      <c r="BQ334" s="447"/>
      <c r="BR334" s="447"/>
      <c r="BS334" s="447"/>
      <c r="BT334" s="447"/>
      <c r="BU334" s="447"/>
      <c r="BV334" s="447"/>
    </row>
    <row r="335" spans="1:74" s="1" customFormat="1" ht="18" customHeight="1" thickTop="1" thickBot="1">
      <c r="A335" s="522">
        <v>108</v>
      </c>
      <c r="B335" s="500" t="s">
        <v>1224</v>
      </c>
      <c r="C335" s="502"/>
      <c r="D335" s="502" t="str">
        <f>IF(C335&gt;0,VLOOKUP(C335,男子登録情報!$A$1:$H$1688,3,0),"")</f>
        <v/>
      </c>
      <c r="E335" s="502" t="str">
        <f>IF(C335&gt;0,VLOOKUP(C335,男子登録情報!$A$1:$H$1688,4,0),"")</f>
        <v/>
      </c>
      <c r="F335" s="30" t="str">
        <f>IF(C335&gt;0,VLOOKUP(C335,男子登録情報!$A$1:$H$1688,8,0),"")</f>
        <v/>
      </c>
      <c r="G335" s="491" t="e">
        <f>IF(F336&gt;0,VLOOKUP(F336,男子登録情報!$N$2:$O$48,2,0),"")</f>
        <v>#N/A</v>
      </c>
      <c r="H335" s="491" t="str">
        <f t="shared" ref="H335" si="1843">IF(C335&gt;0,TEXT(C335,"100000000"),"000000000")</f>
        <v>000000000</v>
      </c>
      <c r="I335" s="5" t="s">
        <v>26</v>
      </c>
      <c r="J335" s="112"/>
      <c r="K335" s="6" t="str">
        <f>IF(J335&gt;0,VLOOKUP(J335,男子登録情報!$J$1:$K$22,2,0),"")</f>
        <v/>
      </c>
      <c r="L335" s="5" t="s">
        <v>29</v>
      </c>
      <c r="M335" s="150"/>
      <c r="N335" s="7" t="str">
        <f t="shared" si="1838"/>
        <v/>
      </c>
      <c r="O335" s="271"/>
      <c r="P335" s="512"/>
      <c r="Q335" s="513"/>
      <c r="R335" s="514"/>
      <c r="S335" s="827"/>
      <c r="T335" s="827"/>
      <c r="W335" s="168">
        <f t="shared" ref="W335:W398" si="1844">IF(C335&gt;2000,1,0)</f>
        <v>0</v>
      </c>
      <c r="X335" s="447">
        <f t="shared" ref="X335" si="1845">C335</f>
        <v>0</v>
      </c>
      <c r="Y335" s="145" t="str">
        <f t="shared" si="1839"/>
        <v/>
      </c>
      <c r="Z335" s="145" t="str">
        <f t="shared" si="1840"/>
        <v/>
      </c>
      <c r="AA335" s="145" t="str">
        <f t="shared" si="1841"/>
        <v/>
      </c>
      <c r="AB335" s="145" t="str">
        <f t="shared" si="1842"/>
        <v/>
      </c>
      <c r="AC335" s="178">
        <f t="shared" ref="AC335:AC398" si="1846">IF(ISNA(OR(Y335:AB335)),1,SUM(Y335:AB335))</f>
        <v>0</v>
      </c>
      <c r="AD335" s="307" t="str">
        <f t="shared" ref="AD335" si="1847">IF(D335="","",D335)</f>
        <v/>
      </c>
      <c r="AE335" s="145" t="str">
        <f t="shared" ref="AE335:AE398" si="1848">IF($AD335="","",IF(J335="","",$AD335&amp;"-"&amp;J335))</f>
        <v/>
      </c>
      <c r="AF335" s="145" t="str">
        <f t="shared" ref="AF335:AF398" si="1849">IF(AND(COUNTA(J335,M335,O335,P335,S335,T335)&gt;0,BM335=1),1,"")</f>
        <v/>
      </c>
      <c r="AG335" s="182" t="str">
        <f t="shared" ref="AG335:AG398" si="1850">IF(J335="","",COUNTIF($AE$12:$AE$463,AE335))</f>
        <v/>
      </c>
      <c r="AH335" s="164">
        <f t="shared" ref="AH335:AH398" si="1851">IF(MAX(AG335)&gt;1,1,0)</f>
        <v>0</v>
      </c>
      <c r="AJ335" s="164">
        <f t="shared" ref="AJ335:AJ398" si="1852">IF(COUNTIF(J335,"*m*")&gt;0,IF(VALUE(AN335)&gt;59,1,0),0)</f>
        <v>0</v>
      </c>
      <c r="AK335" s="164" t="str">
        <f t="shared" ref="AK335:AK398" si="1853">IF(COUNTIF(K335,"*m*")&gt;0,RIGHT(10000000+AR335,7),RIGHT(100000+AR335,5))</f>
        <v>00000</v>
      </c>
      <c r="AL335" s="188" t="str">
        <f t="shared" ref="AL335:AL398" si="1854">IF(AM335=0,AN335&amp;"秒"&amp;AO335,AM335&amp;"分"&amp;AN335&amp;"秒"&amp;AO335)</f>
        <v>0秒0</v>
      </c>
      <c r="AM335" s="189">
        <f t="shared" ref="AM335:AM398" si="1855">INT(M335/10000)</f>
        <v>0</v>
      </c>
      <c r="AN335" s="189" t="str">
        <f t="shared" ref="AN335:AN398" si="1856">RIGHT(INT(M335/100),2)</f>
        <v>0</v>
      </c>
      <c r="AO335" s="189" t="str">
        <f t="shared" ref="AO335:AO398" si="1857">RIGHT(INT(M335/1),2)</f>
        <v>0</v>
      </c>
      <c r="AP335" s="189" t="str">
        <f t="shared" ref="AP335:AP398" si="1858">INT(M335/100)&amp;"m"&amp;RIGHT(M335,2)</f>
        <v>0m</v>
      </c>
      <c r="AQ335" s="189" t="str">
        <f t="shared" ref="AQ335:AQ398" si="1859">M335&amp;"点"</f>
        <v>点</v>
      </c>
      <c r="AR335" s="164">
        <f t="shared" ref="AR335:AR398" si="1860">VALUE(M335)</f>
        <v>0</v>
      </c>
      <c r="AS335" s="144" t="str">
        <f t="shared" ref="AS335:AS398" si="1861">IF(COUNTIF(J335,"*m*")=0,"",IF($J335="","",COUNTIF($M335,AS$13)))</f>
        <v/>
      </c>
      <c r="AT335" s="164">
        <f t="shared" ref="AT335:AT398" si="1862">IF(O335="",0,IF(OR(O335&lt;$AT$12,O335&gt;$AT$13),1,0))</f>
        <v>0</v>
      </c>
      <c r="AU335" s="164">
        <f t="shared" ref="AU335:AU398" si="1863">IF($M335="",0,IF($O335="",1,0))</f>
        <v>0</v>
      </c>
      <c r="AV335" s="164">
        <f t="shared" ref="AV335:AV398" si="1864">IF($M335="",0,IF($P335="",1,0))</f>
        <v>0</v>
      </c>
      <c r="AW335" s="457">
        <f>IF(S335="",0,COUNTA($S$14:S337))</f>
        <v>0</v>
      </c>
      <c r="AX335" s="457">
        <f>IF(T335="",0,COUNTA($T$14:T337))</f>
        <v>0</v>
      </c>
      <c r="AY335" s="454">
        <f>IF(OR($K335="20100",$K336="20100",$K337="20100"),COUNTIF($K$14:K337,"20100"),0)</f>
        <v>0</v>
      </c>
      <c r="AZ335" s="451">
        <f t="shared" ref="AZ335" si="1865">IF($AY335=0,0,INDEX($M335:$M337,MATCH("20100",$K335:$K337,0),1))</f>
        <v>0</v>
      </c>
      <c r="BA335" s="145" t="str">
        <f t="shared" ref="BA335:BA398" si="1866">IF(J335="","",IF(COUNTIF(J335,"*OP*")&gt;0,1,""))</f>
        <v/>
      </c>
      <c r="BB335" s="145" t="str">
        <f t="shared" ref="BB335:BB398" si="1867">IF(J335="","",IF(COUNTIF(J335,"*OP*")&gt;0,"",1))</f>
        <v/>
      </c>
      <c r="BC335" s="145" t="str">
        <f t="shared" ref="BC335:BC398" si="1868">IF(J335="","",IF(COUNTIF(J335,"*OP*")&gt;0,"",J335))</f>
        <v/>
      </c>
      <c r="BD335" s="203" t="str">
        <f>IF(J335="","",COUNTIF($BC$14:BC335,BC335))</f>
        <v/>
      </c>
      <c r="BE335" s="1" t="str">
        <f t="shared" ref="BE335:BE398" si="1869">IFERROR(BB335*BD335,"")</f>
        <v/>
      </c>
      <c r="BF335" s="447" t="str">
        <f>IF(D335="","",COUNTIF($AD$14:AD335,AD335))</f>
        <v/>
      </c>
      <c r="BG335" s="447">
        <f t="shared" ref="BG335" si="1870">IF(BF335=1,BF335,0)</f>
        <v>0</v>
      </c>
      <c r="BH335" s="447" t="str">
        <f t="shared" ref="BH335" si="1871">IF(D335="","",$BL335)</f>
        <v/>
      </c>
      <c r="BI335" s="447" t="str">
        <f t="shared" ref="BI335" si="1872">IF(E335="","",$BL335)</f>
        <v/>
      </c>
      <c r="BJ335" s="447" t="str">
        <f t="shared" ref="BJ335" si="1873">IF(F335="","",$BL335)</f>
        <v/>
      </c>
      <c r="BK335" s="448" t="str">
        <f t="shared" ref="BK335" si="1874">IFERROR(IF(G335="","",BL335),"")</f>
        <v/>
      </c>
      <c r="BL335" s="447">
        <v>108</v>
      </c>
      <c r="BM335" s="447">
        <f t="shared" ref="BM335" si="1875">IF(C335&gt;0,"",IF(COUNTIF(BH335:BK337,BL335)=4,"",1))</f>
        <v>1</v>
      </c>
      <c r="BN335" s="145">
        <f>COUNTIF($AE$14:AE335,AD335&amp;"-"&amp;"*5000m*")</f>
        <v>0</v>
      </c>
      <c r="BO335" s="447">
        <f t="shared" ref="BO335" si="1876">SUM(BN335:BN337)/3</f>
        <v>0</v>
      </c>
      <c r="BP335" s="448" t="str">
        <f t="shared" ref="BP335" si="1877">IF(AD335="","",IF(AND(COUNTA(J335:J337)=0,COUNTA(S335:T337)=0),1,""))</f>
        <v/>
      </c>
      <c r="BQ335" s="447">
        <f t="shared" ref="BQ335:BR335" si="1878">IF(AND($AD335="",COUNTA(S335)&gt;0),1,0)</f>
        <v>0</v>
      </c>
      <c r="BR335" s="447">
        <f t="shared" si="1878"/>
        <v>0</v>
      </c>
      <c r="BS335" s="447" t="str">
        <f t="shared" ref="BS335" si="1879">D335&amp;"-"&amp;S335</f>
        <v>-</v>
      </c>
      <c r="BT335" s="447" t="str">
        <f>IF(S335="","",COUNTIF($BS$14:BS335,BS335))</f>
        <v/>
      </c>
      <c r="BU335" s="447" t="str">
        <f t="shared" ref="BU335" si="1880">D335&amp;"-"&amp;T335</f>
        <v>-</v>
      </c>
      <c r="BV335" s="447" t="str">
        <f>IF(T335="","",COUNTIF($BU$14:BU335,BU335))</f>
        <v/>
      </c>
    </row>
    <row r="336" spans="1:74" s="1" customFormat="1" ht="18" customHeight="1" thickBot="1">
      <c r="A336" s="523"/>
      <c r="B336" s="501"/>
      <c r="C336" s="503"/>
      <c r="D336" s="503"/>
      <c r="E336" s="503"/>
      <c r="F336" s="31" t="str">
        <f>IF(C335&gt;0,VLOOKUP(C335,男子登録情報!$A$1:$H$1688,5,0),"")</f>
        <v/>
      </c>
      <c r="G336" s="492"/>
      <c r="H336" s="492"/>
      <c r="I336" s="8" t="s">
        <v>30</v>
      </c>
      <c r="J336" s="112"/>
      <c r="K336" s="6" t="str">
        <f>IF(J336&gt;0,VLOOKUP(J336,男子登録情報!$J$1:$K$22,2,0),"")</f>
        <v/>
      </c>
      <c r="L336" s="8" t="s">
        <v>31</v>
      </c>
      <c r="M336" s="148"/>
      <c r="N336" s="7" t="str">
        <f t="shared" si="1838"/>
        <v/>
      </c>
      <c r="O336" s="271"/>
      <c r="P336" s="479"/>
      <c r="Q336" s="480"/>
      <c r="R336" s="481"/>
      <c r="S336" s="828"/>
      <c r="T336" s="828"/>
      <c r="W336" s="168">
        <f t="shared" si="1844"/>
        <v>0</v>
      </c>
      <c r="X336" s="447"/>
      <c r="Y336" s="145" t="str">
        <f t="shared" si="1839"/>
        <v/>
      </c>
      <c r="Z336" s="145" t="str">
        <f t="shared" si="1840"/>
        <v/>
      </c>
      <c r="AA336" s="145" t="str">
        <f t="shared" si="1841"/>
        <v/>
      </c>
      <c r="AB336" s="145" t="str">
        <f t="shared" si="1842"/>
        <v/>
      </c>
      <c r="AC336" s="178">
        <f t="shared" si="1846"/>
        <v>0</v>
      </c>
      <c r="AD336" s="308" t="str">
        <f t="shared" ref="AD336:AD337" si="1881">AD335</f>
        <v/>
      </c>
      <c r="AE336" s="145" t="str">
        <f t="shared" si="1848"/>
        <v/>
      </c>
      <c r="AF336" s="145" t="str">
        <f t="shared" si="1849"/>
        <v/>
      </c>
      <c r="AG336" s="182" t="str">
        <f t="shared" si="1850"/>
        <v/>
      </c>
      <c r="AH336" s="164">
        <f t="shared" si="1851"/>
        <v>0</v>
      </c>
      <c r="AJ336" s="164">
        <f t="shared" si="1852"/>
        <v>0</v>
      </c>
      <c r="AK336" s="164" t="str">
        <f t="shared" si="1853"/>
        <v>00000</v>
      </c>
      <c r="AL336" s="188" t="str">
        <f t="shared" si="1854"/>
        <v>0秒0</v>
      </c>
      <c r="AM336" s="189">
        <f t="shared" si="1855"/>
        <v>0</v>
      </c>
      <c r="AN336" s="189" t="str">
        <f t="shared" si="1856"/>
        <v>0</v>
      </c>
      <c r="AO336" s="189" t="str">
        <f t="shared" si="1857"/>
        <v>0</v>
      </c>
      <c r="AP336" s="189" t="str">
        <f t="shared" si="1858"/>
        <v>0m</v>
      </c>
      <c r="AQ336" s="189" t="str">
        <f t="shared" si="1859"/>
        <v>点</v>
      </c>
      <c r="AR336" s="164">
        <f t="shared" si="1860"/>
        <v>0</v>
      </c>
      <c r="AS336" s="144" t="str">
        <f t="shared" si="1861"/>
        <v/>
      </c>
      <c r="AT336" s="164">
        <f t="shared" si="1862"/>
        <v>0</v>
      </c>
      <c r="AU336" s="164">
        <f t="shared" si="1863"/>
        <v>0</v>
      </c>
      <c r="AV336" s="164">
        <f t="shared" si="1864"/>
        <v>0</v>
      </c>
      <c r="AW336" s="458"/>
      <c r="AX336" s="458"/>
      <c r="AY336" s="455"/>
      <c r="AZ336" s="452"/>
      <c r="BA336" s="145" t="str">
        <f t="shared" si="1866"/>
        <v/>
      </c>
      <c r="BB336" s="145" t="str">
        <f t="shared" si="1867"/>
        <v/>
      </c>
      <c r="BC336" s="145" t="str">
        <f t="shared" si="1868"/>
        <v/>
      </c>
      <c r="BD336" s="203" t="str">
        <f>IF(J336="","",COUNTIF($BC$14:BC336,BC336))</f>
        <v/>
      </c>
      <c r="BE336" s="1" t="str">
        <f t="shared" si="1869"/>
        <v/>
      </c>
      <c r="BF336" s="447"/>
      <c r="BG336" s="447"/>
      <c r="BH336" s="447"/>
      <c r="BI336" s="447"/>
      <c r="BJ336" s="447"/>
      <c r="BK336" s="449"/>
      <c r="BL336" s="447"/>
      <c r="BM336" s="447"/>
      <c r="BN336" s="145">
        <f>COUNTIF($AE$14:AE336,AD336&amp;"-"&amp;"*5000m*")</f>
        <v>0</v>
      </c>
      <c r="BO336" s="447"/>
      <c r="BP336" s="449"/>
      <c r="BQ336" s="447"/>
      <c r="BR336" s="447"/>
      <c r="BS336" s="447"/>
      <c r="BT336" s="447"/>
      <c r="BU336" s="447"/>
      <c r="BV336" s="447"/>
    </row>
    <row r="337" spans="1:74" s="1" customFormat="1" ht="18" customHeight="1" thickBot="1">
      <c r="A337" s="524"/>
      <c r="B337" s="169" t="s">
        <v>32</v>
      </c>
      <c r="C337" s="170"/>
      <c r="D337" s="32"/>
      <c r="E337" s="32"/>
      <c r="F337" s="33"/>
      <c r="G337" s="493"/>
      <c r="H337" s="493"/>
      <c r="I337" s="9" t="s">
        <v>33</v>
      </c>
      <c r="J337" s="112"/>
      <c r="K337" s="6" t="str">
        <f>IF(J337&gt;0,VLOOKUP(J337,男子登録情報!$J$1:$K$22,2,0),"")</f>
        <v/>
      </c>
      <c r="L337" s="10" t="s">
        <v>34</v>
      </c>
      <c r="M337" s="149"/>
      <c r="N337" s="7" t="str">
        <f t="shared" si="1838"/>
        <v/>
      </c>
      <c r="O337" s="271"/>
      <c r="P337" s="482"/>
      <c r="Q337" s="483"/>
      <c r="R337" s="484"/>
      <c r="S337" s="829"/>
      <c r="T337" s="829"/>
      <c r="W337" s="168">
        <f t="shared" si="1844"/>
        <v>0</v>
      </c>
      <c r="X337" s="447"/>
      <c r="Y337" s="145" t="str">
        <f t="shared" si="1839"/>
        <v/>
      </c>
      <c r="Z337" s="145" t="str">
        <f t="shared" si="1840"/>
        <v/>
      </c>
      <c r="AA337" s="145" t="str">
        <f t="shared" si="1841"/>
        <v/>
      </c>
      <c r="AB337" s="145" t="str">
        <f t="shared" si="1842"/>
        <v/>
      </c>
      <c r="AC337" s="178">
        <f t="shared" si="1846"/>
        <v>0</v>
      </c>
      <c r="AD337" s="309" t="str">
        <f t="shared" si="1881"/>
        <v/>
      </c>
      <c r="AE337" s="145" t="str">
        <f t="shared" si="1848"/>
        <v/>
      </c>
      <c r="AF337" s="145" t="str">
        <f t="shared" si="1849"/>
        <v/>
      </c>
      <c r="AG337" s="182" t="str">
        <f t="shared" si="1850"/>
        <v/>
      </c>
      <c r="AH337" s="164">
        <f t="shared" si="1851"/>
        <v>0</v>
      </c>
      <c r="AJ337" s="164">
        <f t="shared" si="1852"/>
        <v>0</v>
      </c>
      <c r="AK337" s="164" t="str">
        <f t="shared" si="1853"/>
        <v>00000</v>
      </c>
      <c r="AL337" s="188" t="str">
        <f t="shared" si="1854"/>
        <v>0秒0</v>
      </c>
      <c r="AM337" s="189">
        <f t="shared" si="1855"/>
        <v>0</v>
      </c>
      <c r="AN337" s="189" t="str">
        <f t="shared" si="1856"/>
        <v>0</v>
      </c>
      <c r="AO337" s="189" t="str">
        <f t="shared" si="1857"/>
        <v>0</v>
      </c>
      <c r="AP337" s="189" t="str">
        <f t="shared" si="1858"/>
        <v>0m</v>
      </c>
      <c r="AQ337" s="189" t="str">
        <f t="shared" si="1859"/>
        <v>点</v>
      </c>
      <c r="AR337" s="164">
        <f t="shared" si="1860"/>
        <v>0</v>
      </c>
      <c r="AS337" s="144" t="str">
        <f t="shared" si="1861"/>
        <v/>
      </c>
      <c r="AT337" s="164">
        <f t="shared" si="1862"/>
        <v>0</v>
      </c>
      <c r="AU337" s="164">
        <f t="shared" si="1863"/>
        <v>0</v>
      </c>
      <c r="AV337" s="164">
        <f t="shared" si="1864"/>
        <v>0</v>
      </c>
      <c r="AW337" s="459"/>
      <c r="AX337" s="459"/>
      <c r="AY337" s="456"/>
      <c r="AZ337" s="453"/>
      <c r="BA337" s="145" t="str">
        <f t="shared" si="1866"/>
        <v/>
      </c>
      <c r="BB337" s="145" t="str">
        <f t="shared" si="1867"/>
        <v/>
      </c>
      <c r="BC337" s="145" t="str">
        <f t="shared" si="1868"/>
        <v/>
      </c>
      <c r="BD337" s="203" t="str">
        <f>IF(J337="","",COUNTIF($BC$14:BC337,BC337))</f>
        <v/>
      </c>
      <c r="BE337" s="1" t="str">
        <f t="shared" si="1869"/>
        <v/>
      </c>
      <c r="BF337" s="447"/>
      <c r="BG337" s="447"/>
      <c r="BH337" s="447"/>
      <c r="BI337" s="447"/>
      <c r="BJ337" s="447"/>
      <c r="BK337" s="450"/>
      <c r="BL337" s="447"/>
      <c r="BM337" s="447"/>
      <c r="BN337" s="145">
        <f>COUNTIF($AE$14:AE337,AD337&amp;"-"&amp;"*5000m*")</f>
        <v>0</v>
      </c>
      <c r="BO337" s="447"/>
      <c r="BP337" s="450"/>
      <c r="BQ337" s="447"/>
      <c r="BR337" s="447"/>
      <c r="BS337" s="447"/>
      <c r="BT337" s="447"/>
      <c r="BU337" s="447"/>
      <c r="BV337" s="447"/>
    </row>
    <row r="338" spans="1:74" s="1" customFormat="1" ht="18" customHeight="1" thickTop="1" thickBot="1">
      <c r="A338" s="522">
        <v>109</v>
      </c>
      <c r="B338" s="500" t="s">
        <v>1224</v>
      </c>
      <c r="C338" s="502"/>
      <c r="D338" s="502" t="str">
        <f>IF(C338&gt;0,VLOOKUP(C338,男子登録情報!$A$1:$H$1688,3,0),"")</f>
        <v/>
      </c>
      <c r="E338" s="502" t="str">
        <f>IF(C338&gt;0,VLOOKUP(C338,男子登録情報!$A$1:$H$1688,4,0),"")</f>
        <v/>
      </c>
      <c r="F338" s="30" t="str">
        <f>IF(C338&gt;0,VLOOKUP(C338,男子登録情報!$A$1:$H$1688,8,0),"")</f>
        <v/>
      </c>
      <c r="G338" s="491" t="e">
        <f>IF(F339&gt;0,VLOOKUP(F339,男子登録情報!$N$2:$O$48,2,0),"")</f>
        <v>#N/A</v>
      </c>
      <c r="H338" s="491" t="str">
        <f t="shared" ref="H338" si="1882">IF(C338&gt;0,TEXT(C338,"100000000"),"000000000")</f>
        <v>000000000</v>
      </c>
      <c r="I338" s="5" t="s">
        <v>26</v>
      </c>
      <c r="J338" s="112"/>
      <c r="K338" s="6" t="str">
        <f>IF(J338&gt;0,VLOOKUP(J338,男子登録情報!$J$1:$K$22,2,0),"")</f>
        <v/>
      </c>
      <c r="L338" s="5" t="s">
        <v>29</v>
      </c>
      <c r="M338" s="150"/>
      <c r="N338" s="7" t="str">
        <f t="shared" si="1838"/>
        <v/>
      </c>
      <c r="O338" s="271"/>
      <c r="P338" s="512"/>
      <c r="Q338" s="513"/>
      <c r="R338" s="514"/>
      <c r="S338" s="827"/>
      <c r="T338" s="827"/>
      <c r="W338" s="168">
        <f t="shared" si="1844"/>
        <v>0</v>
      </c>
      <c r="X338" s="447">
        <f t="shared" ref="X338" si="1883">C338</f>
        <v>0</v>
      </c>
      <c r="Y338" s="145" t="str">
        <f t="shared" si="1839"/>
        <v/>
      </c>
      <c r="Z338" s="145" t="str">
        <f t="shared" si="1840"/>
        <v/>
      </c>
      <c r="AA338" s="145" t="str">
        <f t="shared" si="1841"/>
        <v/>
      </c>
      <c r="AB338" s="145" t="str">
        <f t="shared" si="1842"/>
        <v/>
      </c>
      <c r="AC338" s="178">
        <f t="shared" si="1846"/>
        <v>0</v>
      </c>
      <c r="AD338" s="307" t="str">
        <f t="shared" ref="AD338" si="1884">IF(D338="","",D338)</f>
        <v/>
      </c>
      <c r="AE338" s="145" t="str">
        <f t="shared" si="1848"/>
        <v/>
      </c>
      <c r="AF338" s="145" t="str">
        <f t="shared" si="1849"/>
        <v/>
      </c>
      <c r="AG338" s="182" t="str">
        <f t="shared" si="1850"/>
        <v/>
      </c>
      <c r="AH338" s="164">
        <f t="shared" si="1851"/>
        <v>0</v>
      </c>
      <c r="AJ338" s="164">
        <f t="shared" si="1852"/>
        <v>0</v>
      </c>
      <c r="AK338" s="164" t="str">
        <f t="shared" si="1853"/>
        <v>00000</v>
      </c>
      <c r="AL338" s="188" t="str">
        <f t="shared" si="1854"/>
        <v>0秒0</v>
      </c>
      <c r="AM338" s="189">
        <f t="shared" si="1855"/>
        <v>0</v>
      </c>
      <c r="AN338" s="189" t="str">
        <f t="shared" si="1856"/>
        <v>0</v>
      </c>
      <c r="AO338" s="189" t="str">
        <f t="shared" si="1857"/>
        <v>0</v>
      </c>
      <c r="AP338" s="189" t="str">
        <f t="shared" si="1858"/>
        <v>0m</v>
      </c>
      <c r="AQ338" s="189" t="str">
        <f t="shared" si="1859"/>
        <v>点</v>
      </c>
      <c r="AR338" s="164">
        <f t="shared" si="1860"/>
        <v>0</v>
      </c>
      <c r="AS338" s="144" t="str">
        <f t="shared" si="1861"/>
        <v/>
      </c>
      <c r="AT338" s="164">
        <f t="shared" si="1862"/>
        <v>0</v>
      </c>
      <c r="AU338" s="164">
        <f t="shared" si="1863"/>
        <v>0</v>
      </c>
      <c r="AV338" s="164">
        <f t="shared" si="1864"/>
        <v>0</v>
      </c>
      <c r="AW338" s="457">
        <f>IF(S338="",0,COUNTA($S$14:S340))</f>
        <v>0</v>
      </c>
      <c r="AX338" s="457">
        <f>IF(T338="",0,COUNTA($T$14:T340))</f>
        <v>0</v>
      </c>
      <c r="AY338" s="454">
        <f>IF(OR($K338="20100",$K339="20100",$K340="20100"),COUNTIF($K$14:K340,"20100"),0)</f>
        <v>0</v>
      </c>
      <c r="AZ338" s="451">
        <f t="shared" ref="AZ338" si="1885">IF($AY338=0,0,INDEX($M338:$M340,MATCH("20100",$K338:$K340,0),1))</f>
        <v>0</v>
      </c>
      <c r="BA338" s="145" t="str">
        <f t="shared" si="1866"/>
        <v/>
      </c>
      <c r="BB338" s="145" t="str">
        <f t="shared" si="1867"/>
        <v/>
      </c>
      <c r="BC338" s="145" t="str">
        <f t="shared" si="1868"/>
        <v/>
      </c>
      <c r="BD338" s="203" t="str">
        <f>IF(J338="","",COUNTIF($BC$14:BC338,BC338))</f>
        <v/>
      </c>
      <c r="BE338" s="1" t="str">
        <f t="shared" si="1869"/>
        <v/>
      </c>
      <c r="BF338" s="447" t="str">
        <f>IF(D338="","",COUNTIF($AD$14:AD338,AD338))</f>
        <v/>
      </c>
      <c r="BG338" s="447">
        <f t="shared" ref="BG338" si="1886">IF(BF338=1,BF338,0)</f>
        <v>0</v>
      </c>
      <c r="BH338" s="447" t="str">
        <f t="shared" ref="BH338" si="1887">IF(D338="","",$BL338)</f>
        <v/>
      </c>
      <c r="BI338" s="447" t="str">
        <f t="shared" ref="BI338" si="1888">IF(E338="","",$BL338)</f>
        <v/>
      </c>
      <c r="BJ338" s="447" t="str">
        <f t="shared" ref="BJ338" si="1889">IF(F338="","",$BL338)</f>
        <v/>
      </c>
      <c r="BK338" s="448" t="str">
        <f t="shared" ref="BK338" si="1890">IFERROR(IF(G338="","",BL338),"")</f>
        <v/>
      </c>
      <c r="BL338" s="447">
        <v>109</v>
      </c>
      <c r="BM338" s="447">
        <f t="shared" ref="BM338" si="1891">IF(C338&gt;0,"",IF(COUNTIF(BH338:BK340,BL338)=4,"",1))</f>
        <v>1</v>
      </c>
      <c r="BN338" s="145">
        <f>COUNTIF($AE$14:AE338,AD338&amp;"-"&amp;"*5000m*")</f>
        <v>0</v>
      </c>
      <c r="BO338" s="447">
        <f t="shared" ref="BO338" si="1892">SUM(BN338:BN340)/3</f>
        <v>0</v>
      </c>
      <c r="BP338" s="448" t="str">
        <f t="shared" ref="BP338" si="1893">IF(AD338="","",IF(AND(COUNTA(J338:J340)=0,COUNTA(S338:T340)=0),1,""))</f>
        <v/>
      </c>
      <c r="BQ338" s="447">
        <f t="shared" ref="BQ338:BR338" si="1894">IF(AND($AD338="",COUNTA(S338)&gt;0),1,0)</f>
        <v>0</v>
      </c>
      <c r="BR338" s="447">
        <f t="shared" si="1894"/>
        <v>0</v>
      </c>
      <c r="BS338" s="447" t="str">
        <f t="shared" ref="BS338" si="1895">D338&amp;"-"&amp;S338</f>
        <v>-</v>
      </c>
      <c r="BT338" s="447" t="str">
        <f>IF(S338="","",COUNTIF($BS$14:BS338,BS338))</f>
        <v/>
      </c>
      <c r="BU338" s="447" t="str">
        <f t="shared" ref="BU338" si="1896">D338&amp;"-"&amp;T338</f>
        <v>-</v>
      </c>
      <c r="BV338" s="447" t="str">
        <f>IF(T338="","",COUNTIF($BU$14:BU338,BU338))</f>
        <v/>
      </c>
    </row>
    <row r="339" spans="1:74" s="1" customFormat="1" ht="18" customHeight="1" thickBot="1">
      <c r="A339" s="523"/>
      <c r="B339" s="501"/>
      <c r="C339" s="503"/>
      <c r="D339" s="503"/>
      <c r="E339" s="503"/>
      <c r="F339" s="31" t="str">
        <f>IF(C338&gt;0,VLOOKUP(C338,男子登録情報!$A$1:$H$1688,5,0),"")</f>
        <v/>
      </c>
      <c r="G339" s="492"/>
      <c r="H339" s="492"/>
      <c r="I339" s="8" t="s">
        <v>30</v>
      </c>
      <c r="J339" s="112"/>
      <c r="K339" s="6" t="str">
        <f>IF(J339&gt;0,VLOOKUP(J339,男子登録情報!$J$1:$K$22,2,0),"")</f>
        <v/>
      </c>
      <c r="L339" s="8" t="s">
        <v>31</v>
      </c>
      <c r="M339" s="148"/>
      <c r="N339" s="7" t="str">
        <f t="shared" si="1838"/>
        <v/>
      </c>
      <c r="O339" s="271"/>
      <c r="P339" s="479"/>
      <c r="Q339" s="480"/>
      <c r="R339" s="481"/>
      <c r="S339" s="828"/>
      <c r="T339" s="828"/>
      <c r="W339" s="168">
        <f t="shared" si="1844"/>
        <v>0</v>
      </c>
      <c r="X339" s="447"/>
      <c r="Y339" s="145" t="str">
        <f t="shared" si="1839"/>
        <v/>
      </c>
      <c r="Z339" s="145" t="str">
        <f t="shared" si="1840"/>
        <v/>
      </c>
      <c r="AA339" s="145" t="str">
        <f t="shared" si="1841"/>
        <v/>
      </c>
      <c r="AB339" s="145" t="str">
        <f t="shared" si="1842"/>
        <v/>
      </c>
      <c r="AC339" s="178">
        <f t="shared" si="1846"/>
        <v>0</v>
      </c>
      <c r="AD339" s="308" t="str">
        <f t="shared" ref="AD339:AD340" si="1897">AD338</f>
        <v/>
      </c>
      <c r="AE339" s="145" t="str">
        <f t="shared" si="1848"/>
        <v/>
      </c>
      <c r="AF339" s="145" t="str">
        <f t="shared" si="1849"/>
        <v/>
      </c>
      <c r="AG339" s="182" t="str">
        <f t="shared" si="1850"/>
        <v/>
      </c>
      <c r="AH339" s="164">
        <f t="shared" si="1851"/>
        <v>0</v>
      </c>
      <c r="AJ339" s="164">
        <f t="shared" si="1852"/>
        <v>0</v>
      </c>
      <c r="AK339" s="164" t="str">
        <f t="shared" si="1853"/>
        <v>00000</v>
      </c>
      <c r="AL339" s="188" t="str">
        <f t="shared" si="1854"/>
        <v>0秒0</v>
      </c>
      <c r="AM339" s="189">
        <f t="shared" si="1855"/>
        <v>0</v>
      </c>
      <c r="AN339" s="189" t="str">
        <f t="shared" si="1856"/>
        <v>0</v>
      </c>
      <c r="AO339" s="189" t="str">
        <f t="shared" si="1857"/>
        <v>0</v>
      </c>
      <c r="AP339" s="189" t="str">
        <f t="shared" si="1858"/>
        <v>0m</v>
      </c>
      <c r="AQ339" s="189" t="str">
        <f t="shared" si="1859"/>
        <v>点</v>
      </c>
      <c r="AR339" s="164">
        <f t="shared" si="1860"/>
        <v>0</v>
      </c>
      <c r="AS339" s="144" t="str">
        <f t="shared" si="1861"/>
        <v/>
      </c>
      <c r="AT339" s="164">
        <f t="shared" si="1862"/>
        <v>0</v>
      </c>
      <c r="AU339" s="164">
        <f t="shared" si="1863"/>
        <v>0</v>
      </c>
      <c r="AV339" s="164">
        <f t="shared" si="1864"/>
        <v>0</v>
      </c>
      <c r="AW339" s="458"/>
      <c r="AX339" s="458"/>
      <c r="AY339" s="455"/>
      <c r="AZ339" s="452"/>
      <c r="BA339" s="145" t="str">
        <f t="shared" si="1866"/>
        <v/>
      </c>
      <c r="BB339" s="145" t="str">
        <f t="shared" si="1867"/>
        <v/>
      </c>
      <c r="BC339" s="145" t="str">
        <f t="shared" si="1868"/>
        <v/>
      </c>
      <c r="BD339" s="203" t="str">
        <f>IF(J339="","",COUNTIF($BC$14:BC339,BC339))</f>
        <v/>
      </c>
      <c r="BE339" s="1" t="str">
        <f t="shared" si="1869"/>
        <v/>
      </c>
      <c r="BF339" s="447"/>
      <c r="BG339" s="447"/>
      <c r="BH339" s="447"/>
      <c r="BI339" s="447"/>
      <c r="BJ339" s="447"/>
      <c r="BK339" s="449"/>
      <c r="BL339" s="447"/>
      <c r="BM339" s="447"/>
      <c r="BN339" s="145">
        <f>COUNTIF($AE$14:AE339,AD339&amp;"-"&amp;"*5000m*")</f>
        <v>0</v>
      </c>
      <c r="BO339" s="447"/>
      <c r="BP339" s="449"/>
      <c r="BQ339" s="447"/>
      <c r="BR339" s="447"/>
      <c r="BS339" s="447"/>
      <c r="BT339" s="447"/>
      <c r="BU339" s="447"/>
      <c r="BV339" s="447"/>
    </row>
    <row r="340" spans="1:74" s="1" customFormat="1" ht="18" customHeight="1" thickBot="1">
      <c r="A340" s="524"/>
      <c r="B340" s="169" t="s">
        <v>32</v>
      </c>
      <c r="C340" s="170"/>
      <c r="D340" s="32"/>
      <c r="E340" s="32"/>
      <c r="F340" s="33"/>
      <c r="G340" s="493"/>
      <c r="H340" s="493"/>
      <c r="I340" s="9" t="s">
        <v>33</v>
      </c>
      <c r="J340" s="112"/>
      <c r="K340" s="6" t="str">
        <f>IF(J340&gt;0,VLOOKUP(J340,男子登録情報!$J$1:$K$22,2,0),"")</f>
        <v/>
      </c>
      <c r="L340" s="10" t="s">
        <v>34</v>
      </c>
      <c r="M340" s="149"/>
      <c r="N340" s="7" t="str">
        <f t="shared" si="1838"/>
        <v/>
      </c>
      <c r="O340" s="271"/>
      <c r="P340" s="482"/>
      <c r="Q340" s="483"/>
      <c r="R340" s="484"/>
      <c r="S340" s="829"/>
      <c r="T340" s="829"/>
      <c r="W340" s="168">
        <f t="shared" si="1844"/>
        <v>0</v>
      </c>
      <c r="X340" s="447"/>
      <c r="Y340" s="145" t="str">
        <f t="shared" si="1839"/>
        <v/>
      </c>
      <c r="Z340" s="145" t="str">
        <f t="shared" si="1840"/>
        <v/>
      </c>
      <c r="AA340" s="145" t="str">
        <f t="shared" si="1841"/>
        <v/>
      </c>
      <c r="AB340" s="145" t="str">
        <f t="shared" si="1842"/>
        <v/>
      </c>
      <c r="AC340" s="178">
        <f t="shared" si="1846"/>
        <v>0</v>
      </c>
      <c r="AD340" s="309" t="str">
        <f t="shared" si="1897"/>
        <v/>
      </c>
      <c r="AE340" s="145" t="str">
        <f t="shared" si="1848"/>
        <v/>
      </c>
      <c r="AF340" s="145" t="str">
        <f t="shared" si="1849"/>
        <v/>
      </c>
      <c r="AG340" s="182" t="str">
        <f t="shared" si="1850"/>
        <v/>
      </c>
      <c r="AH340" s="164">
        <f t="shared" si="1851"/>
        <v>0</v>
      </c>
      <c r="AJ340" s="164">
        <f t="shared" si="1852"/>
        <v>0</v>
      </c>
      <c r="AK340" s="164" t="str">
        <f t="shared" si="1853"/>
        <v>00000</v>
      </c>
      <c r="AL340" s="188" t="str">
        <f t="shared" si="1854"/>
        <v>0秒0</v>
      </c>
      <c r="AM340" s="189">
        <f t="shared" si="1855"/>
        <v>0</v>
      </c>
      <c r="AN340" s="189" t="str">
        <f t="shared" si="1856"/>
        <v>0</v>
      </c>
      <c r="AO340" s="189" t="str">
        <f t="shared" si="1857"/>
        <v>0</v>
      </c>
      <c r="AP340" s="189" t="str">
        <f t="shared" si="1858"/>
        <v>0m</v>
      </c>
      <c r="AQ340" s="189" t="str">
        <f t="shared" si="1859"/>
        <v>点</v>
      </c>
      <c r="AR340" s="164">
        <f t="shared" si="1860"/>
        <v>0</v>
      </c>
      <c r="AS340" s="144" t="str">
        <f t="shared" si="1861"/>
        <v/>
      </c>
      <c r="AT340" s="164">
        <f t="shared" si="1862"/>
        <v>0</v>
      </c>
      <c r="AU340" s="164">
        <f t="shared" si="1863"/>
        <v>0</v>
      </c>
      <c r="AV340" s="164">
        <f t="shared" si="1864"/>
        <v>0</v>
      </c>
      <c r="AW340" s="459"/>
      <c r="AX340" s="459"/>
      <c r="AY340" s="456"/>
      <c r="AZ340" s="453"/>
      <c r="BA340" s="145" t="str">
        <f t="shared" si="1866"/>
        <v/>
      </c>
      <c r="BB340" s="145" t="str">
        <f t="shared" si="1867"/>
        <v/>
      </c>
      <c r="BC340" s="145" t="str">
        <f t="shared" si="1868"/>
        <v/>
      </c>
      <c r="BD340" s="203" t="str">
        <f>IF(J340="","",COUNTIF($BC$14:BC340,BC340))</f>
        <v/>
      </c>
      <c r="BE340" s="1" t="str">
        <f t="shared" si="1869"/>
        <v/>
      </c>
      <c r="BF340" s="447"/>
      <c r="BG340" s="447"/>
      <c r="BH340" s="447"/>
      <c r="BI340" s="447"/>
      <c r="BJ340" s="447"/>
      <c r="BK340" s="450"/>
      <c r="BL340" s="447"/>
      <c r="BM340" s="447"/>
      <c r="BN340" s="145">
        <f>COUNTIF($AE$14:AE340,AD340&amp;"-"&amp;"*5000m*")</f>
        <v>0</v>
      </c>
      <c r="BO340" s="447"/>
      <c r="BP340" s="450"/>
      <c r="BQ340" s="447"/>
      <c r="BR340" s="447"/>
      <c r="BS340" s="447"/>
      <c r="BT340" s="447"/>
      <c r="BU340" s="447"/>
      <c r="BV340" s="447"/>
    </row>
    <row r="341" spans="1:74" s="1" customFormat="1" ht="18" customHeight="1" thickTop="1" thickBot="1">
      <c r="A341" s="522">
        <v>110</v>
      </c>
      <c r="B341" s="500" t="s">
        <v>1224</v>
      </c>
      <c r="C341" s="502"/>
      <c r="D341" s="502" t="str">
        <f>IF(C341&gt;0,VLOOKUP(C341,男子登録情報!$A$1:$H$1688,3,0),"")</f>
        <v/>
      </c>
      <c r="E341" s="502" t="str">
        <f>IF(C341&gt;0,VLOOKUP(C341,男子登録情報!$A$1:$H$1688,4,0),"")</f>
        <v/>
      </c>
      <c r="F341" s="30" t="str">
        <f>IF(C341&gt;0,VLOOKUP(C341,男子登録情報!$A$1:$H$1688,8,0),"")</f>
        <v/>
      </c>
      <c r="G341" s="491" t="e">
        <f>IF(F342&gt;0,VLOOKUP(F342,男子登録情報!$N$2:$O$48,2,0),"")</f>
        <v>#N/A</v>
      </c>
      <c r="H341" s="491" t="str">
        <f t="shared" ref="H341" si="1898">IF(C341&gt;0,TEXT(C341,"100000000"),"000000000")</f>
        <v>000000000</v>
      </c>
      <c r="I341" s="5" t="s">
        <v>26</v>
      </c>
      <c r="J341" s="112"/>
      <c r="K341" s="6" t="str">
        <f>IF(J341&gt;0,VLOOKUP(J341,男子登録情報!$J$1:$K$22,2,0),"")</f>
        <v/>
      </c>
      <c r="L341" s="5" t="s">
        <v>29</v>
      </c>
      <c r="M341" s="150"/>
      <c r="N341" s="7" t="str">
        <f t="shared" si="1838"/>
        <v/>
      </c>
      <c r="O341" s="271"/>
      <c r="P341" s="512"/>
      <c r="Q341" s="513"/>
      <c r="R341" s="514"/>
      <c r="S341" s="827"/>
      <c r="T341" s="827"/>
      <c r="W341" s="168">
        <f t="shared" si="1844"/>
        <v>0</v>
      </c>
      <c r="X341" s="447">
        <f t="shared" ref="X341" si="1899">C341</f>
        <v>0</v>
      </c>
      <c r="Y341" s="145" t="str">
        <f t="shared" si="1839"/>
        <v/>
      </c>
      <c r="Z341" s="145" t="str">
        <f t="shared" si="1840"/>
        <v/>
      </c>
      <c r="AA341" s="145" t="str">
        <f t="shared" si="1841"/>
        <v/>
      </c>
      <c r="AB341" s="145" t="str">
        <f t="shared" si="1842"/>
        <v/>
      </c>
      <c r="AC341" s="178">
        <f t="shared" si="1846"/>
        <v>0</v>
      </c>
      <c r="AD341" s="307" t="str">
        <f t="shared" ref="AD341" si="1900">IF(D341="","",D341)</f>
        <v/>
      </c>
      <c r="AE341" s="145" t="str">
        <f t="shared" si="1848"/>
        <v/>
      </c>
      <c r="AF341" s="145" t="str">
        <f t="shared" si="1849"/>
        <v/>
      </c>
      <c r="AG341" s="182" t="str">
        <f t="shared" si="1850"/>
        <v/>
      </c>
      <c r="AH341" s="164">
        <f t="shared" si="1851"/>
        <v>0</v>
      </c>
      <c r="AJ341" s="164">
        <f t="shared" si="1852"/>
        <v>0</v>
      </c>
      <c r="AK341" s="164" t="str">
        <f t="shared" si="1853"/>
        <v>00000</v>
      </c>
      <c r="AL341" s="188" t="str">
        <f t="shared" si="1854"/>
        <v>0秒0</v>
      </c>
      <c r="AM341" s="189">
        <f t="shared" si="1855"/>
        <v>0</v>
      </c>
      <c r="AN341" s="189" t="str">
        <f t="shared" si="1856"/>
        <v>0</v>
      </c>
      <c r="AO341" s="189" t="str">
        <f t="shared" si="1857"/>
        <v>0</v>
      </c>
      <c r="AP341" s="189" t="str">
        <f t="shared" si="1858"/>
        <v>0m</v>
      </c>
      <c r="AQ341" s="189" t="str">
        <f t="shared" si="1859"/>
        <v>点</v>
      </c>
      <c r="AR341" s="164">
        <f t="shared" si="1860"/>
        <v>0</v>
      </c>
      <c r="AS341" s="144" t="str">
        <f t="shared" si="1861"/>
        <v/>
      </c>
      <c r="AT341" s="164">
        <f t="shared" si="1862"/>
        <v>0</v>
      </c>
      <c r="AU341" s="164">
        <f t="shared" si="1863"/>
        <v>0</v>
      </c>
      <c r="AV341" s="164">
        <f t="shared" si="1864"/>
        <v>0</v>
      </c>
      <c r="AW341" s="457">
        <f>IF(S341="",0,COUNTA($S$14:S343))</f>
        <v>0</v>
      </c>
      <c r="AX341" s="457">
        <f>IF(T341="",0,COUNTA($T$14:T343))</f>
        <v>0</v>
      </c>
      <c r="AY341" s="454">
        <f>IF(OR($K341="20100",$K342="20100",$K343="20100"),COUNTIF($K$14:K343,"20100"),0)</f>
        <v>0</v>
      </c>
      <c r="AZ341" s="451">
        <f t="shared" ref="AZ341" si="1901">IF($AY341=0,0,INDEX($M341:$M343,MATCH("20100",$K341:$K343,0),1))</f>
        <v>0</v>
      </c>
      <c r="BA341" s="145" t="str">
        <f t="shared" si="1866"/>
        <v/>
      </c>
      <c r="BB341" s="145" t="str">
        <f t="shared" si="1867"/>
        <v/>
      </c>
      <c r="BC341" s="145" t="str">
        <f t="shared" si="1868"/>
        <v/>
      </c>
      <c r="BD341" s="203" t="str">
        <f>IF(J341="","",COUNTIF($BC$14:BC341,BC341))</f>
        <v/>
      </c>
      <c r="BE341" s="1" t="str">
        <f t="shared" si="1869"/>
        <v/>
      </c>
      <c r="BF341" s="447" t="str">
        <f>IF(D341="","",COUNTIF($AD$14:AD341,AD341))</f>
        <v/>
      </c>
      <c r="BG341" s="447">
        <f t="shared" ref="BG341" si="1902">IF(BF341=1,BF341,0)</f>
        <v>0</v>
      </c>
      <c r="BH341" s="447" t="str">
        <f t="shared" ref="BH341" si="1903">IF(D341="","",$BL341)</f>
        <v/>
      </c>
      <c r="BI341" s="447" t="str">
        <f t="shared" ref="BI341" si="1904">IF(E341="","",$BL341)</f>
        <v/>
      </c>
      <c r="BJ341" s="447" t="str">
        <f t="shared" ref="BJ341" si="1905">IF(F341="","",$BL341)</f>
        <v/>
      </c>
      <c r="BK341" s="448" t="str">
        <f t="shared" ref="BK341" si="1906">IFERROR(IF(G341="","",BL341),"")</f>
        <v/>
      </c>
      <c r="BL341" s="447">
        <v>110</v>
      </c>
      <c r="BM341" s="447">
        <f t="shared" ref="BM341" si="1907">IF(C341&gt;0,"",IF(COUNTIF(BH341:BK343,BL341)=4,"",1))</f>
        <v>1</v>
      </c>
      <c r="BN341" s="145">
        <f>COUNTIF($AE$14:AE341,AD341&amp;"-"&amp;"*5000m*")</f>
        <v>0</v>
      </c>
      <c r="BO341" s="447">
        <f t="shared" ref="BO341" si="1908">SUM(BN341:BN343)/3</f>
        <v>0</v>
      </c>
      <c r="BP341" s="448" t="str">
        <f t="shared" ref="BP341" si="1909">IF(AD341="","",IF(AND(COUNTA(J341:J343)=0,COUNTA(S341:T343)=0),1,""))</f>
        <v/>
      </c>
      <c r="BQ341" s="447">
        <f t="shared" ref="BQ341:BR341" si="1910">IF(AND($AD341="",COUNTA(S341)&gt;0),1,0)</f>
        <v>0</v>
      </c>
      <c r="BR341" s="447">
        <f t="shared" si="1910"/>
        <v>0</v>
      </c>
      <c r="BS341" s="447" t="str">
        <f t="shared" ref="BS341" si="1911">D341&amp;"-"&amp;S341</f>
        <v>-</v>
      </c>
      <c r="BT341" s="447" t="str">
        <f>IF(S341="","",COUNTIF($BS$14:BS341,BS341))</f>
        <v/>
      </c>
      <c r="BU341" s="447" t="str">
        <f t="shared" ref="BU341" si="1912">D341&amp;"-"&amp;T341</f>
        <v>-</v>
      </c>
      <c r="BV341" s="447" t="str">
        <f>IF(T341="","",COUNTIF($BU$14:BU341,BU341))</f>
        <v/>
      </c>
    </row>
    <row r="342" spans="1:74" s="1" customFormat="1" ht="18" customHeight="1" thickBot="1">
      <c r="A342" s="523"/>
      <c r="B342" s="501"/>
      <c r="C342" s="503"/>
      <c r="D342" s="503"/>
      <c r="E342" s="503"/>
      <c r="F342" s="31" t="str">
        <f>IF(C341&gt;0,VLOOKUP(C341,男子登録情報!$A$1:$H$1688,5,0),"")</f>
        <v/>
      </c>
      <c r="G342" s="492"/>
      <c r="H342" s="492"/>
      <c r="I342" s="8" t="s">
        <v>30</v>
      </c>
      <c r="J342" s="112"/>
      <c r="K342" s="6" t="str">
        <f>IF(J342&gt;0,VLOOKUP(J342,男子登録情報!$J$1:$K$22,2,0),"")</f>
        <v/>
      </c>
      <c r="L342" s="8" t="s">
        <v>31</v>
      </c>
      <c r="M342" s="148"/>
      <c r="N342" s="7" t="str">
        <f t="shared" si="1838"/>
        <v/>
      </c>
      <c r="O342" s="271"/>
      <c r="P342" s="479"/>
      <c r="Q342" s="480"/>
      <c r="R342" s="481"/>
      <c r="S342" s="828"/>
      <c r="T342" s="828"/>
      <c r="W342" s="168">
        <f t="shared" si="1844"/>
        <v>0</v>
      </c>
      <c r="X342" s="447"/>
      <c r="Y342" s="145" t="str">
        <f t="shared" si="1839"/>
        <v/>
      </c>
      <c r="Z342" s="145" t="str">
        <f t="shared" si="1840"/>
        <v/>
      </c>
      <c r="AA342" s="145" t="str">
        <f t="shared" si="1841"/>
        <v/>
      </c>
      <c r="AB342" s="145" t="str">
        <f t="shared" si="1842"/>
        <v/>
      </c>
      <c r="AC342" s="178">
        <f t="shared" si="1846"/>
        <v>0</v>
      </c>
      <c r="AD342" s="308" t="str">
        <f t="shared" ref="AD342:AD343" si="1913">AD341</f>
        <v/>
      </c>
      <c r="AE342" s="145" t="str">
        <f t="shared" si="1848"/>
        <v/>
      </c>
      <c r="AF342" s="145" t="str">
        <f t="shared" si="1849"/>
        <v/>
      </c>
      <c r="AG342" s="182" t="str">
        <f t="shared" si="1850"/>
        <v/>
      </c>
      <c r="AH342" s="164">
        <f t="shared" si="1851"/>
        <v>0</v>
      </c>
      <c r="AJ342" s="164">
        <f t="shared" si="1852"/>
        <v>0</v>
      </c>
      <c r="AK342" s="164" t="str">
        <f t="shared" si="1853"/>
        <v>00000</v>
      </c>
      <c r="AL342" s="188" t="str">
        <f t="shared" si="1854"/>
        <v>0秒0</v>
      </c>
      <c r="AM342" s="189">
        <f t="shared" si="1855"/>
        <v>0</v>
      </c>
      <c r="AN342" s="189" t="str">
        <f t="shared" si="1856"/>
        <v>0</v>
      </c>
      <c r="AO342" s="189" t="str">
        <f t="shared" si="1857"/>
        <v>0</v>
      </c>
      <c r="AP342" s="189" t="str">
        <f t="shared" si="1858"/>
        <v>0m</v>
      </c>
      <c r="AQ342" s="189" t="str">
        <f t="shared" si="1859"/>
        <v>点</v>
      </c>
      <c r="AR342" s="164">
        <f t="shared" si="1860"/>
        <v>0</v>
      </c>
      <c r="AS342" s="144" t="str">
        <f t="shared" si="1861"/>
        <v/>
      </c>
      <c r="AT342" s="164">
        <f t="shared" si="1862"/>
        <v>0</v>
      </c>
      <c r="AU342" s="164">
        <f t="shared" si="1863"/>
        <v>0</v>
      </c>
      <c r="AV342" s="164">
        <f t="shared" si="1864"/>
        <v>0</v>
      </c>
      <c r="AW342" s="458"/>
      <c r="AX342" s="458"/>
      <c r="AY342" s="455"/>
      <c r="AZ342" s="452"/>
      <c r="BA342" s="145" t="str">
        <f t="shared" si="1866"/>
        <v/>
      </c>
      <c r="BB342" s="145" t="str">
        <f t="shared" si="1867"/>
        <v/>
      </c>
      <c r="BC342" s="145" t="str">
        <f t="shared" si="1868"/>
        <v/>
      </c>
      <c r="BD342" s="203" t="str">
        <f>IF(J342="","",COUNTIF($BC$14:BC342,BC342))</f>
        <v/>
      </c>
      <c r="BE342" s="1" t="str">
        <f t="shared" si="1869"/>
        <v/>
      </c>
      <c r="BF342" s="447"/>
      <c r="BG342" s="447"/>
      <c r="BH342" s="447"/>
      <c r="BI342" s="447"/>
      <c r="BJ342" s="447"/>
      <c r="BK342" s="449"/>
      <c r="BL342" s="447"/>
      <c r="BM342" s="447"/>
      <c r="BN342" s="145">
        <f>COUNTIF($AE$14:AE342,AD342&amp;"-"&amp;"*5000m*")</f>
        <v>0</v>
      </c>
      <c r="BO342" s="447"/>
      <c r="BP342" s="449"/>
      <c r="BQ342" s="447"/>
      <c r="BR342" s="447"/>
      <c r="BS342" s="447"/>
      <c r="BT342" s="447"/>
      <c r="BU342" s="447"/>
      <c r="BV342" s="447"/>
    </row>
    <row r="343" spans="1:74" s="1" customFormat="1" ht="18" customHeight="1" thickBot="1">
      <c r="A343" s="524"/>
      <c r="B343" s="169" t="s">
        <v>32</v>
      </c>
      <c r="C343" s="170"/>
      <c r="D343" s="32"/>
      <c r="E343" s="32"/>
      <c r="F343" s="33"/>
      <c r="G343" s="493"/>
      <c r="H343" s="493"/>
      <c r="I343" s="9" t="s">
        <v>33</v>
      </c>
      <c r="J343" s="112"/>
      <c r="K343" s="6" t="str">
        <f>IF(J343&gt;0,VLOOKUP(J343,男子登録情報!$J$1:$K$22,2,0),"")</f>
        <v/>
      </c>
      <c r="L343" s="10" t="s">
        <v>34</v>
      </c>
      <c r="M343" s="149"/>
      <c r="N343" s="7" t="str">
        <f t="shared" si="1838"/>
        <v/>
      </c>
      <c r="O343" s="271"/>
      <c r="P343" s="482"/>
      <c r="Q343" s="483"/>
      <c r="R343" s="484"/>
      <c r="S343" s="829"/>
      <c r="T343" s="829"/>
      <c r="W343" s="168">
        <f t="shared" si="1844"/>
        <v>0</v>
      </c>
      <c r="X343" s="447"/>
      <c r="Y343" s="145" t="str">
        <f t="shared" si="1839"/>
        <v/>
      </c>
      <c r="Z343" s="145" t="str">
        <f t="shared" si="1840"/>
        <v/>
      </c>
      <c r="AA343" s="145" t="str">
        <f t="shared" si="1841"/>
        <v/>
      </c>
      <c r="AB343" s="145" t="str">
        <f t="shared" si="1842"/>
        <v/>
      </c>
      <c r="AC343" s="178">
        <f t="shared" si="1846"/>
        <v>0</v>
      </c>
      <c r="AD343" s="309" t="str">
        <f t="shared" si="1913"/>
        <v/>
      </c>
      <c r="AE343" s="145" t="str">
        <f t="shared" si="1848"/>
        <v/>
      </c>
      <c r="AF343" s="145" t="str">
        <f t="shared" si="1849"/>
        <v/>
      </c>
      <c r="AG343" s="182" t="str">
        <f t="shared" si="1850"/>
        <v/>
      </c>
      <c r="AH343" s="164">
        <f t="shared" si="1851"/>
        <v>0</v>
      </c>
      <c r="AJ343" s="164">
        <f t="shared" si="1852"/>
        <v>0</v>
      </c>
      <c r="AK343" s="164" t="str">
        <f t="shared" si="1853"/>
        <v>00000</v>
      </c>
      <c r="AL343" s="188" t="str">
        <f t="shared" si="1854"/>
        <v>0秒0</v>
      </c>
      <c r="AM343" s="189">
        <f t="shared" si="1855"/>
        <v>0</v>
      </c>
      <c r="AN343" s="189" t="str">
        <f t="shared" si="1856"/>
        <v>0</v>
      </c>
      <c r="AO343" s="189" t="str">
        <f t="shared" si="1857"/>
        <v>0</v>
      </c>
      <c r="AP343" s="189" t="str">
        <f t="shared" si="1858"/>
        <v>0m</v>
      </c>
      <c r="AQ343" s="189" t="str">
        <f t="shared" si="1859"/>
        <v>点</v>
      </c>
      <c r="AR343" s="164">
        <f t="shared" si="1860"/>
        <v>0</v>
      </c>
      <c r="AS343" s="144" t="str">
        <f t="shared" si="1861"/>
        <v/>
      </c>
      <c r="AT343" s="164">
        <f t="shared" si="1862"/>
        <v>0</v>
      </c>
      <c r="AU343" s="164">
        <f t="shared" si="1863"/>
        <v>0</v>
      </c>
      <c r="AV343" s="164">
        <f t="shared" si="1864"/>
        <v>0</v>
      </c>
      <c r="AW343" s="459"/>
      <c r="AX343" s="459"/>
      <c r="AY343" s="456"/>
      <c r="AZ343" s="453"/>
      <c r="BA343" s="145" t="str">
        <f t="shared" si="1866"/>
        <v/>
      </c>
      <c r="BB343" s="145" t="str">
        <f t="shared" si="1867"/>
        <v/>
      </c>
      <c r="BC343" s="145" t="str">
        <f t="shared" si="1868"/>
        <v/>
      </c>
      <c r="BD343" s="203" t="str">
        <f>IF(J343="","",COUNTIF($BC$14:BC343,BC343))</f>
        <v/>
      </c>
      <c r="BE343" s="1" t="str">
        <f t="shared" si="1869"/>
        <v/>
      </c>
      <c r="BF343" s="447"/>
      <c r="BG343" s="447"/>
      <c r="BH343" s="447"/>
      <c r="BI343" s="447"/>
      <c r="BJ343" s="447"/>
      <c r="BK343" s="450"/>
      <c r="BL343" s="447"/>
      <c r="BM343" s="447"/>
      <c r="BN343" s="145">
        <f>COUNTIF($AE$14:AE343,AD343&amp;"-"&amp;"*5000m*")</f>
        <v>0</v>
      </c>
      <c r="BO343" s="447"/>
      <c r="BP343" s="450"/>
      <c r="BQ343" s="447"/>
      <c r="BR343" s="447"/>
      <c r="BS343" s="447"/>
      <c r="BT343" s="447"/>
      <c r="BU343" s="447"/>
      <c r="BV343" s="447"/>
    </row>
    <row r="344" spans="1:74" s="1" customFormat="1" ht="18" customHeight="1" thickTop="1" thickBot="1">
      <c r="A344" s="522">
        <v>111</v>
      </c>
      <c r="B344" s="500" t="s">
        <v>1224</v>
      </c>
      <c r="C344" s="502"/>
      <c r="D344" s="502" t="str">
        <f>IF(C344&gt;0,VLOOKUP(C344,男子登録情報!$A$1:$H$1688,3,0),"")</f>
        <v/>
      </c>
      <c r="E344" s="502" t="str">
        <f>IF(C344&gt;0,VLOOKUP(C344,男子登録情報!$A$1:$H$1688,4,0),"")</f>
        <v/>
      </c>
      <c r="F344" s="30" t="str">
        <f>IF(C344&gt;0,VLOOKUP(C344,男子登録情報!$A$1:$H$1688,8,0),"")</f>
        <v/>
      </c>
      <c r="G344" s="491" t="e">
        <f>IF(F345&gt;0,VLOOKUP(F345,男子登録情報!$N$2:$O$48,2,0),"")</f>
        <v>#N/A</v>
      </c>
      <c r="H344" s="491" t="str">
        <f t="shared" ref="H344" si="1914">IF(C344&gt;0,TEXT(C344,"100000000"),"000000000")</f>
        <v>000000000</v>
      </c>
      <c r="I344" s="5" t="s">
        <v>26</v>
      </c>
      <c r="J344" s="112"/>
      <c r="K344" s="6" t="str">
        <f>IF(J344&gt;0,VLOOKUP(J344,男子登録情報!$J$1:$K$22,2,0),"")</f>
        <v/>
      </c>
      <c r="L344" s="5" t="s">
        <v>29</v>
      </c>
      <c r="M344" s="150"/>
      <c r="N344" s="7" t="str">
        <f t="shared" si="1838"/>
        <v/>
      </c>
      <c r="O344" s="271"/>
      <c r="P344" s="512"/>
      <c r="Q344" s="513"/>
      <c r="R344" s="514"/>
      <c r="S344" s="827"/>
      <c r="T344" s="827"/>
      <c r="W344" s="168">
        <f t="shared" si="1844"/>
        <v>0</v>
      </c>
      <c r="X344" s="447">
        <f t="shared" ref="X344" si="1915">C344</f>
        <v>0</v>
      </c>
      <c r="Y344" s="145" t="str">
        <f t="shared" si="1839"/>
        <v/>
      </c>
      <c r="Z344" s="145" t="str">
        <f t="shared" si="1840"/>
        <v/>
      </c>
      <c r="AA344" s="145" t="str">
        <f t="shared" si="1841"/>
        <v/>
      </c>
      <c r="AB344" s="145" t="str">
        <f t="shared" si="1842"/>
        <v/>
      </c>
      <c r="AC344" s="178">
        <f t="shared" si="1846"/>
        <v>0</v>
      </c>
      <c r="AD344" s="307" t="str">
        <f t="shared" ref="AD344" si="1916">IF(D344="","",D344)</f>
        <v/>
      </c>
      <c r="AE344" s="145" t="str">
        <f t="shared" si="1848"/>
        <v/>
      </c>
      <c r="AF344" s="145" t="str">
        <f t="shared" si="1849"/>
        <v/>
      </c>
      <c r="AG344" s="182" t="str">
        <f t="shared" si="1850"/>
        <v/>
      </c>
      <c r="AH344" s="164">
        <f t="shared" si="1851"/>
        <v>0</v>
      </c>
      <c r="AJ344" s="164">
        <f t="shared" si="1852"/>
        <v>0</v>
      </c>
      <c r="AK344" s="164" t="str">
        <f t="shared" si="1853"/>
        <v>00000</v>
      </c>
      <c r="AL344" s="188" t="str">
        <f t="shared" si="1854"/>
        <v>0秒0</v>
      </c>
      <c r="AM344" s="189">
        <f t="shared" si="1855"/>
        <v>0</v>
      </c>
      <c r="AN344" s="189" t="str">
        <f t="shared" si="1856"/>
        <v>0</v>
      </c>
      <c r="AO344" s="189" t="str">
        <f t="shared" si="1857"/>
        <v>0</v>
      </c>
      <c r="AP344" s="189" t="str">
        <f t="shared" si="1858"/>
        <v>0m</v>
      </c>
      <c r="AQ344" s="189" t="str">
        <f t="shared" si="1859"/>
        <v>点</v>
      </c>
      <c r="AR344" s="164">
        <f t="shared" si="1860"/>
        <v>0</v>
      </c>
      <c r="AS344" s="144" t="str">
        <f t="shared" si="1861"/>
        <v/>
      </c>
      <c r="AT344" s="164">
        <f t="shared" si="1862"/>
        <v>0</v>
      </c>
      <c r="AU344" s="164">
        <f t="shared" si="1863"/>
        <v>0</v>
      </c>
      <c r="AV344" s="164">
        <f t="shared" si="1864"/>
        <v>0</v>
      </c>
      <c r="AW344" s="457">
        <f>IF(S344="",0,COUNTA($S$14:S346))</f>
        <v>0</v>
      </c>
      <c r="AX344" s="457">
        <f>IF(T344="",0,COUNTA($T$14:T346))</f>
        <v>0</v>
      </c>
      <c r="AY344" s="454">
        <f>IF(OR($K344="20100",$K345="20100",$K346="20100"),COUNTIF($K$14:K346,"20100"),0)</f>
        <v>0</v>
      </c>
      <c r="AZ344" s="451">
        <f t="shared" ref="AZ344" si="1917">IF($AY344=0,0,INDEX($M344:$M346,MATCH("20100",$K344:$K346,0),1))</f>
        <v>0</v>
      </c>
      <c r="BA344" s="145" t="str">
        <f t="shared" si="1866"/>
        <v/>
      </c>
      <c r="BB344" s="145" t="str">
        <f t="shared" si="1867"/>
        <v/>
      </c>
      <c r="BC344" s="145" t="str">
        <f t="shared" si="1868"/>
        <v/>
      </c>
      <c r="BD344" s="203" t="str">
        <f>IF(J344="","",COUNTIF($BC$14:BC344,BC344))</f>
        <v/>
      </c>
      <c r="BE344" s="1" t="str">
        <f t="shared" si="1869"/>
        <v/>
      </c>
      <c r="BF344" s="447" t="str">
        <f>IF(D344="","",COUNTIF($AD$14:AD344,AD344))</f>
        <v/>
      </c>
      <c r="BG344" s="447">
        <f t="shared" ref="BG344" si="1918">IF(BF344=1,BF344,0)</f>
        <v>0</v>
      </c>
      <c r="BH344" s="447" t="str">
        <f t="shared" ref="BH344" si="1919">IF(D344="","",$BL344)</f>
        <v/>
      </c>
      <c r="BI344" s="447" t="str">
        <f t="shared" ref="BI344" si="1920">IF(E344="","",$BL344)</f>
        <v/>
      </c>
      <c r="BJ344" s="447" t="str">
        <f t="shared" ref="BJ344" si="1921">IF(F344="","",$BL344)</f>
        <v/>
      </c>
      <c r="BK344" s="448" t="str">
        <f t="shared" ref="BK344" si="1922">IFERROR(IF(G344="","",BL344),"")</f>
        <v/>
      </c>
      <c r="BL344" s="447">
        <v>111</v>
      </c>
      <c r="BM344" s="447">
        <f t="shared" ref="BM344" si="1923">IF(C344&gt;0,"",IF(COUNTIF(BH344:BK346,BL344)=4,"",1))</f>
        <v>1</v>
      </c>
      <c r="BN344" s="145">
        <f>COUNTIF($AE$14:AE344,AD344&amp;"-"&amp;"*5000m*")</f>
        <v>0</v>
      </c>
      <c r="BO344" s="447">
        <f t="shared" ref="BO344" si="1924">SUM(BN344:BN346)/3</f>
        <v>0</v>
      </c>
      <c r="BP344" s="448" t="str">
        <f t="shared" ref="BP344" si="1925">IF(AD344="","",IF(AND(COUNTA(J344:J346)=0,COUNTA(S344:T346)=0),1,""))</f>
        <v/>
      </c>
      <c r="BQ344" s="447">
        <f t="shared" ref="BQ344:BR344" si="1926">IF(AND($AD344="",COUNTA(S344)&gt;0),1,0)</f>
        <v>0</v>
      </c>
      <c r="BR344" s="447">
        <f t="shared" si="1926"/>
        <v>0</v>
      </c>
      <c r="BS344" s="447" t="str">
        <f t="shared" ref="BS344" si="1927">D344&amp;"-"&amp;S344</f>
        <v>-</v>
      </c>
      <c r="BT344" s="447" t="str">
        <f>IF(S344="","",COUNTIF($BS$14:BS344,BS344))</f>
        <v/>
      </c>
      <c r="BU344" s="447" t="str">
        <f t="shared" ref="BU344" si="1928">D344&amp;"-"&amp;T344</f>
        <v>-</v>
      </c>
      <c r="BV344" s="447" t="str">
        <f>IF(T344="","",COUNTIF($BU$14:BU344,BU344))</f>
        <v/>
      </c>
    </row>
    <row r="345" spans="1:74" s="1" customFormat="1" ht="18" customHeight="1" thickBot="1">
      <c r="A345" s="523"/>
      <c r="B345" s="501"/>
      <c r="C345" s="503"/>
      <c r="D345" s="503"/>
      <c r="E345" s="503"/>
      <c r="F345" s="31" t="str">
        <f>IF(C344&gt;0,VLOOKUP(C344,男子登録情報!$A$1:$H$1688,5,0),"")</f>
        <v/>
      </c>
      <c r="G345" s="492"/>
      <c r="H345" s="492"/>
      <c r="I345" s="8" t="s">
        <v>30</v>
      </c>
      <c r="J345" s="112"/>
      <c r="K345" s="6" t="str">
        <f>IF(J345&gt;0,VLOOKUP(J345,男子登録情報!$J$1:$K$22,2,0),"")</f>
        <v/>
      </c>
      <c r="L345" s="8" t="s">
        <v>31</v>
      </c>
      <c r="M345" s="148"/>
      <c r="N345" s="7" t="str">
        <f t="shared" si="1838"/>
        <v/>
      </c>
      <c r="O345" s="271"/>
      <c r="P345" s="479"/>
      <c r="Q345" s="480"/>
      <c r="R345" s="481"/>
      <c r="S345" s="828"/>
      <c r="T345" s="828"/>
      <c r="W345" s="168">
        <f t="shared" si="1844"/>
        <v>0</v>
      </c>
      <c r="X345" s="447"/>
      <c r="Y345" s="145" t="str">
        <f t="shared" si="1839"/>
        <v/>
      </c>
      <c r="Z345" s="145" t="str">
        <f t="shared" si="1840"/>
        <v/>
      </c>
      <c r="AA345" s="145" t="str">
        <f t="shared" si="1841"/>
        <v/>
      </c>
      <c r="AB345" s="145" t="str">
        <f t="shared" si="1842"/>
        <v/>
      </c>
      <c r="AC345" s="178">
        <f t="shared" si="1846"/>
        <v>0</v>
      </c>
      <c r="AD345" s="308" t="str">
        <f t="shared" ref="AD345:AD346" si="1929">AD344</f>
        <v/>
      </c>
      <c r="AE345" s="145" t="str">
        <f t="shared" si="1848"/>
        <v/>
      </c>
      <c r="AF345" s="145" t="str">
        <f t="shared" si="1849"/>
        <v/>
      </c>
      <c r="AG345" s="182" t="str">
        <f t="shared" si="1850"/>
        <v/>
      </c>
      <c r="AH345" s="164">
        <f t="shared" si="1851"/>
        <v>0</v>
      </c>
      <c r="AJ345" s="164">
        <f t="shared" si="1852"/>
        <v>0</v>
      </c>
      <c r="AK345" s="164" t="str">
        <f t="shared" si="1853"/>
        <v>00000</v>
      </c>
      <c r="AL345" s="188" t="str">
        <f t="shared" si="1854"/>
        <v>0秒0</v>
      </c>
      <c r="AM345" s="189">
        <f t="shared" si="1855"/>
        <v>0</v>
      </c>
      <c r="AN345" s="189" t="str">
        <f t="shared" si="1856"/>
        <v>0</v>
      </c>
      <c r="AO345" s="189" t="str">
        <f t="shared" si="1857"/>
        <v>0</v>
      </c>
      <c r="AP345" s="189" t="str">
        <f t="shared" si="1858"/>
        <v>0m</v>
      </c>
      <c r="AQ345" s="189" t="str">
        <f t="shared" si="1859"/>
        <v>点</v>
      </c>
      <c r="AR345" s="164">
        <f t="shared" si="1860"/>
        <v>0</v>
      </c>
      <c r="AS345" s="144" t="str">
        <f t="shared" si="1861"/>
        <v/>
      </c>
      <c r="AT345" s="164">
        <f t="shared" si="1862"/>
        <v>0</v>
      </c>
      <c r="AU345" s="164">
        <f t="shared" si="1863"/>
        <v>0</v>
      </c>
      <c r="AV345" s="164">
        <f t="shared" si="1864"/>
        <v>0</v>
      </c>
      <c r="AW345" s="458"/>
      <c r="AX345" s="458"/>
      <c r="AY345" s="455"/>
      <c r="AZ345" s="452"/>
      <c r="BA345" s="145" t="str">
        <f t="shared" si="1866"/>
        <v/>
      </c>
      <c r="BB345" s="145" t="str">
        <f t="shared" si="1867"/>
        <v/>
      </c>
      <c r="BC345" s="145" t="str">
        <f t="shared" si="1868"/>
        <v/>
      </c>
      <c r="BD345" s="203" t="str">
        <f>IF(J345="","",COUNTIF($BC$14:BC345,BC345))</f>
        <v/>
      </c>
      <c r="BE345" s="1" t="str">
        <f t="shared" si="1869"/>
        <v/>
      </c>
      <c r="BF345" s="447"/>
      <c r="BG345" s="447"/>
      <c r="BH345" s="447"/>
      <c r="BI345" s="447"/>
      <c r="BJ345" s="447"/>
      <c r="BK345" s="449"/>
      <c r="BL345" s="447"/>
      <c r="BM345" s="447"/>
      <c r="BN345" s="145">
        <f>COUNTIF($AE$14:AE345,AD345&amp;"-"&amp;"*5000m*")</f>
        <v>0</v>
      </c>
      <c r="BO345" s="447"/>
      <c r="BP345" s="449"/>
      <c r="BQ345" s="447"/>
      <c r="BR345" s="447"/>
      <c r="BS345" s="447"/>
      <c r="BT345" s="447"/>
      <c r="BU345" s="447"/>
      <c r="BV345" s="447"/>
    </row>
    <row r="346" spans="1:74" s="1" customFormat="1" ht="18" customHeight="1" thickBot="1">
      <c r="A346" s="524"/>
      <c r="B346" s="169" t="s">
        <v>32</v>
      </c>
      <c r="C346" s="170"/>
      <c r="D346" s="32"/>
      <c r="E346" s="32"/>
      <c r="F346" s="33"/>
      <c r="G346" s="493"/>
      <c r="H346" s="493"/>
      <c r="I346" s="9" t="s">
        <v>33</v>
      </c>
      <c r="J346" s="112"/>
      <c r="K346" s="6" t="str">
        <f>IF(J346&gt;0,VLOOKUP(J346,男子登録情報!$J$1:$K$22,2,0),"")</f>
        <v/>
      </c>
      <c r="L346" s="10" t="s">
        <v>34</v>
      </c>
      <c r="M346" s="149"/>
      <c r="N346" s="7" t="str">
        <f t="shared" si="1838"/>
        <v/>
      </c>
      <c r="O346" s="271"/>
      <c r="P346" s="482"/>
      <c r="Q346" s="483"/>
      <c r="R346" s="484"/>
      <c r="S346" s="829"/>
      <c r="T346" s="829"/>
      <c r="W346" s="168">
        <f t="shared" si="1844"/>
        <v>0</v>
      </c>
      <c r="X346" s="447"/>
      <c r="Y346" s="145" t="str">
        <f t="shared" si="1839"/>
        <v/>
      </c>
      <c r="Z346" s="145" t="str">
        <f t="shared" si="1840"/>
        <v/>
      </c>
      <c r="AA346" s="145" t="str">
        <f t="shared" si="1841"/>
        <v/>
      </c>
      <c r="AB346" s="145" t="str">
        <f t="shared" si="1842"/>
        <v/>
      </c>
      <c r="AC346" s="178">
        <f t="shared" si="1846"/>
        <v>0</v>
      </c>
      <c r="AD346" s="309" t="str">
        <f t="shared" si="1929"/>
        <v/>
      </c>
      <c r="AE346" s="145" t="str">
        <f t="shared" si="1848"/>
        <v/>
      </c>
      <c r="AF346" s="145" t="str">
        <f t="shared" si="1849"/>
        <v/>
      </c>
      <c r="AG346" s="182" t="str">
        <f t="shared" si="1850"/>
        <v/>
      </c>
      <c r="AH346" s="164">
        <f t="shared" si="1851"/>
        <v>0</v>
      </c>
      <c r="AJ346" s="164">
        <f t="shared" si="1852"/>
        <v>0</v>
      </c>
      <c r="AK346" s="164" t="str">
        <f t="shared" si="1853"/>
        <v>00000</v>
      </c>
      <c r="AL346" s="188" t="str">
        <f t="shared" si="1854"/>
        <v>0秒0</v>
      </c>
      <c r="AM346" s="189">
        <f t="shared" si="1855"/>
        <v>0</v>
      </c>
      <c r="AN346" s="189" t="str">
        <f t="shared" si="1856"/>
        <v>0</v>
      </c>
      <c r="AO346" s="189" t="str">
        <f t="shared" si="1857"/>
        <v>0</v>
      </c>
      <c r="AP346" s="189" t="str">
        <f t="shared" si="1858"/>
        <v>0m</v>
      </c>
      <c r="AQ346" s="189" t="str">
        <f t="shared" si="1859"/>
        <v>点</v>
      </c>
      <c r="AR346" s="164">
        <f t="shared" si="1860"/>
        <v>0</v>
      </c>
      <c r="AS346" s="144" t="str">
        <f t="shared" si="1861"/>
        <v/>
      </c>
      <c r="AT346" s="164">
        <f t="shared" si="1862"/>
        <v>0</v>
      </c>
      <c r="AU346" s="164">
        <f t="shared" si="1863"/>
        <v>0</v>
      </c>
      <c r="AV346" s="164">
        <f t="shared" si="1864"/>
        <v>0</v>
      </c>
      <c r="AW346" s="459"/>
      <c r="AX346" s="459"/>
      <c r="AY346" s="456"/>
      <c r="AZ346" s="453"/>
      <c r="BA346" s="145" t="str">
        <f t="shared" si="1866"/>
        <v/>
      </c>
      <c r="BB346" s="145" t="str">
        <f t="shared" si="1867"/>
        <v/>
      </c>
      <c r="BC346" s="145" t="str">
        <f t="shared" si="1868"/>
        <v/>
      </c>
      <c r="BD346" s="203" t="str">
        <f>IF(J346="","",COUNTIF($BC$14:BC346,BC346))</f>
        <v/>
      </c>
      <c r="BE346" s="1" t="str">
        <f t="shared" si="1869"/>
        <v/>
      </c>
      <c r="BF346" s="447"/>
      <c r="BG346" s="447"/>
      <c r="BH346" s="447"/>
      <c r="BI346" s="447"/>
      <c r="BJ346" s="447"/>
      <c r="BK346" s="450"/>
      <c r="BL346" s="447"/>
      <c r="BM346" s="447"/>
      <c r="BN346" s="145">
        <f>COUNTIF($AE$14:AE346,AD346&amp;"-"&amp;"*5000m*")</f>
        <v>0</v>
      </c>
      <c r="BO346" s="447"/>
      <c r="BP346" s="450"/>
      <c r="BQ346" s="447"/>
      <c r="BR346" s="447"/>
      <c r="BS346" s="447"/>
      <c r="BT346" s="447"/>
      <c r="BU346" s="447"/>
      <c r="BV346" s="447"/>
    </row>
    <row r="347" spans="1:74" s="1" customFormat="1" ht="18" customHeight="1" thickTop="1" thickBot="1">
      <c r="A347" s="522">
        <v>112</v>
      </c>
      <c r="B347" s="500" t="s">
        <v>1224</v>
      </c>
      <c r="C347" s="502"/>
      <c r="D347" s="502" t="str">
        <f>IF(C347&gt;0,VLOOKUP(C347,男子登録情報!$A$1:$H$1688,3,0),"")</f>
        <v/>
      </c>
      <c r="E347" s="502" t="str">
        <f>IF(C347&gt;0,VLOOKUP(C347,男子登録情報!$A$1:$H$1688,4,0),"")</f>
        <v/>
      </c>
      <c r="F347" s="30" t="str">
        <f>IF(C347&gt;0,VLOOKUP(C347,男子登録情報!$A$1:$H$1688,8,0),"")</f>
        <v/>
      </c>
      <c r="G347" s="491" t="e">
        <f>IF(F348&gt;0,VLOOKUP(F348,男子登録情報!$N$2:$O$48,2,0),"")</f>
        <v>#N/A</v>
      </c>
      <c r="H347" s="491" t="str">
        <f t="shared" ref="H347" si="1930">IF(C347&gt;0,TEXT(C347,"100000000"),"000000000")</f>
        <v>000000000</v>
      </c>
      <c r="I347" s="5" t="s">
        <v>26</v>
      </c>
      <c r="J347" s="112"/>
      <c r="K347" s="6" t="str">
        <f>IF(J347&gt;0,VLOOKUP(J347,男子登録情報!$J$1:$K$22,2,0),"")</f>
        <v/>
      </c>
      <c r="L347" s="5" t="s">
        <v>29</v>
      </c>
      <c r="M347" s="150"/>
      <c r="N347" s="7" t="str">
        <f t="shared" si="1838"/>
        <v/>
      </c>
      <c r="O347" s="271"/>
      <c r="P347" s="512"/>
      <c r="Q347" s="513"/>
      <c r="R347" s="514"/>
      <c r="S347" s="827"/>
      <c r="T347" s="827"/>
      <c r="W347" s="168">
        <f t="shared" si="1844"/>
        <v>0</v>
      </c>
      <c r="X347" s="447">
        <f t="shared" ref="X347" si="1931">C347</f>
        <v>0</v>
      </c>
      <c r="Y347" s="145" t="str">
        <f t="shared" si="1839"/>
        <v/>
      </c>
      <c r="Z347" s="145" t="str">
        <f t="shared" si="1840"/>
        <v/>
      </c>
      <c r="AA347" s="145" t="str">
        <f t="shared" si="1841"/>
        <v/>
      </c>
      <c r="AB347" s="145" t="str">
        <f t="shared" si="1842"/>
        <v/>
      </c>
      <c r="AC347" s="178">
        <f t="shared" si="1846"/>
        <v>0</v>
      </c>
      <c r="AD347" s="307" t="str">
        <f t="shared" ref="AD347" si="1932">IF(D347="","",D347)</f>
        <v/>
      </c>
      <c r="AE347" s="145" t="str">
        <f t="shared" si="1848"/>
        <v/>
      </c>
      <c r="AF347" s="145" t="str">
        <f t="shared" si="1849"/>
        <v/>
      </c>
      <c r="AG347" s="182" t="str">
        <f t="shared" si="1850"/>
        <v/>
      </c>
      <c r="AH347" s="164">
        <f t="shared" si="1851"/>
        <v>0</v>
      </c>
      <c r="AJ347" s="164">
        <f t="shared" si="1852"/>
        <v>0</v>
      </c>
      <c r="AK347" s="164" t="str">
        <f t="shared" si="1853"/>
        <v>00000</v>
      </c>
      <c r="AL347" s="188" t="str">
        <f t="shared" si="1854"/>
        <v>0秒0</v>
      </c>
      <c r="AM347" s="189">
        <f t="shared" si="1855"/>
        <v>0</v>
      </c>
      <c r="AN347" s="189" t="str">
        <f t="shared" si="1856"/>
        <v>0</v>
      </c>
      <c r="AO347" s="189" t="str">
        <f t="shared" si="1857"/>
        <v>0</v>
      </c>
      <c r="AP347" s="189" t="str">
        <f t="shared" si="1858"/>
        <v>0m</v>
      </c>
      <c r="AQ347" s="189" t="str">
        <f t="shared" si="1859"/>
        <v>点</v>
      </c>
      <c r="AR347" s="164">
        <f t="shared" si="1860"/>
        <v>0</v>
      </c>
      <c r="AS347" s="144" t="str">
        <f t="shared" si="1861"/>
        <v/>
      </c>
      <c r="AT347" s="164">
        <f t="shared" si="1862"/>
        <v>0</v>
      </c>
      <c r="AU347" s="164">
        <f t="shared" si="1863"/>
        <v>0</v>
      </c>
      <c r="AV347" s="164">
        <f t="shared" si="1864"/>
        <v>0</v>
      </c>
      <c r="AW347" s="457">
        <f>IF(S347="",0,COUNTA($S$14:S349))</f>
        <v>0</v>
      </c>
      <c r="AX347" s="457">
        <f>IF(T347="",0,COUNTA($T$14:T349))</f>
        <v>0</v>
      </c>
      <c r="AY347" s="454">
        <f>IF(OR($K347="20100",$K348="20100",$K349="20100"),COUNTIF($K$14:K349,"20100"),0)</f>
        <v>0</v>
      </c>
      <c r="AZ347" s="451">
        <f t="shared" ref="AZ347" si="1933">IF($AY347=0,0,INDEX($M347:$M349,MATCH("20100",$K347:$K349,0),1))</f>
        <v>0</v>
      </c>
      <c r="BA347" s="145" t="str">
        <f t="shared" si="1866"/>
        <v/>
      </c>
      <c r="BB347" s="145" t="str">
        <f t="shared" si="1867"/>
        <v/>
      </c>
      <c r="BC347" s="145" t="str">
        <f t="shared" si="1868"/>
        <v/>
      </c>
      <c r="BD347" s="203" t="str">
        <f>IF(J347="","",COUNTIF($BC$14:BC347,BC347))</f>
        <v/>
      </c>
      <c r="BE347" s="1" t="str">
        <f t="shared" si="1869"/>
        <v/>
      </c>
      <c r="BF347" s="447" t="str">
        <f>IF(D347="","",COUNTIF($AD$14:AD347,AD347))</f>
        <v/>
      </c>
      <c r="BG347" s="447">
        <f t="shared" ref="BG347" si="1934">IF(BF347=1,BF347,0)</f>
        <v>0</v>
      </c>
      <c r="BH347" s="447" t="str">
        <f t="shared" ref="BH347" si="1935">IF(D347="","",$BL347)</f>
        <v/>
      </c>
      <c r="BI347" s="447" t="str">
        <f t="shared" ref="BI347" si="1936">IF(E347="","",$BL347)</f>
        <v/>
      </c>
      <c r="BJ347" s="447" t="str">
        <f t="shared" ref="BJ347" si="1937">IF(F347="","",$BL347)</f>
        <v/>
      </c>
      <c r="BK347" s="448" t="str">
        <f t="shared" ref="BK347" si="1938">IFERROR(IF(G347="","",BL347),"")</f>
        <v/>
      </c>
      <c r="BL347" s="447">
        <v>112</v>
      </c>
      <c r="BM347" s="447">
        <f t="shared" ref="BM347" si="1939">IF(C347&gt;0,"",IF(COUNTIF(BH347:BK349,BL347)=4,"",1))</f>
        <v>1</v>
      </c>
      <c r="BN347" s="145">
        <f>COUNTIF($AE$14:AE347,AD347&amp;"-"&amp;"*5000m*")</f>
        <v>0</v>
      </c>
      <c r="BO347" s="447">
        <f t="shared" ref="BO347" si="1940">SUM(BN347:BN349)/3</f>
        <v>0</v>
      </c>
      <c r="BP347" s="448" t="str">
        <f t="shared" ref="BP347" si="1941">IF(AD347="","",IF(AND(COUNTA(J347:J349)=0,COUNTA(S347:T349)=0),1,""))</f>
        <v/>
      </c>
      <c r="BQ347" s="447">
        <f t="shared" ref="BQ347:BR347" si="1942">IF(AND($AD347="",COUNTA(S347)&gt;0),1,0)</f>
        <v>0</v>
      </c>
      <c r="BR347" s="447">
        <f t="shared" si="1942"/>
        <v>0</v>
      </c>
      <c r="BS347" s="447" t="str">
        <f t="shared" ref="BS347" si="1943">D347&amp;"-"&amp;S347</f>
        <v>-</v>
      </c>
      <c r="BT347" s="447" t="str">
        <f>IF(S347="","",COUNTIF($BS$14:BS347,BS347))</f>
        <v/>
      </c>
      <c r="BU347" s="447" t="str">
        <f t="shared" ref="BU347" si="1944">D347&amp;"-"&amp;T347</f>
        <v>-</v>
      </c>
      <c r="BV347" s="447" t="str">
        <f>IF(T347="","",COUNTIF($BU$14:BU347,BU347))</f>
        <v/>
      </c>
    </row>
    <row r="348" spans="1:74" s="1" customFormat="1" ht="18" customHeight="1" thickBot="1">
      <c r="A348" s="523"/>
      <c r="B348" s="501"/>
      <c r="C348" s="503"/>
      <c r="D348" s="503"/>
      <c r="E348" s="503"/>
      <c r="F348" s="31" t="str">
        <f>IF(C347&gt;0,VLOOKUP(C347,男子登録情報!$A$1:$H$1688,5,0),"")</f>
        <v/>
      </c>
      <c r="G348" s="492"/>
      <c r="H348" s="492"/>
      <c r="I348" s="8" t="s">
        <v>30</v>
      </c>
      <c r="J348" s="112"/>
      <c r="K348" s="6" t="str">
        <f>IF(J348&gt;0,VLOOKUP(J348,男子登録情報!$J$1:$K$22,2,0),"")</f>
        <v/>
      </c>
      <c r="L348" s="8" t="s">
        <v>31</v>
      </c>
      <c r="M348" s="148"/>
      <c r="N348" s="7" t="str">
        <f t="shared" si="1838"/>
        <v/>
      </c>
      <c r="O348" s="271"/>
      <c r="P348" s="479"/>
      <c r="Q348" s="480"/>
      <c r="R348" s="481"/>
      <c r="S348" s="828"/>
      <c r="T348" s="828"/>
      <c r="W348" s="168">
        <f t="shared" si="1844"/>
        <v>0</v>
      </c>
      <c r="X348" s="447"/>
      <c r="Y348" s="145" t="str">
        <f t="shared" si="1839"/>
        <v/>
      </c>
      <c r="Z348" s="145" t="str">
        <f t="shared" si="1840"/>
        <v/>
      </c>
      <c r="AA348" s="145" t="str">
        <f t="shared" si="1841"/>
        <v/>
      </c>
      <c r="AB348" s="145" t="str">
        <f t="shared" si="1842"/>
        <v/>
      </c>
      <c r="AC348" s="178">
        <f t="shared" si="1846"/>
        <v>0</v>
      </c>
      <c r="AD348" s="308" t="str">
        <f t="shared" ref="AD348:AD349" si="1945">AD347</f>
        <v/>
      </c>
      <c r="AE348" s="145" t="str">
        <f t="shared" si="1848"/>
        <v/>
      </c>
      <c r="AF348" s="145" t="str">
        <f t="shared" si="1849"/>
        <v/>
      </c>
      <c r="AG348" s="182" t="str">
        <f t="shared" si="1850"/>
        <v/>
      </c>
      <c r="AH348" s="164">
        <f t="shared" si="1851"/>
        <v>0</v>
      </c>
      <c r="AJ348" s="164">
        <f t="shared" si="1852"/>
        <v>0</v>
      </c>
      <c r="AK348" s="164" t="str">
        <f t="shared" si="1853"/>
        <v>00000</v>
      </c>
      <c r="AL348" s="188" t="str">
        <f t="shared" si="1854"/>
        <v>0秒0</v>
      </c>
      <c r="AM348" s="189">
        <f t="shared" si="1855"/>
        <v>0</v>
      </c>
      <c r="AN348" s="189" t="str">
        <f t="shared" si="1856"/>
        <v>0</v>
      </c>
      <c r="AO348" s="189" t="str">
        <f t="shared" si="1857"/>
        <v>0</v>
      </c>
      <c r="AP348" s="189" t="str">
        <f t="shared" si="1858"/>
        <v>0m</v>
      </c>
      <c r="AQ348" s="189" t="str">
        <f t="shared" si="1859"/>
        <v>点</v>
      </c>
      <c r="AR348" s="164">
        <f t="shared" si="1860"/>
        <v>0</v>
      </c>
      <c r="AS348" s="144" t="str">
        <f t="shared" si="1861"/>
        <v/>
      </c>
      <c r="AT348" s="164">
        <f t="shared" si="1862"/>
        <v>0</v>
      </c>
      <c r="AU348" s="164">
        <f t="shared" si="1863"/>
        <v>0</v>
      </c>
      <c r="AV348" s="164">
        <f t="shared" si="1864"/>
        <v>0</v>
      </c>
      <c r="AW348" s="458"/>
      <c r="AX348" s="458"/>
      <c r="AY348" s="455"/>
      <c r="AZ348" s="452"/>
      <c r="BA348" s="145" t="str">
        <f t="shared" si="1866"/>
        <v/>
      </c>
      <c r="BB348" s="145" t="str">
        <f t="shared" si="1867"/>
        <v/>
      </c>
      <c r="BC348" s="145" t="str">
        <f t="shared" si="1868"/>
        <v/>
      </c>
      <c r="BD348" s="203" t="str">
        <f>IF(J348="","",COUNTIF($BC$14:BC348,BC348))</f>
        <v/>
      </c>
      <c r="BE348" s="1" t="str">
        <f t="shared" si="1869"/>
        <v/>
      </c>
      <c r="BF348" s="447"/>
      <c r="BG348" s="447"/>
      <c r="BH348" s="447"/>
      <c r="BI348" s="447"/>
      <c r="BJ348" s="447"/>
      <c r="BK348" s="449"/>
      <c r="BL348" s="447"/>
      <c r="BM348" s="447"/>
      <c r="BN348" s="145">
        <f>COUNTIF($AE$14:AE348,AD348&amp;"-"&amp;"*5000m*")</f>
        <v>0</v>
      </c>
      <c r="BO348" s="447"/>
      <c r="BP348" s="449"/>
      <c r="BQ348" s="447"/>
      <c r="BR348" s="447"/>
      <c r="BS348" s="447"/>
      <c r="BT348" s="447"/>
      <c r="BU348" s="447"/>
      <c r="BV348" s="447"/>
    </row>
    <row r="349" spans="1:74" s="1" customFormat="1" ht="18" customHeight="1" thickBot="1">
      <c r="A349" s="524"/>
      <c r="B349" s="169" t="s">
        <v>32</v>
      </c>
      <c r="C349" s="170"/>
      <c r="D349" s="32"/>
      <c r="E349" s="32"/>
      <c r="F349" s="33"/>
      <c r="G349" s="493"/>
      <c r="H349" s="493"/>
      <c r="I349" s="9" t="s">
        <v>33</v>
      </c>
      <c r="J349" s="112"/>
      <c r="K349" s="6" t="str">
        <f>IF(J349&gt;0,VLOOKUP(J349,男子登録情報!$J$1:$K$22,2,0),"")</f>
        <v/>
      </c>
      <c r="L349" s="10" t="s">
        <v>34</v>
      </c>
      <c r="M349" s="149"/>
      <c r="N349" s="7" t="str">
        <f t="shared" si="1838"/>
        <v/>
      </c>
      <c r="O349" s="271"/>
      <c r="P349" s="482"/>
      <c r="Q349" s="483"/>
      <c r="R349" s="484"/>
      <c r="S349" s="829"/>
      <c r="T349" s="829"/>
      <c r="W349" s="168">
        <f t="shared" si="1844"/>
        <v>0</v>
      </c>
      <c r="X349" s="447"/>
      <c r="Y349" s="145" t="str">
        <f t="shared" si="1839"/>
        <v/>
      </c>
      <c r="Z349" s="145" t="str">
        <f t="shared" si="1840"/>
        <v/>
      </c>
      <c r="AA349" s="145" t="str">
        <f t="shared" si="1841"/>
        <v/>
      </c>
      <c r="AB349" s="145" t="str">
        <f t="shared" si="1842"/>
        <v/>
      </c>
      <c r="AC349" s="178">
        <f t="shared" si="1846"/>
        <v>0</v>
      </c>
      <c r="AD349" s="309" t="str">
        <f t="shared" si="1945"/>
        <v/>
      </c>
      <c r="AE349" s="145" t="str">
        <f t="shared" si="1848"/>
        <v/>
      </c>
      <c r="AF349" s="145" t="str">
        <f t="shared" si="1849"/>
        <v/>
      </c>
      <c r="AG349" s="182" t="str">
        <f t="shared" si="1850"/>
        <v/>
      </c>
      <c r="AH349" s="164">
        <f t="shared" si="1851"/>
        <v>0</v>
      </c>
      <c r="AJ349" s="164">
        <f t="shared" si="1852"/>
        <v>0</v>
      </c>
      <c r="AK349" s="164" t="str">
        <f t="shared" si="1853"/>
        <v>00000</v>
      </c>
      <c r="AL349" s="188" t="str">
        <f t="shared" si="1854"/>
        <v>0秒0</v>
      </c>
      <c r="AM349" s="189">
        <f t="shared" si="1855"/>
        <v>0</v>
      </c>
      <c r="AN349" s="189" t="str">
        <f t="shared" si="1856"/>
        <v>0</v>
      </c>
      <c r="AO349" s="189" t="str">
        <f t="shared" si="1857"/>
        <v>0</v>
      </c>
      <c r="AP349" s="189" t="str">
        <f t="shared" si="1858"/>
        <v>0m</v>
      </c>
      <c r="AQ349" s="189" t="str">
        <f t="shared" si="1859"/>
        <v>点</v>
      </c>
      <c r="AR349" s="164">
        <f t="shared" si="1860"/>
        <v>0</v>
      </c>
      <c r="AS349" s="144" t="str">
        <f t="shared" si="1861"/>
        <v/>
      </c>
      <c r="AT349" s="164">
        <f t="shared" si="1862"/>
        <v>0</v>
      </c>
      <c r="AU349" s="164">
        <f t="shared" si="1863"/>
        <v>0</v>
      </c>
      <c r="AV349" s="164">
        <f t="shared" si="1864"/>
        <v>0</v>
      </c>
      <c r="AW349" s="459"/>
      <c r="AX349" s="459"/>
      <c r="AY349" s="456"/>
      <c r="AZ349" s="453"/>
      <c r="BA349" s="145" t="str">
        <f t="shared" si="1866"/>
        <v/>
      </c>
      <c r="BB349" s="145" t="str">
        <f t="shared" si="1867"/>
        <v/>
      </c>
      <c r="BC349" s="145" t="str">
        <f t="shared" si="1868"/>
        <v/>
      </c>
      <c r="BD349" s="203" t="str">
        <f>IF(J349="","",COUNTIF($BC$14:BC349,BC349))</f>
        <v/>
      </c>
      <c r="BE349" s="1" t="str">
        <f t="shared" si="1869"/>
        <v/>
      </c>
      <c r="BF349" s="447"/>
      <c r="BG349" s="447"/>
      <c r="BH349" s="447"/>
      <c r="BI349" s="447"/>
      <c r="BJ349" s="447"/>
      <c r="BK349" s="450"/>
      <c r="BL349" s="447"/>
      <c r="BM349" s="447"/>
      <c r="BN349" s="145">
        <f>COUNTIF($AE$14:AE349,AD349&amp;"-"&amp;"*5000m*")</f>
        <v>0</v>
      </c>
      <c r="BO349" s="447"/>
      <c r="BP349" s="450"/>
      <c r="BQ349" s="447"/>
      <c r="BR349" s="447"/>
      <c r="BS349" s="447"/>
      <c r="BT349" s="447"/>
      <c r="BU349" s="447"/>
      <c r="BV349" s="447"/>
    </row>
    <row r="350" spans="1:74" s="1" customFormat="1" ht="18" customHeight="1" thickTop="1" thickBot="1">
      <c r="A350" s="522">
        <v>113</v>
      </c>
      <c r="B350" s="500" t="s">
        <v>1224</v>
      </c>
      <c r="C350" s="502"/>
      <c r="D350" s="502" t="str">
        <f>IF(C350&gt;0,VLOOKUP(C350,男子登録情報!$A$1:$H$1688,3,0),"")</f>
        <v/>
      </c>
      <c r="E350" s="502" t="str">
        <f>IF(C350&gt;0,VLOOKUP(C350,男子登録情報!$A$1:$H$1688,4,0),"")</f>
        <v/>
      </c>
      <c r="F350" s="30" t="str">
        <f>IF(C350&gt;0,VLOOKUP(C350,男子登録情報!$A$1:$H$1688,8,0),"")</f>
        <v/>
      </c>
      <c r="G350" s="491" t="e">
        <f>IF(F351&gt;0,VLOOKUP(F351,男子登録情報!$N$2:$O$48,2,0),"")</f>
        <v>#N/A</v>
      </c>
      <c r="H350" s="491" t="str">
        <f t="shared" ref="H350" si="1946">IF(C350&gt;0,TEXT(C350,"100000000"),"000000000")</f>
        <v>000000000</v>
      </c>
      <c r="I350" s="5" t="s">
        <v>26</v>
      </c>
      <c r="J350" s="112"/>
      <c r="K350" s="6" t="str">
        <f>IF(J350&gt;0,VLOOKUP(J350,男子登録情報!$J$1:$K$22,2,0),"")</f>
        <v/>
      </c>
      <c r="L350" s="5" t="s">
        <v>29</v>
      </c>
      <c r="M350" s="150"/>
      <c r="N350" s="7" t="str">
        <f t="shared" si="1838"/>
        <v/>
      </c>
      <c r="O350" s="271"/>
      <c r="P350" s="512"/>
      <c r="Q350" s="513"/>
      <c r="R350" s="514"/>
      <c r="S350" s="827"/>
      <c r="T350" s="827"/>
      <c r="W350" s="168">
        <f t="shared" si="1844"/>
        <v>0</v>
      </c>
      <c r="X350" s="447">
        <f t="shared" ref="X350" si="1947">C350</f>
        <v>0</v>
      </c>
      <c r="Y350" s="145" t="str">
        <f t="shared" si="1839"/>
        <v/>
      </c>
      <c r="Z350" s="145" t="str">
        <f t="shared" si="1840"/>
        <v/>
      </c>
      <c r="AA350" s="145" t="str">
        <f t="shared" si="1841"/>
        <v/>
      </c>
      <c r="AB350" s="145" t="str">
        <f t="shared" si="1842"/>
        <v/>
      </c>
      <c r="AC350" s="178">
        <f t="shared" si="1846"/>
        <v>0</v>
      </c>
      <c r="AD350" s="307" t="str">
        <f t="shared" ref="AD350" si="1948">IF(D350="","",D350)</f>
        <v/>
      </c>
      <c r="AE350" s="145" t="str">
        <f t="shared" si="1848"/>
        <v/>
      </c>
      <c r="AF350" s="145" t="str">
        <f t="shared" si="1849"/>
        <v/>
      </c>
      <c r="AG350" s="182" t="str">
        <f t="shared" si="1850"/>
        <v/>
      </c>
      <c r="AH350" s="164">
        <f t="shared" si="1851"/>
        <v>0</v>
      </c>
      <c r="AJ350" s="164">
        <f t="shared" si="1852"/>
        <v>0</v>
      </c>
      <c r="AK350" s="164" t="str">
        <f t="shared" si="1853"/>
        <v>00000</v>
      </c>
      <c r="AL350" s="188" t="str">
        <f t="shared" si="1854"/>
        <v>0秒0</v>
      </c>
      <c r="AM350" s="189">
        <f t="shared" si="1855"/>
        <v>0</v>
      </c>
      <c r="AN350" s="189" t="str">
        <f t="shared" si="1856"/>
        <v>0</v>
      </c>
      <c r="AO350" s="189" t="str">
        <f t="shared" si="1857"/>
        <v>0</v>
      </c>
      <c r="AP350" s="189" t="str">
        <f t="shared" si="1858"/>
        <v>0m</v>
      </c>
      <c r="AQ350" s="189" t="str">
        <f t="shared" si="1859"/>
        <v>点</v>
      </c>
      <c r="AR350" s="164">
        <f t="shared" si="1860"/>
        <v>0</v>
      </c>
      <c r="AS350" s="144" t="str">
        <f t="shared" si="1861"/>
        <v/>
      </c>
      <c r="AT350" s="164">
        <f t="shared" si="1862"/>
        <v>0</v>
      </c>
      <c r="AU350" s="164">
        <f t="shared" si="1863"/>
        <v>0</v>
      </c>
      <c r="AV350" s="164">
        <f t="shared" si="1864"/>
        <v>0</v>
      </c>
      <c r="AW350" s="457">
        <f>IF(S350="",0,COUNTA($S$14:S352))</f>
        <v>0</v>
      </c>
      <c r="AX350" s="457">
        <f>IF(T350="",0,COUNTA($T$14:T352))</f>
        <v>0</v>
      </c>
      <c r="AY350" s="454">
        <f>IF(OR($K350="20100",$K351="20100",$K352="20100"),COUNTIF($K$14:K352,"20100"),0)</f>
        <v>0</v>
      </c>
      <c r="AZ350" s="451">
        <f t="shared" ref="AZ350" si="1949">IF($AY350=0,0,INDEX($M350:$M352,MATCH("20100",$K350:$K352,0),1))</f>
        <v>0</v>
      </c>
      <c r="BA350" s="145" t="str">
        <f t="shared" si="1866"/>
        <v/>
      </c>
      <c r="BB350" s="145" t="str">
        <f t="shared" si="1867"/>
        <v/>
      </c>
      <c r="BC350" s="145" t="str">
        <f t="shared" si="1868"/>
        <v/>
      </c>
      <c r="BD350" s="203" t="str">
        <f>IF(J350="","",COUNTIF($BC$14:BC350,BC350))</f>
        <v/>
      </c>
      <c r="BE350" s="1" t="str">
        <f t="shared" si="1869"/>
        <v/>
      </c>
      <c r="BF350" s="447" t="str">
        <f>IF(D350="","",COUNTIF($AD$14:AD350,AD350))</f>
        <v/>
      </c>
      <c r="BG350" s="447">
        <f t="shared" ref="BG350" si="1950">IF(BF350=1,BF350,0)</f>
        <v>0</v>
      </c>
      <c r="BH350" s="447" t="str">
        <f t="shared" ref="BH350" si="1951">IF(D350="","",$BL350)</f>
        <v/>
      </c>
      <c r="BI350" s="447" t="str">
        <f t="shared" ref="BI350" si="1952">IF(E350="","",$BL350)</f>
        <v/>
      </c>
      <c r="BJ350" s="447" t="str">
        <f t="shared" ref="BJ350" si="1953">IF(F350="","",$BL350)</f>
        <v/>
      </c>
      <c r="BK350" s="448" t="str">
        <f t="shared" ref="BK350" si="1954">IFERROR(IF(G350="","",BL350),"")</f>
        <v/>
      </c>
      <c r="BL350" s="447">
        <v>113</v>
      </c>
      <c r="BM350" s="447">
        <f t="shared" ref="BM350" si="1955">IF(C350&gt;0,"",IF(COUNTIF(BH350:BK352,BL350)=4,"",1))</f>
        <v>1</v>
      </c>
      <c r="BN350" s="145">
        <f>COUNTIF($AE$14:AE350,AD350&amp;"-"&amp;"*5000m*")</f>
        <v>0</v>
      </c>
      <c r="BO350" s="447">
        <f t="shared" ref="BO350" si="1956">SUM(BN350:BN352)/3</f>
        <v>0</v>
      </c>
      <c r="BP350" s="448" t="str">
        <f t="shared" ref="BP350" si="1957">IF(AD350="","",IF(AND(COUNTA(J350:J352)=0,COUNTA(S350:T352)=0),1,""))</f>
        <v/>
      </c>
      <c r="BQ350" s="447">
        <f t="shared" ref="BQ350:BR350" si="1958">IF(AND($AD350="",COUNTA(S350)&gt;0),1,0)</f>
        <v>0</v>
      </c>
      <c r="BR350" s="447">
        <f t="shared" si="1958"/>
        <v>0</v>
      </c>
      <c r="BS350" s="447" t="str">
        <f t="shared" ref="BS350" si="1959">D350&amp;"-"&amp;S350</f>
        <v>-</v>
      </c>
      <c r="BT350" s="447" t="str">
        <f>IF(S350="","",COUNTIF($BS$14:BS350,BS350))</f>
        <v/>
      </c>
      <c r="BU350" s="447" t="str">
        <f t="shared" ref="BU350" si="1960">D350&amp;"-"&amp;T350</f>
        <v>-</v>
      </c>
      <c r="BV350" s="447" t="str">
        <f>IF(T350="","",COUNTIF($BU$14:BU350,BU350))</f>
        <v/>
      </c>
    </row>
    <row r="351" spans="1:74" s="1" customFormat="1" ht="18" customHeight="1" thickBot="1">
      <c r="A351" s="523"/>
      <c r="B351" s="501"/>
      <c r="C351" s="503"/>
      <c r="D351" s="503"/>
      <c r="E351" s="503"/>
      <c r="F351" s="31" t="str">
        <f>IF(C350&gt;0,VLOOKUP(C350,男子登録情報!$A$1:$H$1688,5,0),"")</f>
        <v/>
      </c>
      <c r="G351" s="492"/>
      <c r="H351" s="492"/>
      <c r="I351" s="8" t="s">
        <v>30</v>
      </c>
      <c r="J351" s="112"/>
      <c r="K351" s="6" t="str">
        <f>IF(J351&gt;0,VLOOKUP(J351,男子登録情報!$J$1:$K$22,2,0),"")</f>
        <v/>
      </c>
      <c r="L351" s="8" t="s">
        <v>31</v>
      </c>
      <c r="M351" s="148"/>
      <c r="N351" s="7" t="str">
        <f t="shared" si="1838"/>
        <v/>
      </c>
      <c r="O351" s="271"/>
      <c r="P351" s="479"/>
      <c r="Q351" s="480"/>
      <c r="R351" s="481"/>
      <c r="S351" s="828"/>
      <c r="T351" s="828"/>
      <c r="W351" s="168">
        <f t="shared" si="1844"/>
        <v>0</v>
      </c>
      <c r="X351" s="447"/>
      <c r="Y351" s="145" t="str">
        <f t="shared" si="1839"/>
        <v/>
      </c>
      <c r="Z351" s="145" t="str">
        <f t="shared" si="1840"/>
        <v/>
      </c>
      <c r="AA351" s="145" t="str">
        <f t="shared" si="1841"/>
        <v/>
      </c>
      <c r="AB351" s="145" t="str">
        <f t="shared" si="1842"/>
        <v/>
      </c>
      <c r="AC351" s="178">
        <f t="shared" si="1846"/>
        <v>0</v>
      </c>
      <c r="AD351" s="308" t="str">
        <f t="shared" ref="AD351:AD352" si="1961">AD350</f>
        <v/>
      </c>
      <c r="AE351" s="145" t="str">
        <f t="shared" si="1848"/>
        <v/>
      </c>
      <c r="AF351" s="145" t="str">
        <f t="shared" si="1849"/>
        <v/>
      </c>
      <c r="AG351" s="182" t="str">
        <f t="shared" si="1850"/>
        <v/>
      </c>
      <c r="AH351" s="164">
        <f t="shared" si="1851"/>
        <v>0</v>
      </c>
      <c r="AJ351" s="164">
        <f t="shared" si="1852"/>
        <v>0</v>
      </c>
      <c r="AK351" s="164" t="str">
        <f t="shared" si="1853"/>
        <v>00000</v>
      </c>
      <c r="AL351" s="188" t="str">
        <f t="shared" si="1854"/>
        <v>0秒0</v>
      </c>
      <c r="AM351" s="189">
        <f t="shared" si="1855"/>
        <v>0</v>
      </c>
      <c r="AN351" s="189" t="str">
        <f t="shared" si="1856"/>
        <v>0</v>
      </c>
      <c r="AO351" s="189" t="str">
        <f t="shared" si="1857"/>
        <v>0</v>
      </c>
      <c r="AP351" s="189" t="str">
        <f t="shared" si="1858"/>
        <v>0m</v>
      </c>
      <c r="AQ351" s="189" t="str">
        <f t="shared" si="1859"/>
        <v>点</v>
      </c>
      <c r="AR351" s="164">
        <f t="shared" si="1860"/>
        <v>0</v>
      </c>
      <c r="AS351" s="144" t="str">
        <f t="shared" si="1861"/>
        <v/>
      </c>
      <c r="AT351" s="164">
        <f t="shared" si="1862"/>
        <v>0</v>
      </c>
      <c r="AU351" s="164">
        <f t="shared" si="1863"/>
        <v>0</v>
      </c>
      <c r="AV351" s="164">
        <f t="shared" si="1864"/>
        <v>0</v>
      </c>
      <c r="AW351" s="458"/>
      <c r="AX351" s="458"/>
      <c r="AY351" s="455"/>
      <c r="AZ351" s="452"/>
      <c r="BA351" s="145" t="str">
        <f t="shared" si="1866"/>
        <v/>
      </c>
      <c r="BB351" s="145" t="str">
        <f t="shared" si="1867"/>
        <v/>
      </c>
      <c r="BC351" s="145" t="str">
        <f t="shared" si="1868"/>
        <v/>
      </c>
      <c r="BD351" s="203" t="str">
        <f>IF(J351="","",COUNTIF($BC$14:BC351,BC351))</f>
        <v/>
      </c>
      <c r="BE351" s="1" t="str">
        <f t="shared" si="1869"/>
        <v/>
      </c>
      <c r="BF351" s="447"/>
      <c r="BG351" s="447"/>
      <c r="BH351" s="447"/>
      <c r="BI351" s="447"/>
      <c r="BJ351" s="447"/>
      <c r="BK351" s="449"/>
      <c r="BL351" s="447"/>
      <c r="BM351" s="447"/>
      <c r="BN351" s="145">
        <f>COUNTIF($AE$14:AE351,AD351&amp;"-"&amp;"*5000m*")</f>
        <v>0</v>
      </c>
      <c r="BO351" s="447"/>
      <c r="BP351" s="449"/>
      <c r="BQ351" s="447"/>
      <c r="BR351" s="447"/>
      <c r="BS351" s="447"/>
      <c r="BT351" s="447"/>
      <c r="BU351" s="447"/>
      <c r="BV351" s="447"/>
    </row>
    <row r="352" spans="1:74" s="1" customFormat="1" ht="18" customHeight="1" thickBot="1">
      <c r="A352" s="524"/>
      <c r="B352" s="169" t="s">
        <v>32</v>
      </c>
      <c r="C352" s="170"/>
      <c r="D352" s="32"/>
      <c r="E352" s="32"/>
      <c r="F352" s="33"/>
      <c r="G352" s="493"/>
      <c r="H352" s="493"/>
      <c r="I352" s="9" t="s">
        <v>33</v>
      </c>
      <c r="J352" s="112"/>
      <c r="K352" s="6" t="str">
        <f>IF(J352&gt;0,VLOOKUP(J352,男子登録情報!$J$1:$K$22,2,0),"")</f>
        <v/>
      </c>
      <c r="L352" s="10" t="s">
        <v>34</v>
      </c>
      <c r="M352" s="149"/>
      <c r="N352" s="7" t="str">
        <f t="shared" si="1838"/>
        <v/>
      </c>
      <c r="O352" s="271"/>
      <c r="P352" s="482"/>
      <c r="Q352" s="483"/>
      <c r="R352" s="484"/>
      <c r="S352" s="829"/>
      <c r="T352" s="829"/>
      <c r="W352" s="168">
        <f t="shared" si="1844"/>
        <v>0</v>
      </c>
      <c r="X352" s="447"/>
      <c r="Y352" s="145" t="str">
        <f t="shared" si="1839"/>
        <v/>
      </c>
      <c r="Z352" s="145" t="str">
        <f t="shared" si="1840"/>
        <v/>
      </c>
      <c r="AA352" s="145" t="str">
        <f t="shared" si="1841"/>
        <v/>
      </c>
      <c r="AB352" s="145" t="str">
        <f t="shared" si="1842"/>
        <v/>
      </c>
      <c r="AC352" s="178">
        <f t="shared" si="1846"/>
        <v>0</v>
      </c>
      <c r="AD352" s="309" t="str">
        <f t="shared" si="1961"/>
        <v/>
      </c>
      <c r="AE352" s="145" t="str">
        <f t="shared" si="1848"/>
        <v/>
      </c>
      <c r="AF352" s="145" t="str">
        <f t="shared" si="1849"/>
        <v/>
      </c>
      <c r="AG352" s="182" t="str">
        <f t="shared" si="1850"/>
        <v/>
      </c>
      <c r="AH352" s="164">
        <f t="shared" si="1851"/>
        <v>0</v>
      </c>
      <c r="AJ352" s="164">
        <f t="shared" si="1852"/>
        <v>0</v>
      </c>
      <c r="AK352" s="164" t="str">
        <f t="shared" si="1853"/>
        <v>00000</v>
      </c>
      <c r="AL352" s="188" t="str">
        <f t="shared" si="1854"/>
        <v>0秒0</v>
      </c>
      <c r="AM352" s="189">
        <f t="shared" si="1855"/>
        <v>0</v>
      </c>
      <c r="AN352" s="189" t="str">
        <f t="shared" si="1856"/>
        <v>0</v>
      </c>
      <c r="AO352" s="189" t="str">
        <f t="shared" si="1857"/>
        <v>0</v>
      </c>
      <c r="AP352" s="189" t="str">
        <f t="shared" si="1858"/>
        <v>0m</v>
      </c>
      <c r="AQ352" s="189" t="str">
        <f t="shared" si="1859"/>
        <v>点</v>
      </c>
      <c r="AR352" s="164">
        <f t="shared" si="1860"/>
        <v>0</v>
      </c>
      <c r="AS352" s="144" t="str">
        <f t="shared" si="1861"/>
        <v/>
      </c>
      <c r="AT352" s="164">
        <f t="shared" si="1862"/>
        <v>0</v>
      </c>
      <c r="AU352" s="164">
        <f t="shared" si="1863"/>
        <v>0</v>
      </c>
      <c r="AV352" s="164">
        <f t="shared" si="1864"/>
        <v>0</v>
      </c>
      <c r="AW352" s="459"/>
      <c r="AX352" s="459"/>
      <c r="AY352" s="456"/>
      <c r="AZ352" s="453"/>
      <c r="BA352" s="145" t="str">
        <f t="shared" si="1866"/>
        <v/>
      </c>
      <c r="BB352" s="145" t="str">
        <f t="shared" si="1867"/>
        <v/>
      </c>
      <c r="BC352" s="145" t="str">
        <f t="shared" si="1868"/>
        <v/>
      </c>
      <c r="BD352" s="203" t="str">
        <f>IF(J352="","",COUNTIF($BC$14:BC352,BC352))</f>
        <v/>
      </c>
      <c r="BE352" s="1" t="str">
        <f t="shared" si="1869"/>
        <v/>
      </c>
      <c r="BF352" s="447"/>
      <c r="BG352" s="447"/>
      <c r="BH352" s="447"/>
      <c r="BI352" s="447"/>
      <c r="BJ352" s="447"/>
      <c r="BK352" s="450"/>
      <c r="BL352" s="447"/>
      <c r="BM352" s="447"/>
      <c r="BN352" s="145">
        <f>COUNTIF($AE$14:AE352,AD352&amp;"-"&amp;"*5000m*")</f>
        <v>0</v>
      </c>
      <c r="BO352" s="447"/>
      <c r="BP352" s="450"/>
      <c r="BQ352" s="447"/>
      <c r="BR352" s="447"/>
      <c r="BS352" s="447"/>
      <c r="BT352" s="447"/>
      <c r="BU352" s="447"/>
      <c r="BV352" s="447"/>
    </row>
    <row r="353" spans="1:74" s="1" customFormat="1" ht="18" customHeight="1" thickTop="1" thickBot="1">
      <c r="A353" s="522">
        <v>114</v>
      </c>
      <c r="B353" s="500" t="s">
        <v>1224</v>
      </c>
      <c r="C353" s="502"/>
      <c r="D353" s="502" t="str">
        <f>IF(C353&gt;0,VLOOKUP(C353,男子登録情報!$A$1:$H$1688,3,0),"")</f>
        <v/>
      </c>
      <c r="E353" s="502" t="str">
        <f>IF(C353&gt;0,VLOOKUP(C353,男子登録情報!$A$1:$H$1688,4,0),"")</f>
        <v/>
      </c>
      <c r="F353" s="30" t="str">
        <f>IF(C353&gt;0,VLOOKUP(C353,男子登録情報!$A$1:$H$1688,8,0),"")</f>
        <v/>
      </c>
      <c r="G353" s="491" t="e">
        <f>IF(F354&gt;0,VLOOKUP(F354,男子登録情報!$N$2:$O$48,2,0),"")</f>
        <v>#N/A</v>
      </c>
      <c r="H353" s="491" t="str">
        <f t="shared" ref="H353" si="1962">IF(C353&gt;0,TEXT(C353,"100000000"),"000000000")</f>
        <v>000000000</v>
      </c>
      <c r="I353" s="5" t="s">
        <v>26</v>
      </c>
      <c r="J353" s="112"/>
      <c r="K353" s="6" t="str">
        <f>IF(J353&gt;0,VLOOKUP(J353,男子登録情報!$J$1:$K$22,2,0),"")</f>
        <v/>
      </c>
      <c r="L353" s="5" t="s">
        <v>29</v>
      </c>
      <c r="M353" s="150"/>
      <c r="N353" s="7" t="str">
        <f t="shared" si="1838"/>
        <v/>
      </c>
      <c r="O353" s="271"/>
      <c r="P353" s="512"/>
      <c r="Q353" s="513"/>
      <c r="R353" s="514"/>
      <c r="S353" s="827"/>
      <c r="T353" s="827"/>
      <c r="W353" s="168">
        <f t="shared" si="1844"/>
        <v>0</v>
      </c>
      <c r="X353" s="447">
        <f t="shared" ref="X353" si="1963">C353</f>
        <v>0</v>
      </c>
      <c r="Y353" s="145" t="str">
        <f t="shared" si="1839"/>
        <v/>
      </c>
      <c r="Z353" s="145" t="str">
        <f t="shared" si="1840"/>
        <v/>
      </c>
      <c r="AA353" s="145" t="str">
        <f t="shared" si="1841"/>
        <v/>
      </c>
      <c r="AB353" s="145" t="str">
        <f t="shared" si="1842"/>
        <v/>
      </c>
      <c r="AC353" s="178">
        <f t="shared" si="1846"/>
        <v>0</v>
      </c>
      <c r="AD353" s="307" t="str">
        <f t="shared" ref="AD353" si="1964">IF(D353="","",D353)</f>
        <v/>
      </c>
      <c r="AE353" s="145" t="str">
        <f t="shared" si="1848"/>
        <v/>
      </c>
      <c r="AF353" s="145" t="str">
        <f t="shared" si="1849"/>
        <v/>
      </c>
      <c r="AG353" s="182" t="str">
        <f t="shared" si="1850"/>
        <v/>
      </c>
      <c r="AH353" s="164">
        <f t="shared" si="1851"/>
        <v>0</v>
      </c>
      <c r="AJ353" s="164">
        <f t="shared" si="1852"/>
        <v>0</v>
      </c>
      <c r="AK353" s="164" t="str">
        <f t="shared" si="1853"/>
        <v>00000</v>
      </c>
      <c r="AL353" s="188" t="str">
        <f t="shared" si="1854"/>
        <v>0秒0</v>
      </c>
      <c r="AM353" s="189">
        <f t="shared" si="1855"/>
        <v>0</v>
      </c>
      <c r="AN353" s="189" t="str">
        <f t="shared" si="1856"/>
        <v>0</v>
      </c>
      <c r="AO353" s="189" t="str">
        <f t="shared" si="1857"/>
        <v>0</v>
      </c>
      <c r="AP353" s="189" t="str">
        <f t="shared" si="1858"/>
        <v>0m</v>
      </c>
      <c r="AQ353" s="189" t="str">
        <f t="shared" si="1859"/>
        <v>点</v>
      </c>
      <c r="AR353" s="164">
        <f t="shared" si="1860"/>
        <v>0</v>
      </c>
      <c r="AS353" s="144" t="str">
        <f t="shared" si="1861"/>
        <v/>
      </c>
      <c r="AT353" s="164">
        <f t="shared" si="1862"/>
        <v>0</v>
      </c>
      <c r="AU353" s="164">
        <f t="shared" si="1863"/>
        <v>0</v>
      </c>
      <c r="AV353" s="164">
        <f t="shared" si="1864"/>
        <v>0</v>
      </c>
      <c r="AW353" s="457">
        <f>IF(S353="",0,COUNTA($S$14:S355))</f>
        <v>0</v>
      </c>
      <c r="AX353" s="457">
        <f>IF(T353="",0,COUNTA($T$14:T355))</f>
        <v>0</v>
      </c>
      <c r="AY353" s="454">
        <f>IF(OR($K353="20100",$K354="20100",$K355="20100"),COUNTIF($K$14:K355,"20100"),0)</f>
        <v>0</v>
      </c>
      <c r="AZ353" s="451">
        <f t="shared" ref="AZ353" si="1965">IF($AY353=0,0,INDEX($M353:$M355,MATCH("20100",$K353:$K355,0),1))</f>
        <v>0</v>
      </c>
      <c r="BA353" s="145" t="str">
        <f t="shared" si="1866"/>
        <v/>
      </c>
      <c r="BB353" s="145" t="str">
        <f t="shared" si="1867"/>
        <v/>
      </c>
      <c r="BC353" s="145" t="str">
        <f t="shared" si="1868"/>
        <v/>
      </c>
      <c r="BD353" s="203" t="str">
        <f>IF(J353="","",COUNTIF($BC$14:BC353,BC353))</f>
        <v/>
      </c>
      <c r="BE353" s="1" t="str">
        <f t="shared" si="1869"/>
        <v/>
      </c>
      <c r="BF353" s="447" t="str">
        <f>IF(D353="","",COUNTIF($AD$14:AD353,AD353))</f>
        <v/>
      </c>
      <c r="BG353" s="447">
        <f t="shared" ref="BG353" si="1966">IF(BF353=1,BF353,0)</f>
        <v>0</v>
      </c>
      <c r="BH353" s="447" t="str">
        <f t="shared" ref="BH353" si="1967">IF(D353="","",$BL353)</f>
        <v/>
      </c>
      <c r="BI353" s="447" t="str">
        <f t="shared" ref="BI353" si="1968">IF(E353="","",$BL353)</f>
        <v/>
      </c>
      <c r="BJ353" s="447" t="str">
        <f t="shared" ref="BJ353" si="1969">IF(F353="","",$BL353)</f>
        <v/>
      </c>
      <c r="BK353" s="448" t="str">
        <f t="shared" ref="BK353" si="1970">IFERROR(IF(G353="","",BL353),"")</f>
        <v/>
      </c>
      <c r="BL353" s="447">
        <v>114</v>
      </c>
      <c r="BM353" s="447">
        <f t="shared" ref="BM353" si="1971">IF(C353&gt;0,"",IF(COUNTIF(BH353:BK355,BL353)=4,"",1))</f>
        <v>1</v>
      </c>
      <c r="BN353" s="145">
        <f>COUNTIF($AE$14:AE353,AD353&amp;"-"&amp;"*5000m*")</f>
        <v>0</v>
      </c>
      <c r="BO353" s="447">
        <f t="shared" ref="BO353" si="1972">SUM(BN353:BN355)/3</f>
        <v>0</v>
      </c>
      <c r="BP353" s="448" t="str">
        <f t="shared" ref="BP353" si="1973">IF(AD353="","",IF(AND(COUNTA(J353:J355)=0,COUNTA(S353:T355)=0),1,""))</f>
        <v/>
      </c>
      <c r="BQ353" s="447">
        <f t="shared" ref="BQ353:BR353" si="1974">IF(AND($AD353="",COUNTA(S353)&gt;0),1,0)</f>
        <v>0</v>
      </c>
      <c r="BR353" s="447">
        <f t="shared" si="1974"/>
        <v>0</v>
      </c>
      <c r="BS353" s="447" t="str">
        <f t="shared" ref="BS353" si="1975">D353&amp;"-"&amp;S353</f>
        <v>-</v>
      </c>
      <c r="BT353" s="447" t="str">
        <f>IF(S353="","",COUNTIF($BS$14:BS353,BS353))</f>
        <v/>
      </c>
      <c r="BU353" s="447" t="str">
        <f t="shared" ref="BU353" si="1976">D353&amp;"-"&amp;T353</f>
        <v>-</v>
      </c>
      <c r="BV353" s="447" t="str">
        <f>IF(T353="","",COUNTIF($BU$14:BU353,BU353))</f>
        <v/>
      </c>
    </row>
    <row r="354" spans="1:74" s="1" customFormat="1" ht="18" customHeight="1" thickBot="1">
      <c r="A354" s="523"/>
      <c r="B354" s="501"/>
      <c r="C354" s="503"/>
      <c r="D354" s="503"/>
      <c r="E354" s="503"/>
      <c r="F354" s="31" t="str">
        <f>IF(C353&gt;0,VLOOKUP(C353,男子登録情報!$A$1:$H$1688,5,0),"")</f>
        <v/>
      </c>
      <c r="G354" s="492"/>
      <c r="H354" s="492"/>
      <c r="I354" s="8" t="s">
        <v>30</v>
      </c>
      <c r="J354" s="112"/>
      <c r="K354" s="6" t="str">
        <f>IF(J354&gt;0,VLOOKUP(J354,男子登録情報!$J$1:$K$22,2,0),"")</f>
        <v/>
      </c>
      <c r="L354" s="8" t="s">
        <v>31</v>
      </c>
      <c r="M354" s="148"/>
      <c r="N354" s="7" t="str">
        <f t="shared" si="1838"/>
        <v/>
      </c>
      <c r="O354" s="271"/>
      <c r="P354" s="479"/>
      <c r="Q354" s="480"/>
      <c r="R354" s="481"/>
      <c r="S354" s="828"/>
      <c r="T354" s="828"/>
      <c r="W354" s="168">
        <f t="shared" si="1844"/>
        <v>0</v>
      </c>
      <c r="X354" s="447"/>
      <c r="Y354" s="145" t="str">
        <f t="shared" si="1839"/>
        <v/>
      </c>
      <c r="Z354" s="145" t="str">
        <f t="shared" si="1840"/>
        <v/>
      </c>
      <c r="AA354" s="145" t="str">
        <f t="shared" si="1841"/>
        <v/>
      </c>
      <c r="AB354" s="145" t="str">
        <f t="shared" si="1842"/>
        <v/>
      </c>
      <c r="AC354" s="178">
        <f t="shared" si="1846"/>
        <v>0</v>
      </c>
      <c r="AD354" s="308" t="str">
        <f t="shared" ref="AD354:AD355" si="1977">AD353</f>
        <v/>
      </c>
      <c r="AE354" s="145" t="str">
        <f t="shared" si="1848"/>
        <v/>
      </c>
      <c r="AF354" s="145" t="str">
        <f t="shared" si="1849"/>
        <v/>
      </c>
      <c r="AG354" s="182" t="str">
        <f t="shared" si="1850"/>
        <v/>
      </c>
      <c r="AH354" s="164">
        <f t="shared" si="1851"/>
        <v>0</v>
      </c>
      <c r="AJ354" s="164">
        <f t="shared" si="1852"/>
        <v>0</v>
      </c>
      <c r="AK354" s="164" t="str">
        <f t="shared" si="1853"/>
        <v>00000</v>
      </c>
      <c r="AL354" s="188" t="str">
        <f t="shared" si="1854"/>
        <v>0秒0</v>
      </c>
      <c r="AM354" s="189">
        <f t="shared" si="1855"/>
        <v>0</v>
      </c>
      <c r="AN354" s="189" t="str">
        <f t="shared" si="1856"/>
        <v>0</v>
      </c>
      <c r="AO354" s="189" t="str">
        <f t="shared" si="1857"/>
        <v>0</v>
      </c>
      <c r="AP354" s="189" t="str">
        <f t="shared" si="1858"/>
        <v>0m</v>
      </c>
      <c r="AQ354" s="189" t="str">
        <f t="shared" si="1859"/>
        <v>点</v>
      </c>
      <c r="AR354" s="164">
        <f t="shared" si="1860"/>
        <v>0</v>
      </c>
      <c r="AS354" s="144" t="str">
        <f t="shared" si="1861"/>
        <v/>
      </c>
      <c r="AT354" s="164">
        <f t="shared" si="1862"/>
        <v>0</v>
      </c>
      <c r="AU354" s="164">
        <f t="shared" si="1863"/>
        <v>0</v>
      </c>
      <c r="AV354" s="164">
        <f t="shared" si="1864"/>
        <v>0</v>
      </c>
      <c r="AW354" s="458"/>
      <c r="AX354" s="458"/>
      <c r="AY354" s="455"/>
      <c r="AZ354" s="452"/>
      <c r="BA354" s="145" t="str">
        <f t="shared" si="1866"/>
        <v/>
      </c>
      <c r="BB354" s="145" t="str">
        <f t="shared" si="1867"/>
        <v/>
      </c>
      <c r="BC354" s="145" t="str">
        <f t="shared" si="1868"/>
        <v/>
      </c>
      <c r="BD354" s="203" t="str">
        <f>IF(J354="","",COUNTIF($BC$14:BC354,BC354))</f>
        <v/>
      </c>
      <c r="BE354" s="1" t="str">
        <f t="shared" si="1869"/>
        <v/>
      </c>
      <c r="BF354" s="447"/>
      <c r="BG354" s="447"/>
      <c r="BH354" s="447"/>
      <c r="BI354" s="447"/>
      <c r="BJ354" s="447"/>
      <c r="BK354" s="449"/>
      <c r="BL354" s="447"/>
      <c r="BM354" s="447"/>
      <c r="BN354" s="145">
        <f>COUNTIF($AE$14:AE354,AD354&amp;"-"&amp;"*5000m*")</f>
        <v>0</v>
      </c>
      <c r="BO354" s="447"/>
      <c r="BP354" s="449"/>
      <c r="BQ354" s="447"/>
      <c r="BR354" s="447"/>
      <c r="BS354" s="447"/>
      <c r="BT354" s="447"/>
      <c r="BU354" s="447"/>
      <c r="BV354" s="447"/>
    </row>
    <row r="355" spans="1:74" s="1" customFormat="1" ht="18" customHeight="1" thickBot="1">
      <c r="A355" s="524"/>
      <c r="B355" s="169" t="s">
        <v>32</v>
      </c>
      <c r="C355" s="170"/>
      <c r="D355" s="32"/>
      <c r="E355" s="32"/>
      <c r="F355" s="33"/>
      <c r="G355" s="493"/>
      <c r="H355" s="493"/>
      <c r="I355" s="9" t="s">
        <v>33</v>
      </c>
      <c r="J355" s="112"/>
      <c r="K355" s="6" t="str">
        <f>IF(J355&gt;0,VLOOKUP(J355,男子登録情報!$J$1:$K$22,2,0),"")</f>
        <v/>
      </c>
      <c r="L355" s="10" t="s">
        <v>34</v>
      </c>
      <c r="M355" s="149"/>
      <c r="N355" s="7" t="str">
        <f t="shared" si="1838"/>
        <v/>
      </c>
      <c r="O355" s="271"/>
      <c r="P355" s="482"/>
      <c r="Q355" s="483"/>
      <c r="R355" s="484"/>
      <c r="S355" s="829"/>
      <c r="T355" s="829"/>
      <c r="W355" s="168">
        <f t="shared" si="1844"/>
        <v>0</v>
      </c>
      <c r="X355" s="447"/>
      <c r="Y355" s="145" t="str">
        <f t="shared" si="1839"/>
        <v/>
      </c>
      <c r="Z355" s="145" t="str">
        <f t="shared" si="1840"/>
        <v/>
      </c>
      <c r="AA355" s="145" t="str">
        <f t="shared" si="1841"/>
        <v/>
      </c>
      <c r="AB355" s="145" t="str">
        <f t="shared" si="1842"/>
        <v/>
      </c>
      <c r="AC355" s="178">
        <f t="shared" si="1846"/>
        <v>0</v>
      </c>
      <c r="AD355" s="309" t="str">
        <f t="shared" si="1977"/>
        <v/>
      </c>
      <c r="AE355" s="145" t="str">
        <f t="shared" si="1848"/>
        <v/>
      </c>
      <c r="AF355" s="145" t="str">
        <f t="shared" si="1849"/>
        <v/>
      </c>
      <c r="AG355" s="182" t="str">
        <f t="shared" si="1850"/>
        <v/>
      </c>
      <c r="AH355" s="164">
        <f t="shared" si="1851"/>
        <v>0</v>
      </c>
      <c r="AJ355" s="164">
        <f t="shared" si="1852"/>
        <v>0</v>
      </c>
      <c r="AK355" s="164" t="str">
        <f t="shared" si="1853"/>
        <v>00000</v>
      </c>
      <c r="AL355" s="188" t="str">
        <f t="shared" si="1854"/>
        <v>0秒0</v>
      </c>
      <c r="AM355" s="189">
        <f t="shared" si="1855"/>
        <v>0</v>
      </c>
      <c r="AN355" s="189" t="str">
        <f t="shared" si="1856"/>
        <v>0</v>
      </c>
      <c r="AO355" s="189" t="str">
        <f t="shared" si="1857"/>
        <v>0</v>
      </c>
      <c r="AP355" s="189" t="str">
        <f t="shared" si="1858"/>
        <v>0m</v>
      </c>
      <c r="AQ355" s="189" t="str">
        <f t="shared" si="1859"/>
        <v>点</v>
      </c>
      <c r="AR355" s="164">
        <f t="shared" si="1860"/>
        <v>0</v>
      </c>
      <c r="AS355" s="144" t="str">
        <f t="shared" si="1861"/>
        <v/>
      </c>
      <c r="AT355" s="164">
        <f t="shared" si="1862"/>
        <v>0</v>
      </c>
      <c r="AU355" s="164">
        <f t="shared" si="1863"/>
        <v>0</v>
      </c>
      <c r="AV355" s="164">
        <f t="shared" si="1864"/>
        <v>0</v>
      </c>
      <c r="AW355" s="459"/>
      <c r="AX355" s="459"/>
      <c r="AY355" s="456"/>
      <c r="AZ355" s="453"/>
      <c r="BA355" s="145" t="str">
        <f t="shared" si="1866"/>
        <v/>
      </c>
      <c r="BB355" s="145" t="str">
        <f t="shared" si="1867"/>
        <v/>
      </c>
      <c r="BC355" s="145" t="str">
        <f t="shared" si="1868"/>
        <v/>
      </c>
      <c r="BD355" s="203" t="str">
        <f>IF(J355="","",COUNTIF($BC$14:BC355,BC355))</f>
        <v/>
      </c>
      <c r="BE355" s="1" t="str">
        <f t="shared" si="1869"/>
        <v/>
      </c>
      <c r="BF355" s="447"/>
      <c r="BG355" s="447"/>
      <c r="BH355" s="447"/>
      <c r="BI355" s="447"/>
      <c r="BJ355" s="447"/>
      <c r="BK355" s="450"/>
      <c r="BL355" s="447"/>
      <c r="BM355" s="447"/>
      <c r="BN355" s="145">
        <f>COUNTIF($AE$14:AE355,AD355&amp;"-"&amp;"*5000m*")</f>
        <v>0</v>
      </c>
      <c r="BO355" s="447"/>
      <c r="BP355" s="450"/>
      <c r="BQ355" s="447"/>
      <c r="BR355" s="447"/>
      <c r="BS355" s="447"/>
      <c r="BT355" s="447"/>
      <c r="BU355" s="447"/>
      <c r="BV355" s="447"/>
    </row>
    <row r="356" spans="1:74" s="1" customFormat="1" ht="18" customHeight="1" thickTop="1" thickBot="1">
      <c r="A356" s="522">
        <v>115</v>
      </c>
      <c r="B356" s="500" t="s">
        <v>1224</v>
      </c>
      <c r="C356" s="502"/>
      <c r="D356" s="502" t="str">
        <f>IF(C356&gt;0,VLOOKUP(C356,男子登録情報!$A$1:$H$1688,3,0),"")</f>
        <v/>
      </c>
      <c r="E356" s="502" t="str">
        <f>IF(C356&gt;0,VLOOKUP(C356,男子登録情報!$A$1:$H$1688,4,0),"")</f>
        <v/>
      </c>
      <c r="F356" s="30" t="str">
        <f>IF(C356&gt;0,VLOOKUP(C356,男子登録情報!$A$1:$H$1688,8,0),"")</f>
        <v/>
      </c>
      <c r="G356" s="491" t="e">
        <f>IF(F357&gt;0,VLOOKUP(F357,男子登録情報!$N$2:$O$48,2,0),"")</f>
        <v>#N/A</v>
      </c>
      <c r="H356" s="491" t="str">
        <f t="shared" ref="H356" si="1978">IF(C356&gt;0,TEXT(C356,"100000000"),"000000000")</f>
        <v>000000000</v>
      </c>
      <c r="I356" s="5" t="s">
        <v>26</v>
      </c>
      <c r="J356" s="112"/>
      <c r="K356" s="6" t="str">
        <f>IF(J356&gt;0,VLOOKUP(J356,男子登録情報!$J$1:$K$22,2,0),"")</f>
        <v/>
      </c>
      <c r="L356" s="5" t="s">
        <v>29</v>
      </c>
      <c r="M356" s="150"/>
      <c r="N356" s="7" t="str">
        <f t="shared" si="1838"/>
        <v/>
      </c>
      <c r="O356" s="271"/>
      <c r="P356" s="512"/>
      <c r="Q356" s="513"/>
      <c r="R356" s="514"/>
      <c r="S356" s="827"/>
      <c r="T356" s="827"/>
      <c r="W356" s="168">
        <f t="shared" si="1844"/>
        <v>0</v>
      </c>
      <c r="X356" s="447">
        <f t="shared" ref="X356" si="1979">C356</f>
        <v>0</v>
      </c>
      <c r="Y356" s="145" t="str">
        <f t="shared" si="1839"/>
        <v/>
      </c>
      <c r="Z356" s="145" t="str">
        <f t="shared" si="1840"/>
        <v/>
      </c>
      <c r="AA356" s="145" t="str">
        <f t="shared" si="1841"/>
        <v/>
      </c>
      <c r="AB356" s="145" t="str">
        <f t="shared" si="1842"/>
        <v/>
      </c>
      <c r="AC356" s="178">
        <f t="shared" si="1846"/>
        <v>0</v>
      </c>
      <c r="AD356" s="307" t="str">
        <f t="shared" ref="AD356" si="1980">IF(D356="","",D356)</f>
        <v/>
      </c>
      <c r="AE356" s="145" t="str">
        <f t="shared" si="1848"/>
        <v/>
      </c>
      <c r="AF356" s="145" t="str">
        <f t="shared" si="1849"/>
        <v/>
      </c>
      <c r="AG356" s="182" t="str">
        <f t="shared" si="1850"/>
        <v/>
      </c>
      <c r="AH356" s="164">
        <f t="shared" si="1851"/>
        <v>0</v>
      </c>
      <c r="AJ356" s="164">
        <f t="shared" si="1852"/>
        <v>0</v>
      </c>
      <c r="AK356" s="164" t="str">
        <f t="shared" si="1853"/>
        <v>00000</v>
      </c>
      <c r="AL356" s="188" t="str">
        <f t="shared" si="1854"/>
        <v>0秒0</v>
      </c>
      <c r="AM356" s="189">
        <f t="shared" si="1855"/>
        <v>0</v>
      </c>
      <c r="AN356" s="189" t="str">
        <f t="shared" si="1856"/>
        <v>0</v>
      </c>
      <c r="AO356" s="189" t="str">
        <f t="shared" si="1857"/>
        <v>0</v>
      </c>
      <c r="AP356" s="189" t="str">
        <f t="shared" si="1858"/>
        <v>0m</v>
      </c>
      <c r="AQ356" s="189" t="str">
        <f t="shared" si="1859"/>
        <v>点</v>
      </c>
      <c r="AR356" s="164">
        <f t="shared" si="1860"/>
        <v>0</v>
      </c>
      <c r="AS356" s="144" t="str">
        <f t="shared" si="1861"/>
        <v/>
      </c>
      <c r="AT356" s="164">
        <f t="shared" si="1862"/>
        <v>0</v>
      </c>
      <c r="AU356" s="164">
        <f t="shared" si="1863"/>
        <v>0</v>
      </c>
      <c r="AV356" s="164">
        <f t="shared" si="1864"/>
        <v>0</v>
      </c>
      <c r="AW356" s="457">
        <f>IF(S356="",0,COUNTA($S$14:S358))</f>
        <v>0</v>
      </c>
      <c r="AX356" s="457">
        <f>IF(T356="",0,COUNTA($T$14:T358))</f>
        <v>0</v>
      </c>
      <c r="AY356" s="454">
        <f>IF(OR($K356="20100",$K357="20100",$K358="20100"),COUNTIF($K$14:K358,"20100"),0)</f>
        <v>0</v>
      </c>
      <c r="AZ356" s="451">
        <f t="shared" ref="AZ356" si="1981">IF($AY356=0,0,INDEX($M356:$M358,MATCH("20100",$K356:$K358,0),1))</f>
        <v>0</v>
      </c>
      <c r="BA356" s="145" t="str">
        <f t="shared" si="1866"/>
        <v/>
      </c>
      <c r="BB356" s="145" t="str">
        <f t="shared" si="1867"/>
        <v/>
      </c>
      <c r="BC356" s="145" t="str">
        <f t="shared" si="1868"/>
        <v/>
      </c>
      <c r="BD356" s="203" t="str">
        <f>IF(J356="","",COUNTIF($BC$14:BC356,BC356))</f>
        <v/>
      </c>
      <c r="BE356" s="1" t="str">
        <f t="shared" si="1869"/>
        <v/>
      </c>
      <c r="BF356" s="447" t="str">
        <f>IF(D356="","",COUNTIF($AD$14:AD356,AD356))</f>
        <v/>
      </c>
      <c r="BG356" s="447">
        <f t="shared" ref="BG356" si="1982">IF(BF356=1,BF356,0)</f>
        <v>0</v>
      </c>
      <c r="BH356" s="447" t="str">
        <f t="shared" ref="BH356" si="1983">IF(D356="","",$BL356)</f>
        <v/>
      </c>
      <c r="BI356" s="447" t="str">
        <f t="shared" ref="BI356" si="1984">IF(E356="","",$BL356)</f>
        <v/>
      </c>
      <c r="BJ356" s="447" t="str">
        <f t="shared" ref="BJ356" si="1985">IF(F356="","",$BL356)</f>
        <v/>
      </c>
      <c r="BK356" s="448" t="str">
        <f t="shared" ref="BK356" si="1986">IFERROR(IF(G356="","",BL356),"")</f>
        <v/>
      </c>
      <c r="BL356" s="447">
        <v>115</v>
      </c>
      <c r="BM356" s="447">
        <f t="shared" ref="BM356" si="1987">IF(C356&gt;0,"",IF(COUNTIF(BH356:BK358,BL356)=4,"",1))</f>
        <v>1</v>
      </c>
      <c r="BN356" s="145">
        <f>COUNTIF($AE$14:AE356,AD356&amp;"-"&amp;"*5000m*")</f>
        <v>0</v>
      </c>
      <c r="BO356" s="447">
        <f t="shared" ref="BO356" si="1988">SUM(BN356:BN358)/3</f>
        <v>0</v>
      </c>
      <c r="BP356" s="448" t="str">
        <f t="shared" ref="BP356" si="1989">IF(AD356="","",IF(AND(COUNTA(J356:J358)=0,COUNTA(S356:T358)=0),1,""))</f>
        <v/>
      </c>
      <c r="BQ356" s="447">
        <f t="shared" ref="BQ356:BR356" si="1990">IF(AND($AD356="",COUNTA(S356)&gt;0),1,0)</f>
        <v>0</v>
      </c>
      <c r="BR356" s="447">
        <f t="shared" si="1990"/>
        <v>0</v>
      </c>
      <c r="BS356" s="447" t="str">
        <f t="shared" ref="BS356" si="1991">D356&amp;"-"&amp;S356</f>
        <v>-</v>
      </c>
      <c r="BT356" s="447" t="str">
        <f>IF(S356="","",COUNTIF($BS$14:BS356,BS356))</f>
        <v/>
      </c>
      <c r="BU356" s="447" t="str">
        <f t="shared" ref="BU356" si="1992">D356&amp;"-"&amp;T356</f>
        <v>-</v>
      </c>
      <c r="BV356" s="447" t="str">
        <f>IF(T356="","",COUNTIF($BU$14:BU356,BU356))</f>
        <v/>
      </c>
    </row>
    <row r="357" spans="1:74" s="1" customFormat="1" ht="18" customHeight="1" thickBot="1">
      <c r="A357" s="523"/>
      <c r="B357" s="501"/>
      <c r="C357" s="503"/>
      <c r="D357" s="503"/>
      <c r="E357" s="503"/>
      <c r="F357" s="31" t="str">
        <f>IF(C356&gt;0,VLOOKUP(C356,男子登録情報!$A$1:$H$1688,5,0),"")</f>
        <v/>
      </c>
      <c r="G357" s="492"/>
      <c r="H357" s="492"/>
      <c r="I357" s="8" t="s">
        <v>30</v>
      </c>
      <c r="J357" s="112"/>
      <c r="K357" s="6" t="str">
        <f>IF(J357&gt;0,VLOOKUP(J357,男子登録情報!$J$1:$K$22,2,0),"")</f>
        <v/>
      </c>
      <c r="L357" s="8" t="s">
        <v>31</v>
      </c>
      <c r="M357" s="148"/>
      <c r="N357" s="7" t="str">
        <f t="shared" si="1838"/>
        <v/>
      </c>
      <c r="O357" s="271"/>
      <c r="P357" s="479"/>
      <c r="Q357" s="480"/>
      <c r="R357" s="481"/>
      <c r="S357" s="828"/>
      <c r="T357" s="828"/>
      <c r="W357" s="168">
        <f t="shared" si="1844"/>
        <v>0</v>
      </c>
      <c r="X357" s="447"/>
      <c r="Y357" s="145" t="str">
        <f t="shared" si="1839"/>
        <v/>
      </c>
      <c r="Z357" s="145" t="str">
        <f t="shared" si="1840"/>
        <v/>
      </c>
      <c r="AA357" s="145" t="str">
        <f t="shared" si="1841"/>
        <v/>
      </c>
      <c r="AB357" s="145" t="str">
        <f t="shared" si="1842"/>
        <v/>
      </c>
      <c r="AC357" s="178">
        <f t="shared" si="1846"/>
        <v>0</v>
      </c>
      <c r="AD357" s="308" t="str">
        <f t="shared" ref="AD357:AD358" si="1993">AD356</f>
        <v/>
      </c>
      <c r="AE357" s="145" t="str">
        <f t="shared" si="1848"/>
        <v/>
      </c>
      <c r="AF357" s="145" t="str">
        <f t="shared" si="1849"/>
        <v/>
      </c>
      <c r="AG357" s="182" t="str">
        <f t="shared" si="1850"/>
        <v/>
      </c>
      <c r="AH357" s="164">
        <f t="shared" si="1851"/>
        <v>0</v>
      </c>
      <c r="AJ357" s="164">
        <f t="shared" si="1852"/>
        <v>0</v>
      </c>
      <c r="AK357" s="164" t="str">
        <f t="shared" si="1853"/>
        <v>00000</v>
      </c>
      <c r="AL357" s="188" t="str">
        <f t="shared" si="1854"/>
        <v>0秒0</v>
      </c>
      <c r="AM357" s="189">
        <f t="shared" si="1855"/>
        <v>0</v>
      </c>
      <c r="AN357" s="189" t="str">
        <f t="shared" si="1856"/>
        <v>0</v>
      </c>
      <c r="AO357" s="189" t="str">
        <f t="shared" si="1857"/>
        <v>0</v>
      </c>
      <c r="AP357" s="189" t="str">
        <f t="shared" si="1858"/>
        <v>0m</v>
      </c>
      <c r="AQ357" s="189" t="str">
        <f t="shared" si="1859"/>
        <v>点</v>
      </c>
      <c r="AR357" s="164">
        <f t="shared" si="1860"/>
        <v>0</v>
      </c>
      <c r="AS357" s="144" t="str">
        <f t="shared" si="1861"/>
        <v/>
      </c>
      <c r="AT357" s="164">
        <f t="shared" si="1862"/>
        <v>0</v>
      </c>
      <c r="AU357" s="164">
        <f t="shared" si="1863"/>
        <v>0</v>
      </c>
      <c r="AV357" s="164">
        <f t="shared" si="1864"/>
        <v>0</v>
      </c>
      <c r="AW357" s="458"/>
      <c r="AX357" s="458"/>
      <c r="AY357" s="455"/>
      <c r="AZ357" s="452"/>
      <c r="BA357" s="145" t="str">
        <f t="shared" si="1866"/>
        <v/>
      </c>
      <c r="BB357" s="145" t="str">
        <f t="shared" si="1867"/>
        <v/>
      </c>
      <c r="BC357" s="145" t="str">
        <f t="shared" si="1868"/>
        <v/>
      </c>
      <c r="BD357" s="203" t="str">
        <f>IF(J357="","",COUNTIF($BC$14:BC357,BC357))</f>
        <v/>
      </c>
      <c r="BE357" s="1" t="str">
        <f t="shared" si="1869"/>
        <v/>
      </c>
      <c r="BF357" s="447"/>
      <c r="BG357" s="447"/>
      <c r="BH357" s="447"/>
      <c r="BI357" s="447"/>
      <c r="BJ357" s="447"/>
      <c r="BK357" s="449"/>
      <c r="BL357" s="447"/>
      <c r="BM357" s="447"/>
      <c r="BN357" s="145">
        <f>COUNTIF($AE$14:AE357,AD357&amp;"-"&amp;"*5000m*")</f>
        <v>0</v>
      </c>
      <c r="BO357" s="447"/>
      <c r="BP357" s="449"/>
      <c r="BQ357" s="447"/>
      <c r="BR357" s="447"/>
      <c r="BS357" s="447"/>
      <c r="BT357" s="447"/>
      <c r="BU357" s="447"/>
      <c r="BV357" s="447"/>
    </row>
    <row r="358" spans="1:74" s="1" customFormat="1" ht="18" customHeight="1" thickBot="1">
      <c r="A358" s="524"/>
      <c r="B358" s="169" t="s">
        <v>32</v>
      </c>
      <c r="C358" s="170"/>
      <c r="D358" s="32"/>
      <c r="E358" s="32"/>
      <c r="F358" s="33"/>
      <c r="G358" s="493"/>
      <c r="H358" s="493"/>
      <c r="I358" s="9" t="s">
        <v>33</v>
      </c>
      <c r="J358" s="112"/>
      <c r="K358" s="6" t="str">
        <f>IF(J358&gt;0,VLOOKUP(J358,男子登録情報!$J$1:$K$22,2,0),"")</f>
        <v/>
      </c>
      <c r="L358" s="10" t="s">
        <v>34</v>
      </c>
      <c r="M358" s="149"/>
      <c r="N358" s="7" t="str">
        <f t="shared" si="1838"/>
        <v/>
      </c>
      <c r="O358" s="271"/>
      <c r="P358" s="482"/>
      <c r="Q358" s="483"/>
      <c r="R358" s="484"/>
      <c r="S358" s="829"/>
      <c r="T358" s="829"/>
      <c r="W358" s="168">
        <f t="shared" si="1844"/>
        <v>0</v>
      </c>
      <c r="X358" s="447"/>
      <c r="Y358" s="145" t="str">
        <f t="shared" si="1839"/>
        <v/>
      </c>
      <c r="Z358" s="145" t="str">
        <f t="shared" si="1840"/>
        <v/>
      </c>
      <c r="AA358" s="145" t="str">
        <f t="shared" si="1841"/>
        <v/>
      </c>
      <c r="AB358" s="145" t="str">
        <f t="shared" si="1842"/>
        <v/>
      </c>
      <c r="AC358" s="178">
        <f t="shared" si="1846"/>
        <v>0</v>
      </c>
      <c r="AD358" s="309" t="str">
        <f t="shared" si="1993"/>
        <v/>
      </c>
      <c r="AE358" s="145" t="str">
        <f t="shared" si="1848"/>
        <v/>
      </c>
      <c r="AF358" s="145" t="str">
        <f t="shared" si="1849"/>
        <v/>
      </c>
      <c r="AG358" s="182" t="str">
        <f t="shared" si="1850"/>
        <v/>
      </c>
      <c r="AH358" s="164">
        <f t="shared" si="1851"/>
        <v>0</v>
      </c>
      <c r="AJ358" s="164">
        <f t="shared" si="1852"/>
        <v>0</v>
      </c>
      <c r="AK358" s="164" t="str">
        <f t="shared" si="1853"/>
        <v>00000</v>
      </c>
      <c r="AL358" s="188" t="str">
        <f t="shared" si="1854"/>
        <v>0秒0</v>
      </c>
      <c r="AM358" s="189">
        <f t="shared" si="1855"/>
        <v>0</v>
      </c>
      <c r="AN358" s="189" t="str">
        <f t="shared" si="1856"/>
        <v>0</v>
      </c>
      <c r="AO358" s="189" t="str">
        <f t="shared" si="1857"/>
        <v>0</v>
      </c>
      <c r="AP358" s="189" t="str">
        <f t="shared" si="1858"/>
        <v>0m</v>
      </c>
      <c r="AQ358" s="189" t="str">
        <f t="shared" si="1859"/>
        <v>点</v>
      </c>
      <c r="AR358" s="164">
        <f t="shared" si="1860"/>
        <v>0</v>
      </c>
      <c r="AS358" s="144" t="str">
        <f t="shared" si="1861"/>
        <v/>
      </c>
      <c r="AT358" s="164">
        <f t="shared" si="1862"/>
        <v>0</v>
      </c>
      <c r="AU358" s="164">
        <f t="shared" si="1863"/>
        <v>0</v>
      </c>
      <c r="AV358" s="164">
        <f t="shared" si="1864"/>
        <v>0</v>
      </c>
      <c r="AW358" s="459"/>
      <c r="AX358" s="459"/>
      <c r="AY358" s="456"/>
      <c r="AZ358" s="453"/>
      <c r="BA358" s="145" t="str">
        <f t="shared" si="1866"/>
        <v/>
      </c>
      <c r="BB358" s="145" t="str">
        <f t="shared" si="1867"/>
        <v/>
      </c>
      <c r="BC358" s="145" t="str">
        <f t="shared" si="1868"/>
        <v/>
      </c>
      <c r="BD358" s="203" t="str">
        <f>IF(J358="","",COUNTIF($BC$14:BC358,BC358))</f>
        <v/>
      </c>
      <c r="BE358" s="1" t="str">
        <f t="shared" si="1869"/>
        <v/>
      </c>
      <c r="BF358" s="447"/>
      <c r="BG358" s="447"/>
      <c r="BH358" s="447"/>
      <c r="BI358" s="447"/>
      <c r="BJ358" s="447"/>
      <c r="BK358" s="450"/>
      <c r="BL358" s="447"/>
      <c r="BM358" s="447"/>
      <c r="BN358" s="145">
        <f>COUNTIF($AE$14:AE358,AD358&amp;"-"&amp;"*5000m*")</f>
        <v>0</v>
      </c>
      <c r="BO358" s="447"/>
      <c r="BP358" s="450"/>
      <c r="BQ358" s="447"/>
      <c r="BR358" s="447"/>
      <c r="BS358" s="447"/>
      <c r="BT358" s="447"/>
      <c r="BU358" s="447"/>
      <c r="BV358" s="447"/>
    </row>
    <row r="359" spans="1:74" s="1" customFormat="1" ht="18" customHeight="1" thickTop="1" thickBot="1">
      <c r="A359" s="522">
        <v>116</v>
      </c>
      <c r="B359" s="500" t="s">
        <v>1224</v>
      </c>
      <c r="C359" s="502"/>
      <c r="D359" s="502" t="str">
        <f>IF(C359&gt;0,VLOOKUP(C359,男子登録情報!$A$1:$H$1688,3,0),"")</f>
        <v/>
      </c>
      <c r="E359" s="502" t="str">
        <f>IF(C359&gt;0,VLOOKUP(C359,男子登録情報!$A$1:$H$1688,4,0),"")</f>
        <v/>
      </c>
      <c r="F359" s="30" t="str">
        <f>IF(C359&gt;0,VLOOKUP(C359,男子登録情報!$A$1:$H$1688,8,0),"")</f>
        <v/>
      </c>
      <c r="G359" s="491" t="e">
        <f>IF(F360&gt;0,VLOOKUP(F360,男子登録情報!$N$2:$O$48,2,0),"")</f>
        <v>#N/A</v>
      </c>
      <c r="H359" s="491" t="str">
        <f t="shared" ref="H359" si="1994">IF(C359&gt;0,TEXT(C359,"100000000"),"000000000")</f>
        <v>000000000</v>
      </c>
      <c r="I359" s="5" t="s">
        <v>26</v>
      </c>
      <c r="J359" s="112"/>
      <c r="K359" s="6" t="str">
        <f>IF(J359&gt;0,VLOOKUP(J359,男子登録情報!$J$1:$K$22,2,0),"")</f>
        <v/>
      </c>
      <c r="L359" s="5" t="s">
        <v>29</v>
      </c>
      <c r="M359" s="150"/>
      <c r="N359" s="7" t="str">
        <f t="shared" si="1838"/>
        <v/>
      </c>
      <c r="O359" s="271"/>
      <c r="P359" s="512"/>
      <c r="Q359" s="513"/>
      <c r="R359" s="514"/>
      <c r="S359" s="827"/>
      <c r="T359" s="827"/>
      <c r="W359" s="168">
        <f t="shared" si="1844"/>
        <v>0</v>
      </c>
      <c r="X359" s="447">
        <f t="shared" ref="X359" si="1995">C359</f>
        <v>0</v>
      </c>
      <c r="Y359" s="145" t="str">
        <f t="shared" si="1839"/>
        <v/>
      </c>
      <c r="Z359" s="145" t="str">
        <f t="shared" si="1840"/>
        <v/>
      </c>
      <c r="AA359" s="145" t="str">
        <f t="shared" si="1841"/>
        <v/>
      </c>
      <c r="AB359" s="145" t="str">
        <f t="shared" si="1842"/>
        <v/>
      </c>
      <c r="AC359" s="178">
        <f t="shared" si="1846"/>
        <v>0</v>
      </c>
      <c r="AD359" s="307" t="str">
        <f t="shared" ref="AD359" si="1996">IF(D359="","",D359)</f>
        <v/>
      </c>
      <c r="AE359" s="145" t="str">
        <f t="shared" si="1848"/>
        <v/>
      </c>
      <c r="AF359" s="145" t="str">
        <f t="shared" si="1849"/>
        <v/>
      </c>
      <c r="AG359" s="182" t="str">
        <f t="shared" si="1850"/>
        <v/>
      </c>
      <c r="AH359" s="164">
        <f t="shared" si="1851"/>
        <v>0</v>
      </c>
      <c r="AJ359" s="164">
        <f t="shared" si="1852"/>
        <v>0</v>
      </c>
      <c r="AK359" s="164" t="str">
        <f t="shared" si="1853"/>
        <v>00000</v>
      </c>
      <c r="AL359" s="188" t="str">
        <f t="shared" si="1854"/>
        <v>0秒0</v>
      </c>
      <c r="AM359" s="189">
        <f t="shared" si="1855"/>
        <v>0</v>
      </c>
      <c r="AN359" s="189" t="str">
        <f t="shared" si="1856"/>
        <v>0</v>
      </c>
      <c r="AO359" s="189" t="str">
        <f t="shared" si="1857"/>
        <v>0</v>
      </c>
      <c r="AP359" s="189" t="str">
        <f t="shared" si="1858"/>
        <v>0m</v>
      </c>
      <c r="AQ359" s="189" t="str">
        <f t="shared" si="1859"/>
        <v>点</v>
      </c>
      <c r="AR359" s="164">
        <f t="shared" si="1860"/>
        <v>0</v>
      </c>
      <c r="AS359" s="144" t="str">
        <f t="shared" si="1861"/>
        <v/>
      </c>
      <c r="AT359" s="164">
        <f t="shared" si="1862"/>
        <v>0</v>
      </c>
      <c r="AU359" s="164">
        <f t="shared" si="1863"/>
        <v>0</v>
      </c>
      <c r="AV359" s="164">
        <f t="shared" si="1864"/>
        <v>0</v>
      </c>
      <c r="AW359" s="457">
        <f>IF(S359="",0,COUNTA($S$14:S361))</f>
        <v>0</v>
      </c>
      <c r="AX359" s="457">
        <f>IF(T359="",0,COUNTA($T$14:T361))</f>
        <v>0</v>
      </c>
      <c r="AY359" s="454">
        <f>IF(OR($K359="20100",$K360="20100",$K361="20100"),COUNTIF($K$14:K361,"20100"),0)</f>
        <v>0</v>
      </c>
      <c r="AZ359" s="451">
        <f t="shared" ref="AZ359" si="1997">IF($AY359=0,0,INDEX($M359:$M361,MATCH("20100",$K359:$K361,0),1))</f>
        <v>0</v>
      </c>
      <c r="BA359" s="145" t="str">
        <f t="shared" si="1866"/>
        <v/>
      </c>
      <c r="BB359" s="145" t="str">
        <f t="shared" si="1867"/>
        <v/>
      </c>
      <c r="BC359" s="145" t="str">
        <f t="shared" si="1868"/>
        <v/>
      </c>
      <c r="BD359" s="203" t="str">
        <f>IF(J359="","",COUNTIF($BC$14:BC359,BC359))</f>
        <v/>
      </c>
      <c r="BE359" s="1" t="str">
        <f t="shared" si="1869"/>
        <v/>
      </c>
      <c r="BF359" s="447" t="str">
        <f>IF(D359="","",COUNTIF($AD$14:AD359,AD359))</f>
        <v/>
      </c>
      <c r="BG359" s="447">
        <f t="shared" ref="BG359" si="1998">IF(BF359=1,BF359,0)</f>
        <v>0</v>
      </c>
      <c r="BH359" s="447" t="str">
        <f t="shared" ref="BH359" si="1999">IF(D359="","",$BL359)</f>
        <v/>
      </c>
      <c r="BI359" s="447" t="str">
        <f t="shared" ref="BI359" si="2000">IF(E359="","",$BL359)</f>
        <v/>
      </c>
      <c r="BJ359" s="447" t="str">
        <f t="shared" ref="BJ359" si="2001">IF(F359="","",$BL359)</f>
        <v/>
      </c>
      <c r="BK359" s="448" t="str">
        <f t="shared" ref="BK359" si="2002">IFERROR(IF(G359="","",BL359),"")</f>
        <v/>
      </c>
      <c r="BL359" s="447">
        <v>116</v>
      </c>
      <c r="BM359" s="447">
        <f t="shared" ref="BM359" si="2003">IF(C359&gt;0,"",IF(COUNTIF(BH359:BK361,BL359)=4,"",1))</f>
        <v>1</v>
      </c>
      <c r="BN359" s="145">
        <f>COUNTIF($AE$14:AE359,AD359&amp;"-"&amp;"*5000m*")</f>
        <v>0</v>
      </c>
      <c r="BO359" s="447">
        <f t="shared" ref="BO359" si="2004">SUM(BN359:BN361)/3</f>
        <v>0</v>
      </c>
      <c r="BP359" s="448" t="str">
        <f t="shared" ref="BP359" si="2005">IF(AD359="","",IF(AND(COUNTA(J359:J361)=0,COUNTA(S359:T361)=0),1,""))</f>
        <v/>
      </c>
      <c r="BQ359" s="447">
        <f t="shared" ref="BQ359:BR359" si="2006">IF(AND($AD359="",COUNTA(S359)&gt;0),1,0)</f>
        <v>0</v>
      </c>
      <c r="BR359" s="447">
        <f t="shared" si="2006"/>
        <v>0</v>
      </c>
      <c r="BS359" s="447" t="str">
        <f t="shared" ref="BS359" si="2007">D359&amp;"-"&amp;S359</f>
        <v>-</v>
      </c>
      <c r="BT359" s="447" t="str">
        <f>IF(S359="","",COUNTIF($BS$14:BS359,BS359))</f>
        <v/>
      </c>
      <c r="BU359" s="447" t="str">
        <f t="shared" ref="BU359" si="2008">D359&amp;"-"&amp;T359</f>
        <v>-</v>
      </c>
      <c r="BV359" s="447" t="str">
        <f>IF(T359="","",COUNTIF($BU$14:BU359,BU359))</f>
        <v/>
      </c>
    </row>
    <row r="360" spans="1:74" s="1" customFormat="1" ht="18" customHeight="1" thickBot="1">
      <c r="A360" s="523"/>
      <c r="B360" s="501"/>
      <c r="C360" s="503"/>
      <c r="D360" s="503"/>
      <c r="E360" s="503"/>
      <c r="F360" s="31" t="str">
        <f>IF(C359&gt;0,VLOOKUP(C359,男子登録情報!$A$1:$H$1688,5,0),"")</f>
        <v/>
      </c>
      <c r="G360" s="492"/>
      <c r="H360" s="492"/>
      <c r="I360" s="8" t="s">
        <v>30</v>
      </c>
      <c r="J360" s="112"/>
      <c r="K360" s="6" t="str">
        <f>IF(J360&gt;0,VLOOKUP(J360,男子登録情報!$J$1:$K$22,2,0),"")</f>
        <v/>
      </c>
      <c r="L360" s="8" t="s">
        <v>31</v>
      </c>
      <c r="M360" s="148"/>
      <c r="N360" s="7" t="str">
        <f t="shared" si="1838"/>
        <v/>
      </c>
      <c r="O360" s="271"/>
      <c r="P360" s="479"/>
      <c r="Q360" s="480"/>
      <c r="R360" s="481"/>
      <c r="S360" s="828"/>
      <c r="T360" s="828"/>
      <c r="W360" s="168">
        <f t="shared" si="1844"/>
        <v>0</v>
      </c>
      <c r="X360" s="447"/>
      <c r="Y360" s="145" t="str">
        <f t="shared" si="1839"/>
        <v/>
      </c>
      <c r="Z360" s="145" t="str">
        <f t="shared" si="1840"/>
        <v/>
      </c>
      <c r="AA360" s="145" t="str">
        <f t="shared" si="1841"/>
        <v/>
      </c>
      <c r="AB360" s="145" t="str">
        <f t="shared" si="1842"/>
        <v/>
      </c>
      <c r="AC360" s="178">
        <f t="shared" si="1846"/>
        <v>0</v>
      </c>
      <c r="AD360" s="308" t="str">
        <f t="shared" ref="AD360:AD361" si="2009">AD359</f>
        <v/>
      </c>
      <c r="AE360" s="145" t="str">
        <f t="shared" si="1848"/>
        <v/>
      </c>
      <c r="AF360" s="145" t="str">
        <f t="shared" si="1849"/>
        <v/>
      </c>
      <c r="AG360" s="182" t="str">
        <f t="shared" si="1850"/>
        <v/>
      </c>
      <c r="AH360" s="164">
        <f t="shared" si="1851"/>
        <v>0</v>
      </c>
      <c r="AJ360" s="164">
        <f t="shared" si="1852"/>
        <v>0</v>
      </c>
      <c r="AK360" s="164" t="str">
        <f t="shared" si="1853"/>
        <v>00000</v>
      </c>
      <c r="AL360" s="188" t="str">
        <f t="shared" si="1854"/>
        <v>0秒0</v>
      </c>
      <c r="AM360" s="189">
        <f t="shared" si="1855"/>
        <v>0</v>
      </c>
      <c r="AN360" s="189" t="str">
        <f t="shared" si="1856"/>
        <v>0</v>
      </c>
      <c r="AO360" s="189" t="str">
        <f t="shared" si="1857"/>
        <v>0</v>
      </c>
      <c r="AP360" s="189" t="str">
        <f t="shared" si="1858"/>
        <v>0m</v>
      </c>
      <c r="AQ360" s="189" t="str">
        <f t="shared" si="1859"/>
        <v>点</v>
      </c>
      <c r="AR360" s="164">
        <f t="shared" si="1860"/>
        <v>0</v>
      </c>
      <c r="AS360" s="144" t="str">
        <f t="shared" si="1861"/>
        <v/>
      </c>
      <c r="AT360" s="164">
        <f t="shared" si="1862"/>
        <v>0</v>
      </c>
      <c r="AU360" s="164">
        <f t="shared" si="1863"/>
        <v>0</v>
      </c>
      <c r="AV360" s="164">
        <f t="shared" si="1864"/>
        <v>0</v>
      </c>
      <c r="AW360" s="458"/>
      <c r="AX360" s="458"/>
      <c r="AY360" s="455"/>
      <c r="AZ360" s="452"/>
      <c r="BA360" s="145" t="str">
        <f t="shared" si="1866"/>
        <v/>
      </c>
      <c r="BB360" s="145" t="str">
        <f t="shared" si="1867"/>
        <v/>
      </c>
      <c r="BC360" s="145" t="str">
        <f t="shared" si="1868"/>
        <v/>
      </c>
      <c r="BD360" s="203" t="str">
        <f>IF(J360="","",COUNTIF($BC$14:BC360,BC360))</f>
        <v/>
      </c>
      <c r="BE360" s="1" t="str">
        <f t="shared" si="1869"/>
        <v/>
      </c>
      <c r="BF360" s="447"/>
      <c r="BG360" s="447"/>
      <c r="BH360" s="447"/>
      <c r="BI360" s="447"/>
      <c r="BJ360" s="447"/>
      <c r="BK360" s="449"/>
      <c r="BL360" s="447"/>
      <c r="BM360" s="447"/>
      <c r="BN360" s="145">
        <f>COUNTIF($AE$14:AE360,AD360&amp;"-"&amp;"*5000m*")</f>
        <v>0</v>
      </c>
      <c r="BO360" s="447"/>
      <c r="BP360" s="449"/>
      <c r="BQ360" s="447"/>
      <c r="BR360" s="447"/>
      <c r="BS360" s="447"/>
      <c r="BT360" s="447"/>
      <c r="BU360" s="447"/>
      <c r="BV360" s="447"/>
    </row>
    <row r="361" spans="1:74" s="1" customFormat="1" ht="18" customHeight="1" thickBot="1">
      <c r="A361" s="524"/>
      <c r="B361" s="169" t="s">
        <v>32</v>
      </c>
      <c r="C361" s="170"/>
      <c r="D361" s="32"/>
      <c r="E361" s="32"/>
      <c r="F361" s="33"/>
      <c r="G361" s="493"/>
      <c r="H361" s="493"/>
      <c r="I361" s="9" t="s">
        <v>33</v>
      </c>
      <c r="J361" s="112"/>
      <c r="K361" s="6" t="str">
        <f>IF(J361&gt;0,VLOOKUP(J361,男子登録情報!$J$1:$K$22,2,0),"")</f>
        <v/>
      </c>
      <c r="L361" s="10" t="s">
        <v>34</v>
      </c>
      <c r="M361" s="149"/>
      <c r="N361" s="7" t="str">
        <f t="shared" si="1838"/>
        <v/>
      </c>
      <c r="O361" s="271"/>
      <c r="P361" s="482"/>
      <c r="Q361" s="483"/>
      <c r="R361" s="484"/>
      <c r="S361" s="829"/>
      <c r="T361" s="829"/>
      <c r="W361" s="168">
        <f t="shared" si="1844"/>
        <v>0</v>
      </c>
      <c r="X361" s="447"/>
      <c r="Y361" s="145" t="str">
        <f t="shared" si="1839"/>
        <v/>
      </c>
      <c r="Z361" s="145" t="str">
        <f t="shared" si="1840"/>
        <v/>
      </c>
      <c r="AA361" s="145" t="str">
        <f t="shared" si="1841"/>
        <v/>
      </c>
      <c r="AB361" s="145" t="str">
        <f t="shared" si="1842"/>
        <v/>
      </c>
      <c r="AC361" s="178">
        <f t="shared" si="1846"/>
        <v>0</v>
      </c>
      <c r="AD361" s="309" t="str">
        <f t="shared" si="2009"/>
        <v/>
      </c>
      <c r="AE361" s="145" t="str">
        <f t="shared" si="1848"/>
        <v/>
      </c>
      <c r="AF361" s="145" t="str">
        <f t="shared" si="1849"/>
        <v/>
      </c>
      <c r="AG361" s="182" t="str">
        <f t="shared" si="1850"/>
        <v/>
      </c>
      <c r="AH361" s="164">
        <f t="shared" si="1851"/>
        <v>0</v>
      </c>
      <c r="AJ361" s="164">
        <f t="shared" si="1852"/>
        <v>0</v>
      </c>
      <c r="AK361" s="164" t="str">
        <f t="shared" si="1853"/>
        <v>00000</v>
      </c>
      <c r="AL361" s="188" t="str">
        <f t="shared" si="1854"/>
        <v>0秒0</v>
      </c>
      <c r="AM361" s="189">
        <f t="shared" si="1855"/>
        <v>0</v>
      </c>
      <c r="AN361" s="189" t="str">
        <f t="shared" si="1856"/>
        <v>0</v>
      </c>
      <c r="AO361" s="189" t="str">
        <f t="shared" si="1857"/>
        <v>0</v>
      </c>
      <c r="AP361" s="189" t="str">
        <f t="shared" si="1858"/>
        <v>0m</v>
      </c>
      <c r="AQ361" s="189" t="str">
        <f t="shared" si="1859"/>
        <v>点</v>
      </c>
      <c r="AR361" s="164">
        <f t="shared" si="1860"/>
        <v>0</v>
      </c>
      <c r="AS361" s="144" t="str">
        <f t="shared" si="1861"/>
        <v/>
      </c>
      <c r="AT361" s="164">
        <f t="shared" si="1862"/>
        <v>0</v>
      </c>
      <c r="AU361" s="164">
        <f t="shared" si="1863"/>
        <v>0</v>
      </c>
      <c r="AV361" s="164">
        <f t="shared" si="1864"/>
        <v>0</v>
      </c>
      <c r="AW361" s="459"/>
      <c r="AX361" s="459"/>
      <c r="AY361" s="456"/>
      <c r="AZ361" s="453"/>
      <c r="BA361" s="145" t="str">
        <f t="shared" si="1866"/>
        <v/>
      </c>
      <c r="BB361" s="145" t="str">
        <f t="shared" si="1867"/>
        <v/>
      </c>
      <c r="BC361" s="145" t="str">
        <f t="shared" si="1868"/>
        <v/>
      </c>
      <c r="BD361" s="203" t="str">
        <f>IF(J361="","",COUNTIF($BC$14:BC361,BC361))</f>
        <v/>
      </c>
      <c r="BE361" s="1" t="str">
        <f t="shared" si="1869"/>
        <v/>
      </c>
      <c r="BF361" s="447"/>
      <c r="BG361" s="447"/>
      <c r="BH361" s="447"/>
      <c r="BI361" s="447"/>
      <c r="BJ361" s="447"/>
      <c r="BK361" s="450"/>
      <c r="BL361" s="447"/>
      <c r="BM361" s="447"/>
      <c r="BN361" s="145">
        <f>COUNTIF($AE$14:AE361,AD361&amp;"-"&amp;"*5000m*")</f>
        <v>0</v>
      </c>
      <c r="BO361" s="447"/>
      <c r="BP361" s="450"/>
      <c r="BQ361" s="447"/>
      <c r="BR361" s="447"/>
      <c r="BS361" s="447"/>
      <c r="BT361" s="447"/>
      <c r="BU361" s="447"/>
      <c r="BV361" s="447"/>
    </row>
    <row r="362" spans="1:74" s="1" customFormat="1" ht="18" customHeight="1" thickTop="1" thickBot="1">
      <c r="A362" s="522">
        <v>117</v>
      </c>
      <c r="B362" s="500" t="s">
        <v>1224</v>
      </c>
      <c r="C362" s="502"/>
      <c r="D362" s="502" t="str">
        <f>IF(C362&gt;0,VLOOKUP(C362,男子登録情報!$A$1:$H$1688,3,0),"")</f>
        <v/>
      </c>
      <c r="E362" s="502" t="str">
        <f>IF(C362&gt;0,VLOOKUP(C362,男子登録情報!$A$1:$H$1688,4,0),"")</f>
        <v/>
      </c>
      <c r="F362" s="30" t="str">
        <f>IF(C362&gt;0,VLOOKUP(C362,男子登録情報!$A$1:$H$1688,8,0),"")</f>
        <v/>
      </c>
      <c r="G362" s="491" t="e">
        <f>IF(F363&gt;0,VLOOKUP(F363,男子登録情報!$N$2:$O$48,2,0),"")</f>
        <v>#N/A</v>
      </c>
      <c r="H362" s="491" t="str">
        <f t="shared" ref="H362" si="2010">IF(C362&gt;0,TEXT(C362,"100000000"),"000000000")</f>
        <v>000000000</v>
      </c>
      <c r="I362" s="5" t="s">
        <v>26</v>
      </c>
      <c r="J362" s="112"/>
      <c r="K362" s="6" t="str">
        <f>IF(J362&gt;0,VLOOKUP(J362,男子登録情報!$J$1:$K$22,2,0),"")</f>
        <v/>
      </c>
      <c r="L362" s="5" t="s">
        <v>29</v>
      </c>
      <c r="M362" s="150"/>
      <c r="N362" s="7" t="str">
        <f t="shared" si="1838"/>
        <v/>
      </c>
      <c r="O362" s="271"/>
      <c r="P362" s="512"/>
      <c r="Q362" s="513"/>
      <c r="R362" s="514"/>
      <c r="S362" s="827"/>
      <c r="T362" s="827"/>
      <c r="W362" s="168">
        <f t="shared" si="1844"/>
        <v>0</v>
      </c>
      <c r="X362" s="447">
        <f t="shared" ref="X362" si="2011">C362</f>
        <v>0</v>
      </c>
      <c r="Y362" s="145" t="str">
        <f t="shared" si="1839"/>
        <v/>
      </c>
      <c r="Z362" s="145" t="str">
        <f t="shared" si="1840"/>
        <v/>
      </c>
      <c r="AA362" s="145" t="str">
        <f t="shared" si="1841"/>
        <v/>
      </c>
      <c r="AB362" s="145" t="str">
        <f t="shared" si="1842"/>
        <v/>
      </c>
      <c r="AC362" s="178">
        <f t="shared" si="1846"/>
        <v>0</v>
      </c>
      <c r="AD362" s="307" t="str">
        <f t="shared" ref="AD362" si="2012">IF(D362="","",D362)</f>
        <v/>
      </c>
      <c r="AE362" s="145" t="str">
        <f t="shared" si="1848"/>
        <v/>
      </c>
      <c r="AF362" s="145" t="str">
        <f t="shared" si="1849"/>
        <v/>
      </c>
      <c r="AG362" s="182" t="str">
        <f t="shared" si="1850"/>
        <v/>
      </c>
      <c r="AH362" s="164">
        <f t="shared" si="1851"/>
        <v>0</v>
      </c>
      <c r="AJ362" s="164">
        <f t="shared" si="1852"/>
        <v>0</v>
      </c>
      <c r="AK362" s="164" t="str">
        <f t="shared" si="1853"/>
        <v>00000</v>
      </c>
      <c r="AL362" s="188" t="str">
        <f t="shared" si="1854"/>
        <v>0秒0</v>
      </c>
      <c r="AM362" s="189">
        <f t="shared" si="1855"/>
        <v>0</v>
      </c>
      <c r="AN362" s="189" t="str">
        <f t="shared" si="1856"/>
        <v>0</v>
      </c>
      <c r="AO362" s="189" t="str">
        <f t="shared" si="1857"/>
        <v>0</v>
      </c>
      <c r="AP362" s="189" t="str">
        <f t="shared" si="1858"/>
        <v>0m</v>
      </c>
      <c r="AQ362" s="189" t="str">
        <f t="shared" si="1859"/>
        <v>点</v>
      </c>
      <c r="AR362" s="164">
        <f t="shared" si="1860"/>
        <v>0</v>
      </c>
      <c r="AS362" s="144" t="str">
        <f t="shared" si="1861"/>
        <v/>
      </c>
      <c r="AT362" s="164">
        <f t="shared" si="1862"/>
        <v>0</v>
      </c>
      <c r="AU362" s="164">
        <f t="shared" si="1863"/>
        <v>0</v>
      </c>
      <c r="AV362" s="164">
        <f t="shared" si="1864"/>
        <v>0</v>
      </c>
      <c r="AW362" s="457">
        <f>IF(S362="",0,COUNTA($S$14:S364))</f>
        <v>0</v>
      </c>
      <c r="AX362" s="457">
        <f>IF(T362="",0,COUNTA($T$14:T364))</f>
        <v>0</v>
      </c>
      <c r="AY362" s="454">
        <f>IF(OR($K362="20100",$K363="20100",$K364="20100"),COUNTIF($K$14:K364,"20100"),0)</f>
        <v>0</v>
      </c>
      <c r="AZ362" s="451">
        <f t="shared" ref="AZ362" si="2013">IF($AY362=0,0,INDEX($M362:$M364,MATCH("20100",$K362:$K364,0),1))</f>
        <v>0</v>
      </c>
      <c r="BA362" s="145" t="str">
        <f t="shared" si="1866"/>
        <v/>
      </c>
      <c r="BB362" s="145" t="str">
        <f t="shared" si="1867"/>
        <v/>
      </c>
      <c r="BC362" s="145" t="str">
        <f t="shared" si="1868"/>
        <v/>
      </c>
      <c r="BD362" s="203" t="str">
        <f>IF(J362="","",COUNTIF($BC$14:BC362,BC362))</f>
        <v/>
      </c>
      <c r="BE362" s="1" t="str">
        <f t="shared" si="1869"/>
        <v/>
      </c>
      <c r="BF362" s="447" t="str">
        <f>IF(D362="","",COUNTIF($AD$14:AD362,AD362))</f>
        <v/>
      </c>
      <c r="BG362" s="447">
        <f t="shared" ref="BG362" si="2014">IF(BF362=1,BF362,0)</f>
        <v>0</v>
      </c>
      <c r="BH362" s="447" t="str">
        <f t="shared" ref="BH362" si="2015">IF(D362="","",$BL362)</f>
        <v/>
      </c>
      <c r="BI362" s="447" t="str">
        <f t="shared" ref="BI362" si="2016">IF(E362="","",$BL362)</f>
        <v/>
      </c>
      <c r="BJ362" s="447" t="str">
        <f t="shared" ref="BJ362" si="2017">IF(F362="","",$BL362)</f>
        <v/>
      </c>
      <c r="BK362" s="448" t="str">
        <f t="shared" ref="BK362" si="2018">IFERROR(IF(G362="","",BL362),"")</f>
        <v/>
      </c>
      <c r="BL362" s="447">
        <v>117</v>
      </c>
      <c r="BM362" s="447">
        <f t="shared" ref="BM362" si="2019">IF(C362&gt;0,"",IF(COUNTIF(BH362:BK364,BL362)=4,"",1))</f>
        <v>1</v>
      </c>
      <c r="BN362" s="145">
        <f>COUNTIF($AE$14:AE362,AD362&amp;"-"&amp;"*5000m*")</f>
        <v>0</v>
      </c>
      <c r="BO362" s="447">
        <f t="shared" ref="BO362" si="2020">SUM(BN362:BN364)/3</f>
        <v>0</v>
      </c>
      <c r="BP362" s="448" t="str">
        <f t="shared" ref="BP362" si="2021">IF(AD362="","",IF(AND(COUNTA(J362:J364)=0,COUNTA(S362:T364)=0),1,""))</f>
        <v/>
      </c>
      <c r="BQ362" s="447">
        <f t="shared" ref="BQ362:BR362" si="2022">IF(AND($AD362="",COUNTA(S362)&gt;0),1,0)</f>
        <v>0</v>
      </c>
      <c r="BR362" s="447">
        <f t="shared" si="2022"/>
        <v>0</v>
      </c>
      <c r="BS362" s="447" t="str">
        <f t="shared" ref="BS362" si="2023">D362&amp;"-"&amp;S362</f>
        <v>-</v>
      </c>
      <c r="BT362" s="447" t="str">
        <f>IF(S362="","",COUNTIF($BS$14:BS362,BS362))</f>
        <v/>
      </c>
      <c r="BU362" s="447" t="str">
        <f t="shared" ref="BU362" si="2024">D362&amp;"-"&amp;T362</f>
        <v>-</v>
      </c>
      <c r="BV362" s="447" t="str">
        <f>IF(T362="","",COUNTIF($BU$14:BU362,BU362))</f>
        <v/>
      </c>
    </row>
    <row r="363" spans="1:74" s="1" customFormat="1" ht="18" customHeight="1" thickBot="1">
      <c r="A363" s="523"/>
      <c r="B363" s="501"/>
      <c r="C363" s="503"/>
      <c r="D363" s="503"/>
      <c r="E363" s="503"/>
      <c r="F363" s="31" t="str">
        <f>IF(C362&gt;0,VLOOKUP(C362,男子登録情報!$A$1:$H$1688,5,0),"")</f>
        <v/>
      </c>
      <c r="G363" s="492"/>
      <c r="H363" s="492"/>
      <c r="I363" s="8" t="s">
        <v>30</v>
      </c>
      <c r="J363" s="112"/>
      <c r="K363" s="6" t="str">
        <f>IF(J363&gt;0,VLOOKUP(J363,男子登録情報!$J$1:$K$22,2,0),"")</f>
        <v/>
      </c>
      <c r="L363" s="8" t="s">
        <v>31</v>
      </c>
      <c r="M363" s="148"/>
      <c r="N363" s="7" t="str">
        <f t="shared" si="1838"/>
        <v/>
      </c>
      <c r="O363" s="271"/>
      <c r="P363" s="479"/>
      <c r="Q363" s="480"/>
      <c r="R363" s="481"/>
      <c r="S363" s="828"/>
      <c r="T363" s="828"/>
      <c r="W363" s="168">
        <f t="shared" si="1844"/>
        <v>0</v>
      </c>
      <c r="X363" s="447"/>
      <c r="Y363" s="145" t="str">
        <f t="shared" si="1839"/>
        <v/>
      </c>
      <c r="Z363" s="145" t="str">
        <f t="shared" si="1840"/>
        <v/>
      </c>
      <c r="AA363" s="145" t="str">
        <f t="shared" si="1841"/>
        <v/>
      </c>
      <c r="AB363" s="145" t="str">
        <f t="shared" si="1842"/>
        <v/>
      </c>
      <c r="AC363" s="178">
        <f t="shared" si="1846"/>
        <v>0</v>
      </c>
      <c r="AD363" s="308" t="str">
        <f t="shared" ref="AD363:AD364" si="2025">AD362</f>
        <v/>
      </c>
      <c r="AE363" s="145" t="str">
        <f t="shared" si="1848"/>
        <v/>
      </c>
      <c r="AF363" s="145" t="str">
        <f t="shared" si="1849"/>
        <v/>
      </c>
      <c r="AG363" s="182" t="str">
        <f t="shared" si="1850"/>
        <v/>
      </c>
      <c r="AH363" s="164">
        <f t="shared" si="1851"/>
        <v>0</v>
      </c>
      <c r="AJ363" s="164">
        <f t="shared" si="1852"/>
        <v>0</v>
      </c>
      <c r="AK363" s="164" t="str">
        <f t="shared" si="1853"/>
        <v>00000</v>
      </c>
      <c r="AL363" s="188" t="str">
        <f t="shared" si="1854"/>
        <v>0秒0</v>
      </c>
      <c r="AM363" s="189">
        <f t="shared" si="1855"/>
        <v>0</v>
      </c>
      <c r="AN363" s="189" t="str">
        <f t="shared" si="1856"/>
        <v>0</v>
      </c>
      <c r="AO363" s="189" t="str">
        <f t="shared" si="1857"/>
        <v>0</v>
      </c>
      <c r="AP363" s="189" t="str">
        <f t="shared" si="1858"/>
        <v>0m</v>
      </c>
      <c r="AQ363" s="189" t="str">
        <f t="shared" si="1859"/>
        <v>点</v>
      </c>
      <c r="AR363" s="164">
        <f t="shared" si="1860"/>
        <v>0</v>
      </c>
      <c r="AS363" s="144" t="str">
        <f t="shared" si="1861"/>
        <v/>
      </c>
      <c r="AT363" s="164">
        <f t="shared" si="1862"/>
        <v>0</v>
      </c>
      <c r="AU363" s="164">
        <f t="shared" si="1863"/>
        <v>0</v>
      </c>
      <c r="AV363" s="164">
        <f t="shared" si="1864"/>
        <v>0</v>
      </c>
      <c r="AW363" s="458"/>
      <c r="AX363" s="458"/>
      <c r="AY363" s="455"/>
      <c r="AZ363" s="452"/>
      <c r="BA363" s="145" t="str">
        <f t="shared" si="1866"/>
        <v/>
      </c>
      <c r="BB363" s="145" t="str">
        <f t="shared" si="1867"/>
        <v/>
      </c>
      <c r="BC363" s="145" t="str">
        <f t="shared" si="1868"/>
        <v/>
      </c>
      <c r="BD363" s="203" t="str">
        <f>IF(J363="","",COUNTIF($BC$14:BC363,BC363))</f>
        <v/>
      </c>
      <c r="BE363" s="1" t="str">
        <f t="shared" si="1869"/>
        <v/>
      </c>
      <c r="BF363" s="447"/>
      <c r="BG363" s="447"/>
      <c r="BH363" s="447"/>
      <c r="BI363" s="447"/>
      <c r="BJ363" s="447"/>
      <c r="BK363" s="449"/>
      <c r="BL363" s="447"/>
      <c r="BM363" s="447"/>
      <c r="BN363" s="145">
        <f>COUNTIF($AE$14:AE363,AD363&amp;"-"&amp;"*5000m*")</f>
        <v>0</v>
      </c>
      <c r="BO363" s="447"/>
      <c r="BP363" s="449"/>
      <c r="BQ363" s="447"/>
      <c r="BR363" s="447"/>
      <c r="BS363" s="447"/>
      <c r="BT363" s="447"/>
      <c r="BU363" s="447"/>
      <c r="BV363" s="447"/>
    </row>
    <row r="364" spans="1:74" s="1" customFormat="1" ht="18" customHeight="1" thickBot="1">
      <c r="A364" s="524"/>
      <c r="B364" s="169" t="s">
        <v>32</v>
      </c>
      <c r="C364" s="170"/>
      <c r="D364" s="32"/>
      <c r="E364" s="32"/>
      <c r="F364" s="33"/>
      <c r="G364" s="493"/>
      <c r="H364" s="493"/>
      <c r="I364" s="9" t="s">
        <v>33</v>
      </c>
      <c r="J364" s="112"/>
      <c r="K364" s="6" t="str">
        <f>IF(J364&gt;0,VLOOKUP(J364,男子登録情報!$J$1:$K$22,2,0),"")</f>
        <v/>
      </c>
      <c r="L364" s="10" t="s">
        <v>34</v>
      </c>
      <c r="M364" s="149"/>
      <c r="N364" s="7" t="str">
        <f t="shared" si="1838"/>
        <v/>
      </c>
      <c r="O364" s="271"/>
      <c r="P364" s="482"/>
      <c r="Q364" s="483"/>
      <c r="R364" s="484"/>
      <c r="S364" s="829"/>
      <c r="T364" s="829"/>
      <c r="W364" s="168">
        <f t="shared" si="1844"/>
        <v>0</v>
      </c>
      <c r="X364" s="447"/>
      <c r="Y364" s="145" t="str">
        <f t="shared" si="1839"/>
        <v/>
      </c>
      <c r="Z364" s="145" t="str">
        <f t="shared" si="1840"/>
        <v/>
      </c>
      <c r="AA364" s="145" t="str">
        <f t="shared" si="1841"/>
        <v/>
      </c>
      <c r="AB364" s="145" t="str">
        <f t="shared" si="1842"/>
        <v/>
      </c>
      <c r="AC364" s="178">
        <f t="shared" si="1846"/>
        <v>0</v>
      </c>
      <c r="AD364" s="309" t="str">
        <f t="shared" si="2025"/>
        <v/>
      </c>
      <c r="AE364" s="145" t="str">
        <f t="shared" si="1848"/>
        <v/>
      </c>
      <c r="AF364" s="145" t="str">
        <f t="shared" si="1849"/>
        <v/>
      </c>
      <c r="AG364" s="182" t="str">
        <f t="shared" si="1850"/>
        <v/>
      </c>
      <c r="AH364" s="164">
        <f t="shared" si="1851"/>
        <v>0</v>
      </c>
      <c r="AJ364" s="164">
        <f t="shared" si="1852"/>
        <v>0</v>
      </c>
      <c r="AK364" s="164" t="str">
        <f t="shared" si="1853"/>
        <v>00000</v>
      </c>
      <c r="AL364" s="188" t="str">
        <f t="shared" si="1854"/>
        <v>0秒0</v>
      </c>
      <c r="AM364" s="189">
        <f t="shared" si="1855"/>
        <v>0</v>
      </c>
      <c r="AN364" s="189" t="str">
        <f t="shared" si="1856"/>
        <v>0</v>
      </c>
      <c r="AO364" s="189" t="str">
        <f t="shared" si="1857"/>
        <v>0</v>
      </c>
      <c r="AP364" s="189" t="str">
        <f t="shared" si="1858"/>
        <v>0m</v>
      </c>
      <c r="AQ364" s="189" t="str">
        <f t="shared" si="1859"/>
        <v>点</v>
      </c>
      <c r="AR364" s="164">
        <f t="shared" si="1860"/>
        <v>0</v>
      </c>
      <c r="AS364" s="144" t="str">
        <f t="shared" si="1861"/>
        <v/>
      </c>
      <c r="AT364" s="164">
        <f t="shared" si="1862"/>
        <v>0</v>
      </c>
      <c r="AU364" s="164">
        <f t="shared" si="1863"/>
        <v>0</v>
      </c>
      <c r="AV364" s="164">
        <f t="shared" si="1864"/>
        <v>0</v>
      </c>
      <c r="AW364" s="459"/>
      <c r="AX364" s="459"/>
      <c r="AY364" s="456"/>
      <c r="AZ364" s="453"/>
      <c r="BA364" s="145" t="str">
        <f t="shared" si="1866"/>
        <v/>
      </c>
      <c r="BB364" s="145" t="str">
        <f t="shared" si="1867"/>
        <v/>
      </c>
      <c r="BC364" s="145" t="str">
        <f t="shared" si="1868"/>
        <v/>
      </c>
      <c r="BD364" s="203" t="str">
        <f>IF(J364="","",COUNTIF($BC$14:BC364,BC364))</f>
        <v/>
      </c>
      <c r="BE364" s="1" t="str">
        <f t="shared" si="1869"/>
        <v/>
      </c>
      <c r="BF364" s="447"/>
      <c r="BG364" s="447"/>
      <c r="BH364" s="447"/>
      <c r="BI364" s="447"/>
      <c r="BJ364" s="447"/>
      <c r="BK364" s="450"/>
      <c r="BL364" s="447"/>
      <c r="BM364" s="447"/>
      <c r="BN364" s="145">
        <f>COUNTIF($AE$14:AE364,AD364&amp;"-"&amp;"*5000m*")</f>
        <v>0</v>
      </c>
      <c r="BO364" s="447"/>
      <c r="BP364" s="450"/>
      <c r="BQ364" s="447"/>
      <c r="BR364" s="447"/>
      <c r="BS364" s="447"/>
      <c r="BT364" s="447"/>
      <c r="BU364" s="447"/>
      <c r="BV364" s="447"/>
    </row>
    <row r="365" spans="1:74" s="1" customFormat="1" ht="18" customHeight="1" thickTop="1" thickBot="1">
      <c r="A365" s="522">
        <v>118</v>
      </c>
      <c r="B365" s="500" t="s">
        <v>1224</v>
      </c>
      <c r="C365" s="502"/>
      <c r="D365" s="502" t="str">
        <f>IF(C365&gt;0,VLOOKUP(C365,男子登録情報!$A$1:$H$1688,3,0),"")</f>
        <v/>
      </c>
      <c r="E365" s="502" t="str">
        <f>IF(C365&gt;0,VLOOKUP(C365,男子登録情報!$A$1:$H$1688,4,0),"")</f>
        <v/>
      </c>
      <c r="F365" s="30" t="str">
        <f>IF(C365&gt;0,VLOOKUP(C365,男子登録情報!$A$1:$H$1688,8,0),"")</f>
        <v/>
      </c>
      <c r="G365" s="491" t="e">
        <f>IF(F366&gt;0,VLOOKUP(F366,男子登録情報!$N$2:$O$48,2,0),"")</f>
        <v>#N/A</v>
      </c>
      <c r="H365" s="491" t="str">
        <f t="shared" ref="H365" si="2026">IF(C365&gt;0,TEXT(C365,"100000000"),"000000000")</f>
        <v>000000000</v>
      </c>
      <c r="I365" s="5" t="s">
        <v>26</v>
      </c>
      <c r="J365" s="112"/>
      <c r="K365" s="6" t="str">
        <f>IF(J365&gt;0,VLOOKUP(J365,男子登録情報!$J$1:$K$22,2,0),"")</f>
        <v/>
      </c>
      <c r="L365" s="5" t="s">
        <v>29</v>
      </c>
      <c r="M365" s="150"/>
      <c r="N365" s="7" t="str">
        <f t="shared" si="1838"/>
        <v/>
      </c>
      <c r="O365" s="271"/>
      <c r="P365" s="512"/>
      <c r="Q365" s="513"/>
      <c r="R365" s="514"/>
      <c r="S365" s="827"/>
      <c r="T365" s="827"/>
      <c r="W365" s="168">
        <f t="shared" si="1844"/>
        <v>0</v>
      </c>
      <c r="X365" s="447">
        <f t="shared" ref="X365" si="2027">C365</f>
        <v>0</v>
      </c>
      <c r="Y365" s="145" t="str">
        <f t="shared" si="1839"/>
        <v/>
      </c>
      <c r="Z365" s="145" t="str">
        <f t="shared" si="1840"/>
        <v/>
      </c>
      <c r="AA365" s="145" t="str">
        <f t="shared" si="1841"/>
        <v/>
      </c>
      <c r="AB365" s="145" t="str">
        <f t="shared" si="1842"/>
        <v/>
      </c>
      <c r="AC365" s="178">
        <f t="shared" si="1846"/>
        <v>0</v>
      </c>
      <c r="AD365" s="307" t="str">
        <f t="shared" ref="AD365" si="2028">IF(D365="","",D365)</f>
        <v/>
      </c>
      <c r="AE365" s="145" t="str">
        <f t="shared" si="1848"/>
        <v/>
      </c>
      <c r="AF365" s="145" t="str">
        <f t="shared" si="1849"/>
        <v/>
      </c>
      <c r="AG365" s="182" t="str">
        <f t="shared" si="1850"/>
        <v/>
      </c>
      <c r="AH365" s="164">
        <f t="shared" si="1851"/>
        <v>0</v>
      </c>
      <c r="AJ365" s="164">
        <f t="shared" si="1852"/>
        <v>0</v>
      </c>
      <c r="AK365" s="164" t="str">
        <f t="shared" si="1853"/>
        <v>00000</v>
      </c>
      <c r="AL365" s="188" t="str">
        <f t="shared" si="1854"/>
        <v>0秒0</v>
      </c>
      <c r="AM365" s="189">
        <f t="shared" si="1855"/>
        <v>0</v>
      </c>
      <c r="AN365" s="189" t="str">
        <f t="shared" si="1856"/>
        <v>0</v>
      </c>
      <c r="AO365" s="189" t="str">
        <f t="shared" si="1857"/>
        <v>0</v>
      </c>
      <c r="AP365" s="189" t="str">
        <f t="shared" si="1858"/>
        <v>0m</v>
      </c>
      <c r="AQ365" s="189" t="str">
        <f t="shared" si="1859"/>
        <v>点</v>
      </c>
      <c r="AR365" s="164">
        <f t="shared" si="1860"/>
        <v>0</v>
      </c>
      <c r="AS365" s="144" t="str">
        <f t="shared" si="1861"/>
        <v/>
      </c>
      <c r="AT365" s="164">
        <f t="shared" si="1862"/>
        <v>0</v>
      </c>
      <c r="AU365" s="164">
        <f t="shared" si="1863"/>
        <v>0</v>
      </c>
      <c r="AV365" s="164">
        <f t="shared" si="1864"/>
        <v>0</v>
      </c>
      <c r="AW365" s="457">
        <f>IF(S365="",0,COUNTA($S$14:S367))</f>
        <v>0</v>
      </c>
      <c r="AX365" s="457">
        <f>IF(T365="",0,COUNTA($T$14:T367))</f>
        <v>0</v>
      </c>
      <c r="AY365" s="454">
        <f>IF(OR($K365="20100",$K366="20100",$K367="20100"),COUNTIF($K$14:K367,"20100"),0)</f>
        <v>0</v>
      </c>
      <c r="AZ365" s="451">
        <f t="shared" ref="AZ365" si="2029">IF($AY365=0,0,INDEX($M365:$M367,MATCH("20100",$K365:$K367,0),1))</f>
        <v>0</v>
      </c>
      <c r="BA365" s="145" t="str">
        <f t="shared" si="1866"/>
        <v/>
      </c>
      <c r="BB365" s="145" t="str">
        <f t="shared" si="1867"/>
        <v/>
      </c>
      <c r="BC365" s="145" t="str">
        <f t="shared" si="1868"/>
        <v/>
      </c>
      <c r="BD365" s="203" t="str">
        <f>IF(J365="","",COUNTIF($BC$14:BC365,BC365))</f>
        <v/>
      </c>
      <c r="BE365" s="1" t="str">
        <f t="shared" si="1869"/>
        <v/>
      </c>
      <c r="BF365" s="447" t="str">
        <f>IF(D365="","",COUNTIF($AD$14:AD365,AD365))</f>
        <v/>
      </c>
      <c r="BG365" s="447">
        <f t="shared" ref="BG365" si="2030">IF(BF365=1,BF365,0)</f>
        <v>0</v>
      </c>
      <c r="BH365" s="447" t="str">
        <f t="shared" ref="BH365" si="2031">IF(D365="","",$BL365)</f>
        <v/>
      </c>
      <c r="BI365" s="447" t="str">
        <f t="shared" ref="BI365" si="2032">IF(E365="","",$BL365)</f>
        <v/>
      </c>
      <c r="BJ365" s="447" t="str">
        <f t="shared" ref="BJ365" si="2033">IF(F365="","",$BL365)</f>
        <v/>
      </c>
      <c r="BK365" s="448" t="str">
        <f t="shared" ref="BK365" si="2034">IFERROR(IF(G365="","",BL365),"")</f>
        <v/>
      </c>
      <c r="BL365" s="447">
        <v>118</v>
      </c>
      <c r="BM365" s="447">
        <f t="shared" ref="BM365" si="2035">IF(C365&gt;0,"",IF(COUNTIF(BH365:BK367,BL365)=4,"",1))</f>
        <v>1</v>
      </c>
      <c r="BN365" s="145">
        <f>COUNTIF($AE$14:AE365,AD365&amp;"-"&amp;"*5000m*")</f>
        <v>0</v>
      </c>
      <c r="BO365" s="447">
        <f t="shared" ref="BO365" si="2036">SUM(BN365:BN367)/3</f>
        <v>0</v>
      </c>
      <c r="BP365" s="448" t="str">
        <f t="shared" ref="BP365" si="2037">IF(AD365="","",IF(AND(COUNTA(J365:J367)=0,COUNTA(S365:T367)=0),1,""))</f>
        <v/>
      </c>
      <c r="BQ365" s="447">
        <f t="shared" ref="BQ365:BR365" si="2038">IF(AND($AD365="",COUNTA(S365)&gt;0),1,0)</f>
        <v>0</v>
      </c>
      <c r="BR365" s="447">
        <f t="shared" si="2038"/>
        <v>0</v>
      </c>
      <c r="BS365" s="447" t="str">
        <f t="shared" ref="BS365" si="2039">D365&amp;"-"&amp;S365</f>
        <v>-</v>
      </c>
      <c r="BT365" s="447" t="str">
        <f>IF(S365="","",COUNTIF($BS$14:BS365,BS365))</f>
        <v/>
      </c>
      <c r="BU365" s="447" t="str">
        <f t="shared" ref="BU365" si="2040">D365&amp;"-"&amp;T365</f>
        <v>-</v>
      </c>
      <c r="BV365" s="447" t="str">
        <f>IF(T365="","",COUNTIF($BU$14:BU365,BU365))</f>
        <v/>
      </c>
    </row>
    <row r="366" spans="1:74" s="1" customFormat="1" ht="18" customHeight="1" thickBot="1">
      <c r="A366" s="523"/>
      <c r="B366" s="501"/>
      <c r="C366" s="503"/>
      <c r="D366" s="503"/>
      <c r="E366" s="503"/>
      <c r="F366" s="31" t="str">
        <f>IF(C365&gt;0,VLOOKUP(C365,男子登録情報!$A$1:$H$1688,5,0),"")</f>
        <v/>
      </c>
      <c r="G366" s="492"/>
      <c r="H366" s="492"/>
      <c r="I366" s="8" t="s">
        <v>30</v>
      </c>
      <c r="J366" s="112"/>
      <c r="K366" s="6" t="str">
        <f>IF(J366&gt;0,VLOOKUP(J366,男子登録情報!$J$1:$K$22,2,0),"")</f>
        <v/>
      </c>
      <c r="L366" s="8" t="s">
        <v>31</v>
      </c>
      <c r="M366" s="148"/>
      <c r="N366" s="7" t="str">
        <f t="shared" si="1838"/>
        <v/>
      </c>
      <c r="O366" s="271"/>
      <c r="P366" s="479"/>
      <c r="Q366" s="480"/>
      <c r="R366" s="481"/>
      <c r="S366" s="828"/>
      <c r="T366" s="828"/>
      <c r="W366" s="168">
        <f t="shared" si="1844"/>
        <v>0</v>
      </c>
      <c r="X366" s="447"/>
      <c r="Y366" s="145" t="str">
        <f t="shared" si="1839"/>
        <v/>
      </c>
      <c r="Z366" s="145" t="str">
        <f t="shared" si="1840"/>
        <v/>
      </c>
      <c r="AA366" s="145" t="str">
        <f t="shared" si="1841"/>
        <v/>
      </c>
      <c r="AB366" s="145" t="str">
        <f t="shared" si="1842"/>
        <v/>
      </c>
      <c r="AC366" s="178">
        <f t="shared" si="1846"/>
        <v>0</v>
      </c>
      <c r="AD366" s="308" t="str">
        <f t="shared" ref="AD366:AD367" si="2041">AD365</f>
        <v/>
      </c>
      <c r="AE366" s="145" t="str">
        <f t="shared" si="1848"/>
        <v/>
      </c>
      <c r="AF366" s="145" t="str">
        <f t="shared" si="1849"/>
        <v/>
      </c>
      <c r="AG366" s="182" t="str">
        <f t="shared" si="1850"/>
        <v/>
      </c>
      <c r="AH366" s="164">
        <f t="shared" si="1851"/>
        <v>0</v>
      </c>
      <c r="AJ366" s="164">
        <f t="shared" si="1852"/>
        <v>0</v>
      </c>
      <c r="AK366" s="164" t="str">
        <f t="shared" si="1853"/>
        <v>00000</v>
      </c>
      <c r="AL366" s="188" t="str">
        <f t="shared" si="1854"/>
        <v>0秒0</v>
      </c>
      <c r="AM366" s="189">
        <f t="shared" si="1855"/>
        <v>0</v>
      </c>
      <c r="AN366" s="189" t="str">
        <f t="shared" si="1856"/>
        <v>0</v>
      </c>
      <c r="AO366" s="189" t="str">
        <f t="shared" si="1857"/>
        <v>0</v>
      </c>
      <c r="AP366" s="189" t="str">
        <f t="shared" si="1858"/>
        <v>0m</v>
      </c>
      <c r="AQ366" s="189" t="str">
        <f t="shared" si="1859"/>
        <v>点</v>
      </c>
      <c r="AR366" s="164">
        <f t="shared" si="1860"/>
        <v>0</v>
      </c>
      <c r="AS366" s="144" t="str">
        <f t="shared" si="1861"/>
        <v/>
      </c>
      <c r="AT366" s="164">
        <f t="shared" si="1862"/>
        <v>0</v>
      </c>
      <c r="AU366" s="164">
        <f t="shared" si="1863"/>
        <v>0</v>
      </c>
      <c r="AV366" s="164">
        <f t="shared" si="1864"/>
        <v>0</v>
      </c>
      <c r="AW366" s="458"/>
      <c r="AX366" s="458"/>
      <c r="AY366" s="455"/>
      <c r="AZ366" s="452"/>
      <c r="BA366" s="145" t="str">
        <f t="shared" si="1866"/>
        <v/>
      </c>
      <c r="BB366" s="145" t="str">
        <f t="shared" si="1867"/>
        <v/>
      </c>
      <c r="BC366" s="145" t="str">
        <f t="shared" si="1868"/>
        <v/>
      </c>
      <c r="BD366" s="203" t="str">
        <f>IF(J366="","",COUNTIF($BC$14:BC366,BC366))</f>
        <v/>
      </c>
      <c r="BE366" s="1" t="str">
        <f t="shared" si="1869"/>
        <v/>
      </c>
      <c r="BF366" s="447"/>
      <c r="BG366" s="447"/>
      <c r="BH366" s="447"/>
      <c r="BI366" s="447"/>
      <c r="BJ366" s="447"/>
      <c r="BK366" s="449"/>
      <c r="BL366" s="447"/>
      <c r="BM366" s="447"/>
      <c r="BN366" s="145">
        <f>COUNTIF($AE$14:AE366,AD366&amp;"-"&amp;"*5000m*")</f>
        <v>0</v>
      </c>
      <c r="BO366" s="447"/>
      <c r="BP366" s="449"/>
      <c r="BQ366" s="447"/>
      <c r="BR366" s="447"/>
      <c r="BS366" s="447"/>
      <c r="BT366" s="447"/>
      <c r="BU366" s="447"/>
      <c r="BV366" s="447"/>
    </row>
    <row r="367" spans="1:74" s="1" customFormat="1" ht="18" customHeight="1" thickBot="1">
      <c r="A367" s="524"/>
      <c r="B367" s="169" t="s">
        <v>32</v>
      </c>
      <c r="C367" s="170"/>
      <c r="D367" s="32"/>
      <c r="E367" s="32"/>
      <c r="F367" s="33"/>
      <c r="G367" s="493"/>
      <c r="H367" s="493"/>
      <c r="I367" s="9" t="s">
        <v>33</v>
      </c>
      <c r="J367" s="112"/>
      <c r="K367" s="6" t="str">
        <f>IF(J367&gt;0,VLOOKUP(J367,男子登録情報!$J$1:$K$22,2,0),"")</f>
        <v/>
      </c>
      <c r="L367" s="10" t="s">
        <v>34</v>
      </c>
      <c r="M367" s="149"/>
      <c r="N367" s="7" t="str">
        <f t="shared" si="1838"/>
        <v/>
      </c>
      <c r="O367" s="271"/>
      <c r="P367" s="482"/>
      <c r="Q367" s="483"/>
      <c r="R367" s="484"/>
      <c r="S367" s="829"/>
      <c r="T367" s="829"/>
      <c r="W367" s="168">
        <f t="shared" si="1844"/>
        <v>0</v>
      </c>
      <c r="X367" s="447"/>
      <c r="Y367" s="145" t="str">
        <f t="shared" si="1839"/>
        <v/>
      </c>
      <c r="Z367" s="145" t="str">
        <f t="shared" si="1840"/>
        <v/>
      </c>
      <c r="AA367" s="145" t="str">
        <f t="shared" si="1841"/>
        <v/>
      </c>
      <c r="AB367" s="145" t="str">
        <f t="shared" si="1842"/>
        <v/>
      </c>
      <c r="AC367" s="178">
        <f t="shared" si="1846"/>
        <v>0</v>
      </c>
      <c r="AD367" s="309" t="str">
        <f t="shared" si="2041"/>
        <v/>
      </c>
      <c r="AE367" s="145" t="str">
        <f t="shared" si="1848"/>
        <v/>
      </c>
      <c r="AF367" s="145" t="str">
        <f t="shared" si="1849"/>
        <v/>
      </c>
      <c r="AG367" s="182" t="str">
        <f t="shared" si="1850"/>
        <v/>
      </c>
      <c r="AH367" s="164">
        <f t="shared" si="1851"/>
        <v>0</v>
      </c>
      <c r="AJ367" s="164">
        <f t="shared" si="1852"/>
        <v>0</v>
      </c>
      <c r="AK367" s="164" t="str">
        <f t="shared" si="1853"/>
        <v>00000</v>
      </c>
      <c r="AL367" s="188" t="str">
        <f t="shared" si="1854"/>
        <v>0秒0</v>
      </c>
      <c r="AM367" s="189">
        <f t="shared" si="1855"/>
        <v>0</v>
      </c>
      <c r="AN367" s="189" t="str">
        <f t="shared" si="1856"/>
        <v>0</v>
      </c>
      <c r="AO367" s="189" t="str">
        <f t="shared" si="1857"/>
        <v>0</v>
      </c>
      <c r="AP367" s="189" t="str">
        <f t="shared" si="1858"/>
        <v>0m</v>
      </c>
      <c r="AQ367" s="189" t="str">
        <f t="shared" si="1859"/>
        <v>点</v>
      </c>
      <c r="AR367" s="164">
        <f t="shared" si="1860"/>
        <v>0</v>
      </c>
      <c r="AS367" s="144" t="str">
        <f t="shared" si="1861"/>
        <v/>
      </c>
      <c r="AT367" s="164">
        <f t="shared" si="1862"/>
        <v>0</v>
      </c>
      <c r="AU367" s="164">
        <f t="shared" si="1863"/>
        <v>0</v>
      </c>
      <c r="AV367" s="164">
        <f t="shared" si="1864"/>
        <v>0</v>
      </c>
      <c r="AW367" s="459"/>
      <c r="AX367" s="459"/>
      <c r="AY367" s="456"/>
      <c r="AZ367" s="453"/>
      <c r="BA367" s="145" t="str">
        <f t="shared" si="1866"/>
        <v/>
      </c>
      <c r="BB367" s="145" t="str">
        <f t="shared" si="1867"/>
        <v/>
      </c>
      <c r="BC367" s="145" t="str">
        <f t="shared" si="1868"/>
        <v/>
      </c>
      <c r="BD367" s="203" t="str">
        <f>IF(J367="","",COUNTIF($BC$14:BC367,BC367))</f>
        <v/>
      </c>
      <c r="BE367" s="1" t="str">
        <f t="shared" si="1869"/>
        <v/>
      </c>
      <c r="BF367" s="447"/>
      <c r="BG367" s="447"/>
      <c r="BH367" s="447"/>
      <c r="BI367" s="447"/>
      <c r="BJ367" s="447"/>
      <c r="BK367" s="450"/>
      <c r="BL367" s="447"/>
      <c r="BM367" s="447"/>
      <c r="BN367" s="145">
        <f>COUNTIF($AE$14:AE367,AD367&amp;"-"&amp;"*5000m*")</f>
        <v>0</v>
      </c>
      <c r="BO367" s="447"/>
      <c r="BP367" s="450"/>
      <c r="BQ367" s="447"/>
      <c r="BR367" s="447"/>
      <c r="BS367" s="447"/>
      <c r="BT367" s="447"/>
      <c r="BU367" s="447"/>
      <c r="BV367" s="447"/>
    </row>
    <row r="368" spans="1:74" s="1" customFormat="1" ht="18" customHeight="1" thickTop="1" thickBot="1">
      <c r="A368" s="522">
        <v>119</v>
      </c>
      <c r="B368" s="500" t="s">
        <v>1224</v>
      </c>
      <c r="C368" s="502"/>
      <c r="D368" s="502" t="str">
        <f>IF(C368&gt;0,VLOOKUP(C368,男子登録情報!$A$1:$H$1688,3,0),"")</f>
        <v/>
      </c>
      <c r="E368" s="502" t="str">
        <f>IF(C368&gt;0,VLOOKUP(C368,男子登録情報!$A$1:$H$1688,4,0),"")</f>
        <v/>
      </c>
      <c r="F368" s="30" t="str">
        <f>IF(C368&gt;0,VLOOKUP(C368,男子登録情報!$A$1:$H$1688,8,0),"")</f>
        <v/>
      </c>
      <c r="G368" s="491" t="e">
        <f>IF(F369&gt;0,VLOOKUP(F369,男子登録情報!$N$2:$O$48,2,0),"")</f>
        <v>#N/A</v>
      </c>
      <c r="H368" s="491" t="str">
        <f t="shared" ref="H368" si="2042">IF(C368&gt;0,TEXT(C368,"100000000"),"000000000")</f>
        <v>000000000</v>
      </c>
      <c r="I368" s="5" t="s">
        <v>26</v>
      </c>
      <c r="J368" s="112"/>
      <c r="K368" s="6" t="str">
        <f>IF(J368&gt;0,VLOOKUP(J368,男子登録情報!$J$1:$K$22,2,0),"")</f>
        <v/>
      </c>
      <c r="L368" s="5" t="s">
        <v>29</v>
      </c>
      <c r="M368" s="150"/>
      <c r="N368" s="7" t="str">
        <f t="shared" si="1838"/>
        <v/>
      </c>
      <c r="O368" s="271"/>
      <c r="P368" s="512"/>
      <c r="Q368" s="513"/>
      <c r="R368" s="514"/>
      <c r="S368" s="827"/>
      <c r="T368" s="827"/>
      <c r="W368" s="168">
        <f t="shared" si="1844"/>
        <v>0</v>
      </c>
      <c r="X368" s="447">
        <f t="shared" ref="X368" si="2043">C368</f>
        <v>0</v>
      </c>
      <c r="Y368" s="145" t="str">
        <f t="shared" si="1839"/>
        <v/>
      </c>
      <c r="Z368" s="145" t="str">
        <f t="shared" si="1840"/>
        <v/>
      </c>
      <c r="AA368" s="145" t="str">
        <f t="shared" si="1841"/>
        <v/>
      </c>
      <c r="AB368" s="145" t="str">
        <f t="shared" si="1842"/>
        <v/>
      </c>
      <c r="AC368" s="178">
        <f t="shared" si="1846"/>
        <v>0</v>
      </c>
      <c r="AD368" s="307" t="str">
        <f t="shared" ref="AD368" si="2044">IF(D368="","",D368)</f>
        <v/>
      </c>
      <c r="AE368" s="145" t="str">
        <f t="shared" si="1848"/>
        <v/>
      </c>
      <c r="AF368" s="145" t="str">
        <f t="shared" si="1849"/>
        <v/>
      </c>
      <c r="AG368" s="182" t="str">
        <f t="shared" si="1850"/>
        <v/>
      </c>
      <c r="AH368" s="164">
        <f t="shared" si="1851"/>
        <v>0</v>
      </c>
      <c r="AJ368" s="164">
        <f t="shared" si="1852"/>
        <v>0</v>
      </c>
      <c r="AK368" s="164" t="str">
        <f t="shared" si="1853"/>
        <v>00000</v>
      </c>
      <c r="AL368" s="188" t="str">
        <f t="shared" si="1854"/>
        <v>0秒0</v>
      </c>
      <c r="AM368" s="189">
        <f t="shared" si="1855"/>
        <v>0</v>
      </c>
      <c r="AN368" s="189" t="str">
        <f t="shared" si="1856"/>
        <v>0</v>
      </c>
      <c r="AO368" s="189" t="str">
        <f t="shared" si="1857"/>
        <v>0</v>
      </c>
      <c r="AP368" s="189" t="str">
        <f t="shared" si="1858"/>
        <v>0m</v>
      </c>
      <c r="AQ368" s="189" t="str">
        <f t="shared" si="1859"/>
        <v>点</v>
      </c>
      <c r="AR368" s="164">
        <f t="shared" si="1860"/>
        <v>0</v>
      </c>
      <c r="AS368" s="144" t="str">
        <f t="shared" si="1861"/>
        <v/>
      </c>
      <c r="AT368" s="164">
        <f t="shared" si="1862"/>
        <v>0</v>
      </c>
      <c r="AU368" s="164">
        <f t="shared" si="1863"/>
        <v>0</v>
      </c>
      <c r="AV368" s="164">
        <f t="shared" si="1864"/>
        <v>0</v>
      </c>
      <c r="AW368" s="457">
        <f>IF(S368="",0,COUNTA($S$14:S370))</f>
        <v>0</v>
      </c>
      <c r="AX368" s="457">
        <f>IF(T368="",0,COUNTA($T$14:T370))</f>
        <v>0</v>
      </c>
      <c r="AY368" s="454">
        <f>IF(OR($K368="20100",$K369="20100",$K370="20100"),COUNTIF($K$14:K370,"20100"),0)</f>
        <v>0</v>
      </c>
      <c r="AZ368" s="451">
        <f t="shared" ref="AZ368" si="2045">IF($AY368=0,0,INDEX($M368:$M370,MATCH("20100",$K368:$K370,0),1))</f>
        <v>0</v>
      </c>
      <c r="BA368" s="145" t="str">
        <f t="shared" si="1866"/>
        <v/>
      </c>
      <c r="BB368" s="145" t="str">
        <f t="shared" si="1867"/>
        <v/>
      </c>
      <c r="BC368" s="145" t="str">
        <f t="shared" si="1868"/>
        <v/>
      </c>
      <c r="BD368" s="203" t="str">
        <f>IF(J368="","",COUNTIF($BC$14:BC368,BC368))</f>
        <v/>
      </c>
      <c r="BE368" s="1" t="str">
        <f t="shared" si="1869"/>
        <v/>
      </c>
      <c r="BF368" s="447" t="str">
        <f>IF(D368="","",COUNTIF($AD$14:AD368,AD368))</f>
        <v/>
      </c>
      <c r="BG368" s="447">
        <f t="shared" ref="BG368" si="2046">IF(BF368=1,BF368,0)</f>
        <v>0</v>
      </c>
      <c r="BH368" s="447" t="str">
        <f t="shared" ref="BH368" si="2047">IF(D368="","",$BL368)</f>
        <v/>
      </c>
      <c r="BI368" s="447" t="str">
        <f t="shared" ref="BI368" si="2048">IF(E368="","",$BL368)</f>
        <v/>
      </c>
      <c r="BJ368" s="447" t="str">
        <f t="shared" ref="BJ368" si="2049">IF(F368="","",$BL368)</f>
        <v/>
      </c>
      <c r="BK368" s="448" t="str">
        <f t="shared" ref="BK368" si="2050">IFERROR(IF(G368="","",BL368),"")</f>
        <v/>
      </c>
      <c r="BL368" s="447">
        <v>119</v>
      </c>
      <c r="BM368" s="447">
        <f t="shared" ref="BM368" si="2051">IF(C368&gt;0,"",IF(COUNTIF(BH368:BK370,BL368)=4,"",1))</f>
        <v>1</v>
      </c>
      <c r="BN368" s="145">
        <f>COUNTIF($AE$14:AE368,AD368&amp;"-"&amp;"*5000m*")</f>
        <v>0</v>
      </c>
      <c r="BO368" s="447">
        <f t="shared" ref="BO368" si="2052">SUM(BN368:BN370)/3</f>
        <v>0</v>
      </c>
      <c r="BP368" s="448" t="str">
        <f t="shared" ref="BP368" si="2053">IF(AD368="","",IF(AND(COUNTA(J368:J370)=0,COUNTA(S368:T370)=0),1,""))</f>
        <v/>
      </c>
      <c r="BQ368" s="447">
        <f t="shared" ref="BQ368:BR368" si="2054">IF(AND($AD368="",COUNTA(S368)&gt;0),1,0)</f>
        <v>0</v>
      </c>
      <c r="BR368" s="447">
        <f t="shared" si="2054"/>
        <v>0</v>
      </c>
      <c r="BS368" s="447" t="str">
        <f t="shared" ref="BS368" si="2055">D368&amp;"-"&amp;S368</f>
        <v>-</v>
      </c>
      <c r="BT368" s="447" t="str">
        <f>IF(S368="","",COUNTIF($BS$14:BS368,BS368))</f>
        <v/>
      </c>
      <c r="BU368" s="447" t="str">
        <f t="shared" ref="BU368" si="2056">D368&amp;"-"&amp;T368</f>
        <v>-</v>
      </c>
      <c r="BV368" s="447" t="str">
        <f>IF(T368="","",COUNTIF($BU$14:BU368,BU368))</f>
        <v/>
      </c>
    </row>
    <row r="369" spans="1:74" s="1" customFormat="1" ht="18" customHeight="1" thickBot="1">
      <c r="A369" s="523"/>
      <c r="B369" s="501"/>
      <c r="C369" s="503"/>
      <c r="D369" s="503"/>
      <c r="E369" s="503"/>
      <c r="F369" s="31" t="str">
        <f>IF(C368&gt;0,VLOOKUP(C368,男子登録情報!$A$1:$H$1688,5,0),"")</f>
        <v/>
      </c>
      <c r="G369" s="492"/>
      <c r="H369" s="492"/>
      <c r="I369" s="8" t="s">
        <v>30</v>
      </c>
      <c r="J369" s="112"/>
      <c r="K369" s="6" t="str">
        <f>IF(J369&gt;0,VLOOKUP(J369,男子登録情報!$J$1:$K$22,2,0),"")</f>
        <v/>
      </c>
      <c r="L369" s="8" t="s">
        <v>31</v>
      </c>
      <c r="M369" s="148"/>
      <c r="N369" s="7" t="str">
        <f t="shared" si="1838"/>
        <v/>
      </c>
      <c r="O369" s="271"/>
      <c r="P369" s="479"/>
      <c r="Q369" s="480"/>
      <c r="R369" s="481"/>
      <c r="S369" s="828"/>
      <c r="T369" s="828"/>
      <c r="W369" s="168">
        <f t="shared" si="1844"/>
        <v>0</v>
      </c>
      <c r="X369" s="447"/>
      <c r="Y369" s="145" t="str">
        <f t="shared" si="1839"/>
        <v/>
      </c>
      <c r="Z369" s="145" t="str">
        <f t="shared" si="1840"/>
        <v/>
      </c>
      <c r="AA369" s="145" t="str">
        <f t="shared" si="1841"/>
        <v/>
      </c>
      <c r="AB369" s="145" t="str">
        <f t="shared" si="1842"/>
        <v/>
      </c>
      <c r="AC369" s="178">
        <f t="shared" si="1846"/>
        <v>0</v>
      </c>
      <c r="AD369" s="308" t="str">
        <f t="shared" ref="AD369:AD370" si="2057">AD368</f>
        <v/>
      </c>
      <c r="AE369" s="145" t="str">
        <f t="shared" si="1848"/>
        <v/>
      </c>
      <c r="AF369" s="145" t="str">
        <f t="shared" si="1849"/>
        <v/>
      </c>
      <c r="AG369" s="182" t="str">
        <f t="shared" si="1850"/>
        <v/>
      </c>
      <c r="AH369" s="164">
        <f t="shared" si="1851"/>
        <v>0</v>
      </c>
      <c r="AJ369" s="164">
        <f t="shared" si="1852"/>
        <v>0</v>
      </c>
      <c r="AK369" s="164" t="str">
        <f t="shared" si="1853"/>
        <v>00000</v>
      </c>
      <c r="AL369" s="188" t="str">
        <f t="shared" si="1854"/>
        <v>0秒0</v>
      </c>
      <c r="AM369" s="189">
        <f t="shared" si="1855"/>
        <v>0</v>
      </c>
      <c r="AN369" s="189" t="str">
        <f t="shared" si="1856"/>
        <v>0</v>
      </c>
      <c r="AO369" s="189" t="str">
        <f t="shared" si="1857"/>
        <v>0</v>
      </c>
      <c r="AP369" s="189" t="str">
        <f t="shared" si="1858"/>
        <v>0m</v>
      </c>
      <c r="AQ369" s="189" t="str">
        <f t="shared" si="1859"/>
        <v>点</v>
      </c>
      <c r="AR369" s="164">
        <f t="shared" si="1860"/>
        <v>0</v>
      </c>
      <c r="AS369" s="144" t="str">
        <f t="shared" si="1861"/>
        <v/>
      </c>
      <c r="AT369" s="164">
        <f t="shared" si="1862"/>
        <v>0</v>
      </c>
      <c r="AU369" s="164">
        <f t="shared" si="1863"/>
        <v>0</v>
      </c>
      <c r="AV369" s="164">
        <f t="shared" si="1864"/>
        <v>0</v>
      </c>
      <c r="AW369" s="458"/>
      <c r="AX369" s="458"/>
      <c r="AY369" s="455"/>
      <c r="AZ369" s="452"/>
      <c r="BA369" s="145" t="str">
        <f t="shared" si="1866"/>
        <v/>
      </c>
      <c r="BB369" s="145" t="str">
        <f t="shared" si="1867"/>
        <v/>
      </c>
      <c r="BC369" s="145" t="str">
        <f t="shared" si="1868"/>
        <v/>
      </c>
      <c r="BD369" s="203" t="str">
        <f>IF(J369="","",COUNTIF($BC$14:BC369,BC369))</f>
        <v/>
      </c>
      <c r="BE369" s="1" t="str">
        <f t="shared" si="1869"/>
        <v/>
      </c>
      <c r="BF369" s="447"/>
      <c r="BG369" s="447"/>
      <c r="BH369" s="447"/>
      <c r="BI369" s="447"/>
      <c r="BJ369" s="447"/>
      <c r="BK369" s="449"/>
      <c r="BL369" s="447"/>
      <c r="BM369" s="447"/>
      <c r="BN369" s="145">
        <f>COUNTIF($AE$14:AE369,AD369&amp;"-"&amp;"*5000m*")</f>
        <v>0</v>
      </c>
      <c r="BO369" s="447"/>
      <c r="BP369" s="449"/>
      <c r="BQ369" s="447"/>
      <c r="BR369" s="447"/>
      <c r="BS369" s="447"/>
      <c r="BT369" s="447"/>
      <c r="BU369" s="447"/>
      <c r="BV369" s="447"/>
    </row>
    <row r="370" spans="1:74" s="1" customFormat="1" ht="18" customHeight="1" thickBot="1">
      <c r="A370" s="524"/>
      <c r="B370" s="169" t="s">
        <v>32</v>
      </c>
      <c r="C370" s="170"/>
      <c r="D370" s="32"/>
      <c r="E370" s="32"/>
      <c r="F370" s="33"/>
      <c r="G370" s="493"/>
      <c r="H370" s="493"/>
      <c r="I370" s="9" t="s">
        <v>33</v>
      </c>
      <c r="J370" s="112"/>
      <c r="K370" s="6" t="str">
        <f>IF(J370&gt;0,VLOOKUP(J370,男子登録情報!$J$1:$K$22,2,0),"")</f>
        <v/>
      </c>
      <c r="L370" s="10" t="s">
        <v>34</v>
      </c>
      <c r="M370" s="149"/>
      <c r="N370" s="7" t="str">
        <f t="shared" si="1838"/>
        <v/>
      </c>
      <c r="O370" s="271"/>
      <c r="P370" s="482"/>
      <c r="Q370" s="483"/>
      <c r="R370" s="484"/>
      <c r="S370" s="829"/>
      <c r="T370" s="829"/>
      <c r="W370" s="168">
        <f t="shared" si="1844"/>
        <v>0</v>
      </c>
      <c r="X370" s="447"/>
      <c r="Y370" s="145" t="str">
        <f t="shared" si="1839"/>
        <v/>
      </c>
      <c r="Z370" s="145" t="str">
        <f t="shared" si="1840"/>
        <v/>
      </c>
      <c r="AA370" s="145" t="str">
        <f t="shared" si="1841"/>
        <v/>
      </c>
      <c r="AB370" s="145" t="str">
        <f t="shared" si="1842"/>
        <v/>
      </c>
      <c r="AC370" s="178">
        <f t="shared" si="1846"/>
        <v>0</v>
      </c>
      <c r="AD370" s="309" t="str">
        <f t="shared" si="2057"/>
        <v/>
      </c>
      <c r="AE370" s="145" t="str">
        <f t="shared" si="1848"/>
        <v/>
      </c>
      <c r="AF370" s="145" t="str">
        <f t="shared" si="1849"/>
        <v/>
      </c>
      <c r="AG370" s="182" t="str">
        <f t="shared" si="1850"/>
        <v/>
      </c>
      <c r="AH370" s="164">
        <f t="shared" si="1851"/>
        <v>0</v>
      </c>
      <c r="AJ370" s="164">
        <f t="shared" si="1852"/>
        <v>0</v>
      </c>
      <c r="AK370" s="164" t="str">
        <f t="shared" si="1853"/>
        <v>00000</v>
      </c>
      <c r="AL370" s="188" t="str">
        <f t="shared" si="1854"/>
        <v>0秒0</v>
      </c>
      <c r="AM370" s="189">
        <f t="shared" si="1855"/>
        <v>0</v>
      </c>
      <c r="AN370" s="189" t="str">
        <f t="shared" si="1856"/>
        <v>0</v>
      </c>
      <c r="AO370" s="189" t="str">
        <f t="shared" si="1857"/>
        <v>0</v>
      </c>
      <c r="AP370" s="189" t="str">
        <f t="shared" si="1858"/>
        <v>0m</v>
      </c>
      <c r="AQ370" s="189" t="str">
        <f t="shared" si="1859"/>
        <v>点</v>
      </c>
      <c r="AR370" s="164">
        <f t="shared" si="1860"/>
        <v>0</v>
      </c>
      <c r="AS370" s="144" t="str">
        <f t="shared" si="1861"/>
        <v/>
      </c>
      <c r="AT370" s="164">
        <f t="shared" si="1862"/>
        <v>0</v>
      </c>
      <c r="AU370" s="164">
        <f t="shared" si="1863"/>
        <v>0</v>
      </c>
      <c r="AV370" s="164">
        <f t="shared" si="1864"/>
        <v>0</v>
      </c>
      <c r="AW370" s="459"/>
      <c r="AX370" s="459"/>
      <c r="AY370" s="456"/>
      <c r="AZ370" s="453"/>
      <c r="BA370" s="145" t="str">
        <f t="shared" si="1866"/>
        <v/>
      </c>
      <c r="BB370" s="145" t="str">
        <f t="shared" si="1867"/>
        <v/>
      </c>
      <c r="BC370" s="145" t="str">
        <f t="shared" si="1868"/>
        <v/>
      </c>
      <c r="BD370" s="203" t="str">
        <f>IF(J370="","",COUNTIF($BC$14:BC370,BC370))</f>
        <v/>
      </c>
      <c r="BE370" s="1" t="str">
        <f t="shared" si="1869"/>
        <v/>
      </c>
      <c r="BF370" s="447"/>
      <c r="BG370" s="447"/>
      <c r="BH370" s="447"/>
      <c r="BI370" s="447"/>
      <c r="BJ370" s="447"/>
      <c r="BK370" s="450"/>
      <c r="BL370" s="447"/>
      <c r="BM370" s="447"/>
      <c r="BN370" s="145">
        <f>COUNTIF($AE$14:AE370,AD370&amp;"-"&amp;"*5000m*")</f>
        <v>0</v>
      </c>
      <c r="BO370" s="447"/>
      <c r="BP370" s="450"/>
      <c r="BQ370" s="447"/>
      <c r="BR370" s="447"/>
      <c r="BS370" s="447"/>
      <c r="BT370" s="447"/>
      <c r="BU370" s="447"/>
      <c r="BV370" s="447"/>
    </row>
    <row r="371" spans="1:74" s="1" customFormat="1" ht="18" customHeight="1" thickTop="1" thickBot="1">
      <c r="A371" s="522">
        <v>120</v>
      </c>
      <c r="B371" s="500" t="s">
        <v>1224</v>
      </c>
      <c r="C371" s="502"/>
      <c r="D371" s="502" t="str">
        <f>IF(C371&gt;0,VLOOKUP(C371,男子登録情報!$A$1:$H$1688,3,0),"")</f>
        <v/>
      </c>
      <c r="E371" s="502" t="str">
        <f>IF(C371&gt;0,VLOOKUP(C371,男子登録情報!$A$1:$H$1688,4,0),"")</f>
        <v/>
      </c>
      <c r="F371" s="30" t="str">
        <f>IF(C371&gt;0,VLOOKUP(C371,男子登録情報!$A$1:$H$1688,8,0),"")</f>
        <v/>
      </c>
      <c r="G371" s="491" t="e">
        <f>IF(F372&gt;0,VLOOKUP(F372,男子登録情報!$N$2:$O$48,2,0),"")</f>
        <v>#N/A</v>
      </c>
      <c r="H371" s="491" t="str">
        <f t="shared" ref="H371" si="2058">IF(C371&gt;0,TEXT(C371,"100000000"),"000000000")</f>
        <v>000000000</v>
      </c>
      <c r="I371" s="5" t="s">
        <v>26</v>
      </c>
      <c r="J371" s="112"/>
      <c r="K371" s="6" t="str">
        <f>IF(J371&gt;0,VLOOKUP(J371,男子登録情報!$J$1:$K$22,2,0),"")</f>
        <v/>
      </c>
      <c r="L371" s="5" t="s">
        <v>29</v>
      </c>
      <c r="M371" s="150"/>
      <c r="N371" s="7" t="str">
        <f t="shared" si="1838"/>
        <v/>
      </c>
      <c r="O371" s="271"/>
      <c r="P371" s="512"/>
      <c r="Q371" s="513"/>
      <c r="R371" s="514"/>
      <c r="S371" s="827"/>
      <c r="T371" s="827"/>
      <c r="W371" s="168">
        <f t="shared" si="1844"/>
        <v>0</v>
      </c>
      <c r="X371" s="447">
        <f t="shared" ref="X371" si="2059">C371</f>
        <v>0</v>
      </c>
      <c r="Y371" s="145" t="str">
        <f t="shared" si="1839"/>
        <v/>
      </c>
      <c r="Z371" s="145" t="str">
        <f t="shared" si="1840"/>
        <v/>
      </c>
      <c r="AA371" s="145" t="str">
        <f t="shared" si="1841"/>
        <v/>
      </c>
      <c r="AB371" s="145" t="str">
        <f t="shared" si="1842"/>
        <v/>
      </c>
      <c r="AC371" s="178">
        <f t="shared" si="1846"/>
        <v>0</v>
      </c>
      <c r="AD371" s="307" t="str">
        <f t="shared" ref="AD371" si="2060">IF(D371="","",D371)</f>
        <v/>
      </c>
      <c r="AE371" s="145" t="str">
        <f t="shared" si="1848"/>
        <v/>
      </c>
      <c r="AF371" s="145" t="str">
        <f t="shared" si="1849"/>
        <v/>
      </c>
      <c r="AG371" s="182" t="str">
        <f t="shared" si="1850"/>
        <v/>
      </c>
      <c r="AH371" s="164">
        <f t="shared" si="1851"/>
        <v>0</v>
      </c>
      <c r="AJ371" s="164">
        <f t="shared" si="1852"/>
        <v>0</v>
      </c>
      <c r="AK371" s="164" t="str">
        <f t="shared" si="1853"/>
        <v>00000</v>
      </c>
      <c r="AL371" s="188" t="str">
        <f t="shared" si="1854"/>
        <v>0秒0</v>
      </c>
      <c r="AM371" s="189">
        <f t="shared" si="1855"/>
        <v>0</v>
      </c>
      <c r="AN371" s="189" t="str">
        <f t="shared" si="1856"/>
        <v>0</v>
      </c>
      <c r="AO371" s="189" t="str">
        <f t="shared" si="1857"/>
        <v>0</v>
      </c>
      <c r="AP371" s="189" t="str">
        <f t="shared" si="1858"/>
        <v>0m</v>
      </c>
      <c r="AQ371" s="189" t="str">
        <f t="shared" si="1859"/>
        <v>点</v>
      </c>
      <c r="AR371" s="164">
        <f t="shared" si="1860"/>
        <v>0</v>
      </c>
      <c r="AS371" s="144" t="str">
        <f t="shared" si="1861"/>
        <v/>
      </c>
      <c r="AT371" s="164">
        <f t="shared" si="1862"/>
        <v>0</v>
      </c>
      <c r="AU371" s="164">
        <f t="shared" si="1863"/>
        <v>0</v>
      </c>
      <c r="AV371" s="164">
        <f t="shared" si="1864"/>
        <v>0</v>
      </c>
      <c r="AW371" s="457">
        <f>IF(S371="",0,COUNTA($S$14:S373))</f>
        <v>0</v>
      </c>
      <c r="AX371" s="457">
        <f>IF(T371="",0,COUNTA($T$14:T373))</f>
        <v>0</v>
      </c>
      <c r="AY371" s="454">
        <f>IF(OR($K371="20100",$K372="20100",$K373="20100"),COUNTIF($K$14:K373,"20100"),0)</f>
        <v>0</v>
      </c>
      <c r="AZ371" s="451">
        <f t="shared" ref="AZ371" si="2061">IF($AY371=0,0,INDEX($M371:$M373,MATCH("20100",$K371:$K373,0),1))</f>
        <v>0</v>
      </c>
      <c r="BA371" s="145" t="str">
        <f t="shared" si="1866"/>
        <v/>
      </c>
      <c r="BB371" s="145" t="str">
        <f t="shared" si="1867"/>
        <v/>
      </c>
      <c r="BC371" s="145" t="str">
        <f t="shared" si="1868"/>
        <v/>
      </c>
      <c r="BD371" s="203" t="str">
        <f>IF(J371="","",COUNTIF($BC$14:BC371,BC371))</f>
        <v/>
      </c>
      <c r="BE371" s="1" t="str">
        <f t="shared" si="1869"/>
        <v/>
      </c>
      <c r="BF371" s="447" t="str">
        <f>IF(D371="","",COUNTIF($AD$14:AD371,AD371))</f>
        <v/>
      </c>
      <c r="BG371" s="447">
        <f t="shared" ref="BG371" si="2062">IF(BF371=1,BF371,0)</f>
        <v>0</v>
      </c>
      <c r="BH371" s="447" t="str">
        <f t="shared" ref="BH371" si="2063">IF(D371="","",$BL371)</f>
        <v/>
      </c>
      <c r="BI371" s="447" t="str">
        <f t="shared" ref="BI371" si="2064">IF(E371="","",$BL371)</f>
        <v/>
      </c>
      <c r="BJ371" s="447" t="str">
        <f t="shared" ref="BJ371" si="2065">IF(F371="","",$BL371)</f>
        <v/>
      </c>
      <c r="BK371" s="448" t="str">
        <f t="shared" ref="BK371" si="2066">IFERROR(IF(G371="","",BL371),"")</f>
        <v/>
      </c>
      <c r="BL371" s="447">
        <v>120</v>
      </c>
      <c r="BM371" s="447">
        <f t="shared" ref="BM371" si="2067">IF(C371&gt;0,"",IF(COUNTIF(BH371:BK373,BL371)=4,"",1))</f>
        <v>1</v>
      </c>
      <c r="BN371" s="145">
        <f>COUNTIF($AE$14:AE371,AD371&amp;"-"&amp;"*5000m*")</f>
        <v>0</v>
      </c>
      <c r="BO371" s="447">
        <f t="shared" ref="BO371" si="2068">SUM(BN371:BN373)/3</f>
        <v>0</v>
      </c>
      <c r="BP371" s="448" t="str">
        <f t="shared" ref="BP371" si="2069">IF(AD371="","",IF(AND(COUNTA(J371:J373)=0,COUNTA(S371:T373)=0),1,""))</f>
        <v/>
      </c>
      <c r="BQ371" s="447">
        <f t="shared" ref="BQ371:BR371" si="2070">IF(AND($AD371="",COUNTA(S371)&gt;0),1,0)</f>
        <v>0</v>
      </c>
      <c r="BR371" s="447">
        <f t="shared" si="2070"/>
        <v>0</v>
      </c>
      <c r="BS371" s="447" t="str">
        <f t="shared" ref="BS371" si="2071">D371&amp;"-"&amp;S371</f>
        <v>-</v>
      </c>
      <c r="BT371" s="447" t="str">
        <f>IF(S371="","",COUNTIF($BS$14:BS371,BS371))</f>
        <v/>
      </c>
      <c r="BU371" s="447" t="str">
        <f t="shared" ref="BU371" si="2072">D371&amp;"-"&amp;T371</f>
        <v>-</v>
      </c>
      <c r="BV371" s="447" t="str">
        <f>IF(T371="","",COUNTIF($BU$14:BU371,BU371))</f>
        <v/>
      </c>
    </row>
    <row r="372" spans="1:74" s="1" customFormat="1" ht="18" customHeight="1" thickBot="1">
      <c r="A372" s="523"/>
      <c r="B372" s="501"/>
      <c r="C372" s="503"/>
      <c r="D372" s="503"/>
      <c r="E372" s="503"/>
      <c r="F372" s="31" t="str">
        <f>IF(C371&gt;0,VLOOKUP(C371,男子登録情報!$A$1:$H$1688,5,0),"")</f>
        <v/>
      </c>
      <c r="G372" s="492"/>
      <c r="H372" s="492"/>
      <c r="I372" s="8" t="s">
        <v>30</v>
      </c>
      <c r="J372" s="112"/>
      <c r="K372" s="6" t="str">
        <f>IF(J372&gt;0,VLOOKUP(J372,男子登録情報!$J$1:$K$22,2,0),"")</f>
        <v/>
      </c>
      <c r="L372" s="8" t="s">
        <v>31</v>
      </c>
      <c r="M372" s="148"/>
      <c r="N372" s="7" t="str">
        <f t="shared" si="1838"/>
        <v/>
      </c>
      <c r="O372" s="271"/>
      <c r="P372" s="479"/>
      <c r="Q372" s="480"/>
      <c r="R372" s="481"/>
      <c r="S372" s="828"/>
      <c r="T372" s="828"/>
      <c r="W372" s="168">
        <f t="shared" si="1844"/>
        <v>0</v>
      </c>
      <c r="X372" s="447"/>
      <c r="Y372" s="145" t="str">
        <f t="shared" si="1839"/>
        <v/>
      </c>
      <c r="Z372" s="145" t="str">
        <f t="shared" si="1840"/>
        <v/>
      </c>
      <c r="AA372" s="145" t="str">
        <f t="shared" si="1841"/>
        <v/>
      </c>
      <c r="AB372" s="145" t="str">
        <f t="shared" si="1842"/>
        <v/>
      </c>
      <c r="AC372" s="178">
        <f t="shared" si="1846"/>
        <v>0</v>
      </c>
      <c r="AD372" s="308" t="str">
        <f t="shared" ref="AD372:AD373" si="2073">AD371</f>
        <v/>
      </c>
      <c r="AE372" s="145" t="str">
        <f t="shared" si="1848"/>
        <v/>
      </c>
      <c r="AF372" s="145" t="str">
        <f t="shared" si="1849"/>
        <v/>
      </c>
      <c r="AG372" s="182" t="str">
        <f t="shared" si="1850"/>
        <v/>
      </c>
      <c r="AH372" s="164">
        <f t="shared" si="1851"/>
        <v>0</v>
      </c>
      <c r="AJ372" s="164">
        <f t="shared" si="1852"/>
        <v>0</v>
      </c>
      <c r="AK372" s="164" t="str">
        <f t="shared" si="1853"/>
        <v>00000</v>
      </c>
      <c r="AL372" s="188" t="str">
        <f t="shared" si="1854"/>
        <v>0秒0</v>
      </c>
      <c r="AM372" s="189">
        <f t="shared" si="1855"/>
        <v>0</v>
      </c>
      <c r="AN372" s="189" t="str">
        <f t="shared" si="1856"/>
        <v>0</v>
      </c>
      <c r="AO372" s="189" t="str">
        <f t="shared" si="1857"/>
        <v>0</v>
      </c>
      <c r="AP372" s="189" t="str">
        <f t="shared" si="1858"/>
        <v>0m</v>
      </c>
      <c r="AQ372" s="189" t="str">
        <f t="shared" si="1859"/>
        <v>点</v>
      </c>
      <c r="AR372" s="164">
        <f t="shared" si="1860"/>
        <v>0</v>
      </c>
      <c r="AS372" s="144" t="str">
        <f t="shared" si="1861"/>
        <v/>
      </c>
      <c r="AT372" s="164">
        <f t="shared" si="1862"/>
        <v>0</v>
      </c>
      <c r="AU372" s="164">
        <f t="shared" si="1863"/>
        <v>0</v>
      </c>
      <c r="AV372" s="164">
        <f t="shared" si="1864"/>
        <v>0</v>
      </c>
      <c r="AW372" s="458"/>
      <c r="AX372" s="458"/>
      <c r="AY372" s="455"/>
      <c r="AZ372" s="452"/>
      <c r="BA372" s="145" t="str">
        <f t="shared" si="1866"/>
        <v/>
      </c>
      <c r="BB372" s="145" t="str">
        <f t="shared" si="1867"/>
        <v/>
      </c>
      <c r="BC372" s="145" t="str">
        <f t="shared" si="1868"/>
        <v/>
      </c>
      <c r="BD372" s="203" t="str">
        <f>IF(J372="","",COUNTIF($BC$14:BC372,BC372))</f>
        <v/>
      </c>
      <c r="BE372" s="1" t="str">
        <f t="shared" si="1869"/>
        <v/>
      </c>
      <c r="BF372" s="447"/>
      <c r="BG372" s="447"/>
      <c r="BH372" s="447"/>
      <c r="BI372" s="447"/>
      <c r="BJ372" s="447"/>
      <c r="BK372" s="449"/>
      <c r="BL372" s="447"/>
      <c r="BM372" s="447"/>
      <c r="BN372" s="145">
        <f>COUNTIF($AE$14:AE372,AD372&amp;"-"&amp;"*5000m*")</f>
        <v>0</v>
      </c>
      <c r="BO372" s="447"/>
      <c r="BP372" s="449"/>
      <c r="BQ372" s="447"/>
      <c r="BR372" s="447"/>
      <c r="BS372" s="447"/>
      <c r="BT372" s="447"/>
      <c r="BU372" s="447"/>
      <c r="BV372" s="447"/>
    </row>
    <row r="373" spans="1:74" s="1" customFormat="1" ht="18" customHeight="1" thickBot="1">
      <c r="A373" s="524"/>
      <c r="B373" s="169" t="s">
        <v>32</v>
      </c>
      <c r="C373" s="170"/>
      <c r="D373" s="32"/>
      <c r="E373" s="32"/>
      <c r="F373" s="33"/>
      <c r="G373" s="493"/>
      <c r="H373" s="493"/>
      <c r="I373" s="9" t="s">
        <v>33</v>
      </c>
      <c r="J373" s="112"/>
      <c r="K373" s="6" t="str">
        <f>IF(J373&gt;0,VLOOKUP(J373,男子登録情報!$J$1:$K$22,2,0),"")</f>
        <v/>
      </c>
      <c r="L373" s="10" t="s">
        <v>34</v>
      </c>
      <c r="M373" s="149"/>
      <c r="N373" s="7" t="str">
        <f t="shared" si="1838"/>
        <v/>
      </c>
      <c r="O373" s="271"/>
      <c r="P373" s="482"/>
      <c r="Q373" s="483"/>
      <c r="R373" s="484"/>
      <c r="S373" s="829"/>
      <c r="T373" s="829"/>
      <c r="W373" s="168">
        <f t="shared" si="1844"/>
        <v>0</v>
      </c>
      <c r="X373" s="447"/>
      <c r="Y373" s="145" t="str">
        <f t="shared" si="1839"/>
        <v/>
      </c>
      <c r="Z373" s="145" t="str">
        <f t="shared" si="1840"/>
        <v/>
      </c>
      <c r="AA373" s="145" t="str">
        <f t="shared" si="1841"/>
        <v/>
      </c>
      <c r="AB373" s="145" t="str">
        <f t="shared" si="1842"/>
        <v/>
      </c>
      <c r="AC373" s="178">
        <f t="shared" si="1846"/>
        <v>0</v>
      </c>
      <c r="AD373" s="309" t="str">
        <f t="shared" si="2073"/>
        <v/>
      </c>
      <c r="AE373" s="145" t="str">
        <f t="shared" si="1848"/>
        <v/>
      </c>
      <c r="AF373" s="145" t="str">
        <f t="shared" si="1849"/>
        <v/>
      </c>
      <c r="AG373" s="182" t="str">
        <f t="shared" si="1850"/>
        <v/>
      </c>
      <c r="AH373" s="164">
        <f t="shared" si="1851"/>
        <v>0</v>
      </c>
      <c r="AJ373" s="164">
        <f t="shared" si="1852"/>
        <v>0</v>
      </c>
      <c r="AK373" s="164" t="str">
        <f t="shared" si="1853"/>
        <v>00000</v>
      </c>
      <c r="AL373" s="188" t="str">
        <f t="shared" si="1854"/>
        <v>0秒0</v>
      </c>
      <c r="AM373" s="189">
        <f t="shared" si="1855"/>
        <v>0</v>
      </c>
      <c r="AN373" s="189" t="str">
        <f t="shared" si="1856"/>
        <v>0</v>
      </c>
      <c r="AO373" s="189" t="str">
        <f t="shared" si="1857"/>
        <v>0</v>
      </c>
      <c r="AP373" s="189" t="str">
        <f t="shared" si="1858"/>
        <v>0m</v>
      </c>
      <c r="AQ373" s="189" t="str">
        <f t="shared" si="1859"/>
        <v>点</v>
      </c>
      <c r="AR373" s="164">
        <f t="shared" si="1860"/>
        <v>0</v>
      </c>
      <c r="AS373" s="144" t="str">
        <f t="shared" si="1861"/>
        <v/>
      </c>
      <c r="AT373" s="164">
        <f t="shared" si="1862"/>
        <v>0</v>
      </c>
      <c r="AU373" s="164">
        <f t="shared" si="1863"/>
        <v>0</v>
      </c>
      <c r="AV373" s="164">
        <f t="shared" si="1864"/>
        <v>0</v>
      </c>
      <c r="AW373" s="459"/>
      <c r="AX373" s="459"/>
      <c r="AY373" s="456"/>
      <c r="AZ373" s="453"/>
      <c r="BA373" s="145" t="str">
        <f t="shared" si="1866"/>
        <v/>
      </c>
      <c r="BB373" s="145" t="str">
        <f t="shared" si="1867"/>
        <v/>
      </c>
      <c r="BC373" s="145" t="str">
        <f t="shared" si="1868"/>
        <v/>
      </c>
      <c r="BD373" s="203" t="str">
        <f>IF(J373="","",COUNTIF($BC$14:BC373,BC373))</f>
        <v/>
      </c>
      <c r="BE373" s="1" t="str">
        <f t="shared" si="1869"/>
        <v/>
      </c>
      <c r="BF373" s="447"/>
      <c r="BG373" s="447"/>
      <c r="BH373" s="447"/>
      <c r="BI373" s="447"/>
      <c r="BJ373" s="447"/>
      <c r="BK373" s="450"/>
      <c r="BL373" s="447"/>
      <c r="BM373" s="447"/>
      <c r="BN373" s="145">
        <f>COUNTIF($AE$14:AE373,AD373&amp;"-"&amp;"*5000m*")</f>
        <v>0</v>
      </c>
      <c r="BO373" s="447"/>
      <c r="BP373" s="450"/>
      <c r="BQ373" s="447"/>
      <c r="BR373" s="447"/>
      <c r="BS373" s="447"/>
      <c r="BT373" s="447"/>
      <c r="BU373" s="447"/>
      <c r="BV373" s="447"/>
    </row>
    <row r="374" spans="1:74" s="1" customFormat="1" ht="18" customHeight="1" thickTop="1" thickBot="1">
      <c r="A374" s="522">
        <v>121</v>
      </c>
      <c r="B374" s="500" t="s">
        <v>1224</v>
      </c>
      <c r="C374" s="502"/>
      <c r="D374" s="502" t="str">
        <f>IF(C374&gt;0,VLOOKUP(C374,男子登録情報!$A$1:$H$1688,3,0),"")</f>
        <v/>
      </c>
      <c r="E374" s="502" t="str">
        <f>IF(C374&gt;0,VLOOKUP(C374,男子登録情報!$A$1:$H$1688,4,0),"")</f>
        <v/>
      </c>
      <c r="F374" s="30" t="str">
        <f>IF(C374&gt;0,VLOOKUP(C374,男子登録情報!$A$1:$H$1688,8,0),"")</f>
        <v/>
      </c>
      <c r="G374" s="491" t="e">
        <f>IF(F375&gt;0,VLOOKUP(F375,男子登録情報!$N$2:$O$48,2,0),"")</f>
        <v>#N/A</v>
      </c>
      <c r="H374" s="491" t="str">
        <f t="shared" ref="H374" si="2074">IF(C374&gt;0,TEXT(C374,"100000000"),"000000000")</f>
        <v>000000000</v>
      </c>
      <c r="I374" s="5" t="s">
        <v>26</v>
      </c>
      <c r="J374" s="112"/>
      <c r="K374" s="6" t="str">
        <f>IF(J374&gt;0,VLOOKUP(J374,男子登録情報!$J$1:$K$22,2,0),"")</f>
        <v/>
      </c>
      <c r="L374" s="5" t="s">
        <v>29</v>
      </c>
      <c r="M374" s="150"/>
      <c r="N374" s="7" t="str">
        <f t="shared" si="1838"/>
        <v/>
      </c>
      <c r="O374" s="271"/>
      <c r="P374" s="512"/>
      <c r="Q374" s="513"/>
      <c r="R374" s="514"/>
      <c r="S374" s="827"/>
      <c r="T374" s="827"/>
      <c r="W374" s="168">
        <f t="shared" si="1844"/>
        <v>0</v>
      </c>
      <c r="X374" s="447">
        <f t="shared" ref="X374" si="2075">C374</f>
        <v>0</v>
      </c>
      <c r="Y374" s="145" t="str">
        <f t="shared" si="1839"/>
        <v/>
      </c>
      <c r="Z374" s="145" t="str">
        <f t="shared" si="1840"/>
        <v/>
      </c>
      <c r="AA374" s="145" t="str">
        <f t="shared" si="1841"/>
        <v/>
      </c>
      <c r="AB374" s="145" t="str">
        <f t="shared" si="1842"/>
        <v/>
      </c>
      <c r="AC374" s="178">
        <f t="shared" si="1846"/>
        <v>0</v>
      </c>
      <c r="AD374" s="307" t="str">
        <f t="shared" ref="AD374" si="2076">IF(D374="","",D374)</f>
        <v/>
      </c>
      <c r="AE374" s="145" t="str">
        <f t="shared" si="1848"/>
        <v/>
      </c>
      <c r="AF374" s="145" t="str">
        <f t="shared" si="1849"/>
        <v/>
      </c>
      <c r="AG374" s="182" t="str">
        <f t="shared" si="1850"/>
        <v/>
      </c>
      <c r="AH374" s="164">
        <f t="shared" si="1851"/>
        <v>0</v>
      </c>
      <c r="AJ374" s="164">
        <f t="shared" si="1852"/>
        <v>0</v>
      </c>
      <c r="AK374" s="164" t="str">
        <f t="shared" si="1853"/>
        <v>00000</v>
      </c>
      <c r="AL374" s="188" t="str">
        <f t="shared" si="1854"/>
        <v>0秒0</v>
      </c>
      <c r="AM374" s="189">
        <f t="shared" si="1855"/>
        <v>0</v>
      </c>
      <c r="AN374" s="189" t="str">
        <f t="shared" si="1856"/>
        <v>0</v>
      </c>
      <c r="AO374" s="189" t="str">
        <f t="shared" si="1857"/>
        <v>0</v>
      </c>
      <c r="AP374" s="189" t="str">
        <f t="shared" si="1858"/>
        <v>0m</v>
      </c>
      <c r="AQ374" s="189" t="str">
        <f t="shared" si="1859"/>
        <v>点</v>
      </c>
      <c r="AR374" s="164">
        <f t="shared" si="1860"/>
        <v>0</v>
      </c>
      <c r="AS374" s="144" t="str">
        <f t="shared" si="1861"/>
        <v/>
      </c>
      <c r="AT374" s="164">
        <f t="shared" si="1862"/>
        <v>0</v>
      </c>
      <c r="AU374" s="164">
        <f t="shared" si="1863"/>
        <v>0</v>
      </c>
      <c r="AV374" s="164">
        <f t="shared" si="1864"/>
        <v>0</v>
      </c>
      <c r="AW374" s="457">
        <f>IF(S374="",0,COUNTA($S$14:S376))</f>
        <v>0</v>
      </c>
      <c r="AX374" s="457">
        <f>IF(T374="",0,COUNTA($T$14:T376))</f>
        <v>0</v>
      </c>
      <c r="AY374" s="454">
        <f>IF(OR($K374="20100",$K375="20100",$K376="20100"),COUNTIF($K$14:K376,"20100"),0)</f>
        <v>0</v>
      </c>
      <c r="AZ374" s="451">
        <f t="shared" ref="AZ374" si="2077">IF($AY374=0,0,INDEX($M374:$M376,MATCH("20100",$K374:$K376,0),1))</f>
        <v>0</v>
      </c>
      <c r="BA374" s="145" t="str">
        <f t="shared" si="1866"/>
        <v/>
      </c>
      <c r="BB374" s="145" t="str">
        <f t="shared" si="1867"/>
        <v/>
      </c>
      <c r="BC374" s="145" t="str">
        <f t="shared" si="1868"/>
        <v/>
      </c>
      <c r="BD374" s="203" t="str">
        <f>IF(J374="","",COUNTIF($BC$14:BC374,BC374))</f>
        <v/>
      </c>
      <c r="BE374" s="1" t="str">
        <f t="shared" si="1869"/>
        <v/>
      </c>
      <c r="BF374" s="447" t="str">
        <f>IF(D374="","",COUNTIF($AD$14:AD374,AD374))</f>
        <v/>
      </c>
      <c r="BG374" s="447">
        <f t="shared" ref="BG374" si="2078">IF(BF374=1,BF374,0)</f>
        <v>0</v>
      </c>
      <c r="BH374" s="447" t="str">
        <f t="shared" ref="BH374" si="2079">IF(D374="","",$BL374)</f>
        <v/>
      </c>
      <c r="BI374" s="447" t="str">
        <f t="shared" ref="BI374" si="2080">IF(E374="","",$BL374)</f>
        <v/>
      </c>
      <c r="BJ374" s="447" t="str">
        <f t="shared" ref="BJ374" si="2081">IF(F374="","",$BL374)</f>
        <v/>
      </c>
      <c r="BK374" s="448" t="str">
        <f t="shared" ref="BK374" si="2082">IFERROR(IF(G374="","",BL374),"")</f>
        <v/>
      </c>
      <c r="BL374" s="447">
        <v>121</v>
      </c>
      <c r="BM374" s="447">
        <f t="shared" ref="BM374" si="2083">IF(C374&gt;0,"",IF(COUNTIF(BH374:BK376,BL374)=4,"",1))</f>
        <v>1</v>
      </c>
      <c r="BN374" s="145">
        <f>COUNTIF($AE$14:AE374,AD374&amp;"-"&amp;"*5000m*")</f>
        <v>0</v>
      </c>
      <c r="BO374" s="447">
        <f t="shared" ref="BO374" si="2084">SUM(BN374:BN376)/3</f>
        <v>0</v>
      </c>
      <c r="BP374" s="448" t="str">
        <f t="shared" ref="BP374" si="2085">IF(AD374="","",IF(AND(COUNTA(J374:J376)=0,COUNTA(S374:T376)=0),1,""))</f>
        <v/>
      </c>
      <c r="BQ374" s="447">
        <f t="shared" ref="BQ374:BR374" si="2086">IF(AND($AD374="",COUNTA(S374)&gt;0),1,0)</f>
        <v>0</v>
      </c>
      <c r="BR374" s="447">
        <f t="shared" si="2086"/>
        <v>0</v>
      </c>
      <c r="BS374" s="447" t="str">
        <f t="shared" ref="BS374" si="2087">D374&amp;"-"&amp;S374</f>
        <v>-</v>
      </c>
      <c r="BT374" s="447" t="str">
        <f>IF(S374="","",COUNTIF($BS$14:BS374,BS374))</f>
        <v/>
      </c>
      <c r="BU374" s="447" t="str">
        <f t="shared" ref="BU374" si="2088">D374&amp;"-"&amp;T374</f>
        <v>-</v>
      </c>
      <c r="BV374" s="447" t="str">
        <f>IF(T374="","",COUNTIF($BU$14:BU374,BU374))</f>
        <v/>
      </c>
    </row>
    <row r="375" spans="1:74" s="1" customFormat="1" ht="18" customHeight="1" thickBot="1">
      <c r="A375" s="523"/>
      <c r="B375" s="501"/>
      <c r="C375" s="503"/>
      <c r="D375" s="503"/>
      <c r="E375" s="503"/>
      <c r="F375" s="31" t="str">
        <f>IF(C374&gt;0,VLOOKUP(C374,男子登録情報!$A$1:$H$1688,5,0),"")</f>
        <v/>
      </c>
      <c r="G375" s="492"/>
      <c r="H375" s="492"/>
      <c r="I375" s="8" t="s">
        <v>30</v>
      </c>
      <c r="J375" s="112"/>
      <c r="K375" s="6" t="str">
        <f>IF(J375&gt;0,VLOOKUP(J375,男子登録情報!$J$1:$K$22,2,0),"")</f>
        <v/>
      </c>
      <c r="L375" s="8" t="s">
        <v>31</v>
      </c>
      <c r="M375" s="148"/>
      <c r="N375" s="7" t="str">
        <f t="shared" si="1838"/>
        <v/>
      </c>
      <c r="O375" s="271"/>
      <c r="P375" s="479"/>
      <c r="Q375" s="480"/>
      <c r="R375" s="481"/>
      <c r="S375" s="828"/>
      <c r="T375" s="828"/>
      <c r="W375" s="168">
        <f t="shared" si="1844"/>
        <v>0</v>
      </c>
      <c r="X375" s="447"/>
      <c r="Y375" s="145" t="str">
        <f t="shared" si="1839"/>
        <v/>
      </c>
      <c r="Z375" s="145" t="str">
        <f t="shared" si="1840"/>
        <v/>
      </c>
      <c r="AA375" s="145" t="str">
        <f t="shared" si="1841"/>
        <v/>
      </c>
      <c r="AB375" s="145" t="str">
        <f t="shared" si="1842"/>
        <v/>
      </c>
      <c r="AC375" s="178">
        <f t="shared" si="1846"/>
        <v>0</v>
      </c>
      <c r="AD375" s="308" t="str">
        <f t="shared" ref="AD375:AD376" si="2089">AD374</f>
        <v/>
      </c>
      <c r="AE375" s="145" t="str">
        <f t="shared" si="1848"/>
        <v/>
      </c>
      <c r="AF375" s="145" t="str">
        <f t="shared" si="1849"/>
        <v/>
      </c>
      <c r="AG375" s="182" t="str">
        <f t="shared" si="1850"/>
        <v/>
      </c>
      <c r="AH375" s="164">
        <f t="shared" si="1851"/>
        <v>0</v>
      </c>
      <c r="AJ375" s="164">
        <f t="shared" si="1852"/>
        <v>0</v>
      </c>
      <c r="AK375" s="164" t="str">
        <f t="shared" si="1853"/>
        <v>00000</v>
      </c>
      <c r="AL375" s="188" t="str">
        <f t="shared" si="1854"/>
        <v>0秒0</v>
      </c>
      <c r="AM375" s="189">
        <f t="shared" si="1855"/>
        <v>0</v>
      </c>
      <c r="AN375" s="189" t="str">
        <f t="shared" si="1856"/>
        <v>0</v>
      </c>
      <c r="AO375" s="189" t="str">
        <f t="shared" si="1857"/>
        <v>0</v>
      </c>
      <c r="AP375" s="189" t="str">
        <f t="shared" si="1858"/>
        <v>0m</v>
      </c>
      <c r="AQ375" s="189" t="str">
        <f t="shared" si="1859"/>
        <v>点</v>
      </c>
      <c r="AR375" s="164">
        <f t="shared" si="1860"/>
        <v>0</v>
      </c>
      <c r="AS375" s="144" t="str">
        <f t="shared" si="1861"/>
        <v/>
      </c>
      <c r="AT375" s="164">
        <f t="shared" si="1862"/>
        <v>0</v>
      </c>
      <c r="AU375" s="164">
        <f t="shared" si="1863"/>
        <v>0</v>
      </c>
      <c r="AV375" s="164">
        <f t="shared" si="1864"/>
        <v>0</v>
      </c>
      <c r="AW375" s="458"/>
      <c r="AX375" s="458"/>
      <c r="AY375" s="455"/>
      <c r="AZ375" s="452"/>
      <c r="BA375" s="145" t="str">
        <f t="shared" si="1866"/>
        <v/>
      </c>
      <c r="BB375" s="145" t="str">
        <f t="shared" si="1867"/>
        <v/>
      </c>
      <c r="BC375" s="145" t="str">
        <f t="shared" si="1868"/>
        <v/>
      </c>
      <c r="BD375" s="203" t="str">
        <f>IF(J375="","",COUNTIF($BC$14:BC375,BC375))</f>
        <v/>
      </c>
      <c r="BE375" s="1" t="str">
        <f t="shared" si="1869"/>
        <v/>
      </c>
      <c r="BF375" s="447"/>
      <c r="BG375" s="447"/>
      <c r="BH375" s="447"/>
      <c r="BI375" s="447"/>
      <c r="BJ375" s="447"/>
      <c r="BK375" s="449"/>
      <c r="BL375" s="447"/>
      <c r="BM375" s="447"/>
      <c r="BN375" s="145">
        <f>COUNTIF($AE$14:AE375,AD375&amp;"-"&amp;"*5000m*")</f>
        <v>0</v>
      </c>
      <c r="BO375" s="447"/>
      <c r="BP375" s="449"/>
      <c r="BQ375" s="447"/>
      <c r="BR375" s="447"/>
      <c r="BS375" s="447"/>
      <c r="BT375" s="447"/>
      <c r="BU375" s="447"/>
      <c r="BV375" s="447"/>
    </row>
    <row r="376" spans="1:74" s="1" customFormat="1" ht="18" customHeight="1" thickBot="1">
      <c r="A376" s="524"/>
      <c r="B376" s="169" t="s">
        <v>32</v>
      </c>
      <c r="C376" s="170"/>
      <c r="D376" s="32"/>
      <c r="E376" s="32"/>
      <c r="F376" s="33"/>
      <c r="G376" s="493"/>
      <c r="H376" s="493"/>
      <c r="I376" s="9" t="s">
        <v>33</v>
      </c>
      <c r="J376" s="112"/>
      <c r="K376" s="6" t="str">
        <f>IF(J376&gt;0,VLOOKUP(J376,男子登録情報!$J$1:$K$22,2,0),"")</f>
        <v/>
      </c>
      <c r="L376" s="10" t="s">
        <v>34</v>
      </c>
      <c r="M376" s="149"/>
      <c r="N376" s="7" t="str">
        <f t="shared" si="1838"/>
        <v/>
      </c>
      <c r="O376" s="271"/>
      <c r="P376" s="482"/>
      <c r="Q376" s="483"/>
      <c r="R376" s="484"/>
      <c r="S376" s="829"/>
      <c r="T376" s="829"/>
      <c r="W376" s="168">
        <f t="shared" si="1844"/>
        <v>0</v>
      </c>
      <c r="X376" s="447"/>
      <c r="Y376" s="145" t="str">
        <f t="shared" si="1839"/>
        <v/>
      </c>
      <c r="Z376" s="145" t="str">
        <f t="shared" si="1840"/>
        <v/>
      </c>
      <c r="AA376" s="145" t="str">
        <f t="shared" si="1841"/>
        <v/>
      </c>
      <c r="AB376" s="145" t="str">
        <f t="shared" si="1842"/>
        <v/>
      </c>
      <c r="AC376" s="178">
        <f t="shared" si="1846"/>
        <v>0</v>
      </c>
      <c r="AD376" s="309" t="str">
        <f t="shared" si="2089"/>
        <v/>
      </c>
      <c r="AE376" s="145" t="str">
        <f t="shared" si="1848"/>
        <v/>
      </c>
      <c r="AF376" s="145" t="str">
        <f t="shared" si="1849"/>
        <v/>
      </c>
      <c r="AG376" s="182" t="str">
        <f t="shared" si="1850"/>
        <v/>
      </c>
      <c r="AH376" s="164">
        <f t="shared" si="1851"/>
        <v>0</v>
      </c>
      <c r="AJ376" s="164">
        <f t="shared" si="1852"/>
        <v>0</v>
      </c>
      <c r="AK376" s="164" t="str">
        <f t="shared" si="1853"/>
        <v>00000</v>
      </c>
      <c r="AL376" s="188" t="str">
        <f t="shared" si="1854"/>
        <v>0秒0</v>
      </c>
      <c r="AM376" s="189">
        <f t="shared" si="1855"/>
        <v>0</v>
      </c>
      <c r="AN376" s="189" t="str">
        <f t="shared" si="1856"/>
        <v>0</v>
      </c>
      <c r="AO376" s="189" t="str">
        <f t="shared" si="1857"/>
        <v>0</v>
      </c>
      <c r="AP376" s="189" t="str">
        <f t="shared" si="1858"/>
        <v>0m</v>
      </c>
      <c r="AQ376" s="189" t="str">
        <f t="shared" si="1859"/>
        <v>点</v>
      </c>
      <c r="AR376" s="164">
        <f t="shared" si="1860"/>
        <v>0</v>
      </c>
      <c r="AS376" s="144" t="str">
        <f t="shared" si="1861"/>
        <v/>
      </c>
      <c r="AT376" s="164">
        <f t="shared" si="1862"/>
        <v>0</v>
      </c>
      <c r="AU376" s="164">
        <f t="shared" si="1863"/>
        <v>0</v>
      </c>
      <c r="AV376" s="164">
        <f t="shared" si="1864"/>
        <v>0</v>
      </c>
      <c r="AW376" s="459"/>
      <c r="AX376" s="459"/>
      <c r="AY376" s="456"/>
      <c r="AZ376" s="453"/>
      <c r="BA376" s="145" t="str">
        <f t="shared" si="1866"/>
        <v/>
      </c>
      <c r="BB376" s="145" t="str">
        <f t="shared" si="1867"/>
        <v/>
      </c>
      <c r="BC376" s="145" t="str">
        <f t="shared" si="1868"/>
        <v/>
      </c>
      <c r="BD376" s="203" t="str">
        <f>IF(J376="","",COUNTIF($BC$14:BC376,BC376))</f>
        <v/>
      </c>
      <c r="BE376" s="1" t="str">
        <f t="shared" si="1869"/>
        <v/>
      </c>
      <c r="BF376" s="447"/>
      <c r="BG376" s="447"/>
      <c r="BH376" s="447"/>
      <c r="BI376" s="447"/>
      <c r="BJ376" s="447"/>
      <c r="BK376" s="450"/>
      <c r="BL376" s="447"/>
      <c r="BM376" s="447"/>
      <c r="BN376" s="145">
        <f>COUNTIF($AE$14:AE376,AD376&amp;"-"&amp;"*5000m*")</f>
        <v>0</v>
      </c>
      <c r="BO376" s="447"/>
      <c r="BP376" s="450"/>
      <c r="BQ376" s="447"/>
      <c r="BR376" s="447"/>
      <c r="BS376" s="447"/>
      <c r="BT376" s="447"/>
      <c r="BU376" s="447"/>
      <c r="BV376" s="447"/>
    </row>
    <row r="377" spans="1:74" s="1" customFormat="1" ht="18" customHeight="1" thickTop="1" thickBot="1">
      <c r="A377" s="522">
        <v>122</v>
      </c>
      <c r="B377" s="500" t="s">
        <v>1224</v>
      </c>
      <c r="C377" s="502"/>
      <c r="D377" s="502" t="str">
        <f>IF(C377&gt;0,VLOOKUP(C377,男子登録情報!$A$1:$H$1688,3,0),"")</f>
        <v/>
      </c>
      <c r="E377" s="502" t="str">
        <f>IF(C377&gt;0,VLOOKUP(C377,男子登録情報!$A$1:$H$1688,4,0),"")</f>
        <v/>
      </c>
      <c r="F377" s="30" t="str">
        <f>IF(C377&gt;0,VLOOKUP(C377,男子登録情報!$A$1:$H$1688,8,0),"")</f>
        <v/>
      </c>
      <c r="G377" s="491" t="e">
        <f>IF(F378&gt;0,VLOOKUP(F378,男子登録情報!$N$2:$O$48,2,0),"")</f>
        <v>#N/A</v>
      </c>
      <c r="H377" s="491" t="str">
        <f t="shared" ref="H377" si="2090">IF(C377&gt;0,TEXT(C377,"100000000"),"000000000")</f>
        <v>000000000</v>
      </c>
      <c r="I377" s="5" t="s">
        <v>26</v>
      </c>
      <c r="J377" s="112"/>
      <c r="K377" s="6" t="str">
        <f>IF(J377&gt;0,VLOOKUP(J377,男子登録情報!$J$1:$K$22,2,0),"")</f>
        <v/>
      </c>
      <c r="L377" s="5" t="s">
        <v>29</v>
      </c>
      <c r="M377" s="150"/>
      <c r="N377" s="7" t="str">
        <f t="shared" si="1838"/>
        <v/>
      </c>
      <c r="O377" s="271"/>
      <c r="P377" s="512"/>
      <c r="Q377" s="513"/>
      <c r="R377" s="514"/>
      <c r="S377" s="827"/>
      <c r="T377" s="827"/>
      <c r="W377" s="168">
        <f t="shared" si="1844"/>
        <v>0</v>
      </c>
      <c r="X377" s="447">
        <f t="shared" ref="X377" si="2091">C377</f>
        <v>0</v>
      </c>
      <c r="Y377" s="145" t="str">
        <f t="shared" si="1839"/>
        <v/>
      </c>
      <c r="Z377" s="145" t="str">
        <f t="shared" si="1840"/>
        <v/>
      </c>
      <c r="AA377" s="145" t="str">
        <f t="shared" si="1841"/>
        <v/>
      </c>
      <c r="AB377" s="145" t="str">
        <f t="shared" si="1842"/>
        <v/>
      </c>
      <c r="AC377" s="178">
        <f t="shared" si="1846"/>
        <v>0</v>
      </c>
      <c r="AD377" s="307" t="str">
        <f t="shared" ref="AD377" si="2092">IF(D377="","",D377)</f>
        <v/>
      </c>
      <c r="AE377" s="145" t="str">
        <f t="shared" si="1848"/>
        <v/>
      </c>
      <c r="AF377" s="145" t="str">
        <f t="shared" si="1849"/>
        <v/>
      </c>
      <c r="AG377" s="182" t="str">
        <f t="shared" si="1850"/>
        <v/>
      </c>
      <c r="AH377" s="164">
        <f t="shared" si="1851"/>
        <v>0</v>
      </c>
      <c r="AJ377" s="164">
        <f t="shared" si="1852"/>
        <v>0</v>
      </c>
      <c r="AK377" s="164" t="str">
        <f t="shared" si="1853"/>
        <v>00000</v>
      </c>
      <c r="AL377" s="188" t="str">
        <f t="shared" si="1854"/>
        <v>0秒0</v>
      </c>
      <c r="AM377" s="189">
        <f t="shared" si="1855"/>
        <v>0</v>
      </c>
      <c r="AN377" s="189" t="str">
        <f t="shared" si="1856"/>
        <v>0</v>
      </c>
      <c r="AO377" s="189" t="str">
        <f t="shared" si="1857"/>
        <v>0</v>
      </c>
      <c r="AP377" s="189" t="str">
        <f t="shared" si="1858"/>
        <v>0m</v>
      </c>
      <c r="AQ377" s="189" t="str">
        <f t="shared" si="1859"/>
        <v>点</v>
      </c>
      <c r="AR377" s="164">
        <f t="shared" si="1860"/>
        <v>0</v>
      </c>
      <c r="AS377" s="144" t="str">
        <f t="shared" si="1861"/>
        <v/>
      </c>
      <c r="AT377" s="164">
        <f t="shared" si="1862"/>
        <v>0</v>
      </c>
      <c r="AU377" s="164">
        <f t="shared" si="1863"/>
        <v>0</v>
      </c>
      <c r="AV377" s="164">
        <f t="shared" si="1864"/>
        <v>0</v>
      </c>
      <c r="AW377" s="457">
        <f>IF(S377="",0,COUNTA($S$14:S379))</f>
        <v>0</v>
      </c>
      <c r="AX377" s="457">
        <f>IF(T377="",0,COUNTA($T$14:T379))</f>
        <v>0</v>
      </c>
      <c r="AY377" s="454">
        <f>IF(OR($K377="20100",$K378="20100",$K379="20100"),COUNTIF($K$14:K379,"20100"),0)</f>
        <v>0</v>
      </c>
      <c r="AZ377" s="451">
        <f t="shared" ref="AZ377" si="2093">IF($AY377=0,0,INDEX($M377:$M379,MATCH("20100",$K377:$K379,0),1))</f>
        <v>0</v>
      </c>
      <c r="BA377" s="145" t="str">
        <f t="shared" si="1866"/>
        <v/>
      </c>
      <c r="BB377" s="145" t="str">
        <f t="shared" si="1867"/>
        <v/>
      </c>
      <c r="BC377" s="145" t="str">
        <f t="shared" si="1868"/>
        <v/>
      </c>
      <c r="BD377" s="203" t="str">
        <f>IF(J377="","",COUNTIF($BC$14:BC377,BC377))</f>
        <v/>
      </c>
      <c r="BE377" s="1" t="str">
        <f t="shared" si="1869"/>
        <v/>
      </c>
      <c r="BF377" s="447" t="str">
        <f>IF(D377="","",COUNTIF($AD$14:AD377,AD377))</f>
        <v/>
      </c>
      <c r="BG377" s="447">
        <f t="shared" ref="BG377" si="2094">IF(BF377=1,BF377,0)</f>
        <v>0</v>
      </c>
      <c r="BH377" s="447" t="str">
        <f t="shared" ref="BH377" si="2095">IF(D377="","",$BL377)</f>
        <v/>
      </c>
      <c r="BI377" s="447" t="str">
        <f t="shared" ref="BI377" si="2096">IF(E377="","",$BL377)</f>
        <v/>
      </c>
      <c r="BJ377" s="447" t="str">
        <f t="shared" ref="BJ377" si="2097">IF(F377="","",$BL377)</f>
        <v/>
      </c>
      <c r="BK377" s="448" t="str">
        <f t="shared" ref="BK377" si="2098">IFERROR(IF(G377="","",BL377),"")</f>
        <v/>
      </c>
      <c r="BL377" s="447">
        <v>122</v>
      </c>
      <c r="BM377" s="447">
        <f t="shared" ref="BM377" si="2099">IF(C377&gt;0,"",IF(COUNTIF(BH377:BK379,BL377)=4,"",1))</f>
        <v>1</v>
      </c>
      <c r="BN377" s="145">
        <f>COUNTIF($AE$14:AE377,AD377&amp;"-"&amp;"*5000m*")</f>
        <v>0</v>
      </c>
      <c r="BO377" s="447">
        <f t="shared" ref="BO377" si="2100">SUM(BN377:BN379)/3</f>
        <v>0</v>
      </c>
      <c r="BP377" s="448" t="str">
        <f t="shared" ref="BP377" si="2101">IF(AD377="","",IF(AND(COUNTA(J377:J379)=0,COUNTA(S377:T379)=0),1,""))</f>
        <v/>
      </c>
      <c r="BQ377" s="447">
        <f t="shared" ref="BQ377:BR377" si="2102">IF(AND($AD377="",COUNTA(S377)&gt;0),1,0)</f>
        <v>0</v>
      </c>
      <c r="BR377" s="447">
        <f t="shared" si="2102"/>
        <v>0</v>
      </c>
      <c r="BS377" s="447" t="str">
        <f t="shared" ref="BS377" si="2103">D377&amp;"-"&amp;S377</f>
        <v>-</v>
      </c>
      <c r="BT377" s="447" t="str">
        <f>IF(S377="","",COUNTIF($BS$14:BS377,BS377))</f>
        <v/>
      </c>
      <c r="BU377" s="447" t="str">
        <f t="shared" ref="BU377" si="2104">D377&amp;"-"&amp;T377</f>
        <v>-</v>
      </c>
      <c r="BV377" s="447" t="str">
        <f>IF(T377="","",COUNTIF($BU$14:BU377,BU377))</f>
        <v/>
      </c>
    </row>
    <row r="378" spans="1:74" s="1" customFormat="1" ht="18" customHeight="1" thickBot="1">
      <c r="A378" s="523"/>
      <c r="B378" s="501"/>
      <c r="C378" s="503"/>
      <c r="D378" s="503"/>
      <c r="E378" s="503"/>
      <c r="F378" s="31" t="str">
        <f>IF(C377&gt;0,VLOOKUP(C377,男子登録情報!$A$1:$H$1688,5,0),"")</f>
        <v/>
      </c>
      <c r="G378" s="492"/>
      <c r="H378" s="492"/>
      <c r="I378" s="8" t="s">
        <v>30</v>
      </c>
      <c r="J378" s="112"/>
      <c r="K378" s="6" t="str">
        <f>IF(J378&gt;0,VLOOKUP(J378,男子登録情報!$J$1:$K$22,2,0),"")</f>
        <v/>
      </c>
      <c r="L378" s="8" t="s">
        <v>31</v>
      </c>
      <c r="M378" s="148"/>
      <c r="N378" s="7" t="str">
        <f t="shared" si="1838"/>
        <v/>
      </c>
      <c r="O378" s="271"/>
      <c r="P378" s="479"/>
      <c r="Q378" s="480"/>
      <c r="R378" s="481"/>
      <c r="S378" s="828"/>
      <c r="T378" s="828"/>
      <c r="W378" s="168">
        <f t="shared" si="1844"/>
        <v>0</v>
      </c>
      <c r="X378" s="447"/>
      <c r="Y378" s="145" t="str">
        <f t="shared" si="1839"/>
        <v/>
      </c>
      <c r="Z378" s="145" t="str">
        <f t="shared" si="1840"/>
        <v/>
      </c>
      <c r="AA378" s="145" t="str">
        <f t="shared" si="1841"/>
        <v/>
      </c>
      <c r="AB378" s="145" t="str">
        <f t="shared" si="1842"/>
        <v/>
      </c>
      <c r="AC378" s="178">
        <f t="shared" si="1846"/>
        <v>0</v>
      </c>
      <c r="AD378" s="308" t="str">
        <f t="shared" ref="AD378:AD379" si="2105">AD377</f>
        <v/>
      </c>
      <c r="AE378" s="145" t="str">
        <f t="shared" si="1848"/>
        <v/>
      </c>
      <c r="AF378" s="145" t="str">
        <f t="shared" si="1849"/>
        <v/>
      </c>
      <c r="AG378" s="182" t="str">
        <f t="shared" si="1850"/>
        <v/>
      </c>
      <c r="AH378" s="164">
        <f t="shared" si="1851"/>
        <v>0</v>
      </c>
      <c r="AJ378" s="164">
        <f t="shared" si="1852"/>
        <v>0</v>
      </c>
      <c r="AK378" s="164" t="str">
        <f t="shared" si="1853"/>
        <v>00000</v>
      </c>
      <c r="AL378" s="188" t="str">
        <f t="shared" si="1854"/>
        <v>0秒0</v>
      </c>
      <c r="AM378" s="189">
        <f t="shared" si="1855"/>
        <v>0</v>
      </c>
      <c r="AN378" s="189" t="str">
        <f t="shared" si="1856"/>
        <v>0</v>
      </c>
      <c r="AO378" s="189" t="str">
        <f t="shared" si="1857"/>
        <v>0</v>
      </c>
      <c r="AP378" s="189" t="str">
        <f t="shared" si="1858"/>
        <v>0m</v>
      </c>
      <c r="AQ378" s="189" t="str">
        <f t="shared" si="1859"/>
        <v>点</v>
      </c>
      <c r="AR378" s="164">
        <f t="shared" si="1860"/>
        <v>0</v>
      </c>
      <c r="AS378" s="144" t="str">
        <f t="shared" si="1861"/>
        <v/>
      </c>
      <c r="AT378" s="164">
        <f t="shared" si="1862"/>
        <v>0</v>
      </c>
      <c r="AU378" s="164">
        <f t="shared" si="1863"/>
        <v>0</v>
      </c>
      <c r="AV378" s="164">
        <f t="shared" si="1864"/>
        <v>0</v>
      </c>
      <c r="AW378" s="458"/>
      <c r="AX378" s="458"/>
      <c r="AY378" s="455"/>
      <c r="AZ378" s="452"/>
      <c r="BA378" s="145" t="str">
        <f t="shared" si="1866"/>
        <v/>
      </c>
      <c r="BB378" s="145" t="str">
        <f t="shared" si="1867"/>
        <v/>
      </c>
      <c r="BC378" s="145" t="str">
        <f t="shared" si="1868"/>
        <v/>
      </c>
      <c r="BD378" s="203" t="str">
        <f>IF(J378="","",COUNTIF($BC$14:BC378,BC378))</f>
        <v/>
      </c>
      <c r="BE378" s="1" t="str">
        <f t="shared" si="1869"/>
        <v/>
      </c>
      <c r="BF378" s="447"/>
      <c r="BG378" s="447"/>
      <c r="BH378" s="447"/>
      <c r="BI378" s="447"/>
      <c r="BJ378" s="447"/>
      <c r="BK378" s="449"/>
      <c r="BL378" s="447"/>
      <c r="BM378" s="447"/>
      <c r="BN378" s="145">
        <f>COUNTIF($AE$14:AE378,AD378&amp;"-"&amp;"*5000m*")</f>
        <v>0</v>
      </c>
      <c r="BO378" s="447"/>
      <c r="BP378" s="449"/>
      <c r="BQ378" s="447"/>
      <c r="BR378" s="447"/>
      <c r="BS378" s="447"/>
      <c r="BT378" s="447"/>
      <c r="BU378" s="447"/>
      <c r="BV378" s="447"/>
    </row>
    <row r="379" spans="1:74" s="1" customFormat="1" ht="18" customHeight="1" thickBot="1">
      <c r="A379" s="524"/>
      <c r="B379" s="169" t="s">
        <v>32</v>
      </c>
      <c r="C379" s="170"/>
      <c r="D379" s="32"/>
      <c r="E379" s="32"/>
      <c r="F379" s="33"/>
      <c r="G379" s="493"/>
      <c r="H379" s="493"/>
      <c r="I379" s="9" t="s">
        <v>33</v>
      </c>
      <c r="J379" s="112"/>
      <c r="K379" s="6" t="str">
        <f>IF(J379&gt;0,VLOOKUP(J379,男子登録情報!$J$1:$K$22,2,0),"")</f>
        <v/>
      </c>
      <c r="L379" s="10" t="s">
        <v>34</v>
      </c>
      <c r="M379" s="149"/>
      <c r="N379" s="7" t="str">
        <f t="shared" si="1838"/>
        <v/>
      </c>
      <c r="O379" s="271"/>
      <c r="P379" s="482"/>
      <c r="Q379" s="483"/>
      <c r="R379" s="484"/>
      <c r="S379" s="829"/>
      <c r="T379" s="829"/>
      <c r="W379" s="168">
        <f t="shared" si="1844"/>
        <v>0</v>
      </c>
      <c r="X379" s="447"/>
      <c r="Y379" s="145" t="str">
        <f t="shared" si="1839"/>
        <v/>
      </c>
      <c r="Z379" s="145" t="str">
        <f t="shared" si="1840"/>
        <v/>
      </c>
      <c r="AA379" s="145" t="str">
        <f t="shared" si="1841"/>
        <v/>
      </c>
      <c r="AB379" s="145" t="str">
        <f t="shared" si="1842"/>
        <v/>
      </c>
      <c r="AC379" s="178">
        <f t="shared" si="1846"/>
        <v>0</v>
      </c>
      <c r="AD379" s="309" t="str">
        <f t="shared" si="2105"/>
        <v/>
      </c>
      <c r="AE379" s="145" t="str">
        <f t="shared" si="1848"/>
        <v/>
      </c>
      <c r="AF379" s="145" t="str">
        <f t="shared" si="1849"/>
        <v/>
      </c>
      <c r="AG379" s="182" t="str">
        <f t="shared" si="1850"/>
        <v/>
      </c>
      <c r="AH379" s="164">
        <f t="shared" si="1851"/>
        <v>0</v>
      </c>
      <c r="AJ379" s="164">
        <f t="shared" si="1852"/>
        <v>0</v>
      </c>
      <c r="AK379" s="164" t="str">
        <f t="shared" si="1853"/>
        <v>00000</v>
      </c>
      <c r="AL379" s="188" t="str">
        <f t="shared" si="1854"/>
        <v>0秒0</v>
      </c>
      <c r="AM379" s="189">
        <f t="shared" si="1855"/>
        <v>0</v>
      </c>
      <c r="AN379" s="189" t="str">
        <f t="shared" si="1856"/>
        <v>0</v>
      </c>
      <c r="AO379" s="189" t="str">
        <f t="shared" si="1857"/>
        <v>0</v>
      </c>
      <c r="AP379" s="189" t="str">
        <f t="shared" si="1858"/>
        <v>0m</v>
      </c>
      <c r="AQ379" s="189" t="str">
        <f t="shared" si="1859"/>
        <v>点</v>
      </c>
      <c r="AR379" s="164">
        <f t="shared" si="1860"/>
        <v>0</v>
      </c>
      <c r="AS379" s="144" t="str">
        <f t="shared" si="1861"/>
        <v/>
      </c>
      <c r="AT379" s="164">
        <f t="shared" si="1862"/>
        <v>0</v>
      </c>
      <c r="AU379" s="164">
        <f t="shared" si="1863"/>
        <v>0</v>
      </c>
      <c r="AV379" s="164">
        <f t="shared" si="1864"/>
        <v>0</v>
      </c>
      <c r="AW379" s="459"/>
      <c r="AX379" s="459"/>
      <c r="AY379" s="456"/>
      <c r="AZ379" s="453"/>
      <c r="BA379" s="145" t="str">
        <f t="shared" si="1866"/>
        <v/>
      </c>
      <c r="BB379" s="145" t="str">
        <f t="shared" si="1867"/>
        <v/>
      </c>
      <c r="BC379" s="145" t="str">
        <f t="shared" si="1868"/>
        <v/>
      </c>
      <c r="BD379" s="203" t="str">
        <f>IF(J379="","",COUNTIF($BC$14:BC379,BC379))</f>
        <v/>
      </c>
      <c r="BE379" s="1" t="str">
        <f t="shared" si="1869"/>
        <v/>
      </c>
      <c r="BF379" s="447"/>
      <c r="BG379" s="447"/>
      <c r="BH379" s="447"/>
      <c r="BI379" s="447"/>
      <c r="BJ379" s="447"/>
      <c r="BK379" s="450"/>
      <c r="BL379" s="447"/>
      <c r="BM379" s="447"/>
      <c r="BN379" s="145">
        <f>COUNTIF($AE$14:AE379,AD379&amp;"-"&amp;"*5000m*")</f>
        <v>0</v>
      </c>
      <c r="BO379" s="447"/>
      <c r="BP379" s="450"/>
      <c r="BQ379" s="447"/>
      <c r="BR379" s="447"/>
      <c r="BS379" s="447"/>
      <c r="BT379" s="447"/>
      <c r="BU379" s="447"/>
      <c r="BV379" s="447"/>
    </row>
    <row r="380" spans="1:74" s="1" customFormat="1" ht="18" customHeight="1" thickTop="1" thickBot="1">
      <c r="A380" s="522">
        <v>123</v>
      </c>
      <c r="B380" s="500" t="s">
        <v>1224</v>
      </c>
      <c r="C380" s="502"/>
      <c r="D380" s="502" t="str">
        <f>IF(C380&gt;0,VLOOKUP(C380,男子登録情報!$A$1:$H$1688,3,0),"")</f>
        <v/>
      </c>
      <c r="E380" s="502" t="str">
        <f>IF(C380&gt;0,VLOOKUP(C380,男子登録情報!$A$1:$H$1688,4,0),"")</f>
        <v/>
      </c>
      <c r="F380" s="30" t="str">
        <f>IF(C380&gt;0,VLOOKUP(C380,男子登録情報!$A$1:$H$1688,8,0),"")</f>
        <v/>
      </c>
      <c r="G380" s="491" t="e">
        <f>IF(F381&gt;0,VLOOKUP(F381,男子登録情報!$N$2:$O$48,2,0),"")</f>
        <v>#N/A</v>
      </c>
      <c r="H380" s="491" t="str">
        <f t="shared" ref="H380" si="2106">IF(C380&gt;0,TEXT(C380,"100000000"),"000000000")</f>
        <v>000000000</v>
      </c>
      <c r="I380" s="5" t="s">
        <v>26</v>
      </c>
      <c r="J380" s="112"/>
      <c r="K380" s="6" t="str">
        <f>IF(J380&gt;0,VLOOKUP(J380,男子登録情報!$J$1:$K$22,2,0),"")</f>
        <v/>
      </c>
      <c r="L380" s="5" t="s">
        <v>29</v>
      </c>
      <c r="M380" s="150"/>
      <c r="N380" s="7" t="str">
        <f t="shared" si="1838"/>
        <v/>
      </c>
      <c r="O380" s="271"/>
      <c r="P380" s="512"/>
      <c r="Q380" s="513"/>
      <c r="R380" s="514"/>
      <c r="S380" s="827"/>
      <c r="T380" s="827"/>
      <c r="W380" s="168">
        <f t="shared" si="1844"/>
        <v>0</v>
      </c>
      <c r="X380" s="447">
        <f t="shared" ref="X380" si="2107">C380</f>
        <v>0</v>
      </c>
      <c r="Y380" s="145" t="str">
        <f t="shared" si="1839"/>
        <v/>
      </c>
      <c r="Z380" s="145" t="str">
        <f t="shared" si="1840"/>
        <v/>
      </c>
      <c r="AA380" s="145" t="str">
        <f t="shared" si="1841"/>
        <v/>
      </c>
      <c r="AB380" s="145" t="str">
        <f t="shared" si="1842"/>
        <v/>
      </c>
      <c r="AC380" s="178">
        <f t="shared" si="1846"/>
        <v>0</v>
      </c>
      <c r="AD380" s="307" t="str">
        <f t="shared" ref="AD380" si="2108">IF(D380="","",D380)</f>
        <v/>
      </c>
      <c r="AE380" s="145" t="str">
        <f t="shared" si="1848"/>
        <v/>
      </c>
      <c r="AF380" s="145" t="str">
        <f t="shared" si="1849"/>
        <v/>
      </c>
      <c r="AG380" s="182" t="str">
        <f t="shared" si="1850"/>
        <v/>
      </c>
      <c r="AH380" s="164">
        <f t="shared" si="1851"/>
        <v>0</v>
      </c>
      <c r="AJ380" s="164">
        <f t="shared" si="1852"/>
        <v>0</v>
      </c>
      <c r="AK380" s="164" t="str">
        <f t="shared" si="1853"/>
        <v>00000</v>
      </c>
      <c r="AL380" s="188" t="str">
        <f t="shared" si="1854"/>
        <v>0秒0</v>
      </c>
      <c r="AM380" s="189">
        <f t="shared" si="1855"/>
        <v>0</v>
      </c>
      <c r="AN380" s="189" t="str">
        <f t="shared" si="1856"/>
        <v>0</v>
      </c>
      <c r="AO380" s="189" t="str">
        <f t="shared" si="1857"/>
        <v>0</v>
      </c>
      <c r="AP380" s="189" t="str">
        <f t="shared" si="1858"/>
        <v>0m</v>
      </c>
      <c r="AQ380" s="189" t="str">
        <f t="shared" si="1859"/>
        <v>点</v>
      </c>
      <c r="AR380" s="164">
        <f t="shared" si="1860"/>
        <v>0</v>
      </c>
      <c r="AS380" s="144" t="str">
        <f t="shared" si="1861"/>
        <v/>
      </c>
      <c r="AT380" s="164">
        <f t="shared" si="1862"/>
        <v>0</v>
      </c>
      <c r="AU380" s="164">
        <f t="shared" si="1863"/>
        <v>0</v>
      </c>
      <c r="AV380" s="164">
        <f t="shared" si="1864"/>
        <v>0</v>
      </c>
      <c r="AW380" s="457">
        <f>IF(S380="",0,COUNTA($S$14:S382))</f>
        <v>0</v>
      </c>
      <c r="AX380" s="457">
        <f>IF(T380="",0,COUNTA($T$14:T382))</f>
        <v>0</v>
      </c>
      <c r="AY380" s="454">
        <f>IF(OR($K380="20100",$K381="20100",$K382="20100"),COUNTIF($K$14:K382,"20100"),0)</f>
        <v>0</v>
      </c>
      <c r="AZ380" s="451">
        <f t="shared" ref="AZ380" si="2109">IF($AY380=0,0,INDEX($M380:$M382,MATCH("20100",$K380:$K382,0),1))</f>
        <v>0</v>
      </c>
      <c r="BA380" s="145" t="str">
        <f t="shared" si="1866"/>
        <v/>
      </c>
      <c r="BB380" s="145" t="str">
        <f t="shared" si="1867"/>
        <v/>
      </c>
      <c r="BC380" s="145" t="str">
        <f t="shared" si="1868"/>
        <v/>
      </c>
      <c r="BD380" s="203" t="str">
        <f>IF(J380="","",COUNTIF($BC$14:BC380,BC380))</f>
        <v/>
      </c>
      <c r="BE380" s="1" t="str">
        <f t="shared" si="1869"/>
        <v/>
      </c>
      <c r="BF380" s="447" t="str">
        <f>IF(D380="","",COUNTIF($AD$14:AD380,AD380))</f>
        <v/>
      </c>
      <c r="BG380" s="447">
        <f t="shared" ref="BG380" si="2110">IF(BF380=1,BF380,0)</f>
        <v>0</v>
      </c>
      <c r="BH380" s="447" t="str">
        <f t="shared" ref="BH380" si="2111">IF(D380="","",$BL380)</f>
        <v/>
      </c>
      <c r="BI380" s="447" t="str">
        <f t="shared" ref="BI380" si="2112">IF(E380="","",$BL380)</f>
        <v/>
      </c>
      <c r="BJ380" s="447" t="str">
        <f t="shared" ref="BJ380" si="2113">IF(F380="","",$BL380)</f>
        <v/>
      </c>
      <c r="BK380" s="448" t="str">
        <f t="shared" ref="BK380" si="2114">IFERROR(IF(G380="","",BL380),"")</f>
        <v/>
      </c>
      <c r="BL380" s="447">
        <v>123</v>
      </c>
      <c r="BM380" s="447">
        <f t="shared" ref="BM380" si="2115">IF(C380&gt;0,"",IF(COUNTIF(BH380:BK382,BL380)=4,"",1))</f>
        <v>1</v>
      </c>
      <c r="BN380" s="145">
        <f>COUNTIF($AE$14:AE380,AD380&amp;"-"&amp;"*5000m*")</f>
        <v>0</v>
      </c>
      <c r="BO380" s="447">
        <f t="shared" ref="BO380" si="2116">SUM(BN380:BN382)/3</f>
        <v>0</v>
      </c>
      <c r="BP380" s="448" t="str">
        <f t="shared" ref="BP380" si="2117">IF(AD380="","",IF(AND(COUNTA(J380:J382)=0,COUNTA(S380:T382)=0),1,""))</f>
        <v/>
      </c>
      <c r="BQ380" s="447">
        <f t="shared" ref="BQ380:BR380" si="2118">IF(AND($AD380="",COUNTA(S380)&gt;0),1,0)</f>
        <v>0</v>
      </c>
      <c r="BR380" s="447">
        <f t="shared" si="2118"/>
        <v>0</v>
      </c>
      <c r="BS380" s="447" t="str">
        <f t="shared" ref="BS380" si="2119">D380&amp;"-"&amp;S380</f>
        <v>-</v>
      </c>
      <c r="BT380" s="447" t="str">
        <f>IF(S380="","",COUNTIF($BS$14:BS380,BS380))</f>
        <v/>
      </c>
      <c r="BU380" s="447" t="str">
        <f t="shared" ref="BU380" si="2120">D380&amp;"-"&amp;T380</f>
        <v>-</v>
      </c>
      <c r="BV380" s="447" t="str">
        <f>IF(T380="","",COUNTIF($BU$14:BU380,BU380))</f>
        <v/>
      </c>
    </row>
    <row r="381" spans="1:74" s="1" customFormat="1" ht="18" customHeight="1" thickBot="1">
      <c r="A381" s="523"/>
      <c r="B381" s="501"/>
      <c r="C381" s="503"/>
      <c r="D381" s="503"/>
      <c r="E381" s="503"/>
      <c r="F381" s="31" t="str">
        <f>IF(C380&gt;0,VLOOKUP(C380,男子登録情報!$A$1:$H$1688,5,0),"")</f>
        <v/>
      </c>
      <c r="G381" s="492"/>
      <c r="H381" s="492"/>
      <c r="I381" s="8" t="s">
        <v>30</v>
      </c>
      <c r="J381" s="112"/>
      <c r="K381" s="6" t="str">
        <f>IF(J381&gt;0,VLOOKUP(J381,男子登録情報!$J$1:$K$22,2,0),"")</f>
        <v/>
      </c>
      <c r="L381" s="8" t="s">
        <v>31</v>
      </c>
      <c r="M381" s="148"/>
      <c r="N381" s="7" t="str">
        <f t="shared" si="1838"/>
        <v/>
      </c>
      <c r="O381" s="271"/>
      <c r="P381" s="479"/>
      <c r="Q381" s="480"/>
      <c r="R381" s="481"/>
      <c r="S381" s="828"/>
      <c r="T381" s="828"/>
      <c r="W381" s="168">
        <f t="shared" si="1844"/>
        <v>0</v>
      </c>
      <c r="X381" s="447"/>
      <c r="Y381" s="145" t="str">
        <f t="shared" si="1839"/>
        <v/>
      </c>
      <c r="Z381" s="145" t="str">
        <f t="shared" si="1840"/>
        <v/>
      </c>
      <c r="AA381" s="145" t="str">
        <f t="shared" si="1841"/>
        <v/>
      </c>
      <c r="AB381" s="145" t="str">
        <f t="shared" si="1842"/>
        <v/>
      </c>
      <c r="AC381" s="178">
        <f t="shared" si="1846"/>
        <v>0</v>
      </c>
      <c r="AD381" s="308" t="str">
        <f t="shared" ref="AD381:AD382" si="2121">AD380</f>
        <v/>
      </c>
      <c r="AE381" s="145" t="str">
        <f t="shared" si="1848"/>
        <v/>
      </c>
      <c r="AF381" s="145" t="str">
        <f t="shared" si="1849"/>
        <v/>
      </c>
      <c r="AG381" s="182" t="str">
        <f t="shared" si="1850"/>
        <v/>
      </c>
      <c r="AH381" s="164">
        <f t="shared" si="1851"/>
        <v>0</v>
      </c>
      <c r="AJ381" s="164">
        <f t="shared" si="1852"/>
        <v>0</v>
      </c>
      <c r="AK381" s="164" t="str">
        <f t="shared" si="1853"/>
        <v>00000</v>
      </c>
      <c r="AL381" s="188" t="str">
        <f t="shared" si="1854"/>
        <v>0秒0</v>
      </c>
      <c r="AM381" s="189">
        <f t="shared" si="1855"/>
        <v>0</v>
      </c>
      <c r="AN381" s="189" t="str">
        <f t="shared" si="1856"/>
        <v>0</v>
      </c>
      <c r="AO381" s="189" t="str">
        <f t="shared" si="1857"/>
        <v>0</v>
      </c>
      <c r="AP381" s="189" t="str">
        <f t="shared" si="1858"/>
        <v>0m</v>
      </c>
      <c r="AQ381" s="189" t="str">
        <f t="shared" si="1859"/>
        <v>点</v>
      </c>
      <c r="AR381" s="164">
        <f t="shared" si="1860"/>
        <v>0</v>
      </c>
      <c r="AS381" s="144" t="str">
        <f t="shared" si="1861"/>
        <v/>
      </c>
      <c r="AT381" s="164">
        <f t="shared" si="1862"/>
        <v>0</v>
      </c>
      <c r="AU381" s="164">
        <f t="shared" si="1863"/>
        <v>0</v>
      </c>
      <c r="AV381" s="164">
        <f t="shared" si="1864"/>
        <v>0</v>
      </c>
      <c r="AW381" s="458"/>
      <c r="AX381" s="458"/>
      <c r="AY381" s="455"/>
      <c r="AZ381" s="452"/>
      <c r="BA381" s="145" t="str">
        <f t="shared" si="1866"/>
        <v/>
      </c>
      <c r="BB381" s="145" t="str">
        <f t="shared" si="1867"/>
        <v/>
      </c>
      <c r="BC381" s="145" t="str">
        <f t="shared" si="1868"/>
        <v/>
      </c>
      <c r="BD381" s="203" t="str">
        <f>IF(J381="","",COUNTIF($BC$14:BC381,BC381))</f>
        <v/>
      </c>
      <c r="BE381" s="1" t="str">
        <f t="shared" si="1869"/>
        <v/>
      </c>
      <c r="BF381" s="447"/>
      <c r="BG381" s="447"/>
      <c r="BH381" s="447"/>
      <c r="BI381" s="447"/>
      <c r="BJ381" s="447"/>
      <c r="BK381" s="449"/>
      <c r="BL381" s="447"/>
      <c r="BM381" s="447"/>
      <c r="BN381" s="145">
        <f>COUNTIF($AE$14:AE381,AD381&amp;"-"&amp;"*5000m*")</f>
        <v>0</v>
      </c>
      <c r="BO381" s="447"/>
      <c r="BP381" s="449"/>
      <c r="BQ381" s="447"/>
      <c r="BR381" s="447"/>
      <c r="BS381" s="447"/>
      <c r="BT381" s="447"/>
      <c r="BU381" s="447"/>
      <c r="BV381" s="447"/>
    </row>
    <row r="382" spans="1:74" s="1" customFormat="1" ht="18" customHeight="1" thickBot="1">
      <c r="A382" s="524"/>
      <c r="B382" s="169" t="s">
        <v>32</v>
      </c>
      <c r="C382" s="170"/>
      <c r="D382" s="32"/>
      <c r="E382" s="32"/>
      <c r="F382" s="33"/>
      <c r="G382" s="493"/>
      <c r="H382" s="493"/>
      <c r="I382" s="9" t="s">
        <v>33</v>
      </c>
      <c r="J382" s="112"/>
      <c r="K382" s="6" t="str">
        <f>IF(J382&gt;0,VLOOKUP(J382,男子登録情報!$J$1:$K$22,2,0),"")</f>
        <v/>
      </c>
      <c r="L382" s="10" t="s">
        <v>34</v>
      </c>
      <c r="M382" s="149"/>
      <c r="N382" s="7" t="str">
        <f t="shared" si="1838"/>
        <v/>
      </c>
      <c r="O382" s="271"/>
      <c r="P382" s="482"/>
      <c r="Q382" s="483"/>
      <c r="R382" s="484"/>
      <c r="S382" s="829"/>
      <c r="T382" s="829"/>
      <c r="W382" s="168">
        <f t="shared" si="1844"/>
        <v>0</v>
      </c>
      <c r="X382" s="447"/>
      <c r="Y382" s="145" t="str">
        <f t="shared" si="1839"/>
        <v/>
      </c>
      <c r="Z382" s="145" t="str">
        <f t="shared" si="1840"/>
        <v/>
      </c>
      <c r="AA382" s="145" t="str">
        <f t="shared" si="1841"/>
        <v/>
      </c>
      <c r="AB382" s="145" t="str">
        <f t="shared" si="1842"/>
        <v/>
      </c>
      <c r="AC382" s="178">
        <f t="shared" si="1846"/>
        <v>0</v>
      </c>
      <c r="AD382" s="309" t="str">
        <f t="shared" si="2121"/>
        <v/>
      </c>
      <c r="AE382" s="145" t="str">
        <f t="shared" si="1848"/>
        <v/>
      </c>
      <c r="AF382" s="145" t="str">
        <f t="shared" si="1849"/>
        <v/>
      </c>
      <c r="AG382" s="182" t="str">
        <f t="shared" si="1850"/>
        <v/>
      </c>
      <c r="AH382" s="164">
        <f t="shared" si="1851"/>
        <v>0</v>
      </c>
      <c r="AJ382" s="164">
        <f t="shared" si="1852"/>
        <v>0</v>
      </c>
      <c r="AK382" s="164" t="str">
        <f t="shared" si="1853"/>
        <v>00000</v>
      </c>
      <c r="AL382" s="188" t="str">
        <f t="shared" si="1854"/>
        <v>0秒0</v>
      </c>
      <c r="AM382" s="189">
        <f t="shared" si="1855"/>
        <v>0</v>
      </c>
      <c r="AN382" s="189" t="str">
        <f t="shared" si="1856"/>
        <v>0</v>
      </c>
      <c r="AO382" s="189" t="str">
        <f t="shared" si="1857"/>
        <v>0</v>
      </c>
      <c r="AP382" s="189" t="str">
        <f t="shared" si="1858"/>
        <v>0m</v>
      </c>
      <c r="AQ382" s="189" t="str">
        <f t="shared" si="1859"/>
        <v>点</v>
      </c>
      <c r="AR382" s="164">
        <f t="shared" si="1860"/>
        <v>0</v>
      </c>
      <c r="AS382" s="144" t="str">
        <f t="shared" si="1861"/>
        <v/>
      </c>
      <c r="AT382" s="164">
        <f t="shared" si="1862"/>
        <v>0</v>
      </c>
      <c r="AU382" s="164">
        <f t="shared" si="1863"/>
        <v>0</v>
      </c>
      <c r="AV382" s="164">
        <f t="shared" si="1864"/>
        <v>0</v>
      </c>
      <c r="AW382" s="459"/>
      <c r="AX382" s="459"/>
      <c r="AY382" s="456"/>
      <c r="AZ382" s="453"/>
      <c r="BA382" s="145" t="str">
        <f t="shared" si="1866"/>
        <v/>
      </c>
      <c r="BB382" s="145" t="str">
        <f t="shared" si="1867"/>
        <v/>
      </c>
      <c r="BC382" s="145" t="str">
        <f t="shared" si="1868"/>
        <v/>
      </c>
      <c r="BD382" s="203" t="str">
        <f>IF(J382="","",COUNTIF($BC$14:BC382,BC382))</f>
        <v/>
      </c>
      <c r="BE382" s="1" t="str">
        <f t="shared" si="1869"/>
        <v/>
      </c>
      <c r="BF382" s="447"/>
      <c r="BG382" s="447"/>
      <c r="BH382" s="447"/>
      <c r="BI382" s="447"/>
      <c r="BJ382" s="447"/>
      <c r="BK382" s="450"/>
      <c r="BL382" s="447"/>
      <c r="BM382" s="447"/>
      <c r="BN382" s="145">
        <f>COUNTIF($AE$14:AE382,AD382&amp;"-"&amp;"*5000m*")</f>
        <v>0</v>
      </c>
      <c r="BO382" s="447"/>
      <c r="BP382" s="450"/>
      <c r="BQ382" s="447"/>
      <c r="BR382" s="447"/>
      <c r="BS382" s="447"/>
      <c r="BT382" s="447"/>
      <c r="BU382" s="447"/>
      <c r="BV382" s="447"/>
    </row>
    <row r="383" spans="1:74" s="1" customFormat="1" ht="18" customHeight="1" thickTop="1" thickBot="1">
      <c r="A383" s="522">
        <v>124</v>
      </c>
      <c r="B383" s="500" t="s">
        <v>1224</v>
      </c>
      <c r="C383" s="502"/>
      <c r="D383" s="502" t="str">
        <f>IF(C383&gt;0,VLOOKUP(C383,男子登録情報!$A$1:$H$1688,3,0),"")</f>
        <v/>
      </c>
      <c r="E383" s="502" t="str">
        <f>IF(C383&gt;0,VLOOKUP(C383,男子登録情報!$A$1:$H$1688,4,0),"")</f>
        <v/>
      </c>
      <c r="F383" s="30" t="str">
        <f>IF(C383&gt;0,VLOOKUP(C383,男子登録情報!$A$1:$H$1688,8,0),"")</f>
        <v/>
      </c>
      <c r="G383" s="491" t="e">
        <f>IF(F384&gt;0,VLOOKUP(F384,男子登録情報!$N$2:$O$48,2,0),"")</f>
        <v>#N/A</v>
      </c>
      <c r="H383" s="491" t="str">
        <f t="shared" ref="H383" si="2122">IF(C383&gt;0,TEXT(C383,"100000000"),"000000000")</f>
        <v>000000000</v>
      </c>
      <c r="I383" s="5" t="s">
        <v>26</v>
      </c>
      <c r="J383" s="112"/>
      <c r="K383" s="6" t="str">
        <f>IF(J383&gt;0,VLOOKUP(J383,男子登録情報!$J$1:$K$22,2,0),"")</f>
        <v/>
      </c>
      <c r="L383" s="5" t="s">
        <v>29</v>
      </c>
      <c r="M383" s="150"/>
      <c r="N383" s="7" t="str">
        <f t="shared" si="1838"/>
        <v/>
      </c>
      <c r="O383" s="271"/>
      <c r="P383" s="512"/>
      <c r="Q383" s="513"/>
      <c r="R383" s="514"/>
      <c r="S383" s="827"/>
      <c r="T383" s="827"/>
      <c r="W383" s="168">
        <f t="shared" si="1844"/>
        <v>0</v>
      </c>
      <c r="X383" s="447">
        <f t="shared" ref="X383" si="2123">C383</f>
        <v>0</v>
      </c>
      <c r="Y383" s="145" t="str">
        <f t="shared" si="1839"/>
        <v/>
      </c>
      <c r="Z383" s="145" t="str">
        <f t="shared" si="1840"/>
        <v/>
      </c>
      <c r="AA383" s="145" t="str">
        <f t="shared" si="1841"/>
        <v/>
      </c>
      <c r="AB383" s="145" t="str">
        <f t="shared" si="1842"/>
        <v/>
      </c>
      <c r="AC383" s="178">
        <f t="shared" si="1846"/>
        <v>0</v>
      </c>
      <c r="AD383" s="307" t="str">
        <f t="shared" ref="AD383" si="2124">IF(D383="","",D383)</f>
        <v/>
      </c>
      <c r="AE383" s="145" t="str">
        <f t="shared" si="1848"/>
        <v/>
      </c>
      <c r="AF383" s="145" t="str">
        <f t="shared" si="1849"/>
        <v/>
      </c>
      <c r="AG383" s="182" t="str">
        <f t="shared" si="1850"/>
        <v/>
      </c>
      <c r="AH383" s="164">
        <f t="shared" si="1851"/>
        <v>0</v>
      </c>
      <c r="AJ383" s="164">
        <f t="shared" si="1852"/>
        <v>0</v>
      </c>
      <c r="AK383" s="164" t="str">
        <f t="shared" si="1853"/>
        <v>00000</v>
      </c>
      <c r="AL383" s="188" t="str">
        <f t="shared" si="1854"/>
        <v>0秒0</v>
      </c>
      <c r="AM383" s="189">
        <f t="shared" si="1855"/>
        <v>0</v>
      </c>
      <c r="AN383" s="189" t="str">
        <f t="shared" si="1856"/>
        <v>0</v>
      </c>
      <c r="AO383" s="189" t="str">
        <f t="shared" si="1857"/>
        <v>0</v>
      </c>
      <c r="AP383" s="189" t="str">
        <f t="shared" si="1858"/>
        <v>0m</v>
      </c>
      <c r="AQ383" s="189" t="str">
        <f t="shared" si="1859"/>
        <v>点</v>
      </c>
      <c r="AR383" s="164">
        <f t="shared" si="1860"/>
        <v>0</v>
      </c>
      <c r="AS383" s="144" t="str">
        <f t="shared" si="1861"/>
        <v/>
      </c>
      <c r="AT383" s="164">
        <f t="shared" si="1862"/>
        <v>0</v>
      </c>
      <c r="AU383" s="164">
        <f t="shared" si="1863"/>
        <v>0</v>
      </c>
      <c r="AV383" s="164">
        <f t="shared" si="1864"/>
        <v>0</v>
      </c>
      <c r="AW383" s="457">
        <f>IF(S383="",0,COUNTA($S$14:S385))</f>
        <v>0</v>
      </c>
      <c r="AX383" s="457">
        <f>IF(T383="",0,COUNTA($T$14:T385))</f>
        <v>0</v>
      </c>
      <c r="AY383" s="454">
        <f>IF(OR($K383="20100",$K384="20100",$K385="20100"),COUNTIF($K$14:K385,"20100"),0)</f>
        <v>0</v>
      </c>
      <c r="AZ383" s="451">
        <f t="shared" ref="AZ383" si="2125">IF($AY383=0,0,INDEX($M383:$M385,MATCH("20100",$K383:$K385,0),1))</f>
        <v>0</v>
      </c>
      <c r="BA383" s="145" t="str">
        <f t="shared" si="1866"/>
        <v/>
      </c>
      <c r="BB383" s="145" t="str">
        <f t="shared" si="1867"/>
        <v/>
      </c>
      <c r="BC383" s="145" t="str">
        <f t="shared" si="1868"/>
        <v/>
      </c>
      <c r="BD383" s="203" t="str">
        <f>IF(J383="","",COUNTIF($BC$14:BC383,BC383))</f>
        <v/>
      </c>
      <c r="BE383" s="1" t="str">
        <f t="shared" si="1869"/>
        <v/>
      </c>
      <c r="BF383" s="447" t="str">
        <f>IF(D383="","",COUNTIF($AD$14:AD383,AD383))</f>
        <v/>
      </c>
      <c r="BG383" s="447">
        <f t="shared" ref="BG383" si="2126">IF(BF383=1,BF383,0)</f>
        <v>0</v>
      </c>
      <c r="BH383" s="447" t="str">
        <f t="shared" ref="BH383" si="2127">IF(D383="","",$BL383)</f>
        <v/>
      </c>
      <c r="BI383" s="447" t="str">
        <f t="shared" ref="BI383" si="2128">IF(E383="","",$BL383)</f>
        <v/>
      </c>
      <c r="BJ383" s="447" t="str">
        <f t="shared" ref="BJ383" si="2129">IF(F383="","",$BL383)</f>
        <v/>
      </c>
      <c r="BK383" s="448" t="str">
        <f t="shared" ref="BK383" si="2130">IFERROR(IF(G383="","",BL383),"")</f>
        <v/>
      </c>
      <c r="BL383" s="447">
        <v>124</v>
      </c>
      <c r="BM383" s="447">
        <f t="shared" ref="BM383" si="2131">IF(C383&gt;0,"",IF(COUNTIF(BH383:BK385,BL383)=4,"",1))</f>
        <v>1</v>
      </c>
      <c r="BN383" s="145">
        <f>COUNTIF($AE$14:AE383,AD383&amp;"-"&amp;"*5000m*")</f>
        <v>0</v>
      </c>
      <c r="BO383" s="447">
        <f t="shared" ref="BO383" si="2132">SUM(BN383:BN385)/3</f>
        <v>0</v>
      </c>
      <c r="BP383" s="448" t="str">
        <f t="shared" ref="BP383" si="2133">IF(AD383="","",IF(AND(COUNTA(J383:J385)=0,COUNTA(S383:T385)=0),1,""))</f>
        <v/>
      </c>
      <c r="BQ383" s="447">
        <f t="shared" ref="BQ383:BR383" si="2134">IF(AND($AD383="",COUNTA(S383)&gt;0),1,0)</f>
        <v>0</v>
      </c>
      <c r="BR383" s="447">
        <f t="shared" si="2134"/>
        <v>0</v>
      </c>
      <c r="BS383" s="447" t="str">
        <f t="shared" ref="BS383" si="2135">D383&amp;"-"&amp;S383</f>
        <v>-</v>
      </c>
      <c r="BT383" s="447" t="str">
        <f>IF(S383="","",COUNTIF($BS$14:BS383,BS383))</f>
        <v/>
      </c>
      <c r="BU383" s="447" t="str">
        <f t="shared" ref="BU383" si="2136">D383&amp;"-"&amp;T383</f>
        <v>-</v>
      </c>
      <c r="BV383" s="447" t="str">
        <f>IF(T383="","",COUNTIF($BU$14:BU383,BU383))</f>
        <v/>
      </c>
    </row>
    <row r="384" spans="1:74" s="1" customFormat="1" ht="18" customHeight="1" thickBot="1">
      <c r="A384" s="523"/>
      <c r="B384" s="501"/>
      <c r="C384" s="503"/>
      <c r="D384" s="503"/>
      <c r="E384" s="503"/>
      <c r="F384" s="31" t="str">
        <f>IF(C383&gt;0,VLOOKUP(C383,男子登録情報!$A$1:$H$1688,5,0),"")</f>
        <v/>
      </c>
      <c r="G384" s="492"/>
      <c r="H384" s="492"/>
      <c r="I384" s="8" t="s">
        <v>30</v>
      </c>
      <c r="J384" s="112"/>
      <c r="K384" s="6" t="str">
        <f>IF(J384&gt;0,VLOOKUP(J384,男子登録情報!$J$1:$K$22,2,0),"")</f>
        <v/>
      </c>
      <c r="L384" s="8" t="s">
        <v>31</v>
      </c>
      <c r="M384" s="148"/>
      <c r="N384" s="7" t="str">
        <f t="shared" si="1838"/>
        <v/>
      </c>
      <c r="O384" s="271"/>
      <c r="P384" s="479"/>
      <c r="Q384" s="480"/>
      <c r="R384" s="481"/>
      <c r="S384" s="828"/>
      <c r="T384" s="828"/>
      <c r="W384" s="168">
        <f t="shared" si="1844"/>
        <v>0</v>
      </c>
      <c r="X384" s="447"/>
      <c r="Y384" s="145" t="str">
        <f t="shared" si="1839"/>
        <v/>
      </c>
      <c r="Z384" s="145" t="str">
        <f t="shared" si="1840"/>
        <v/>
      </c>
      <c r="AA384" s="145" t="str">
        <f t="shared" si="1841"/>
        <v/>
      </c>
      <c r="AB384" s="145" t="str">
        <f t="shared" si="1842"/>
        <v/>
      </c>
      <c r="AC384" s="178">
        <f t="shared" si="1846"/>
        <v>0</v>
      </c>
      <c r="AD384" s="308" t="str">
        <f t="shared" ref="AD384:AD385" si="2137">AD383</f>
        <v/>
      </c>
      <c r="AE384" s="145" t="str">
        <f t="shared" si="1848"/>
        <v/>
      </c>
      <c r="AF384" s="145" t="str">
        <f t="shared" si="1849"/>
        <v/>
      </c>
      <c r="AG384" s="182" t="str">
        <f t="shared" si="1850"/>
        <v/>
      </c>
      <c r="AH384" s="164">
        <f t="shared" si="1851"/>
        <v>0</v>
      </c>
      <c r="AJ384" s="164">
        <f t="shared" si="1852"/>
        <v>0</v>
      </c>
      <c r="AK384" s="164" t="str">
        <f t="shared" si="1853"/>
        <v>00000</v>
      </c>
      <c r="AL384" s="188" t="str">
        <f t="shared" si="1854"/>
        <v>0秒0</v>
      </c>
      <c r="AM384" s="189">
        <f t="shared" si="1855"/>
        <v>0</v>
      </c>
      <c r="AN384" s="189" t="str">
        <f t="shared" si="1856"/>
        <v>0</v>
      </c>
      <c r="AO384" s="189" t="str">
        <f t="shared" si="1857"/>
        <v>0</v>
      </c>
      <c r="AP384" s="189" t="str">
        <f t="shared" si="1858"/>
        <v>0m</v>
      </c>
      <c r="AQ384" s="189" t="str">
        <f t="shared" si="1859"/>
        <v>点</v>
      </c>
      <c r="AR384" s="164">
        <f t="shared" si="1860"/>
        <v>0</v>
      </c>
      <c r="AS384" s="144" t="str">
        <f t="shared" si="1861"/>
        <v/>
      </c>
      <c r="AT384" s="164">
        <f t="shared" si="1862"/>
        <v>0</v>
      </c>
      <c r="AU384" s="164">
        <f t="shared" si="1863"/>
        <v>0</v>
      </c>
      <c r="AV384" s="164">
        <f t="shared" si="1864"/>
        <v>0</v>
      </c>
      <c r="AW384" s="458"/>
      <c r="AX384" s="458"/>
      <c r="AY384" s="455"/>
      <c r="AZ384" s="452"/>
      <c r="BA384" s="145" t="str">
        <f t="shared" si="1866"/>
        <v/>
      </c>
      <c r="BB384" s="145" t="str">
        <f t="shared" si="1867"/>
        <v/>
      </c>
      <c r="BC384" s="145" t="str">
        <f t="shared" si="1868"/>
        <v/>
      </c>
      <c r="BD384" s="203" t="str">
        <f>IF(J384="","",COUNTIF($BC$14:BC384,BC384))</f>
        <v/>
      </c>
      <c r="BE384" s="1" t="str">
        <f t="shared" si="1869"/>
        <v/>
      </c>
      <c r="BF384" s="447"/>
      <c r="BG384" s="447"/>
      <c r="BH384" s="447"/>
      <c r="BI384" s="447"/>
      <c r="BJ384" s="447"/>
      <c r="BK384" s="449"/>
      <c r="BL384" s="447"/>
      <c r="BM384" s="447"/>
      <c r="BN384" s="145">
        <f>COUNTIF($AE$14:AE384,AD384&amp;"-"&amp;"*5000m*")</f>
        <v>0</v>
      </c>
      <c r="BO384" s="447"/>
      <c r="BP384" s="449"/>
      <c r="BQ384" s="447"/>
      <c r="BR384" s="447"/>
      <c r="BS384" s="447"/>
      <c r="BT384" s="447"/>
      <c r="BU384" s="447"/>
      <c r="BV384" s="447"/>
    </row>
    <row r="385" spans="1:74" s="1" customFormat="1" ht="18" customHeight="1" thickBot="1">
      <c r="A385" s="524"/>
      <c r="B385" s="169" t="s">
        <v>32</v>
      </c>
      <c r="C385" s="170"/>
      <c r="D385" s="32"/>
      <c r="E385" s="32"/>
      <c r="F385" s="33"/>
      <c r="G385" s="493"/>
      <c r="H385" s="493"/>
      <c r="I385" s="9" t="s">
        <v>33</v>
      </c>
      <c r="J385" s="112"/>
      <c r="K385" s="6" t="str">
        <f>IF(J385&gt;0,VLOOKUP(J385,男子登録情報!$J$1:$K$22,2,0),"")</f>
        <v/>
      </c>
      <c r="L385" s="10" t="s">
        <v>34</v>
      </c>
      <c r="M385" s="149"/>
      <c r="N385" s="7" t="str">
        <f t="shared" si="1838"/>
        <v/>
      </c>
      <c r="O385" s="271"/>
      <c r="P385" s="482"/>
      <c r="Q385" s="483"/>
      <c r="R385" s="484"/>
      <c r="S385" s="829"/>
      <c r="T385" s="829"/>
      <c r="W385" s="168">
        <f t="shared" si="1844"/>
        <v>0</v>
      </c>
      <c r="X385" s="447"/>
      <c r="Y385" s="145" t="str">
        <f t="shared" si="1839"/>
        <v/>
      </c>
      <c r="Z385" s="145" t="str">
        <f t="shared" si="1840"/>
        <v/>
      </c>
      <c r="AA385" s="145" t="str">
        <f t="shared" si="1841"/>
        <v/>
      </c>
      <c r="AB385" s="145" t="str">
        <f t="shared" si="1842"/>
        <v/>
      </c>
      <c r="AC385" s="178">
        <f t="shared" si="1846"/>
        <v>0</v>
      </c>
      <c r="AD385" s="309" t="str">
        <f t="shared" si="2137"/>
        <v/>
      </c>
      <c r="AE385" s="145" t="str">
        <f t="shared" si="1848"/>
        <v/>
      </c>
      <c r="AF385" s="145" t="str">
        <f t="shared" si="1849"/>
        <v/>
      </c>
      <c r="AG385" s="182" t="str">
        <f t="shared" si="1850"/>
        <v/>
      </c>
      <c r="AH385" s="164">
        <f t="shared" si="1851"/>
        <v>0</v>
      </c>
      <c r="AJ385" s="164">
        <f t="shared" si="1852"/>
        <v>0</v>
      </c>
      <c r="AK385" s="164" t="str">
        <f t="shared" si="1853"/>
        <v>00000</v>
      </c>
      <c r="AL385" s="188" t="str">
        <f t="shared" si="1854"/>
        <v>0秒0</v>
      </c>
      <c r="AM385" s="189">
        <f t="shared" si="1855"/>
        <v>0</v>
      </c>
      <c r="AN385" s="189" t="str">
        <f t="shared" si="1856"/>
        <v>0</v>
      </c>
      <c r="AO385" s="189" t="str">
        <f t="shared" si="1857"/>
        <v>0</v>
      </c>
      <c r="AP385" s="189" t="str">
        <f t="shared" si="1858"/>
        <v>0m</v>
      </c>
      <c r="AQ385" s="189" t="str">
        <f t="shared" si="1859"/>
        <v>点</v>
      </c>
      <c r="AR385" s="164">
        <f t="shared" si="1860"/>
        <v>0</v>
      </c>
      <c r="AS385" s="144" t="str">
        <f t="shared" si="1861"/>
        <v/>
      </c>
      <c r="AT385" s="164">
        <f t="shared" si="1862"/>
        <v>0</v>
      </c>
      <c r="AU385" s="164">
        <f t="shared" si="1863"/>
        <v>0</v>
      </c>
      <c r="AV385" s="164">
        <f t="shared" si="1864"/>
        <v>0</v>
      </c>
      <c r="AW385" s="459"/>
      <c r="AX385" s="459"/>
      <c r="AY385" s="456"/>
      <c r="AZ385" s="453"/>
      <c r="BA385" s="145" t="str">
        <f t="shared" si="1866"/>
        <v/>
      </c>
      <c r="BB385" s="145" t="str">
        <f t="shared" si="1867"/>
        <v/>
      </c>
      <c r="BC385" s="145" t="str">
        <f t="shared" si="1868"/>
        <v/>
      </c>
      <c r="BD385" s="203" t="str">
        <f>IF(J385="","",COUNTIF($BC$14:BC385,BC385))</f>
        <v/>
      </c>
      <c r="BE385" s="1" t="str">
        <f t="shared" si="1869"/>
        <v/>
      </c>
      <c r="BF385" s="447"/>
      <c r="BG385" s="447"/>
      <c r="BH385" s="447"/>
      <c r="BI385" s="447"/>
      <c r="BJ385" s="447"/>
      <c r="BK385" s="450"/>
      <c r="BL385" s="447"/>
      <c r="BM385" s="447"/>
      <c r="BN385" s="145">
        <f>COUNTIF($AE$14:AE385,AD385&amp;"-"&amp;"*5000m*")</f>
        <v>0</v>
      </c>
      <c r="BO385" s="447"/>
      <c r="BP385" s="450"/>
      <c r="BQ385" s="447"/>
      <c r="BR385" s="447"/>
      <c r="BS385" s="447"/>
      <c r="BT385" s="447"/>
      <c r="BU385" s="447"/>
      <c r="BV385" s="447"/>
    </row>
    <row r="386" spans="1:74" s="1" customFormat="1" ht="18" customHeight="1" thickTop="1" thickBot="1">
      <c r="A386" s="522">
        <v>125</v>
      </c>
      <c r="B386" s="500" t="s">
        <v>1224</v>
      </c>
      <c r="C386" s="502"/>
      <c r="D386" s="502" t="str">
        <f>IF(C386&gt;0,VLOOKUP(C386,男子登録情報!$A$1:$H$1688,3,0),"")</f>
        <v/>
      </c>
      <c r="E386" s="502" t="str">
        <f>IF(C386&gt;0,VLOOKUP(C386,男子登録情報!$A$1:$H$1688,4,0),"")</f>
        <v/>
      </c>
      <c r="F386" s="30" t="str">
        <f>IF(C386&gt;0,VLOOKUP(C386,男子登録情報!$A$1:$H$1688,8,0),"")</f>
        <v/>
      </c>
      <c r="G386" s="491" t="e">
        <f>IF(F387&gt;0,VLOOKUP(F387,男子登録情報!$N$2:$O$48,2,0),"")</f>
        <v>#N/A</v>
      </c>
      <c r="H386" s="491" t="str">
        <f t="shared" ref="H386" si="2138">IF(C386&gt;0,TEXT(C386,"100000000"),"000000000")</f>
        <v>000000000</v>
      </c>
      <c r="I386" s="5" t="s">
        <v>26</v>
      </c>
      <c r="J386" s="112"/>
      <c r="K386" s="6" t="str">
        <f>IF(J386&gt;0,VLOOKUP(J386,男子登録情報!$J$1:$K$22,2,0),"")</f>
        <v/>
      </c>
      <c r="L386" s="5" t="s">
        <v>29</v>
      </c>
      <c r="M386" s="150"/>
      <c r="N386" s="7" t="str">
        <f t="shared" si="1838"/>
        <v/>
      </c>
      <c r="O386" s="271"/>
      <c r="P386" s="512"/>
      <c r="Q386" s="513"/>
      <c r="R386" s="514"/>
      <c r="S386" s="827"/>
      <c r="T386" s="827"/>
      <c r="W386" s="168">
        <f t="shared" si="1844"/>
        <v>0</v>
      </c>
      <c r="X386" s="447">
        <f t="shared" ref="X386" si="2139">C386</f>
        <v>0</v>
      </c>
      <c r="Y386" s="145" t="str">
        <f t="shared" si="1839"/>
        <v/>
      </c>
      <c r="Z386" s="145" t="str">
        <f t="shared" si="1840"/>
        <v/>
      </c>
      <c r="AA386" s="145" t="str">
        <f t="shared" si="1841"/>
        <v/>
      </c>
      <c r="AB386" s="145" t="str">
        <f t="shared" si="1842"/>
        <v/>
      </c>
      <c r="AC386" s="178">
        <f t="shared" si="1846"/>
        <v>0</v>
      </c>
      <c r="AD386" s="307" t="str">
        <f t="shared" ref="AD386" si="2140">IF(D386="","",D386)</f>
        <v/>
      </c>
      <c r="AE386" s="145" t="str">
        <f t="shared" si="1848"/>
        <v/>
      </c>
      <c r="AF386" s="145" t="str">
        <f t="shared" si="1849"/>
        <v/>
      </c>
      <c r="AG386" s="182" t="str">
        <f t="shared" si="1850"/>
        <v/>
      </c>
      <c r="AH386" s="164">
        <f t="shared" si="1851"/>
        <v>0</v>
      </c>
      <c r="AJ386" s="164">
        <f t="shared" si="1852"/>
        <v>0</v>
      </c>
      <c r="AK386" s="164" t="str">
        <f t="shared" si="1853"/>
        <v>00000</v>
      </c>
      <c r="AL386" s="188" t="str">
        <f t="shared" si="1854"/>
        <v>0秒0</v>
      </c>
      <c r="AM386" s="189">
        <f t="shared" si="1855"/>
        <v>0</v>
      </c>
      <c r="AN386" s="189" t="str">
        <f t="shared" si="1856"/>
        <v>0</v>
      </c>
      <c r="AO386" s="189" t="str">
        <f t="shared" si="1857"/>
        <v>0</v>
      </c>
      <c r="AP386" s="189" t="str">
        <f t="shared" si="1858"/>
        <v>0m</v>
      </c>
      <c r="AQ386" s="189" t="str">
        <f t="shared" si="1859"/>
        <v>点</v>
      </c>
      <c r="AR386" s="164">
        <f t="shared" si="1860"/>
        <v>0</v>
      </c>
      <c r="AS386" s="144" t="str">
        <f t="shared" si="1861"/>
        <v/>
      </c>
      <c r="AT386" s="164">
        <f t="shared" si="1862"/>
        <v>0</v>
      </c>
      <c r="AU386" s="164">
        <f t="shared" si="1863"/>
        <v>0</v>
      </c>
      <c r="AV386" s="164">
        <f t="shared" si="1864"/>
        <v>0</v>
      </c>
      <c r="AW386" s="457">
        <f>IF(S386="",0,COUNTA($S$14:S388))</f>
        <v>0</v>
      </c>
      <c r="AX386" s="457">
        <f>IF(T386="",0,COUNTA($T$14:T388))</f>
        <v>0</v>
      </c>
      <c r="AY386" s="454">
        <f>IF(OR($K386="20100",$K387="20100",$K388="20100"),COUNTIF($K$14:K388,"20100"),0)</f>
        <v>0</v>
      </c>
      <c r="AZ386" s="451">
        <f t="shared" ref="AZ386" si="2141">IF($AY386=0,0,INDEX($M386:$M388,MATCH("20100",$K386:$K388,0),1))</f>
        <v>0</v>
      </c>
      <c r="BA386" s="145" t="str">
        <f t="shared" si="1866"/>
        <v/>
      </c>
      <c r="BB386" s="145" t="str">
        <f t="shared" si="1867"/>
        <v/>
      </c>
      <c r="BC386" s="145" t="str">
        <f t="shared" si="1868"/>
        <v/>
      </c>
      <c r="BD386" s="203" t="str">
        <f>IF(J386="","",COUNTIF($BC$14:BC386,BC386))</f>
        <v/>
      </c>
      <c r="BE386" s="1" t="str">
        <f t="shared" si="1869"/>
        <v/>
      </c>
      <c r="BF386" s="447" t="str">
        <f>IF(D386="","",COUNTIF($AD$14:AD386,AD386))</f>
        <v/>
      </c>
      <c r="BG386" s="447">
        <f t="shared" ref="BG386" si="2142">IF(BF386=1,BF386,0)</f>
        <v>0</v>
      </c>
      <c r="BH386" s="447" t="str">
        <f t="shared" ref="BH386" si="2143">IF(D386="","",$BL386)</f>
        <v/>
      </c>
      <c r="BI386" s="447" t="str">
        <f t="shared" ref="BI386" si="2144">IF(E386="","",$BL386)</f>
        <v/>
      </c>
      <c r="BJ386" s="447" t="str">
        <f t="shared" ref="BJ386" si="2145">IF(F386="","",$BL386)</f>
        <v/>
      </c>
      <c r="BK386" s="448" t="str">
        <f t="shared" ref="BK386" si="2146">IFERROR(IF(G386="","",BL386),"")</f>
        <v/>
      </c>
      <c r="BL386" s="447">
        <v>125</v>
      </c>
      <c r="BM386" s="447">
        <f t="shared" ref="BM386" si="2147">IF(C386&gt;0,"",IF(COUNTIF(BH386:BK388,BL386)=4,"",1))</f>
        <v>1</v>
      </c>
      <c r="BN386" s="145">
        <f>COUNTIF($AE$14:AE386,AD386&amp;"-"&amp;"*5000m*")</f>
        <v>0</v>
      </c>
      <c r="BO386" s="447">
        <f t="shared" ref="BO386" si="2148">SUM(BN386:BN388)/3</f>
        <v>0</v>
      </c>
      <c r="BP386" s="448" t="str">
        <f t="shared" ref="BP386" si="2149">IF(AD386="","",IF(AND(COUNTA(J386:J388)=0,COUNTA(S386:T388)=0),1,""))</f>
        <v/>
      </c>
      <c r="BQ386" s="447">
        <f t="shared" ref="BQ386:BR386" si="2150">IF(AND($AD386="",COUNTA(S386)&gt;0),1,0)</f>
        <v>0</v>
      </c>
      <c r="BR386" s="447">
        <f t="shared" si="2150"/>
        <v>0</v>
      </c>
      <c r="BS386" s="447" t="str">
        <f t="shared" ref="BS386" si="2151">D386&amp;"-"&amp;S386</f>
        <v>-</v>
      </c>
      <c r="BT386" s="447" t="str">
        <f>IF(S386="","",COUNTIF($BS$14:BS386,BS386))</f>
        <v/>
      </c>
      <c r="BU386" s="447" t="str">
        <f t="shared" ref="BU386" si="2152">D386&amp;"-"&amp;T386</f>
        <v>-</v>
      </c>
      <c r="BV386" s="447" t="str">
        <f>IF(T386="","",COUNTIF($BU$14:BU386,BU386))</f>
        <v/>
      </c>
    </row>
    <row r="387" spans="1:74" s="1" customFormat="1" ht="18" customHeight="1" thickBot="1">
      <c r="A387" s="523"/>
      <c r="B387" s="501"/>
      <c r="C387" s="503"/>
      <c r="D387" s="503"/>
      <c r="E387" s="503"/>
      <c r="F387" s="31" t="str">
        <f>IF(C386&gt;0,VLOOKUP(C386,男子登録情報!$A$1:$H$1688,5,0),"")</f>
        <v/>
      </c>
      <c r="G387" s="492"/>
      <c r="H387" s="492"/>
      <c r="I387" s="8" t="s">
        <v>30</v>
      </c>
      <c r="J387" s="112"/>
      <c r="K387" s="6" t="str">
        <f>IF(J387&gt;0,VLOOKUP(J387,男子登録情報!$J$1:$K$22,2,0),"")</f>
        <v/>
      </c>
      <c r="L387" s="8" t="s">
        <v>31</v>
      </c>
      <c r="M387" s="148"/>
      <c r="N387" s="7" t="str">
        <f t="shared" si="1838"/>
        <v/>
      </c>
      <c r="O387" s="271"/>
      <c r="P387" s="479"/>
      <c r="Q387" s="480"/>
      <c r="R387" s="481"/>
      <c r="S387" s="828"/>
      <c r="T387" s="828"/>
      <c r="W387" s="168">
        <f t="shared" si="1844"/>
        <v>0</v>
      </c>
      <c r="X387" s="447"/>
      <c r="Y387" s="145" t="str">
        <f t="shared" si="1839"/>
        <v/>
      </c>
      <c r="Z387" s="145" t="str">
        <f t="shared" si="1840"/>
        <v/>
      </c>
      <c r="AA387" s="145" t="str">
        <f t="shared" si="1841"/>
        <v/>
      </c>
      <c r="AB387" s="145" t="str">
        <f t="shared" si="1842"/>
        <v/>
      </c>
      <c r="AC387" s="178">
        <f t="shared" si="1846"/>
        <v>0</v>
      </c>
      <c r="AD387" s="308" t="str">
        <f t="shared" ref="AD387:AD388" si="2153">AD386</f>
        <v/>
      </c>
      <c r="AE387" s="145" t="str">
        <f t="shared" si="1848"/>
        <v/>
      </c>
      <c r="AF387" s="145" t="str">
        <f t="shared" si="1849"/>
        <v/>
      </c>
      <c r="AG387" s="182" t="str">
        <f t="shared" si="1850"/>
        <v/>
      </c>
      <c r="AH387" s="164">
        <f t="shared" si="1851"/>
        <v>0</v>
      </c>
      <c r="AJ387" s="164">
        <f t="shared" si="1852"/>
        <v>0</v>
      </c>
      <c r="AK387" s="164" t="str">
        <f t="shared" si="1853"/>
        <v>00000</v>
      </c>
      <c r="AL387" s="188" t="str">
        <f t="shared" si="1854"/>
        <v>0秒0</v>
      </c>
      <c r="AM387" s="189">
        <f t="shared" si="1855"/>
        <v>0</v>
      </c>
      <c r="AN387" s="189" t="str">
        <f t="shared" si="1856"/>
        <v>0</v>
      </c>
      <c r="AO387" s="189" t="str">
        <f t="shared" si="1857"/>
        <v>0</v>
      </c>
      <c r="AP387" s="189" t="str">
        <f t="shared" si="1858"/>
        <v>0m</v>
      </c>
      <c r="AQ387" s="189" t="str">
        <f t="shared" si="1859"/>
        <v>点</v>
      </c>
      <c r="AR387" s="164">
        <f t="shared" si="1860"/>
        <v>0</v>
      </c>
      <c r="AS387" s="144" t="str">
        <f t="shared" si="1861"/>
        <v/>
      </c>
      <c r="AT387" s="164">
        <f t="shared" si="1862"/>
        <v>0</v>
      </c>
      <c r="AU387" s="164">
        <f t="shared" si="1863"/>
        <v>0</v>
      </c>
      <c r="AV387" s="164">
        <f t="shared" si="1864"/>
        <v>0</v>
      </c>
      <c r="AW387" s="458"/>
      <c r="AX387" s="458"/>
      <c r="AY387" s="455"/>
      <c r="AZ387" s="452"/>
      <c r="BA387" s="145" t="str">
        <f t="shared" si="1866"/>
        <v/>
      </c>
      <c r="BB387" s="145" t="str">
        <f t="shared" si="1867"/>
        <v/>
      </c>
      <c r="BC387" s="145" t="str">
        <f t="shared" si="1868"/>
        <v/>
      </c>
      <c r="BD387" s="203" t="str">
        <f>IF(J387="","",COUNTIF($BC$14:BC387,BC387))</f>
        <v/>
      </c>
      <c r="BE387" s="1" t="str">
        <f t="shared" si="1869"/>
        <v/>
      </c>
      <c r="BF387" s="447"/>
      <c r="BG387" s="447"/>
      <c r="BH387" s="447"/>
      <c r="BI387" s="447"/>
      <c r="BJ387" s="447"/>
      <c r="BK387" s="449"/>
      <c r="BL387" s="447"/>
      <c r="BM387" s="447"/>
      <c r="BN387" s="145">
        <f>COUNTIF($AE$14:AE387,AD387&amp;"-"&amp;"*5000m*")</f>
        <v>0</v>
      </c>
      <c r="BO387" s="447"/>
      <c r="BP387" s="449"/>
      <c r="BQ387" s="447"/>
      <c r="BR387" s="447"/>
      <c r="BS387" s="447"/>
      <c r="BT387" s="447"/>
      <c r="BU387" s="447"/>
      <c r="BV387" s="447"/>
    </row>
    <row r="388" spans="1:74" s="1" customFormat="1" ht="18" customHeight="1" thickBot="1">
      <c r="A388" s="524"/>
      <c r="B388" s="169" t="s">
        <v>32</v>
      </c>
      <c r="C388" s="170"/>
      <c r="D388" s="32"/>
      <c r="E388" s="32"/>
      <c r="F388" s="33"/>
      <c r="G388" s="493"/>
      <c r="H388" s="493"/>
      <c r="I388" s="9" t="s">
        <v>33</v>
      </c>
      <c r="J388" s="112"/>
      <c r="K388" s="6" t="str">
        <f>IF(J388&gt;0,VLOOKUP(J388,男子登録情報!$J$1:$K$22,2,0),"")</f>
        <v/>
      </c>
      <c r="L388" s="10" t="s">
        <v>34</v>
      </c>
      <c r="M388" s="149"/>
      <c r="N388" s="7" t="str">
        <f t="shared" si="1838"/>
        <v/>
      </c>
      <c r="O388" s="271"/>
      <c r="P388" s="482"/>
      <c r="Q388" s="483"/>
      <c r="R388" s="484"/>
      <c r="S388" s="829"/>
      <c r="T388" s="829"/>
      <c r="W388" s="168">
        <f t="shared" si="1844"/>
        <v>0</v>
      </c>
      <c r="X388" s="447"/>
      <c r="Y388" s="145" t="str">
        <f t="shared" si="1839"/>
        <v/>
      </c>
      <c r="Z388" s="145" t="str">
        <f t="shared" si="1840"/>
        <v/>
      </c>
      <c r="AA388" s="145" t="str">
        <f t="shared" si="1841"/>
        <v/>
      </c>
      <c r="AB388" s="145" t="str">
        <f t="shared" si="1842"/>
        <v/>
      </c>
      <c r="AC388" s="178">
        <f t="shared" si="1846"/>
        <v>0</v>
      </c>
      <c r="AD388" s="309" t="str">
        <f t="shared" si="2153"/>
        <v/>
      </c>
      <c r="AE388" s="145" t="str">
        <f t="shared" si="1848"/>
        <v/>
      </c>
      <c r="AF388" s="145" t="str">
        <f t="shared" si="1849"/>
        <v/>
      </c>
      <c r="AG388" s="182" t="str">
        <f t="shared" si="1850"/>
        <v/>
      </c>
      <c r="AH388" s="164">
        <f t="shared" si="1851"/>
        <v>0</v>
      </c>
      <c r="AJ388" s="164">
        <f t="shared" si="1852"/>
        <v>0</v>
      </c>
      <c r="AK388" s="164" t="str">
        <f t="shared" si="1853"/>
        <v>00000</v>
      </c>
      <c r="AL388" s="188" t="str">
        <f t="shared" si="1854"/>
        <v>0秒0</v>
      </c>
      <c r="AM388" s="189">
        <f t="shared" si="1855"/>
        <v>0</v>
      </c>
      <c r="AN388" s="189" t="str">
        <f t="shared" si="1856"/>
        <v>0</v>
      </c>
      <c r="AO388" s="189" t="str">
        <f t="shared" si="1857"/>
        <v>0</v>
      </c>
      <c r="AP388" s="189" t="str">
        <f t="shared" si="1858"/>
        <v>0m</v>
      </c>
      <c r="AQ388" s="189" t="str">
        <f t="shared" si="1859"/>
        <v>点</v>
      </c>
      <c r="AR388" s="164">
        <f t="shared" si="1860"/>
        <v>0</v>
      </c>
      <c r="AS388" s="144" t="str">
        <f t="shared" si="1861"/>
        <v/>
      </c>
      <c r="AT388" s="164">
        <f t="shared" si="1862"/>
        <v>0</v>
      </c>
      <c r="AU388" s="164">
        <f t="shared" si="1863"/>
        <v>0</v>
      </c>
      <c r="AV388" s="164">
        <f t="shared" si="1864"/>
        <v>0</v>
      </c>
      <c r="AW388" s="459"/>
      <c r="AX388" s="459"/>
      <c r="AY388" s="456"/>
      <c r="AZ388" s="453"/>
      <c r="BA388" s="145" t="str">
        <f t="shared" si="1866"/>
        <v/>
      </c>
      <c r="BB388" s="145" t="str">
        <f t="shared" si="1867"/>
        <v/>
      </c>
      <c r="BC388" s="145" t="str">
        <f t="shared" si="1868"/>
        <v/>
      </c>
      <c r="BD388" s="203" t="str">
        <f>IF(J388="","",COUNTIF($BC$14:BC388,BC388))</f>
        <v/>
      </c>
      <c r="BE388" s="1" t="str">
        <f t="shared" si="1869"/>
        <v/>
      </c>
      <c r="BF388" s="447"/>
      <c r="BG388" s="447"/>
      <c r="BH388" s="447"/>
      <c r="BI388" s="447"/>
      <c r="BJ388" s="447"/>
      <c r="BK388" s="450"/>
      <c r="BL388" s="447"/>
      <c r="BM388" s="447"/>
      <c r="BN388" s="145">
        <f>COUNTIF($AE$14:AE388,AD388&amp;"-"&amp;"*5000m*")</f>
        <v>0</v>
      </c>
      <c r="BO388" s="447"/>
      <c r="BP388" s="450"/>
      <c r="BQ388" s="447"/>
      <c r="BR388" s="447"/>
      <c r="BS388" s="447"/>
      <c r="BT388" s="447"/>
      <c r="BU388" s="447"/>
      <c r="BV388" s="447"/>
    </row>
    <row r="389" spans="1:74" s="1" customFormat="1" ht="18" customHeight="1" thickTop="1" thickBot="1">
      <c r="A389" s="522">
        <v>126</v>
      </c>
      <c r="B389" s="500" t="s">
        <v>1224</v>
      </c>
      <c r="C389" s="502"/>
      <c r="D389" s="502" t="str">
        <f>IF(C389&gt;0,VLOOKUP(C389,男子登録情報!$A$1:$H$1688,3,0),"")</f>
        <v/>
      </c>
      <c r="E389" s="502" t="str">
        <f>IF(C389&gt;0,VLOOKUP(C389,男子登録情報!$A$1:$H$1688,4,0),"")</f>
        <v/>
      </c>
      <c r="F389" s="30" t="str">
        <f>IF(C389&gt;0,VLOOKUP(C389,男子登録情報!$A$1:$H$1688,8,0),"")</f>
        <v/>
      </c>
      <c r="G389" s="491" t="e">
        <f>IF(F390&gt;0,VLOOKUP(F390,男子登録情報!$N$2:$O$48,2,0),"")</f>
        <v>#N/A</v>
      </c>
      <c r="H389" s="491" t="str">
        <f t="shared" ref="H389" si="2154">IF(C389&gt;0,TEXT(C389,"100000000"),"000000000")</f>
        <v>000000000</v>
      </c>
      <c r="I389" s="5" t="s">
        <v>26</v>
      </c>
      <c r="J389" s="112"/>
      <c r="K389" s="6" t="str">
        <f>IF(J389&gt;0,VLOOKUP(J389,男子登録情報!$J$1:$K$22,2,0),"")</f>
        <v/>
      </c>
      <c r="L389" s="5" t="s">
        <v>29</v>
      </c>
      <c r="M389" s="150"/>
      <c r="N389" s="7" t="str">
        <f t="shared" si="1838"/>
        <v/>
      </c>
      <c r="O389" s="271"/>
      <c r="P389" s="512"/>
      <c r="Q389" s="513"/>
      <c r="R389" s="514"/>
      <c r="S389" s="827"/>
      <c r="T389" s="827"/>
      <c r="W389" s="168">
        <f t="shared" si="1844"/>
        <v>0</v>
      </c>
      <c r="X389" s="447">
        <f t="shared" ref="X389" si="2155">C389</f>
        <v>0</v>
      </c>
      <c r="Y389" s="145" t="str">
        <f t="shared" si="1839"/>
        <v/>
      </c>
      <c r="Z389" s="145" t="str">
        <f t="shared" si="1840"/>
        <v/>
      </c>
      <c r="AA389" s="145" t="str">
        <f t="shared" si="1841"/>
        <v/>
      </c>
      <c r="AB389" s="145" t="str">
        <f t="shared" si="1842"/>
        <v/>
      </c>
      <c r="AC389" s="178">
        <f t="shared" si="1846"/>
        <v>0</v>
      </c>
      <c r="AD389" s="307" t="str">
        <f t="shared" ref="AD389" si="2156">IF(D389="","",D389)</f>
        <v/>
      </c>
      <c r="AE389" s="145" t="str">
        <f t="shared" si="1848"/>
        <v/>
      </c>
      <c r="AF389" s="145" t="str">
        <f t="shared" si="1849"/>
        <v/>
      </c>
      <c r="AG389" s="182" t="str">
        <f t="shared" si="1850"/>
        <v/>
      </c>
      <c r="AH389" s="164">
        <f t="shared" si="1851"/>
        <v>0</v>
      </c>
      <c r="AJ389" s="164">
        <f t="shared" si="1852"/>
        <v>0</v>
      </c>
      <c r="AK389" s="164" t="str">
        <f t="shared" si="1853"/>
        <v>00000</v>
      </c>
      <c r="AL389" s="188" t="str">
        <f t="shared" si="1854"/>
        <v>0秒0</v>
      </c>
      <c r="AM389" s="189">
        <f t="shared" si="1855"/>
        <v>0</v>
      </c>
      <c r="AN389" s="189" t="str">
        <f t="shared" si="1856"/>
        <v>0</v>
      </c>
      <c r="AO389" s="189" t="str">
        <f t="shared" si="1857"/>
        <v>0</v>
      </c>
      <c r="AP389" s="189" t="str">
        <f t="shared" si="1858"/>
        <v>0m</v>
      </c>
      <c r="AQ389" s="189" t="str">
        <f t="shared" si="1859"/>
        <v>点</v>
      </c>
      <c r="AR389" s="164">
        <f t="shared" si="1860"/>
        <v>0</v>
      </c>
      <c r="AS389" s="144" t="str">
        <f t="shared" si="1861"/>
        <v/>
      </c>
      <c r="AT389" s="164">
        <f t="shared" si="1862"/>
        <v>0</v>
      </c>
      <c r="AU389" s="164">
        <f t="shared" si="1863"/>
        <v>0</v>
      </c>
      <c r="AV389" s="164">
        <f t="shared" si="1864"/>
        <v>0</v>
      </c>
      <c r="AW389" s="457">
        <f>IF(S389="",0,COUNTA($S$14:S391))</f>
        <v>0</v>
      </c>
      <c r="AX389" s="457">
        <f>IF(T389="",0,COUNTA($T$14:T391))</f>
        <v>0</v>
      </c>
      <c r="AY389" s="454">
        <f>IF(OR($K389="20100",$K390="20100",$K391="20100"),COUNTIF($K$14:K391,"20100"),0)</f>
        <v>0</v>
      </c>
      <c r="AZ389" s="451">
        <f t="shared" ref="AZ389" si="2157">IF($AY389=0,0,INDEX($M389:$M391,MATCH("20100",$K389:$K391,0),1))</f>
        <v>0</v>
      </c>
      <c r="BA389" s="145" t="str">
        <f t="shared" si="1866"/>
        <v/>
      </c>
      <c r="BB389" s="145" t="str">
        <f t="shared" si="1867"/>
        <v/>
      </c>
      <c r="BC389" s="145" t="str">
        <f t="shared" si="1868"/>
        <v/>
      </c>
      <c r="BD389" s="203" t="str">
        <f>IF(J389="","",COUNTIF($BC$14:BC389,BC389))</f>
        <v/>
      </c>
      <c r="BE389" s="1" t="str">
        <f t="shared" si="1869"/>
        <v/>
      </c>
      <c r="BF389" s="447" t="str">
        <f>IF(D389="","",COUNTIF($AD$14:AD389,AD389))</f>
        <v/>
      </c>
      <c r="BG389" s="447">
        <f t="shared" ref="BG389" si="2158">IF(BF389=1,BF389,0)</f>
        <v>0</v>
      </c>
      <c r="BH389" s="447" t="str">
        <f t="shared" ref="BH389" si="2159">IF(D389="","",$BL389)</f>
        <v/>
      </c>
      <c r="BI389" s="447" t="str">
        <f t="shared" ref="BI389" si="2160">IF(E389="","",$BL389)</f>
        <v/>
      </c>
      <c r="BJ389" s="447" t="str">
        <f t="shared" ref="BJ389" si="2161">IF(F389="","",$BL389)</f>
        <v/>
      </c>
      <c r="BK389" s="448" t="str">
        <f t="shared" ref="BK389" si="2162">IFERROR(IF(G389="","",BL389),"")</f>
        <v/>
      </c>
      <c r="BL389" s="447">
        <v>126</v>
      </c>
      <c r="BM389" s="447">
        <f t="shared" ref="BM389" si="2163">IF(C389&gt;0,"",IF(COUNTIF(BH389:BK391,BL389)=4,"",1))</f>
        <v>1</v>
      </c>
      <c r="BN389" s="145">
        <f>COUNTIF($AE$14:AE389,AD389&amp;"-"&amp;"*5000m*")</f>
        <v>0</v>
      </c>
      <c r="BO389" s="447">
        <f t="shared" ref="BO389" si="2164">SUM(BN389:BN391)/3</f>
        <v>0</v>
      </c>
      <c r="BP389" s="448" t="str">
        <f t="shared" ref="BP389" si="2165">IF(AD389="","",IF(AND(COUNTA(J389:J391)=0,COUNTA(S389:T391)=0),1,""))</f>
        <v/>
      </c>
      <c r="BQ389" s="447">
        <f t="shared" ref="BQ389:BR389" si="2166">IF(AND($AD389="",COUNTA(S389)&gt;0),1,0)</f>
        <v>0</v>
      </c>
      <c r="BR389" s="447">
        <f t="shared" si="2166"/>
        <v>0</v>
      </c>
      <c r="BS389" s="447" t="str">
        <f t="shared" ref="BS389" si="2167">D389&amp;"-"&amp;S389</f>
        <v>-</v>
      </c>
      <c r="BT389" s="447" t="str">
        <f>IF(S389="","",COUNTIF($BS$14:BS389,BS389))</f>
        <v/>
      </c>
      <c r="BU389" s="447" t="str">
        <f t="shared" ref="BU389" si="2168">D389&amp;"-"&amp;T389</f>
        <v>-</v>
      </c>
      <c r="BV389" s="447" t="str">
        <f>IF(T389="","",COUNTIF($BU$14:BU389,BU389))</f>
        <v/>
      </c>
    </row>
    <row r="390" spans="1:74" s="1" customFormat="1" ht="18" customHeight="1" thickBot="1">
      <c r="A390" s="523"/>
      <c r="B390" s="501"/>
      <c r="C390" s="503"/>
      <c r="D390" s="503"/>
      <c r="E390" s="503"/>
      <c r="F390" s="31" t="str">
        <f>IF(C389&gt;0,VLOOKUP(C389,男子登録情報!$A$1:$H$1688,5,0),"")</f>
        <v/>
      </c>
      <c r="G390" s="492"/>
      <c r="H390" s="492"/>
      <c r="I390" s="8" t="s">
        <v>30</v>
      </c>
      <c r="J390" s="112"/>
      <c r="K390" s="6" t="str">
        <f>IF(J390&gt;0,VLOOKUP(J390,男子登録情報!$J$1:$K$22,2,0),"")</f>
        <v/>
      </c>
      <c r="L390" s="8" t="s">
        <v>31</v>
      </c>
      <c r="M390" s="148"/>
      <c r="N390" s="7" t="str">
        <f t="shared" si="1838"/>
        <v/>
      </c>
      <c r="O390" s="271"/>
      <c r="P390" s="479"/>
      <c r="Q390" s="480"/>
      <c r="R390" s="481"/>
      <c r="S390" s="828"/>
      <c r="T390" s="828"/>
      <c r="W390" s="168">
        <f t="shared" si="1844"/>
        <v>0</v>
      </c>
      <c r="X390" s="447"/>
      <c r="Y390" s="145" t="str">
        <f t="shared" si="1839"/>
        <v/>
      </c>
      <c r="Z390" s="145" t="str">
        <f t="shared" si="1840"/>
        <v/>
      </c>
      <c r="AA390" s="145" t="str">
        <f t="shared" si="1841"/>
        <v/>
      </c>
      <c r="AB390" s="145" t="str">
        <f t="shared" si="1842"/>
        <v/>
      </c>
      <c r="AC390" s="178">
        <f t="shared" si="1846"/>
        <v>0</v>
      </c>
      <c r="AD390" s="308" t="str">
        <f t="shared" ref="AD390:AD391" si="2169">AD389</f>
        <v/>
      </c>
      <c r="AE390" s="145" t="str">
        <f t="shared" si="1848"/>
        <v/>
      </c>
      <c r="AF390" s="145" t="str">
        <f t="shared" si="1849"/>
        <v/>
      </c>
      <c r="AG390" s="182" t="str">
        <f t="shared" si="1850"/>
        <v/>
      </c>
      <c r="AH390" s="164">
        <f t="shared" si="1851"/>
        <v>0</v>
      </c>
      <c r="AJ390" s="164">
        <f t="shared" si="1852"/>
        <v>0</v>
      </c>
      <c r="AK390" s="164" t="str">
        <f t="shared" si="1853"/>
        <v>00000</v>
      </c>
      <c r="AL390" s="188" t="str">
        <f t="shared" si="1854"/>
        <v>0秒0</v>
      </c>
      <c r="AM390" s="189">
        <f t="shared" si="1855"/>
        <v>0</v>
      </c>
      <c r="AN390" s="189" t="str">
        <f t="shared" si="1856"/>
        <v>0</v>
      </c>
      <c r="AO390" s="189" t="str">
        <f t="shared" si="1857"/>
        <v>0</v>
      </c>
      <c r="AP390" s="189" t="str">
        <f t="shared" si="1858"/>
        <v>0m</v>
      </c>
      <c r="AQ390" s="189" t="str">
        <f t="shared" si="1859"/>
        <v>点</v>
      </c>
      <c r="AR390" s="164">
        <f t="shared" si="1860"/>
        <v>0</v>
      </c>
      <c r="AS390" s="144" t="str">
        <f t="shared" si="1861"/>
        <v/>
      </c>
      <c r="AT390" s="164">
        <f t="shared" si="1862"/>
        <v>0</v>
      </c>
      <c r="AU390" s="164">
        <f t="shared" si="1863"/>
        <v>0</v>
      </c>
      <c r="AV390" s="164">
        <f t="shared" si="1864"/>
        <v>0</v>
      </c>
      <c r="AW390" s="458"/>
      <c r="AX390" s="458"/>
      <c r="AY390" s="455"/>
      <c r="AZ390" s="452"/>
      <c r="BA390" s="145" t="str">
        <f t="shared" si="1866"/>
        <v/>
      </c>
      <c r="BB390" s="145" t="str">
        <f t="shared" si="1867"/>
        <v/>
      </c>
      <c r="BC390" s="145" t="str">
        <f t="shared" si="1868"/>
        <v/>
      </c>
      <c r="BD390" s="203" t="str">
        <f>IF(J390="","",COUNTIF($BC$14:BC390,BC390))</f>
        <v/>
      </c>
      <c r="BE390" s="1" t="str">
        <f t="shared" si="1869"/>
        <v/>
      </c>
      <c r="BF390" s="447"/>
      <c r="BG390" s="447"/>
      <c r="BH390" s="447"/>
      <c r="BI390" s="447"/>
      <c r="BJ390" s="447"/>
      <c r="BK390" s="449"/>
      <c r="BL390" s="447"/>
      <c r="BM390" s="447"/>
      <c r="BN390" s="145">
        <f>COUNTIF($AE$14:AE390,AD390&amp;"-"&amp;"*5000m*")</f>
        <v>0</v>
      </c>
      <c r="BO390" s="447"/>
      <c r="BP390" s="449"/>
      <c r="BQ390" s="447"/>
      <c r="BR390" s="447"/>
      <c r="BS390" s="447"/>
      <c r="BT390" s="447"/>
      <c r="BU390" s="447"/>
      <c r="BV390" s="447"/>
    </row>
    <row r="391" spans="1:74" s="1" customFormat="1" ht="18" customHeight="1" thickBot="1">
      <c r="A391" s="524"/>
      <c r="B391" s="169" t="s">
        <v>32</v>
      </c>
      <c r="C391" s="170"/>
      <c r="D391" s="32"/>
      <c r="E391" s="32"/>
      <c r="F391" s="33"/>
      <c r="G391" s="493"/>
      <c r="H391" s="493"/>
      <c r="I391" s="9" t="s">
        <v>33</v>
      </c>
      <c r="J391" s="112"/>
      <c r="K391" s="6" t="str">
        <f>IF(J391&gt;0,VLOOKUP(J391,男子登録情報!$J$1:$K$22,2,0),"")</f>
        <v/>
      </c>
      <c r="L391" s="10" t="s">
        <v>34</v>
      </c>
      <c r="M391" s="149"/>
      <c r="N391" s="7" t="str">
        <f t="shared" si="1838"/>
        <v/>
      </c>
      <c r="O391" s="271"/>
      <c r="P391" s="482"/>
      <c r="Q391" s="483"/>
      <c r="R391" s="484"/>
      <c r="S391" s="829"/>
      <c r="T391" s="829"/>
      <c r="W391" s="168">
        <f t="shared" si="1844"/>
        <v>0</v>
      </c>
      <c r="X391" s="447"/>
      <c r="Y391" s="145" t="str">
        <f t="shared" si="1839"/>
        <v/>
      </c>
      <c r="Z391" s="145" t="str">
        <f t="shared" si="1840"/>
        <v/>
      </c>
      <c r="AA391" s="145" t="str">
        <f t="shared" si="1841"/>
        <v/>
      </c>
      <c r="AB391" s="145" t="str">
        <f t="shared" si="1842"/>
        <v/>
      </c>
      <c r="AC391" s="178">
        <f t="shared" si="1846"/>
        <v>0</v>
      </c>
      <c r="AD391" s="309" t="str">
        <f t="shared" si="2169"/>
        <v/>
      </c>
      <c r="AE391" s="145" t="str">
        <f t="shared" si="1848"/>
        <v/>
      </c>
      <c r="AF391" s="145" t="str">
        <f t="shared" si="1849"/>
        <v/>
      </c>
      <c r="AG391" s="182" t="str">
        <f t="shared" si="1850"/>
        <v/>
      </c>
      <c r="AH391" s="164">
        <f t="shared" si="1851"/>
        <v>0</v>
      </c>
      <c r="AJ391" s="164">
        <f t="shared" si="1852"/>
        <v>0</v>
      </c>
      <c r="AK391" s="164" t="str">
        <f t="shared" si="1853"/>
        <v>00000</v>
      </c>
      <c r="AL391" s="188" t="str">
        <f t="shared" si="1854"/>
        <v>0秒0</v>
      </c>
      <c r="AM391" s="189">
        <f t="shared" si="1855"/>
        <v>0</v>
      </c>
      <c r="AN391" s="189" t="str">
        <f t="shared" si="1856"/>
        <v>0</v>
      </c>
      <c r="AO391" s="189" t="str">
        <f t="shared" si="1857"/>
        <v>0</v>
      </c>
      <c r="AP391" s="189" t="str">
        <f t="shared" si="1858"/>
        <v>0m</v>
      </c>
      <c r="AQ391" s="189" t="str">
        <f t="shared" si="1859"/>
        <v>点</v>
      </c>
      <c r="AR391" s="164">
        <f t="shared" si="1860"/>
        <v>0</v>
      </c>
      <c r="AS391" s="144" t="str">
        <f t="shared" si="1861"/>
        <v/>
      </c>
      <c r="AT391" s="164">
        <f t="shared" si="1862"/>
        <v>0</v>
      </c>
      <c r="AU391" s="164">
        <f t="shared" si="1863"/>
        <v>0</v>
      </c>
      <c r="AV391" s="164">
        <f t="shared" si="1864"/>
        <v>0</v>
      </c>
      <c r="AW391" s="459"/>
      <c r="AX391" s="459"/>
      <c r="AY391" s="456"/>
      <c r="AZ391" s="453"/>
      <c r="BA391" s="145" t="str">
        <f t="shared" si="1866"/>
        <v/>
      </c>
      <c r="BB391" s="145" t="str">
        <f t="shared" si="1867"/>
        <v/>
      </c>
      <c r="BC391" s="145" t="str">
        <f t="shared" si="1868"/>
        <v/>
      </c>
      <c r="BD391" s="203" t="str">
        <f>IF(J391="","",COUNTIF($BC$14:BC391,BC391))</f>
        <v/>
      </c>
      <c r="BE391" s="1" t="str">
        <f t="shared" si="1869"/>
        <v/>
      </c>
      <c r="BF391" s="447"/>
      <c r="BG391" s="447"/>
      <c r="BH391" s="447"/>
      <c r="BI391" s="447"/>
      <c r="BJ391" s="447"/>
      <c r="BK391" s="450"/>
      <c r="BL391" s="447"/>
      <c r="BM391" s="447"/>
      <c r="BN391" s="145">
        <f>COUNTIF($AE$14:AE391,AD391&amp;"-"&amp;"*5000m*")</f>
        <v>0</v>
      </c>
      <c r="BO391" s="447"/>
      <c r="BP391" s="450"/>
      <c r="BQ391" s="447"/>
      <c r="BR391" s="447"/>
      <c r="BS391" s="447"/>
      <c r="BT391" s="447"/>
      <c r="BU391" s="447"/>
      <c r="BV391" s="447"/>
    </row>
    <row r="392" spans="1:74" s="1" customFormat="1" ht="18" customHeight="1" thickTop="1" thickBot="1">
      <c r="A392" s="522">
        <v>127</v>
      </c>
      <c r="B392" s="500" t="s">
        <v>1224</v>
      </c>
      <c r="C392" s="502"/>
      <c r="D392" s="502" t="str">
        <f>IF(C392&gt;0,VLOOKUP(C392,男子登録情報!$A$1:$H$1688,3,0),"")</f>
        <v/>
      </c>
      <c r="E392" s="502" t="str">
        <f>IF(C392&gt;0,VLOOKUP(C392,男子登録情報!$A$1:$H$1688,4,0),"")</f>
        <v/>
      </c>
      <c r="F392" s="30" t="str">
        <f>IF(C392&gt;0,VLOOKUP(C392,男子登録情報!$A$1:$H$1688,8,0),"")</f>
        <v/>
      </c>
      <c r="G392" s="491" t="e">
        <f>IF(F393&gt;0,VLOOKUP(F393,男子登録情報!$N$2:$O$48,2,0),"")</f>
        <v>#N/A</v>
      </c>
      <c r="H392" s="491" t="str">
        <f t="shared" ref="H392" si="2170">IF(C392&gt;0,TEXT(C392,"100000000"),"000000000")</f>
        <v>000000000</v>
      </c>
      <c r="I392" s="5" t="s">
        <v>26</v>
      </c>
      <c r="J392" s="112"/>
      <c r="K392" s="6" t="str">
        <f>IF(J392&gt;0,VLOOKUP(J392,男子登録情報!$J$1:$K$22,2,0),"")</f>
        <v/>
      </c>
      <c r="L392" s="5" t="s">
        <v>29</v>
      </c>
      <c r="M392" s="150"/>
      <c r="N392" s="7" t="str">
        <f t="shared" si="1838"/>
        <v/>
      </c>
      <c r="O392" s="271"/>
      <c r="P392" s="512"/>
      <c r="Q392" s="513"/>
      <c r="R392" s="514"/>
      <c r="S392" s="827"/>
      <c r="T392" s="827"/>
      <c r="W392" s="168">
        <f t="shared" si="1844"/>
        <v>0</v>
      </c>
      <c r="X392" s="447">
        <f t="shared" ref="X392" si="2171">C392</f>
        <v>0</v>
      </c>
      <c r="Y392" s="145" t="str">
        <f t="shared" si="1839"/>
        <v/>
      </c>
      <c r="Z392" s="145" t="str">
        <f t="shared" si="1840"/>
        <v/>
      </c>
      <c r="AA392" s="145" t="str">
        <f t="shared" si="1841"/>
        <v/>
      </c>
      <c r="AB392" s="145" t="str">
        <f t="shared" si="1842"/>
        <v/>
      </c>
      <c r="AC392" s="178">
        <f t="shared" si="1846"/>
        <v>0</v>
      </c>
      <c r="AD392" s="307" t="str">
        <f t="shared" ref="AD392" si="2172">IF(D392="","",D392)</f>
        <v/>
      </c>
      <c r="AE392" s="145" t="str">
        <f t="shared" si="1848"/>
        <v/>
      </c>
      <c r="AF392" s="145" t="str">
        <f t="shared" si="1849"/>
        <v/>
      </c>
      <c r="AG392" s="182" t="str">
        <f t="shared" si="1850"/>
        <v/>
      </c>
      <c r="AH392" s="164">
        <f t="shared" si="1851"/>
        <v>0</v>
      </c>
      <c r="AJ392" s="164">
        <f t="shared" si="1852"/>
        <v>0</v>
      </c>
      <c r="AK392" s="164" t="str">
        <f t="shared" si="1853"/>
        <v>00000</v>
      </c>
      <c r="AL392" s="188" t="str">
        <f t="shared" si="1854"/>
        <v>0秒0</v>
      </c>
      <c r="AM392" s="189">
        <f t="shared" si="1855"/>
        <v>0</v>
      </c>
      <c r="AN392" s="189" t="str">
        <f t="shared" si="1856"/>
        <v>0</v>
      </c>
      <c r="AO392" s="189" t="str">
        <f t="shared" si="1857"/>
        <v>0</v>
      </c>
      <c r="AP392" s="189" t="str">
        <f t="shared" si="1858"/>
        <v>0m</v>
      </c>
      <c r="AQ392" s="189" t="str">
        <f t="shared" si="1859"/>
        <v>点</v>
      </c>
      <c r="AR392" s="164">
        <f t="shared" si="1860"/>
        <v>0</v>
      </c>
      <c r="AS392" s="144" t="str">
        <f t="shared" si="1861"/>
        <v/>
      </c>
      <c r="AT392" s="164">
        <f t="shared" si="1862"/>
        <v>0</v>
      </c>
      <c r="AU392" s="164">
        <f t="shared" si="1863"/>
        <v>0</v>
      </c>
      <c r="AV392" s="164">
        <f t="shared" si="1864"/>
        <v>0</v>
      </c>
      <c r="AW392" s="457">
        <f>IF(S392="",0,COUNTA($S$14:S394))</f>
        <v>0</v>
      </c>
      <c r="AX392" s="457">
        <f>IF(T392="",0,COUNTA($T$14:T394))</f>
        <v>0</v>
      </c>
      <c r="AY392" s="454">
        <f>IF(OR($K392="20100",$K393="20100",$K394="20100"),COUNTIF($K$14:K394,"20100"),0)</f>
        <v>0</v>
      </c>
      <c r="AZ392" s="451">
        <f t="shared" ref="AZ392" si="2173">IF($AY392=0,0,INDEX($M392:$M394,MATCH("20100",$K392:$K394,0),1))</f>
        <v>0</v>
      </c>
      <c r="BA392" s="145" t="str">
        <f t="shared" si="1866"/>
        <v/>
      </c>
      <c r="BB392" s="145" t="str">
        <f t="shared" si="1867"/>
        <v/>
      </c>
      <c r="BC392" s="145" t="str">
        <f t="shared" si="1868"/>
        <v/>
      </c>
      <c r="BD392" s="203" t="str">
        <f>IF(J392="","",COUNTIF($BC$14:BC392,BC392))</f>
        <v/>
      </c>
      <c r="BE392" s="1" t="str">
        <f t="shared" si="1869"/>
        <v/>
      </c>
      <c r="BF392" s="447" t="str">
        <f>IF(D392="","",COUNTIF($AD$14:AD392,AD392))</f>
        <v/>
      </c>
      <c r="BG392" s="447">
        <f t="shared" ref="BG392" si="2174">IF(BF392=1,BF392,0)</f>
        <v>0</v>
      </c>
      <c r="BH392" s="447" t="str">
        <f t="shared" ref="BH392" si="2175">IF(D392="","",$BL392)</f>
        <v/>
      </c>
      <c r="BI392" s="447" t="str">
        <f t="shared" ref="BI392" si="2176">IF(E392="","",$BL392)</f>
        <v/>
      </c>
      <c r="BJ392" s="447" t="str">
        <f t="shared" ref="BJ392" si="2177">IF(F392="","",$BL392)</f>
        <v/>
      </c>
      <c r="BK392" s="448" t="str">
        <f t="shared" ref="BK392" si="2178">IFERROR(IF(G392="","",BL392),"")</f>
        <v/>
      </c>
      <c r="BL392" s="447">
        <v>127</v>
      </c>
      <c r="BM392" s="447">
        <f t="shared" ref="BM392" si="2179">IF(C392&gt;0,"",IF(COUNTIF(BH392:BK394,BL392)=4,"",1))</f>
        <v>1</v>
      </c>
      <c r="BN392" s="145">
        <f>COUNTIF($AE$14:AE392,AD392&amp;"-"&amp;"*5000m*")</f>
        <v>0</v>
      </c>
      <c r="BO392" s="447">
        <f t="shared" ref="BO392" si="2180">SUM(BN392:BN394)/3</f>
        <v>0</v>
      </c>
      <c r="BP392" s="448" t="str">
        <f t="shared" ref="BP392" si="2181">IF(AD392="","",IF(AND(COUNTA(J392:J394)=0,COUNTA(S392:T394)=0),1,""))</f>
        <v/>
      </c>
      <c r="BQ392" s="447">
        <f t="shared" ref="BQ392:BR392" si="2182">IF(AND($AD392="",COUNTA(S392)&gt;0),1,0)</f>
        <v>0</v>
      </c>
      <c r="BR392" s="447">
        <f t="shared" si="2182"/>
        <v>0</v>
      </c>
      <c r="BS392" s="447" t="str">
        <f t="shared" ref="BS392" si="2183">D392&amp;"-"&amp;S392</f>
        <v>-</v>
      </c>
      <c r="BT392" s="447" t="str">
        <f>IF(S392="","",COUNTIF($BS$14:BS392,BS392))</f>
        <v/>
      </c>
      <c r="BU392" s="447" t="str">
        <f t="shared" ref="BU392" si="2184">D392&amp;"-"&amp;T392</f>
        <v>-</v>
      </c>
      <c r="BV392" s="447" t="str">
        <f>IF(T392="","",COUNTIF($BU$14:BU392,BU392))</f>
        <v/>
      </c>
    </row>
    <row r="393" spans="1:74" s="1" customFormat="1" ht="18" customHeight="1" thickBot="1">
      <c r="A393" s="523"/>
      <c r="B393" s="501"/>
      <c r="C393" s="503"/>
      <c r="D393" s="503"/>
      <c r="E393" s="503"/>
      <c r="F393" s="31" t="str">
        <f>IF(C392&gt;0,VLOOKUP(C392,男子登録情報!$A$1:$H$1688,5,0),"")</f>
        <v/>
      </c>
      <c r="G393" s="492"/>
      <c r="H393" s="492"/>
      <c r="I393" s="8" t="s">
        <v>30</v>
      </c>
      <c r="J393" s="112"/>
      <c r="K393" s="6" t="str">
        <f>IF(J393&gt;0,VLOOKUP(J393,男子登録情報!$J$1:$K$22,2,0),"")</f>
        <v/>
      </c>
      <c r="L393" s="8" t="s">
        <v>31</v>
      </c>
      <c r="M393" s="148"/>
      <c r="N393" s="7" t="str">
        <f t="shared" si="1838"/>
        <v/>
      </c>
      <c r="O393" s="271"/>
      <c r="P393" s="479"/>
      <c r="Q393" s="480"/>
      <c r="R393" s="481"/>
      <c r="S393" s="828"/>
      <c r="T393" s="828"/>
      <c r="W393" s="168">
        <f t="shared" si="1844"/>
        <v>0</v>
      </c>
      <c r="X393" s="447"/>
      <c r="Y393" s="145" t="str">
        <f t="shared" si="1839"/>
        <v/>
      </c>
      <c r="Z393" s="145" t="str">
        <f t="shared" si="1840"/>
        <v/>
      </c>
      <c r="AA393" s="145" t="str">
        <f t="shared" si="1841"/>
        <v/>
      </c>
      <c r="AB393" s="145" t="str">
        <f t="shared" si="1842"/>
        <v/>
      </c>
      <c r="AC393" s="178">
        <f t="shared" si="1846"/>
        <v>0</v>
      </c>
      <c r="AD393" s="308" t="str">
        <f t="shared" ref="AD393:AD394" si="2185">AD392</f>
        <v/>
      </c>
      <c r="AE393" s="145" t="str">
        <f t="shared" si="1848"/>
        <v/>
      </c>
      <c r="AF393" s="145" t="str">
        <f t="shared" si="1849"/>
        <v/>
      </c>
      <c r="AG393" s="182" t="str">
        <f t="shared" si="1850"/>
        <v/>
      </c>
      <c r="AH393" s="164">
        <f t="shared" si="1851"/>
        <v>0</v>
      </c>
      <c r="AJ393" s="164">
        <f t="shared" si="1852"/>
        <v>0</v>
      </c>
      <c r="AK393" s="164" t="str">
        <f t="shared" si="1853"/>
        <v>00000</v>
      </c>
      <c r="AL393" s="188" t="str">
        <f t="shared" si="1854"/>
        <v>0秒0</v>
      </c>
      <c r="AM393" s="189">
        <f t="shared" si="1855"/>
        <v>0</v>
      </c>
      <c r="AN393" s="189" t="str">
        <f t="shared" si="1856"/>
        <v>0</v>
      </c>
      <c r="AO393" s="189" t="str">
        <f t="shared" si="1857"/>
        <v>0</v>
      </c>
      <c r="AP393" s="189" t="str">
        <f t="shared" si="1858"/>
        <v>0m</v>
      </c>
      <c r="AQ393" s="189" t="str">
        <f t="shared" si="1859"/>
        <v>点</v>
      </c>
      <c r="AR393" s="164">
        <f t="shared" si="1860"/>
        <v>0</v>
      </c>
      <c r="AS393" s="144" t="str">
        <f t="shared" si="1861"/>
        <v/>
      </c>
      <c r="AT393" s="164">
        <f t="shared" si="1862"/>
        <v>0</v>
      </c>
      <c r="AU393" s="164">
        <f t="shared" si="1863"/>
        <v>0</v>
      </c>
      <c r="AV393" s="164">
        <f t="shared" si="1864"/>
        <v>0</v>
      </c>
      <c r="AW393" s="458"/>
      <c r="AX393" s="458"/>
      <c r="AY393" s="455"/>
      <c r="AZ393" s="452"/>
      <c r="BA393" s="145" t="str">
        <f t="shared" si="1866"/>
        <v/>
      </c>
      <c r="BB393" s="145" t="str">
        <f t="shared" si="1867"/>
        <v/>
      </c>
      <c r="BC393" s="145" t="str">
        <f t="shared" si="1868"/>
        <v/>
      </c>
      <c r="BD393" s="203" t="str">
        <f>IF(J393="","",COUNTIF($BC$14:BC393,BC393))</f>
        <v/>
      </c>
      <c r="BE393" s="1" t="str">
        <f t="shared" si="1869"/>
        <v/>
      </c>
      <c r="BF393" s="447"/>
      <c r="BG393" s="447"/>
      <c r="BH393" s="447"/>
      <c r="BI393" s="447"/>
      <c r="BJ393" s="447"/>
      <c r="BK393" s="449"/>
      <c r="BL393" s="447"/>
      <c r="BM393" s="447"/>
      <c r="BN393" s="145">
        <f>COUNTIF($AE$14:AE393,AD393&amp;"-"&amp;"*5000m*")</f>
        <v>0</v>
      </c>
      <c r="BO393" s="447"/>
      <c r="BP393" s="449"/>
      <c r="BQ393" s="447"/>
      <c r="BR393" s="447"/>
      <c r="BS393" s="447"/>
      <c r="BT393" s="447"/>
      <c r="BU393" s="447"/>
      <c r="BV393" s="447"/>
    </row>
    <row r="394" spans="1:74" s="1" customFormat="1" ht="18" customHeight="1" thickBot="1">
      <c r="A394" s="524"/>
      <c r="B394" s="169" t="s">
        <v>32</v>
      </c>
      <c r="C394" s="170"/>
      <c r="D394" s="32"/>
      <c r="E394" s="32"/>
      <c r="F394" s="33"/>
      <c r="G394" s="493"/>
      <c r="H394" s="493"/>
      <c r="I394" s="9" t="s">
        <v>33</v>
      </c>
      <c r="J394" s="112"/>
      <c r="K394" s="6" t="str">
        <f>IF(J394&gt;0,VLOOKUP(J394,男子登録情報!$J$1:$K$22,2,0),"")</f>
        <v/>
      </c>
      <c r="L394" s="10" t="s">
        <v>34</v>
      </c>
      <c r="M394" s="149"/>
      <c r="N394" s="7" t="str">
        <f t="shared" si="1838"/>
        <v/>
      </c>
      <c r="O394" s="271"/>
      <c r="P394" s="482"/>
      <c r="Q394" s="483"/>
      <c r="R394" s="484"/>
      <c r="S394" s="829"/>
      <c r="T394" s="829"/>
      <c r="W394" s="168">
        <f t="shared" si="1844"/>
        <v>0</v>
      </c>
      <c r="X394" s="447"/>
      <c r="Y394" s="145" t="str">
        <f t="shared" si="1839"/>
        <v/>
      </c>
      <c r="Z394" s="145" t="str">
        <f t="shared" si="1840"/>
        <v/>
      </c>
      <c r="AA394" s="145" t="str">
        <f t="shared" si="1841"/>
        <v/>
      </c>
      <c r="AB394" s="145" t="str">
        <f t="shared" si="1842"/>
        <v/>
      </c>
      <c r="AC394" s="178">
        <f t="shared" si="1846"/>
        <v>0</v>
      </c>
      <c r="AD394" s="309" t="str">
        <f t="shared" si="2185"/>
        <v/>
      </c>
      <c r="AE394" s="145" t="str">
        <f t="shared" si="1848"/>
        <v/>
      </c>
      <c r="AF394" s="145" t="str">
        <f t="shared" si="1849"/>
        <v/>
      </c>
      <c r="AG394" s="182" t="str">
        <f t="shared" si="1850"/>
        <v/>
      </c>
      <c r="AH394" s="164">
        <f t="shared" si="1851"/>
        <v>0</v>
      </c>
      <c r="AJ394" s="164">
        <f t="shared" si="1852"/>
        <v>0</v>
      </c>
      <c r="AK394" s="164" t="str">
        <f t="shared" si="1853"/>
        <v>00000</v>
      </c>
      <c r="AL394" s="188" t="str">
        <f t="shared" si="1854"/>
        <v>0秒0</v>
      </c>
      <c r="AM394" s="189">
        <f t="shared" si="1855"/>
        <v>0</v>
      </c>
      <c r="AN394" s="189" t="str">
        <f t="shared" si="1856"/>
        <v>0</v>
      </c>
      <c r="AO394" s="189" t="str">
        <f t="shared" si="1857"/>
        <v>0</v>
      </c>
      <c r="AP394" s="189" t="str">
        <f t="shared" si="1858"/>
        <v>0m</v>
      </c>
      <c r="AQ394" s="189" t="str">
        <f t="shared" si="1859"/>
        <v>点</v>
      </c>
      <c r="AR394" s="164">
        <f t="shared" si="1860"/>
        <v>0</v>
      </c>
      <c r="AS394" s="144" t="str">
        <f t="shared" si="1861"/>
        <v/>
      </c>
      <c r="AT394" s="164">
        <f t="shared" si="1862"/>
        <v>0</v>
      </c>
      <c r="AU394" s="164">
        <f t="shared" si="1863"/>
        <v>0</v>
      </c>
      <c r="AV394" s="164">
        <f t="shared" si="1864"/>
        <v>0</v>
      </c>
      <c r="AW394" s="459"/>
      <c r="AX394" s="459"/>
      <c r="AY394" s="456"/>
      <c r="AZ394" s="453"/>
      <c r="BA394" s="145" t="str">
        <f t="shared" si="1866"/>
        <v/>
      </c>
      <c r="BB394" s="145" t="str">
        <f t="shared" si="1867"/>
        <v/>
      </c>
      <c r="BC394" s="145" t="str">
        <f t="shared" si="1868"/>
        <v/>
      </c>
      <c r="BD394" s="203" t="str">
        <f>IF(J394="","",COUNTIF($BC$14:BC394,BC394))</f>
        <v/>
      </c>
      <c r="BE394" s="1" t="str">
        <f t="shared" si="1869"/>
        <v/>
      </c>
      <c r="BF394" s="447"/>
      <c r="BG394" s="447"/>
      <c r="BH394" s="447"/>
      <c r="BI394" s="447"/>
      <c r="BJ394" s="447"/>
      <c r="BK394" s="450"/>
      <c r="BL394" s="447"/>
      <c r="BM394" s="447"/>
      <c r="BN394" s="145">
        <f>COUNTIF($AE$14:AE394,AD394&amp;"-"&amp;"*5000m*")</f>
        <v>0</v>
      </c>
      <c r="BO394" s="447"/>
      <c r="BP394" s="450"/>
      <c r="BQ394" s="447"/>
      <c r="BR394" s="447"/>
      <c r="BS394" s="447"/>
      <c r="BT394" s="447"/>
      <c r="BU394" s="447"/>
      <c r="BV394" s="447"/>
    </row>
    <row r="395" spans="1:74" s="1" customFormat="1" ht="18" customHeight="1" thickTop="1" thickBot="1">
      <c r="A395" s="522">
        <v>128</v>
      </c>
      <c r="B395" s="500" t="s">
        <v>1224</v>
      </c>
      <c r="C395" s="502"/>
      <c r="D395" s="502" t="str">
        <f>IF(C395&gt;0,VLOOKUP(C395,男子登録情報!$A$1:$H$1688,3,0),"")</f>
        <v/>
      </c>
      <c r="E395" s="502" t="str">
        <f>IF(C395&gt;0,VLOOKUP(C395,男子登録情報!$A$1:$H$1688,4,0),"")</f>
        <v/>
      </c>
      <c r="F395" s="30" t="str">
        <f>IF(C395&gt;0,VLOOKUP(C395,男子登録情報!$A$1:$H$1688,8,0),"")</f>
        <v/>
      </c>
      <c r="G395" s="491" t="e">
        <f>IF(F396&gt;0,VLOOKUP(F396,男子登録情報!$N$2:$O$48,2,0),"")</f>
        <v>#N/A</v>
      </c>
      <c r="H395" s="491" t="str">
        <f t="shared" ref="H395" si="2186">IF(C395&gt;0,TEXT(C395,"100000000"),"000000000")</f>
        <v>000000000</v>
      </c>
      <c r="I395" s="5" t="s">
        <v>26</v>
      </c>
      <c r="J395" s="112"/>
      <c r="K395" s="6" t="str">
        <f>IF(J395&gt;0,VLOOKUP(J395,男子登録情報!$J$1:$K$22,2,0),"")</f>
        <v/>
      </c>
      <c r="L395" s="5" t="s">
        <v>29</v>
      </c>
      <c r="M395" s="150"/>
      <c r="N395" s="7" t="str">
        <f t="shared" si="1838"/>
        <v/>
      </c>
      <c r="O395" s="271"/>
      <c r="P395" s="512"/>
      <c r="Q395" s="513"/>
      <c r="R395" s="514"/>
      <c r="S395" s="827"/>
      <c r="T395" s="827"/>
      <c r="W395" s="168">
        <f t="shared" si="1844"/>
        <v>0</v>
      </c>
      <c r="X395" s="447">
        <f t="shared" ref="X395" si="2187">C395</f>
        <v>0</v>
      </c>
      <c r="Y395" s="145" t="str">
        <f t="shared" si="1839"/>
        <v/>
      </c>
      <c r="Z395" s="145" t="str">
        <f t="shared" si="1840"/>
        <v/>
      </c>
      <c r="AA395" s="145" t="str">
        <f t="shared" si="1841"/>
        <v/>
      </c>
      <c r="AB395" s="145" t="str">
        <f t="shared" si="1842"/>
        <v/>
      </c>
      <c r="AC395" s="178">
        <f t="shared" si="1846"/>
        <v>0</v>
      </c>
      <c r="AD395" s="307" t="str">
        <f t="shared" ref="AD395" si="2188">IF(D395="","",D395)</f>
        <v/>
      </c>
      <c r="AE395" s="145" t="str">
        <f t="shared" si="1848"/>
        <v/>
      </c>
      <c r="AF395" s="145" t="str">
        <f t="shared" si="1849"/>
        <v/>
      </c>
      <c r="AG395" s="182" t="str">
        <f t="shared" si="1850"/>
        <v/>
      </c>
      <c r="AH395" s="164">
        <f t="shared" si="1851"/>
        <v>0</v>
      </c>
      <c r="AJ395" s="164">
        <f t="shared" si="1852"/>
        <v>0</v>
      </c>
      <c r="AK395" s="164" t="str">
        <f t="shared" si="1853"/>
        <v>00000</v>
      </c>
      <c r="AL395" s="188" t="str">
        <f t="shared" si="1854"/>
        <v>0秒0</v>
      </c>
      <c r="AM395" s="189">
        <f t="shared" si="1855"/>
        <v>0</v>
      </c>
      <c r="AN395" s="189" t="str">
        <f t="shared" si="1856"/>
        <v>0</v>
      </c>
      <c r="AO395" s="189" t="str">
        <f t="shared" si="1857"/>
        <v>0</v>
      </c>
      <c r="AP395" s="189" t="str">
        <f t="shared" si="1858"/>
        <v>0m</v>
      </c>
      <c r="AQ395" s="189" t="str">
        <f t="shared" si="1859"/>
        <v>点</v>
      </c>
      <c r="AR395" s="164">
        <f t="shared" si="1860"/>
        <v>0</v>
      </c>
      <c r="AS395" s="144" t="str">
        <f t="shared" si="1861"/>
        <v/>
      </c>
      <c r="AT395" s="164">
        <f t="shared" si="1862"/>
        <v>0</v>
      </c>
      <c r="AU395" s="164">
        <f t="shared" si="1863"/>
        <v>0</v>
      </c>
      <c r="AV395" s="164">
        <f t="shared" si="1864"/>
        <v>0</v>
      </c>
      <c r="AW395" s="457">
        <f>IF(S395="",0,COUNTA($S$14:S397))</f>
        <v>0</v>
      </c>
      <c r="AX395" s="457">
        <f>IF(T395="",0,COUNTA($T$14:T397))</f>
        <v>0</v>
      </c>
      <c r="AY395" s="454">
        <f>IF(OR($K395="20100",$K396="20100",$K397="20100"),COUNTIF($K$14:K397,"20100"),0)</f>
        <v>0</v>
      </c>
      <c r="AZ395" s="451">
        <f t="shared" ref="AZ395" si="2189">IF($AY395=0,0,INDEX($M395:$M397,MATCH("20100",$K395:$K397,0),1))</f>
        <v>0</v>
      </c>
      <c r="BA395" s="145" t="str">
        <f t="shared" si="1866"/>
        <v/>
      </c>
      <c r="BB395" s="145" t="str">
        <f t="shared" si="1867"/>
        <v/>
      </c>
      <c r="BC395" s="145" t="str">
        <f t="shared" si="1868"/>
        <v/>
      </c>
      <c r="BD395" s="203" t="str">
        <f>IF(J395="","",COUNTIF($BC$14:BC395,BC395))</f>
        <v/>
      </c>
      <c r="BE395" s="1" t="str">
        <f t="shared" si="1869"/>
        <v/>
      </c>
      <c r="BF395" s="447" t="str">
        <f>IF(D395="","",COUNTIF($AD$14:AD395,AD395))</f>
        <v/>
      </c>
      <c r="BG395" s="447">
        <f t="shared" ref="BG395" si="2190">IF(BF395=1,BF395,0)</f>
        <v>0</v>
      </c>
      <c r="BH395" s="447" t="str">
        <f t="shared" ref="BH395" si="2191">IF(D395="","",$BL395)</f>
        <v/>
      </c>
      <c r="BI395" s="447" t="str">
        <f t="shared" ref="BI395" si="2192">IF(E395="","",$BL395)</f>
        <v/>
      </c>
      <c r="BJ395" s="447" t="str">
        <f t="shared" ref="BJ395" si="2193">IF(F395="","",$BL395)</f>
        <v/>
      </c>
      <c r="BK395" s="448" t="str">
        <f t="shared" ref="BK395" si="2194">IFERROR(IF(G395="","",BL395),"")</f>
        <v/>
      </c>
      <c r="BL395" s="447">
        <v>128</v>
      </c>
      <c r="BM395" s="447">
        <f t="shared" ref="BM395" si="2195">IF(C395&gt;0,"",IF(COUNTIF(BH395:BK397,BL395)=4,"",1))</f>
        <v>1</v>
      </c>
      <c r="BN395" s="145">
        <f>COUNTIF($AE$14:AE395,AD395&amp;"-"&amp;"*5000m*")</f>
        <v>0</v>
      </c>
      <c r="BO395" s="447">
        <f t="shared" ref="BO395" si="2196">SUM(BN395:BN397)/3</f>
        <v>0</v>
      </c>
      <c r="BP395" s="448" t="str">
        <f t="shared" ref="BP395" si="2197">IF(AD395="","",IF(AND(COUNTA(J395:J397)=0,COUNTA(S395:T397)=0),1,""))</f>
        <v/>
      </c>
      <c r="BQ395" s="447">
        <f t="shared" ref="BQ395:BR395" si="2198">IF(AND($AD395="",COUNTA(S395)&gt;0),1,0)</f>
        <v>0</v>
      </c>
      <c r="BR395" s="447">
        <f t="shared" si="2198"/>
        <v>0</v>
      </c>
      <c r="BS395" s="447" t="str">
        <f t="shared" ref="BS395" si="2199">D395&amp;"-"&amp;S395</f>
        <v>-</v>
      </c>
      <c r="BT395" s="447" t="str">
        <f>IF(S395="","",COUNTIF($BS$14:BS395,BS395))</f>
        <v/>
      </c>
      <c r="BU395" s="447" t="str">
        <f t="shared" ref="BU395" si="2200">D395&amp;"-"&amp;T395</f>
        <v>-</v>
      </c>
      <c r="BV395" s="447" t="str">
        <f>IF(T395="","",COUNTIF($BU$14:BU395,BU395))</f>
        <v/>
      </c>
    </row>
    <row r="396" spans="1:74" s="1" customFormat="1" ht="18" customHeight="1" thickBot="1">
      <c r="A396" s="523"/>
      <c r="B396" s="501"/>
      <c r="C396" s="503"/>
      <c r="D396" s="503"/>
      <c r="E396" s="503"/>
      <c r="F396" s="31" t="str">
        <f>IF(C395&gt;0,VLOOKUP(C395,男子登録情報!$A$1:$H$1688,5,0),"")</f>
        <v/>
      </c>
      <c r="G396" s="492"/>
      <c r="H396" s="492"/>
      <c r="I396" s="8" t="s">
        <v>30</v>
      </c>
      <c r="J396" s="112"/>
      <c r="K396" s="6" t="str">
        <f>IF(J396&gt;0,VLOOKUP(J396,男子登録情報!$J$1:$K$22,2,0),"")</f>
        <v/>
      </c>
      <c r="L396" s="8" t="s">
        <v>31</v>
      </c>
      <c r="M396" s="148"/>
      <c r="N396" s="7" t="str">
        <f t="shared" si="1838"/>
        <v/>
      </c>
      <c r="O396" s="271"/>
      <c r="P396" s="479"/>
      <c r="Q396" s="480"/>
      <c r="R396" s="481"/>
      <c r="S396" s="828"/>
      <c r="T396" s="828"/>
      <c r="W396" s="168">
        <f t="shared" si="1844"/>
        <v>0</v>
      </c>
      <c r="X396" s="447"/>
      <c r="Y396" s="145" t="str">
        <f t="shared" si="1839"/>
        <v/>
      </c>
      <c r="Z396" s="145" t="str">
        <f t="shared" si="1840"/>
        <v/>
      </c>
      <c r="AA396" s="145" t="str">
        <f t="shared" si="1841"/>
        <v/>
      </c>
      <c r="AB396" s="145" t="str">
        <f t="shared" si="1842"/>
        <v/>
      </c>
      <c r="AC396" s="178">
        <f t="shared" si="1846"/>
        <v>0</v>
      </c>
      <c r="AD396" s="308" t="str">
        <f t="shared" ref="AD396:AD397" si="2201">AD395</f>
        <v/>
      </c>
      <c r="AE396" s="145" t="str">
        <f t="shared" si="1848"/>
        <v/>
      </c>
      <c r="AF396" s="145" t="str">
        <f t="shared" si="1849"/>
        <v/>
      </c>
      <c r="AG396" s="182" t="str">
        <f t="shared" si="1850"/>
        <v/>
      </c>
      <c r="AH396" s="164">
        <f t="shared" si="1851"/>
        <v>0</v>
      </c>
      <c r="AJ396" s="164">
        <f t="shared" si="1852"/>
        <v>0</v>
      </c>
      <c r="AK396" s="164" t="str">
        <f t="shared" si="1853"/>
        <v>00000</v>
      </c>
      <c r="AL396" s="188" t="str">
        <f t="shared" si="1854"/>
        <v>0秒0</v>
      </c>
      <c r="AM396" s="189">
        <f t="shared" si="1855"/>
        <v>0</v>
      </c>
      <c r="AN396" s="189" t="str">
        <f t="shared" si="1856"/>
        <v>0</v>
      </c>
      <c r="AO396" s="189" t="str">
        <f t="shared" si="1857"/>
        <v>0</v>
      </c>
      <c r="AP396" s="189" t="str">
        <f t="shared" si="1858"/>
        <v>0m</v>
      </c>
      <c r="AQ396" s="189" t="str">
        <f t="shared" si="1859"/>
        <v>点</v>
      </c>
      <c r="AR396" s="164">
        <f t="shared" si="1860"/>
        <v>0</v>
      </c>
      <c r="AS396" s="144" t="str">
        <f t="shared" si="1861"/>
        <v/>
      </c>
      <c r="AT396" s="164">
        <f t="shared" si="1862"/>
        <v>0</v>
      </c>
      <c r="AU396" s="164">
        <f t="shared" si="1863"/>
        <v>0</v>
      </c>
      <c r="AV396" s="164">
        <f t="shared" si="1864"/>
        <v>0</v>
      </c>
      <c r="AW396" s="458"/>
      <c r="AX396" s="458"/>
      <c r="AY396" s="455"/>
      <c r="AZ396" s="452"/>
      <c r="BA396" s="145" t="str">
        <f t="shared" si="1866"/>
        <v/>
      </c>
      <c r="BB396" s="145" t="str">
        <f t="shared" si="1867"/>
        <v/>
      </c>
      <c r="BC396" s="145" t="str">
        <f t="shared" si="1868"/>
        <v/>
      </c>
      <c r="BD396" s="203" t="str">
        <f>IF(J396="","",COUNTIF($BC$14:BC396,BC396))</f>
        <v/>
      </c>
      <c r="BE396" s="1" t="str">
        <f t="shared" si="1869"/>
        <v/>
      </c>
      <c r="BF396" s="447"/>
      <c r="BG396" s="447"/>
      <c r="BH396" s="447"/>
      <c r="BI396" s="447"/>
      <c r="BJ396" s="447"/>
      <c r="BK396" s="449"/>
      <c r="BL396" s="447"/>
      <c r="BM396" s="447"/>
      <c r="BN396" s="145">
        <f>COUNTIF($AE$14:AE396,AD396&amp;"-"&amp;"*5000m*")</f>
        <v>0</v>
      </c>
      <c r="BO396" s="447"/>
      <c r="BP396" s="449"/>
      <c r="BQ396" s="447"/>
      <c r="BR396" s="447"/>
      <c r="BS396" s="447"/>
      <c r="BT396" s="447"/>
      <c r="BU396" s="447"/>
      <c r="BV396" s="447"/>
    </row>
    <row r="397" spans="1:74" s="1" customFormat="1" ht="18" customHeight="1" thickBot="1">
      <c r="A397" s="524"/>
      <c r="B397" s="169" t="s">
        <v>32</v>
      </c>
      <c r="C397" s="170"/>
      <c r="D397" s="32"/>
      <c r="E397" s="32"/>
      <c r="F397" s="33"/>
      <c r="G397" s="493"/>
      <c r="H397" s="493"/>
      <c r="I397" s="9" t="s">
        <v>33</v>
      </c>
      <c r="J397" s="112"/>
      <c r="K397" s="6" t="str">
        <f>IF(J397&gt;0,VLOOKUP(J397,男子登録情報!$J$1:$K$22,2,0),"")</f>
        <v/>
      </c>
      <c r="L397" s="10" t="s">
        <v>34</v>
      </c>
      <c r="M397" s="149"/>
      <c r="N397" s="7" t="str">
        <f t="shared" si="1838"/>
        <v/>
      </c>
      <c r="O397" s="271"/>
      <c r="P397" s="482"/>
      <c r="Q397" s="483"/>
      <c r="R397" s="484"/>
      <c r="S397" s="829"/>
      <c r="T397" s="829"/>
      <c r="W397" s="168">
        <f t="shared" si="1844"/>
        <v>0</v>
      </c>
      <c r="X397" s="447"/>
      <c r="Y397" s="145" t="str">
        <f t="shared" si="1839"/>
        <v/>
      </c>
      <c r="Z397" s="145" t="str">
        <f t="shared" si="1840"/>
        <v/>
      </c>
      <c r="AA397" s="145" t="str">
        <f t="shared" si="1841"/>
        <v/>
      </c>
      <c r="AB397" s="145" t="str">
        <f t="shared" si="1842"/>
        <v/>
      </c>
      <c r="AC397" s="178">
        <f t="shared" si="1846"/>
        <v>0</v>
      </c>
      <c r="AD397" s="309" t="str">
        <f t="shared" si="2201"/>
        <v/>
      </c>
      <c r="AE397" s="145" t="str">
        <f t="shared" si="1848"/>
        <v/>
      </c>
      <c r="AF397" s="145" t="str">
        <f t="shared" si="1849"/>
        <v/>
      </c>
      <c r="AG397" s="182" t="str">
        <f t="shared" si="1850"/>
        <v/>
      </c>
      <c r="AH397" s="164">
        <f t="shared" si="1851"/>
        <v>0</v>
      </c>
      <c r="AJ397" s="164">
        <f t="shared" si="1852"/>
        <v>0</v>
      </c>
      <c r="AK397" s="164" t="str">
        <f t="shared" si="1853"/>
        <v>00000</v>
      </c>
      <c r="AL397" s="188" t="str">
        <f t="shared" si="1854"/>
        <v>0秒0</v>
      </c>
      <c r="AM397" s="189">
        <f t="shared" si="1855"/>
        <v>0</v>
      </c>
      <c r="AN397" s="189" t="str">
        <f t="shared" si="1856"/>
        <v>0</v>
      </c>
      <c r="AO397" s="189" t="str">
        <f t="shared" si="1857"/>
        <v>0</v>
      </c>
      <c r="AP397" s="189" t="str">
        <f t="shared" si="1858"/>
        <v>0m</v>
      </c>
      <c r="AQ397" s="189" t="str">
        <f t="shared" si="1859"/>
        <v>点</v>
      </c>
      <c r="AR397" s="164">
        <f t="shared" si="1860"/>
        <v>0</v>
      </c>
      <c r="AS397" s="144" t="str">
        <f t="shared" si="1861"/>
        <v/>
      </c>
      <c r="AT397" s="164">
        <f t="shared" si="1862"/>
        <v>0</v>
      </c>
      <c r="AU397" s="164">
        <f t="shared" si="1863"/>
        <v>0</v>
      </c>
      <c r="AV397" s="164">
        <f t="shared" si="1864"/>
        <v>0</v>
      </c>
      <c r="AW397" s="459"/>
      <c r="AX397" s="459"/>
      <c r="AY397" s="456"/>
      <c r="AZ397" s="453"/>
      <c r="BA397" s="145" t="str">
        <f t="shared" si="1866"/>
        <v/>
      </c>
      <c r="BB397" s="145" t="str">
        <f t="shared" si="1867"/>
        <v/>
      </c>
      <c r="BC397" s="145" t="str">
        <f t="shared" si="1868"/>
        <v/>
      </c>
      <c r="BD397" s="203" t="str">
        <f>IF(J397="","",COUNTIF($BC$14:BC397,BC397))</f>
        <v/>
      </c>
      <c r="BE397" s="1" t="str">
        <f t="shared" si="1869"/>
        <v/>
      </c>
      <c r="BF397" s="447"/>
      <c r="BG397" s="447"/>
      <c r="BH397" s="447"/>
      <c r="BI397" s="447"/>
      <c r="BJ397" s="447"/>
      <c r="BK397" s="450"/>
      <c r="BL397" s="447"/>
      <c r="BM397" s="447"/>
      <c r="BN397" s="145">
        <f>COUNTIF($AE$14:AE397,AD397&amp;"-"&amp;"*5000m*")</f>
        <v>0</v>
      </c>
      <c r="BO397" s="447"/>
      <c r="BP397" s="450"/>
      <c r="BQ397" s="447"/>
      <c r="BR397" s="447"/>
      <c r="BS397" s="447"/>
      <c r="BT397" s="447"/>
      <c r="BU397" s="447"/>
      <c r="BV397" s="447"/>
    </row>
    <row r="398" spans="1:74" s="1" customFormat="1" ht="18" customHeight="1" thickTop="1" thickBot="1">
      <c r="A398" s="522">
        <v>129</v>
      </c>
      <c r="B398" s="500" t="s">
        <v>1224</v>
      </c>
      <c r="C398" s="502"/>
      <c r="D398" s="502" t="str">
        <f>IF(C398&gt;0,VLOOKUP(C398,男子登録情報!$A$1:$H$1688,3,0),"")</f>
        <v/>
      </c>
      <c r="E398" s="502" t="str">
        <f>IF(C398&gt;0,VLOOKUP(C398,男子登録情報!$A$1:$H$1688,4,0),"")</f>
        <v/>
      </c>
      <c r="F398" s="30" t="str">
        <f>IF(C398&gt;0,VLOOKUP(C398,男子登録情報!$A$1:$H$1688,8,0),"")</f>
        <v/>
      </c>
      <c r="G398" s="491" t="e">
        <f>IF(F399&gt;0,VLOOKUP(F399,男子登録情報!$N$2:$O$48,2,0),"")</f>
        <v>#N/A</v>
      </c>
      <c r="H398" s="491" t="str">
        <f t="shared" ref="H398" si="2202">IF(C398&gt;0,TEXT(C398,"100000000"),"000000000")</f>
        <v>000000000</v>
      </c>
      <c r="I398" s="5" t="s">
        <v>26</v>
      </c>
      <c r="J398" s="112"/>
      <c r="K398" s="6" t="str">
        <f>IF(J398&gt;0,VLOOKUP(J398,男子登録情報!$J$1:$K$22,2,0),"")</f>
        <v/>
      </c>
      <c r="L398" s="5" t="s">
        <v>29</v>
      </c>
      <c r="M398" s="150"/>
      <c r="N398" s="7" t="str">
        <f t="shared" ref="N398:N461" si="2203">IF(K398="","",LEFT(K398,5)&amp;" "&amp;IF(OR(LEFT(K398,3)*1&lt;70,LEFT(K398,3)*1&gt;100),REPT(0,7-LEN(M398)),REPT(0,5-LEN(M398)))&amp;M398)</f>
        <v/>
      </c>
      <c r="O398" s="271"/>
      <c r="P398" s="512"/>
      <c r="Q398" s="513"/>
      <c r="R398" s="514"/>
      <c r="S398" s="827"/>
      <c r="T398" s="827"/>
      <c r="W398" s="168">
        <f t="shared" si="1844"/>
        <v>0</v>
      </c>
      <c r="X398" s="447">
        <f t="shared" ref="X398" si="2204">C398</f>
        <v>0</v>
      </c>
      <c r="Y398" s="145" t="str">
        <f t="shared" ref="Y398:Y463" si="2205">IF($C398="","",IF(D398="",1,0))</f>
        <v/>
      </c>
      <c r="Z398" s="145" t="str">
        <f t="shared" ref="Z398:Z463" si="2206">IF($C398="","",IF(E398="",1,0))</f>
        <v/>
      </c>
      <c r="AA398" s="145" t="str">
        <f t="shared" ref="AA398:AA463" si="2207">IF($C398="","",IF(F398="",1,0))</f>
        <v/>
      </c>
      <c r="AB398" s="145" t="str">
        <f t="shared" ref="AB398:AB463" si="2208">IF($C398="","",IF(G398="",1,0))</f>
        <v/>
      </c>
      <c r="AC398" s="178">
        <f t="shared" si="1846"/>
        <v>0</v>
      </c>
      <c r="AD398" s="307" t="str">
        <f t="shared" ref="AD398" si="2209">IF(D398="","",D398)</f>
        <v/>
      </c>
      <c r="AE398" s="145" t="str">
        <f t="shared" si="1848"/>
        <v/>
      </c>
      <c r="AF398" s="145" t="str">
        <f t="shared" si="1849"/>
        <v/>
      </c>
      <c r="AG398" s="182" t="str">
        <f t="shared" si="1850"/>
        <v/>
      </c>
      <c r="AH398" s="164">
        <f t="shared" si="1851"/>
        <v>0</v>
      </c>
      <c r="AJ398" s="164">
        <f t="shared" si="1852"/>
        <v>0</v>
      </c>
      <c r="AK398" s="164" t="str">
        <f t="shared" si="1853"/>
        <v>00000</v>
      </c>
      <c r="AL398" s="188" t="str">
        <f t="shared" si="1854"/>
        <v>0秒0</v>
      </c>
      <c r="AM398" s="189">
        <f t="shared" si="1855"/>
        <v>0</v>
      </c>
      <c r="AN398" s="189" t="str">
        <f t="shared" si="1856"/>
        <v>0</v>
      </c>
      <c r="AO398" s="189" t="str">
        <f t="shared" si="1857"/>
        <v>0</v>
      </c>
      <c r="AP398" s="189" t="str">
        <f t="shared" si="1858"/>
        <v>0m</v>
      </c>
      <c r="AQ398" s="189" t="str">
        <f t="shared" si="1859"/>
        <v>点</v>
      </c>
      <c r="AR398" s="164">
        <f t="shared" si="1860"/>
        <v>0</v>
      </c>
      <c r="AS398" s="144" t="str">
        <f t="shared" si="1861"/>
        <v/>
      </c>
      <c r="AT398" s="164">
        <f t="shared" si="1862"/>
        <v>0</v>
      </c>
      <c r="AU398" s="164">
        <f t="shared" si="1863"/>
        <v>0</v>
      </c>
      <c r="AV398" s="164">
        <f t="shared" si="1864"/>
        <v>0</v>
      </c>
      <c r="AW398" s="457">
        <f>IF(S398="",0,COUNTA($S$14:S400))</f>
        <v>0</v>
      </c>
      <c r="AX398" s="457">
        <f>IF(T398="",0,COUNTA($T$14:T400))</f>
        <v>0</v>
      </c>
      <c r="AY398" s="454">
        <f>IF(OR($K398="20100",$K399="20100",$K400="20100"),COUNTIF($K$14:K400,"20100"),0)</f>
        <v>0</v>
      </c>
      <c r="AZ398" s="451">
        <f t="shared" ref="AZ398" si="2210">IF($AY398=0,0,INDEX($M398:$M400,MATCH("20100",$K398:$K400,0),1))</f>
        <v>0</v>
      </c>
      <c r="BA398" s="145" t="str">
        <f t="shared" si="1866"/>
        <v/>
      </c>
      <c r="BB398" s="145" t="str">
        <f t="shared" si="1867"/>
        <v/>
      </c>
      <c r="BC398" s="145" t="str">
        <f t="shared" si="1868"/>
        <v/>
      </c>
      <c r="BD398" s="203" t="str">
        <f>IF(J398="","",COUNTIF($BC$14:BC398,BC398))</f>
        <v/>
      </c>
      <c r="BE398" s="1" t="str">
        <f t="shared" si="1869"/>
        <v/>
      </c>
      <c r="BF398" s="447" t="str">
        <f>IF(D398="","",COUNTIF($AD$14:AD398,AD398))</f>
        <v/>
      </c>
      <c r="BG398" s="447">
        <f t="shared" ref="BG398" si="2211">IF(BF398=1,BF398,0)</f>
        <v>0</v>
      </c>
      <c r="BH398" s="447" t="str">
        <f t="shared" ref="BH398" si="2212">IF(D398="","",$BL398)</f>
        <v/>
      </c>
      <c r="BI398" s="447" t="str">
        <f t="shared" ref="BI398" si="2213">IF(E398="","",$BL398)</f>
        <v/>
      </c>
      <c r="BJ398" s="447" t="str">
        <f t="shared" ref="BJ398" si="2214">IF(F398="","",$BL398)</f>
        <v/>
      </c>
      <c r="BK398" s="448" t="str">
        <f t="shared" ref="BK398" si="2215">IFERROR(IF(G398="","",BL398),"")</f>
        <v/>
      </c>
      <c r="BL398" s="447">
        <v>129</v>
      </c>
      <c r="BM398" s="447">
        <f t="shared" ref="BM398" si="2216">IF(C398&gt;0,"",IF(COUNTIF(BH398:BK400,BL398)=4,"",1))</f>
        <v>1</v>
      </c>
      <c r="BN398" s="145">
        <f>COUNTIF($AE$14:AE398,AD398&amp;"-"&amp;"*5000m*")</f>
        <v>0</v>
      </c>
      <c r="BO398" s="447">
        <f t="shared" ref="BO398" si="2217">SUM(BN398:BN400)/3</f>
        <v>0</v>
      </c>
      <c r="BP398" s="448" t="str">
        <f t="shared" ref="BP398" si="2218">IF(AD398="","",IF(AND(COUNTA(J398:J400)=0,COUNTA(S398:T400)=0),1,""))</f>
        <v/>
      </c>
      <c r="BQ398" s="447">
        <f t="shared" ref="BQ398:BR398" si="2219">IF(AND($AD398="",COUNTA(S398)&gt;0),1,0)</f>
        <v>0</v>
      </c>
      <c r="BR398" s="447">
        <f t="shared" si="2219"/>
        <v>0</v>
      </c>
      <c r="BS398" s="447" t="str">
        <f t="shared" ref="BS398" si="2220">D398&amp;"-"&amp;S398</f>
        <v>-</v>
      </c>
      <c r="BT398" s="447" t="str">
        <f>IF(S398="","",COUNTIF($BS$14:BS398,BS398))</f>
        <v/>
      </c>
      <c r="BU398" s="447" t="str">
        <f t="shared" ref="BU398" si="2221">D398&amp;"-"&amp;T398</f>
        <v>-</v>
      </c>
      <c r="BV398" s="447" t="str">
        <f>IF(T398="","",COUNTIF($BU$14:BU398,BU398))</f>
        <v/>
      </c>
    </row>
    <row r="399" spans="1:74" s="1" customFormat="1" ht="18" customHeight="1" thickBot="1">
      <c r="A399" s="523"/>
      <c r="B399" s="501"/>
      <c r="C399" s="503"/>
      <c r="D399" s="503"/>
      <c r="E399" s="503"/>
      <c r="F399" s="31" t="str">
        <f>IF(C398&gt;0,VLOOKUP(C398,男子登録情報!$A$1:$H$1688,5,0),"")</f>
        <v/>
      </c>
      <c r="G399" s="492"/>
      <c r="H399" s="492"/>
      <c r="I399" s="8" t="s">
        <v>30</v>
      </c>
      <c r="J399" s="112"/>
      <c r="K399" s="6" t="str">
        <f>IF(J399&gt;0,VLOOKUP(J399,男子登録情報!$J$1:$K$22,2,0),"")</f>
        <v/>
      </c>
      <c r="L399" s="8" t="s">
        <v>31</v>
      </c>
      <c r="M399" s="148"/>
      <c r="N399" s="7" t="str">
        <f t="shared" si="2203"/>
        <v/>
      </c>
      <c r="O399" s="271"/>
      <c r="P399" s="479"/>
      <c r="Q399" s="480"/>
      <c r="R399" s="481"/>
      <c r="S399" s="828"/>
      <c r="T399" s="828"/>
      <c r="W399" s="168">
        <f t="shared" ref="W399:W462" si="2222">IF(C399&gt;2000,1,0)</f>
        <v>0</v>
      </c>
      <c r="X399" s="447"/>
      <c r="Y399" s="145" t="str">
        <f t="shared" si="2205"/>
        <v/>
      </c>
      <c r="Z399" s="145" t="str">
        <f t="shared" si="2206"/>
        <v/>
      </c>
      <c r="AA399" s="145" t="str">
        <f t="shared" si="2207"/>
        <v/>
      </c>
      <c r="AB399" s="145" t="str">
        <f t="shared" si="2208"/>
        <v/>
      </c>
      <c r="AC399" s="178">
        <f t="shared" ref="AC399:AC462" si="2223">IF(ISNA(OR(Y399:AB399)),1,SUM(Y399:AB399))</f>
        <v>0</v>
      </c>
      <c r="AD399" s="308" t="str">
        <f t="shared" ref="AD399:AD400" si="2224">AD398</f>
        <v/>
      </c>
      <c r="AE399" s="145" t="str">
        <f t="shared" ref="AE399:AE462" si="2225">IF($AD399="","",IF(J399="","",$AD399&amp;"-"&amp;J399))</f>
        <v/>
      </c>
      <c r="AF399" s="145" t="str">
        <f t="shared" ref="AF399:AF462" si="2226">IF(AND(COUNTA(J399,M399,O399,P399,S399,T399)&gt;0,BM399=1),1,"")</f>
        <v/>
      </c>
      <c r="AG399" s="182" t="str">
        <f t="shared" ref="AG399:AG462" si="2227">IF(J399="","",COUNTIF($AE$12:$AE$463,AE399))</f>
        <v/>
      </c>
      <c r="AH399" s="164">
        <f t="shared" ref="AH399:AH462" si="2228">IF(MAX(AG399)&gt;1,1,0)</f>
        <v>0</v>
      </c>
      <c r="AJ399" s="164">
        <f t="shared" ref="AJ399:AJ462" si="2229">IF(COUNTIF(J399,"*m*")&gt;0,IF(VALUE(AN399)&gt;59,1,0),0)</f>
        <v>0</v>
      </c>
      <c r="AK399" s="164" t="str">
        <f t="shared" ref="AK399:AK462" si="2230">IF(COUNTIF(K399,"*m*")&gt;0,RIGHT(10000000+AR399,7),RIGHT(100000+AR399,5))</f>
        <v>00000</v>
      </c>
      <c r="AL399" s="188" t="str">
        <f t="shared" ref="AL399:AL462" si="2231">IF(AM399=0,AN399&amp;"秒"&amp;AO399,AM399&amp;"分"&amp;AN399&amp;"秒"&amp;AO399)</f>
        <v>0秒0</v>
      </c>
      <c r="AM399" s="189">
        <f t="shared" ref="AM399:AM462" si="2232">INT(M399/10000)</f>
        <v>0</v>
      </c>
      <c r="AN399" s="189" t="str">
        <f t="shared" ref="AN399:AN462" si="2233">RIGHT(INT(M399/100),2)</f>
        <v>0</v>
      </c>
      <c r="AO399" s="189" t="str">
        <f t="shared" ref="AO399:AO462" si="2234">RIGHT(INT(M399/1),2)</f>
        <v>0</v>
      </c>
      <c r="AP399" s="189" t="str">
        <f t="shared" ref="AP399:AP462" si="2235">INT(M399/100)&amp;"m"&amp;RIGHT(M399,2)</f>
        <v>0m</v>
      </c>
      <c r="AQ399" s="189" t="str">
        <f t="shared" ref="AQ399:AQ462" si="2236">M399&amp;"点"</f>
        <v>点</v>
      </c>
      <c r="AR399" s="164">
        <f t="shared" ref="AR399:AR462" si="2237">VALUE(M399)</f>
        <v>0</v>
      </c>
      <c r="AS399" s="144" t="str">
        <f t="shared" ref="AS399:AS462" si="2238">IF(COUNTIF(J399,"*m*")=0,"",IF($J399="","",COUNTIF($M399,AS$13)))</f>
        <v/>
      </c>
      <c r="AT399" s="164">
        <f t="shared" ref="AT399:AT462" si="2239">IF(O399="",0,IF(OR(O399&lt;$AT$12,O399&gt;$AT$13),1,0))</f>
        <v>0</v>
      </c>
      <c r="AU399" s="164">
        <f t="shared" ref="AU399:AU462" si="2240">IF($M399="",0,IF($O399="",1,0))</f>
        <v>0</v>
      </c>
      <c r="AV399" s="164">
        <f t="shared" ref="AV399:AV462" si="2241">IF($M399="",0,IF($P399="",1,0))</f>
        <v>0</v>
      </c>
      <c r="AW399" s="458"/>
      <c r="AX399" s="458"/>
      <c r="AY399" s="455"/>
      <c r="AZ399" s="452"/>
      <c r="BA399" s="145" t="str">
        <f t="shared" ref="BA399:BA462" si="2242">IF(J399="","",IF(COUNTIF(J399,"*OP*")&gt;0,1,""))</f>
        <v/>
      </c>
      <c r="BB399" s="145" t="str">
        <f t="shared" ref="BB399:BB462" si="2243">IF(J399="","",IF(COUNTIF(J399,"*OP*")&gt;0,"",1))</f>
        <v/>
      </c>
      <c r="BC399" s="145" t="str">
        <f t="shared" ref="BC399:BC462" si="2244">IF(J399="","",IF(COUNTIF(J399,"*OP*")&gt;0,"",J399))</f>
        <v/>
      </c>
      <c r="BD399" s="203" t="str">
        <f>IF(J399="","",COUNTIF($BC$14:BC399,BC399))</f>
        <v/>
      </c>
      <c r="BE399" s="1" t="str">
        <f t="shared" ref="BE399:BE462" si="2245">IFERROR(BB399*BD399,"")</f>
        <v/>
      </c>
      <c r="BF399" s="447"/>
      <c r="BG399" s="447"/>
      <c r="BH399" s="447"/>
      <c r="BI399" s="447"/>
      <c r="BJ399" s="447"/>
      <c r="BK399" s="449"/>
      <c r="BL399" s="447"/>
      <c r="BM399" s="447"/>
      <c r="BN399" s="145">
        <f>COUNTIF($AE$14:AE399,AD399&amp;"-"&amp;"*5000m*")</f>
        <v>0</v>
      </c>
      <c r="BO399" s="447"/>
      <c r="BP399" s="449"/>
      <c r="BQ399" s="447"/>
      <c r="BR399" s="447"/>
      <c r="BS399" s="447"/>
      <c r="BT399" s="447"/>
      <c r="BU399" s="447"/>
      <c r="BV399" s="447"/>
    </row>
    <row r="400" spans="1:74" s="1" customFormat="1" ht="18" customHeight="1" thickBot="1">
      <c r="A400" s="524"/>
      <c r="B400" s="169" t="s">
        <v>32</v>
      </c>
      <c r="C400" s="170"/>
      <c r="D400" s="32"/>
      <c r="E400" s="32"/>
      <c r="F400" s="33"/>
      <c r="G400" s="493"/>
      <c r="H400" s="493"/>
      <c r="I400" s="9" t="s">
        <v>33</v>
      </c>
      <c r="J400" s="112"/>
      <c r="K400" s="6" t="str">
        <f>IF(J400&gt;0,VLOOKUP(J400,男子登録情報!$J$1:$K$22,2,0),"")</f>
        <v/>
      </c>
      <c r="L400" s="10" t="s">
        <v>34</v>
      </c>
      <c r="M400" s="149"/>
      <c r="N400" s="7" t="str">
        <f t="shared" si="2203"/>
        <v/>
      </c>
      <c r="O400" s="271"/>
      <c r="P400" s="482"/>
      <c r="Q400" s="483"/>
      <c r="R400" s="484"/>
      <c r="S400" s="829"/>
      <c r="T400" s="829"/>
      <c r="W400" s="168">
        <f t="shared" si="2222"/>
        <v>0</v>
      </c>
      <c r="X400" s="447"/>
      <c r="Y400" s="145" t="str">
        <f t="shared" si="2205"/>
        <v/>
      </c>
      <c r="Z400" s="145" t="str">
        <f t="shared" si="2206"/>
        <v/>
      </c>
      <c r="AA400" s="145" t="str">
        <f t="shared" si="2207"/>
        <v/>
      </c>
      <c r="AB400" s="145" t="str">
        <f t="shared" si="2208"/>
        <v/>
      </c>
      <c r="AC400" s="178">
        <f t="shared" si="2223"/>
        <v>0</v>
      </c>
      <c r="AD400" s="309" t="str">
        <f t="shared" si="2224"/>
        <v/>
      </c>
      <c r="AE400" s="145" t="str">
        <f t="shared" si="2225"/>
        <v/>
      </c>
      <c r="AF400" s="145" t="str">
        <f t="shared" si="2226"/>
        <v/>
      </c>
      <c r="AG400" s="182" t="str">
        <f t="shared" si="2227"/>
        <v/>
      </c>
      <c r="AH400" s="164">
        <f t="shared" si="2228"/>
        <v>0</v>
      </c>
      <c r="AJ400" s="164">
        <f t="shared" si="2229"/>
        <v>0</v>
      </c>
      <c r="AK400" s="164" t="str">
        <f t="shared" si="2230"/>
        <v>00000</v>
      </c>
      <c r="AL400" s="188" t="str">
        <f t="shared" si="2231"/>
        <v>0秒0</v>
      </c>
      <c r="AM400" s="189">
        <f t="shared" si="2232"/>
        <v>0</v>
      </c>
      <c r="AN400" s="189" t="str">
        <f t="shared" si="2233"/>
        <v>0</v>
      </c>
      <c r="AO400" s="189" t="str">
        <f t="shared" si="2234"/>
        <v>0</v>
      </c>
      <c r="AP400" s="189" t="str">
        <f t="shared" si="2235"/>
        <v>0m</v>
      </c>
      <c r="AQ400" s="189" t="str">
        <f t="shared" si="2236"/>
        <v>点</v>
      </c>
      <c r="AR400" s="164">
        <f t="shared" si="2237"/>
        <v>0</v>
      </c>
      <c r="AS400" s="144" t="str">
        <f t="shared" si="2238"/>
        <v/>
      </c>
      <c r="AT400" s="164">
        <f t="shared" si="2239"/>
        <v>0</v>
      </c>
      <c r="AU400" s="164">
        <f t="shared" si="2240"/>
        <v>0</v>
      </c>
      <c r="AV400" s="164">
        <f t="shared" si="2241"/>
        <v>0</v>
      </c>
      <c r="AW400" s="459"/>
      <c r="AX400" s="459"/>
      <c r="AY400" s="456"/>
      <c r="AZ400" s="453"/>
      <c r="BA400" s="145" t="str">
        <f t="shared" si="2242"/>
        <v/>
      </c>
      <c r="BB400" s="145" t="str">
        <f t="shared" si="2243"/>
        <v/>
      </c>
      <c r="BC400" s="145" t="str">
        <f t="shared" si="2244"/>
        <v/>
      </c>
      <c r="BD400" s="203" t="str">
        <f>IF(J400="","",COUNTIF($BC$14:BC400,BC400))</f>
        <v/>
      </c>
      <c r="BE400" s="1" t="str">
        <f t="shared" si="2245"/>
        <v/>
      </c>
      <c r="BF400" s="447"/>
      <c r="BG400" s="447"/>
      <c r="BH400" s="447"/>
      <c r="BI400" s="447"/>
      <c r="BJ400" s="447"/>
      <c r="BK400" s="450"/>
      <c r="BL400" s="447"/>
      <c r="BM400" s="447"/>
      <c r="BN400" s="145">
        <f>COUNTIF($AE$14:AE400,AD400&amp;"-"&amp;"*5000m*")</f>
        <v>0</v>
      </c>
      <c r="BO400" s="447"/>
      <c r="BP400" s="450"/>
      <c r="BQ400" s="447"/>
      <c r="BR400" s="447"/>
      <c r="BS400" s="447"/>
      <c r="BT400" s="447"/>
      <c r="BU400" s="447"/>
      <c r="BV400" s="447"/>
    </row>
    <row r="401" spans="1:74" s="1" customFormat="1" ht="18" customHeight="1" thickTop="1" thickBot="1">
      <c r="A401" s="522">
        <v>130</v>
      </c>
      <c r="B401" s="500" t="s">
        <v>1224</v>
      </c>
      <c r="C401" s="502"/>
      <c r="D401" s="502" t="str">
        <f>IF(C401&gt;0,VLOOKUP(C401,男子登録情報!$A$1:$H$1688,3,0),"")</f>
        <v/>
      </c>
      <c r="E401" s="502" t="str">
        <f>IF(C401&gt;0,VLOOKUP(C401,男子登録情報!$A$1:$H$1688,4,0),"")</f>
        <v/>
      </c>
      <c r="F401" s="30" t="str">
        <f>IF(C401&gt;0,VLOOKUP(C401,男子登録情報!$A$1:$H$1688,8,0),"")</f>
        <v/>
      </c>
      <c r="G401" s="491" t="e">
        <f>IF(F402&gt;0,VLOOKUP(F402,男子登録情報!$N$2:$O$48,2,0),"")</f>
        <v>#N/A</v>
      </c>
      <c r="H401" s="491" t="str">
        <f t="shared" ref="H401" si="2246">IF(C401&gt;0,TEXT(C401,"100000000"),"000000000")</f>
        <v>000000000</v>
      </c>
      <c r="I401" s="5" t="s">
        <v>26</v>
      </c>
      <c r="J401" s="112"/>
      <c r="K401" s="6" t="str">
        <f>IF(J401&gt;0,VLOOKUP(J401,男子登録情報!$J$1:$K$22,2,0),"")</f>
        <v/>
      </c>
      <c r="L401" s="5" t="s">
        <v>29</v>
      </c>
      <c r="M401" s="150"/>
      <c r="N401" s="7" t="str">
        <f t="shared" si="2203"/>
        <v/>
      </c>
      <c r="O401" s="271"/>
      <c r="P401" s="512"/>
      <c r="Q401" s="513"/>
      <c r="R401" s="514"/>
      <c r="S401" s="827"/>
      <c r="T401" s="827"/>
      <c r="W401" s="168">
        <f t="shared" si="2222"/>
        <v>0</v>
      </c>
      <c r="X401" s="447">
        <f t="shared" ref="X401" si="2247">C401</f>
        <v>0</v>
      </c>
      <c r="Y401" s="145" t="str">
        <f t="shared" si="2205"/>
        <v/>
      </c>
      <c r="Z401" s="145" t="str">
        <f t="shared" si="2206"/>
        <v/>
      </c>
      <c r="AA401" s="145" t="str">
        <f t="shared" si="2207"/>
        <v/>
      </c>
      <c r="AB401" s="145" t="str">
        <f t="shared" si="2208"/>
        <v/>
      </c>
      <c r="AC401" s="178">
        <f t="shared" si="2223"/>
        <v>0</v>
      </c>
      <c r="AD401" s="307" t="str">
        <f t="shared" ref="AD401" si="2248">IF(D401="","",D401)</f>
        <v/>
      </c>
      <c r="AE401" s="145" t="str">
        <f t="shared" si="2225"/>
        <v/>
      </c>
      <c r="AF401" s="145" t="str">
        <f t="shared" si="2226"/>
        <v/>
      </c>
      <c r="AG401" s="182" t="str">
        <f t="shared" si="2227"/>
        <v/>
      </c>
      <c r="AH401" s="164">
        <f t="shared" si="2228"/>
        <v>0</v>
      </c>
      <c r="AJ401" s="164">
        <f t="shared" si="2229"/>
        <v>0</v>
      </c>
      <c r="AK401" s="164" t="str">
        <f t="shared" si="2230"/>
        <v>00000</v>
      </c>
      <c r="AL401" s="188" t="str">
        <f t="shared" si="2231"/>
        <v>0秒0</v>
      </c>
      <c r="AM401" s="189">
        <f t="shared" si="2232"/>
        <v>0</v>
      </c>
      <c r="AN401" s="189" t="str">
        <f t="shared" si="2233"/>
        <v>0</v>
      </c>
      <c r="AO401" s="189" t="str">
        <f t="shared" si="2234"/>
        <v>0</v>
      </c>
      <c r="AP401" s="189" t="str">
        <f t="shared" si="2235"/>
        <v>0m</v>
      </c>
      <c r="AQ401" s="189" t="str">
        <f t="shared" si="2236"/>
        <v>点</v>
      </c>
      <c r="AR401" s="164">
        <f t="shared" si="2237"/>
        <v>0</v>
      </c>
      <c r="AS401" s="144" t="str">
        <f t="shared" si="2238"/>
        <v/>
      </c>
      <c r="AT401" s="164">
        <f t="shared" si="2239"/>
        <v>0</v>
      </c>
      <c r="AU401" s="164">
        <f t="shared" si="2240"/>
        <v>0</v>
      </c>
      <c r="AV401" s="164">
        <f t="shared" si="2241"/>
        <v>0</v>
      </c>
      <c r="AW401" s="457">
        <f>IF(S401="",0,COUNTA($S$14:S403))</f>
        <v>0</v>
      </c>
      <c r="AX401" s="457">
        <f>IF(T401="",0,COUNTA($T$14:T403))</f>
        <v>0</v>
      </c>
      <c r="AY401" s="454">
        <f>IF(OR($K401="20100",$K402="20100",$K403="20100"),COUNTIF($K$14:K403,"20100"),0)</f>
        <v>0</v>
      </c>
      <c r="AZ401" s="451">
        <f t="shared" ref="AZ401" si="2249">IF($AY401=0,0,INDEX($M401:$M403,MATCH("20100",$K401:$K403,0),1))</f>
        <v>0</v>
      </c>
      <c r="BA401" s="145" t="str">
        <f t="shared" si="2242"/>
        <v/>
      </c>
      <c r="BB401" s="145" t="str">
        <f t="shared" si="2243"/>
        <v/>
      </c>
      <c r="BC401" s="145" t="str">
        <f t="shared" si="2244"/>
        <v/>
      </c>
      <c r="BD401" s="203" t="str">
        <f>IF(J401="","",COUNTIF($BC$14:BC401,BC401))</f>
        <v/>
      </c>
      <c r="BE401" s="1" t="str">
        <f t="shared" si="2245"/>
        <v/>
      </c>
      <c r="BF401" s="447" t="str">
        <f>IF(D401="","",COUNTIF($AD$14:AD401,AD401))</f>
        <v/>
      </c>
      <c r="BG401" s="447">
        <f t="shared" ref="BG401" si="2250">IF(BF401=1,BF401,0)</f>
        <v>0</v>
      </c>
      <c r="BH401" s="447" t="str">
        <f t="shared" ref="BH401" si="2251">IF(D401="","",$BL401)</f>
        <v/>
      </c>
      <c r="BI401" s="447" t="str">
        <f t="shared" ref="BI401" si="2252">IF(E401="","",$BL401)</f>
        <v/>
      </c>
      <c r="BJ401" s="447" t="str">
        <f t="shared" ref="BJ401" si="2253">IF(F401="","",$BL401)</f>
        <v/>
      </c>
      <c r="BK401" s="448" t="str">
        <f t="shared" ref="BK401" si="2254">IFERROR(IF(G401="","",BL401),"")</f>
        <v/>
      </c>
      <c r="BL401" s="447">
        <v>130</v>
      </c>
      <c r="BM401" s="447">
        <f t="shared" ref="BM401" si="2255">IF(C401&gt;0,"",IF(COUNTIF(BH401:BK403,BL401)=4,"",1))</f>
        <v>1</v>
      </c>
      <c r="BN401" s="145">
        <f>COUNTIF($AE$14:AE401,AD401&amp;"-"&amp;"*5000m*")</f>
        <v>0</v>
      </c>
      <c r="BO401" s="447">
        <f t="shared" ref="BO401" si="2256">SUM(BN401:BN403)/3</f>
        <v>0</v>
      </c>
      <c r="BP401" s="448" t="str">
        <f t="shared" ref="BP401" si="2257">IF(AD401="","",IF(AND(COUNTA(J401:J403)=0,COUNTA(S401:T403)=0),1,""))</f>
        <v/>
      </c>
      <c r="BQ401" s="447">
        <f t="shared" ref="BQ401:BR401" si="2258">IF(AND($AD401="",COUNTA(S401)&gt;0),1,0)</f>
        <v>0</v>
      </c>
      <c r="BR401" s="447">
        <f t="shared" si="2258"/>
        <v>0</v>
      </c>
      <c r="BS401" s="447" t="str">
        <f t="shared" ref="BS401" si="2259">D401&amp;"-"&amp;S401</f>
        <v>-</v>
      </c>
      <c r="BT401" s="447" t="str">
        <f>IF(S401="","",COUNTIF($BS$14:BS401,BS401))</f>
        <v/>
      </c>
      <c r="BU401" s="447" t="str">
        <f t="shared" ref="BU401" si="2260">D401&amp;"-"&amp;T401</f>
        <v>-</v>
      </c>
      <c r="BV401" s="447" t="str">
        <f>IF(T401="","",COUNTIF($BU$14:BU401,BU401))</f>
        <v/>
      </c>
    </row>
    <row r="402" spans="1:74" s="1" customFormat="1" ht="18" customHeight="1" thickBot="1">
      <c r="A402" s="523"/>
      <c r="B402" s="501"/>
      <c r="C402" s="503"/>
      <c r="D402" s="503"/>
      <c r="E402" s="503"/>
      <c r="F402" s="31" t="str">
        <f>IF(C401&gt;0,VLOOKUP(C401,男子登録情報!$A$1:$H$1688,5,0),"")</f>
        <v/>
      </c>
      <c r="G402" s="492"/>
      <c r="H402" s="492"/>
      <c r="I402" s="8" t="s">
        <v>30</v>
      </c>
      <c r="J402" s="112"/>
      <c r="K402" s="6" t="str">
        <f>IF(J402&gt;0,VLOOKUP(J402,男子登録情報!$J$1:$K$22,2,0),"")</f>
        <v/>
      </c>
      <c r="L402" s="8" t="s">
        <v>31</v>
      </c>
      <c r="M402" s="148"/>
      <c r="N402" s="7" t="str">
        <f t="shared" si="2203"/>
        <v/>
      </c>
      <c r="O402" s="271"/>
      <c r="P402" s="479"/>
      <c r="Q402" s="480"/>
      <c r="R402" s="481"/>
      <c r="S402" s="828"/>
      <c r="T402" s="828"/>
      <c r="W402" s="168">
        <f t="shared" si="2222"/>
        <v>0</v>
      </c>
      <c r="X402" s="447"/>
      <c r="Y402" s="145" t="str">
        <f t="shared" si="2205"/>
        <v/>
      </c>
      <c r="Z402" s="145" t="str">
        <f t="shared" si="2206"/>
        <v/>
      </c>
      <c r="AA402" s="145" t="str">
        <f t="shared" si="2207"/>
        <v/>
      </c>
      <c r="AB402" s="145" t="str">
        <f t="shared" si="2208"/>
        <v/>
      </c>
      <c r="AC402" s="178">
        <f t="shared" si="2223"/>
        <v>0</v>
      </c>
      <c r="AD402" s="308" t="str">
        <f t="shared" ref="AD402:AD403" si="2261">AD401</f>
        <v/>
      </c>
      <c r="AE402" s="145" t="str">
        <f t="shared" si="2225"/>
        <v/>
      </c>
      <c r="AF402" s="145" t="str">
        <f t="shared" si="2226"/>
        <v/>
      </c>
      <c r="AG402" s="182" t="str">
        <f t="shared" si="2227"/>
        <v/>
      </c>
      <c r="AH402" s="164">
        <f t="shared" si="2228"/>
        <v>0</v>
      </c>
      <c r="AJ402" s="164">
        <f t="shared" si="2229"/>
        <v>0</v>
      </c>
      <c r="AK402" s="164" t="str">
        <f t="shared" si="2230"/>
        <v>00000</v>
      </c>
      <c r="AL402" s="188" t="str">
        <f t="shared" si="2231"/>
        <v>0秒0</v>
      </c>
      <c r="AM402" s="189">
        <f t="shared" si="2232"/>
        <v>0</v>
      </c>
      <c r="AN402" s="189" t="str">
        <f t="shared" si="2233"/>
        <v>0</v>
      </c>
      <c r="AO402" s="189" t="str">
        <f t="shared" si="2234"/>
        <v>0</v>
      </c>
      <c r="AP402" s="189" t="str">
        <f t="shared" si="2235"/>
        <v>0m</v>
      </c>
      <c r="AQ402" s="189" t="str">
        <f t="shared" si="2236"/>
        <v>点</v>
      </c>
      <c r="AR402" s="164">
        <f t="shared" si="2237"/>
        <v>0</v>
      </c>
      <c r="AS402" s="144" t="str">
        <f t="shared" si="2238"/>
        <v/>
      </c>
      <c r="AT402" s="164">
        <f t="shared" si="2239"/>
        <v>0</v>
      </c>
      <c r="AU402" s="164">
        <f t="shared" si="2240"/>
        <v>0</v>
      </c>
      <c r="AV402" s="164">
        <f t="shared" si="2241"/>
        <v>0</v>
      </c>
      <c r="AW402" s="458"/>
      <c r="AX402" s="458"/>
      <c r="AY402" s="455"/>
      <c r="AZ402" s="452"/>
      <c r="BA402" s="145" t="str">
        <f t="shared" si="2242"/>
        <v/>
      </c>
      <c r="BB402" s="145" t="str">
        <f t="shared" si="2243"/>
        <v/>
      </c>
      <c r="BC402" s="145" t="str">
        <f t="shared" si="2244"/>
        <v/>
      </c>
      <c r="BD402" s="203" t="str">
        <f>IF(J402="","",COUNTIF($BC$14:BC402,BC402))</f>
        <v/>
      </c>
      <c r="BE402" s="1" t="str">
        <f t="shared" si="2245"/>
        <v/>
      </c>
      <c r="BF402" s="447"/>
      <c r="BG402" s="447"/>
      <c r="BH402" s="447"/>
      <c r="BI402" s="447"/>
      <c r="BJ402" s="447"/>
      <c r="BK402" s="449"/>
      <c r="BL402" s="447"/>
      <c r="BM402" s="447"/>
      <c r="BN402" s="145">
        <f>COUNTIF($AE$14:AE402,AD402&amp;"-"&amp;"*5000m*")</f>
        <v>0</v>
      </c>
      <c r="BO402" s="447"/>
      <c r="BP402" s="449"/>
      <c r="BQ402" s="447"/>
      <c r="BR402" s="447"/>
      <c r="BS402" s="447"/>
      <c r="BT402" s="447"/>
      <c r="BU402" s="447"/>
      <c r="BV402" s="447"/>
    </row>
    <row r="403" spans="1:74" s="1" customFormat="1" ht="18" customHeight="1" thickBot="1">
      <c r="A403" s="524"/>
      <c r="B403" s="169" t="s">
        <v>32</v>
      </c>
      <c r="C403" s="170"/>
      <c r="D403" s="32"/>
      <c r="E403" s="32"/>
      <c r="F403" s="33"/>
      <c r="G403" s="493"/>
      <c r="H403" s="493"/>
      <c r="I403" s="9" t="s">
        <v>33</v>
      </c>
      <c r="J403" s="112"/>
      <c r="K403" s="6" t="str">
        <f>IF(J403&gt;0,VLOOKUP(J403,男子登録情報!$J$1:$K$22,2,0),"")</f>
        <v/>
      </c>
      <c r="L403" s="10" t="s">
        <v>34</v>
      </c>
      <c r="M403" s="149"/>
      <c r="N403" s="7" t="str">
        <f t="shared" si="2203"/>
        <v/>
      </c>
      <c r="O403" s="271"/>
      <c r="P403" s="482"/>
      <c r="Q403" s="483"/>
      <c r="R403" s="484"/>
      <c r="S403" s="829"/>
      <c r="T403" s="829"/>
      <c r="W403" s="168">
        <f t="shared" si="2222"/>
        <v>0</v>
      </c>
      <c r="X403" s="447"/>
      <c r="Y403" s="145" t="str">
        <f t="shared" si="2205"/>
        <v/>
      </c>
      <c r="Z403" s="145" t="str">
        <f t="shared" si="2206"/>
        <v/>
      </c>
      <c r="AA403" s="145" t="str">
        <f t="shared" si="2207"/>
        <v/>
      </c>
      <c r="AB403" s="145" t="str">
        <f t="shared" si="2208"/>
        <v/>
      </c>
      <c r="AC403" s="178">
        <f t="shared" si="2223"/>
        <v>0</v>
      </c>
      <c r="AD403" s="309" t="str">
        <f t="shared" si="2261"/>
        <v/>
      </c>
      <c r="AE403" s="145" t="str">
        <f t="shared" si="2225"/>
        <v/>
      </c>
      <c r="AF403" s="145" t="str">
        <f t="shared" si="2226"/>
        <v/>
      </c>
      <c r="AG403" s="182" t="str">
        <f t="shared" si="2227"/>
        <v/>
      </c>
      <c r="AH403" s="164">
        <f t="shared" si="2228"/>
        <v>0</v>
      </c>
      <c r="AJ403" s="164">
        <f t="shared" si="2229"/>
        <v>0</v>
      </c>
      <c r="AK403" s="164" t="str">
        <f t="shared" si="2230"/>
        <v>00000</v>
      </c>
      <c r="AL403" s="188" t="str">
        <f t="shared" si="2231"/>
        <v>0秒0</v>
      </c>
      <c r="AM403" s="189">
        <f t="shared" si="2232"/>
        <v>0</v>
      </c>
      <c r="AN403" s="189" t="str">
        <f t="shared" si="2233"/>
        <v>0</v>
      </c>
      <c r="AO403" s="189" t="str">
        <f t="shared" si="2234"/>
        <v>0</v>
      </c>
      <c r="AP403" s="189" t="str">
        <f t="shared" si="2235"/>
        <v>0m</v>
      </c>
      <c r="AQ403" s="189" t="str">
        <f t="shared" si="2236"/>
        <v>点</v>
      </c>
      <c r="AR403" s="164">
        <f t="shared" si="2237"/>
        <v>0</v>
      </c>
      <c r="AS403" s="144" t="str">
        <f t="shared" si="2238"/>
        <v/>
      </c>
      <c r="AT403" s="164">
        <f t="shared" si="2239"/>
        <v>0</v>
      </c>
      <c r="AU403" s="164">
        <f t="shared" si="2240"/>
        <v>0</v>
      </c>
      <c r="AV403" s="164">
        <f t="shared" si="2241"/>
        <v>0</v>
      </c>
      <c r="AW403" s="459"/>
      <c r="AX403" s="459"/>
      <c r="AY403" s="456"/>
      <c r="AZ403" s="453"/>
      <c r="BA403" s="145" t="str">
        <f t="shared" si="2242"/>
        <v/>
      </c>
      <c r="BB403" s="145" t="str">
        <f t="shared" si="2243"/>
        <v/>
      </c>
      <c r="BC403" s="145" t="str">
        <f t="shared" si="2244"/>
        <v/>
      </c>
      <c r="BD403" s="203" t="str">
        <f>IF(J403="","",COUNTIF($BC$14:BC403,BC403))</f>
        <v/>
      </c>
      <c r="BE403" s="1" t="str">
        <f t="shared" si="2245"/>
        <v/>
      </c>
      <c r="BF403" s="447"/>
      <c r="BG403" s="447"/>
      <c r="BH403" s="447"/>
      <c r="BI403" s="447"/>
      <c r="BJ403" s="447"/>
      <c r="BK403" s="450"/>
      <c r="BL403" s="447"/>
      <c r="BM403" s="447"/>
      <c r="BN403" s="145">
        <f>COUNTIF($AE$14:AE403,AD403&amp;"-"&amp;"*5000m*")</f>
        <v>0</v>
      </c>
      <c r="BO403" s="447"/>
      <c r="BP403" s="450"/>
      <c r="BQ403" s="447"/>
      <c r="BR403" s="447"/>
      <c r="BS403" s="447"/>
      <c r="BT403" s="447"/>
      <c r="BU403" s="447"/>
      <c r="BV403" s="447"/>
    </row>
    <row r="404" spans="1:74" s="1" customFormat="1" ht="18" customHeight="1" thickTop="1" thickBot="1">
      <c r="A404" s="522">
        <v>131</v>
      </c>
      <c r="B404" s="500" t="s">
        <v>1224</v>
      </c>
      <c r="C404" s="502"/>
      <c r="D404" s="502" t="str">
        <f>IF(C404&gt;0,VLOOKUP(C404,男子登録情報!$A$1:$H$1688,3,0),"")</f>
        <v/>
      </c>
      <c r="E404" s="502" t="str">
        <f>IF(C404&gt;0,VLOOKUP(C404,男子登録情報!$A$1:$H$1688,4,0),"")</f>
        <v/>
      </c>
      <c r="F404" s="30" t="str">
        <f>IF(C404&gt;0,VLOOKUP(C404,男子登録情報!$A$1:$H$1688,8,0),"")</f>
        <v/>
      </c>
      <c r="G404" s="491" t="e">
        <f>IF(F405&gt;0,VLOOKUP(F405,男子登録情報!$N$2:$O$48,2,0),"")</f>
        <v>#N/A</v>
      </c>
      <c r="H404" s="491" t="str">
        <f t="shared" ref="H404" si="2262">IF(C404&gt;0,TEXT(C404,"100000000"),"000000000")</f>
        <v>000000000</v>
      </c>
      <c r="I404" s="5" t="s">
        <v>26</v>
      </c>
      <c r="J404" s="112"/>
      <c r="K404" s="6" t="str">
        <f>IF(J404&gt;0,VLOOKUP(J404,男子登録情報!$J$1:$K$22,2,0),"")</f>
        <v/>
      </c>
      <c r="L404" s="5" t="s">
        <v>29</v>
      </c>
      <c r="M404" s="150"/>
      <c r="N404" s="7" t="str">
        <f t="shared" si="2203"/>
        <v/>
      </c>
      <c r="O404" s="271"/>
      <c r="P404" s="512"/>
      <c r="Q404" s="513"/>
      <c r="R404" s="514"/>
      <c r="S404" s="827"/>
      <c r="T404" s="827"/>
      <c r="W404" s="168">
        <f t="shared" si="2222"/>
        <v>0</v>
      </c>
      <c r="X404" s="447">
        <f t="shared" ref="X404" si="2263">C404</f>
        <v>0</v>
      </c>
      <c r="Y404" s="145" t="str">
        <f t="shared" si="2205"/>
        <v/>
      </c>
      <c r="Z404" s="145" t="str">
        <f t="shared" si="2206"/>
        <v/>
      </c>
      <c r="AA404" s="145" t="str">
        <f t="shared" si="2207"/>
        <v/>
      </c>
      <c r="AB404" s="145" t="str">
        <f t="shared" si="2208"/>
        <v/>
      </c>
      <c r="AC404" s="178">
        <f t="shared" si="2223"/>
        <v>0</v>
      </c>
      <c r="AD404" s="307" t="str">
        <f t="shared" ref="AD404" si="2264">IF(D404="","",D404)</f>
        <v/>
      </c>
      <c r="AE404" s="145" t="str">
        <f t="shared" si="2225"/>
        <v/>
      </c>
      <c r="AF404" s="145" t="str">
        <f t="shared" si="2226"/>
        <v/>
      </c>
      <c r="AG404" s="182" t="str">
        <f t="shared" si="2227"/>
        <v/>
      </c>
      <c r="AH404" s="164">
        <f t="shared" si="2228"/>
        <v>0</v>
      </c>
      <c r="AJ404" s="164">
        <f t="shared" si="2229"/>
        <v>0</v>
      </c>
      <c r="AK404" s="164" t="str">
        <f t="shared" si="2230"/>
        <v>00000</v>
      </c>
      <c r="AL404" s="188" t="str">
        <f t="shared" si="2231"/>
        <v>0秒0</v>
      </c>
      <c r="AM404" s="189">
        <f t="shared" si="2232"/>
        <v>0</v>
      </c>
      <c r="AN404" s="189" t="str">
        <f t="shared" si="2233"/>
        <v>0</v>
      </c>
      <c r="AO404" s="189" t="str">
        <f t="shared" si="2234"/>
        <v>0</v>
      </c>
      <c r="AP404" s="189" t="str">
        <f t="shared" si="2235"/>
        <v>0m</v>
      </c>
      <c r="AQ404" s="189" t="str">
        <f t="shared" si="2236"/>
        <v>点</v>
      </c>
      <c r="AR404" s="164">
        <f t="shared" si="2237"/>
        <v>0</v>
      </c>
      <c r="AS404" s="144" t="str">
        <f t="shared" si="2238"/>
        <v/>
      </c>
      <c r="AT404" s="164">
        <f t="shared" si="2239"/>
        <v>0</v>
      </c>
      <c r="AU404" s="164">
        <f t="shared" si="2240"/>
        <v>0</v>
      </c>
      <c r="AV404" s="164">
        <f t="shared" si="2241"/>
        <v>0</v>
      </c>
      <c r="AW404" s="457">
        <f>IF(S404="",0,COUNTA($S$14:S406))</f>
        <v>0</v>
      </c>
      <c r="AX404" s="457">
        <f>IF(T404="",0,COUNTA($T$14:T406))</f>
        <v>0</v>
      </c>
      <c r="AY404" s="454">
        <f>IF(OR($K404="20100",$K405="20100",$K406="20100"),COUNTIF($K$14:K406,"20100"),0)</f>
        <v>0</v>
      </c>
      <c r="AZ404" s="451">
        <f t="shared" ref="AZ404" si="2265">IF($AY404=0,0,INDEX($M404:$M406,MATCH("20100",$K404:$K406,0),1))</f>
        <v>0</v>
      </c>
      <c r="BA404" s="145" t="str">
        <f t="shared" si="2242"/>
        <v/>
      </c>
      <c r="BB404" s="145" t="str">
        <f t="shared" si="2243"/>
        <v/>
      </c>
      <c r="BC404" s="145" t="str">
        <f t="shared" si="2244"/>
        <v/>
      </c>
      <c r="BD404" s="203" t="str">
        <f>IF(J404="","",COUNTIF($BC$14:BC404,BC404))</f>
        <v/>
      </c>
      <c r="BE404" s="1" t="str">
        <f t="shared" si="2245"/>
        <v/>
      </c>
      <c r="BF404" s="447" t="str">
        <f>IF(D404="","",COUNTIF($AD$14:AD404,AD404))</f>
        <v/>
      </c>
      <c r="BG404" s="447">
        <f t="shared" ref="BG404" si="2266">IF(BF404=1,BF404,0)</f>
        <v>0</v>
      </c>
      <c r="BH404" s="447" t="str">
        <f t="shared" ref="BH404" si="2267">IF(D404="","",$BL404)</f>
        <v/>
      </c>
      <c r="BI404" s="447" t="str">
        <f t="shared" ref="BI404" si="2268">IF(E404="","",$BL404)</f>
        <v/>
      </c>
      <c r="BJ404" s="447" t="str">
        <f t="shared" ref="BJ404" si="2269">IF(F404="","",$BL404)</f>
        <v/>
      </c>
      <c r="BK404" s="448" t="str">
        <f t="shared" ref="BK404" si="2270">IFERROR(IF(G404="","",BL404),"")</f>
        <v/>
      </c>
      <c r="BL404" s="447">
        <v>131</v>
      </c>
      <c r="BM404" s="447">
        <f t="shared" ref="BM404" si="2271">IF(C404&gt;0,"",IF(COUNTIF(BH404:BK406,BL404)=4,"",1))</f>
        <v>1</v>
      </c>
      <c r="BN404" s="145">
        <f>COUNTIF($AE$14:AE404,AD404&amp;"-"&amp;"*5000m*")</f>
        <v>0</v>
      </c>
      <c r="BO404" s="447">
        <f t="shared" ref="BO404" si="2272">SUM(BN404:BN406)/3</f>
        <v>0</v>
      </c>
      <c r="BP404" s="448" t="str">
        <f t="shared" ref="BP404" si="2273">IF(AD404="","",IF(AND(COUNTA(J404:J406)=0,COUNTA(S404:T406)=0),1,""))</f>
        <v/>
      </c>
      <c r="BQ404" s="447">
        <f t="shared" ref="BQ404:BR404" si="2274">IF(AND($AD404="",COUNTA(S404)&gt;0),1,0)</f>
        <v>0</v>
      </c>
      <c r="BR404" s="447">
        <f t="shared" si="2274"/>
        <v>0</v>
      </c>
      <c r="BS404" s="447" t="str">
        <f t="shared" ref="BS404" si="2275">D404&amp;"-"&amp;S404</f>
        <v>-</v>
      </c>
      <c r="BT404" s="447" t="str">
        <f>IF(S404="","",COUNTIF($BS$14:BS404,BS404))</f>
        <v/>
      </c>
      <c r="BU404" s="447" t="str">
        <f t="shared" ref="BU404" si="2276">D404&amp;"-"&amp;T404</f>
        <v>-</v>
      </c>
      <c r="BV404" s="447" t="str">
        <f>IF(T404="","",COUNTIF($BU$14:BU404,BU404))</f>
        <v/>
      </c>
    </row>
    <row r="405" spans="1:74" s="1" customFormat="1" ht="18" customHeight="1" thickBot="1">
      <c r="A405" s="523"/>
      <c r="B405" s="501"/>
      <c r="C405" s="503"/>
      <c r="D405" s="503"/>
      <c r="E405" s="503"/>
      <c r="F405" s="31" t="str">
        <f>IF(C404&gt;0,VLOOKUP(C404,男子登録情報!$A$1:$H$1688,5,0),"")</f>
        <v/>
      </c>
      <c r="G405" s="492"/>
      <c r="H405" s="492"/>
      <c r="I405" s="8" t="s">
        <v>30</v>
      </c>
      <c r="J405" s="112"/>
      <c r="K405" s="6" t="str">
        <f>IF(J405&gt;0,VLOOKUP(J405,男子登録情報!$J$1:$K$22,2,0),"")</f>
        <v/>
      </c>
      <c r="L405" s="8" t="s">
        <v>31</v>
      </c>
      <c r="M405" s="148"/>
      <c r="N405" s="7" t="str">
        <f t="shared" si="2203"/>
        <v/>
      </c>
      <c r="O405" s="271"/>
      <c r="P405" s="479"/>
      <c r="Q405" s="480"/>
      <c r="R405" s="481"/>
      <c r="S405" s="828"/>
      <c r="T405" s="828"/>
      <c r="W405" s="168">
        <f t="shared" si="2222"/>
        <v>0</v>
      </c>
      <c r="X405" s="447"/>
      <c r="Y405" s="145" t="str">
        <f t="shared" si="2205"/>
        <v/>
      </c>
      <c r="Z405" s="145" t="str">
        <f t="shared" si="2206"/>
        <v/>
      </c>
      <c r="AA405" s="145" t="str">
        <f t="shared" si="2207"/>
        <v/>
      </c>
      <c r="AB405" s="145" t="str">
        <f t="shared" si="2208"/>
        <v/>
      </c>
      <c r="AC405" s="178">
        <f t="shared" si="2223"/>
        <v>0</v>
      </c>
      <c r="AD405" s="308" t="str">
        <f t="shared" ref="AD405:AD406" si="2277">AD404</f>
        <v/>
      </c>
      <c r="AE405" s="145" t="str">
        <f t="shared" si="2225"/>
        <v/>
      </c>
      <c r="AF405" s="145" t="str">
        <f t="shared" si="2226"/>
        <v/>
      </c>
      <c r="AG405" s="182" t="str">
        <f t="shared" si="2227"/>
        <v/>
      </c>
      <c r="AH405" s="164">
        <f t="shared" si="2228"/>
        <v>0</v>
      </c>
      <c r="AJ405" s="164">
        <f t="shared" si="2229"/>
        <v>0</v>
      </c>
      <c r="AK405" s="164" t="str">
        <f t="shared" si="2230"/>
        <v>00000</v>
      </c>
      <c r="AL405" s="188" t="str">
        <f t="shared" si="2231"/>
        <v>0秒0</v>
      </c>
      <c r="AM405" s="189">
        <f t="shared" si="2232"/>
        <v>0</v>
      </c>
      <c r="AN405" s="189" t="str">
        <f t="shared" si="2233"/>
        <v>0</v>
      </c>
      <c r="AO405" s="189" t="str">
        <f t="shared" si="2234"/>
        <v>0</v>
      </c>
      <c r="AP405" s="189" t="str">
        <f t="shared" si="2235"/>
        <v>0m</v>
      </c>
      <c r="AQ405" s="189" t="str">
        <f t="shared" si="2236"/>
        <v>点</v>
      </c>
      <c r="AR405" s="164">
        <f t="shared" si="2237"/>
        <v>0</v>
      </c>
      <c r="AS405" s="144" t="str">
        <f t="shared" si="2238"/>
        <v/>
      </c>
      <c r="AT405" s="164">
        <f t="shared" si="2239"/>
        <v>0</v>
      </c>
      <c r="AU405" s="164">
        <f t="shared" si="2240"/>
        <v>0</v>
      </c>
      <c r="AV405" s="164">
        <f t="shared" si="2241"/>
        <v>0</v>
      </c>
      <c r="AW405" s="458"/>
      <c r="AX405" s="458"/>
      <c r="AY405" s="455"/>
      <c r="AZ405" s="452"/>
      <c r="BA405" s="145" t="str">
        <f t="shared" si="2242"/>
        <v/>
      </c>
      <c r="BB405" s="145" t="str">
        <f t="shared" si="2243"/>
        <v/>
      </c>
      <c r="BC405" s="145" t="str">
        <f t="shared" si="2244"/>
        <v/>
      </c>
      <c r="BD405" s="203" t="str">
        <f>IF(J405="","",COUNTIF($BC$14:BC405,BC405))</f>
        <v/>
      </c>
      <c r="BE405" s="1" t="str">
        <f t="shared" si="2245"/>
        <v/>
      </c>
      <c r="BF405" s="447"/>
      <c r="BG405" s="447"/>
      <c r="BH405" s="447"/>
      <c r="BI405" s="447"/>
      <c r="BJ405" s="447"/>
      <c r="BK405" s="449"/>
      <c r="BL405" s="447"/>
      <c r="BM405" s="447"/>
      <c r="BN405" s="145">
        <f>COUNTIF($AE$14:AE405,AD405&amp;"-"&amp;"*5000m*")</f>
        <v>0</v>
      </c>
      <c r="BO405" s="447"/>
      <c r="BP405" s="449"/>
      <c r="BQ405" s="447"/>
      <c r="BR405" s="447"/>
      <c r="BS405" s="447"/>
      <c r="BT405" s="447"/>
      <c r="BU405" s="447"/>
      <c r="BV405" s="447"/>
    </row>
    <row r="406" spans="1:74" s="1" customFormat="1" ht="18" customHeight="1" thickBot="1">
      <c r="A406" s="524"/>
      <c r="B406" s="169" t="s">
        <v>32</v>
      </c>
      <c r="C406" s="170"/>
      <c r="D406" s="32"/>
      <c r="E406" s="32"/>
      <c r="F406" s="33"/>
      <c r="G406" s="493"/>
      <c r="H406" s="493"/>
      <c r="I406" s="9" t="s">
        <v>33</v>
      </c>
      <c r="J406" s="112"/>
      <c r="K406" s="6" t="str">
        <f>IF(J406&gt;0,VLOOKUP(J406,男子登録情報!$J$1:$K$22,2,0),"")</f>
        <v/>
      </c>
      <c r="L406" s="10" t="s">
        <v>34</v>
      </c>
      <c r="M406" s="149"/>
      <c r="N406" s="7" t="str">
        <f t="shared" si="2203"/>
        <v/>
      </c>
      <c r="O406" s="271"/>
      <c r="P406" s="482"/>
      <c r="Q406" s="483"/>
      <c r="R406" s="484"/>
      <c r="S406" s="829"/>
      <c r="T406" s="829"/>
      <c r="W406" s="168">
        <f t="shared" si="2222"/>
        <v>0</v>
      </c>
      <c r="X406" s="447"/>
      <c r="Y406" s="145" t="str">
        <f t="shared" si="2205"/>
        <v/>
      </c>
      <c r="Z406" s="145" t="str">
        <f t="shared" si="2206"/>
        <v/>
      </c>
      <c r="AA406" s="145" t="str">
        <f t="shared" si="2207"/>
        <v/>
      </c>
      <c r="AB406" s="145" t="str">
        <f t="shared" si="2208"/>
        <v/>
      </c>
      <c r="AC406" s="178">
        <f t="shared" si="2223"/>
        <v>0</v>
      </c>
      <c r="AD406" s="309" t="str">
        <f t="shared" si="2277"/>
        <v/>
      </c>
      <c r="AE406" s="145" t="str">
        <f t="shared" si="2225"/>
        <v/>
      </c>
      <c r="AF406" s="145" t="str">
        <f t="shared" si="2226"/>
        <v/>
      </c>
      <c r="AG406" s="182" t="str">
        <f t="shared" si="2227"/>
        <v/>
      </c>
      <c r="AH406" s="164">
        <f t="shared" si="2228"/>
        <v>0</v>
      </c>
      <c r="AJ406" s="164">
        <f t="shared" si="2229"/>
        <v>0</v>
      </c>
      <c r="AK406" s="164" t="str">
        <f t="shared" si="2230"/>
        <v>00000</v>
      </c>
      <c r="AL406" s="188" t="str">
        <f t="shared" si="2231"/>
        <v>0秒0</v>
      </c>
      <c r="AM406" s="189">
        <f t="shared" si="2232"/>
        <v>0</v>
      </c>
      <c r="AN406" s="189" t="str">
        <f t="shared" si="2233"/>
        <v>0</v>
      </c>
      <c r="AO406" s="189" t="str">
        <f t="shared" si="2234"/>
        <v>0</v>
      </c>
      <c r="AP406" s="189" t="str">
        <f t="shared" si="2235"/>
        <v>0m</v>
      </c>
      <c r="AQ406" s="189" t="str">
        <f t="shared" si="2236"/>
        <v>点</v>
      </c>
      <c r="AR406" s="164">
        <f t="shared" si="2237"/>
        <v>0</v>
      </c>
      <c r="AS406" s="144" t="str">
        <f t="shared" si="2238"/>
        <v/>
      </c>
      <c r="AT406" s="164">
        <f t="shared" si="2239"/>
        <v>0</v>
      </c>
      <c r="AU406" s="164">
        <f t="shared" si="2240"/>
        <v>0</v>
      </c>
      <c r="AV406" s="164">
        <f t="shared" si="2241"/>
        <v>0</v>
      </c>
      <c r="AW406" s="459"/>
      <c r="AX406" s="459"/>
      <c r="AY406" s="456"/>
      <c r="AZ406" s="453"/>
      <c r="BA406" s="145" t="str">
        <f t="shared" si="2242"/>
        <v/>
      </c>
      <c r="BB406" s="145" t="str">
        <f t="shared" si="2243"/>
        <v/>
      </c>
      <c r="BC406" s="145" t="str">
        <f t="shared" si="2244"/>
        <v/>
      </c>
      <c r="BD406" s="203" t="str">
        <f>IF(J406="","",COUNTIF($BC$14:BC406,BC406))</f>
        <v/>
      </c>
      <c r="BE406" s="1" t="str">
        <f t="shared" si="2245"/>
        <v/>
      </c>
      <c r="BF406" s="447"/>
      <c r="BG406" s="447"/>
      <c r="BH406" s="447"/>
      <c r="BI406" s="447"/>
      <c r="BJ406" s="447"/>
      <c r="BK406" s="450"/>
      <c r="BL406" s="447"/>
      <c r="BM406" s="447"/>
      <c r="BN406" s="145">
        <f>COUNTIF($AE$14:AE406,AD406&amp;"-"&amp;"*5000m*")</f>
        <v>0</v>
      </c>
      <c r="BO406" s="447"/>
      <c r="BP406" s="450"/>
      <c r="BQ406" s="447"/>
      <c r="BR406" s="447"/>
      <c r="BS406" s="447"/>
      <c r="BT406" s="447"/>
      <c r="BU406" s="447"/>
      <c r="BV406" s="447"/>
    </row>
    <row r="407" spans="1:74" s="1" customFormat="1" ht="18" customHeight="1" thickTop="1" thickBot="1">
      <c r="A407" s="522">
        <v>132</v>
      </c>
      <c r="B407" s="500" t="s">
        <v>1224</v>
      </c>
      <c r="C407" s="502"/>
      <c r="D407" s="502" t="str">
        <f>IF(C407&gt;0,VLOOKUP(C407,男子登録情報!$A$1:$H$1688,3,0),"")</f>
        <v/>
      </c>
      <c r="E407" s="502" t="str">
        <f>IF(C407&gt;0,VLOOKUP(C407,男子登録情報!$A$1:$H$1688,4,0),"")</f>
        <v/>
      </c>
      <c r="F407" s="30" t="str">
        <f>IF(C407&gt;0,VLOOKUP(C407,男子登録情報!$A$1:$H$1688,8,0),"")</f>
        <v/>
      </c>
      <c r="G407" s="491" t="e">
        <f>IF(F408&gt;0,VLOOKUP(F408,男子登録情報!$N$2:$O$48,2,0),"")</f>
        <v>#N/A</v>
      </c>
      <c r="H407" s="491" t="str">
        <f t="shared" ref="H407" si="2278">IF(C407&gt;0,TEXT(C407,"100000000"),"000000000")</f>
        <v>000000000</v>
      </c>
      <c r="I407" s="5" t="s">
        <v>26</v>
      </c>
      <c r="J407" s="112"/>
      <c r="K407" s="6" t="str">
        <f>IF(J407&gt;0,VLOOKUP(J407,男子登録情報!$J$1:$K$22,2,0),"")</f>
        <v/>
      </c>
      <c r="L407" s="5" t="s">
        <v>29</v>
      </c>
      <c r="M407" s="150"/>
      <c r="N407" s="7" t="str">
        <f t="shared" si="2203"/>
        <v/>
      </c>
      <c r="O407" s="271"/>
      <c r="P407" s="512"/>
      <c r="Q407" s="513"/>
      <c r="R407" s="514"/>
      <c r="S407" s="827"/>
      <c r="T407" s="827"/>
      <c r="W407" s="168">
        <f t="shared" si="2222"/>
        <v>0</v>
      </c>
      <c r="X407" s="447">
        <f t="shared" ref="X407" si="2279">C407</f>
        <v>0</v>
      </c>
      <c r="Y407" s="145" t="str">
        <f t="shared" si="2205"/>
        <v/>
      </c>
      <c r="Z407" s="145" t="str">
        <f t="shared" si="2206"/>
        <v/>
      </c>
      <c r="AA407" s="145" t="str">
        <f t="shared" si="2207"/>
        <v/>
      </c>
      <c r="AB407" s="145" t="str">
        <f t="shared" si="2208"/>
        <v/>
      </c>
      <c r="AC407" s="178">
        <f t="shared" si="2223"/>
        <v>0</v>
      </c>
      <c r="AD407" s="307" t="str">
        <f t="shared" ref="AD407" si="2280">IF(D407="","",D407)</f>
        <v/>
      </c>
      <c r="AE407" s="145" t="str">
        <f t="shared" si="2225"/>
        <v/>
      </c>
      <c r="AF407" s="145" t="str">
        <f t="shared" si="2226"/>
        <v/>
      </c>
      <c r="AG407" s="182" t="str">
        <f t="shared" si="2227"/>
        <v/>
      </c>
      <c r="AH407" s="164">
        <f t="shared" si="2228"/>
        <v>0</v>
      </c>
      <c r="AJ407" s="164">
        <f t="shared" si="2229"/>
        <v>0</v>
      </c>
      <c r="AK407" s="164" t="str">
        <f t="shared" si="2230"/>
        <v>00000</v>
      </c>
      <c r="AL407" s="188" t="str">
        <f t="shared" si="2231"/>
        <v>0秒0</v>
      </c>
      <c r="AM407" s="189">
        <f t="shared" si="2232"/>
        <v>0</v>
      </c>
      <c r="AN407" s="189" t="str">
        <f t="shared" si="2233"/>
        <v>0</v>
      </c>
      <c r="AO407" s="189" t="str">
        <f t="shared" si="2234"/>
        <v>0</v>
      </c>
      <c r="AP407" s="189" t="str">
        <f t="shared" si="2235"/>
        <v>0m</v>
      </c>
      <c r="AQ407" s="189" t="str">
        <f t="shared" si="2236"/>
        <v>点</v>
      </c>
      <c r="AR407" s="164">
        <f t="shared" si="2237"/>
        <v>0</v>
      </c>
      <c r="AS407" s="144" t="str">
        <f t="shared" si="2238"/>
        <v/>
      </c>
      <c r="AT407" s="164">
        <f t="shared" si="2239"/>
        <v>0</v>
      </c>
      <c r="AU407" s="164">
        <f t="shared" si="2240"/>
        <v>0</v>
      </c>
      <c r="AV407" s="164">
        <f t="shared" si="2241"/>
        <v>0</v>
      </c>
      <c r="AW407" s="457">
        <f>IF(S407="",0,COUNTA($S$14:S409))</f>
        <v>0</v>
      </c>
      <c r="AX407" s="457">
        <f>IF(T407="",0,COUNTA($T$14:T409))</f>
        <v>0</v>
      </c>
      <c r="AY407" s="454">
        <f>IF(OR($K407="20100",$K408="20100",$K409="20100"),COUNTIF($K$14:K409,"20100"),0)</f>
        <v>0</v>
      </c>
      <c r="AZ407" s="451">
        <f t="shared" ref="AZ407" si="2281">IF($AY407=0,0,INDEX($M407:$M409,MATCH("20100",$K407:$K409,0),1))</f>
        <v>0</v>
      </c>
      <c r="BA407" s="145" t="str">
        <f t="shared" si="2242"/>
        <v/>
      </c>
      <c r="BB407" s="145" t="str">
        <f t="shared" si="2243"/>
        <v/>
      </c>
      <c r="BC407" s="145" t="str">
        <f t="shared" si="2244"/>
        <v/>
      </c>
      <c r="BD407" s="203" t="str">
        <f>IF(J407="","",COUNTIF($BC$14:BC407,BC407))</f>
        <v/>
      </c>
      <c r="BE407" s="1" t="str">
        <f t="shared" si="2245"/>
        <v/>
      </c>
      <c r="BF407" s="447" t="str">
        <f>IF(D407="","",COUNTIF($AD$14:AD407,AD407))</f>
        <v/>
      </c>
      <c r="BG407" s="447">
        <f t="shared" ref="BG407" si="2282">IF(BF407=1,BF407,0)</f>
        <v>0</v>
      </c>
      <c r="BH407" s="447" t="str">
        <f t="shared" ref="BH407" si="2283">IF(D407="","",$BL407)</f>
        <v/>
      </c>
      <c r="BI407" s="447" t="str">
        <f t="shared" ref="BI407" si="2284">IF(E407="","",$BL407)</f>
        <v/>
      </c>
      <c r="BJ407" s="447" t="str">
        <f t="shared" ref="BJ407" si="2285">IF(F407="","",$BL407)</f>
        <v/>
      </c>
      <c r="BK407" s="448" t="str">
        <f t="shared" ref="BK407" si="2286">IFERROR(IF(G407="","",BL407),"")</f>
        <v/>
      </c>
      <c r="BL407" s="447">
        <v>132</v>
      </c>
      <c r="BM407" s="447">
        <f t="shared" ref="BM407" si="2287">IF(C407&gt;0,"",IF(COUNTIF(BH407:BK409,BL407)=4,"",1))</f>
        <v>1</v>
      </c>
      <c r="BN407" s="145">
        <f>COUNTIF($AE$14:AE407,AD407&amp;"-"&amp;"*5000m*")</f>
        <v>0</v>
      </c>
      <c r="BO407" s="447">
        <f t="shared" ref="BO407" si="2288">SUM(BN407:BN409)/3</f>
        <v>0</v>
      </c>
      <c r="BP407" s="448" t="str">
        <f t="shared" ref="BP407" si="2289">IF(AD407="","",IF(AND(COUNTA(J407:J409)=0,COUNTA(S407:T409)=0),1,""))</f>
        <v/>
      </c>
      <c r="BQ407" s="447">
        <f t="shared" ref="BQ407:BR407" si="2290">IF(AND($AD407="",COUNTA(S407)&gt;0),1,0)</f>
        <v>0</v>
      </c>
      <c r="BR407" s="447">
        <f t="shared" si="2290"/>
        <v>0</v>
      </c>
      <c r="BS407" s="447" t="str">
        <f t="shared" ref="BS407" si="2291">D407&amp;"-"&amp;S407</f>
        <v>-</v>
      </c>
      <c r="BT407" s="447" t="str">
        <f>IF(S407="","",COUNTIF($BS$14:BS407,BS407))</f>
        <v/>
      </c>
      <c r="BU407" s="447" t="str">
        <f t="shared" ref="BU407" si="2292">D407&amp;"-"&amp;T407</f>
        <v>-</v>
      </c>
      <c r="BV407" s="447" t="str">
        <f>IF(T407="","",COUNTIF($BU$14:BU407,BU407))</f>
        <v/>
      </c>
    </row>
    <row r="408" spans="1:74" s="1" customFormat="1" ht="18" customHeight="1" thickBot="1">
      <c r="A408" s="523"/>
      <c r="B408" s="501"/>
      <c r="C408" s="503"/>
      <c r="D408" s="503"/>
      <c r="E408" s="503"/>
      <c r="F408" s="31" t="str">
        <f>IF(C407&gt;0,VLOOKUP(C407,男子登録情報!$A$1:$H$1688,5,0),"")</f>
        <v/>
      </c>
      <c r="G408" s="492"/>
      <c r="H408" s="492"/>
      <c r="I408" s="8" t="s">
        <v>30</v>
      </c>
      <c r="J408" s="112"/>
      <c r="K408" s="6" t="str">
        <f>IF(J408&gt;0,VLOOKUP(J408,男子登録情報!$J$1:$K$22,2,0),"")</f>
        <v/>
      </c>
      <c r="L408" s="8" t="s">
        <v>31</v>
      </c>
      <c r="M408" s="148"/>
      <c r="N408" s="7" t="str">
        <f t="shared" si="2203"/>
        <v/>
      </c>
      <c r="O408" s="271"/>
      <c r="P408" s="479"/>
      <c r="Q408" s="480"/>
      <c r="R408" s="481"/>
      <c r="S408" s="828"/>
      <c r="T408" s="828"/>
      <c r="W408" s="168">
        <f t="shared" si="2222"/>
        <v>0</v>
      </c>
      <c r="X408" s="447"/>
      <c r="Y408" s="145" t="str">
        <f t="shared" si="2205"/>
        <v/>
      </c>
      <c r="Z408" s="145" t="str">
        <f t="shared" si="2206"/>
        <v/>
      </c>
      <c r="AA408" s="145" t="str">
        <f t="shared" si="2207"/>
        <v/>
      </c>
      <c r="AB408" s="145" t="str">
        <f t="shared" si="2208"/>
        <v/>
      </c>
      <c r="AC408" s="178">
        <f t="shared" si="2223"/>
        <v>0</v>
      </c>
      <c r="AD408" s="308" t="str">
        <f t="shared" ref="AD408:AD409" si="2293">AD407</f>
        <v/>
      </c>
      <c r="AE408" s="145" t="str">
        <f t="shared" si="2225"/>
        <v/>
      </c>
      <c r="AF408" s="145" t="str">
        <f t="shared" si="2226"/>
        <v/>
      </c>
      <c r="AG408" s="182" t="str">
        <f t="shared" si="2227"/>
        <v/>
      </c>
      <c r="AH408" s="164">
        <f t="shared" si="2228"/>
        <v>0</v>
      </c>
      <c r="AJ408" s="164">
        <f t="shared" si="2229"/>
        <v>0</v>
      </c>
      <c r="AK408" s="164" t="str">
        <f t="shared" si="2230"/>
        <v>00000</v>
      </c>
      <c r="AL408" s="188" t="str">
        <f t="shared" si="2231"/>
        <v>0秒0</v>
      </c>
      <c r="AM408" s="189">
        <f t="shared" si="2232"/>
        <v>0</v>
      </c>
      <c r="AN408" s="189" t="str">
        <f t="shared" si="2233"/>
        <v>0</v>
      </c>
      <c r="AO408" s="189" t="str">
        <f t="shared" si="2234"/>
        <v>0</v>
      </c>
      <c r="AP408" s="189" t="str">
        <f t="shared" si="2235"/>
        <v>0m</v>
      </c>
      <c r="AQ408" s="189" t="str">
        <f t="shared" si="2236"/>
        <v>点</v>
      </c>
      <c r="AR408" s="164">
        <f t="shared" si="2237"/>
        <v>0</v>
      </c>
      <c r="AS408" s="144" t="str">
        <f t="shared" si="2238"/>
        <v/>
      </c>
      <c r="AT408" s="164">
        <f t="shared" si="2239"/>
        <v>0</v>
      </c>
      <c r="AU408" s="164">
        <f t="shared" si="2240"/>
        <v>0</v>
      </c>
      <c r="AV408" s="164">
        <f t="shared" si="2241"/>
        <v>0</v>
      </c>
      <c r="AW408" s="458"/>
      <c r="AX408" s="458"/>
      <c r="AY408" s="455"/>
      <c r="AZ408" s="452"/>
      <c r="BA408" s="145" t="str">
        <f t="shared" si="2242"/>
        <v/>
      </c>
      <c r="BB408" s="145" t="str">
        <f t="shared" si="2243"/>
        <v/>
      </c>
      <c r="BC408" s="145" t="str">
        <f t="shared" si="2244"/>
        <v/>
      </c>
      <c r="BD408" s="203" t="str">
        <f>IF(J408="","",COUNTIF($BC$14:BC408,BC408))</f>
        <v/>
      </c>
      <c r="BE408" s="1" t="str">
        <f t="shared" si="2245"/>
        <v/>
      </c>
      <c r="BF408" s="447"/>
      <c r="BG408" s="447"/>
      <c r="BH408" s="447"/>
      <c r="BI408" s="447"/>
      <c r="BJ408" s="447"/>
      <c r="BK408" s="449"/>
      <c r="BL408" s="447"/>
      <c r="BM408" s="447"/>
      <c r="BN408" s="145">
        <f>COUNTIF($AE$14:AE408,AD408&amp;"-"&amp;"*5000m*")</f>
        <v>0</v>
      </c>
      <c r="BO408" s="447"/>
      <c r="BP408" s="449"/>
      <c r="BQ408" s="447"/>
      <c r="BR408" s="447"/>
      <c r="BS408" s="447"/>
      <c r="BT408" s="447"/>
      <c r="BU408" s="447"/>
      <c r="BV408" s="447"/>
    </row>
    <row r="409" spans="1:74" s="1" customFormat="1" ht="18" customHeight="1" thickBot="1">
      <c r="A409" s="524"/>
      <c r="B409" s="169" t="s">
        <v>32</v>
      </c>
      <c r="C409" s="170"/>
      <c r="D409" s="32"/>
      <c r="E409" s="32"/>
      <c r="F409" s="33"/>
      <c r="G409" s="493"/>
      <c r="H409" s="493"/>
      <c r="I409" s="9" t="s">
        <v>33</v>
      </c>
      <c r="J409" s="112"/>
      <c r="K409" s="6" t="str">
        <f>IF(J409&gt;0,VLOOKUP(J409,男子登録情報!$J$1:$K$22,2,0),"")</f>
        <v/>
      </c>
      <c r="L409" s="10" t="s">
        <v>34</v>
      </c>
      <c r="M409" s="149"/>
      <c r="N409" s="7" t="str">
        <f t="shared" si="2203"/>
        <v/>
      </c>
      <c r="O409" s="271"/>
      <c r="P409" s="482"/>
      <c r="Q409" s="483"/>
      <c r="R409" s="484"/>
      <c r="S409" s="829"/>
      <c r="T409" s="829"/>
      <c r="W409" s="168">
        <f t="shared" si="2222"/>
        <v>0</v>
      </c>
      <c r="X409" s="447"/>
      <c r="Y409" s="145" t="str">
        <f t="shared" si="2205"/>
        <v/>
      </c>
      <c r="Z409" s="145" t="str">
        <f t="shared" si="2206"/>
        <v/>
      </c>
      <c r="AA409" s="145" t="str">
        <f t="shared" si="2207"/>
        <v/>
      </c>
      <c r="AB409" s="145" t="str">
        <f t="shared" si="2208"/>
        <v/>
      </c>
      <c r="AC409" s="178">
        <f t="shared" si="2223"/>
        <v>0</v>
      </c>
      <c r="AD409" s="309" t="str">
        <f t="shared" si="2293"/>
        <v/>
      </c>
      <c r="AE409" s="145" t="str">
        <f t="shared" si="2225"/>
        <v/>
      </c>
      <c r="AF409" s="145" t="str">
        <f t="shared" si="2226"/>
        <v/>
      </c>
      <c r="AG409" s="182" t="str">
        <f t="shared" si="2227"/>
        <v/>
      </c>
      <c r="AH409" s="164">
        <f t="shared" si="2228"/>
        <v>0</v>
      </c>
      <c r="AJ409" s="164">
        <f t="shared" si="2229"/>
        <v>0</v>
      </c>
      <c r="AK409" s="164" t="str">
        <f t="shared" si="2230"/>
        <v>00000</v>
      </c>
      <c r="AL409" s="188" t="str">
        <f t="shared" si="2231"/>
        <v>0秒0</v>
      </c>
      <c r="AM409" s="189">
        <f t="shared" si="2232"/>
        <v>0</v>
      </c>
      <c r="AN409" s="189" t="str">
        <f t="shared" si="2233"/>
        <v>0</v>
      </c>
      <c r="AO409" s="189" t="str">
        <f t="shared" si="2234"/>
        <v>0</v>
      </c>
      <c r="AP409" s="189" t="str">
        <f t="shared" si="2235"/>
        <v>0m</v>
      </c>
      <c r="AQ409" s="189" t="str">
        <f t="shared" si="2236"/>
        <v>点</v>
      </c>
      <c r="AR409" s="164">
        <f t="shared" si="2237"/>
        <v>0</v>
      </c>
      <c r="AS409" s="144" t="str">
        <f t="shared" si="2238"/>
        <v/>
      </c>
      <c r="AT409" s="164">
        <f t="shared" si="2239"/>
        <v>0</v>
      </c>
      <c r="AU409" s="164">
        <f t="shared" si="2240"/>
        <v>0</v>
      </c>
      <c r="AV409" s="164">
        <f t="shared" si="2241"/>
        <v>0</v>
      </c>
      <c r="AW409" s="459"/>
      <c r="AX409" s="459"/>
      <c r="AY409" s="456"/>
      <c r="AZ409" s="453"/>
      <c r="BA409" s="145" t="str">
        <f t="shared" si="2242"/>
        <v/>
      </c>
      <c r="BB409" s="145" t="str">
        <f t="shared" si="2243"/>
        <v/>
      </c>
      <c r="BC409" s="145" t="str">
        <f t="shared" si="2244"/>
        <v/>
      </c>
      <c r="BD409" s="203" t="str">
        <f>IF(J409="","",COUNTIF($BC$14:BC409,BC409))</f>
        <v/>
      </c>
      <c r="BE409" s="1" t="str">
        <f t="shared" si="2245"/>
        <v/>
      </c>
      <c r="BF409" s="447"/>
      <c r="BG409" s="447"/>
      <c r="BH409" s="447"/>
      <c r="BI409" s="447"/>
      <c r="BJ409" s="447"/>
      <c r="BK409" s="450"/>
      <c r="BL409" s="447"/>
      <c r="BM409" s="447"/>
      <c r="BN409" s="145">
        <f>COUNTIF($AE$14:AE409,AD409&amp;"-"&amp;"*5000m*")</f>
        <v>0</v>
      </c>
      <c r="BO409" s="447"/>
      <c r="BP409" s="450"/>
      <c r="BQ409" s="447"/>
      <c r="BR409" s="447"/>
      <c r="BS409" s="447"/>
      <c r="BT409" s="447"/>
      <c r="BU409" s="447"/>
      <c r="BV409" s="447"/>
    </row>
    <row r="410" spans="1:74" s="1" customFormat="1" ht="18" customHeight="1" thickTop="1" thickBot="1">
      <c r="A410" s="522">
        <v>133</v>
      </c>
      <c r="B410" s="500" t="s">
        <v>1224</v>
      </c>
      <c r="C410" s="502"/>
      <c r="D410" s="502" t="str">
        <f>IF(C410&gt;0,VLOOKUP(C410,男子登録情報!$A$1:$H$1688,3,0),"")</f>
        <v/>
      </c>
      <c r="E410" s="502" t="str">
        <f>IF(C410&gt;0,VLOOKUP(C410,男子登録情報!$A$1:$H$1688,4,0),"")</f>
        <v/>
      </c>
      <c r="F410" s="30" t="str">
        <f>IF(C410&gt;0,VLOOKUP(C410,男子登録情報!$A$1:$H$1688,8,0),"")</f>
        <v/>
      </c>
      <c r="G410" s="491" t="e">
        <f>IF(F411&gt;0,VLOOKUP(F411,男子登録情報!$N$2:$O$48,2,0),"")</f>
        <v>#N/A</v>
      </c>
      <c r="H410" s="491" t="str">
        <f t="shared" ref="H410" si="2294">IF(C410&gt;0,TEXT(C410,"100000000"),"000000000")</f>
        <v>000000000</v>
      </c>
      <c r="I410" s="5" t="s">
        <v>26</v>
      </c>
      <c r="J410" s="112"/>
      <c r="K410" s="6" t="str">
        <f>IF(J410&gt;0,VLOOKUP(J410,男子登録情報!$J$1:$K$22,2,0),"")</f>
        <v/>
      </c>
      <c r="L410" s="5" t="s">
        <v>29</v>
      </c>
      <c r="M410" s="150"/>
      <c r="N410" s="7" t="str">
        <f t="shared" si="2203"/>
        <v/>
      </c>
      <c r="O410" s="271"/>
      <c r="P410" s="512"/>
      <c r="Q410" s="513"/>
      <c r="R410" s="514"/>
      <c r="S410" s="827"/>
      <c r="T410" s="827"/>
      <c r="W410" s="168">
        <f t="shared" si="2222"/>
        <v>0</v>
      </c>
      <c r="X410" s="447">
        <f t="shared" ref="X410" si="2295">C410</f>
        <v>0</v>
      </c>
      <c r="Y410" s="145" t="str">
        <f t="shared" si="2205"/>
        <v/>
      </c>
      <c r="Z410" s="145" t="str">
        <f t="shared" si="2206"/>
        <v/>
      </c>
      <c r="AA410" s="145" t="str">
        <f t="shared" si="2207"/>
        <v/>
      </c>
      <c r="AB410" s="145" t="str">
        <f t="shared" si="2208"/>
        <v/>
      </c>
      <c r="AC410" s="178">
        <f t="shared" si="2223"/>
        <v>0</v>
      </c>
      <c r="AD410" s="307" t="str">
        <f t="shared" ref="AD410" si="2296">IF(D410="","",D410)</f>
        <v/>
      </c>
      <c r="AE410" s="145" t="str">
        <f t="shared" si="2225"/>
        <v/>
      </c>
      <c r="AF410" s="145" t="str">
        <f t="shared" si="2226"/>
        <v/>
      </c>
      <c r="AG410" s="182" t="str">
        <f t="shared" si="2227"/>
        <v/>
      </c>
      <c r="AH410" s="164">
        <f t="shared" si="2228"/>
        <v>0</v>
      </c>
      <c r="AJ410" s="164">
        <f t="shared" si="2229"/>
        <v>0</v>
      </c>
      <c r="AK410" s="164" t="str">
        <f t="shared" si="2230"/>
        <v>00000</v>
      </c>
      <c r="AL410" s="188" t="str">
        <f t="shared" si="2231"/>
        <v>0秒0</v>
      </c>
      <c r="AM410" s="189">
        <f t="shared" si="2232"/>
        <v>0</v>
      </c>
      <c r="AN410" s="189" t="str">
        <f t="shared" si="2233"/>
        <v>0</v>
      </c>
      <c r="AO410" s="189" t="str">
        <f t="shared" si="2234"/>
        <v>0</v>
      </c>
      <c r="AP410" s="189" t="str">
        <f t="shared" si="2235"/>
        <v>0m</v>
      </c>
      <c r="AQ410" s="189" t="str">
        <f t="shared" si="2236"/>
        <v>点</v>
      </c>
      <c r="AR410" s="164">
        <f t="shared" si="2237"/>
        <v>0</v>
      </c>
      <c r="AS410" s="144" t="str">
        <f t="shared" si="2238"/>
        <v/>
      </c>
      <c r="AT410" s="164">
        <f t="shared" si="2239"/>
        <v>0</v>
      </c>
      <c r="AU410" s="164">
        <f t="shared" si="2240"/>
        <v>0</v>
      </c>
      <c r="AV410" s="164">
        <f t="shared" si="2241"/>
        <v>0</v>
      </c>
      <c r="AW410" s="457">
        <f>IF(S410="",0,COUNTA($S$14:S412))</f>
        <v>0</v>
      </c>
      <c r="AX410" s="457">
        <f>IF(T410="",0,COUNTA($T$14:T412))</f>
        <v>0</v>
      </c>
      <c r="AY410" s="454">
        <f>IF(OR($K410="20100",$K411="20100",$K412="20100"),COUNTIF($K$14:K412,"20100"),0)</f>
        <v>0</v>
      </c>
      <c r="AZ410" s="451">
        <f t="shared" ref="AZ410" si="2297">IF($AY410=0,0,INDEX($M410:$M412,MATCH("20100",$K410:$K412,0),1))</f>
        <v>0</v>
      </c>
      <c r="BA410" s="145" t="str">
        <f t="shared" si="2242"/>
        <v/>
      </c>
      <c r="BB410" s="145" t="str">
        <f t="shared" si="2243"/>
        <v/>
      </c>
      <c r="BC410" s="145" t="str">
        <f t="shared" si="2244"/>
        <v/>
      </c>
      <c r="BD410" s="203" t="str">
        <f>IF(J410="","",COUNTIF($BC$14:BC410,BC410))</f>
        <v/>
      </c>
      <c r="BE410" s="1" t="str">
        <f t="shared" si="2245"/>
        <v/>
      </c>
      <c r="BF410" s="447" t="str">
        <f>IF(D410="","",COUNTIF($AD$14:AD410,AD410))</f>
        <v/>
      </c>
      <c r="BG410" s="447">
        <f t="shared" ref="BG410" si="2298">IF(BF410=1,BF410,0)</f>
        <v>0</v>
      </c>
      <c r="BH410" s="447" t="str">
        <f t="shared" ref="BH410" si="2299">IF(D410="","",$BL410)</f>
        <v/>
      </c>
      <c r="BI410" s="447" t="str">
        <f t="shared" ref="BI410" si="2300">IF(E410="","",$BL410)</f>
        <v/>
      </c>
      <c r="BJ410" s="447" t="str">
        <f t="shared" ref="BJ410" si="2301">IF(F410="","",$BL410)</f>
        <v/>
      </c>
      <c r="BK410" s="448" t="str">
        <f t="shared" ref="BK410" si="2302">IFERROR(IF(G410="","",BL410),"")</f>
        <v/>
      </c>
      <c r="BL410" s="447">
        <v>133</v>
      </c>
      <c r="BM410" s="447">
        <f t="shared" ref="BM410" si="2303">IF(C410&gt;0,"",IF(COUNTIF(BH410:BK412,BL410)=4,"",1))</f>
        <v>1</v>
      </c>
      <c r="BN410" s="145">
        <f>COUNTIF($AE$14:AE410,AD410&amp;"-"&amp;"*5000m*")</f>
        <v>0</v>
      </c>
      <c r="BO410" s="447">
        <f t="shared" ref="BO410" si="2304">SUM(BN410:BN412)/3</f>
        <v>0</v>
      </c>
      <c r="BP410" s="448" t="str">
        <f t="shared" ref="BP410" si="2305">IF(AD410="","",IF(AND(COUNTA(J410:J412)=0,COUNTA(S410:T412)=0),1,""))</f>
        <v/>
      </c>
      <c r="BQ410" s="447">
        <f t="shared" ref="BQ410:BR410" si="2306">IF(AND($AD410="",COUNTA(S410)&gt;0),1,0)</f>
        <v>0</v>
      </c>
      <c r="BR410" s="447">
        <f t="shared" si="2306"/>
        <v>0</v>
      </c>
      <c r="BS410" s="447" t="str">
        <f t="shared" ref="BS410" si="2307">D410&amp;"-"&amp;S410</f>
        <v>-</v>
      </c>
      <c r="BT410" s="447" t="str">
        <f>IF(S410="","",COUNTIF($BS$14:BS410,BS410))</f>
        <v/>
      </c>
      <c r="BU410" s="447" t="str">
        <f t="shared" ref="BU410" si="2308">D410&amp;"-"&amp;T410</f>
        <v>-</v>
      </c>
      <c r="BV410" s="447" t="str">
        <f>IF(T410="","",COUNTIF($BU$14:BU410,BU410))</f>
        <v/>
      </c>
    </row>
    <row r="411" spans="1:74" s="1" customFormat="1" ht="18" customHeight="1" thickBot="1">
      <c r="A411" s="523"/>
      <c r="B411" s="501"/>
      <c r="C411" s="503"/>
      <c r="D411" s="503"/>
      <c r="E411" s="503"/>
      <c r="F411" s="31" t="str">
        <f>IF(C410&gt;0,VLOOKUP(C410,男子登録情報!$A$1:$H$1688,5,0),"")</f>
        <v/>
      </c>
      <c r="G411" s="492"/>
      <c r="H411" s="492"/>
      <c r="I411" s="8" t="s">
        <v>30</v>
      </c>
      <c r="J411" s="112"/>
      <c r="K411" s="6" t="str">
        <f>IF(J411&gt;0,VLOOKUP(J411,男子登録情報!$J$1:$K$22,2,0),"")</f>
        <v/>
      </c>
      <c r="L411" s="8" t="s">
        <v>31</v>
      </c>
      <c r="M411" s="148"/>
      <c r="N411" s="7" t="str">
        <f t="shared" si="2203"/>
        <v/>
      </c>
      <c r="O411" s="271"/>
      <c r="P411" s="479"/>
      <c r="Q411" s="480"/>
      <c r="R411" s="481"/>
      <c r="S411" s="828"/>
      <c r="T411" s="828"/>
      <c r="W411" s="168">
        <f t="shared" si="2222"/>
        <v>0</v>
      </c>
      <c r="X411" s="447"/>
      <c r="Y411" s="145" t="str">
        <f t="shared" si="2205"/>
        <v/>
      </c>
      <c r="Z411" s="145" t="str">
        <f t="shared" si="2206"/>
        <v/>
      </c>
      <c r="AA411" s="145" t="str">
        <f t="shared" si="2207"/>
        <v/>
      </c>
      <c r="AB411" s="145" t="str">
        <f t="shared" si="2208"/>
        <v/>
      </c>
      <c r="AC411" s="178">
        <f t="shared" si="2223"/>
        <v>0</v>
      </c>
      <c r="AD411" s="308" t="str">
        <f t="shared" ref="AD411:AD412" si="2309">AD410</f>
        <v/>
      </c>
      <c r="AE411" s="145" t="str">
        <f t="shared" si="2225"/>
        <v/>
      </c>
      <c r="AF411" s="145" t="str">
        <f t="shared" si="2226"/>
        <v/>
      </c>
      <c r="AG411" s="182" t="str">
        <f t="shared" si="2227"/>
        <v/>
      </c>
      <c r="AH411" s="164">
        <f t="shared" si="2228"/>
        <v>0</v>
      </c>
      <c r="AJ411" s="164">
        <f t="shared" si="2229"/>
        <v>0</v>
      </c>
      <c r="AK411" s="164" t="str">
        <f t="shared" si="2230"/>
        <v>00000</v>
      </c>
      <c r="AL411" s="188" t="str">
        <f t="shared" si="2231"/>
        <v>0秒0</v>
      </c>
      <c r="AM411" s="189">
        <f t="shared" si="2232"/>
        <v>0</v>
      </c>
      <c r="AN411" s="189" t="str">
        <f t="shared" si="2233"/>
        <v>0</v>
      </c>
      <c r="AO411" s="189" t="str">
        <f t="shared" si="2234"/>
        <v>0</v>
      </c>
      <c r="AP411" s="189" t="str">
        <f t="shared" si="2235"/>
        <v>0m</v>
      </c>
      <c r="AQ411" s="189" t="str">
        <f t="shared" si="2236"/>
        <v>点</v>
      </c>
      <c r="AR411" s="164">
        <f t="shared" si="2237"/>
        <v>0</v>
      </c>
      <c r="AS411" s="144" t="str">
        <f t="shared" si="2238"/>
        <v/>
      </c>
      <c r="AT411" s="164">
        <f t="shared" si="2239"/>
        <v>0</v>
      </c>
      <c r="AU411" s="164">
        <f t="shared" si="2240"/>
        <v>0</v>
      </c>
      <c r="AV411" s="164">
        <f t="shared" si="2241"/>
        <v>0</v>
      </c>
      <c r="AW411" s="458"/>
      <c r="AX411" s="458"/>
      <c r="AY411" s="455"/>
      <c r="AZ411" s="452"/>
      <c r="BA411" s="145" t="str">
        <f t="shared" si="2242"/>
        <v/>
      </c>
      <c r="BB411" s="145" t="str">
        <f t="shared" si="2243"/>
        <v/>
      </c>
      <c r="BC411" s="145" t="str">
        <f t="shared" si="2244"/>
        <v/>
      </c>
      <c r="BD411" s="203" t="str">
        <f>IF(J411="","",COUNTIF($BC$14:BC411,BC411))</f>
        <v/>
      </c>
      <c r="BE411" s="1" t="str">
        <f t="shared" si="2245"/>
        <v/>
      </c>
      <c r="BF411" s="447"/>
      <c r="BG411" s="447"/>
      <c r="BH411" s="447"/>
      <c r="BI411" s="447"/>
      <c r="BJ411" s="447"/>
      <c r="BK411" s="449"/>
      <c r="BL411" s="447"/>
      <c r="BM411" s="447"/>
      <c r="BN411" s="145">
        <f>COUNTIF($AE$14:AE411,AD411&amp;"-"&amp;"*5000m*")</f>
        <v>0</v>
      </c>
      <c r="BO411" s="447"/>
      <c r="BP411" s="449"/>
      <c r="BQ411" s="447"/>
      <c r="BR411" s="447"/>
      <c r="BS411" s="447"/>
      <c r="BT411" s="447"/>
      <c r="BU411" s="447"/>
      <c r="BV411" s="447"/>
    </row>
    <row r="412" spans="1:74" s="1" customFormat="1" ht="18" customHeight="1" thickBot="1">
      <c r="A412" s="524"/>
      <c r="B412" s="169" t="s">
        <v>32</v>
      </c>
      <c r="C412" s="170"/>
      <c r="D412" s="32"/>
      <c r="E412" s="32"/>
      <c r="F412" s="33"/>
      <c r="G412" s="493"/>
      <c r="H412" s="493"/>
      <c r="I412" s="9" t="s">
        <v>33</v>
      </c>
      <c r="J412" s="112"/>
      <c r="K412" s="6" t="str">
        <f>IF(J412&gt;0,VLOOKUP(J412,男子登録情報!$J$1:$K$22,2,0),"")</f>
        <v/>
      </c>
      <c r="L412" s="10" t="s">
        <v>34</v>
      </c>
      <c r="M412" s="149"/>
      <c r="N412" s="7" t="str">
        <f t="shared" si="2203"/>
        <v/>
      </c>
      <c r="O412" s="271"/>
      <c r="P412" s="482"/>
      <c r="Q412" s="483"/>
      <c r="R412" s="484"/>
      <c r="S412" s="829"/>
      <c r="T412" s="829"/>
      <c r="W412" s="168">
        <f t="shared" si="2222"/>
        <v>0</v>
      </c>
      <c r="X412" s="447"/>
      <c r="Y412" s="145" t="str">
        <f t="shared" si="2205"/>
        <v/>
      </c>
      <c r="Z412" s="145" t="str">
        <f t="shared" si="2206"/>
        <v/>
      </c>
      <c r="AA412" s="145" t="str">
        <f t="shared" si="2207"/>
        <v/>
      </c>
      <c r="AB412" s="145" t="str">
        <f t="shared" si="2208"/>
        <v/>
      </c>
      <c r="AC412" s="178">
        <f t="shared" si="2223"/>
        <v>0</v>
      </c>
      <c r="AD412" s="309" t="str">
        <f t="shared" si="2309"/>
        <v/>
      </c>
      <c r="AE412" s="145" t="str">
        <f t="shared" si="2225"/>
        <v/>
      </c>
      <c r="AF412" s="145" t="str">
        <f t="shared" si="2226"/>
        <v/>
      </c>
      <c r="AG412" s="182" t="str">
        <f t="shared" si="2227"/>
        <v/>
      </c>
      <c r="AH412" s="164">
        <f t="shared" si="2228"/>
        <v>0</v>
      </c>
      <c r="AJ412" s="164">
        <f t="shared" si="2229"/>
        <v>0</v>
      </c>
      <c r="AK412" s="164" t="str">
        <f t="shared" si="2230"/>
        <v>00000</v>
      </c>
      <c r="AL412" s="188" t="str">
        <f t="shared" si="2231"/>
        <v>0秒0</v>
      </c>
      <c r="AM412" s="189">
        <f t="shared" si="2232"/>
        <v>0</v>
      </c>
      <c r="AN412" s="189" t="str">
        <f t="shared" si="2233"/>
        <v>0</v>
      </c>
      <c r="AO412" s="189" t="str">
        <f t="shared" si="2234"/>
        <v>0</v>
      </c>
      <c r="AP412" s="189" t="str">
        <f t="shared" si="2235"/>
        <v>0m</v>
      </c>
      <c r="AQ412" s="189" t="str">
        <f t="shared" si="2236"/>
        <v>点</v>
      </c>
      <c r="AR412" s="164">
        <f t="shared" si="2237"/>
        <v>0</v>
      </c>
      <c r="AS412" s="144" t="str">
        <f t="shared" si="2238"/>
        <v/>
      </c>
      <c r="AT412" s="164">
        <f t="shared" si="2239"/>
        <v>0</v>
      </c>
      <c r="AU412" s="164">
        <f t="shared" si="2240"/>
        <v>0</v>
      </c>
      <c r="AV412" s="164">
        <f t="shared" si="2241"/>
        <v>0</v>
      </c>
      <c r="AW412" s="459"/>
      <c r="AX412" s="459"/>
      <c r="AY412" s="456"/>
      <c r="AZ412" s="453"/>
      <c r="BA412" s="145" t="str">
        <f t="shared" si="2242"/>
        <v/>
      </c>
      <c r="BB412" s="145" t="str">
        <f t="shared" si="2243"/>
        <v/>
      </c>
      <c r="BC412" s="145" t="str">
        <f t="shared" si="2244"/>
        <v/>
      </c>
      <c r="BD412" s="203" t="str">
        <f>IF(J412="","",COUNTIF($BC$14:BC412,BC412))</f>
        <v/>
      </c>
      <c r="BE412" s="1" t="str">
        <f t="shared" si="2245"/>
        <v/>
      </c>
      <c r="BF412" s="447"/>
      <c r="BG412" s="447"/>
      <c r="BH412" s="447"/>
      <c r="BI412" s="447"/>
      <c r="BJ412" s="447"/>
      <c r="BK412" s="450"/>
      <c r="BL412" s="447"/>
      <c r="BM412" s="447"/>
      <c r="BN412" s="145">
        <f>COUNTIF($AE$14:AE412,AD412&amp;"-"&amp;"*5000m*")</f>
        <v>0</v>
      </c>
      <c r="BO412" s="447"/>
      <c r="BP412" s="450"/>
      <c r="BQ412" s="447"/>
      <c r="BR412" s="447"/>
      <c r="BS412" s="447"/>
      <c r="BT412" s="447"/>
      <c r="BU412" s="447"/>
      <c r="BV412" s="447"/>
    </row>
    <row r="413" spans="1:74" s="1" customFormat="1" ht="18" customHeight="1" thickTop="1" thickBot="1">
      <c r="A413" s="522">
        <v>134</v>
      </c>
      <c r="B413" s="500" t="s">
        <v>1224</v>
      </c>
      <c r="C413" s="502"/>
      <c r="D413" s="502" t="str">
        <f>IF(C413&gt;0,VLOOKUP(C413,男子登録情報!$A$1:$H$1688,3,0),"")</f>
        <v/>
      </c>
      <c r="E413" s="502" t="str">
        <f>IF(C413&gt;0,VLOOKUP(C413,男子登録情報!$A$1:$H$1688,4,0),"")</f>
        <v/>
      </c>
      <c r="F413" s="30" t="str">
        <f>IF(C413&gt;0,VLOOKUP(C413,男子登録情報!$A$1:$H$1688,8,0),"")</f>
        <v/>
      </c>
      <c r="G413" s="491" t="e">
        <f>IF(F414&gt;0,VLOOKUP(F414,男子登録情報!$N$2:$O$48,2,0),"")</f>
        <v>#N/A</v>
      </c>
      <c r="H413" s="491" t="str">
        <f t="shared" ref="H413" si="2310">IF(C413&gt;0,TEXT(C413,"100000000"),"000000000")</f>
        <v>000000000</v>
      </c>
      <c r="I413" s="5" t="s">
        <v>26</v>
      </c>
      <c r="J413" s="112"/>
      <c r="K413" s="6" t="str">
        <f>IF(J413&gt;0,VLOOKUP(J413,男子登録情報!$J$1:$K$22,2,0),"")</f>
        <v/>
      </c>
      <c r="L413" s="5" t="s">
        <v>29</v>
      </c>
      <c r="M413" s="150"/>
      <c r="N413" s="7" t="str">
        <f t="shared" si="2203"/>
        <v/>
      </c>
      <c r="O413" s="271"/>
      <c r="P413" s="512"/>
      <c r="Q413" s="513"/>
      <c r="R413" s="514"/>
      <c r="S413" s="827"/>
      <c r="T413" s="827"/>
      <c r="W413" s="168">
        <f t="shared" si="2222"/>
        <v>0</v>
      </c>
      <c r="X413" s="447">
        <f t="shared" ref="X413" si="2311">C413</f>
        <v>0</v>
      </c>
      <c r="Y413" s="145" t="str">
        <f t="shared" si="2205"/>
        <v/>
      </c>
      <c r="Z413" s="145" t="str">
        <f t="shared" si="2206"/>
        <v/>
      </c>
      <c r="AA413" s="145" t="str">
        <f t="shared" si="2207"/>
        <v/>
      </c>
      <c r="AB413" s="145" t="str">
        <f t="shared" si="2208"/>
        <v/>
      </c>
      <c r="AC413" s="178">
        <f t="shared" si="2223"/>
        <v>0</v>
      </c>
      <c r="AD413" s="307" t="str">
        <f t="shared" ref="AD413" si="2312">IF(D413="","",D413)</f>
        <v/>
      </c>
      <c r="AE413" s="145" t="str">
        <f t="shared" si="2225"/>
        <v/>
      </c>
      <c r="AF413" s="145" t="str">
        <f t="shared" si="2226"/>
        <v/>
      </c>
      <c r="AG413" s="182" t="str">
        <f t="shared" si="2227"/>
        <v/>
      </c>
      <c r="AH413" s="164">
        <f t="shared" si="2228"/>
        <v>0</v>
      </c>
      <c r="AJ413" s="164">
        <f t="shared" si="2229"/>
        <v>0</v>
      </c>
      <c r="AK413" s="164" t="str">
        <f t="shared" si="2230"/>
        <v>00000</v>
      </c>
      <c r="AL413" s="188" t="str">
        <f t="shared" si="2231"/>
        <v>0秒0</v>
      </c>
      <c r="AM413" s="189">
        <f t="shared" si="2232"/>
        <v>0</v>
      </c>
      <c r="AN413" s="189" t="str">
        <f t="shared" si="2233"/>
        <v>0</v>
      </c>
      <c r="AO413" s="189" t="str">
        <f t="shared" si="2234"/>
        <v>0</v>
      </c>
      <c r="AP413" s="189" t="str">
        <f t="shared" si="2235"/>
        <v>0m</v>
      </c>
      <c r="AQ413" s="189" t="str">
        <f t="shared" si="2236"/>
        <v>点</v>
      </c>
      <c r="AR413" s="164">
        <f t="shared" si="2237"/>
        <v>0</v>
      </c>
      <c r="AS413" s="144" t="str">
        <f t="shared" si="2238"/>
        <v/>
      </c>
      <c r="AT413" s="164">
        <f t="shared" si="2239"/>
        <v>0</v>
      </c>
      <c r="AU413" s="164">
        <f t="shared" si="2240"/>
        <v>0</v>
      </c>
      <c r="AV413" s="164">
        <f t="shared" si="2241"/>
        <v>0</v>
      </c>
      <c r="AW413" s="457">
        <f>IF(S413="",0,COUNTA($S$14:S415))</f>
        <v>0</v>
      </c>
      <c r="AX413" s="457">
        <f>IF(T413="",0,COUNTA($T$14:T415))</f>
        <v>0</v>
      </c>
      <c r="AY413" s="454">
        <f>IF(OR($K413="20100",$K414="20100",$K415="20100"),COUNTIF($K$14:K415,"20100"),0)</f>
        <v>0</v>
      </c>
      <c r="AZ413" s="451">
        <f t="shared" ref="AZ413" si="2313">IF($AY413=0,0,INDEX($M413:$M415,MATCH("20100",$K413:$K415,0),1))</f>
        <v>0</v>
      </c>
      <c r="BA413" s="145" t="str">
        <f t="shared" si="2242"/>
        <v/>
      </c>
      <c r="BB413" s="145" t="str">
        <f t="shared" si="2243"/>
        <v/>
      </c>
      <c r="BC413" s="145" t="str">
        <f t="shared" si="2244"/>
        <v/>
      </c>
      <c r="BD413" s="203" t="str">
        <f>IF(J413="","",COUNTIF($BC$14:BC413,BC413))</f>
        <v/>
      </c>
      <c r="BE413" s="1" t="str">
        <f t="shared" si="2245"/>
        <v/>
      </c>
      <c r="BF413" s="447" t="str">
        <f>IF(D413="","",COUNTIF($AD$14:AD413,AD413))</f>
        <v/>
      </c>
      <c r="BG413" s="447">
        <f t="shared" ref="BG413" si="2314">IF(BF413=1,BF413,0)</f>
        <v>0</v>
      </c>
      <c r="BH413" s="447" t="str">
        <f t="shared" ref="BH413" si="2315">IF(D413="","",$BL413)</f>
        <v/>
      </c>
      <c r="BI413" s="447" t="str">
        <f t="shared" ref="BI413" si="2316">IF(E413="","",$BL413)</f>
        <v/>
      </c>
      <c r="BJ413" s="447" t="str">
        <f t="shared" ref="BJ413" si="2317">IF(F413="","",$BL413)</f>
        <v/>
      </c>
      <c r="BK413" s="448" t="str">
        <f t="shared" ref="BK413" si="2318">IFERROR(IF(G413="","",BL413),"")</f>
        <v/>
      </c>
      <c r="BL413" s="447">
        <v>134</v>
      </c>
      <c r="BM413" s="447">
        <f t="shared" ref="BM413" si="2319">IF(C413&gt;0,"",IF(COUNTIF(BH413:BK415,BL413)=4,"",1))</f>
        <v>1</v>
      </c>
      <c r="BN413" s="145">
        <f>COUNTIF($AE$14:AE413,AD413&amp;"-"&amp;"*5000m*")</f>
        <v>0</v>
      </c>
      <c r="BO413" s="447">
        <f t="shared" ref="BO413" si="2320">SUM(BN413:BN415)/3</f>
        <v>0</v>
      </c>
      <c r="BP413" s="448" t="str">
        <f t="shared" ref="BP413" si="2321">IF(AD413="","",IF(AND(COUNTA(J413:J415)=0,COUNTA(S413:T415)=0),1,""))</f>
        <v/>
      </c>
      <c r="BQ413" s="447">
        <f t="shared" ref="BQ413:BR413" si="2322">IF(AND($AD413="",COUNTA(S413)&gt;0),1,0)</f>
        <v>0</v>
      </c>
      <c r="BR413" s="447">
        <f t="shared" si="2322"/>
        <v>0</v>
      </c>
      <c r="BS413" s="447" t="str">
        <f t="shared" ref="BS413" si="2323">D413&amp;"-"&amp;S413</f>
        <v>-</v>
      </c>
      <c r="BT413" s="447" t="str">
        <f>IF(S413="","",COUNTIF($BS$14:BS413,BS413))</f>
        <v/>
      </c>
      <c r="BU413" s="447" t="str">
        <f t="shared" ref="BU413" si="2324">D413&amp;"-"&amp;T413</f>
        <v>-</v>
      </c>
      <c r="BV413" s="447" t="str">
        <f>IF(T413="","",COUNTIF($BU$14:BU413,BU413))</f>
        <v/>
      </c>
    </row>
    <row r="414" spans="1:74" s="1" customFormat="1" ht="18" customHeight="1" thickBot="1">
      <c r="A414" s="523"/>
      <c r="B414" s="501"/>
      <c r="C414" s="503"/>
      <c r="D414" s="503"/>
      <c r="E414" s="503"/>
      <c r="F414" s="31" t="str">
        <f>IF(C413&gt;0,VLOOKUP(C413,男子登録情報!$A$1:$H$1688,5,0),"")</f>
        <v/>
      </c>
      <c r="G414" s="492"/>
      <c r="H414" s="492"/>
      <c r="I414" s="8" t="s">
        <v>30</v>
      </c>
      <c r="J414" s="112"/>
      <c r="K414" s="6" t="str">
        <f>IF(J414&gt;0,VLOOKUP(J414,男子登録情報!$J$1:$K$22,2,0),"")</f>
        <v/>
      </c>
      <c r="L414" s="8" t="s">
        <v>31</v>
      </c>
      <c r="M414" s="148"/>
      <c r="N414" s="7" t="str">
        <f t="shared" si="2203"/>
        <v/>
      </c>
      <c r="O414" s="271"/>
      <c r="P414" s="479"/>
      <c r="Q414" s="480"/>
      <c r="R414" s="481"/>
      <c r="S414" s="828"/>
      <c r="T414" s="828"/>
      <c r="W414" s="168">
        <f t="shared" si="2222"/>
        <v>0</v>
      </c>
      <c r="X414" s="447"/>
      <c r="Y414" s="145" t="str">
        <f t="shared" si="2205"/>
        <v/>
      </c>
      <c r="Z414" s="145" t="str">
        <f t="shared" si="2206"/>
        <v/>
      </c>
      <c r="AA414" s="145" t="str">
        <f t="shared" si="2207"/>
        <v/>
      </c>
      <c r="AB414" s="145" t="str">
        <f t="shared" si="2208"/>
        <v/>
      </c>
      <c r="AC414" s="178">
        <f t="shared" si="2223"/>
        <v>0</v>
      </c>
      <c r="AD414" s="308" t="str">
        <f t="shared" ref="AD414:AD415" si="2325">AD413</f>
        <v/>
      </c>
      <c r="AE414" s="145" t="str">
        <f t="shared" si="2225"/>
        <v/>
      </c>
      <c r="AF414" s="145" t="str">
        <f t="shared" si="2226"/>
        <v/>
      </c>
      <c r="AG414" s="182" t="str">
        <f t="shared" si="2227"/>
        <v/>
      </c>
      <c r="AH414" s="164">
        <f t="shared" si="2228"/>
        <v>0</v>
      </c>
      <c r="AJ414" s="164">
        <f t="shared" si="2229"/>
        <v>0</v>
      </c>
      <c r="AK414" s="164" t="str">
        <f t="shared" si="2230"/>
        <v>00000</v>
      </c>
      <c r="AL414" s="188" t="str">
        <f t="shared" si="2231"/>
        <v>0秒0</v>
      </c>
      <c r="AM414" s="189">
        <f t="shared" si="2232"/>
        <v>0</v>
      </c>
      <c r="AN414" s="189" t="str">
        <f t="shared" si="2233"/>
        <v>0</v>
      </c>
      <c r="AO414" s="189" t="str">
        <f t="shared" si="2234"/>
        <v>0</v>
      </c>
      <c r="AP414" s="189" t="str">
        <f t="shared" si="2235"/>
        <v>0m</v>
      </c>
      <c r="AQ414" s="189" t="str">
        <f t="shared" si="2236"/>
        <v>点</v>
      </c>
      <c r="AR414" s="164">
        <f t="shared" si="2237"/>
        <v>0</v>
      </c>
      <c r="AS414" s="144" t="str">
        <f t="shared" si="2238"/>
        <v/>
      </c>
      <c r="AT414" s="164">
        <f t="shared" si="2239"/>
        <v>0</v>
      </c>
      <c r="AU414" s="164">
        <f t="shared" si="2240"/>
        <v>0</v>
      </c>
      <c r="AV414" s="164">
        <f t="shared" si="2241"/>
        <v>0</v>
      </c>
      <c r="AW414" s="458"/>
      <c r="AX414" s="458"/>
      <c r="AY414" s="455"/>
      <c r="AZ414" s="452"/>
      <c r="BA414" s="145" t="str">
        <f t="shared" si="2242"/>
        <v/>
      </c>
      <c r="BB414" s="145" t="str">
        <f t="shared" si="2243"/>
        <v/>
      </c>
      <c r="BC414" s="145" t="str">
        <f t="shared" si="2244"/>
        <v/>
      </c>
      <c r="BD414" s="203" t="str">
        <f>IF(J414="","",COUNTIF($BC$14:BC414,BC414))</f>
        <v/>
      </c>
      <c r="BE414" s="1" t="str">
        <f t="shared" si="2245"/>
        <v/>
      </c>
      <c r="BF414" s="447"/>
      <c r="BG414" s="447"/>
      <c r="BH414" s="447"/>
      <c r="BI414" s="447"/>
      <c r="BJ414" s="447"/>
      <c r="BK414" s="449"/>
      <c r="BL414" s="447"/>
      <c r="BM414" s="447"/>
      <c r="BN414" s="145">
        <f>COUNTIF($AE$14:AE414,AD414&amp;"-"&amp;"*5000m*")</f>
        <v>0</v>
      </c>
      <c r="BO414" s="447"/>
      <c r="BP414" s="449"/>
      <c r="BQ414" s="447"/>
      <c r="BR414" s="447"/>
      <c r="BS414" s="447"/>
      <c r="BT414" s="447"/>
      <c r="BU414" s="447"/>
      <c r="BV414" s="447"/>
    </row>
    <row r="415" spans="1:74" s="1" customFormat="1" ht="18" customHeight="1" thickBot="1">
      <c r="A415" s="524"/>
      <c r="B415" s="169" t="s">
        <v>32</v>
      </c>
      <c r="C415" s="170"/>
      <c r="D415" s="32"/>
      <c r="E415" s="32"/>
      <c r="F415" s="33"/>
      <c r="G415" s="493"/>
      <c r="H415" s="493"/>
      <c r="I415" s="9" t="s">
        <v>33</v>
      </c>
      <c r="J415" s="112"/>
      <c r="K415" s="6" t="str">
        <f>IF(J415&gt;0,VLOOKUP(J415,男子登録情報!$J$1:$K$22,2,0),"")</f>
        <v/>
      </c>
      <c r="L415" s="10" t="s">
        <v>34</v>
      </c>
      <c r="M415" s="149"/>
      <c r="N415" s="7" t="str">
        <f t="shared" si="2203"/>
        <v/>
      </c>
      <c r="O415" s="271"/>
      <c r="P415" s="482"/>
      <c r="Q415" s="483"/>
      <c r="R415" s="484"/>
      <c r="S415" s="829"/>
      <c r="T415" s="829"/>
      <c r="W415" s="168">
        <f t="shared" si="2222"/>
        <v>0</v>
      </c>
      <c r="X415" s="447"/>
      <c r="Y415" s="145" t="str">
        <f t="shared" si="2205"/>
        <v/>
      </c>
      <c r="Z415" s="145" t="str">
        <f t="shared" si="2206"/>
        <v/>
      </c>
      <c r="AA415" s="145" t="str">
        <f t="shared" si="2207"/>
        <v/>
      </c>
      <c r="AB415" s="145" t="str">
        <f t="shared" si="2208"/>
        <v/>
      </c>
      <c r="AC415" s="178">
        <f t="shared" si="2223"/>
        <v>0</v>
      </c>
      <c r="AD415" s="309" t="str">
        <f t="shared" si="2325"/>
        <v/>
      </c>
      <c r="AE415" s="145" t="str">
        <f t="shared" si="2225"/>
        <v/>
      </c>
      <c r="AF415" s="145" t="str">
        <f t="shared" si="2226"/>
        <v/>
      </c>
      <c r="AG415" s="182" t="str">
        <f t="shared" si="2227"/>
        <v/>
      </c>
      <c r="AH415" s="164">
        <f t="shared" si="2228"/>
        <v>0</v>
      </c>
      <c r="AJ415" s="164">
        <f t="shared" si="2229"/>
        <v>0</v>
      </c>
      <c r="AK415" s="164" t="str">
        <f t="shared" si="2230"/>
        <v>00000</v>
      </c>
      <c r="AL415" s="188" t="str">
        <f t="shared" si="2231"/>
        <v>0秒0</v>
      </c>
      <c r="AM415" s="189">
        <f t="shared" si="2232"/>
        <v>0</v>
      </c>
      <c r="AN415" s="189" t="str">
        <f t="shared" si="2233"/>
        <v>0</v>
      </c>
      <c r="AO415" s="189" t="str">
        <f t="shared" si="2234"/>
        <v>0</v>
      </c>
      <c r="AP415" s="189" t="str">
        <f t="shared" si="2235"/>
        <v>0m</v>
      </c>
      <c r="AQ415" s="189" t="str">
        <f t="shared" si="2236"/>
        <v>点</v>
      </c>
      <c r="AR415" s="164">
        <f t="shared" si="2237"/>
        <v>0</v>
      </c>
      <c r="AS415" s="144" t="str">
        <f t="shared" si="2238"/>
        <v/>
      </c>
      <c r="AT415" s="164">
        <f t="shared" si="2239"/>
        <v>0</v>
      </c>
      <c r="AU415" s="164">
        <f t="shared" si="2240"/>
        <v>0</v>
      </c>
      <c r="AV415" s="164">
        <f t="shared" si="2241"/>
        <v>0</v>
      </c>
      <c r="AW415" s="459"/>
      <c r="AX415" s="459"/>
      <c r="AY415" s="456"/>
      <c r="AZ415" s="453"/>
      <c r="BA415" s="145" t="str">
        <f t="shared" si="2242"/>
        <v/>
      </c>
      <c r="BB415" s="145" t="str">
        <f t="shared" si="2243"/>
        <v/>
      </c>
      <c r="BC415" s="145" t="str">
        <f t="shared" si="2244"/>
        <v/>
      </c>
      <c r="BD415" s="203" t="str">
        <f>IF(J415="","",COUNTIF($BC$14:BC415,BC415))</f>
        <v/>
      </c>
      <c r="BE415" s="1" t="str">
        <f t="shared" si="2245"/>
        <v/>
      </c>
      <c r="BF415" s="447"/>
      <c r="BG415" s="447"/>
      <c r="BH415" s="447"/>
      <c r="BI415" s="447"/>
      <c r="BJ415" s="447"/>
      <c r="BK415" s="450"/>
      <c r="BL415" s="447"/>
      <c r="BM415" s="447"/>
      <c r="BN415" s="145">
        <f>COUNTIF($AE$14:AE415,AD415&amp;"-"&amp;"*5000m*")</f>
        <v>0</v>
      </c>
      <c r="BO415" s="447"/>
      <c r="BP415" s="450"/>
      <c r="BQ415" s="447"/>
      <c r="BR415" s="447"/>
      <c r="BS415" s="447"/>
      <c r="BT415" s="447"/>
      <c r="BU415" s="447"/>
      <c r="BV415" s="447"/>
    </row>
    <row r="416" spans="1:74" s="1" customFormat="1" ht="18" customHeight="1" thickTop="1" thickBot="1">
      <c r="A416" s="522">
        <v>135</v>
      </c>
      <c r="B416" s="500" t="s">
        <v>1224</v>
      </c>
      <c r="C416" s="502"/>
      <c r="D416" s="502" t="str">
        <f>IF(C416&gt;0,VLOOKUP(C416,男子登録情報!$A$1:$H$1688,3,0),"")</f>
        <v/>
      </c>
      <c r="E416" s="502" t="str">
        <f>IF(C416&gt;0,VLOOKUP(C416,男子登録情報!$A$1:$H$1688,4,0),"")</f>
        <v/>
      </c>
      <c r="F416" s="30" t="str">
        <f>IF(C416&gt;0,VLOOKUP(C416,男子登録情報!$A$1:$H$1688,8,0),"")</f>
        <v/>
      </c>
      <c r="G416" s="491" t="e">
        <f>IF(F417&gt;0,VLOOKUP(F417,男子登録情報!$N$2:$O$48,2,0),"")</f>
        <v>#N/A</v>
      </c>
      <c r="H416" s="491" t="str">
        <f t="shared" ref="H416" si="2326">IF(C416&gt;0,TEXT(C416,"100000000"),"000000000")</f>
        <v>000000000</v>
      </c>
      <c r="I416" s="5" t="s">
        <v>26</v>
      </c>
      <c r="J416" s="112"/>
      <c r="K416" s="6" t="str">
        <f>IF(J416&gt;0,VLOOKUP(J416,男子登録情報!$J$1:$K$22,2,0),"")</f>
        <v/>
      </c>
      <c r="L416" s="5" t="s">
        <v>29</v>
      </c>
      <c r="M416" s="150"/>
      <c r="N416" s="7" t="str">
        <f t="shared" si="2203"/>
        <v/>
      </c>
      <c r="O416" s="271"/>
      <c r="P416" s="512"/>
      <c r="Q416" s="513"/>
      <c r="R416" s="514"/>
      <c r="S416" s="827"/>
      <c r="T416" s="827"/>
      <c r="W416" s="168">
        <f t="shared" si="2222"/>
        <v>0</v>
      </c>
      <c r="X416" s="447">
        <f t="shared" ref="X416" si="2327">C416</f>
        <v>0</v>
      </c>
      <c r="Y416" s="145" t="str">
        <f t="shared" si="2205"/>
        <v/>
      </c>
      <c r="Z416" s="145" t="str">
        <f t="shared" si="2206"/>
        <v/>
      </c>
      <c r="AA416" s="145" t="str">
        <f t="shared" si="2207"/>
        <v/>
      </c>
      <c r="AB416" s="145" t="str">
        <f t="shared" si="2208"/>
        <v/>
      </c>
      <c r="AC416" s="178">
        <f t="shared" si="2223"/>
        <v>0</v>
      </c>
      <c r="AD416" s="307" t="str">
        <f t="shared" ref="AD416" si="2328">IF(D416="","",D416)</f>
        <v/>
      </c>
      <c r="AE416" s="145" t="str">
        <f t="shared" si="2225"/>
        <v/>
      </c>
      <c r="AF416" s="145" t="str">
        <f t="shared" si="2226"/>
        <v/>
      </c>
      <c r="AG416" s="182" t="str">
        <f t="shared" si="2227"/>
        <v/>
      </c>
      <c r="AH416" s="164">
        <f t="shared" si="2228"/>
        <v>0</v>
      </c>
      <c r="AJ416" s="164">
        <f t="shared" si="2229"/>
        <v>0</v>
      </c>
      <c r="AK416" s="164" t="str">
        <f t="shared" si="2230"/>
        <v>00000</v>
      </c>
      <c r="AL416" s="188" t="str">
        <f t="shared" si="2231"/>
        <v>0秒0</v>
      </c>
      <c r="AM416" s="189">
        <f t="shared" si="2232"/>
        <v>0</v>
      </c>
      <c r="AN416" s="189" t="str">
        <f t="shared" si="2233"/>
        <v>0</v>
      </c>
      <c r="AO416" s="189" t="str">
        <f t="shared" si="2234"/>
        <v>0</v>
      </c>
      <c r="AP416" s="189" t="str">
        <f t="shared" si="2235"/>
        <v>0m</v>
      </c>
      <c r="AQ416" s="189" t="str">
        <f t="shared" si="2236"/>
        <v>点</v>
      </c>
      <c r="AR416" s="164">
        <f t="shared" si="2237"/>
        <v>0</v>
      </c>
      <c r="AS416" s="144" t="str">
        <f t="shared" si="2238"/>
        <v/>
      </c>
      <c r="AT416" s="164">
        <f t="shared" si="2239"/>
        <v>0</v>
      </c>
      <c r="AU416" s="164">
        <f t="shared" si="2240"/>
        <v>0</v>
      </c>
      <c r="AV416" s="164">
        <f t="shared" si="2241"/>
        <v>0</v>
      </c>
      <c r="AW416" s="457">
        <f>IF(S416="",0,COUNTA($S$14:S418))</f>
        <v>0</v>
      </c>
      <c r="AX416" s="457">
        <f>IF(T416="",0,COUNTA($T$14:T418))</f>
        <v>0</v>
      </c>
      <c r="AY416" s="454">
        <f>IF(OR($K416="20100",$K417="20100",$K418="20100"),COUNTIF($K$14:K418,"20100"),0)</f>
        <v>0</v>
      </c>
      <c r="AZ416" s="451">
        <f t="shared" ref="AZ416" si="2329">IF($AY416=0,0,INDEX($M416:$M418,MATCH("20100",$K416:$K418,0),1))</f>
        <v>0</v>
      </c>
      <c r="BA416" s="145" t="str">
        <f t="shared" si="2242"/>
        <v/>
      </c>
      <c r="BB416" s="145" t="str">
        <f t="shared" si="2243"/>
        <v/>
      </c>
      <c r="BC416" s="145" t="str">
        <f t="shared" si="2244"/>
        <v/>
      </c>
      <c r="BD416" s="203" t="str">
        <f>IF(J416="","",COUNTIF($BC$14:BC416,BC416))</f>
        <v/>
      </c>
      <c r="BE416" s="1" t="str">
        <f t="shared" si="2245"/>
        <v/>
      </c>
      <c r="BF416" s="447" t="str">
        <f>IF(D416="","",COUNTIF($AD$14:AD416,AD416))</f>
        <v/>
      </c>
      <c r="BG416" s="447">
        <f t="shared" ref="BG416" si="2330">IF(BF416=1,BF416,0)</f>
        <v>0</v>
      </c>
      <c r="BH416" s="447" t="str">
        <f t="shared" ref="BH416" si="2331">IF(D416="","",$BL416)</f>
        <v/>
      </c>
      <c r="BI416" s="447" t="str">
        <f t="shared" ref="BI416" si="2332">IF(E416="","",$BL416)</f>
        <v/>
      </c>
      <c r="BJ416" s="447" t="str">
        <f t="shared" ref="BJ416" si="2333">IF(F416="","",$BL416)</f>
        <v/>
      </c>
      <c r="BK416" s="448" t="str">
        <f t="shared" ref="BK416" si="2334">IFERROR(IF(G416="","",BL416),"")</f>
        <v/>
      </c>
      <c r="BL416" s="447">
        <v>135</v>
      </c>
      <c r="BM416" s="447">
        <f t="shared" ref="BM416" si="2335">IF(C416&gt;0,"",IF(COUNTIF(BH416:BK418,BL416)=4,"",1))</f>
        <v>1</v>
      </c>
      <c r="BN416" s="145">
        <f>COUNTIF($AE$14:AE416,AD416&amp;"-"&amp;"*5000m*")</f>
        <v>0</v>
      </c>
      <c r="BO416" s="447">
        <f t="shared" ref="BO416" si="2336">SUM(BN416:BN418)/3</f>
        <v>0</v>
      </c>
      <c r="BP416" s="448" t="str">
        <f t="shared" ref="BP416" si="2337">IF(AD416="","",IF(AND(COUNTA(J416:J418)=0,COUNTA(S416:T418)=0),1,""))</f>
        <v/>
      </c>
      <c r="BQ416" s="447">
        <f t="shared" ref="BQ416:BR416" si="2338">IF(AND($AD416="",COUNTA(S416)&gt;0),1,0)</f>
        <v>0</v>
      </c>
      <c r="BR416" s="447">
        <f t="shared" si="2338"/>
        <v>0</v>
      </c>
      <c r="BS416" s="447" t="str">
        <f t="shared" ref="BS416" si="2339">D416&amp;"-"&amp;S416</f>
        <v>-</v>
      </c>
      <c r="BT416" s="447" t="str">
        <f>IF(S416="","",COUNTIF($BS$14:BS416,BS416))</f>
        <v/>
      </c>
      <c r="BU416" s="447" t="str">
        <f t="shared" ref="BU416" si="2340">D416&amp;"-"&amp;T416</f>
        <v>-</v>
      </c>
      <c r="BV416" s="447" t="str">
        <f>IF(T416="","",COUNTIF($BU$14:BU416,BU416))</f>
        <v/>
      </c>
    </row>
    <row r="417" spans="1:74" s="1" customFormat="1" ht="18" customHeight="1" thickBot="1">
      <c r="A417" s="523"/>
      <c r="B417" s="501"/>
      <c r="C417" s="503"/>
      <c r="D417" s="503"/>
      <c r="E417" s="503"/>
      <c r="F417" s="31" t="str">
        <f>IF(C416&gt;0,VLOOKUP(C416,男子登録情報!$A$1:$H$1688,5,0),"")</f>
        <v/>
      </c>
      <c r="G417" s="492"/>
      <c r="H417" s="492"/>
      <c r="I417" s="8" t="s">
        <v>30</v>
      </c>
      <c r="J417" s="112"/>
      <c r="K417" s="6" t="str">
        <f>IF(J417&gt;0,VLOOKUP(J417,男子登録情報!$J$1:$K$22,2,0),"")</f>
        <v/>
      </c>
      <c r="L417" s="8" t="s">
        <v>31</v>
      </c>
      <c r="M417" s="148"/>
      <c r="N417" s="7" t="str">
        <f t="shared" si="2203"/>
        <v/>
      </c>
      <c r="O417" s="271"/>
      <c r="P417" s="479"/>
      <c r="Q417" s="480"/>
      <c r="R417" s="481"/>
      <c r="S417" s="828"/>
      <c r="T417" s="828"/>
      <c r="W417" s="168">
        <f t="shared" si="2222"/>
        <v>0</v>
      </c>
      <c r="X417" s="447"/>
      <c r="Y417" s="145" t="str">
        <f t="shared" si="2205"/>
        <v/>
      </c>
      <c r="Z417" s="145" t="str">
        <f t="shared" si="2206"/>
        <v/>
      </c>
      <c r="AA417" s="145" t="str">
        <f t="shared" si="2207"/>
        <v/>
      </c>
      <c r="AB417" s="145" t="str">
        <f t="shared" si="2208"/>
        <v/>
      </c>
      <c r="AC417" s="178">
        <f t="shared" si="2223"/>
        <v>0</v>
      </c>
      <c r="AD417" s="308" t="str">
        <f t="shared" ref="AD417:AD418" si="2341">AD416</f>
        <v/>
      </c>
      <c r="AE417" s="145" t="str">
        <f t="shared" si="2225"/>
        <v/>
      </c>
      <c r="AF417" s="145" t="str">
        <f t="shared" si="2226"/>
        <v/>
      </c>
      <c r="AG417" s="182" t="str">
        <f t="shared" si="2227"/>
        <v/>
      </c>
      <c r="AH417" s="164">
        <f t="shared" si="2228"/>
        <v>0</v>
      </c>
      <c r="AJ417" s="164">
        <f t="shared" si="2229"/>
        <v>0</v>
      </c>
      <c r="AK417" s="164" t="str">
        <f t="shared" si="2230"/>
        <v>00000</v>
      </c>
      <c r="AL417" s="188" t="str">
        <f t="shared" si="2231"/>
        <v>0秒0</v>
      </c>
      <c r="AM417" s="189">
        <f t="shared" si="2232"/>
        <v>0</v>
      </c>
      <c r="AN417" s="189" t="str">
        <f t="shared" si="2233"/>
        <v>0</v>
      </c>
      <c r="AO417" s="189" t="str">
        <f t="shared" si="2234"/>
        <v>0</v>
      </c>
      <c r="AP417" s="189" t="str">
        <f t="shared" si="2235"/>
        <v>0m</v>
      </c>
      <c r="AQ417" s="189" t="str">
        <f t="shared" si="2236"/>
        <v>点</v>
      </c>
      <c r="AR417" s="164">
        <f t="shared" si="2237"/>
        <v>0</v>
      </c>
      <c r="AS417" s="144" t="str">
        <f t="shared" si="2238"/>
        <v/>
      </c>
      <c r="AT417" s="164">
        <f t="shared" si="2239"/>
        <v>0</v>
      </c>
      <c r="AU417" s="164">
        <f t="shared" si="2240"/>
        <v>0</v>
      </c>
      <c r="AV417" s="164">
        <f t="shared" si="2241"/>
        <v>0</v>
      </c>
      <c r="AW417" s="458"/>
      <c r="AX417" s="458"/>
      <c r="AY417" s="455"/>
      <c r="AZ417" s="452"/>
      <c r="BA417" s="145" t="str">
        <f t="shared" si="2242"/>
        <v/>
      </c>
      <c r="BB417" s="145" t="str">
        <f t="shared" si="2243"/>
        <v/>
      </c>
      <c r="BC417" s="145" t="str">
        <f t="shared" si="2244"/>
        <v/>
      </c>
      <c r="BD417" s="203" t="str">
        <f>IF(J417="","",COUNTIF($BC$14:BC417,BC417))</f>
        <v/>
      </c>
      <c r="BE417" s="1" t="str">
        <f t="shared" si="2245"/>
        <v/>
      </c>
      <c r="BF417" s="447"/>
      <c r="BG417" s="447"/>
      <c r="BH417" s="447"/>
      <c r="BI417" s="447"/>
      <c r="BJ417" s="447"/>
      <c r="BK417" s="449"/>
      <c r="BL417" s="447"/>
      <c r="BM417" s="447"/>
      <c r="BN417" s="145">
        <f>COUNTIF($AE$14:AE417,AD417&amp;"-"&amp;"*5000m*")</f>
        <v>0</v>
      </c>
      <c r="BO417" s="447"/>
      <c r="BP417" s="449"/>
      <c r="BQ417" s="447"/>
      <c r="BR417" s="447"/>
      <c r="BS417" s="447"/>
      <c r="BT417" s="447"/>
      <c r="BU417" s="447"/>
      <c r="BV417" s="447"/>
    </row>
    <row r="418" spans="1:74" s="1" customFormat="1" ht="18" customHeight="1" thickBot="1">
      <c r="A418" s="524"/>
      <c r="B418" s="169" t="s">
        <v>32</v>
      </c>
      <c r="C418" s="170"/>
      <c r="D418" s="32"/>
      <c r="E418" s="32"/>
      <c r="F418" s="33"/>
      <c r="G418" s="493"/>
      <c r="H418" s="493"/>
      <c r="I418" s="9" t="s">
        <v>33</v>
      </c>
      <c r="J418" s="112"/>
      <c r="K418" s="6" t="str">
        <f>IF(J418&gt;0,VLOOKUP(J418,男子登録情報!$J$1:$K$22,2,0),"")</f>
        <v/>
      </c>
      <c r="L418" s="10" t="s">
        <v>34</v>
      </c>
      <c r="M418" s="149"/>
      <c r="N418" s="7" t="str">
        <f t="shared" si="2203"/>
        <v/>
      </c>
      <c r="O418" s="271"/>
      <c r="P418" s="482"/>
      <c r="Q418" s="483"/>
      <c r="R418" s="484"/>
      <c r="S418" s="829"/>
      <c r="T418" s="829"/>
      <c r="W418" s="168">
        <f t="shared" si="2222"/>
        <v>0</v>
      </c>
      <c r="X418" s="447"/>
      <c r="Y418" s="145" t="str">
        <f t="shared" si="2205"/>
        <v/>
      </c>
      <c r="Z418" s="145" t="str">
        <f t="shared" si="2206"/>
        <v/>
      </c>
      <c r="AA418" s="145" t="str">
        <f t="shared" si="2207"/>
        <v/>
      </c>
      <c r="AB418" s="145" t="str">
        <f t="shared" si="2208"/>
        <v/>
      </c>
      <c r="AC418" s="178">
        <f t="shared" si="2223"/>
        <v>0</v>
      </c>
      <c r="AD418" s="309" t="str">
        <f t="shared" si="2341"/>
        <v/>
      </c>
      <c r="AE418" s="145" t="str">
        <f t="shared" si="2225"/>
        <v/>
      </c>
      <c r="AF418" s="145" t="str">
        <f t="shared" si="2226"/>
        <v/>
      </c>
      <c r="AG418" s="182" t="str">
        <f t="shared" si="2227"/>
        <v/>
      </c>
      <c r="AH418" s="164">
        <f t="shared" si="2228"/>
        <v>0</v>
      </c>
      <c r="AJ418" s="164">
        <f t="shared" si="2229"/>
        <v>0</v>
      </c>
      <c r="AK418" s="164" t="str">
        <f t="shared" si="2230"/>
        <v>00000</v>
      </c>
      <c r="AL418" s="188" t="str">
        <f t="shared" si="2231"/>
        <v>0秒0</v>
      </c>
      <c r="AM418" s="189">
        <f t="shared" si="2232"/>
        <v>0</v>
      </c>
      <c r="AN418" s="189" t="str">
        <f t="shared" si="2233"/>
        <v>0</v>
      </c>
      <c r="AO418" s="189" t="str">
        <f t="shared" si="2234"/>
        <v>0</v>
      </c>
      <c r="AP418" s="189" t="str">
        <f t="shared" si="2235"/>
        <v>0m</v>
      </c>
      <c r="AQ418" s="189" t="str">
        <f t="shared" si="2236"/>
        <v>点</v>
      </c>
      <c r="AR418" s="164">
        <f t="shared" si="2237"/>
        <v>0</v>
      </c>
      <c r="AS418" s="144" t="str">
        <f t="shared" si="2238"/>
        <v/>
      </c>
      <c r="AT418" s="164">
        <f t="shared" si="2239"/>
        <v>0</v>
      </c>
      <c r="AU418" s="164">
        <f t="shared" si="2240"/>
        <v>0</v>
      </c>
      <c r="AV418" s="164">
        <f t="shared" si="2241"/>
        <v>0</v>
      </c>
      <c r="AW418" s="459"/>
      <c r="AX418" s="459"/>
      <c r="AY418" s="456"/>
      <c r="AZ418" s="453"/>
      <c r="BA418" s="145" t="str">
        <f t="shared" si="2242"/>
        <v/>
      </c>
      <c r="BB418" s="145" t="str">
        <f t="shared" si="2243"/>
        <v/>
      </c>
      <c r="BC418" s="145" t="str">
        <f t="shared" si="2244"/>
        <v/>
      </c>
      <c r="BD418" s="203" t="str">
        <f>IF(J418="","",COUNTIF($BC$14:BC418,BC418))</f>
        <v/>
      </c>
      <c r="BE418" s="1" t="str">
        <f t="shared" si="2245"/>
        <v/>
      </c>
      <c r="BF418" s="447"/>
      <c r="BG418" s="447"/>
      <c r="BH418" s="447"/>
      <c r="BI418" s="447"/>
      <c r="BJ418" s="447"/>
      <c r="BK418" s="450"/>
      <c r="BL418" s="447"/>
      <c r="BM418" s="447"/>
      <c r="BN418" s="145">
        <f>COUNTIF($AE$14:AE418,AD418&amp;"-"&amp;"*5000m*")</f>
        <v>0</v>
      </c>
      <c r="BO418" s="447"/>
      <c r="BP418" s="450"/>
      <c r="BQ418" s="447"/>
      <c r="BR418" s="447"/>
      <c r="BS418" s="447"/>
      <c r="BT418" s="447"/>
      <c r="BU418" s="447"/>
      <c r="BV418" s="447"/>
    </row>
    <row r="419" spans="1:74" s="1" customFormat="1" ht="18" customHeight="1" thickTop="1" thickBot="1">
      <c r="A419" s="522">
        <v>136</v>
      </c>
      <c r="B419" s="500" t="s">
        <v>1224</v>
      </c>
      <c r="C419" s="502"/>
      <c r="D419" s="502" t="str">
        <f>IF(C419&gt;0,VLOOKUP(C419,男子登録情報!$A$1:$H$1688,3,0),"")</f>
        <v/>
      </c>
      <c r="E419" s="502" t="str">
        <f>IF(C419&gt;0,VLOOKUP(C419,男子登録情報!$A$1:$H$1688,4,0),"")</f>
        <v/>
      </c>
      <c r="F419" s="30" t="str">
        <f>IF(C419&gt;0,VLOOKUP(C419,男子登録情報!$A$1:$H$1688,8,0),"")</f>
        <v/>
      </c>
      <c r="G419" s="491" t="e">
        <f>IF(F420&gt;0,VLOOKUP(F420,男子登録情報!$N$2:$O$48,2,0),"")</f>
        <v>#N/A</v>
      </c>
      <c r="H419" s="491" t="str">
        <f t="shared" ref="H419" si="2342">IF(C419&gt;0,TEXT(C419,"100000000"),"000000000")</f>
        <v>000000000</v>
      </c>
      <c r="I419" s="5" t="s">
        <v>26</v>
      </c>
      <c r="J419" s="112"/>
      <c r="K419" s="6" t="str">
        <f>IF(J419&gt;0,VLOOKUP(J419,男子登録情報!$J$1:$K$22,2,0),"")</f>
        <v/>
      </c>
      <c r="L419" s="5" t="s">
        <v>29</v>
      </c>
      <c r="M419" s="150"/>
      <c r="N419" s="7" t="str">
        <f t="shared" si="2203"/>
        <v/>
      </c>
      <c r="O419" s="271"/>
      <c r="P419" s="512"/>
      <c r="Q419" s="513"/>
      <c r="R419" s="514"/>
      <c r="S419" s="827"/>
      <c r="T419" s="827"/>
      <c r="W419" s="168">
        <f t="shared" si="2222"/>
        <v>0</v>
      </c>
      <c r="X419" s="447">
        <f t="shared" ref="X419" si="2343">C419</f>
        <v>0</v>
      </c>
      <c r="Y419" s="145" t="str">
        <f t="shared" si="2205"/>
        <v/>
      </c>
      <c r="Z419" s="145" t="str">
        <f t="shared" si="2206"/>
        <v/>
      </c>
      <c r="AA419" s="145" t="str">
        <f t="shared" si="2207"/>
        <v/>
      </c>
      <c r="AB419" s="145" t="str">
        <f t="shared" si="2208"/>
        <v/>
      </c>
      <c r="AC419" s="178">
        <f t="shared" si="2223"/>
        <v>0</v>
      </c>
      <c r="AD419" s="307" t="str">
        <f t="shared" ref="AD419" si="2344">IF(D419="","",D419)</f>
        <v/>
      </c>
      <c r="AE419" s="145" t="str">
        <f t="shared" si="2225"/>
        <v/>
      </c>
      <c r="AF419" s="145" t="str">
        <f t="shared" si="2226"/>
        <v/>
      </c>
      <c r="AG419" s="182" t="str">
        <f t="shared" si="2227"/>
        <v/>
      </c>
      <c r="AH419" s="164">
        <f t="shared" si="2228"/>
        <v>0</v>
      </c>
      <c r="AJ419" s="164">
        <f t="shared" si="2229"/>
        <v>0</v>
      </c>
      <c r="AK419" s="164" t="str">
        <f t="shared" si="2230"/>
        <v>00000</v>
      </c>
      <c r="AL419" s="188" t="str">
        <f t="shared" si="2231"/>
        <v>0秒0</v>
      </c>
      <c r="AM419" s="189">
        <f t="shared" si="2232"/>
        <v>0</v>
      </c>
      <c r="AN419" s="189" t="str">
        <f t="shared" si="2233"/>
        <v>0</v>
      </c>
      <c r="AO419" s="189" t="str">
        <f t="shared" si="2234"/>
        <v>0</v>
      </c>
      <c r="AP419" s="189" t="str">
        <f t="shared" si="2235"/>
        <v>0m</v>
      </c>
      <c r="AQ419" s="189" t="str">
        <f t="shared" si="2236"/>
        <v>点</v>
      </c>
      <c r="AR419" s="164">
        <f t="shared" si="2237"/>
        <v>0</v>
      </c>
      <c r="AS419" s="144" t="str">
        <f t="shared" si="2238"/>
        <v/>
      </c>
      <c r="AT419" s="164">
        <f t="shared" si="2239"/>
        <v>0</v>
      </c>
      <c r="AU419" s="164">
        <f t="shared" si="2240"/>
        <v>0</v>
      </c>
      <c r="AV419" s="164">
        <f t="shared" si="2241"/>
        <v>0</v>
      </c>
      <c r="AW419" s="457">
        <f>IF(S419="",0,COUNTA($S$14:S421))</f>
        <v>0</v>
      </c>
      <c r="AX419" s="457">
        <f>IF(T419="",0,COUNTA($T$14:T421))</f>
        <v>0</v>
      </c>
      <c r="AY419" s="454">
        <f>IF(OR($K419="20100",$K420="20100",$K421="20100"),COUNTIF($K$14:K421,"20100"),0)</f>
        <v>0</v>
      </c>
      <c r="AZ419" s="451">
        <f t="shared" ref="AZ419" si="2345">IF($AY419=0,0,INDEX($M419:$M421,MATCH("20100",$K419:$K421,0),1))</f>
        <v>0</v>
      </c>
      <c r="BA419" s="145" t="str">
        <f t="shared" si="2242"/>
        <v/>
      </c>
      <c r="BB419" s="145" t="str">
        <f t="shared" si="2243"/>
        <v/>
      </c>
      <c r="BC419" s="145" t="str">
        <f t="shared" si="2244"/>
        <v/>
      </c>
      <c r="BD419" s="203" t="str">
        <f>IF(J419="","",COUNTIF($BC$14:BC419,BC419))</f>
        <v/>
      </c>
      <c r="BE419" s="1" t="str">
        <f t="shared" si="2245"/>
        <v/>
      </c>
      <c r="BF419" s="447" t="str">
        <f>IF(D419="","",COUNTIF($AD$14:AD419,AD419))</f>
        <v/>
      </c>
      <c r="BG419" s="447">
        <f t="shared" ref="BG419" si="2346">IF(BF419=1,BF419,0)</f>
        <v>0</v>
      </c>
      <c r="BH419" s="447" t="str">
        <f t="shared" ref="BH419" si="2347">IF(D419="","",$BL419)</f>
        <v/>
      </c>
      <c r="BI419" s="447" t="str">
        <f t="shared" ref="BI419" si="2348">IF(E419="","",$BL419)</f>
        <v/>
      </c>
      <c r="BJ419" s="447" t="str">
        <f t="shared" ref="BJ419" si="2349">IF(F419="","",$BL419)</f>
        <v/>
      </c>
      <c r="BK419" s="448" t="str">
        <f t="shared" ref="BK419" si="2350">IFERROR(IF(G419="","",BL419),"")</f>
        <v/>
      </c>
      <c r="BL419" s="447">
        <v>136</v>
      </c>
      <c r="BM419" s="447">
        <f t="shared" ref="BM419" si="2351">IF(C419&gt;0,"",IF(COUNTIF(BH419:BK421,BL419)=4,"",1))</f>
        <v>1</v>
      </c>
      <c r="BN419" s="145">
        <f>COUNTIF($AE$14:AE419,AD419&amp;"-"&amp;"*5000m*")</f>
        <v>0</v>
      </c>
      <c r="BO419" s="447">
        <f t="shared" ref="BO419" si="2352">SUM(BN419:BN421)/3</f>
        <v>0</v>
      </c>
      <c r="BP419" s="448" t="str">
        <f t="shared" ref="BP419" si="2353">IF(AD419="","",IF(AND(COUNTA(J419:J421)=0,COUNTA(S419:T421)=0),1,""))</f>
        <v/>
      </c>
      <c r="BQ419" s="447">
        <f t="shared" ref="BQ419:BR419" si="2354">IF(AND($AD419="",COUNTA(S419)&gt;0),1,0)</f>
        <v>0</v>
      </c>
      <c r="BR419" s="447">
        <f t="shared" si="2354"/>
        <v>0</v>
      </c>
      <c r="BS419" s="447" t="str">
        <f t="shared" ref="BS419" si="2355">D419&amp;"-"&amp;S419</f>
        <v>-</v>
      </c>
      <c r="BT419" s="447" t="str">
        <f>IF(S419="","",COUNTIF($BS$14:BS419,BS419))</f>
        <v/>
      </c>
      <c r="BU419" s="447" t="str">
        <f t="shared" ref="BU419" si="2356">D419&amp;"-"&amp;T419</f>
        <v>-</v>
      </c>
      <c r="BV419" s="447" t="str">
        <f>IF(T419="","",COUNTIF($BU$14:BU419,BU419))</f>
        <v/>
      </c>
    </row>
    <row r="420" spans="1:74" s="1" customFormat="1" ht="18" customHeight="1" thickBot="1">
      <c r="A420" s="523"/>
      <c r="B420" s="501"/>
      <c r="C420" s="503"/>
      <c r="D420" s="503"/>
      <c r="E420" s="503"/>
      <c r="F420" s="31" t="str">
        <f>IF(C419&gt;0,VLOOKUP(C419,男子登録情報!$A$1:$H$1688,5,0),"")</f>
        <v/>
      </c>
      <c r="G420" s="492"/>
      <c r="H420" s="492"/>
      <c r="I420" s="8" t="s">
        <v>30</v>
      </c>
      <c r="J420" s="112"/>
      <c r="K420" s="6" t="str">
        <f>IF(J420&gt;0,VLOOKUP(J420,男子登録情報!$J$1:$K$22,2,0),"")</f>
        <v/>
      </c>
      <c r="L420" s="8" t="s">
        <v>31</v>
      </c>
      <c r="M420" s="148"/>
      <c r="N420" s="7" t="str">
        <f t="shared" si="2203"/>
        <v/>
      </c>
      <c r="O420" s="271"/>
      <c r="P420" s="479"/>
      <c r="Q420" s="480"/>
      <c r="R420" s="481"/>
      <c r="S420" s="828"/>
      <c r="T420" s="828"/>
      <c r="W420" s="168">
        <f t="shared" si="2222"/>
        <v>0</v>
      </c>
      <c r="X420" s="447"/>
      <c r="Y420" s="145" t="str">
        <f t="shared" si="2205"/>
        <v/>
      </c>
      <c r="Z420" s="145" t="str">
        <f t="shared" si="2206"/>
        <v/>
      </c>
      <c r="AA420" s="145" t="str">
        <f t="shared" si="2207"/>
        <v/>
      </c>
      <c r="AB420" s="145" t="str">
        <f t="shared" si="2208"/>
        <v/>
      </c>
      <c r="AC420" s="178">
        <f t="shared" si="2223"/>
        <v>0</v>
      </c>
      <c r="AD420" s="308" t="str">
        <f t="shared" ref="AD420:AD421" si="2357">AD419</f>
        <v/>
      </c>
      <c r="AE420" s="145" t="str">
        <f t="shared" si="2225"/>
        <v/>
      </c>
      <c r="AF420" s="145" t="str">
        <f t="shared" si="2226"/>
        <v/>
      </c>
      <c r="AG420" s="182" t="str">
        <f t="shared" si="2227"/>
        <v/>
      </c>
      <c r="AH420" s="164">
        <f t="shared" si="2228"/>
        <v>0</v>
      </c>
      <c r="AJ420" s="164">
        <f t="shared" si="2229"/>
        <v>0</v>
      </c>
      <c r="AK420" s="164" t="str">
        <f t="shared" si="2230"/>
        <v>00000</v>
      </c>
      <c r="AL420" s="188" t="str">
        <f t="shared" si="2231"/>
        <v>0秒0</v>
      </c>
      <c r="AM420" s="189">
        <f t="shared" si="2232"/>
        <v>0</v>
      </c>
      <c r="AN420" s="189" t="str">
        <f t="shared" si="2233"/>
        <v>0</v>
      </c>
      <c r="AO420" s="189" t="str">
        <f t="shared" si="2234"/>
        <v>0</v>
      </c>
      <c r="AP420" s="189" t="str">
        <f t="shared" si="2235"/>
        <v>0m</v>
      </c>
      <c r="AQ420" s="189" t="str">
        <f t="shared" si="2236"/>
        <v>点</v>
      </c>
      <c r="AR420" s="164">
        <f t="shared" si="2237"/>
        <v>0</v>
      </c>
      <c r="AS420" s="144" t="str">
        <f t="shared" si="2238"/>
        <v/>
      </c>
      <c r="AT420" s="164">
        <f t="shared" si="2239"/>
        <v>0</v>
      </c>
      <c r="AU420" s="164">
        <f t="shared" si="2240"/>
        <v>0</v>
      </c>
      <c r="AV420" s="164">
        <f t="shared" si="2241"/>
        <v>0</v>
      </c>
      <c r="AW420" s="458"/>
      <c r="AX420" s="458"/>
      <c r="AY420" s="455"/>
      <c r="AZ420" s="452"/>
      <c r="BA420" s="145" t="str">
        <f t="shared" si="2242"/>
        <v/>
      </c>
      <c r="BB420" s="145" t="str">
        <f t="shared" si="2243"/>
        <v/>
      </c>
      <c r="BC420" s="145" t="str">
        <f t="shared" si="2244"/>
        <v/>
      </c>
      <c r="BD420" s="203" t="str">
        <f>IF(J420="","",COUNTIF($BC$14:BC420,BC420))</f>
        <v/>
      </c>
      <c r="BE420" s="1" t="str">
        <f t="shared" si="2245"/>
        <v/>
      </c>
      <c r="BF420" s="447"/>
      <c r="BG420" s="447"/>
      <c r="BH420" s="447"/>
      <c r="BI420" s="447"/>
      <c r="BJ420" s="447"/>
      <c r="BK420" s="449"/>
      <c r="BL420" s="447"/>
      <c r="BM420" s="447"/>
      <c r="BN420" s="145">
        <f>COUNTIF($AE$14:AE420,AD420&amp;"-"&amp;"*5000m*")</f>
        <v>0</v>
      </c>
      <c r="BO420" s="447"/>
      <c r="BP420" s="449"/>
      <c r="BQ420" s="447"/>
      <c r="BR420" s="447"/>
      <c r="BS420" s="447"/>
      <c r="BT420" s="447"/>
      <c r="BU420" s="447"/>
      <c r="BV420" s="447"/>
    </row>
    <row r="421" spans="1:74" s="1" customFormat="1" ht="18" customHeight="1" thickBot="1">
      <c r="A421" s="524"/>
      <c r="B421" s="169" t="s">
        <v>32</v>
      </c>
      <c r="C421" s="170"/>
      <c r="D421" s="32"/>
      <c r="E421" s="32"/>
      <c r="F421" s="33"/>
      <c r="G421" s="493"/>
      <c r="H421" s="493"/>
      <c r="I421" s="9" t="s">
        <v>33</v>
      </c>
      <c r="J421" s="112"/>
      <c r="K421" s="6" t="str">
        <f>IF(J421&gt;0,VLOOKUP(J421,男子登録情報!$J$1:$K$22,2,0),"")</f>
        <v/>
      </c>
      <c r="L421" s="10" t="s">
        <v>34</v>
      </c>
      <c r="M421" s="149"/>
      <c r="N421" s="7" t="str">
        <f t="shared" si="2203"/>
        <v/>
      </c>
      <c r="O421" s="271"/>
      <c r="P421" s="482"/>
      <c r="Q421" s="483"/>
      <c r="R421" s="484"/>
      <c r="S421" s="829"/>
      <c r="T421" s="829"/>
      <c r="W421" s="168">
        <f t="shared" si="2222"/>
        <v>0</v>
      </c>
      <c r="X421" s="447"/>
      <c r="Y421" s="145" t="str">
        <f t="shared" si="2205"/>
        <v/>
      </c>
      <c r="Z421" s="145" t="str">
        <f t="shared" si="2206"/>
        <v/>
      </c>
      <c r="AA421" s="145" t="str">
        <f t="shared" si="2207"/>
        <v/>
      </c>
      <c r="AB421" s="145" t="str">
        <f t="shared" si="2208"/>
        <v/>
      </c>
      <c r="AC421" s="178">
        <f t="shared" si="2223"/>
        <v>0</v>
      </c>
      <c r="AD421" s="309" t="str">
        <f t="shared" si="2357"/>
        <v/>
      </c>
      <c r="AE421" s="145" t="str">
        <f t="shared" si="2225"/>
        <v/>
      </c>
      <c r="AF421" s="145" t="str">
        <f t="shared" si="2226"/>
        <v/>
      </c>
      <c r="AG421" s="182" t="str">
        <f t="shared" si="2227"/>
        <v/>
      </c>
      <c r="AH421" s="164">
        <f t="shared" si="2228"/>
        <v>0</v>
      </c>
      <c r="AJ421" s="164">
        <f t="shared" si="2229"/>
        <v>0</v>
      </c>
      <c r="AK421" s="164" t="str">
        <f t="shared" si="2230"/>
        <v>00000</v>
      </c>
      <c r="AL421" s="188" t="str">
        <f t="shared" si="2231"/>
        <v>0秒0</v>
      </c>
      <c r="AM421" s="189">
        <f t="shared" si="2232"/>
        <v>0</v>
      </c>
      <c r="AN421" s="189" t="str">
        <f t="shared" si="2233"/>
        <v>0</v>
      </c>
      <c r="AO421" s="189" t="str">
        <f t="shared" si="2234"/>
        <v>0</v>
      </c>
      <c r="AP421" s="189" t="str">
        <f t="shared" si="2235"/>
        <v>0m</v>
      </c>
      <c r="AQ421" s="189" t="str">
        <f t="shared" si="2236"/>
        <v>点</v>
      </c>
      <c r="AR421" s="164">
        <f t="shared" si="2237"/>
        <v>0</v>
      </c>
      <c r="AS421" s="144" t="str">
        <f t="shared" si="2238"/>
        <v/>
      </c>
      <c r="AT421" s="164">
        <f t="shared" si="2239"/>
        <v>0</v>
      </c>
      <c r="AU421" s="164">
        <f t="shared" si="2240"/>
        <v>0</v>
      </c>
      <c r="AV421" s="164">
        <f t="shared" si="2241"/>
        <v>0</v>
      </c>
      <c r="AW421" s="459"/>
      <c r="AX421" s="459"/>
      <c r="AY421" s="456"/>
      <c r="AZ421" s="453"/>
      <c r="BA421" s="145" t="str">
        <f t="shared" si="2242"/>
        <v/>
      </c>
      <c r="BB421" s="145" t="str">
        <f t="shared" si="2243"/>
        <v/>
      </c>
      <c r="BC421" s="145" t="str">
        <f t="shared" si="2244"/>
        <v/>
      </c>
      <c r="BD421" s="203" t="str">
        <f>IF(J421="","",COUNTIF($BC$14:BC421,BC421))</f>
        <v/>
      </c>
      <c r="BE421" s="1" t="str">
        <f t="shared" si="2245"/>
        <v/>
      </c>
      <c r="BF421" s="447"/>
      <c r="BG421" s="447"/>
      <c r="BH421" s="447"/>
      <c r="BI421" s="447"/>
      <c r="BJ421" s="447"/>
      <c r="BK421" s="450"/>
      <c r="BL421" s="447"/>
      <c r="BM421" s="447"/>
      <c r="BN421" s="145">
        <f>COUNTIF($AE$14:AE421,AD421&amp;"-"&amp;"*5000m*")</f>
        <v>0</v>
      </c>
      <c r="BO421" s="447"/>
      <c r="BP421" s="450"/>
      <c r="BQ421" s="447"/>
      <c r="BR421" s="447"/>
      <c r="BS421" s="447"/>
      <c r="BT421" s="447"/>
      <c r="BU421" s="447"/>
      <c r="BV421" s="447"/>
    </row>
    <row r="422" spans="1:74" s="1" customFormat="1" ht="18" customHeight="1" thickTop="1" thickBot="1">
      <c r="A422" s="522">
        <v>137</v>
      </c>
      <c r="B422" s="500" t="s">
        <v>1224</v>
      </c>
      <c r="C422" s="502"/>
      <c r="D422" s="502" t="str">
        <f>IF(C422&gt;0,VLOOKUP(C422,男子登録情報!$A$1:$H$1688,3,0),"")</f>
        <v/>
      </c>
      <c r="E422" s="502" t="str">
        <f>IF(C422&gt;0,VLOOKUP(C422,男子登録情報!$A$1:$H$1688,4,0),"")</f>
        <v/>
      </c>
      <c r="F422" s="30" t="str">
        <f>IF(C422&gt;0,VLOOKUP(C422,男子登録情報!$A$1:$H$1688,8,0),"")</f>
        <v/>
      </c>
      <c r="G422" s="491" t="e">
        <f>IF(F423&gt;0,VLOOKUP(F423,男子登録情報!$N$2:$O$48,2,0),"")</f>
        <v>#N/A</v>
      </c>
      <c r="H422" s="491" t="str">
        <f t="shared" ref="H422" si="2358">IF(C422&gt;0,TEXT(C422,"100000000"),"000000000")</f>
        <v>000000000</v>
      </c>
      <c r="I422" s="5" t="s">
        <v>26</v>
      </c>
      <c r="J422" s="112"/>
      <c r="K422" s="6" t="str">
        <f>IF(J422&gt;0,VLOOKUP(J422,男子登録情報!$J$1:$K$22,2,0),"")</f>
        <v/>
      </c>
      <c r="L422" s="5" t="s">
        <v>29</v>
      </c>
      <c r="M422" s="150"/>
      <c r="N422" s="7" t="str">
        <f t="shared" si="2203"/>
        <v/>
      </c>
      <c r="O422" s="271"/>
      <c r="P422" s="512"/>
      <c r="Q422" s="513"/>
      <c r="R422" s="514"/>
      <c r="S422" s="827"/>
      <c r="T422" s="827"/>
      <c r="W422" s="168">
        <f t="shared" si="2222"/>
        <v>0</v>
      </c>
      <c r="X422" s="447">
        <f t="shared" ref="X422" si="2359">C422</f>
        <v>0</v>
      </c>
      <c r="Y422" s="145" t="str">
        <f t="shared" si="2205"/>
        <v/>
      </c>
      <c r="Z422" s="145" t="str">
        <f t="shared" si="2206"/>
        <v/>
      </c>
      <c r="AA422" s="145" t="str">
        <f t="shared" si="2207"/>
        <v/>
      </c>
      <c r="AB422" s="145" t="str">
        <f t="shared" si="2208"/>
        <v/>
      </c>
      <c r="AC422" s="178">
        <f t="shared" si="2223"/>
        <v>0</v>
      </c>
      <c r="AD422" s="307" t="str">
        <f t="shared" ref="AD422" si="2360">IF(D422="","",D422)</f>
        <v/>
      </c>
      <c r="AE422" s="145" t="str">
        <f t="shared" si="2225"/>
        <v/>
      </c>
      <c r="AF422" s="145" t="str">
        <f t="shared" si="2226"/>
        <v/>
      </c>
      <c r="AG422" s="182" t="str">
        <f t="shared" si="2227"/>
        <v/>
      </c>
      <c r="AH422" s="164">
        <f t="shared" si="2228"/>
        <v>0</v>
      </c>
      <c r="AJ422" s="164">
        <f t="shared" si="2229"/>
        <v>0</v>
      </c>
      <c r="AK422" s="164" t="str">
        <f t="shared" si="2230"/>
        <v>00000</v>
      </c>
      <c r="AL422" s="188" t="str">
        <f t="shared" si="2231"/>
        <v>0秒0</v>
      </c>
      <c r="AM422" s="189">
        <f t="shared" si="2232"/>
        <v>0</v>
      </c>
      <c r="AN422" s="189" t="str">
        <f t="shared" si="2233"/>
        <v>0</v>
      </c>
      <c r="AO422" s="189" t="str">
        <f t="shared" si="2234"/>
        <v>0</v>
      </c>
      <c r="AP422" s="189" t="str">
        <f t="shared" si="2235"/>
        <v>0m</v>
      </c>
      <c r="AQ422" s="189" t="str">
        <f t="shared" si="2236"/>
        <v>点</v>
      </c>
      <c r="AR422" s="164">
        <f t="shared" si="2237"/>
        <v>0</v>
      </c>
      <c r="AS422" s="144" t="str">
        <f t="shared" si="2238"/>
        <v/>
      </c>
      <c r="AT422" s="164">
        <f t="shared" si="2239"/>
        <v>0</v>
      </c>
      <c r="AU422" s="164">
        <f t="shared" si="2240"/>
        <v>0</v>
      </c>
      <c r="AV422" s="164">
        <f t="shared" si="2241"/>
        <v>0</v>
      </c>
      <c r="AW422" s="457">
        <f>IF(S422="",0,COUNTA($S$14:S424))</f>
        <v>0</v>
      </c>
      <c r="AX422" s="457">
        <f>IF(T422="",0,COUNTA($T$14:T424))</f>
        <v>0</v>
      </c>
      <c r="AY422" s="454">
        <f>IF(OR($K422="20100",$K423="20100",$K424="20100"),COUNTIF($K$14:K424,"20100"),0)</f>
        <v>0</v>
      </c>
      <c r="AZ422" s="451">
        <f t="shared" ref="AZ422" si="2361">IF($AY422=0,0,INDEX($M422:$M424,MATCH("20100",$K422:$K424,0),1))</f>
        <v>0</v>
      </c>
      <c r="BA422" s="145" t="str">
        <f t="shared" si="2242"/>
        <v/>
      </c>
      <c r="BB422" s="145" t="str">
        <f t="shared" si="2243"/>
        <v/>
      </c>
      <c r="BC422" s="145" t="str">
        <f t="shared" si="2244"/>
        <v/>
      </c>
      <c r="BD422" s="203" t="str">
        <f>IF(J422="","",COUNTIF($BC$14:BC422,BC422))</f>
        <v/>
      </c>
      <c r="BE422" s="1" t="str">
        <f t="shared" si="2245"/>
        <v/>
      </c>
      <c r="BF422" s="447" t="str">
        <f>IF(D422="","",COUNTIF($AD$14:AD422,AD422))</f>
        <v/>
      </c>
      <c r="BG422" s="447">
        <f t="shared" ref="BG422" si="2362">IF(BF422=1,BF422,0)</f>
        <v>0</v>
      </c>
      <c r="BH422" s="447" t="str">
        <f t="shared" ref="BH422" si="2363">IF(D422="","",$BL422)</f>
        <v/>
      </c>
      <c r="BI422" s="447" t="str">
        <f t="shared" ref="BI422" si="2364">IF(E422="","",$BL422)</f>
        <v/>
      </c>
      <c r="BJ422" s="447" t="str">
        <f t="shared" ref="BJ422" si="2365">IF(F422="","",$BL422)</f>
        <v/>
      </c>
      <c r="BK422" s="448" t="str">
        <f t="shared" ref="BK422" si="2366">IFERROR(IF(G422="","",BL422),"")</f>
        <v/>
      </c>
      <c r="BL422" s="447">
        <v>137</v>
      </c>
      <c r="BM422" s="447">
        <f t="shared" ref="BM422" si="2367">IF(C422&gt;0,"",IF(COUNTIF(BH422:BK424,BL422)=4,"",1))</f>
        <v>1</v>
      </c>
      <c r="BN422" s="145">
        <f>COUNTIF($AE$14:AE422,AD422&amp;"-"&amp;"*5000m*")</f>
        <v>0</v>
      </c>
      <c r="BO422" s="447">
        <f t="shared" ref="BO422" si="2368">SUM(BN422:BN424)/3</f>
        <v>0</v>
      </c>
      <c r="BP422" s="448" t="str">
        <f t="shared" ref="BP422" si="2369">IF(AD422="","",IF(AND(COUNTA(J422:J424)=0,COUNTA(S422:T424)=0),1,""))</f>
        <v/>
      </c>
      <c r="BQ422" s="447">
        <f t="shared" ref="BQ422:BR422" si="2370">IF(AND($AD422="",COUNTA(S422)&gt;0),1,0)</f>
        <v>0</v>
      </c>
      <c r="BR422" s="447">
        <f t="shared" si="2370"/>
        <v>0</v>
      </c>
      <c r="BS422" s="447" t="str">
        <f t="shared" ref="BS422" si="2371">D422&amp;"-"&amp;S422</f>
        <v>-</v>
      </c>
      <c r="BT422" s="447" t="str">
        <f>IF(S422="","",COUNTIF($BS$14:BS422,BS422))</f>
        <v/>
      </c>
      <c r="BU422" s="447" t="str">
        <f t="shared" ref="BU422" si="2372">D422&amp;"-"&amp;T422</f>
        <v>-</v>
      </c>
      <c r="BV422" s="447" t="str">
        <f>IF(T422="","",COUNTIF($BU$14:BU422,BU422))</f>
        <v/>
      </c>
    </row>
    <row r="423" spans="1:74" s="1" customFormat="1" ht="18" customHeight="1" thickBot="1">
      <c r="A423" s="523"/>
      <c r="B423" s="501"/>
      <c r="C423" s="503"/>
      <c r="D423" s="503"/>
      <c r="E423" s="503"/>
      <c r="F423" s="31" t="str">
        <f>IF(C422&gt;0,VLOOKUP(C422,男子登録情報!$A$1:$H$1688,5,0),"")</f>
        <v/>
      </c>
      <c r="G423" s="492"/>
      <c r="H423" s="492"/>
      <c r="I423" s="8" t="s">
        <v>30</v>
      </c>
      <c r="J423" s="112"/>
      <c r="K423" s="6" t="str">
        <f>IF(J423&gt;0,VLOOKUP(J423,男子登録情報!$J$1:$K$22,2,0),"")</f>
        <v/>
      </c>
      <c r="L423" s="8" t="s">
        <v>31</v>
      </c>
      <c r="M423" s="148"/>
      <c r="N423" s="7" t="str">
        <f t="shared" si="2203"/>
        <v/>
      </c>
      <c r="O423" s="271"/>
      <c r="P423" s="479"/>
      <c r="Q423" s="480"/>
      <c r="R423" s="481"/>
      <c r="S423" s="828"/>
      <c r="T423" s="828"/>
      <c r="W423" s="168">
        <f t="shared" si="2222"/>
        <v>0</v>
      </c>
      <c r="X423" s="447"/>
      <c r="Y423" s="145" t="str">
        <f t="shared" si="2205"/>
        <v/>
      </c>
      <c r="Z423" s="145" t="str">
        <f t="shared" si="2206"/>
        <v/>
      </c>
      <c r="AA423" s="145" t="str">
        <f t="shared" si="2207"/>
        <v/>
      </c>
      <c r="AB423" s="145" t="str">
        <f t="shared" si="2208"/>
        <v/>
      </c>
      <c r="AC423" s="178">
        <f t="shared" si="2223"/>
        <v>0</v>
      </c>
      <c r="AD423" s="308" t="str">
        <f t="shared" ref="AD423:AD424" si="2373">AD422</f>
        <v/>
      </c>
      <c r="AE423" s="145" t="str">
        <f t="shared" si="2225"/>
        <v/>
      </c>
      <c r="AF423" s="145" t="str">
        <f t="shared" si="2226"/>
        <v/>
      </c>
      <c r="AG423" s="182" t="str">
        <f t="shared" si="2227"/>
        <v/>
      </c>
      <c r="AH423" s="164">
        <f t="shared" si="2228"/>
        <v>0</v>
      </c>
      <c r="AJ423" s="164">
        <f t="shared" si="2229"/>
        <v>0</v>
      </c>
      <c r="AK423" s="164" t="str">
        <f t="shared" si="2230"/>
        <v>00000</v>
      </c>
      <c r="AL423" s="188" t="str">
        <f t="shared" si="2231"/>
        <v>0秒0</v>
      </c>
      <c r="AM423" s="189">
        <f t="shared" si="2232"/>
        <v>0</v>
      </c>
      <c r="AN423" s="189" t="str">
        <f t="shared" si="2233"/>
        <v>0</v>
      </c>
      <c r="AO423" s="189" t="str">
        <f t="shared" si="2234"/>
        <v>0</v>
      </c>
      <c r="AP423" s="189" t="str">
        <f t="shared" si="2235"/>
        <v>0m</v>
      </c>
      <c r="AQ423" s="189" t="str">
        <f t="shared" si="2236"/>
        <v>点</v>
      </c>
      <c r="AR423" s="164">
        <f t="shared" si="2237"/>
        <v>0</v>
      </c>
      <c r="AS423" s="144" t="str">
        <f t="shared" si="2238"/>
        <v/>
      </c>
      <c r="AT423" s="164">
        <f t="shared" si="2239"/>
        <v>0</v>
      </c>
      <c r="AU423" s="164">
        <f t="shared" si="2240"/>
        <v>0</v>
      </c>
      <c r="AV423" s="164">
        <f t="shared" si="2241"/>
        <v>0</v>
      </c>
      <c r="AW423" s="458"/>
      <c r="AX423" s="458"/>
      <c r="AY423" s="455"/>
      <c r="AZ423" s="452"/>
      <c r="BA423" s="145" t="str">
        <f t="shared" si="2242"/>
        <v/>
      </c>
      <c r="BB423" s="145" t="str">
        <f t="shared" si="2243"/>
        <v/>
      </c>
      <c r="BC423" s="145" t="str">
        <f t="shared" si="2244"/>
        <v/>
      </c>
      <c r="BD423" s="203" t="str">
        <f>IF(J423="","",COUNTIF($BC$14:BC423,BC423))</f>
        <v/>
      </c>
      <c r="BE423" s="1" t="str">
        <f t="shared" si="2245"/>
        <v/>
      </c>
      <c r="BF423" s="447"/>
      <c r="BG423" s="447"/>
      <c r="BH423" s="447"/>
      <c r="BI423" s="447"/>
      <c r="BJ423" s="447"/>
      <c r="BK423" s="449"/>
      <c r="BL423" s="447"/>
      <c r="BM423" s="447"/>
      <c r="BN423" s="145">
        <f>COUNTIF($AE$14:AE423,AD423&amp;"-"&amp;"*5000m*")</f>
        <v>0</v>
      </c>
      <c r="BO423" s="447"/>
      <c r="BP423" s="449"/>
      <c r="BQ423" s="447"/>
      <c r="BR423" s="447"/>
      <c r="BS423" s="447"/>
      <c r="BT423" s="447"/>
      <c r="BU423" s="447"/>
      <c r="BV423" s="447"/>
    </row>
    <row r="424" spans="1:74" s="1" customFormat="1" ht="18" customHeight="1" thickBot="1">
      <c r="A424" s="524"/>
      <c r="B424" s="169" t="s">
        <v>32</v>
      </c>
      <c r="C424" s="170"/>
      <c r="D424" s="32"/>
      <c r="E424" s="32"/>
      <c r="F424" s="33"/>
      <c r="G424" s="493"/>
      <c r="H424" s="493"/>
      <c r="I424" s="9" t="s">
        <v>33</v>
      </c>
      <c r="J424" s="112"/>
      <c r="K424" s="6" t="str">
        <f>IF(J424&gt;0,VLOOKUP(J424,男子登録情報!$J$1:$K$22,2,0),"")</f>
        <v/>
      </c>
      <c r="L424" s="10" t="s">
        <v>34</v>
      </c>
      <c r="M424" s="149"/>
      <c r="N424" s="7" t="str">
        <f t="shared" si="2203"/>
        <v/>
      </c>
      <c r="O424" s="271"/>
      <c r="P424" s="482"/>
      <c r="Q424" s="483"/>
      <c r="R424" s="484"/>
      <c r="S424" s="829"/>
      <c r="T424" s="829"/>
      <c r="W424" s="168">
        <f t="shared" si="2222"/>
        <v>0</v>
      </c>
      <c r="X424" s="447"/>
      <c r="Y424" s="145" t="str">
        <f t="shared" si="2205"/>
        <v/>
      </c>
      <c r="Z424" s="145" t="str">
        <f t="shared" si="2206"/>
        <v/>
      </c>
      <c r="AA424" s="145" t="str">
        <f t="shared" si="2207"/>
        <v/>
      </c>
      <c r="AB424" s="145" t="str">
        <f t="shared" si="2208"/>
        <v/>
      </c>
      <c r="AC424" s="178">
        <f t="shared" si="2223"/>
        <v>0</v>
      </c>
      <c r="AD424" s="309" t="str">
        <f t="shared" si="2373"/>
        <v/>
      </c>
      <c r="AE424" s="145" t="str">
        <f t="shared" si="2225"/>
        <v/>
      </c>
      <c r="AF424" s="145" t="str">
        <f t="shared" si="2226"/>
        <v/>
      </c>
      <c r="AG424" s="182" t="str">
        <f t="shared" si="2227"/>
        <v/>
      </c>
      <c r="AH424" s="164">
        <f t="shared" si="2228"/>
        <v>0</v>
      </c>
      <c r="AJ424" s="164">
        <f t="shared" si="2229"/>
        <v>0</v>
      </c>
      <c r="AK424" s="164" t="str">
        <f t="shared" si="2230"/>
        <v>00000</v>
      </c>
      <c r="AL424" s="188" t="str">
        <f t="shared" si="2231"/>
        <v>0秒0</v>
      </c>
      <c r="AM424" s="189">
        <f t="shared" si="2232"/>
        <v>0</v>
      </c>
      <c r="AN424" s="189" t="str">
        <f t="shared" si="2233"/>
        <v>0</v>
      </c>
      <c r="AO424" s="189" t="str">
        <f t="shared" si="2234"/>
        <v>0</v>
      </c>
      <c r="AP424" s="189" t="str">
        <f t="shared" si="2235"/>
        <v>0m</v>
      </c>
      <c r="AQ424" s="189" t="str">
        <f t="shared" si="2236"/>
        <v>点</v>
      </c>
      <c r="AR424" s="164">
        <f t="shared" si="2237"/>
        <v>0</v>
      </c>
      <c r="AS424" s="144" t="str">
        <f t="shared" si="2238"/>
        <v/>
      </c>
      <c r="AT424" s="164">
        <f t="shared" si="2239"/>
        <v>0</v>
      </c>
      <c r="AU424" s="164">
        <f t="shared" si="2240"/>
        <v>0</v>
      </c>
      <c r="AV424" s="164">
        <f t="shared" si="2241"/>
        <v>0</v>
      </c>
      <c r="AW424" s="459"/>
      <c r="AX424" s="459"/>
      <c r="AY424" s="456"/>
      <c r="AZ424" s="453"/>
      <c r="BA424" s="145" t="str">
        <f t="shared" si="2242"/>
        <v/>
      </c>
      <c r="BB424" s="145" t="str">
        <f t="shared" si="2243"/>
        <v/>
      </c>
      <c r="BC424" s="145" t="str">
        <f t="shared" si="2244"/>
        <v/>
      </c>
      <c r="BD424" s="203" t="str">
        <f>IF(J424="","",COUNTIF($BC$14:BC424,BC424))</f>
        <v/>
      </c>
      <c r="BE424" s="1" t="str">
        <f t="shared" si="2245"/>
        <v/>
      </c>
      <c r="BF424" s="447"/>
      <c r="BG424" s="447"/>
      <c r="BH424" s="447"/>
      <c r="BI424" s="447"/>
      <c r="BJ424" s="447"/>
      <c r="BK424" s="450"/>
      <c r="BL424" s="447"/>
      <c r="BM424" s="447"/>
      <c r="BN424" s="145">
        <f>COUNTIF($AE$14:AE424,AD424&amp;"-"&amp;"*5000m*")</f>
        <v>0</v>
      </c>
      <c r="BO424" s="447"/>
      <c r="BP424" s="450"/>
      <c r="BQ424" s="447"/>
      <c r="BR424" s="447"/>
      <c r="BS424" s="447"/>
      <c r="BT424" s="447"/>
      <c r="BU424" s="447"/>
      <c r="BV424" s="447"/>
    </row>
    <row r="425" spans="1:74" s="1" customFormat="1" ht="18" customHeight="1" thickTop="1" thickBot="1">
      <c r="A425" s="522">
        <v>138</v>
      </c>
      <c r="B425" s="500" t="s">
        <v>1224</v>
      </c>
      <c r="C425" s="502"/>
      <c r="D425" s="502" t="str">
        <f>IF(C425&gt;0,VLOOKUP(C425,男子登録情報!$A$1:$H$1688,3,0),"")</f>
        <v/>
      </c>
      <c r="E425" s="502" t="str">
        <f>IF(C425&gt;0,VLOOKUP(C425,男子登録情報!$A$1:$H$1688,4,0),"")</f>
        <v/>
      </c>
      <c r="F425" s="30" t="str">
        <f>IF(C425&gt;0,VLOOKUP(C425,男子登録情報!$A$1:$H$1688,8,0),"")</f>
        <v/>
      </c>
      <c r="G425" s="491" t="e">
        <f>IF(F426&gt;0,VLOOKUP(F426,男子登録情報!$N$2:$O$48,2,0),"")</f>
        <v>#N/A</v>
      </c>
      <c r="H425" s="491" t="str">
        <f t="shared" ref="H425" si="2374">IF(C425&gt;0,TEXT(C425,"100000000"),"000000000")</f>
        <v>000000000</v>
      </c>
      <c r="I425" s="5" t="s">
        <v>26</v>
      </c>
      <c r="J425" s="112"/>
      <c r="K425" s="6" t="str">
        <f>IF(J425&gt;0,VLOOKUP(J425,男子登録情報!$J$1:$K$22,2,0),"")</f>
        <v/>
      </c>
      <c r="L425" s="5" t="s">
        <v>29</v>
      </c>
      <c r="M425" s="150"/>
      <c r="N425" s="7" t="str">
        <f t="shared" si="2203"/>
        <v/>
      </c>
      <c r="O425" s="271"/>
      <c r="P425" s="512"/>
      <c r="Q425" s="513"/>
      <c r="R425" s="514"/>
      <c r="S425" s="827"/>
      <c r="T425" s="827"/>
      <c r="W425" s="168">
        <f t="shared" si="2222"/>
        <v>0</v>
      </c>
      <c r="X425" s="447">
        <f t="shared" ref="X425" si="2375">C425</f>
        <v>0</v>
      </c>
      <c r="Y425" s="145" t="str">
        <f t="shared" si="2205"/>
        <v/>
      </c>
      <c r="Z425" s="145" t="str">
        <f t="shared" si="2206"/>
        <v/>
      </c>
      <c r="AA425" s="145" t="str">
        <f t="shared" si="2207"/>
        <v/>
      </c>
      <c r="AB425" s="145" t="str">
        <f t="shared" si="2208"/>
        <v/>
      </c>
      <c r="AC425" s="178">
        <f t="shared" si="2223"/>
        <v>0</v>
      </c>
      <c r="AD425" s="307" t="str">
        <f t="shared" ref="AD425" si="2376">IF(D425="","",D425)</f>
        <v/>
      </c>
      <c r="AE425" s="145" t="str">
        <f t="shared" si="2225"/>
        <v/>
      </c>
      <c r="AF425" s="145" t="str">
        <f t="shared" si="2226"/>
        <v/>
      </c>
      <c r="AG425" s="182" t="str">
        <f t="shared" si="2227"/>
        <v/>
      </c>
      <c r="AH425" s="164">
        <f t="shared" si="2228"/>
        <v>0</v>
      </c>
      <c r="AJ425" s="164">
        <f t="shared" si="2229"/>
        <v>0</v>
      </c>
      <c r="AK425" s="164" t="str">
        <f t="shared" si="2230"/>
        <v>00000</v>
      </c>
      <c r="AL425" s="188" t="str">
        <f t="shared" si="2231"/>
        <v>0秒0</v>
      </c>
      <c r="AM425" s="189">
        <f t="shared" si="2232"/>
        <v>0</v>
      </c>
      <c r="AN425" s="189" t="str">
        <f t="shared" si="2233"/>
        <v>0</v>
      </c>
      <c r="AO425" s="189" t="str">
        <f t="shared" si="2234"/>
        <v>0</v>
      </c>
      <c r="AP425" s="189" t="str">
        <f t="shared" si="2235"/>
        <v>0m</v>
      </c>
      <c r="AQ425" s="189" t="str">
        <f t="shared" si="2236"/>
        <v>点</v>
      </c>
      <c r="AR425" s="164">
        <f t="shared" si="2237"/>
        <v>0</v>
      </c>
      <c r="AS425" s="144" t="str">
        <f t="shared" si="2238"/>
        <v/>
      </c>
      <c r="AT425" s="164">
        <f t="shared" si="2239"/>
        <v>0</v>
      </c>
      <c r="AU425" s="164">
        <f t="shared" si="2240"/>
        <v>0</v>
      </c>
      <c r="AV425" s="164">
        <f t="shared" si="2241"/>
        <v>0</v>
      </c>
      <c r="AW425" s="457">
        <f>IF(S425="",0,COUNTA($S$14:S427))</f>
        <v>0</v>
      </c>
      <c r="AX425" s="457">
        <f>IF(T425="",0,COUNTA($T$14:T427))</f>
        <v>0</v>
      </c>
      <c r="AY425" s="454">
        <f>IF(OR($K425="20100",$K426="20100",$K427="20100"),COUNTIF($K$14:K427,"20100"),0)</f>
        <v>0</v>
      </c>
      <c r="AZ425" s="451">
        <f t="shared" ref="AZ425" si="2377">IF($AY425=0,0,INDEX($M425:$M427,MATCH("20100",$K425:$K427,0),1))</f>
        <v>0</v>
      </c>
      <c r="BA425" s="145" t="str">
        <f t="shared" si="2242"/>
        <v/>
      </c>
      <c r="BB425" s="145" t="str">
        <f t="shared" si="2243"/>
        <v/>
      </c>
      <c r="BC425" s="145" t="str">
        <f t="shared" si="2244"/>
        <v/>
      </c>
      <c r="BD425" s="203" t="str">
        <f>IF(J425="","",COUNTIF($BC$14:BC425,BC425))</f>
        <v/>
      </c>
      <c r="BE425" s="1" t="str">
        <f t="shared" si="2245"/>
        <v/>
      </c>
      <c r="BF425" s="447" t="str">
        <f>IF(D425="","",COUNTIF($AD$14:AD425,AD425))</f>
        <v/>
      </c>
      <c r="BG425" s="447">
        <f t="shared" ref="BG425" si="2378">IF(BF425=1,BF425,0)</f>
        <v>0</v>
      </c>
      <c r="BH425" s="447" t="str">
        <f t="shared" ref="BH425" si="2379">IF(D425="","",$BL425)</f>
        <v/>
      </c>
      <c r="BI425" s="447" t="str">
        <f t="shared" ref="BI425" si="2380">IF(E425="","",$BL425)</f>
        <v/>
      </c>
      <c r="BJ425" s="447" t="str">
        <f t="shared" ref="BJ425" si="2381">IF(F425="","",$BL425)</f>
        <v/>
      </c>
      <c r="BK425" s="448" t="str">
        <f t="shared" ref="BK425" si="2382">IFERROR(IF(G425="","",BL425),"")</f>
        <v/>
      </c>
      <c r="BL425" s="447">
        <v>138</v>
      </c>
      <c r="BM425" s="447">
        <f t="shared" ref="BM425" si="2383">IF(C425&gt;0,"",IF(COUNTIF(BH425:BK427,BL425)=4,"",1))</f>
        <v>1</v>
      </c>
      <c r="BN425" s="145">
        <f>COUNTIF($AE$14:AE425,AD425&amp;"-"&amp;"*5000m*")</f>
        <v>0</v>
      </c>
      <c r="BO425" s="447">
        <f t="shared" ref="BO425" si="2384">SUM(BN425:BN427)/3</f>
        <v>0</v>
      </c>
      <c r="BP425" s="448" t="str">
        <f t="shared" ref="BP425" si="2385">IF(AD425="","",IF(AND(COUNTA(J425:J427)=0,COUNTA(S425:T427)=0),1,""))</f>
        <v/>
      </c>
      <c r="BQ425" s="447">
        <f t="shared" ref="BQ425:BR425" si="2386">IF(AND($AD425="",COUNTA(S425)&gt;0),1,0)</f>
        <v>0</v>
      </c>
      <c r="BR425" s="447">
        <f t="shared" si="2386"/>
        <v>0</v>
      </c>
      <c r="BS425" s="447" t="str">
        <f t="shared" ref="BS425" si="2387">D425&amp;"-"&amp;S425</f>
        <v>-</v>
      </c>
      <c r="BT425" s="447" t="str">
        <f>IF(S425="","",COUNTIF($BS$14:BS425,BS425))</f>
        <v/>
      </c>
      <c r="BU425" s="447" t="str">
        <f t="shared" ref="BU425" si="2388">D425&amp;"-"&amp;T425</f>
        <v>-</v>
      </c>
      <c r="BV425" s="447" t="str">
        <f>IF(T425="","",COUNTIF($BU$14:BU425,BU425))</f>
        <v/>
      </c>
    </row>
    <row r="426" spans="1:74" s="1" customFormat="1" ht="18" customHeight="1" thickBot="1">
      <c r="A426" s="523"/>
      <c r="B426" s="501"/>
      <c r="C426" s="503"/>
      <c r="D426" s="503"/>
      <c r="E426" s="503"/>
      <c r="F426" s="31" t="str">
        <f>IF(C425&gt;0,VLOOKUP(C425,男子登録情報!$A$1:$H$1688,5,0),"")</f>
        <v/>
      </c>
      <c r="G426" s="492"/>
      <c r="H426" s="492"/>
      <c r="I426" s="8" t="s">
        <v>30</v>
      </c>
      <c r="J426" s="112"/>
      <c r="K426" s="6" t="str">
        <f>IF(J426&gt;0,VLOOKUP(J426,男子登録情報!$J$1:$K$22,2,0),"")</f>
        <v/>
      </c>
      <c r="L426" s="8" t="s">
        <v>31</v>
      </c>
      <c r="M426" s="148"/>
      <c r="N426" s="7" t="str">
        <f t="shared" si="2203"/>
        <v/>
      </c>
      <c r="O426" s="271"/>
      <c r="P426" s="479"/>
      <c r="Q426" s="480"/>
      <c r="R426" s="481"/>
      <c r="S426" s="828"/>
      <c r="T426" s="828"/>
      <c r="W426" s="168">
        <f t="shared" si="2222"/>
        <v>0</v>
      </c>
      <c r="X426" s="447"/>
      <c r="Y426" s="145" t="str">
        <f t="shared" si="2205"/>
        <v/>
      </c>
      <c r="Z426" s="145" t="str">
        <f t="shared" si="2206"/>
        <v/>
      </c>
      <c r="AA426" s="145" t="str">
        <f t="shared" si="2207"/>
        <v/>
      </c>
      <c r="AB426" s="145" t="str">
        <f t="shared" si="2208"/>
        <v/>
      </c>
      <c r="AC426" s="178">
        <f t="shared" si="2223"/>
        <v>0</v>
      </c>
      <c r="AD426" s="308" t="str">
        <f t="shared" ref="AD426:AD427" si="2389">AD425</f>
        <v/>
      </c>
      <c r="AE426" s="145" t="str">
        <f t="shared" si="2225"/>
        <v/>
      </c>
      <c r="AF426" s="145" t="str">
        <f t="shared" si="2226"/>
        <v/>
      </c>
      <c r="AG426" s="182" t="str">
        <f t="shared" si="2227"/>
        <v/>
      </c>
      <c r="AH426" s="164">
        <f t="shared" si="2228"/>
        <v>0</v>
      </c>
      <c r="AJ426" s="164">
        <f t="shared" si="2229"/>
        <v>0</v>
      </c>
      <c r="AK426" s="164" t="str">
        <f t="shared" si="2230"/>
        <v>00000</v>
      </c>
      <c r="AL426" s="188" t="str">
        <f t="shared" si="2231"/>
        <v>0秒0</v>
      </c>
      <c r="AM426" s="189">
        <f t="shared" si="2232"/>
        <v>0</v>
      </c>
      <c r="AN426" s="189" t="str">
        <f t="shared" si="2233"/>
        <v>0</v>
      </c>
      <c r="AO426" s="189" t="str">
        <f t="shared" si="2234"/>
        <v>0</v>
      </c>
      <c r="AP426" s="189" t="str">
        <f t="shared" si="2235"/>
        <v>0m</v>
      </c>
      <c r="AQ426" s="189" t="str">
        <f t="shared" si="2236"/>
        <v>点</v>
      </c>
      <c r="AR426" s="164">
        <f t="shared" si="2237"/>
        <v>0</v>
      </c>
      <c r="AS426" s="144" t="str">
        <f t="shared" si="2238"/>
        <v/>
      </c>
      <c r="AT426" s="164">
        <f t="shared" si="2239"/>
        <v>0</v>
      </c>
      <c r="AU426" s="164">
        <f t="shared" si="2240"/>
        <v>0</v>
      </c>
      <c r="AV426" s="164">
        <f t="shared" si="2241"/>
        <v>0</v>
      </c>
      <c r="AW426" s="458"/>
      <c r="AX426" s="458"/>
      <c r="AY426" s="455"/>
      <c r="AZ426" s="452"/>
      <c r="BA426" s="145" t="str">
        <f t="shared" si="2242"/>
        <v/>
      </c>
      <c r="BB426" s="145" t="str">
        <f t="shared" si="2243"/>
        <v/>
      </c>
      <c r="BC426" s="145" t="str">
        <f t="shared" si="2244"/>
        <v/>
      </c>
      <c r="BD426" s="203" t="str">
        <f>IF(J426="","",COUNTIF($BC$14:BC426,BC426))</f>
        <v/>
      </c>
      <c r="BE426" s="1" t="str">
        <f t="shared" si="2245"/>
        <v/>
      </c>
      <c r="BF426" s="447"/>
      <c r="BG426" s="447"/>
      <c r="BH426" s="447"/>
      <c r="BI426" s="447"/>
      <c r="BJ426" s="447"/>
      <c r="BK426" s="449"/>
      <c r="BL426" s="447"/>
      <c r="BM426" s="447"/>
      <c r="BN426" s="145">
        <f>COUNTIF($AE$14:AE426,AD426&amp;"-"&amp;"*5000m*")</f>
        <v>0</v>
      </c>
      <c r="BO426" s="447"/>
      <c r="BP426" s="449"/>
      <c r="BQ426" s="447"/>
      <c r="BR426" s="447"/>
      <c r="BS426" s="447"/>
      <c r="BT426" s="447"/>
      <c r="BU426" s="447"/>
      <c r="BV426" s="447"/>
    </row>
    <row r="427" spans="1:74" s="1" customFormat="1" ht="18" customHeight="1" thickBot="1">
      <c r="A427" s="524"/>
      <c r="B427" s="169" t="s">
        <v>32</v>
      </c>
      <c r="C427" s="170"/>
      <c r="D427" s="32"/>
      <c r="E427" s="32"/>
      <c r="F427" s="33"/>
      <c r="G427" s="493"/>
      <c r="H427" s="493"/>
      <c r="I427" s="9" t="s">
        <v>33</v>
      </c>
      <c r="J427" s="112"/>
      <c r="K427" s="6" t="str">
        <f>IF(J427&gt;0,VLOOKUP(J427,男子登録情報!$J$1:$K$22,2,0),"")</f>
        <v/>
      </c>
      <c r="L427" s="10" t="s">
        <v>34</v>
      </c>
      <c r="M427" s="149"/>
      <c r="N427" s="7" t="str">
        <f t="shared" si="2203"/>
        <v/>
      </c>
      <c r="O427" s="271"/>
      <c r="P427" s="482"/>
      <c r="Q427" s="483"/>
      <c r="R427" s="484"/>
      <c r="S427" s="829"/>
      <c r="T427" s="829"/>
      <c r="W427" s="168">
        <f t="shared" si="2222"/>
        <v>0</v>
      </c>
      <c r="X427" s="447"/>
      <c r="Y427" s="145" t="str">
        <f t="shared" si="2205"/>
        <v/>
      </c>
      <c r="Z427" s="145" t="str">
        <f t="shared" si="2206"/>
        <v/>
      </c>
      <c r="AA427" s="145" t="str">
        <f t="shared" si="2207"/>
        <v/>
      </c>
      <c r="AB427" s="145" t="str">
        <f t="shared" si="2208"/>
        <v/>
      </c>
      <c r="AC427" s="178">
        <f t="shared" si="2223"/>
        <v>0</v>
      </c>
      <c r="AD427" s="309" t="str">
        <f t="shared" si="2389"/>
        <v/>
      </c>
      <c r="AE427" s="145" t="str">
        <f t="shared" si="2225"/>
        <v/>
      </c>
      <c r="AF427" s="145" t="str">
        <f t="shared" si="2226"/>
        <v/>
      </c>
      <c r="AG427" s="182" t="str">
        <f t="shared" si="2227"/>
        <v/>
      </c>
      <c r="AH427" s="164">
        <f t="shared" si="2228"/>
        <v>0</v>
      </c>
      <c r="AJ427" s="164">
        <f t="shared" si="2229"/>
        <v>0</v>
      </c>
      <c r="AK427" s="164" t="str">
        <f t="shared" si="2230"/>
        <v>00000</v>
      </c>
      <c r="AL427" s="188" t="str">
        <f t="shared" si="2231"/>
        <v>0秒0</v>
      </c>
      <c r="AM427" s="189">
        <f t="shared" si="2232"/>
        <v>0</v>
      </c>
      <c r="AN427" s="189" t="str">
        <f t="shared" si="2233"/>
        <v>0</v>
      </c>
      <c r="AO427" s="189" t="str">
        <f t="shared" si="2234"/>
        <v>0</v>
      </c>
      <c r="AP427" s="189" t="str">
        <f t="shared" si="2235"/>
        <v>0m</v>
      </c>
      <c r="AQ427" s="189" t="str">
        <f t="shared" si="2236"/>
        <v>点</v>
      </c>
      <c r="AR427" s="164">
        <f t="shared" si="2237"/>
        <v>0</v>
      </c>
      <c r="AS427" s="144" t="str">
        <f t="shared" si="2238"/>
        <v/>
      </c>
      <c r="AT427" s="164">
        <f t="shared" si="2239"/>
        <v>0</v>
      </c>
      <c r="AU427" s="164">
        <f t="shared" si="2240"/>
        <v>0</v>
      </c>
      <c r="AV427" s="164">
        <f t="shared" si="2241"/>
        <v>0</v>
      </c>
      <c r="AW427" s="459"/>
      <c r="AX427" s="459"/>
      <c r="AY427" s="456"/>
      <c r="AZ427" s="453"/>
      <c r="BA427" s="145" t="str">
        <f t="shared" si="2242"/>
        <v/>
      </c>
      <c r="BB427" s="145" t="str">
        <f t="shared" si="2243"/>
        <v/>
      </c>
      <c r="BC427" s="145" t="str">
        <f t="shared" si="2244"/>
        <v/>
      </c>
      <c r="BD427" s="203" t="str">
        <f>IF(J427="","",COUNTIF($BC$14:BC427,BC427))</f>
        <v/>
      </c>
      <c r="BE427" s="1" t="str">
        <f t="shared" si="2245"/>
        <v/>
      </c>
      <c r="BF427" s="447"/>
      <c r="BG427" s="447"/>
      <c r="BH427" s="447"/>
      <c r="BI427" s="447"/>
      <c r="BJ427" s="447"/>
      <c r="BK427" s="450"/>
      <c r="BL427" s="447"/>
      <c r="BM427" s="447"/>
      <c r="BN427" s="145">
        <f>COUNTIF($AE$14:AE427,AD427&amp;"-"&amp;"*5000m*")</f>
        <v>0</v>
      </c>
      <c r="BO427" s="447"/>
      <c r="BP427" s="450"/>
      <c r="BQ427" s="447"/>
      <c r="BR427" s="447"/>
      <c r="BS427" s="447"/>
      <c r="BT427" s="447"/>
      <c r="BU427" s="447"/>
      <c r="BV427" s="447"/>
    </row>
    <row r="428" spans="1:74" s="1" customFormat="1" ht="18" customHeight="1" thickTop="1" thickBot="1">
      <c r="A428" s="522">
        <v>139</v>
      </c>
      <c r="B428" s="500" t="s">
        <v>1224</v>
      </c>
      <c r="C428" s="502"/>
      <c r="D428" s="502" t="str">
        <f>IF(C428&gt;0,VLOOKUP(C428,男子登録情報!$A$1:$H$1688,3,0),"")</f>
        <v/>
      </c>
      <c r="E428" s="502" t="str">
        <f>IF(C428&gt;0,VLOOKUP(C428,男子登録情報!$A$1:$H$1688,4,0),"")</f>
        <v/>
      </c>
      <c r="F428" s="30" t="str">
        <f>IF(C428&gt;0,VLOOKUP(C428,男子登録情報!$A$1:$H$1688,8,0),"")</f>
        <v/>
      </c>
      <c r="G428" s="491" t="e">
        <f>IF(F429&gt;0,VLOOKUP(F429,男子登録情報!$N$2:$O$48,2,0),"")</f>
        <v>#N/A</v>
      </c>
      <c r="H428" s="491" t="str">
        <f t="shared" ref="H428" si="2390">IF(C428&gt;0,TEXT(C428,"100000000"),"000000000")</f>
        <v>000000000</v>
      </c>
      <c r="I428" s="5" t="s">
        <v>26</v>
      </c>
      <c r="J428" s="112"/>
      <c r="K428" s="6" t="str">
        <f>IF(J428&gt;0,VLOOKUP(J428,男子登録情報!$J$1:$K$22,2,0),"")</f>
        <v/>
      </c>
      <c r="L428" s="5" t="s">
        <v>29</v>
      </c>
      <c r="M428" s="150"/>
      <c r="N428" s="7" t="str">
        <f t="shared" si="2203"/>
        <v/>
      </c>
      <c r="O428" s="271"/>
      <c r="P428" s="512"/>
      <c r="Q428" s="513"/>
      <c r="R428" s="514"/>
      <c r="S428" s="827"/>
      <c r="T428" s="827"/>
      <c r="W428" s="168">
        <f t="shared" si="2222"/>
        <v>0</v>
      </c>
      <c r="X428" s="447">
        <f t="shared" ref="X428" si="2391">C428</f>
        <v>0</v>
      </c>
      <c r="Y428" s="145" t="str">
        <f t="shared" si="2205"/>
        <v/>
      </c>
      <c r="Z428" s="145" t="str">
        <f t="shared" si="2206"/>
        <v/>
      </c>
      <c r="AA428" s="145" t="str">
        <f t="shared" si="2207"/>
        <v/>
      </c>
      <c r="AB428" s="145" t="str">
        <f t="shared" si="2208"/>
        <v/>
      </c>
      <c r="AC428" s="178">
        <f t="shared" si="2223"/>
        <v>0</v>
      </c>
      <c r="AD428" s="307" t="str">
        <f t="shared" ref="AD428" si="2392">IF(D428="","",D428)</f>
        <v/>
      </c>
      <c r="AE428" s="145" t="str">
        <f t="shared" si="2225"/>
        <v/>
      </c>
      <c r="AF428" s="145" t="str">
        <f t="shared" si="2226"/>
        <v/>
      </c>
      <c r="AG428" s="182" t="str">
        <f t="shared" si="2227"/>
        <v/>
      </c>
      <c r="AH428" s="164">
        <f t="shared" si="2228"/>
        <v>0</v>
      </c>
      <c r="AJ428" s="164">
        <f t="shared" si="2229"/>
        <v>0</v>
      </c>
      <c r="AK428" s="164" t="str">
        <f t="shared" si="2230"/>
        <v>00000</v>
      </c>
      <c r="AL428" s="188" t="str">
        <f t="shared" si="2231"/>
        <v>0秒0</v>
      </c>
      <c r="AM428" s="189">
        <f t="shared" si="2232"/>
        <v>0</v>
      </c>
      <c r="AN428" s="189" t="str">
        <f t="shared" si="2233"/>
        <v>0</v>
      </c>
      <c r="AO428" s="189" t="str">
        <f t="shared" si="2234"/>
        <v>0</v>
      </c>
      <c r="AP428" s="189" t="str">
        <f t="shared" si="2235"/>
        <v>0m</v>
      </c>
      <c r="AQ428" s="189" t="str">
        <f t="shared" si="2236"/>
        <v>点</v>
      </c>
      <c r="AR428" s="164">
        <f t="shared" si="2237"/>
        <v>0</v>
      </c>
      <c r="AS428" s="144" t="str">
        <f t="shared" si="2238"/>
        <v/>
      </c>
      <c r="AT428" s="164">
        <f t="shared" si="2239"/>
        <v>0</v>
      </c>
      <c r="AU428" s="164">
        <f t="shared" si="2240"/>
        <v>0</v>
      </c>
      <c r="AV428" s="164">
        <f t="shared" si="2241"/>
        <v>0</v>
      </c>
      <c r="AW428" s="457">
        <f>IF(S428="",0,COUNTA($S$14:S430))</f>
        <v>0</v>
      </c>
      <c r="AX428" s="457">
        <f>IF(T428="",0,COUNTA($T$14:T430))</f>
        <v>0</v>
      </c>
      <c r="AY428" s="454">
        <f>IF(OR($K428="20100",$K429="20100",$K430="20100"),COUNTIF($K$14:K430,"20100"),0)</f>
        <v>0</v>
      </c>
      <c r="AZ428" s="451">
        <f t="shared" ref="AZ428" si="2393">IF($AY428=0,0,INDEX($M428:$M430,MATCH("20100",$K428:$K430,0),1))</f>
        <v>0</v>
      </c>
      <c r="BA428" s="145" t="str">
        <f t="shared" si="2242"/>
        <v/>
      </c>
      <c r="BB428" s="145" t="str">
        <f t="shared" si="2243"/>
        <v/>
      </c>
      <c r="BC428" s="145" t="str">
        <f t="shared" si="2244"/>
        <v/>
      </c>
      <c r="BD428" s="203" t="str">
        <f>IF(J428="","",COUNTIF($BC$14:BC428,BC428))</f>
        <v/>
      </c>
      <c r="BE428" s="1" t="str">
        <f t="shared" si="2245"/>
        <v/>
      </c>
      <c r="BF428" s="447" t="str">
        <f>IF(D428="","",COUNTIF($AD$14:AD428,AD428))</f>
        <v/>
      </c>
      <c r="BG428" s="447">
        <f t="shared" ref="BG428" si="2394">IF(BF428=1,BF428,0)</f>
        <v>0</v>
      </c>
      <c r="BH428" s="447" t="str">
        <f t="shared" ref="BH428" si="2395">IF(D428="","",$BL428)</f>
        <v/>
      </c>
      <c r="BI428" s="447" t="str">
        <f t="shared" ref="BI428" si="2396">IF(E428="","",$BL428)</f>
        <v/>
      </c>
      <c r="BJ428" s="447" t="str">
        <f t="shared" ref="BJ428" si="2397">IF(F428="","",$BL428)</f>
        <v/>
      </c>
      <c r="BK428" s="448" t="str">
        <f t="shared" ref="BK428" si="2398">IFERROR(IF(G428="","",BL428),"")</f>
        <v/>
      </c>
      <c r="BL428" s="447">
        <v>139</v>
      </c>
      <c r="BM428" s="447">
        <f t="shared" ref="BM428" si="2399">IF(C428&gt;0,"",IF(COUNTIF(BH428:BK430,BL428)=4,"",1))</f>
        <v>1</v>
      </c>
      <c r="BN428" s="145">
        <f>COUNTIF($AE$14:AE428,AD428&amp;"-"&amp;"*5000m*")</f>
        <v>0</v>
      </c>
      <c r="BO428" s="447">
        <f t="shared" ref="BO428" si="2400">SUM(BN428:BN430)/3</f>
        <v>0</v>
      </c>
      <c r="BP428" s="448" t="str">
        <f t="shared" ref="BP428" si="2401">IF(AD428="","",IF(AND(COUNTA(J428:J430)=0,COUNTA(S428:T430)=0),1,""))</f>
        <v/>
      </c>
      <c r="BQ428" s="447">
        <f t="shared" ref="BQ428:BR428" si="2402">IF(AND($AD428="",COUNTA(S428)&gt;0),1,0)</f>
        <v>0</v>
      </c>
      <c r="BR428" s="447">
        <f t="shared" si="2402"/>
        <v>0</v>
      </c>
      <c r="BS428" s="447" t="str">
        <f t="shared" ref="BS428" si="2403">D428&amp;"-"&amp;S428</f>
        <v>-</v>
      </c>
      <c r="BT428" s="447" t="str">
        <f>IF(S428="","",COUNTIF($BS$14:BS428,BS428))</f>
        <v/>
      </c>
      <c r="BU428" s="447" t="str">
        <f t="shared" ref="BU428" si="2404">D428&amp;"-"&amp;T428</f>
        <v>-</v>
      </c>
      <c r="BV428" s="447" t="str">
        <f>IF(T428="","",COUNTIF($BU$14:BU428,BU428))</f>
        <v/>
      </c>
    </row>
    <row r="429" spans="1:74" s="1" customFormat="1" ht="18" customHeight="1" thickBot="1">
      <c r="A429" s="523"/>
      <c r="B429" s="501"/>
      <c r="C429" s="503"/>
      <c r="D429" s="503"/>
      <c r="E429" s="503"/>
      <c r="F429" s="31" t="str">
        <f>IF(C428&gt;0,VLOOKUP(C428,男子登録情報!$A$1:$H$1688,5,0),"")</f>
        <v/>
      </c>
      <c r="G429" s="492"/>
      <c r="H429" s="492"/>
      <c r="I429" s="8" t="s">
        <v>30</v>
      </c>
      <c r="J429" s="112"/>
      <c r="K429" s="6" t="str">
        <f>IF(J429&gt;0,VLOOKUP(J429,男子登録情報!$J$1:$K$22,2,0),"")</f>
        <v/>
      </c>
      <c r="L429" s="8" t="s">
        <v>31</v>
      </c>
      <c r="M429" s="148"/>
      <c r="N429" s="7" t="str">
        <f t="shared" si="2203"/>
        <v/>
      </c>
      <c r="O429" s="271"/>
      <c r="P429" s="479"/>
      <c r="Q429" s="480"/>
      <c r="R429" s="481"/>
      <c r="S429" s="828"/>
      <c r="T429" s="828"/>
      <c r="W429" s="168">
        <f t="shared" si="2222"/>
        <v>0</v>
      </c>
      <c r="X429" s="447"/>
      <c r="Y429" s="145" t="str">
        <f t="shared" si="2205"/>
        <v/>
      </c>
      <c r="Z429" s="145" t="str">
        <f t="shared" si="2206"/>
        <v/>
      </c>
      <c r="AA429" s="145" t="str">
        <f t="shared" si="2207"/>
        <v/>
      </c>
      <c r="AB429" s="145" t="str">
        <f t="shared" si="2208"/>
        <v/>
      </c>
      <c r="AC429" s="178">
        <f t="shared" si="2223"/>
        <v>0</v>
      </c>
      <c r="AD429" s="308" t="str">
        <f t="shared" ref="AD429:AD430" si="2405">AD428</f>
        <v/>
      </c>
      <c r="AE429" s="145" t="str">
        <f t="shared" si="2225"/>
        <v/>
      </c>
      <c r="AF429" s="145" t="str">
        <f t="shared" si="2226"/>
        <v/>
      </c>
      <c r="AG429" s="182" t="str">
        <f t="shared" si="2227"/>
        <v/>
      </c>
      <c r="AH429" s="164">
        <f t="shared" si="2228"/>
        <v>0</v>
      </c>
      <c r="AJ429" s="164">
        <f t="shared" si="2229"/>
        <v>0</v>
      </c>
      <c r="AK429" s="164" t="str">
        <f t="shared" si="2230"/>
        <v>00000</v>
      </c>
      <c r="AL429" s="188" t="str">
        <f t="shared" si="2231"/>
        <v>0秒0</v>
      </c>
      <c r="AM429" s="189">
        <f t="shared" si="2232"/>
        <v>0</v>
      </c>
      <c r="AN429" s="189" t="str">
        <f t="shared" si="2233"/>
        <v>0</v>
      </c>
      <c r="AO429" s="189" t="str">
        <f t="shared" si="2234"/>
        <v>0</v>
      </c>
      <c r="AP429" s="189" t="str">
        <f t="shared" si="2235"/>
        <v>0m</v>
      </c>
      <c r="AQ429" s="189" t="str">
        <f t="shared" si="2236"/>
        <v>点</v>
      </c>
      <c r="AR429" s="164">
        <f t="shared" si="2237"/>
        <v>0</v>
      </c>
      <c r="AS429" s="144" t="str">
        <f t="shared" si="2238"/>
        <v/>
      </c>
      <c r="AT429" s="164">
        <f t="shared" si="2239"/>
        <v>0</v>
      </c>
      <c r="AU429" s="164">
        <f t="shared" si="2240"/>
        <v>0</v>
      </c>
      <c r="AV429" s="164">
        <f t="shared" si="2241"/>
        <v>0</v>
      </c>
      <c r="AW429" s="458"/>
      <c r="AX429" s="458"/>
      <c r="AY429" s="455"/>
      <c r="AZ429" s="452"/>
      <c r="BA429" s="145" t="str">
        <f t="shared" si="2242"/>
        <v/>
      </c>
      <c r="BB429" s="145" t="str">
        <f t="shared" si="2243"/>
        <v/>
      </c>
      <c r="BC429" s="145" t="str">
        <f t="shared" si="2244"/>
        <v/>
      </c>
      <c r="BD429" s="203" t="str">
        <f>IF(J429="","",COUNTIF($BC$14:BC429,BC429))</f>
        <v/>
      </c>
      <c r="BE429" s="1" t="str">
        <f t="shared" si="2245"/>
        <v/>
      </c>
      <c r="BF429" s="447"/>
      <c r="BG429" s="447"/>
      <c r="BH429" s="447"/>
      <c r="BI429" s="447"/>
      <c r="BJ429" s="447"/>
      <c r="BK429" s="449"/>
      <c r="BL429" s="447"/>
      <c r="BM429" s="447"/>
      <c r="BN429" s="145">
        <f>COUNTIF($AE$14:AE429,AD429&amp;"-"&amp;"*5000m*")</f>
        <v>0</v>
      </c>
      <c r="BO429" s="447"/>
      <c r="BP429" s="449"/>
      <c r="BQ429" s="447"/>
      <c r="BR429" s="447"/>
      <c r="BS429" s="447"/>
      <c r="BT429" s="447"/>
      <c r="BU429" s="447"/>
      <c r="BV429" s="447"/>
    </row>
    <row r="430" spans="1:74" s="1" customFormat="1" ht="18" customHeight="1" thickBot="1">
      <c r="A430" s="524"/>
      <c r="B430" s="169" t="s">
        <v>32</v>
      </c>
      <c r="C430" s="170"/>
      <c r="D430" s="32"/>
      <c r="E430" s="32"/>
      <c r="F430" s="33"/>
      <c r="G430" s="493"/>
      <c r="H430" s="493"/>
      <c r="I430" s="9" t="s">
        <v>33</v>
      </c>
      <c r="J430" s="112"/>
      <c r="K430" s="6" t="str">
        <f>IF(J430&gt;0,VLOOKUP(J430,男子登録情報!$J$1:$K$22,2,0),"")</f>
        <v/>
      </c>
      <c r="L430" s="10" t="s">
        <v>34</v>
      </c>
      <c r="M430" s="149"/>
      <c r="N430" s="7" t="str">
        <f t="shared" si="2203"/>
        <v/>
      </c>
      <c r="O430" s="271"/>
      <c r="P430" s="482"/>
      <c r="Q430" s="483"/>
      <c r="R430" s="484"/>
      <c r="S430" s="829"/>
      <c r="T430" s="829"/>
      <c r="W430" s="168">
        <f t="shared" si="2222"/>
        <v>0</v>
      </c>
      <c r="X430" s="447"/>
      <c r="Y430" s="145" t="str">
        <f t="shared" si="2205"/>
        <v/>
      </c>
      <c r="Z430" s="145" t="str">
        <f t="shared" si="2206"/>
        <v/>
      </c>
      <c r="AA430" s="145" t="str">
        <f t="shared" si="2207"/>
        <v/>
      </c>
      <c r="AB430" s="145" t="str">
        <f t="shared" si="2208"/>
        <v/>
      </c>
      <c r="AC430" s="178">
        <f t="shared" si="2223"/>
        <v>0</v>
      </c>
      <c r="AD430" s="309" t="str">
        <f t="shared" si="2405"/>
        <v/>
      </c>
      <c r="AE430" s="145" t="str">
        <f t="shared" si="2225"/>
        <v/>
      </c>
      <c r="AF430" s="145" t="str">
        <f t="shared" si="2226"/>
        <v/>
      </c>
      <c r="AG430" s="182" t="str">
        <f t="shared" si="2227"/>
        <v/>
      </c>
      <c r="AH430" s="164">
        <f t="shared" si="2228"/>
        <v>0</v>
      </c>
      <c r="AJ430" s="164">
        <f t="shared" si="2229"/>
        <v>0</v>
      </c>
      <c r="AK430" s="164" t="str">
        <f t="shared" si="2230"/>
        <v>00000</v>
      </c>
      <c r="AL430" s="188" t="str">
        <f t="shared" si="2231"/>
        <v>0秒0</v>
      </c>
      <c r="AM430" s="189">
        <f t="shared" si="2232"/>
        <v>0</v>
      </c>
      <c r="AN430" s="189" t="str">
        <f t="shared" si="2233"/>
        <v>0</v>
      </c>
      <c r="AO430" s="189" t="str">
        <f t="shared" si="2234"/>
        <v>0</v>
      </c>
      <c r="AP430" s="189" t="str">
        <f t="shared" si="2235"/>
        <v>0m</v>
      </c>
      <c r="AQ430" s="189" t="str">
        <f t="shared" si="2236"/>
        <v>点</v>
      </c>
      <c r="AR430" s="164">
        <f t="shared" si="2237"/>
        <v>0</v>
      </c>
      <c r="AS430" s="144" t="str">
        <f t="shared" si="2238"/>
        <v/>
      </c>
      <c r="AT430" s="164">
        <f t="shared" si="2239"/>
        <v>0</v>
      </c>
      <c r="AU430" s="164">
        <f t="shared" si="2240"/>
        <v>0</v>
      </c>
      <c r="AV430" s="164">
        <f t="shared" si="2241"/>
        <v>0</v>
      </c>
      <c r="AW430" s="459"/>
      <c r="AX430" s="459"/>
      <c r="AY430" s="456"/>
      <c r="AZ430" s="453"/>
      <c r="BA430" s="145" t="str">
        <f t="shared" si="2242"/>
        <v/>
      </c>
      <c r="BB430" s="145" t="str">
        <f t="shared" si="2243"/>
        <v/>
      </c>
      <c r="BC430" s="145" t="str">
        <f t="shared" si="2244"/>
        <v/>
      </c>
      <c r="BD430" s="203" t="str">
        <f>IF(J430="","",COUNTIF($BC$14:BC430,BC430))</f>
        <v/>
      </c>
      <c r="BE430" s="1" t="str">
        <f t="shared" si="2245"/>
        <v/>
      </c>
      <c r="BF430" s="447"/>
      <c r="BG430" s="447"/>
      <c r="BH430" s="447"/>
      <c r="BI430" s="447"/>
      <c r="BJ430" s="447"/>
      <c r="BK430" s="450"/>
      <c r="BL430" s="447"/>
      <c r="BM430" s="447"/>
      <c r="BN430" s="145">
        <f>COUNTIF($AE$14:AE430,AD430&amp;"-"&amp;"*5000m*")</f>
        <v>0</v>
      </c>
      <c r="BO430" s="447"/>
      <c r="BP430" s="450"/>
      <c r="BQ430" s="447"/>
      <c r="BR430" s="447"/>
      <c r="BS430" s="447"/>
      <c r="BT430" s="447"/>
      <c r="BU430" s="447"/>
      <c r="BV430" s="447"/>
    </row>
    <row r="431" spans="1:74" s="1" customFormat="1" ht="18" customHeight="1" thickTop="1" thickBot="1">
      <c r="A431" s="522">
        <v>140</v>
      </c>
      <c r="B431" s="500" t="s">
        <v>1224</v>
      </c>
      <c r="C431" s="502"/>
      <c r="D431" s="502" t="str">
        <f>IF(C431&gt;0,VLOOKUP(C431,男子登録情報!$A$1:$H$1688,3,0),"")</f>
        <v/>
      </c>
      <c r="E431" s="502" t="str">
        <f>IF(C431&gt;0,VLOOKUP(C431,男子登録情報!$A$1:$H$1688,4,0),"")</f>
        <v/>
      </c>
      <c r="F431" s="30" t="str">
        <f>IF(C431&gt;0,VLOOKUP(C431,男子登録情報!$A$1:$H$1688,8,0),"")</f>
        <v/>
      </c>
      <c r="G431" s="491" t="e">
        <f>IF(F432&gt;0,VLOOKUP(F432,男子登録情報!$N$2:$O$48,2,0),"")</f>
        <v>#N/A</v>
      </c>
      <c r="H431" s="491" t="str">
        <f t="shared" ref="H431" si="2406">IF(C431&gt;0,TEXT(C431,"100000000"),"000000000")</f>
        <v>000000000</v>
      </c>
      <c r="I431" s="5" t="s">
        <v>26</v>
      </c>
      <c r="J431" s="112"/>
      <c r="K431" s="6" t="str">
        <f>IF(J431&gt;0,VLOOKUP(J431,男子登録情報!$J$1:$K$22,2,0),"")</f>
        <v/>
      </c>
      <c r="L431" s="5" t="s">
        <v>29</v>
      </c>
      <c r="M431" s="150"/>
      <c r="N431" s="7" t="str">
        <f t="shared" si="2203"/>
        <v/>
      </c>
      <c r="O431" s="271"/>
      <c r="P431" s="512"/>
      <c r="Q431" s="513"/>
      <c r="R431" s="514"/>
      <c r="S431" s="827"/>
      <c r="T431" s="827"/>
      <c r="W431" s="168">
        <f t="shared" si="2222"/>
        <v>0</v>
      </c>
      <c r="X431" s="447">
        <f t="shared" ref="X431" si="2407">C431</f>
        <v>0</v>
      </c>
      <c r="Y431" s="145" t="str">
        <f t="shared" si="2205"/>
        <v/>
      </c>
      <c r="Z431" s="145" t="str">
        <f t="shared" si="2206"/>
        <v/>
      </c>
      <c r="AA431" s="145" t="str">
        <f t="shared" si="2207"/>
        <v/>
      </c>
      <c r="AB431" s="145" t="str">
        <f t="shared" si="2208"/>
        <v/>
      </c>
      <c r="AC431" s="178">
        <f t="shared" si="2223"/>
        <v>0</v>
      </c>
      <c r="AD431" s="307" t="str">
        <f t="shared" ref="AD431" si="2408">IF(D431="","",D431)</f>
        <v/>
      </c>
      <c r="AE431" s="145" t="str">
        <f t="shared" si="2225"/>
        <v/>
      </c>
      <c r="AF431" s="145" t="str">
        <f t="shared" si="2226"/>
        <v/>
      </c>
      <c r="AG431" s="182" t="str">
        <f t="shared" si="2227"/>
        <v/>
      </c>
      <c r="AH431" s="164">
        <f t="shared" si="2228"/>
        <v>0</v>
      </c>
      <c r="AJ431" s="164">
        <f t="shared" si="2229"/>
        <v>0</v>
      </c>
      <c r="AK431" s="164" t="str">
        <f t="shared" si="2230"/>
        <v>00000</v>
      </c>
      <c r="AL431" s="188" t="str">
        <f t="shared" si="2231"/>
        <v>0秒0</v>
      </c>
      <c r="AM431" s="189">
        <f t="shared" si="2232"/>
        <v>0</v>
      </c>
      <c r="AN431" s="189" t="str">
        <f t="shared" si="2233"/>
        <v>0</v>
      </c>
      <c r="AO431" s="189" t="str">
        <f t="shared" si="2234"/>
        <v>0</v>
      </c>
      <c r="AP431" s="189" t="str">
        <f t="shared" si="2235"/>
        <v>0m</v>
      </c>
      <c r="AQ431" s="189" t="str">
        <f t="shared" si="2236"/>
        <v>点</v>
      </c>
      <c r="AR431" s="164">
        <f t="shared" si="2237"/>
        <v>0</v>
      </c>
      <c r="AS431" s="144" t="str">
        <f t="shared" si="2238"/>
        <v/>
      </c>
      <c r="AT431" s="164">
        <f t="shared" si="2239"/>
        <v>0</v>
      </c>
      <c r="AU431" s="164">
        <f t="shared" si="2240"/>
        <v>0</v>
      </c>
      <c r="AV431" s="164">
        <f t="shared" si="2241"/>
        <v>0</v>
      </c>
      <c r="AW431" s="457">
        <f>IF(S431="",0,COUNTA($S$14:S433))</f>
        <v>0</v>
      </c>
      <c r="AX431" s="457">
        <f>IF(T431="",0,COUNTA($T$14:T433))</f>
        <v>0</v>
      </c>
      <c r="AY431" s="454">
        <f>IF(OR($K431="20100",$K432="20100",$K433="20100"),COUNTIF($K$14:K433,"20100"),0)</f>
        <v>0</v>
      </c>
      <c r="AZ431" s="451">
        <f t="shared" ref="AZ431" si="2409">IF($AY431=0,0,INDEX($M431:$M433,MATCH("20100",$K431:$K433,0),1))</f>
        <v>0</v>
      </c>
      <c r="BA431" s="145" t="str">
        <f t="shared" si="2242"/>
        <v/>
      </c>
      <c r="BB431" s="145" t="str">
        <f t="shared" si="2243"/>
        <v/>
      </c>
      <c r="BC431" s="145" t="str">
        <f t="shared" si="2244"/>
        <v/>
      </c>
      <c r="BD431" s="203" t="str">
        <f>IF(J431="","",COUNTIF($BC$14:BC431,BC431))</f>
        <v/>
      </c>
      <c r="BE431" s="1" t="str">
        <f t="shared" si="2245"/>
        <v/>
      </c>
      <c r="BF431" s="447" t="str">
        <f>IF(D431="","",COUNTIF($AD$14:AD431,AD431))</f>
        <v/>
      </c>
      <c r="BG431" s="447">
        <f t="shared" ref="BG431" si="2410">IF(BF431=1,BF431,0)</f>
        <v>0</v>
      </c>
      <c r="BH431" s="447" t="str">
        <f t="shared" ref="BH431" si="2411">IF(D431="","",$BL431)</f>
        <v/>
      </c>
      <c r="BI431" s="447" t="str">
        <f t="shared" ref="BI431" si="2412">IF(E431="","",$BL431)</f>
        <v/>
      </c>
      <c r="BJ431" s="447" t="str">
        <f t="shared" ref="BJ431" si="2413">IF(F431="","",$BL431)</f>
        <v/>
      </c>
      <c r="BK431" s="448" t="str">
        <f t="shared" ref="BK431" si="2414">IFERROR(IF(G431="","",BL431),"")</f>
        <v/>
      </c>
      <c r="BL431" s="447">
        <v>140</v>
      </c>
      <c r="BM431" s="447">
        <f t="shared" ref="BM431" si="2415">IF(C431&gt;0,"",IF(COUNTIF(BH431:BK433,BL431)=4,"",1))</f>
        <v>1</v>
      </c>
      <c r="BN431" s="145">
        <f>COUNTIF($AE$14:AE431,AD431&amp;"-"&amp;"*5000m*")</f>
        <v>0</v>
      </c>
      <c r="BO431" s="447">
        <f t="shared" ref="BO431" si="2416">SUM(BN431:BN433)/3</f>
        <v>0</v>
      </c>
      <c r="BP431" s="448" t="str">
        <f t="shared" ref="BP431" si="2417">IF(AD431="","",IF(AND(COUNTA(J431:J433)=0,COUNTA(S431:T433)=0),1,""))</f>
        <v/>
      </c>
      <c r="BQ431" s="447">
        <f t="shared" ref="BQ431:BR431" si="2418">IF(AND($AD431="",COUNTA(S431)&gt;0),1,0)</f>
        <v>0</v>
      </c>
      <c r="BR431" s="447">
        <f t="shared" si="2418"/>
        <v>0</v>
      </c>
      <c r="BS431" s="447" t="str">
        <f t="shared" ref="BS431" si="2419">D431&amp;"-"&amp;S431</f>
        <v>-</v>
      </c>
      <c r="BT431" s="447" t="str">
        <f>IF(S431="","",COUNTIF($BS$14:BS431,BS431))</f>
        <v/>
      </c>
      <c r="BU431" s="447" t="str">
        <f t="shared" ref="BU431" si="2420">D431&amp;"-"&amp;T431</f>
        <v>-</v>
      </c>
      <c r="BV431" s="447" t="str">
        <f>IF(T431="","",COUNTIF($BU$14:BU431,BU431))</f>
        <v/>
      </c>
    </row>
    <row r="432" spans="1:74" s="1" customFormat="1" ht="18" customHeight="1" thickBot="1">
      <c r="A432" s="523"/>
      <c r="B432" s="501"/>
      <c r="C432" s="503"/>
      <c r="D432" s="503"/>
      <c r="E432" s="503"/>
      <c r="F432" s="31" t="str">
        <f>IF(C431&gt;0,VLOOKUP(C431,男子登録情報!$A$1:$H$1688,5,0),"")</f>
        <v/>
      </c>
      <c r="G432" s="492"/>
      <c r="H432" s="492"/>
      <c r="I432" s="8" t="s">
        <v>30</v>
      </c>
      <c r="J432" s="112"/>
      <c r="K432" s="6" t="str">
        <f>IF(J432&gt;0,VLOOKUP(J432,男子登録情報!$J$1:$K$22,2,0),"")</f>
        <v/>
      </c>
      <c r="L432" s="8" t="s">
        <v>31</v>
      </c>
      <c r="M432" s="148"/>
      <c r="N432" s="7" t="str">
        <f t="shared" si="2203"/>
        <v/>
      </c>
      <c r="O432" s="271"/>
      <c r="P432" s="479"/>
      <c r="Q432" s="480"/>
      <c r="R432" s="481"/>
      <c r="S432" s="828"/>
      <c r="T432" s="828"/>
      <c r="W432" s="168">
        <f t="shared" si="2222"/>
        <v>0</v>
      </c>
      <c r="X432" s="447"/>
      <c r="Y432" s="145" t="str">
        <f t="shared" si="2205"/>
        <v/>
      </c>
      <c r="Z432" s="145" t="str">
        <f t="shared" si="2206"/>
        <v/>
      </c>
      <c r="AA432" s="145" t="str">
        <f t="shared" si="2207"/>
        <v/>
      </c>
      <c r="AB432" s="145" t="str">
        <f t="shared" si="2208"/>
        <v/>
      </c>
      <c r="AC432" s="178">
        <f t="shared" si="2223"/>
        <v>0</v>
      </c>
      <c r="AD432" s="308" t="str">
        <f t="shared" ref="AD432:AD433" si="2421">AD431</f>
        <v/>
      </c>
      <c r="AE432" s="145" t="str">
        <f t="shared" si="2225"/>
        <v/>
      </c>
      <c r="AF432" s="145" t="str">
        <f t="shared" si="2226"/>
        <v/>
      </c>
      <c r="AG432" s="182" t="str">
        <f t="shared" si="2227"/>
        <v/>
      </c>
      <c r="AH432" s="164">
        <f t="shared" si="2228"/>
        <v>0</v>
      </c>
      <c r="AJ432" s="164">
        <f t="shared" si="2229"/>
        <v>0</v>
      </c>
      <c r="AK432" s="164" t="str">
        <f t="shared" si="2230"/>
        <v>00000</v>
      </c>
      <c r="AL432" s="188" t="str">
        <f t="shared" si="2231"/>
        <v>0秒0</v>
      </c>
      <c r="AM432" s="189">
        <f t="shared" si="2232"/>
        <v>0</v>
      </c>
      <c r="AN432" s="189" t="str">
        <f t="shared" si="2233"/>
        <v>0</v>
      </c>
      <c r="AO432" s="189" t="str">
        <f t="shared" si="2234"/>
        <v>0</v>
      </c>
      <c r="AP432" s="189" t="str">
        <f t="shared" si="2235"/>
        <v>0m</v>
      </c>
      <c r="AQ432" s="189" t="str">
        <f t="shared" si="2236"/>
        <v>点</v>
      </c>
      <c r="AR432" s="164">
        <f t="shared" si="2237"/>
        <v>0</v>
      </c>
      <c r="AS432" s="144" t="str">
        <f t="shared" si="2238"/>
        <v/>
      </c>
      <c r="AT432" s="164">
        <f t="shared" si="2239"/>
        <v>0</v>
      </c>
      <c r="AU432" s="164">
        <f t="shared" si="2240"/>
        <v>0</v>
      </c>
      <c r="AV432" s="164">
        <f t="shared" si="2241"/>
        <v>0</v>
      </c>
      <c r="AW432" s="458"/>
      <c r="AX432" s="458"/>
      <c r="AY432" s="455"/>
      <c r="AZ432" s="452"/>
      <c r="BA432" s="145" t="str">
        <f t="shared" si="2242"/>
        <v/>
      </c>
      <c r="BB432" s="145" t="str">
        <f t="shared" si="2243"/>
        <v/>
      </c>
      <c r="BC432" s="145" t="str">
        <f t="shared" si="2244"/>
        <v/>
      </c>
      <c r="BD432" s="203" t="str">
        <f>IF(J432="","",COUNTIF($BC$14:BC432,BC432))</f>
        <v/>
      </c>
      <c r="BE432" s="1" t="str">
        <f t="shared" si="2245"/>
        <v/>
      </c>
      <c r="BF432" s="447"/>
      <c r="BG432" s="447"/>
      <c r="BH432" s="447"/>
      <c r="BI432" s="447"/>
      <c r="BJ432" s="447"/>
      <c r="BK432" s="449"/>
      <c r="BL432" s="447"/>
      <c r="BM432" s="447"/>
      <c r="BN432" s="145">
        <f>COUNTIF($AE$14:AE432,AD432&amp;"-"&amp;"*5000m*")</f>
        <v>0</v>
      </c>
      <c r="BO432" s="447"/>
      <c r="BP432" s="449"/>
      <c r="BQ432" s="447"/>
      <c r="BR432" s="447"/>
      <c r="BS432" s="447"/>
      <c r="BT432" s="447"/>
      <c r="BU432" s="447"/>
      <c r="BV432" s="447"/>
    </row>
    <row r="433" spans="1:74" s="1" customFormat="1" ht="18" customHeight="1" thickBot="1">
      <c r="A433" s="524"/>
      <c r="B433" s="169" t="s">
        <v>32</v>
      </c>
      <c r="C433" s="170"/>
      <c r="D433" s="32"/>
      <c r="E433" s="32"/>
      <c r="F433" s="33"/>
      <c r="G433" s="493"/>
      <c r="H433" s="493"/>
      <c r="I433" s="9" t="s">
        <v>33</v>
      </c>
      <c r="J433" s="112"/>
      <c r="K433" s="6" t="str">
        <f>IF(J433&gt;0,VLOOKUP(J433,男子登録情報!$J$1:$K$22,2,0),"")</f>
        <v/>
      </c>
      <c r="L433" s="10" t="s">
        <v>34</v>
      </c>
      <c r="M433" s="149"/>
      <c r="N433" s="7" t="str">
        <f t="shared" si="2203"/>
        <v/>
      </c>
      <c r="O433" s="271"/>
      <c r="P433" s="482"/>
      <c r="Q433" s="483"/>
      <c r="R433" s="484"/>
      <c r="S433" s="829"/>
      <c r="T433" s="829"/>
      <c r="W433" s="168">
        <f t="shared" si="2222"/>
        <v>0</v>
      </c>
      <c r="X433" s="447"/>
      <c r="Y433" s="145" t="str">
        <f t="shared" si="2205"/>
        <v/>
      </c>
      <c r="Z433" s="145" t="str">
        <f t="shared" si="2206"/>
        <v/>
      </c>
      <c r="AA433" s="145" t="str">
        <f t="shared" si="2207"/>
        <v/>
      </c>
      <c r="AB433" s="145" t="str">
        <f t="shared" si="2208"/>
        <v/>
      </c>
      <c r="AC433" s="178">
        <f t="shared" si="2223"/>
        <v>0</v>
      </c>
      <c r="AD433" s="309" t="str">
        <f t="shared" si="2421"/>
        <v/>
      </c>
      <c r="AE433" s="145" t="str">
        <f t="shared" si="2225"/>
        <v/>
      </c>
      <c r="AF433" s="145" t="str">
        <f t="shared" si="2226"/>
        <v/>
      </c>
      <c r="AG433" s="182" t="str">
        <f t="shared" si="2227"/>
        <v/>
      </c>
      <c r="AH433" s="164">
        <f t="shared" si="2228"/>
        <v>0</v>
      </c>
      <c r="AJ433" s="164">
        <f t="shared" si="2229"/>
        <v>0</v>
      </c>
      <c r="AK433" s="164" t="str">
        <f t="shared" si="2230"/>
        <v>00000</v>
      </c>
      <c r="AL433" s="188" t="str">
        <f t="shared" si="2231"/>
        <v>0秒0</v>
      </c>
      <c r="AM433" s="189">
        <f t="shared" si="2232"/>
        <v>0</v>
      </c>
      <c r="AN433" s="189" t="str">
        <f t="shared" si="2233"/>
        <v>0</v>
      </c>
      <c r="AO433" s="189" t="str">
        <f t="shared" si="2234"/>
        <v>0</v>
      </c>
      <c r="AP433" s="189" t="str">
        <f t="shared" si="2235"/>
        <v>0m</v>
      </c>
      <c r="AQ433" s="189" t="str">
        <f t="shared" si="2236"/>
        <v>点</v>
      </c>
      <c r="AR433" s="164">
        <f t="shared" si="2237"/>
        <v>0</v>
      </c>
      <c r="AS433" s="144" t="str">
        <f t="shared" si="2238"/>
        <v/>
      </c>
      <c r="AT433" s="164">
        <f t="shared" si="2239"/>
        <v>0</v>
      </c>
      <c r="AU433" s="164">
        <f t="shared" si="2240"/>
        <v>0</v>
      </c>
      <c r="AV433" s="164">
        <f t="shared" si="2241"/>
        <v>0</v>
      </c>
      <c r="AW433" s="459"/>
      <c r="AX433" s="459"/>
      <c r="AY433" s="456"/>
      <c r="AZ433" s="453"/>
      <c r="BA433" s="145" t="str">
        <f t="shared" si="2242"/>
        <v/>
      </c>
      <c r="BB433" s="145" t="str">
        <f t="shared" si="2243"/>
        <v/>
      </c>
      <c r="BC433" s="145" t="str">
        <f t="shared" si="2244"/>
        <v/>
      </c>
      <c r="BD433" s="203" t="str">
        <f>IF(J433="","",COUNTIF($BC$14:BC433,BC433))</f>
        <v/>
      </c>
      <c r="BE433" s="1" t="str">
        <f t="shared" si="2245"/>
        <v/>
      </c>
      <c r="BF433" s="447"/>
      <c r="BG433" s="447"/>
      <c r="BH433" s="447"/>
      <c r="BI433" s="447"/>
      <c r="BJ433" s="447"/>
      <c r="BK433" s="450"/>
      <c r="BL433" s="447"/>
      <c r="BM433" s="447"/>
      <c r="BN433" s="145">
        <f>COUNTIF($AE$14:AE433,AD433&amp;"-"&amp;"*5000m*")</f>
        <v>0</v>
      </c>
      <c r="BO433" s="447"/>
      <c r="BP433" s="450"/>
      <c r="BQ433" s="447"/>
      <c r="BR433" s="447"/>
      <c r="BS433" s="447"/>
      <c r="BT433" s="447"/>
      <c r="BU433" s="447"/>
      <c r="BV433" s="447"/>
    </row>
    <row r="434" spans="1:74" s="1" customFormat="1" ht="18" customHeight="1" thickTop="1" thickBot="1">
      <c r="A434" s="522">
        <v>141</v>
      </c>
      <c r="B434" s="500" t="s">
        <v>1224</v>
      </c>
      <c r="C434" s="502"/>
      <c r="D434" s="502" t="str">
        <f>IF(C434&gt;0,VLOOKUP(C434,男子登録情報!$A$1:$H$1688,3,0),"")</f>
        <v/>
      </c>
      <c r="E434" s="502" t="str">
        <f>IF(C434&gt;0,VLOOKUP(C434,男子登録情報!$A$1:$H$1688,4,0),"")</f>
        <v/>
      </c>
      <c r="F434" s="30" t="str">
        <f>IF(C434&gt;0,VLOOKUP(C434,男子登録情報!$A$1:$H$1688,8,0),"")</f>
        <v/>
      </c>
      <c r="G434" s="491" t="e">
        <f>IF(F435&gt;0,VLOOKUP(F435,男子登録情報!$N$2:$O$48,2,0),"")</f>
        <v>#N/A</v>
      </c>
      <c r="H434" s="491" t="str">
        <f t="shared" ref="H434" si="2422">IF(C434&gt;0,TEXT(C434,"100000000"),"000000000")</f>
        <v>000000000</v>
      </c>
      <c r="I434" s="5" t="s">
        <v>26</v>
      </c>
      <c r="J434" s="112"/>
      <c r="K434" s="6" t="str">
        <f>IF(J434&gt;0,VLOOKUP(J434,男子登録情報!$J$1:$K$22,2,0),"")</f>
        <v/>
      </c>
      <c r="L434" s="5" t="s">
        <v>29</v>
      </c>
      <c r="M434" s="150"/>
      <c r="N434" s="7" t="str">
        <f t="shared" si="2203"/>
        <v/>
      </c>
      <c r="O434" s="271"/>
      <c r="P434" s="512"/>
      <c r="Q434" s="513"/>
      <c r="R434" s="514"/>
      <c r="S434" s="827"/>
      <c r="T434" s="827"/>
      <c r="W434" s="168">
        <f t="shared" si="2222"/>
        <v>0</v>
      </c>
      <c r="X434" s="447">
        <f t="shared" ref="X434" si="2423">C434</f>
        <v>0</v>
      </c>
      <c r="Y434" s="145" t="str">
        <f t="shared" si="2205"/>
        <v/>
      </c>
      <c r="Z434" s="145" t="str">
        <f t="shared" si="2206"/>
        <v/>
      </c>
      <c r="AA434" s="145" t="str">
        <f t="shared" si="2207"/>
        <v/>
      </c>
      <c r="AB434" s="145" t="str">
        <f t="shared" si="2208"/>
        <v/>
      </c>
      <c r="AC434" s="178">
        <f t="shared" si="2223"/>
        <v>0</v>
      </c>
      <c r="AD434" s="307" t="str">
        <f t="shared" ref="AD434" si="2424">IF(D434="","",D434)</f>
        <v/>
      </c>
      <c r="AE434" s="145" t="str">
        <f t="shared" si="2225"/>
        <v/>
      </c>
      <c r="AF434" s="145" t="str">
        <f t="shared" si="2226"/>
        <v/>
      </c>
      <c r="AG434" s="182" t="str">
        <f t="shared" si="2227"/>
        <v/>
      </c>
      <c r="AH434" s="164">
        <f t="shared" si="2228"/>
        <v>0</v>
      </c>
      <c r="AJ434" s="164">
        <f t="shared" si="2229"/>
        <v>0</v>
      </c>
      <c r="AK434" s="164" t="str">
        <f t="shared" si="2230"/>
        <v>00000</v>
      </c>
      <c r="AL434" s="188" t="str">
        <f t="shared" si="2231"/>
        <v>0秒0</v>
      </c>
      <c r="AM434" s="189">
        <f t="shared" si="2232"/>
        <v>0</v>
      </c>
      <c r="AN434" s="189" t="str">
        <f t="shared" si="2233"/>
        <v>0</v>
      </c>
      <c r="AO434" s="189" t="str">
        <f t="shared" si="2234"/>
        <v>0</v>
      </c>
      <c r="AP434" s="189" t="str">
        <f t="shared" si="2235"/>
        <v>0m</v>
      </c>
      <c r="AQ434" s="189" t="str">
        <f t="shared" si="2236"/>
        <v>点</v>
      </c>
      <c r="AR434" s="164">
        <f t="shared" si="2237"/>
        <v>0</v>
      </c>
      <c r="AS434" s="144" t="str">
        <f t="shared" si="2238"/>
        <v/>
      </c>
      <c r="AT434" s="164">
        <f t="shared" si="2239"/>
        <v>0</v>
      </c>
      <c r="AU434" s="164">
        <f t="shared" si="2240"/>
        <v>0</v>
      </c>
      <c r="AV434" s="164">
        <f t="shared" si="2241"/>
        <v>0</v>
      </c>
      <c r="AW434" s="457">
        <f>IF(S434="",0,COUNTA($S$14:S436))</f>
        <v>0</v>
      </c>
      <c r="AX434" s="457">
        <f>IF(T434="",0,COUNTA($T$14:T436))</f>
        <v>0</v>
      </c>
      <c r="AY434" s="454">
        <f>IF(OR($K434="20100",$K435="20100",$K436="20100"),COUNTIF($K$14:K436,"20100"),0)</f>
        <v>0</v>
      </c>
      <c r="AZ434" s="451">
        <f t="shared" ref="AZ434" si="2425">IF($AY434=0,0,INDEX($M434:$M436,MATCH("20100",$K434:$K436,0),1))</f>
        <v>0</v>
      </c>
      <c r="BA434" s="145" t="str">
        <f t="shared" si="2242"/>
        <v/>
      </c>
      <c r="BB434" s="145" t="str">
        <f t="shared" si="2243"/>
        <v/>
      </c>
      <c r="BC434" s="145" t="str">
        <f t="shared" si="2244"/>
        <v/>
      </c>
      <c r="BD434" s="203" t="str">
        <f>IF(J434="","",COUNTIF($BC$14:BC434,BC434))</f>
        <v/>
      </c>
      <c r="BE434" s="1" t="str">
        <f t="shared" si="2245"/>
        <v/>
      </c>
      <c r="BF434" s="447" t="str">
        <f>IF(D434="","",COUNTIF($AD$14:AD434,AD434))</f>
        <v/>
      </c>
      <c r="BG434" s="447">
        <f t="shared" ref="BG434" si="2426">IF(BF434=1,BF434,0)</f>
        <v>0</v>
      </c>
      <c r="BH434" s="447" t="str">
        <f t="shared" ref="BH434" si="2427">IF(D434="","",$BL434)</f>
        <v/>
      </c>
      <c r="BI434" s="447" t="str">
        <f t="shared" ref="BI434" si="2428">IF(E434="","",$BL434)</f>
        <v/>
      </c>
      <c r="BJ434" s="447" t="str">
        <f t="shared" ref="BJ434" si="2429">IF(F434="","",$BL434)</f>
        <v/>
      </c>
      <c r="BK434" s="448" t="str">
        <f t="shared" ref="BK434" si="2430">IFERROR(IF(G434="","",BL434),"")</f>
        <v/>
      </c>
      <c r="BL434" s="447">
        <v>141</v>
      </c>
      <c r="BM434" s="447">
        <f t="shared" ref="BM434" si="2431">IF(C434&gt;0,"",IF(COUNTIF(BH434:BK436,BL434)=4,"",1))</f>
        <v>1</v>
      </c>
      <c r="BN434" s="145">
        <f>COUNTIF($AE$14:AE434,AD434&amp;"-"&amp;"*5000m*")</f>
        <v>0</v>
      </c>
      <c r="BO434" s="447">
        <f t="shared" ref="BO434" si="2432">SUM(BN434:BN436)/3</f>
        <v>0</v>
      </c>
      <c r="BP434" s="448" t="str">
        <f t="shared" ref="BP434" si="2433">IF(AD434="","",IF(AND(COUNTA(J434:J436)=0,COUNTA(S434:T436)=0),1,""))</f>
        <v/>
      </c>
      <c r="BQ434" s="447">
        <f t="shared" ref="BQ434:BR434" si="2434">IF(AND($AD434="",COUNTA(S434)&gt;0),1,0)</f>
        <v>0</v>
      </c>
      <c r="BR434" s="447">
        <f t="shared" si="2434"/>
        <v>0</v>
      </c>
      <c r="BS434" s="447" t="str">
        <f t="shared" ref="BS434" si="2435">D434&amp;"-"&amp;S434</f>
        <v>-</v>
      </c>
      <c r="BT434" s="447" t="str">
        <f>IF(S434="","",COUNTIF($BS$14:BS434,BS434))</f>
        <v/>
      </c>
      <c r="BU434" s="447" t="str">
        <f t="shared" ref="BU434" si="2436">D434&amp;"-"&amp;T434</f>
        <v>-</v>
      </c>
      <c r="BV434" s="447" t="str">
        <f>IF(T434="","",COUNTIF($BU$14:BU434,BU434))</f>
        <v/>
      </c>
    </row>
    <row r="435" spans="1:74" s="1" customFormat="1" ht="18" customHeight="1" thickBot="1">
      <c r="A435" s="523"/>
      <c r="B435" s="501"/>
      <c r="C435" s="503"/>
      <c r="D435" s="503"/>
      <c r="E435" s="503"/>
      <c r="F435" s="31" t="str">
        <f>IF(C434&gt;0,VLOOKUP(C434,男子登録情報!$A$1:$H$1688,5,0),"")</f>
        <v/>
      </c>
      <c r="G435" s="492"/>
      <c r="H435" s="492"/>
      <c r="I435" s="8" t="s">
        <v>30</v>
      </c>
      <c r="J435" s="112"/>
      <c r="K435" s="6" t="str">
        <f>IF(J435&gt;0,VLOOKUP(J435,男子登録情報!$J$1:$K$22,2,0),"")</f>
        <v/>
      </c>
      <c r="L435" s="8" t="s">
        <v>31</v>
      </c>
      <c r="M435" s="148"/>
      <c r="N435" s="7" t="str">
        <f t="shared" si="2203"/>
        <v/>
      </c>
      <c r="O435" s="271"/>
      <c r="P435" s="479"/>
      <c r="Q435" s="480"/>
      <c r="R435" s="481"/>
      <c r="S435" s="828"/>
      <c r="T435" s="828"/>
      <c r="W435" s="168">
        <f t="shared" si="2222"/>
        <v>0</v>
      </c>
      <c r="X435" s="447"/>
      <c r="Y435" s="145" t="str">
        <f t="shared" si="2205"/>
        <v/>
      </c>
      <c r="Z435" s="145" t="str">
        <f t="shared" si="2206"/>
        <v/>
      </c>
      <c r="AA435" s="145" t="str">
        <f t="shared" si="2207"/>
        <v/>
      </c>
      <c r="AB435" s="145" t="str">
        <f t="shared" si="2208"/>
        <v/>
      </c>
      <c r="AC435" s="178">
        <f t="shared" si="2223"/>
        <v>0</v>
      </c>
      <c r="AD435" s="308" t="str">
        <f t="shared" ref="AD435:AD436" si="2437">AD434</f>
        <v/>
      </c>
      <c r="AE435" s="145" t="str">
        <f t="shared" si="2225"/>
        <v/>
      </c>
      <c r="AF435" s="145" t="str">
        <f t="shared" si="2226"/>
        <v/>
      </c>
      <c r="AG435" s="182" t="str">
        <f t="shared" si="2227"/>
        <v/>
      </c>
      <c r="AH435" s="164">
        <f t="shared" si="2228"/>
        <v>0</v>
      </c>
      <c r="AJ435" s="164">
        <f t="shared" si="2229"/>
        <v>0</v>
      </c>
      <c r="AK435" s="164" t="str">
        <f t="shared" si="2230"/>
        <v>00000</v>
      </c>
      <c r="AL435" s="188" t="str">
        <f t="shared" si="2231"/>
        <v>0秒0</v>
      </c>
      <c r="AM435" s="189">
        <f t="shared" si="2232"/>
        <v>0</v>
      </c>
      <c r="AN435" s="189" t="str">
        <f t="shared" si="2233"/>
        <v>0</v>
      </c>
      <c r="AO435" s="189" t="str">
        <f t="shared" si="2234"/>
        <v>0</v>
      </c>
      <c r="AP435" s="189" t="str">
        <f t="shared" si="2235"/>
        <v>0m</v>
      </c>
      <c r="AQ435" s="189" t="str">
        <f t="shared" si="2236"/>
        <v>点</v>
      </c>
      <c r="AR435" s="164">
        <f t="shared" si="2237"/>
        <v>0</v>
      </c>
      <c r="AS435" s="144" t="str">
        <f t="shared" si="2238"/>
        <v/>
      </c>
      <c r="AT435" s="164">
        <f t="shared" si="2239"/>
        <v>0</v>
      </c>
      <c r="AU435" s="164">
        <f t="shared" si="2240"/>
        <v>0</v>
      </c>
      <c r="AV435" s="164">
        <f t="shared" si="2241"/>
        <v>0</v>
      </c>
      <c r="AW435" s="458"/>
      <c r="AX435" s="458"/>
      <c r="AY435" s="455"/>
      <c r="AZ435" s="452"/>
      <c r="BA435" s="145" t="str">
        <f t="shared" si="2242"/>
        <v/>
      </c>
      <c r="BB435" s="145" t="str">
        <f t="shared" si="2243"/>
        <v/>
      </c>
      <c r="BC435" s="145" t="str">
        <f t="shared" si="2244"/>
        <v/>
      </c>
      <c r="BD435" s="203" t="str">
        <f>IF(J435="","",COUNTIF($BC$14:BC435,BC435))</f>
        <v/>
      </c>
      <c r="BE435" s="1" t="str">
        <f t="shared" si="2245"/>
        <v/>
      </c>
      <c r="BF435" s="447"/>
      <c r="BG435" s="447"/>
      <c r="BH435" s="447"/>
      <c r="BI435" s="447"/>
      <c r="BJ435" s="447"/>
      <c r="BK435" s="449"/>
      <c r="BL435" s="447"/>
      <c r="BM435" s="447"/>
      <c r="BN435" s="145">
        <f>COUNTIF($AE$14:AE435,AD435&amp;"-"&amp;"*5000m*")</f>
        <v>0</v>
      </c>
      <c r="BO435" s="447"/>
      <c r="BP435" s="449"/>
      <c r="BQ435" s="447"/>
      <c r="BR435" s="447"/>
      <c r="BS435" s="447"/>
      <c r="BT435" s="447"/>
      <c r="BU435" s="447"/>
      <c r="BV435" s="447"/>
    </row>
    <row r="436" spans="1:74" s="1" customFormat="1" ht="18" customHeight="1" thickBot="1">
      <c r="A436" s="524"/>
      <c r="B436" s="169" t="s">
        <v>32</v>
      </c>
      <c r="C436" s="170"/>
      <c r="D436" s="32"/>
      <c r="E436" s="32"/>
      <c r="F436" s="33"/>
      <c r="G436" s="493"/>
      <c r="H436" s="493"/>
      <c r="I436" s="9" t="s">
        <v>33</v>
      </c>
      <c r="J436" s="112"/>
      <c r="K436" s="6" t="str">
        <f>IF(J436&gt;0,VLOOKUP(J436,男子登録情報!$J$1:$K$22,2,0),"")</f>
        <v/>
      </c>
      <c r="L436" s="10" t="s">
        <v>34</v>
      </c>
      <c r="M436" s="149"/>
      <c r="N436" s="7" t="str">
        <f t="shared" si="2203"/>
        <v/>
      </c>
      <c r="O436" s="271"/>
      <c r="P436" s="482"/>
      <c r="Q436" s="483"/>
      <c r="R436" s="484"/>
      <c r="S436" s="829"/>
      <c r="T436" s="829"/>
      <c r="W436" s="168">
        <f t="shared" si="2222"/>
        <v>0</v>
      </c>
      <c r="X436" s="447"/>
      <c r="Y436" s="145" t="str">
        <f t="shared" si="2205"/>
        <v/>
      </c>
      <c r="Z436" s="145" t="str">
        <f t="shared" si="2206"/>
        <v/>
      </c>
      <c r="AA436" s="145" t="str">
        <f t="shared" si="2207"/>
        <v/>
      </c>
      <c r="AB436" s="145" t="str">
        <f t="shared" si="2208"/>
        <v/>
      </c>
      <c r="AC436" s="178">
        <f t="shared" si="2223"/>
        <v>0</v>
      </c>
      <c r="AD436" s="309" t="str">
        <f t="shared" si="2437"/>
        <v/>
      </c>
      <c r="AE436" s="145" t="str">
        <f t="shared" si="2225"/>
        <v/>
      </c>
      <c r="AF436" s="145" t="str">
        <f t="shared" si="2226"/>
        <v/>
      </c>
      <c r="AG436" s="182" t="str">
        <f t="shared" si="2227"/>
        <v/>
      </c>
      <c r="AH436" s="164">
        <f t="shared" si="2228"/>
        <v>0</v>
      </c>
      <c r="AJ436" s="164">
        <f t="shared" si="2229"/>
        <v>0</v>
      </c>
      <c r="AK436" s="164" t="str">
        <f t="shared" si="2230"/>
        <v>00000</v>
      </c>
      <c r="AL436" s="188" t="str">
        <f t="shared" si="2231"/>
        <v>0秒0</v>
      </c>
      <c r="AM436" s="189">
        <f t="shared" si="2232"/>
        <v>0</v>
      </c>
      <c r="AN436" s="189" t="str">
        <f t="shared" si="2233"/>
        <v>0</v>
      </c>
      <c r="AO436" s="189" t="str">
        <f t="shared" si="2234"/>
        <v>0</v>
      </c>
      <c r="AP436" s="189" t="str">
        <f t="shared" si="2235"/>
        <v>0m</v>
      </c>
      <c r="AQ436" s="189" t="str">
        <f t="shared" si="2236"/>
        <v>点</v>
      </c>
      <c r="AR436" s="164">
        <f t="shared" si="2237"/>
        <v>0</v>
      </c>
      <c r="AS436" s="144" t="str">
        <f t="shared" si="2238"/>
        <v/>
      </c>
      <c r="AT436" s="164">
        <f t="shared" si="2239"/>
        <v>0</v>
      </c>
      <c r="AU436" s="164">
        <f t="shared" si="2240"/>
        <v>0</v>
      </c>
      <c r="AV436" s="164">
        <f t="shared" si="2241"/>
        <v>0</v>
      </c>
      <c r="AW436" s="459"/>
      <c r="AX436" s="459"/>
      <c r="AY436" s="456"/>
      <c r="AZ436" s="453"/>
      <c r="BA436" s="145" t="str">
        <f t="shared" si="2242"/>
        <v/>
      </c>
      <c r="BB436" s="145" t="str">
        <f t="shared" si="2243"/>
        <v/>
      </c>
      <c r="BC436" s="145" t="str">
        <f t="shared" si="2244"/>
        <v/>
      </c>
      <c r="BD436" s="203" t="str">
        <f>IF(J436="","",COUNTIF($BC$14:BC436,BC436))</f>
        <v/>
      </c>
      <c r="BE436" s="1" t="str">
        <f t="shared" si="2245"/>
        <v/>
      </c>
      <c r="BF436" s="447"/>
      <c r="BG436" s="447"/>
      <c r="BH436" s="447"/>
      <c r="BI436" s="447"/>
      <c r="BJ436" s="447"/>
      <c r="BK436" s="450"/>
      <c r="BL436" s="447"/>
      <c r="BM436" s="447"/>
      <c r="BN436" s="145">
        <f>COUNTIF($AE$14:AE436,AD436&amp;"-"&amp;"*5000m*")</f>
        <v>0</v>
      </c>
      <c r="BO436" s="447"/>
      <c r="BP436" s="450"/>
      <c r="BQ436" s="447"/>
      <c r="BR436" s="447"/>
      <c r="BS436" s="447"/>
      <c r="BT436" s="447"/>
      <c r="BU436" s="447"/>
      <c r="BV436" s="447"/>
    </row>
    <row r="437" spans="1:74" s="1" customFormat="1" ht="18" customHeight="1" thickTop="1" thickBot="1">
      <c r="A437" s="522">
        <v>142</v>
      </c>
      <c r="B437" s="500" t="s">
        <v>1224</v>
      </c>
      <c r="C437" s="502"/>
      <c r="D437" s="502" t="str">
        <f>IF(C437&gt;0,VLOOKUP(C437,男子登録情報!$A$1:$H$1688,3,0),"")</f>
        <v/>
      </c>
      <c r="E437" s="502" t="str">
        <f>IF(C437&gt;0,VLOOKUP(C437,男子登録情報!$A$1:$H$1688,4,0),"")</f>
        <v/>
      </c>
      <c r="F437" s="30" t="str">
        <f>IF(C437&gt;0,VLOOKUP(C437,男子登録情報!$A$1:$H$1688,8,0),"")</f>
        <v/>
      </c>
      <c r="G437" s="491" t="e">
        <f>IF(F438&gt;0,VLOOKUP(F438,男子登録情報!$N$2:$O$48,2,0),"")</f>
        <v>#N/A</v>
      </c>
      <c r="H437" s="491" t="str">
        <f t="shared" ref="H437" si="2438">IF(C437&gt;0,TEXT(C437,"100000000"),"000000000")</f>
        <v>000000000</v>
      </c>
      <c r="I437" s="5" t="s">
        <v>26</v>
      </c>
      <c r="J437" s="112"/>
      <c r="K437" s="6" t="str">
        <f>IF(J437&gt;0,VLOOKUP(J437,男子登録情報!$J$1:$K$22,2,0),"")</f>
        <v/>
      </c>
      <c r="L437" s="5" t="s">
        <v>29</v>
      </c>
      <c r="M437" s="150"/>
      <c r="N437" s="7" t="str">
        <f t="shared" si="2203"/>
        <v/>
      </c>
      <c r="O437" s="271"/>
      <c r="P437" s="512"/>
      <c r="Q437" s="513"/>
      <c r="R437" s="514"/>
      <c r="S437" s="827"/>
      <c r="T437" s="827"/>
      <c r="W437" s="168">
        <f t="shared" si="2222"/>
        <v>0</v>
      </c>
      <c r="X437" s="447">
        <f t="shared" ref="X437" si="2439">C437</f>
        <v>0</v>
      </c>
      <c r="Y437" s="145" t="str">
        <f t="shared" si="2205"/>
        <v/>
      </c>
      <c r="Z437" s="145" t="str">
        <f t="shared" si="2206"/>
        <v/>
      </c>
      <c r="AA437" s="145" t="str">
        <f t="shared" si="2207"/>
        <v/>
      </c>
      <c r="AB437" s="145" t="str">
        <f t="shared" si="2208"/>
        <v/>
      </c>
      <c r="AC437" s="178">
        <f t="shared" si="2223"/>
        <v>0</v>
      </c>
      <c r="AD437" s="307" t="str">
        <f t="shared" ref="AD437" si="2440">IF(D437="","",D437)</f>
        <v/>
      </c>
      <c r="AE437" s="145" t="str">
        <f t="shared" si="2225"/>
        <v/>
      </c>
      <c r="AF437" s="145" t="str">
        <f t="shared" si="2226"/>
        <v/>
      </c>
      <c r="AG437" s="182" t="str">
        <f t="shared" si="2227"/>
        <v/>
      </c>
      <c r="AH437" s="164">
        <f t="shared" si="2228"/>
        <v>0</v>
      </c>
      <c r="AJ437" s="164">
        <f t="shared" si="2229"/>
        <v>0</v>
      </c>
      <c r="AK437" s="164" t="str">
        <f t="shared" si="2230"/>
        <v>00000</v>
      </c>
      <c r="AL437" s="188" t="str">
        <f t="shared" si="2231"/>
        <v>0秒0</v>
      </c>
      <c r="AM437" s="189">
        <f t="shared" si="2232"/>
        <v>0</v>
      </c>
      <c r="AN437" s="189" t="str">
        <f t="shared" si="2233"/>
        <v>0</v>
      </c>
      <c r="AO437" s="189" t="str">
        <f t="shared" si="2234"/>
        <v>0</v>
      </c>
      <c r="AP437" s="189" t="str">
        <f t="shared" si="2235"/>
        <v>0m</v>
      </c>
      <c r="AQ437" s="189" t="str">
        <f t="shared" si="2236"/>
        <v>点</v>
      </c>
      <c r="AR437" s="164">
        <f t="shared" si="2237"/>
        <v>0</v>
      </c>
      <c r="AS437" s="144" t="str">
        <f t="shared" si="2238"/>
        <v/>
      </c>
      <c r="AT437" s="164">
        <f t="shared" si="2239"/>
        <v>0</v>
      </c>
      <c r="AU437" s="164">
        <f t="shared" si="2240"/>
        <v>0</v>
      </c>
      <c r="AV437" s="164">
        <f t="shared" si="2241"/>
        <v>0</v>
      </c>
      <c r="AW437" s="457">
        <f>IF(S437="",0,COUNTA($S$14:S439))</f>
        <v>0</v>
      </c>
      <c r="AX437" s="457">
        <f>IF(T437="",0,COUNTA($T$14:T439))</f>
        <v>0</v>
      </c>
      <c r="AY437" s="454">
        <f>IF(OR($K437="20100",$K438="20100",$K439="20100"),COUNTIF($K$14:K439,"20100"),0)</f>
        <v>0</v>
      </c>
      <c r="AZ437" s="451">
        <f t="shared" ref="AZ437" si="2441">IF($AY437=0,0,INDEX($M437:$M439,MATCH("20100",$K437:$K439,0),1))</f>
        <v>0</v>
      </c>
      <c r="BA437" s="145" t="str">
        <f t="shared" si="2242"/>
        <v/>
      </c>
      <c r="BB437" s="145" t="str">
        <f t="shared" si="2243"/>
        <v/>
      </c>
      <c r="BC437" s="145" t="str">
        <f t="shared" si="2244"/>
        <v/>
      </c>
      <c r="BD437" s="203" t="str">
        <f>IF(J437="","",COUNTIF($BC$14:BC437,BC437))</f>
        <v/>
      </c>
      <c r="BE437" s="1" t="str">
        <f t="shared" si="2245"/>
        <v/>
      </c>
      <c r="BF437" s="447" t="str">
        <f>IF(D437="","",COUNTIF($AD$14:AD437,AD437))</f>
        <v/>
      </c>
      <c r="BG437" s="447">
        <f t="shared" ref="BG437" si="2442">IF(BF437=1,BF437,0)</f>
        <v>0</v>
      </c>
      <c r="BH437" s="447" t="str">
        <f t="shared" ref="BH437" si="2443">IF(D437="","",$BL437)</f>
        <v/>
      </c>
      <c r="BI437" s="447" t="str">
        <f t="shared" ref="BI437" si="2444">IF(E437="","",$BL437)</f>
        <v/>
      </c>
      <c r="BJ437" s="447" t="str">
        <f t="shared" ref="BJ437" si="2445">IF(F437="","",$BL437)</f>
        <v/>
      </c>
      <c r="BK437" s="448" t="str">
        <f t="shared" ref="BK437" si="2446">IFERROR(IF(G437="","",BL437),"")</f>
        <v/>
      </c>
      <c r="BL437" s="447">
        <v>142</v>
      </c>
      <c r="BM437" s="447">
        <f t="shared" ref="BM437" si="2447">IF(C437&gt;0,"",IF(COUNTIF(BH437:BK439,BL437)=4,"",1))</f>
        <v>1</v>
      </c>
      <c r="BN437" s="145">
        <f>COUNTIF($AE$14:AE437,AD437&amp;"-"&amp;"*5000m*")</f>
        <v>0</v>
      </c>
      <c r="BO437" s="447">
        <f t="shared" ref="BO437" si="2448">SUM(BN437:BN439)/3</f>
        <v>0</v>
      </c>
      <c r="BP437" s="448" t="str">
        <f t="shared" ref="BP437" si="2449">IF(AD437="","",IF(AND(COUNTA(J437:J439)=0,COUNTA(S437:T439)=0),1,""))</f>
        <v/>
      </c>
      <c r="BQ437" s="447">
        <f t="shared" ref="BQ437:BR437" si="2450">IF(AND($AD437="",COUNTA(S437)&gt;0),1,0)</f>
        <v>0</v>
      </c>
      <c r="BR437" s="447">
        <f t="shared" si="2450"/>
        <v>0</v>
      </c>
      <c r="BS437" s="447" t="str">
        <f t="shared" ref="BS437" si="2451">D437&amp;"-"&amp;S437</f>
        <v>-</v>
      </c>
      <c r="BT437" s="447" t="str">
        <f>IF(S437="","",COUNTIF($BS$14:BS437,BS437))</f>
        <v/>
      </c>
      <c r="BU437" s="447" t="str">
        <f t="shared" ref="BU437" si="2452">D437&amp;"-"&amp;T437</f>
        <v>-</v>
      </c>
      <c r="BV437" s="447" t="str">
        <f>IF(T437="","",COUNTIF($BU$14:BU437,BU437))</f>
        <v/>
      </c>
    </row>
    <row r="438" spans="1:74" s="1" customFormat="1" ht="18" customHeight="1" thickBot="1">
      <c r="A438" s="523"/>
      <c r="B438" s="501"/>
      <c r="C438" s="503"/>
      <c r="D438" s="503"/>
      <c r="E438" s="503"/>
      <c r="F438" s="31" t="str">
        <f>IF(C437&gt;0,VLOOKUP(C437,男子登録情報!$A$1:$H$1688,5,0),"")</f>
        <v/>
      </c>
      <c r="G438" s="492"/>
      <c r="H438" s="492"/>
      <c r="I438" s="8" t="s">
        <v>30</v>
      </c>
      <c r="J438" s="112"/>
      <c r="K438" s="6" t="str">
        <f>IF(J438&gt;0,VLOOKUP(J438,男子登録情報!$J$1:$K$22,2,0),"")</f>
        <v/>
      </c>
      <c r="L438" s="8" t="s">
        <v>31</v>
      </c>
      <c r="M438" s="148"/>
      <c r="N438" s="7" t="str">
        <f t="shared" si="2203"/>
        <v/>
      </c>
      <c r="O438" s="271"/>
      <c r="P438" s="479"/>
      <c r="Q438" s="480"/>
      <c r="R438" s="481"/>
      <c r="S438" s="828"/>
      <c r="T438" s="828"/>
      <c r="W438" s="168">
        <f t="shared" si="2222"/>
        <v>0</v>
      </c>
      <c r="X438" s="447"/>
      <c r="Y438" s="145" t="str">
        <f t="shared" si="2205"/>
        <v/>
      </c>
      <c r="Z438" s="145" t="str">
        <f t="shared" si="2206"/>
        <v/>
      </c>
      <c r="AA438" s="145" t="str">
        <f t="shared" si="2207"/>
        <v/>
      </c>
      <c r="AB438" s="145" t="str">
        <f t="shared" si="2208"/>
        <v/>
      </c>
      <c r="AC438" s="178">
        <f t="shared" si="2223"/>
        <v>0</v>
      </c>
      <c r="AD438" s="308" t="str">
        <f t="shared" ref="AD438:AD439" si="2453">AD437</f>
        <v/>
      </c>
      <c r="AE438" s="145" t="str">
        <f t="shared" si="2225"/>
        <v/>
      </c>
      <c r="AF438" s="145" t="str">
        <f t="shared" si="2226"/>
        <v/>
      </c>
      <c r="AG438" s="182" t="str">
        <f t="shared" si="2227"/>
        <v/>
      </c>
      <c r="AH438" s="164">
        <f t="shared" si="2228"/>
        <v>0</v>
      </c>
      <c r="AJ438" s="164">
        <f t="shared" si="2229"/>
        <v>0</v>
      </c>
      <c r="AK438" s="164" t="str">
        <f t="shared" si="2230"/>
        <v>00000</v>
      </c>
      <c r="AL438" s="188" t="str">
        <f t="shared" si="2231"/>
        <v>0秒0</v>
      </c>
      <c r="AM438" s="189">
        <f t="shared" si="2232"/>
        <v>0</v>
      </c>
      <c r="AN438" s="189" t="str">
        <f t="shared" si="2233"/>
        <v>0</v>
      </c>
      <c r="AO438" s="189" t="str">
        <f t="shared" si="2234"/>
        <v>0</v>
      </c>
      <c r="AP438" s="189" t="str">
        <f t="shared" si="2235"/>
        <v>0m</v>
      </c>
      <c r="AQ438" s="189" t="str">
        <f t="shared" si="2236"/>
        <v>点</v>
      </c>
      <c r="AR438" s="164">
        <f t="shared" si="2237"/>
        <v>0</v>
      </c>
      <c r="AS438" s="144" t="str">
        <f t="shared" si="2238"/>
        <v/>
      </c>
      <c r="AT438" s="164">
        <f t="shared" si="2239"/>
        <v>0</v>
      </c>
      <c r="AU438" s="164">
        <f t="shared" si="2240"/>
        <v>0</v>
      </c>
      <c r="AV438" s="164">
        <f t="shared" si="2241"/>
        <v>0</v>
      </c>
      <c r="AW438" s="458"/>
      <c r="AX438" s="458"/>
      <c r="AY438" s="455"/>
      <c r="AZ438" s="452"/>
      <c r="BA438" s="145" t="str">
        <f t="shared" si="2242"/>
        <v/>
      </c>
      <c r="BB438" s="145" t="str">
        <f t="shared" si="2243"/>
        <v/>
      </c>
      <c r="BC438" s="145" t="str">
        <f t="shared" si="2244"/>
        <v/>
      </c>
      <c r="BD438" s="203" t="str">
        <f>IF(J438="","",COUNTIF($BC$14:BC438,BC438))</f>
        <v/>
      </c>
      <c r="BE438" s="1" t="str">
        <f t="shared" si="2245"/>
        <v/>
      </c>
      <c r="BF438" s="447"/>
      <c r="BG438" s="447"/>
      <c r="BH438" s="447"/>
      <c r="BI438" s="447"/>
      <c r="BJ438" s="447"/>
      <c r="BK438" s="449"/>
      <c r="BL438" s="447"/>
      <c r="BM438" s="447"/>
      <c r="BN438" s="145">
        <f>COUNTIF($AE$14:AE438,AD438&amp;"-"&amp;"*5000m*")</f>
        <v>0</v>
      </c>
      <c r="BO438" s="447"/>
      <c r="BP438" s="449"/>
      <c r="BQ438" s="447"/>
      <c r="BR438" s="447"/>
      <c r="BS438" s="447"/>
      <c r="BT438" s="447"/>
      <c r="BU438" s="447"/>
      <c r="BV438" s="447"/>
    </row>
    <row r="439" spans="1:74" s="1" customFormat="1" ht="18" customHeight="1" thickBot="1">
      <c r="A439" s="524"/>
      <c r="B439" s="169" t="s">
        <v>32</v>
      </c>
      <c r="C439" s="170"/>
      <c r="D439" s="32"/>
      <c r="E439" s="32"/>
      <c r="F439" s="33"/>
      <c r="G439" s="493"/>
      <c r="H439" s="493"/>
      <c r="I439" s="9" t="s">
        <v>33</v>
      </c>
      <c r="J439" s="112"/>
      <c r="K439" s="6" t="str">
        <f>IF(J439&gt;0,VLOOKUP(J439,男子登録情報!$J$1:$K$22,2,0),"")</f>
        <v/>
      </c>
      <c r="L439" s="10" t="s">
        <v>34</v>
      </c>
      <c r="M439" s="149"/>
      <c r="N439" s="7" t="str">
        <f t="shared" si="2203"/>
        <v/>
      </c>
      <c r="O439" s="271"/>
      <c r="P439" s="482"/>
      <c r="Q439" s="483"/>
      <c r="R439" s="484"/>
      <c r="S439" s="829"/>
      <c r="T439" s="829"/>
      <c r="W439" s="168">
        <f t="shared" si="2222"/>
        <v>0</v>
      </c>
      <c r="X439" s="447"/>
      <c r="Y439" s="145" t="str">
        <f t="shared" si="2205"/>
        <v/>
      </c>
      <c r="Z439" s="145" t="str">
        <f t="shared" si="2206"/>
        <v/>
      </c>
      <c r="AA439" s="145" t="str">
        <f t="shared" si="2207"/>
        <v/>
      </c>
      <c r="AB439" s="145" t="str">
        <f t="shared" si="2208"/>
        <v/>
      </c>
      <c r="AC439" s="178">
        <f t="shared" si="2223"/>
        <v>0</v>
      </c>
      <c r="AD439" s="309" t="str">
        <f t="shared" si="2453"/>
        <v/>
      </c>
      <c r="AE439" s="145" t="str">
        <f t="shared" si="2225"/>
        <v/>
      </c>
      <c r="AF439" s="145" t="str">
        <f t="shared" si="2226"/>
        <v/>
      </c>
      <c r="AG439" s="182" t="str">
        <f t="shared" si="2227"/>
        <v/>
      </c>
      <c r="AH439" s="164">
        <f t="shared" si="2228"/>
        <v>0</v>
      </c>
      <c r="AJ439" s="164">
        <f t="shared" si="2229"/>
        <v>0</v>
      </c>
      <c r="AK439" s="164" t="str">
        <f t="shared" si="2230"/>
        <v>00000</v>
      </c>
      <c r="AL439" s="188" t="str">
        <f t="shared" si="2231"/>
        <v>0秒0</v>
      </c>
      <c r="AM439" s="189">
        <f t="shared" si="2232"/>
        <v>0</v>
      </c>
      <c r="AN439" s="189" t="str">
        <f t="shared" si="2233"/>
        <v>0</v>
      </c>
      <c r="AO439" s="189" t="str">
        <f t="shared" si="2234"/>
        <v>0</v>
      </c>
      <c r="AP439" s="189" t="str">
        <f t="shared" si="2235"/>
        <v>0m</v>
      </c>
      <c r="AQ439" s="189" t="str">
        <f t="shared" si="2236"/>
        <v>点</v>
      </c>
      <c r="AR439" s="164">
        <f t="shared" si="2237"/>
        <v>0</v>
      </c>
      <c r="AS439" s="144" t="str">
        <f t="shared" si="2238"/>
        <v/>
      </c>
      <c r="AT439" s="164">
        <f t="shared" si="2239"/>
        <v>0</v>
      </c>
      <c r="AU439" s="164">
        <f t="shared" si="2240"/>
        <v>0</v>
      </c>
      <c r="AV439" s="164">
        <f t="shared" si="2241"/>
        <v>0</v>
      </c>
      <c r="AW439" s="459"/>
      <c r="AX439" s="459"/>
      <c r="AY439" s="456"/>
      <c r="AZ439" s="453"/>
      <c r="BA439" s="145" t="str">
        <f t="shared" si="2242"/>
        <v/>
      </c>
      <c r="BB439" s="145" t="str">
        <f t="shared" si="2243"/>
        <v/>
      </c>
      <c r="BC439" s="145" t="str">
        <f t="shared" si="2244"/>
        <v/>
      </c>
      <c r="BD439" s="203" t="str">
        <f>IF(J439="","",COUNTIF($BC$14:BC439,BC439))</f>
        <v/>
      </c>
      <c r="BE439" s="1" t="str">
        <f t="shared" si="2245"/>
        <v/>
      </c>
      <c r="BF439" s="447"/>
      <c r="BG439" s="447"/>
      <c r="BH439" s="447"/>
      <c r="BI439" s="447"/>
      <c r="BJ439" s="447"/>
      <c r="BK439" s="450"/>
      <c r="BL439" s="447"/>
      <c r="BM439" s="447"/>
      <c r="BN439" s="145">
        <f>COUNTIF($AE$14:AE439,AD439&amp;"-"&amp;"*5000m*")</f>
        <v>0</v>
      </c>
      <c r="BO439" s="447"/>
      <c r="BP439" s="450"/>
      <c r="BQ439" s="447"/>
      <c r="BR439" s="447"/>
      <c r="BS439" s="447"/>
      <c r="BT439" s="447"/>
      <c r="BU439" s="447"/>
      <c r="BV439" s="447"/>
    </row>
    <row r="440" spans="1:74" s="1" customFormat="1" ht="18" customHeight="1" thickTop="1" thickBot="1">
      <c r="A440" s="522">
        <v>143</v>
      </c>
      <c r="B440" s="500" t="s">
        <v>1224</v>
      </c>
      <c r="C440" s="502"/>
      <c r="D440" s="502" t="str">
        <f>IF(C440&gt;0,VLOOKUP(C440,男子登録情報!$A$1:$H$1688,3,0),"")</f>
        <v/>
      </c>
      <c r="E440" s="502" t="str">
        <f>IF(C440&gt;0,VLOOKUP(C440,男子登録情報!$A$1:$H$1688,4,0),"")</f>
        <v/>
      </c>
      <c r="F440" s="30" t="str">
        <f>IF(C440&gt;0,VLOOKUP(C440,男子登録情報!$A$1:$H$1688,8,0),"")</f>
        <v/>
      </c>
      <c r="G440" s="491" t="e">
        <f>IF(F441&gt;0,VLOOKUP(F441,男子登録情報!$N$2:$O$48,2,0),"")</f>
        <v>#N/A</v>
      </c>
      <c r="H440" s="491" t="str">
        <f t="shared" ref="H440" si="2454">IF(C440&gt;0,TEXT(C440,"100000000"),"000000000")</f>
        <v>000000000</v>
      </c>
      <c r="I440" s="5" t="s">
        <v>26</v>
      </c>
      <c r="J440" s="112"/>
      <c r="K440" s="6" t="str">
        <f>IF(J440&gt;0,VLOOKUP(J440,男子登録情報!$J$1:$K$22,2,0),"")</f>
        <v/>
      </c>
      <c r="L440" s="5" t="s">
        <v>29</v>
      </c>
      <c r="M440" s="150"/>
      <c r="N440" s="7" t="str">
        <f t="shared" si="2203"/>
        <v/>
      </c>
      <c r="O440" s="271"/>
      <c r="P440" s="512"/>
      <c r="Q440" s="513"/>
      <c r="R440" s="514"/>
      <c r="S440" s="827"/>
      <c r="T440" s="827"/>
      <c r="W440" s="168">
        <f t="shared" si="2222"/>
        <v>0</v>
      </c>
      <c r="X440" s="447">
        <f t="shared" ref="X440" si="2455">C440</f>
        <v>0</v>
      </c>
      <c r="Y440" s="145" t="str">
        <f t="shared" si="2205"/>
        <v/>
      </c>
      <c r="Z440" s="145" t="str">
        <f t="shared" si="2206"/>
        <v/>
      </c>
      <c r="AA440" s="145" t="str">
        <f t="shared" si="2207"/>
        <v/>
      </c>
      <c r="AB440" s="145" t="str">
        <f t="shared" si="2208"/>
        <v/>
      </c>
      <c r="AC440" s="178">
        <f t="shared" si="2223"/>
        <v>0</v>
      </c>
      <c r="AD440" s="307" t="str">
        <f t="shared" ref="AD440" si="2456">IF(D440="","",D440)</f>
        <v/>
      </c>
      <c r="AE440" s="145" t="str">
        <f t="shared" si="2225"/>
        <v/>
      </c>
      <c r="AF440" s="145" t="str">
        <f t="shared" si="2226"/>
        <v/>
      </c>
      <c r="AG440" s="182" t="str">
        <f t="shared" si="2227"/>
        <v/>
      </c>
      <c r="AH440" s="164">
        <f t="shared" si="2228"/>
        <v>0</v>
      </c>
      <c r="AJ440" s="164">
        <f t="shared" si="2229"/>
        <v>0</v>
      </c>
      <c r="AK440" s="164" t="str">
        <f t="shared" si="2230"/>
        <v>00000</v>
      </c>
      <c r="AL440" s="188" t="str">
        <f t="shared" si="2231"/>
        <v>0秒0</v>
      </c>
      <c r="AM440" s="189">
        <f t="shared" si="2232"/>
        <v>0</v>
      </c>
      <c r="AN440" s="189" t="str">
        <f t="shared" si="2233"/>
        <v>0</v>
      </c>
      <c r="AO440" s="189" t="str">
        <f t="shared" si="2234"/>
        <v>0</v>
      </c>
      <c r="AP440" s="189" t="str">
        <f t="shared" si="2235"/>
        <v>0m</v>
      </c>
      <c r="AQ440" s="189" t="str">
        <f t="shared" si="2236"/>
        <v>点</v>
      </c>
      <c r="AR440" s="164">
        <f t="shared" si="2237"/>
        <v>0</v>
      </c>
      <c r="AS440" s="144" t="str">
        <f t="shared" si="2238"/>
        <v/>
      </c>
      <c r="AT440" s="164">
        <f t="shared" si="2239"/>
        <v>0</v>
      </c>
      <c r="AU440" s="164">
        <f t="shared" si="2240"/>
        <v>0</v>
      </c>
      <c r="AV440" s="164">
        <f t="shared" si="2241"/>
        <v>0</v>
      </c>
      <c r="AW440" s="457">
        <f>IF(S440="",0,COUNTA($S$14:S442))</f>
        <v>0</v>
      </c>
      <c r="AX440" s="457">
        <f>IF(T440="",0,COUNTA($T$14:T442))</f>
        <v>0</v>
      </c>
      <c r="AY440" s="454">
        <f>IF(OR($K440="20100",$K441="20100",$K442="20100"),COUNTIF($K$14:K442,"20100"),0)</f>
        <v>0</v>
      </c>
      <c r="AZ440" s="451">
        <f t="shared" ref="AZ440" si="2457">IF($AY440=0,0,INDEX($M440:$M442,MATCH("20100",$K440:$K442,0),1))</f>
        <v>0</v>
      </c>
      <c r="BA440" s="145" t="str">
        <f t="shared" si="2242"/>
        <v/>
      </c>
      <c r="BB440" s="145" t="str">
        <f t="shared" si="2243"/>
        <v/>
      </c>
      <c r="BC440" s="145" t="str">
        <f t="shared" si="2244"/>
        <v/>
      </c>
      <c r="BD440" s="203" t="str">
        <f>IF(J440="","",COUNTIF($BC$14:BC440,BC440))</f>
        <v/>
      </c>
      <c r="BE440" s="1" t="str">
        <f t="shared" si="2245"/>
        <v/>
      </c>
      <c r="BF440" s="447" t="str">
        <f>IF(D440="","",COUNTIF($AD$14:AD440,AD440))</f>
        <v/>
      </c>
      <c r="BG440" s="447">
        <f t="shared" ref="BG440" si="2458">IF(BF440=1,BF440,0)</f>
        <v>0</v>
      </c>
      <c r="BH440" s="447" t="str">
        <f t="shared" ref="BH440" si="2459">IF(D440="","",$BL440)</f>
        <v/>
      </c>
      <c r="BI440" s="447" t="str">
        <f t="shared" ref="BI440" si="2460">IF(E440="","",$BL440)</f>
        <v/>
      </c>
      <c r="BJ440" s="447" t="str">
        <f t="shared" ref="BJ440" si="2461">IF(F440="","",$BL440)</f>
        <v/>
      </c>
      <c r="BK440" s="448" t="str">
        <f t="shared" ref="BK440" si="2462">IFERROR(IF(G440="","",BL440),"")</f>
        <v/>
      </c>
      <c r="BL440" s="447">
        <v>143</v>
      </c>
      <c r="BM440" s="447">
        <f t="shared" ref="BM440" si="2463">IF(C440&gt;0,"",IF(COUNTIF(BH440:BK442,BL440)=4,"",1))</f>
        <v>1</v>
      </c>
      <c r="BN440" s="145">
        <f>COUNTIF($AE$14:AE440,AD440&amp;"-"&amp;"*5000m*")</f>
        <v>0</v>
      </c>
      <c r="BO440" s="447">
        <f t="shared" ref="BO440" si="2464">SUM(BN440:BN442)/3</f>
        <v>0</v>
      </c>
      <c r="BP440" s="448" t="str">
        <f t="shared" ref="BP440" si="2465">IF(AD440="","",IF(AND(COUNTA(J440:J442)=0,COUNTA(S440:T442)=0),1,""))</f>
        <v/>
      </c>
      <c r="BQ440" s="447">
        <f t="shared" ref="BQ440:BR440" si="2466">IF(AND($AD440="",COUNTA(S440)&gt;0),1,0)</f>
        <v>0</v>
      </c>
      <c r="BR440" s="447">
        <f t="shared" si="2466"/>
        <v>0</v>
      </c>
      <c r="BS440" s="447" t="str">
        <f t="shared" ref="BS440" si="2467">D440&amp;"-"&amp;S440</f>
        <v>-</v>
      </c>
      <c r="BT440" s="447" t="str">
        <f>IF(S440="","",COUNTIF($BS$14:BS440,BS440))</f>
        <v/>
      </c>
      <c r="BU440" s="447" t="str">
        <f t="shared" ref="BU440" si="2468">D440&amp;"-"&amp;T440</f>
        <v>-</v>
      </c>
      <c r="BV440" s="447" t="str">
        <f>IF(T440="","",COUNTIF($BU$14:BU440,BU440))</f>
        <v/>
      </c>
    </row>
    <row r="441" spans="1:74" s="1" customFormat="1" ht="18" customHeight="1" thickBot="1">
      <c r="A441" s="523"/>
      <c r="B441" s="501"/>
      <c r="C441" s="503"/>
      <c r="D441" s="503"/>
      <c r="E441" s="503"/>
      <c r="F441" s="31" t="str">
        <f>IF(C440&gt;0,VLOOKUP(C440,男子登録情報!$A$1:$H$1688,5,0),"")</f>
        <v/>
      </c>
      <c r="G441" s="492"/>
      <c r="H441" s="492"/>
      <c r="I441" s="8" t="s">
        <v>30</v>
      </c>
      <c r="J441" s="112"/>
      <c r="K441" s="6" t="str">
        <f>IF(J441&gt;0,VLOOKUP(J441,男子登録情報!$J$1:$K$22,2,0),"")</f>
        <v/>
      </c>
      <c r="L441" s="8" t="s">
        <v>31</v>
      </c>
      <c r="M441" s="148"/>
      <c r="N441" s="7" t="str">
        <f t="shared" si="2203"/>
        <v/>
      </c>
      <c r="O441" s="271"/>
      <c r="P441" s="479"/>
      <c r="Q441" s="480"/>
      <c r="R441" s="481"/>
      <c r="S441" s="828"/>
      <c r="T441" s="828"/>
      <c r="W441" s="168">
        <f t="shared" si="2222"/>
        <v>0</v>
      </c>
      <c r="X441" s="447"/>
      <c r="Y441" s="145" t="str">
        <f t="shared" si="2205"/>
        <v/>
      </c>
      <c r="Z441" s="145" t="str">
        <f t="shared" si="2206"/>
        <v/>
      </c>
      <c r="AA441" s="145" t="str">
        <f t="shared" si="2207"/>
        <v/>
      </c>
      <c r="AB441" s="145" t="str">
        <f t="shared" si="2208"/>
        <v/>
      </c>
      <c r="AC441" s="178">
        <f t="shared" si="2223"/>
        <v>0</v>
      </c>
      <c r="AD441" s="308" t="str">
        <f t="shared" ref="AD441:AD442" si="2469">AD440</f>
        <v/>
      </c>
      <c r="AE441" s="145" t="str">
        <f t="shared" si="2225"/>
        <v/>
      </c>
      <c r="AF441" s="145" t="str">
        <f t="shared" si="2226"/>
        <v/>
      </c>
      <c r="AG441" s="182" t="str">
        <f t="shared" si="2227"/>
        <v/>
      </c>
      <c r="AH441" s="164">
        <f t="shared" si="2228"/>
        <v>0</v>
      </c>
      <c r="AJ441" s="164">
        <f t="shared" si="2229"/>
        <v>0</v>
      </c>
      <c r="AK441" s="164" t="str">
        <f t="shared" si="2230"/>
        <v>00000</v>
      </c>
      <c r="AL441" s="188" t="str">
        <f t="shared" si="2231"/>
        <v>0秒0</v>
      </c>
      <c r="AM441" s="189">
        <f t="shared" si="2232"/>
        <v>0</v>
      </c>
      <c r="AN441" s="189" t="str">
        <f t="shared" si="2233"/>
        <v>0</v>
      </c>
      <c r="AO441" s="189" t="str">
        <f t="shared" si="2234"/>
        <v>0</v>
      </c>
      <c r="AP441" s="189" t="str">
        <f t="shared" si="2235"/>
        <v>0m</v>
      </c>
      <c r="AQ441" s="189" t="str">
        <f t="shared" si="2236"/>
        <v>点</v>
      </c>
      <c r="AR441" s="164">
        <f t="shared" si="2237"/>
        <v>0</v>
      </c>
      <c r="AS441" s="144" t="str">
        <f t="shared" si="2238"/>
        <v/>
      </c>
      <c r="AT441" s="164">
        <f t="shared" si="2239"/>
        <v>0</v>
      </c>
      <c r="AU441" s="164">
        <f t="shared" si="2240"/>
        <v>0</v>
      </c>
      <c r="AV441" s="164">
        <f t="shared" si="2241"/>
        <v>0</v>
      </c>
      <c r="AW441" s="458"/>
      <c r="AX441" s="458"/>
      <c r="AY441" s="455"/>
      <c r="AZ441" s="452"/>
      <c r="BA441" s="145" t="str">
        <f t="shared" si="2242"/>
        <v/>
      </c>
      <c r="BB441" s="145" t="str">
        <f t="shared" si="2243"/>
        <v/>
      </c>
      <c r="BC441" s="145" t="str">
        <f t="shared" si="2244"/>
        <v/>
      </c>
      <c r="BD441" s="203" t="str">
        <f>IF(J441="","",COUNTIF($BC$14:BC441,BC441))</f>
        <v/>
      </c>
      <c r="BE441" s="1" t="str">
        <f t="shared" si="2245"/>
        <v/>
      </c>
      <c r="BF441" s="447"/>
      <c r="BG441" s="447"/>
      <c r="BH441" s="447"/>
      <c r="BI441" s="447"/>
      <c r="BJ441" s="447"/>
      <c r="BK441" s="449"/>
      <c r="BL441" s="447"/>
      <c r="BM441" s="447"/>
      <c r="BN441" s="145">
        <f>COUNTIF($AE$14:AE441,AD441&amp;"-"&amp;"*5000m*")</f>
        <v>0</v>
      </c>
      <c r="BO441" s="447"/>
      <c r="BP441" s="449"/>
      <c r="BQ441" s="447"/>
      <c r="BR441" s="447"/>
      <c r="BS441" s="447"/>
      <c r="BT441" s="447"/>
      <c r="BU441" s="447"/>
      <c r="BV441" s="447"/>
    </row>
    <row r="442" spans="1:74" s="1" customFormat="1" ht="18" customHeight="1" thickBot="1">
      <c r="A442" s="524"/>
      <c r="B442" s="169" t="s">
        <v>32</v>
      </c>
      <c r="C442" s="170"/>
      <c r="D442" s="32"/>
      <c r="E442" s="32"/>
      <c r="F442" s="33"/>
      <c r="G442" s="493"/>
      <c r="H442" s="493"/>
      <c r="I442" s="9" t="s">
        <v>33</v>
      </c>
      <c r="J442" s="112"/>
      <c r="K442" s="6" t="str">
        <f>IF(J442&gt;0,VLOOKUP(J442,男子登録情報!$J$1:$K$22,2,0),"")</f>
        <v/>
      </c>
      <c r="L442" s="10" t="s">
        <v>34</v>
      </c>
      <c r="M442" s="149"/>
      <c r="N442" s="7" t="str">
        <f t="shared" si="2203"/>
        <v/>
      </c>
      <c r="O442" s="271"/>
      <c r="P442" s="482"/>
      <c r="Q442" s="483"/>
      <c r="R442" s="484"/>
      <c r="S442" s="829"/>
      <c r="T442" s="829"/>
      <c r="W442" s="168">
        <f t="shared" si="2222"/>
        <v>0</v>
      </c>
      <c r="X442" s="447"/>
      <c r="Y442" s="145" t="str">
        <f t="shared" si="2205"/>
        <v/>
      </c>
      <c r="Z442" s="145" t="str">
        <f t="shared" si="2206"/>
        <v/>
      </c>
      <c r="AA442" s="145" t="str">
        <f t="shared" si="2207"/>
        <v/>
      </c>
      <c r="AB442" s="145" t="str">
        <f t="shared" si="2208"/>
        <v/>
      </c>
      <c r="AC442" s="178">
        <f t="shared" si="2223"/>
        <v>0</v>
      </c>
      <c r="AD442" s="309" t="str">
        <f t="shared" si="2469"/>
        <v/>
      </c>
      <c r="AE442" s="145" t="str">
        <f t="shared" si="2225"/>
        <v/>
      </c>
      <c r="AF442" s="145" t="str">
        <f t="shared" si="2226"/>
        <v/>
      </c>
      <c r="AG442" s="182" t="str">
        <f t="shared" si="2227"/>
        <v/>
      </c>
      <c r="AH442" s="164">
        <f t="shared" si="2228"/>
        <v>0</v>
      </c>
      <c r="AJ442" s="164">
        <f t="shared" si="2229"/>
        <v>0</v>
      </c>
      <c r="AK442" s="164" t="str">
        <f t="shared" si="2230"/>
        <v>00000</v>
      </c>
      <c r="AL442" s="188" t="str">
        <f t="shared" si="2231"/>
        <v>0秒0</v>
      </c>
      <c r="AM442" s="189">
        <f t="shared" si="2232"/>
        <v>0</v>
      </c>
      <c r="AN442" s="189" t="str">
        <f t="shared" si="2233"/>
        <v>0</v>
      </c>
      <c r="AO442" s="189" t="str">
        <f t="shared" si="2234"/>
        <v>0</v>
      </c>
      <c r="AP442" s="189" t="str">
        <f t="shared" si="2235"/>
        <v>0m</v>
      </c>
      <c r="AQ442" s="189" t="str">
        <f t="shared" si="2236"/>
        <v>点</v>
      </c>
      <c r="AR442" s="164">
        <f t="shared" si="2237"/>
        <v>0</v>
      </c>
      <c r="AS442" s="144" t="str">
        <f t="shared" si="2238"/>
        <v/>
      </c>
      <c r="AT442" s="164">
        <f t="shared" si="2239"/>
        <v>0</v>
      </c>
      <c r="AU442" s="164">
        <f t="shared" si="2240"/>
        <v>0</v>
      </c>
      <c r="AV442" s="164">
        <f t="shared" si="2241"/>
        <v>0</v>
      </c>
      <c r="AW442" s="459"/>
      <c r="AX442" s="459"/>
      <c r="AY442" s="456"/>
      <c r="AZ442" s="453"/>
      <c r="BA442" s="145" t="str">
        <f t="shared" si="2242"/>
        <v/>
      </c>
      <c r="BB442" s="145" t="str">
        <f t="shared" si="2243"/>
        <v/>
      </c>
      <c r="BC442" s="145" t="str">
        <f t="shared" si="2244"/>
        <v/>
      </c>
      <c r="BD442" s="203" t="str">
        <f>IF(J442="","",COUNTIF($BC$14:BC442,BC442))</f>
        <v/>
      </c>
      <c r="BE442" s="1" t="str">
        <f t="shared" si="2245"/>
        <v/>
      </c>
      <c r="BF442" s="447"/>
      <c r="BG442" s="447"/>
      <c r="BH442" s="447"/>
      <c r="BI442" s="447"/>
      <c r="BJ442" s="447"/>
      <c r="BK442" s="450"/>
      <c r="BL442" s="447"/>
      <c r="BM442" s="447"/>
      <c r="BN442" s="145">
        <f>COUNTIF($AE$14:AE442,AD442&amp;"-"&amp;"*5000m*")</f>
        <v>0</v>
      </c>
      <c r="BO442" s="447"/>
      <c r="BP442" s="450"/>
      <c r="BQ442" s="447"/>
      <c r="BR442" s="447"/>
      <c r="BS442" s="447"/>
      <c r="BT442" s="447"/>
      <c r="BU442" s="447"/>
      <c r="BV442" s="447"/>
    </row>
    <row r="443" spans="1:74" s="1" customFormat="1" ht="18" customHeight="1" thickTop="1" thickBot="1">
      <c r="A443" s="522">
        <v>144</v>
      </c>
      <c r="B443" s="500" t="s">
        <v>1224</v>
      </c>
      <c r="C443" s="502"/>
      <c r="D443" s="502" t="str">
        <f>IF(C443&gt;0,VLOOKUP(C443,男子登録情報!$A$1:$H$1688,3,0),"")</f>
        <v/>
      </c>
      <c r="E443" s="502" t="str">
        <f>IF(C443&gt;0,VLOOKUP(C443,男子登録情報!$A$1:$H$1688,4,0),"")</f>
        <v/>
      </c>
      <c r="F443" s="30" t="str">
        <f>IF(C443&gt;0,VLOOKUP(C443,男子登録情報!$A$1:$H$1688,8,0),"")</f>
        <v/>
      </c>
      <c r="G443" s="491" t="e">
        <f>IF(F444&gt;0,VLOOKUP(F444,男子登録情報!$N$2:$O$48,2,0),"")</f>
        <v>#N/A</v>
      </c>
      <c r="H443" s="491" t="str">
        <f t="shared" ref="H443" si="2470">IF(C443&gt;0,TEXT(C443,"100000000"),"000000000")</f>
        <v>000000000</v>
      </c>
      <c r="I443" s="5" t="s">
        <v>26</v>
      </c>
      <c r="J443" s="112"/>
      <c r="K443" s="6" t="str">
        <f>IF(J443&gt;0,VLOOKUP(J443,男子登録情報!$J$1:$K$22,2,0),"")</f>
        <v/>
      </c>
      <c r="L443" s="5" t="s">
        <v>29</v>
      </c>
      <c r="M443" s="150"/>
      <c r="N443" s="7" t="str">
        <f t="shared" si="2203"/>
        <v/>
      </c>
      <c r="O443" s="271"/>
      <c r="P443" s="512"/>
      <c r="Q443" s="513"/>
      <c r="R443" s="514"/>
      <c r="S443" s="827"/>
      <c r="T443" s="827"/>
      <c r="W443" s="168">
        <f t="shared" si="2222"/>
        <v>0</v>
      </c>
      <c r="X443" s="447">
        <f t="shared" ref="X443" si="2471">C443</f>
        <v>0</v>
      </c>
      <c r="Y443" s="145" t="str">
        <f t="shared" si="2205"/>
        <v/>
      </c>
      <c r="Z443" s="145" t="str">
        <f t="shared" si="2206"/>
        <v/>
      </c>
      <c r="AA443" s="145" t="str">
        <f t="shared" si="2207"/>
        <v/>
      </c>
      <c r="AB443" s="145" t="str">
        <f t="shared" si="2208"/>
        <v/>
      </c>
      <c r="AC443" s="178">
        <f t="shared" si="2223"/>
        <v>0</v>
      </c>
      <c r="AD443" s="307" t="str">
        <f t="shared" ref="AD443" si="2472">IF(D443="","",D443)</f>
        <v/>
      </c>
      <c r="AE443" s="145" t="str">
        <f t="shared" si="2225"/>
        <v/>
      </c>
      <c r="AF443" s="145" t="str">
        <f t="shared" si="2226"/>
        <v/>
      </c>
      <c r="AG443" s="182" t="str">
        <f t="shared" si="2227"/>
        <v/>
      </c>
      <c r="AH443" s="164">
        <f t="shared" si="2228"/>
        <v>0</v>
      </c>
      <c r="AJ443" s="164">
        <f t="shared" si="2229"/>
        <v>0</v>
      </c>
      <c r="AK443" s="164" t="str">
        <f t="shared" si="2230"/>
        <v>00000</v>
      </c>
      <c r="AL443" s="188" t="str">
        <f t="shared" si="2231"/>
        <v>0秒0</v>
      </c>
      <c r="AM443" s="189">
        <f t="shared" si="2232"/>
        <v>0</v>
      </c>
      <c r="AN443" s="189" t="str">
        <f t="shared" si="2233"/>
        <v>0</v>
      </c>
      <c r="AO443" s="189" t="str">
        <f t="shared" si="2234"/>
        <v>0</v>
      </c>
      <c r="AP443" s="189" t="str">
        <f t="shared" si="2235"/>
        <v>0m</v>
      </c>
      <c r="AQ443" s="189" t="str">
        <f t="shared" si="2236"/>
        <v>点</v>
      </c>
      <c r="AR443" s="164">
        <f t="shared" si="2237"/>
        <v>0</v>
      </c>
      <c r="AS443" s="144" t="str">
        <f t="shared" si="2238"/>
        <v/>
      </c>
      <c r="AT443" s="164">
        <f t="shared" si="2239"/>
        <v>0</v>
      </c>
      <c r="AU443" s="164">
        <f t="shared" si="2240"/>
        <v>0</v>
      </c>
      <c r="AV443" s="164">
        <f t="shared" si="2241"/>
        <v>0</v>
      </c>
      <c r="AW443" s="457">
        <f>IF(S443="",0,COUNTA($S$14:S445))</f>
        <v>0</v>
      </c>
      <c r="AX443" s="457">
        <f>IF(T443="",0,COUNTA($T$14:T445))</f>
        <v>0</v>
      </c>
      <c r="AY443" s="454">
        <f>IF(OR($K443="20100",$K444="20100",$K445="20100"),COUNTIF($K$14:K445,"20100"),0)</f>
        <v>0</v>
      </c>
      <c r="AZ443" s="451">
        <f t="shared" ref="AZ443" si="2473">IF($AY443=0,0,INDEX($M443:$M445,MATCH("20100",$K443:$K445,0),1))</f>
        <v>0</v>
      </c>
      <c r="BA443" s="145" t="str">
        <f t="shared" si="2242"/>
        <v/>
      </c>
      <c r="BB443" s="145" t="str">
        <f t="shared" si="2243"/>
        <v/>
      </c>
      <c r="BC443" s="145" t="str">
        <f t="shared" si="2244"/>
        <v/>
      </c>
      <c r="BD443" s="203" t="str">
        <f>IF(J443="","",COUNTIF($BC$14:BC443,BC443))</f>
        <v/>
      </c>
      <c r="BE443" s="1" t="str">
        <f t="shared" si="2245"/>
        <v/>
      </c>
      <c r="BF443" s="447" t="str">
        <f>IF(D443="","",COUNTIF($AD$14:AD443,AD443))</f>
        <v/>
      </c>
      <c r="BG443" s="447">
        <f t="shared" ref="BG443" si="2474">IF(BF443=1,BF443,0)</f>
        <v>0</v>
      </c>
      <c r="BH443" s="447" t="str">
        <f t="shared" ref="BH443" si="2475">IF(D443="","",$BL443)</f>
        <v/>
      </c>
      <c r="BI443" s="447" t="str">
        <f t="shared" ref="BI443" si="2476">IF(E443="","",$BL443)</f>
        <v/>
      </c>
      <c r="BJ443" s="447" t="str">
        <f t="shared" ref="BJ443" si="2477">IF(F443="","",$BL443)</f>
        <v/>
      </c>
      <c r="BK443" s="448" t="str">
        <f t="shared" ref="BK443" si="2478">IFERROR(IF(G443="","",BL443),"")</f>
        <v/>
      </c>
      <c r="BL443" s="447">
        <v>144</v>
      </c>
      <c r="BM443" s="447">
        <f t="shared" ref="BM443" si="2479">IF(C443&gt;0,"",IF(COUNTIF(BH443:BK445,BL443)=4,"",1))</f>
        <v>1</v>
      </c>
      <c r="BN443" s="145">
        <f>COUNTIF($AE$14:AE443,AD443&amp;"-"&amp;"*5000m*")</f>
        <v>0</v>
      </c>
      <c r="BO443" s="447">
        <f t="shared" ref="BO443" si="2480">SUM(BN443:BN445)/3</f>
        <v>0</v>
      </c>
      <c r="BP443" s="448" t="str">
        <f t="shared" ref="BP443" si="2481">IF(AD443="","",IF(AND(COUNTA(J443:J445)=0,COUNTA(S443:T445)=0),1,""))</f>
        <v/>
      </c>
      <c r="BQ443" s="447">
        <f t="shared" ref="BQ443:BR443" si="2482">IF(AND($AD443="",COUNTA(S443)&gt;0),1,0)</f>
        <v>0</v>
      </c>
      <c r="BR443" s="447">
        <f t="shared" si="2482"/>
        <v>0</v>
      </c>
      <c r="BS443" s="447" t="str">
        <f t="shared" ref="BS443" si="2483">D443&amp;"-"&amp;S443</f>
        <v>-</v>
      </c>
      <c r="BT443" s="447" t="str">
        <f>IF(S443="","",COUNTIF($BS$14:BS443,BS443))</f>
        <v/>
      </c>
      <c r="BU443" s="447" t="str">
        <f t="shared" ref="BU443" si="2484">D443&amp;"-"&amp;T443</f>
        <v>-</v>
      </c>
      <c r="BV443" s="447" t="str">
        <f>IF(T443="","",COUNTIF($BU$14:BU443,BU443))</f>
        <v/>
      </c>
    </row>
    <row r="444" spans="1:74" s="1" customFormat="1" ht="18" customHeight="1" thickBot="1">
      <c r="A444" s="523"/>
      <c r="B444" s="501"/>
      <c r="C444" s="503"/>
      <c r="D444" s="503"/>
      <c r="E444" s="503"/>
      <c r="F444" s="31" t="str">
        <f>IF(C443&gt;0,VLOOKUP(C443,男子登録情報!$A$1:$H$1688,5,0),"")</f>
        <v/>
      </c>
      <c r="G444" s="492"/>
      <c r="H444" s="492"/>
      <c r="I444" s="8" t="s">
        <v>30</v>
      </c>
      <c r="J444" s="112"/>
      <c r="K444" s="6" t="str">
        <f>IF(J444&gt;0,VLOOKUP(J444,男子登録情報!$J$1:$K$22,2,0),"")</f>
        <v/>
      </c>
      <c r="L444" s="8" t="s">
        <v>31</v>
      </c>
      <c r="M444" s="148"/>
      <c r="N444" s="7" t="str">
        <f t="shared" si="2203"/>
        <v/>
      </c>
      <c r="O444" s="271"/>
      <c r="P444" s="479"/>
      <c r="Q444" s="480"/>
      <c r="R444" s="481"/>
      <c r="S444" s="828"/>
      <c r="T444" s="828"/>
      <c r="W444" s="168">
        <f t="shared" si="2222"/>
        <v>0</v>
      </c>
      <c r="X444" s="447"/>
      <c r="Y444" s="145" t="str">
        <f t="shared" si="2205"/>
        <v/>
      </c>
      <c r="Z444" s="145" t="str">
        <f t="shared" si="2206"/>
        <v/>
      </c>
      <c r="AA444" s="145" t="str">
        <f t="shared" si="2207"/>
        <v/>
      </c>
      <c r="AB444" s="145" t="str">
        <f t="shared" si="2208"/>
        <v/>
      </c>
      <c r="AC444" s="178">
        <f t="shared" si="2223"/>
        <v>0</v>
      </c>
      <c r="AD444" s="308" t="str">
        <f t="shared" ref="AD444:AD445" si="2485">AD443</f>
        <v/>
      </c>
      <c r="AE444" s="145" t="str">
        <f t="shared" si="2225"/>
        <v/>
      </c>
      <c r="AF444" s="145" t="str">
        <f t="shared" si="2226"/>
        <v/>
      </c>
      <c r="AG444" s="182" t="str">
        <f t="shared" si="2227"/>
        <v/>
      </c>
      <c r="AH444" s="164">
        <f t="shared" si="2228"/>
        <v>0</v>
      </c>
      <c r="AJ444" s="164">
        <f t="shared" si="2229"/>
        <v>0</v>
      </c>
      <c r="AK444" s="164" t="str">
        <f t="shared" si="2230"/>
        <v>00000</v>
      </c>
      <c r="AL444" s="188" t="str">
        <f t="shared" si="2231"/>
        <v>0秒0</v>
      </c>
      <c r="AM444" s="189">
        <f t="shared" si="2232"/>
        <v>0</v>
      </c>
      <c r="AN444" s="189" t="str">
        <f t="shared" si="2233"/>
        <v>0</v>
      </c>
      <c r="AO444" s="189" t="str">
        <f t="shared" si="2234"/>
        <v>0</v>
      </c>
      <c r="AP444" s="189" t="str">
        <f t="shared" si="2235"/>
        <v>0m</v>
      </c>
      <c r="AQ444" s="189" t="str">
        <f t="shared" si="2236"/>
        <v>点</v>
      </c>
      <c r="AR444" s="164">
        <f t="shared" si="2237"/>
        <v>0</v>
      </c>
      <c r="AS444" s="144" t="str">
        <f t="shared" si="2238"/>
        <v/>
      </c>
      <c r="AT444" s="164">
        <f t="shared" si="2239"/>
        <v>0</v>
      </c>
      <c r="AU444" s="164">
        <f t="shared" si="2240"/>
        <v>0</v>
      </c>
      <c r="AV444" s="164">
        <f t="shared" si="2241"/>
        <v>0</v>
      </c>
      <c r="AW444" s="458"/>
      <c r="AX444" s="458"/>
      <c r="AY444" s="455"/>
      <c r="AZ444" s="452"/>
      <c r="BA444" s="145" t="str">
        <f t="shared" si="2242"/>
        <v/>
      </c>
      <c r="BB444" s="145" t="str">
        <f t="shared" si="2243"/>
        <v/>
      </c>
      <c r="BC444" s="145" t="str">
        <f t="shared" si="2244"/>
        <v/>
      </c>
      <c r="BD444" s="203" t="str">
        <f>IF(J444="","",COUNTIF($BC$14:BC444,BC444))</f>
        <v/>
      </c>
      <c r="BE444" s="1" t="str">
        <f t="shared" si="2245"/>
        <v/>
      </c>
      <c r="BF444" s="447"/>
      <c r="BG444" s="447"/>
      <c r="BH444" s="447"/>
      <c r="BI444" s="447"/>
      <c r="BJ444" s="447"/>
      <c r="BK444" s="449"/>
      <c r="BL444" s="447"/>
      <c r="BM444" s="447"/>
      <c r="BN444" s="145">
        <f>COUNTIF($AE$14:AE444,AD444&amp;"-"&amp;"*5000m*")</f>
        <v>0</v>
      </c>
      <c r="BO444" s="447"/>
      <c r="BP444" s="449"/>
      <c r="BQ444" s="447"/>
      <c r="BR444" s="447"/>
      <c r="BS444" s="447"/>
      <c r="BT444" s="447"/>
      <c r="BU444" s="447"/>
      <c r="BV444" s="447"/>
    </row>
    <row r="445" spans="1:74" s="1" customFormat="1" ht="18" customHeight="1" thickBot="1">
      <c r="A445" s="524"/>
      <c r="B445" s="169" t="s">
        <v>32</v>
      </c>
      <c r="C445" s="170"/>
      <c r="D445" s="32"/>
      <c r="E445" s="32"/>
      <c r="F445" s="33"/>
      <c r="G445" s="493"/>
      <c r="H445" s="493"/>
      <c r="I445" s="9" t="s">
        <v>33</v>
      </c>
      <c r="J445" s="112"/>
      <c r="K445" s="6" t="str">
        <f>IF(J445&gt;0,VLOOKUP(J445,男子登録情報!$J$1:$K$22,2,0),"")</f>
        <v/>
      </c>
      <c r="L445" s="10" t="s">
        <v>34</v>
      </c>
      <c r="M445" s="149"/>
      <c r="N445" s="7" t="str">
        <f t="shared" si="2203"/>
        <v/>
      </c>
      <c r="O445" s="271"/>
      <c r="P445" s="482"/>
      <c r="Q445" s="483"/>
      <c r="R445" s="484"/>
      <c r="S445" s="829"/>
      <c r="T445" s="829"/>
      <c r="W445" s="168">
        <f t="shared" si="2222"/>
        <v>0</v>
      </c>
      <c r="X445" s="447"/>
      <c r="Y445" s="145" t="str">
        <f t="shared" si="2205"/>
        <v/>
      </c>
      <c r="Z445" s="145" t="str">
        <f t="shared" si="2206"/>
        <v/>
      </c>
      <c r="AA445" s="145" t="str">
        <f t="shared" si="2207"/>
        <v/>
      </c>
      <c r="AB445" s="145" t="str">
        <f t="shared" si="2208"/>
        <v/>
      </c>
      <c r="AC445" s="178">
        <f t="shared" si="2223"/>
        <v>0</v>
      </c>
      <c r="AD445" s="309" t="str">
        <f t="shared" si="2485"/>
        <v/>
      </c>
      <c r="AE445" s="145" t="str">
        <f t="shared" si="2225"/>
        <v/>
      </c>
      <c r="AF445" s="145" t="str">
        <f t="shared" si="2226"/>
        <v/>
      </c>
      <c r="AG445" s="182" t="str">
        <f t="shared" si="2227"/>
        <v/>
      </c>
      <c r="AH445" s="164">
        <f t="shared" si="2228"/>
        <v>0</v>
      </c>
      <c r="AJ445" s="164">
        <f t="shared" si="2229"/>
        <v>0</v>
      </c>
      <c r="AK445" s="164" t="str">
        <f t="shared" si="2230"/>
        <v>00000</v>
      </c>
      <c r="AL445" s="188" t="str">
        <f t="shared" si="2231"/>
        <v>0秒0</v>
      </c>
      <c r="AM445" s="189">
        <f t="shared" si="2232"/>
        <v>0</v>
      </c>
      <c r="AN445" s="189" t="str">
        <f t="shared" si="2233"/>
        <v>0</v>
      </c>
      <c r="AO445" s="189" t="str">
        <f t="shared" si="2234"/>
        <v>0</v>
      </c>
      <c r="AP445" s="189" t="str">
        <f t="shared" si="2235"/>
        <v>0m</v>
      </c>
      <c r="AQ445" s="189" t="str">
        <f t="shared" si="2236"/>
        <v>点</v>
      </c>
      <c r="AR445" s="164">
        <f t="shared" si="2237"/>
        <v>0</v>
      </c>
      <c r="AS445" s="144" t="str">
        <f t="shared" si="2238"/>
        <v/>
      </c>
      <c r="AT445" s="164">
        <f t="shared" si="2239"/>
        <v>0</v>
      </c>
      <c r="AU445" s="164">
        <f t="shared" si="2240"/>
        <v>0</v>
      </c>
      <c r="AV445" s="164">
        <f t="shared" si="2241"/>
        <v>0</v>
      </c>
      <c r="AW445" s="459"/>
      <c r="AX445" s="459"/>
      <c r="AY445" s="456"/>
      <c r="AZ445" s="453"/>
      <c r="BA445" s="145" t="str">
        <f t="shared" si="2242"/>
        <v/>
      </c>
      <c r="BB445" s="145" t="str">
        <f t="shared" si="2243"/>
        <v/>
      </c>
      <c r="BC445" s="145" t="str">
        <f t="shared" si="2244"/>
        <v/>
      </c>
      <c r="BD445" s="203" t="str">
        <f>IF(J445="","",COUNTIF($BC$14:BC445,BC445))</f>
        <v/>
      </c>
      <c r="BE445" s="1" t="str">
        <f t="shared" si="2245"/>
        <v/>
      </c>
      <c r="BF445" s="447"/>
      <c r="BG445" s="447"/>
      <c r="BH445" s="447"/>
      <c r="BI445" s="447"/>
      <c r="BJ445" s="447"/>
      <c r="BK445" s="450"/>
      <c r="BL445" s="447"/>
      <c r="BM445" s="447"/>
      <c r="BN445" s="145">
        <f>COUNTIF($AE$14:AE445,AD445&amp;"-"&amp;"*5000m*")</f>
        <v>0</v>
      </c>
      <c r="BO445" s="447"/>
      <c r="BP445" s="450"/>
      <c r="BQ445" s="447"/>
      <c r="BR445" s="447"/>
      <c r="BS445" s="447"/>
      <c r="BT445" s="447"/>
      <c r="BU445" s="447"/>
      <c r="BV445" s="447"/>
    </row>
    <row r="446" spans="1:74" s="1" customFormat="1" ht="18" customHeight="1" thickTop="1" thickBot="1">
      <c r="A446" s="522">
        <v>145</v>
      </c>
      <c r="B446" s="500" t="s">
        <v>1224</v>
      </c>
      <c r="C446" s="502"/>
      <c r="D446" s="502" t="str">
        <f>IF(C446&gt;0,VLOOKUP(C446,男子登録情報!$A$1:$H$1688,3,0),"")</f>
        <v/>
      </c>
      <c r="E446" s="502" t="str">
        <f>IF(C446&gt;0,VLOOKUP(C446,男子登録情報!$A$1:$H$1688,4,0),"")</f>
        <v/>
      </c>
      <c r="F446" s="30" t="str">
        <f>IF(C446&gt;0,VLOOKUP(C446,男子登録情報!$A$1:$H$1688,8,0),"")</f>
        <v/>
      </c>
      <c r="G446" s="491" t="e">
        <f>IF(F447&gt;0,VLOOKUP(F447,男子登録情報!$N$2:$O$48,2,0),"")</f>
        <v>#N/A</v>
      </c>
      <c r="H446" s="491" t="str">
        <f t="shared" ref="H446" si="2486">IF(C446&gt;0,TEXT(C446,"100000000"),"000000000")</f>
        <v>000000000</v>
      </c>
      <c r="I446" s="5" t="s">
        <v>26</v>
      </c>
      <c r="J446" s="112"/>
      <c r="K446" s="6" t="str">
        <f>IF(J446&gt;0,VLOOKUP(J446,男子登録情報!$J$1:$K$22,2,0),"")</f>
        <v/>
      </c>
      <c r="L446" s="5" t="s">
        <v>29</v>
      </c>
      <c r="M446" s="150"/>
      <c r="N446" s="7" t="str">
        <f t="shared" si="2203"/>
        <v/>
      </c>
      <c r="O446" s="271"/>
      <c r="P446" s="512"/>
      <c r="Q446" s="513"/>
      <c r="R446" s="514"/>
      <c r="S446" s="827"/>
      <c r="T446" s="827"/>
      <c r="W446" s="168">
        <f t="shared" si="2222"/>
        <v>0</v>
      </c>
      <c r="X446" s="447">
        <f t="shared" ref="X446" si="2487">C446</f>
        <v>0</v>
      </c>
      <c r="Y446" s="145" t="str">
        <f t="shared" si="2205"/>
        <v/>
      </c>
      <c r="Z446" s="145" t="str">
        <f t="shared" si="2206"/>
        <v/>
      </c>
      <c r="AA446" s="145" t="str">
        <f t="shared" si="2207"/>
        <v/>
      </c>
      <c r="AB446" s="145" t="str">
        <f t="shared" si="2208"/>
        <v/>
      </c>
      <c r="AC446" s="178">
        <f t="shared" si="2223"/>
        <v>0</v>
      </c>
      <c r="AD446" s="307" t="str">
        <f t="shared" ref="AD446" si="2488">IF(D446="","",D446)</f>
        <v/>
      </c>
      <c r="AE446" s="145" t="str">
        <f t="shared" si="2225"/>
        <v/>
      </c>
      <c r="AF446" s="145" t="str">
        <f t="shared" si="2226"/>
        <v/>
      </c>
      <c r="AG446" s="182" t="str">
        <f t="shared" si="2227"/>
        <v/>
      </c>
      <c r="AH446" s="164">
        <f t="shared" si="2228"/>
        <v>0</v>
      </c>
      <c r="AJ446" s="164">
        <f t="shared" si="2229"/>
        <v>0</v>
      </c>
      <c r="AK446" s="164" t="str">
        <f t="shared" si="2230"/>
        <v>00000</v>
      </c>
      <c r="AL446" s="188" t="str">
        <f t="shared" si="2231"/>
        <v>0秒0</v>
      </c>
      <c r="AM446" s="189">
        <f t="shared" si="2232"/>
        <v>0</v>
      </c>
      <c r="AN446" s="189" t="str">
        <f t="shared" si="2233"/>
        <v>0</v>
      </c>
      <c r="AO446" s="189" t="str">
        <f t="shared" si="2234"/>
        <v>0</v>
      </c>
      <c r="AP446" s="189" t="str">
        <f t="shared" si="2235"/>
        <v>0m</v>
      </c>
      <c r="AQ446" s="189" t="str">
        <f t="shared" si="2236"/>
        <v>点</v>
      </c>
      <c r="AR446" s="164">
        <f t="shared" si="2237"/>
        <v>0</v>
      </c>
      <c r="AS446" s="144" t="str">
        <f t="shared" si="2238"/>
        <v/>
      </c>
      <c r="AT446" s="164">
        <f t="shared" si="2239"/>
        <v>0</v>
      </c>
      <c r="AU446" s="164">
        <f t="shared" si="2240"/>
        <v>0</v>
      </c>
      <c r="AV446" s="164">
        <f t="shared" si="2241"/>
        <v>0</v>
      </c>
      <c r="AW446" s="457">
        <f>IF(S446="",0,COUNTA($S$14:S448))</f>
        <v>0</v>
      </c>
      <c r="AX446" s="457">
        <f>IF(T446="",0,COUNTA($T$14:T448))</f>
        <v>0</v>
      </c>
      <c r="AY446" s="454">
        <f>IF(OR($K446="20100",$K447="20100",$K448="20100"),COUNTIF($K$14:K448,"20100"),0)</f>
        <v>0</v>
      </c>
      <c r="AZ446" s="451">
        <f t="shared" ref="AZ446" si="2489">IF($AY446=0,0,INDEX($M446:$M448,MATCH("20100",$K446:$K448,0),1))</f>
        <v>0</v>
      </c>
      <c r="BA446" s="145" t="str">
        <f t="shared" si="2242"/>
        <v/>
      </c>
      <c r="BB446" s="145" t="str">
        <f t="shared" si="2243"/>
        <v/>
      </c>
      <c r="BC446" s="145" t="str">
        <f t="shared" si="2244"/>
        <v/>
      </c>
      <c r="BD446" s="203" t="str">
        <f>IF(J446="","",COUNTIF($BC$14:BC446,BC446))</f>
        <v/>
      </c>
      <c r="BE446" s="1" t="str">
        <f t="shared" si="2245"/>
        <v/>
      </c>
      <c r="BF446" s="447" t="str">
        <f>IF(D446="","",COUNTIF($AD$14:AD446,AD446))</f>
        <v/>
      </c>
      <c r="BG446" s="447">
        <f t="shared" ref="BG446" si="2490">IF(BF446=1,BF446,0)</f>
        <v>0</v>
      </c>
      <c r="BH446" s="447" t="str">
        <f t="shared" ref="BH446" si="2491">IF(D446="","",$BL446)</f>
        <v/>
      </c>
      <c r="BI446" s="447" t="str">
        <f t="shared" ref="BI446" si="2492">IF(E446="","",$BL446)</f>
        <v/>
      </c>
      <c r="BJ446" s="447" t="str">
        <f t="shared" ref="BJ446" si="2493">IF(F446="","",$BL446)</f>
        <v/>
      </c>
      <c r="BK446" s="448" t="str">
        <f t="shared" ref="BK446" si="2494">IFERROR(IF(G446="","",BL446),"")</f>
        <v/>
      </c>
      <c r="BL446" s="447">
        <v>145</v>
      </c>
      <c r="BM446" s="447">
        <f t="shared" ref="BM446" si="2495">IF(C446&gt;0,"",IF(COUNTIF(BH446:BK448,BL446)=4,"",1))</f>
        <v>1</v>
      </c>
      <c r="BN446" s="145">
        <f>COUNTIF($AE$14:AE446,AD446&amp;"-"&amp;"*5000m*")</f>
        <v>0</v>
      </c>
      <c r="BO446" s="447">
        <f t="shared" ref="BO446" si="2496">SUM(BN446:BN448)/3</f>
        <v>0</v>
      </c>
      <c r="BP446" s="448" t="str">
        <f t="shared" ref="BP446" si="2497">IF(AD446="","",IF(AND(COUNTA(J446:J448)=0,COUNTA(S446:T448)=0),1,""))</f>
        <v/>
      </c>
      <c r="BQ446" s="447">
        <f t="shared" ref="BQ446:BR446" si="2498">IF(AND($AD446="",COUNTA(S446)&gt;0),1,0)</f>
        <v>0</v>
      </c>
      <c r="BR446" s="447">
        <f t="shared" si="2498"/>
        <v>0</v>
      </c>
      <c r="BS446" s="447" t="str">
        <f t="shared" ref="BS446" si="2499">D446&amp;"-"&amp;S446</f>
        <v>-</v>
      </c>
      <c r="BT446" s="447" t="str">
        <f>IF(S446="","",COUNTIF($BS$14:BS446,BS446))</f>
        <v/>
      </c>
      <c r="BU446" s="447" t="str">
        <f t="shared" ref="BU446" si="2500">D446&amp;"-"&amp;T446</f>
        <v>-</v>
      </c>
      <c r="BV446" s="447" t="str">
        <f>IF(T446="","",COUNTIF($BU$14:BU446,BU446))</f>
        <v/>
      </c>
    </row>
    <row r="447" spans="1:74" s="1" customFormat="1" ht="18" customHeight="1" thickBot="1">
      <c r="A447" s="523"/>
      <c r="B447" s="501"/>
      <c r="C447" s="503"/>
      <c r="D447" s="503"/>
      <c r="E447" s="503"/>
      <c r="F447" s="31" t="str">
        <f>IF(C446&gt;0,VLOOKUP(C446,男子登録情報!$A$1:$H$1688,5,0),"")</f>
        <v/>
      </c>
      <c r="G447" s="492"/>
      <c r="H447" s="492"/>
      <c r="I447" s="8" t="s">
        <v>30</v>
      </c>
      <c r="J447" s="112"/>
      <c r="K447" s="6" t="str">
        <f>IF(J447&gt;0,VLOOKUP(J447,男子登録情報!$J$1:$K$22,2,0),"")</f>
        <v/>
      </c>
      <c r="L447" s="8" t="s">
        <v>31</v>
      </c>
      <c r="M447" s="148"/>
      <c r="N447" s="7" t="str">
        <f t="shared" si="2203"/>
        <v/>
      </c>
      <c r="O447" s="271"/>
      <c r="P447" s="479"/>
      <c r="Q447" s="480"/>
      <c r="R447" s="481"/>
      <c r="S447" s="828"/>
      <c r="T447" s="828"/>
      <c r="W447" s="168">
        <f t="shared" si="2222"/>
        <v>0</v>
      </c>
      <c r="X447" s="447"/>
      <c r="Y447" s="145" t="str">
        <f t="shared" si="2205"/>
        <v/>
      </c>
      <c r="Z447" s="145" t="str">
        <f t="shared" si="2206"/>
        <v/>
      </c>
      <c r="AA447" s="145" t="str">
        <f t="shared" si="2207"/>
        <v/>
      </c>
      <c r="AB447" s="145" t="str">
        <f t="shared" si="2208"/>
        <v/>
      </c>
      <c r="AC447" s="178">
        <f t="shared" si="2223"/>
        <v>0</v>
      </c>
      <c r="AD447" s="308" t="str">
        <f t="shared" ref="AD447:AD448" si="2501">AD446</f>
        <v/>
      </c>
      <c r="AE447" s="145" t="str">
        <f t="shared" si="2225"/>
        <v/>
      </c>
      <c r="AF447" s="145" t="str">
        <f t="shared" si="2226"/>
        <v/>
      </c>
      <c r="AG447" s="182" t="str">
        <f t="shared" si="2227"/>
        <v/>
      </c>
      <c r="AH447" s="164">
        <f t="shared" si="2228"/>
        <v>0</v>
      </c>
      <c r="AJ447" s="164">
        <f t="shared" si="2229"/>
        <v>0</v>
      </c>
      <c r="AK447" s="164" t="str">
        <f t="shared" si="2230"/>
        <v>00000</v>
      </c>
      <c r="AL447" s="188" t="str">
        <f t="shared" si="2231"/>
        <v>0秒0</v>
      </c>
      <c r="AM447" s="189">
        <f t="shared" si="2232"/>
        <v>0</v>
      </c>
      <c r="AN447" s="189" t="str">
        <f t="shared" si="2233"/>
        <v>0</v>
      </c>
      <c r="AO447" s="189" t="str">
        <f t="shared" si="2234"/>
        <v>0</v>
      </c>
      <c r="AP447" s="189" t="str">
        <f t="shared" si="2235"/>
        <v>0m</v>
      </c>
      <c r="AQ447" s="189" t="str">
        <f t="shared" si="2236"/>
        <v>点</v>
      </c>
      <c r="AR447" s="164">
        <f t="shared" si="2237"/>
        <v>0</v>
      </c>
      <c r="AS447" s="144" t="str">
        <f t="shared" si="2238"/>
        <v/>
      </c>
      <c r="AT447" s="164">
        <f t="shared" si="2239"/>
        <v>0</v>
      </c>
      <c r="AU447" s="164">
        <f t="shared" si="2240"/>
        <v>0</v>
      </c>
      <c r="AV447" s="164">
        <f t="shared" si="2241"/>
        <v>0</v>
      </c>
      <c r="AW447" s="458"/>
      <c r="AX447" s="458"/>
      <c r="AY447" s="455"/>
      <c r="AZ447" s="452"/>
      <c r="BA447" s="145" t="str">
        <f t="shared" si="2242"/>
        <v/>
      </c>
      <c r="BB447" s="145" t="str">
        <f t="shared" si="2243"/>
        <v/>
      </c>
      <c r="BC447" s="145" t="str">
        <f t="shared" si="2244"/>
        <v/>
      </c>
      <c r="BD447" s="203" t="str">
        <f>IF(J447="","",COUNTIF($BC$14:BC447,BC447))</f>
        <v/>
      </c>
      <c r="BE447" s="1" t="str">
        <f t="shared" si="2245"/>
        <v/>
      </c>
      <c r="BF447" s="447"/>
      <c r="BG447" s="447"/>
      <c r="BH447" s="447"/>
      <c r="BI447" s="447"/>
      <c r="BJ447" s="447"/>
      <c r="BK447" s="449"/>
      <c r="BL447" s="447"/>
      <c r="BM447" s="447"/>
      <c r="BN447" s="145">
        <f>COUNTIF($AE$14:AE447,AD447&amp;"-"&amp;"*5000m*")</f>
        <v>0</v>
      </c>
      <c r="BO447" s="447"/>
      <c r="BP447" s="449"/>
      <c r="BQ447" s="447"/>
      <c r="BR447" s="447"/>
      <c r="BS447" s="447"/>
      <c r="BT447" s="447"/>
      <c r="BU447" s="447"/>
      <c r="BV447" s="447"/>
    </row>
    <row r="448" spans="1:74" s="1" customFormat="1" ht="18" customHeight="1" thickBot="1">
      <c r="A448" s="524"/>
      <c r="B448" s="169" t="s">
        <v>32</v>
      </c>
      <c r="C448" s="170"/>
      <c r="D448" s="32"/>
      <c r="E448" s="32"/>
      <c r="F448" s="33"/>
      <c r="G448" s="493"/>
      <c r="H448" s="493"/>
      <c r="I448" s="9" t="s">
        <v>33</v>
      </c>
      <c r="J448" s="112"/>
      <c r="K448" s="6" t="str">
        <f>IF(J448&gt;0,VLOOKUP(J448,男子登録情報!$J$1:$K$22,2,0),"")</f>
        <v/>
      </c>
      <c r="L448" s="10" t="s">
        <v>34</v>
      </c>
      <c r="M448" s="149"/>
      <c r="N448" s="7" t="str">
        <f t="shared" si="2203"/>
        <v/>
      </c>
      <c r="O448" s="271"/>
      <c r="P448" s="482"/>
      <c r="Q448" s="483"/>
      <c r="R448" s="484"/>
      <c r="S448" s="829"/>
      <c r="T448" s="829"/>
      <c r="W448" s="168">
        <f t="shared" si="2222"/>
        <v>0</v>
      </c>
      <c r="X448" s="447"/>
      <c r="Y448" s="145" t="str">
        <f t="shared" si="2205"/>
        <v/>
      </c>
      <c r="Z448" s="145" t="str">
        <f t="shared" si="2206"/>
        <v/>
      </c>
      <c r="AA448" s="145" t="str">
        <f t="shared" si="2207"/>
        <v/>
      </c>
      <c r="AB448" s="145" t="str">
        <f t="shared" si="2208"/>
        <v/>
      </c>
      <c r="AC448" s="178">
        <f t="shared" si="2223"/>
        <v>0</v>
      </c>
      <c r="AD448" s="309" t="str">
        <f t="shared" si="2501"/>
        <v/>
      </c>
      <c r="AE448" s="145" t="str">
        <f t="shared" si="2225"/>
        <v/>
      </c>
      <c r="AF448" s="145" t="str">
        <f t="shared" si="2226"/>
        <v/>
      </c>
      <c r="AG448" s="182" t="str">
        <f t="shared" si="2227"/>
        <v/>
      </c>
      <c r="AH448" s="164">
        <f t="shared" si="2228"/>
        <v>0</v>
      </c>
      <c r="AJ448" s="164">
        <f t="shared" si="2229"/>
        <v>0</v>
      </c>
      <c r="AK448" s="164" t="str">
        <f t="shared" si="2230"/>
        <v>00000</v>
      </c>
      <c r="AL448" s="188" t="str">
        <f t="shared" si="2231"/>
        <v>0秒0</v>
      </c>
      <c r="AM448" s="189">
        <f t="shared" si="2232"/>
        <v>0</v>
      </c>
      <c r="AN448" s="189" t="str">
        <f t="shared" si="2233"/>
        <v>0</v>
      </c>
      <c r="AO448" s="189" t="str">
        <f t="shared" si="2234"/>
        <v>0</v>
      </c>
      <c r="AP448" s="189" t="str">
        <f t="shared" si="2235"/>
        <v>0m</v>
      </c>
      <c r="AQ448" s="189" t="str">
        <f t="shared" si="2236"/>
        <v>点</v>
      </c>
      <c r="AR448" s="164">
        <f t="shared" si="2237"/>
        <v>0</v>
      </c>
      <c r="AS448" s="144" t="str">
        <f t="shared" si="2238"/>
        <v/>
      </c>
      <c r="AT448" s="164">
        <f t="shared" si="2239"/>
        <v>0</v>
      </c>
      <c r="AU448" s="164">
        <f t="shared" si="2240"/>
        <v>0</v>
      </c>
      <c r="AV448" s="164">
        <f t="shared" si="2241"/>
        <v>0</v>
      </c>
      <c r="AW448" s="459"/>
      <c r="AX448" s="459"/>
      <c r="AY448" s="456"/>
      <c r="AZ448" s="453"/>
      <c r="BA448" s="145" t="str">
        <f t="shared" si="2242"/>
        <v/>
      </c>
      <c r="BB448" s="145" t="str">
        <f t="shared" si="2243"/>
        <v/>
      </c>
      <c r="BC448" s="145" t="str">
        <f t="shared" si="2244"/>
        <v/>
      </c>
      <c r="BD448" s="203" t="str">
        <f>IF(J448="","",COUNTIF($BC$14:BC448,BC448))</f>
        <v/>
      </c>
      <c r="BE448" s="1" t="str">
        <f t="shared" si="2245"/>
        <v/>
      </c>
      <c r="BF448" s="447"/>
      <c r="BG448" s="447"/>
      <c r="BH448" s="447"/>
      <c r="BI448" s="447"/>
      <c r="BJ448" s="447"/>
      <c r="BK448" s="450"/>
      <c r="BL448" s="447"/>
      <c r="BM448" s="447"/>
      <c r="BN448" s="145">
        <f>COUNTIF($AE$14:AE448,AD448&amp;"-"&amp;"*5000m*")</f>
        <v>0</v>
      </c>
      <c r="BO448" s="447"/>
      <c r="BP448" s="450"/>
      <c r="BQ448" s="447"/>
      <c r="BR448" s="447"/>
      <c r="BS448" s="447"/>
      <c r="BT448" s="447"/>
      <c r="BU448" s="447"/>
      <c r="BV448" s="447"/>
    </row>
    <row r="449" spans="1:74" s="1" customFormat="1" ht="18" customHeight="1" thickTop="1" thickBot="1">
      <c r="A449" s="522">
        <v>146</v>
      </c>
      <c r="B449" s="500" t="s">
        <v>1224</v>
      </c>
      <c r="C449" s="502"/>
      <c r="D449" s="502" t="str">
        <f>IF(C449&gt;0,VLOOKUP(C449,男子登録情報!$A$1:$H$1688,3,0),"")</f>
        <v/>
      </c>
      <c r="E449" s="502" t="str">
        <f>IF(C449&gt;0,VLOOKUP(C449,男子登録情報!$A$1:$H$1688,4,0),"")</f>
        <v/>
      </c>
      <c r="F449" s="30" t="str">
        <f>IF(C449&gt;0,VLOOKUP(C449,男子登録情報!$A$1:$H$1688,8,0),"")</f>
        <v/>
      </c>
      <c r="G449" s="491" t="e">
        <f>IF(F450&gt;0,VLOOKUP(F450,男子登録情報!$N$2:$O$48,2,0),"")</f>
        <v>#N/A</v>
      </c>
      <c r="H449" s="491" t="str">
        <f t="shared" ref="H449" si="2502">IF(C449&gt;0,TEXT(C449,"100000000"),"000000000")</f>
        <v>000000000</v>
      </c>
      <c r="I449" s="5" t="s">
        <v>26</v>
      </c>
      <c r="J449" s="112"/>
      <c r="K449" s="6" t="str">
        <f>IF(J449&gt;0,VLOOKUP(J449,男子登録情報!$J$1:$K$22,2,0),"")</f>
        <v/>
      </c>
      <c r="L449" s="5" t="s">
        <v>29</v>
      </c>
      <c r="M449" s="150"/>
      <c r="N449" s="7" t="str">
        <f t="shared" si="2203"/>
        <v/>
      </c>
      <c r="O449" s="271"/>
      <c r="P449" s="512"/>
      <c r="Q449" s="513"/>
      <c r="R449" s="514"/>
      <c r="S449" s="827"/>
      <c r="T449" s="827"/>
      <c r="W449" s="168">
        <f t="shared" si="2222"/>
        <v>0</v>
      </c>
      <c r="X449" s="447">
        <f t="shared" ref="X449" si="2503">C449</f>
        <v>0</v>
      </c>
      <c r="Y449" s="145" t="str">
        <f t="shared" si="2205"/>
        <v/>
      </c>
      <c r="Z449" s="145" t="str">
        <f t="shared" si="2206"/>
        <v/>
      </c>
      <c r="AA449" s="145" t="str">
        <f t="shared" si="2207"/>
        <v/>
      </c>
      <c r="AB449" s="145" t="str">
        <f t="shared" si="2208"/>
        <v/>
      </c>
      <c r="AC449" s="178">
        <f t="shared" si="2223"/>
        <v>0</v>
      </c>
      <c r="AD449" s="307" t="str">
        <f t="shared" ref="AD449" si="2504">IF(D449="","",D449)</f>
        <v/>
      </c>
      <c r="AE449" s="145" t="str">
        <f t="shared" si="2225"/>
        <v/>
      </c>
      <c r="AF449" s="145" t="str">
        <f t="shared" si="2226"/>
        <v/>
      </c>
      <c r="AG449" s="182" t="str">
        <f t="shared" si="2227"/>
        <v/>
      </c>
      <c r="AH449" s="164">
        <f t="shared" si="2228"/>
        <v>0</v>
      </c>
      <c r="AJ449" s="164">
        <f t="shared" si="2229"/>
        <v>0</v>
      </c>
      <c r="AK449" s="164" t="str">
        <f t="shared" si="2230"/>
        <v>00000</v>
      </c>
      <c r="AL449" s="188" t="str">
        <f t="shared" si="2231"/>
        <v>0秒0</v>
      </c>
      <c r="AM449" s="189">
        <f t="shared" si="2232"/>
        <v>0</v>
      </c>
      <c r="AN449" s="189" t="str">
        <f t="shared" si="2233"/>
        <v>0</v>
      </c>
      <c r="AO449" s="189" t="str">
        <f t="shared" si="2234"/>
        <v>0</v>
      </c>
      <c r="AP449" s="189" t="str">
        <f t="shared" si="2235"/>
        <v>0m</v>
      </c>
      <c r="AQ449" s="189" t="str">
        <f t="shared" si="2236"/>
        <v>点</v>
      </c>
      <c r="AR449" s="164">
        <f t="shared" si="2237"/>
        <v>0</v>
      </c>
      <c r="AS449" s="144" t="str">
        <f t="shared" si="2238"/>
        <v/>
      </c>
      <c r="AT449" s="164">
        <f t="shared" si="2239"/>
        <v>0</v>
      </c>
      <c r="AU449" s="164">
        <f t="shared" si="2240"/>
        <v>0</v>
      </c>
      <c r="AV449" s="164">
        <f t="shared" si="2241"/>
        <v>0</v>
      </c>
      <c r="AW449" s="457">
        <f>IF(S449="",0,COUNTA($S$14:S451))</f>
        <v>0</v>
      </c>
      <c r="AX449" s="457">
        <f>IF(T449="",0,COUNTA($T$14:T451))</f>
        <v>0</v>
      </c>
      <c r="AY449" s="454">
        <f>IF(OR($K449="20100",$K450="20100",$K451="20100"),COUNTIF($K$14:K451,"20100"),0)</f>
        <v>0</v>
      </c>
      <c r="AZ449" s="451">
        <f t="shared" ref="AZ449" si="2505">IF($AY449=0,0,INDEX($M449:$M451,MATCH("20100",$K449:$K451,0),1))</f>
        <v>0</v>
      </c>
      <c r="BA449" s="145" t="str">
        <f t="shared" si="2242"/>
        <v/>
      </c>
      <c r="BB449" s="145" t="str">
        <f t="shared" si="2243"/>
        <v/>
      </c>
      <c r="BC449" s="145" t="str">
        <f t="shared" si="2244"/>
        <v/>
      </c>
      <c r="BD449" s="203" t="str">
        <f>IF(J449="","",COUNTIF($BC$14:BC449,BC449))</f>
        <v/>
      </c>
      <c r="BE449" s="1" t="str">
        <f t="shared" si="2245"/>
        <v/>
      </c>
      <c r="BF449" s="447" t="str">
        <f>IF(D449="","",COUNTIF($AD$14:AD449,AD449))</f>
        <v/>
      </c>
      <c r="BG449" s="447">
        <f t="shared" ref="BG449" si="2506">IF(BF449=1,BF449,0)</f>
        <v>0</v>
      </c>
      <c r="BH449" s="447" t="str">
        <f t="shared" ref="BH449" si="2507">IF(D449="","",$BL449)</f>
        <v/>
      </c>
      <c r="BI449" s="447" t="str">
        <f t="shared" ref="BI449" si="2508">IF(E449="","",$BL449)</f>
        <v/>
      </c>
      <c r="BJ449" s="447" t="str">
        <f t="shared" ref="BJ449" si="2509">IF(F449="","",$BL449)</f>
        <v/>
      </c>
      <c r="BK449" s="448" t="str">
        <f t="shared" ref="BK449" si="2510">IFERROR(IF(G449="","",BL449),"")</f>
        <v/>
      </c>
      <c r="BL449" s="447">
        <v>146</v>
      </c>
      <c r="BM449" s="447">
        <f t="shared" ref="BM449" si="2511">IF(C449&gt;0,"",IF(COUNTIF(BH449:BK451,BL449)=4,"",1))</f>
        <v>1</v>
      </c>
      <c r="BN449" s="145">
        <f>COUNTIF($AE$14:AE449,AD449&amp;"-"&amp;"*5000m*")</f>
        <v>0</v>
      </c>
      <c r="BO449" s="447">
        <f t="shared" ref="BO449" si="2512">SUM(BN449:BN451)/3</f>
        <v>0</v>
      </c>
      <c r="BP449" s="448" t="str">
        <f t="shared" ref="BP449" si="2513">IF(AD449="","",IF(AND(COUNTA(J449:J451)=0,COUNTA(S449:T451)=0),1,""))</f>
        <v/>
      </c>
      <c r="BQ449" s="447">
        <f t="shared" ref="BQ449:BR449" si="2514">IF(AND($AD449="",COUNTA(S449)&gt;0),1,0)</f>
        <v>0</v>
      </c>
      <c r="BR449" s="447">
        <f t="shared" si="2514"/>
        <v>0</v>
      </c>
      <c r="BS449" s="447" t="str">
        <f t="shared" ref="BS449" si="2515">D449&amp;"-"&amp;S449</f>
        <v>-</v>
      </c>
      <c r="BT449" s="447" t="str">
        <f>IF(S449="","",COUNTIF($BS$14:BS449,BS449))</f>
        <v/>
      </c>
      <c r="BU449" s="447" t="str">
        <f t="shared" ref="BU449" si="2516">D449&amp;"-"&amp;T449</f>
        <v>-</v>
      </c>
      <c r="BV449" s="447" t="str">
        <f>IF(T449="","",COUNTIF($BU$14:BU449,BU449))</f>
        <v/>
      </c>
    </row>
    <row r="450" spans="1:74" s="1" customFormat="1" ht="18" customHeight="1" thickBot="1">
      <c r="A450" s="523"/>
      <c r="B450" s="501"/>
      <c r="C450" s="503"/>
      <c r="D450" s="503"/>
      <c r="E450" s="503"/>
      <c r="F450" s="31" t="str">
        <f>IF(C449&gt;0,VLOOKUP(C449,男子登録情報!$A$1:$H$1688,5,0),"")</f>
        <v/>
      </c>
      <c r="G450" s="492"/>
      <c r="H450" s="492"/>
      <c r="I450" s="8" t="s">
        <v>30</v>
      </c>
      <c r="J450" s="112"/>
      <c r="K450" s="6" t="str">
        <f>IF(J450&gt;0,VLOOKUP(J450,男子登録情報!$J$1:$K$22,2,0),"")</f>
        <v/>
      </c>
      <c r="L450" s="8" t="s">
        <v>31</v>
      </c>
      <c r="M450" s="148"/>
      <c r="N450" s="7" t="str">
        <f t="shared" si="2203"/>
        <v/>
      </c>
      <c r="O450" s="271"/>
      <c r="P450" s="479"/>
      <c r="Q450" s="480"/>
      <c r="R450" s="481"/>
      <c r="S450" s="828"/>
      <c r="T450" s="828"/>
      <c r="W450" s="168">
        <f t="shared" si="2222"/>
        <v>0</v>
      </c>
      <c r="X450" s="447"/>
      <c r="Y450" s="145" t="str">
        <f t="shared" si="2205"/>
        <v/>
      </c>
      <c r="Z450" s="145" t="str">
        <f t="shared" si="2206"/>
        <v/>
      </c>
      <c r="AA450" s="145" t="str">
        <f t="shared" si="2207"/>
        <v/>
      </c>
      <c r="AB450" s="145" t="str">
        <f t="shared" si="2208"/>
        <v/>
      </c>
      <c r="AC450" s="178">
        <f t="shared" si="2223"/>
        <v>0</v>
      </c>
      <c r="AD450" s="308" t="str">
        <f t="shared" ref="AD450:AD451" si="2517">AD449</f>
        <v/>
      </c>
      <c r="AE450" s="145" t="str">
        <f t="shared" si="2225"/>
        <v/>
      </c>
      <c r="AF450" s="145" t="str">
        <f t="shared" si="2226"/>
        <v/>
      </c>
      <c r="AG450" s="182" t="str">
        <f t="shared" si="2227"/>
        <v/>
      </c>
      <c r="AH450" s="164">
        <f t="shared" si="2228"/>
        <v>0</v>
      </c>
      <c r="AJ450" s="164">
        <f t="shared" si="2229"/>
        <v>0</v>
      </c>
      <c r="AK450" s="164" t="str">
        <f t="shared" si="2230"/>
        <v>00000</v>
      </c>
      <c r="AL450" s="188" t="str">
        <f t="shared" si="2231"/>
        <v>0秒0</v>
      </c>
      <c r="AM450" s="189">
        <f t="shared" si="2232"/>
        <v>0</v>
      </c>
      <c r="AN450" s="189" t="str">
        <f t="shared" si="2233"/>
        <v>0</v>
      </c>
      <c r="AO450" s="189" t="str">
        <f t="shared" si="2234"/>
        <v>0</v>
      </c>
      <c r="AP450" s="189" t="str">
        <f t="shared" si="2235"/>
        <v>0m</v>
      </c>
      <c r="AQ450" s="189" t="str">
        <f t="shared" si="2236"/>
        <v>点</v>
      </c>
      <c r="AR450" s="164">
        <f t="shared" si="2237"/>
        <v>0</v>
      </c>
      <c r="AS450" s="144" t="str">
        <f t="shared" si="2238"/>
        <v/>
      </c>
      <c r="AT450" s="164">
        <f t="shared" si="2239"/>
        <v>0</v>
      </c>
      <c r="AU450" s="164">
        <f t="shared" si="2240"/>
        <v>0</v>
      </c>
      <c r="AV450" s="164">
        <f t="shared" si="2241"/>
        <v>0</v>
      </c>
      <c r="AW450" s="458"/>
      <c r="AX450" s="458"/>
      <c r="AY450" s="455"/>
      <c r="AZ450" s="452"/>
      <c r="BA450" s="145" t="str">
        <f t="shared" si="2242"/>
        <v/>
      </c>
      <c r="BB450" s="145" t="str">
        <f t="shared" si="2243"/>
        <v/>
      </c>
      <c r="BC450" s="145" t="str">
        <f t="shared" si="2244"/>
        <v/>
      </c>
      <c r="BD450" s="203" t="str">
        <f>IF(J450="","",COUNTIF($BC$14:BC450,BC450))</f>
        <v/>
      </c>
      <c r="BE450" s="1" t="str">
        <f t="shared" si="2245"/>
        <v/>
      </c>
      <c r="BF450" s="447"/>
      <c r="BG450" s="447"/>
      <c r="BH450" s="447"/>
      <c r="BI450" s="447"/>
      <c r="BJ450" s="447"/>
      <c r="BK450" s="449"/>
      <c r="BL450" s="447"/>
      <c r="BM450" s="447"/>
      <c r="BN450" s="145">
        <f>COUNTIF($AE$14:AE450,AD450&amp;"-"&amp;"*5000m*")</f>
        <v>0</v>
      </c>
      <c r="BO450" s="447"/>
      <c r="BP450" s="449"/>
      <c r="BQ450" s="447"/>
      <c r="BR450" s="447"/>
      <c r="BS450" s="447"/>
      <c r="BT450" s="447"/>
      <c r="BU450" s="447"/>
      <c r="BV450" s="447"/>
    </row>
    <row r="451" spans="1:74" s="1" customFormat="1" ht="18" customHeight="1" thickBot="1">
      <c r="A451" s="524"/>
      <c r="B451" s="169" t="s">
        <v>32</v>
      </c>
      <c r="C451" s="170"/>
      <c r="D451" s="32"/>
      <c r="E451" s="32"/>
      <c r="F451" s="33"/>
      <c r="G451" s="493"/>
      <c r="H451" s="493"/>
      <c r="I451" s="9" t="s">
        <v>33</v>
      </c>
      <c r="J451" s="112"/>
      <c r="K451" s="6" t="str">
        <f>IF(J451&gt;0,VLOOKUP(J451,男子登録情報!$J$1:$K$22,2,0),"")</f>
        <v/>
      </c>
      <c r="L451" s="10" t="s">
        <v>34</v>
      </c>
      <c r="M451" s="149"/>
      <c r="N451" s="7" t="str">
        <f t="shared" si="2203"/>
        <v/>
      </c>
      <c r="O451" s="271"/>
      <c r="P451" s="482"/>
      <c r="Q451" s="483"/>
      <c r="R451" s="484"/>
      <c r="S451" s="829"/>
      <c r="T451" s="829"/>
      <c r="W451" s="168">
        <f t="shared" si="2222"/>
        <v>0</v>
      </c>
      <c r="X451" s="447"/>
      <c r="Y451" s="145" t="str">
        <f t="shared" si="2205"/>
        <v/>
      </c>
      <c r="Z451" s="145" t="str">
        <f t="shared" si="2206"/>
        <v/>
      </c>
      <c r="AA451" s="145" t="str">
        <f t="shared" si="2207"/>
        <v/>
      </c>
      <c r="AB451" s="145" t="str">
        <f t="shared" si="2208"/>
        <v/>
      </c>
      <c r="AC451" s="178">
        <f t="shared" si="2223"/>
        <v>0</v>
      </c>
      <c r="AD451" s="309" t="str">
        <f t="shared" si="2517"/>
        <v/>
      </c>
      <c r="AE451" s="145" t="str">
        <f t="shared" si="2225"/>
        <v/>
      </c>
      <c r="AF451" s="145" t="str">
        <f t="shared" si="2226"/>
        <v/>
      </c>
      <c r="AG451" s="182" t="str">
        <f t="shared" si="2227"/>
        <v/>
      </c>
      <c r="AH451" s="164">
        <f t="shared" si="2228"/>
        <v>0</v>
      </c>
      <c r="AJ451" s="164">
        <f t="shared" si="2229"/>
        <v>0</v>
      </c>
      <c r="AK451" s="164" t="str">
        <f t="shared" si="2230"/>
        <v>00000</v>
      </c>
      <c r="AL451" s="188" t="str">
        <f t="shared" si="2231"/>
        <v>0秒0</v>
      </c>
      <c r="AM451" s="189">
        <f t="shared" si="2232"/>
        <v>0</v>
      </c>
      <c r="AN451" s="189" t="str">
        <f t="shared" si="2233"/>
        <v>0</v>
      </c>
      <c r="AO451" s="189" t="str">
        <f t="shared" si="2234"/>
        <v>0</v>
      </c>
      <c r="AP451" s="189" t="str">
        <f t="shared" si="2235"/>
        <v>0m</v>
      </c>
      <c r="AQ451" s="189" t="str">
        <f t="shared" si="2236"/>
        <v>点</v>
      </c>
      <c r="AR451" s="164">
        <f t="shared" si="2237"/>
        <v>0</v>
      </c>
      <c r="AS451" s="144" t="str">
        <f t="shared" si="2238"/>
        <v/>
      </c>
      <c r="AT451" s="164">
        <f t="shared" si="2239"/>
        <v>0</v>
      </c>
      <c r="AU451" s="164">
        <f t="shared" si="2240"/>
        <v>0</v>
      </c>
      <c r="AV451" s="164">
        <f t="shared" si="2241"/>
        <v>0</v>
      </c>
      <c r="AW451" s="459"/>
      <c r="AX451" s="459"/>
      <c r="AY451" s="456"/>
      <c r="AZ451" s="453"/>
      <c r="BA451" s="145" t="str">
        <f t="shared" si="2242"/>
        <v/>
      </c>
      <c r="BB451" s="145" t="str">
        <f t="shared" si="2243"/>
        <v/>
      </c>
      <c r="BC451" s="145" t="str">
        <f t="shared" si="2244"/>
        <v/>
      </c>
      <c r="BD451" s="203" t="str">
        <f>IF(J451="","",COUNTIF($BC$14:BC451,BC451))</f>
        <v/>
      </c>
      <c r="BE451" s="1" t="str">
        <f t="shared" si="2245"/>
        <v/>
      </c>
      <c r="BF451" s="447"/>
      <c r="BG451" s="447"/>
      <c r="BH451" s="447"/>
      <c r="BI451" s="447"/>
      <c r="BJ451" s="447"/>
      <c r="BK451" s="450"/>
      <c r="BL451" s="447"/>
      <c r="BM451" s="447"/>
      <c r="BN451" s="145">
        <f>COUNTIF($AE$14:AE451,AD451&amp;"-"&amp;"*5000m*")</f>
        <v>0</v>
      </c>
      <c r="BO451" s="447"/>
      <c r="BP451" s="450"/>
      <c r="BQ451" s="447"/>
      <c r="BR451" s="447"/>
      <c r="BS451" s="447"/>
      <c r="BT451" s="447"/>
      <c r="BU451" s="447"/>
      <c r="BV451" s="447"/>
    </row>
    <row r="452" spans="1:74" s="1" customFormat="1" ht="18" customHeight="1" thickTop="1" thickBot="1">
      <c r="A452" s="522">
        <v>147</v>
      </c>
      <c r="B452" s="500" t="s">
        <v>1224</v>
      </c>
      <c r="C452" s="502"/>
      <c r="D452" s="502" t="str">
        <f>IF(C452&gt;0,VLOOKUP(C452,男子登録情報!$A$1:$H$1688,3,0),"")</f>
        <v/>
      </c>
      <c r="E452" s="502" t="str">
        <f>IF(C452&gt;0,VLOOKUP(C452,男子登録情報!$A$1:$H$1688,4,0),"")</f>
        <v/>
      </c>
      <c r="F452" s="30" t="str">
        <f>IF(C452&gt;0,VLOOKUP(C452,男子登録情報!$A$1:$H$1688,8,0),"")</f>
        <v/>
      </c>
      <c r="G452" s="491" t="e">
        <f>IF(F453&gt;0,VLOOKUP(F453,男子登録情報!$N$2:$O$48,2,0),"")</f>
        <v>#N/A</v>
      </c>
      <c r="H452" s="491" t="str">
        <f t="shared" ref="H452" si="2518">IF(C452&gt;0,TEXT(C452,"100000000"),"000000000")</f>
        <v>000000000</v>
      </c>
      <c r="I452" s="5" t="s">
        <v>26</v>
      </c>
      <c r="J452" s="112"/>
      <c r="K452" s="6" t="str">
        <f>IF(J452&gt;0,VLOOKUP(J452,男子登録情報!$J$1:$K$22,2,0),"")</f>
        <v/>
      </c>
      <c r="L452" s="5" t="s">
        <v>29</v>
      </c>
      <c r="M452" s="150"/>
      <c r="N452" s="7" t="str">
        <f t="shared" si="2203"/>
        <v/>
      </c>
      <c r="O452" s="271"/>
      <c r="P452" s="512"/>
      <c r="Q452" s="513"/>
      <c r="R452" s="514"/>
      <c r="S452" s="827"/>
      <c r="T452" s="827"/>
      <c r="W452" s="168">
        <f t="shared" si="2222"/>
        <v>0</v>
      </c>
      <c r="X452" s="447">
        <f t="shared" ref="X452" si="2519">C452</f>
        <v>0</v>
      </c>
      <c r="Y452" s="145" t="str">
        <f t="shared" si="2205"/>
        <v/>
      </c>
      <c r="Z452" s="145" t="str">
        <f t="shared" si="2206"/>
        <v/>
      </c>
      <c r="AA452" s="145" t="str">
        <f t="shared" si="2207"/>
        <v/>
      </c>
      <c r="AB452" s="145" t="str">
        <f t="shared" si="2208"/>
        <v/>
      </c>
      <c r="AC452" s="178">
        <f t="shared" si="2223"/>
        <v>0</v>
      </c>
      <c r="AD452" s="307" t="str">
        <f t="shared" ref="AD452" si="2520">IF(D452="","",D452)</f>
        <v/>
      </c>
      <c r="AE452" s="145" t="str">
        <f t="shared" si="2225"/>
        <v/>
      </c>
      <c r="AF452" s="145" t="str">
        <f t="shared" si="2226"/>
        <v/>
      </c>
      <c r="AG452" s="182" t="str">
        <f t="shared" si="2227"/>
        <v/>
      </c>
      <c r="AH452" s="164">
        <f t="shared" si="2228"/>
        <v>0</v>
      </c>
      <c r="AJ452" s="164">
        <f t="shared" si="2229"/>
        <v>0</v>
      </c>
      <c r="AK452" s="164" t="str">
        <f t="shared" si="2230"/>
        <v>00000</v>
      </c>
      <c r="AL452" s="188" t="str">
        <f t="shared" si="2231"/>
        <v>0秒0</v>
      </c>
      <c r="AM452" s="189">
        <f t="shared" si="2232"/>
        <v>0</v>
      </c>
      <c r="AN452" s="189" t="str">
        <f t="shared" si="2233"/>
        <v>0</v>
      </c>
      <c r="AO452" s="189" t="str">
        <f t="shared" si="2234"/>
        <v>0</v>
      </c>
      <c r="AP452" s="189" t="str">
        <f t="shared" si="2235"/>
        <v>0m</v>
      </c>
      <c r="AQ452" s="189" t="str">
        <f t="shared" si="2236"/>
        <v>点</v>
      </c>
      <c r="AR452" s="164">
        <f t="shared" si="2237"/>
        <v>0</v>
      </c>
      <c r="AS452" s="144" t="str">
        <f t="shared" si="2238"/>
        <v/>
      </c>
      <c r="AT452" s="164">
        <f t="shared" si="2239"/>
        <v>0</v>
      </c>
      <c r="AU452" s="164">
        <f t="shared" si="2240"/>
        <v>0</v>
      </c>
      <c r="AV452" s="164">
        <f t="shared" si="2241"/>
        <v>0</v>
      </c>
      <c r="AW452" s="457">
        <f>IF(S452="",0,COUNTA($S$14:S454))</f>
        <v>0</v>
      </c>
      <c r="AX452" s="457">
        <f>IF(T452="",0,COUNTA($T$14:T454))</f>
        <v>0</v>
      </c>
      <c r="AY452" s="454">
        <f>IF(OR($K452="20100",$K453="20100",$K454="20100"),COUNTIF($K$14:K454,"20100"),0)</f>
        <v>0</v>
      </c>
      <c r="AZ452" s="451">
        <f t="shared" ref="AZ452" si="2521">IF($AY452=0,0,INDEX($M452:$M454,MATCH("20100",$K452:$K454,0),1))</f>
        <v>0</v>
      </c>
      <c r="BA452" s="145" t="str">
        <f t="shared" si="2242"/>
        <v/>
      </c>
      <c r="BB452" s="145" t="str">
        <f t="shared" si="2243"/>
        <v/>
      </c>
      <c r="BC452" s="145" t="str">
        <f t="shared" si="2244"/>
        <v/>
      </c>
      <c r="BD452" s="203" t="str">
        <f>IF(J452="","",COUNTIF($BC$14:BC452,BC452))</f>
        <v/>
      </c>
      <c r="BE452" s="1" t="str">
        <f t="shared" si="2245"/>
        <v/>
      </c>
      <c r="BF452" s="447" t="str">
        <f>IF(D452="","",COUNTIF($AD$14:AD452,AD452))</f>
        <v/>
      </c>
      <c r="BG452" s="447">
        <f t="shared" ref="BG452" si="2522">IF(BF452=1,BF452,0)</f>
        <v>0</v>
      </c>
      <c r="BH452" s="447" t="str">
        <f t="shared" ref="BH452" si="2523">IF(D452="","",$BL452)</f>
        <v/>
      </c>
      <c r="BI452" s="447" t="str">
        <f t="shared" ref="BI452" si="2524">IF(E452="","",$BL452)</f>
        <v/>
      </c>
      <c r="BJ452" s="447" t="str">
        <f t="shared" ref="BJ452" si="2525">IF(F452="","",$BL452)</f>
        <v/>
      </c>
      <c r="BK452" s="448" t="str">
        <f t="shared" ref="BK452" si="2526">IFERROR(IF(G452="","",BL452),"")</f>
        <v/>
      </c>
      <c r="BL452" s="447">
        <v>147</v>
      </c>
      <c r="BM452" s="447">
        <f t="shared" ref="BM452" si="2527">IF(C452&gt;0,"",IF(COUNTIF(BH452:BK454,BL452)=4,"",1))</f>
        <v>1</v>
      </c>
      <c r="BN452" s="145">
        <f>COUNTIF($AE$14:AE452,AD452&amp;"-"&amp;"*5000m*")</f>
        <v>0</v>
      </c>
      <c r="BO452" s="447">
        <f t="shared" ref="BO452" si="2528">SUM(BN452:BN454)/3</f>
        <v>0</v>
      </c>
      <c r="BP452" s="448" t="str">
        <f t="shared" ref="BP452" si="2529">IF(AD452="","",IF(AND(COUNTA(J452:J454)=0,COUNTA(S452:T454)=0),1,""))</f>
        <v/>
      </c>
      <c r="BQ452" s="447">
        <f t="shared" ref="BQ452:BR452" si="2530">IF(AND($AD452="",COUNTA(S452)&gt;0),1,0)</f>
        <v>0</v>
      </c>
      <c r="BR452" s="447">
        <f t="shared" si="2530"/>
        <v>0</v>
      </c>
      <c r="BS452" s="447" t="str">
        <f t="shared" ref="BS452" si="2531">D452&amp;"-"&amp;S452</f>
        <v>-</v>
      </c>
      <c r="BT452" s="447" t="str">
        <f>IF(S452="","",COUNTIF($BS$14:BS452,BS452))</f>
        <v/>
      </c>
      <c r="BU452" s="447" t="str">
        <f t="shared" ref="BU452" si="2532">D452&amp;"-"&amp;T452</f>
        <v>-</v>
      </c>
      <c r="BV452" s="447" t="str">
        <f>IF(T452="","",COUNTIF($BU$14:BU452,BU452))</f>
        <v/>
      </c>
    </row>
    <row r="453" spans="1:74" s="1" customFormat="1" ht="18" customHeight="1" thickBot="1">
      <c r="A453" s="523"/>
      <c r="B453" s="501"/>
      <c r="C453" s="503"/>
      <c r="D453" s="503"/>
      <c r="E453" s="503"/>
      <c r="F453" s="31" t="str">
        <f>IF(C452&gt;0,VLOOKUP(C452,男子登録情報!$A$1:$H$1688,5,0),"")</f>
        <v/>
      </c>
      <c r="G453" s="492"/>
      <c r="H453" s="492"/>
      <c r="I453" s="8" t="s">
        <v>30</v>
      </c>
      <c r="J453" s="112"/>
      <c r="K453" s="6" t="str">
        <f>IF(J453&gt;0,VLOOKUP(J453,男子登録情報!$J$1:$K$22,2,0),"")</f>
        <v/>
      </c>
      <c r="L453" s="8" t="s">
        <v>31</v>
      </c>
      <c r="M453" s="148"/>
      <c r="N453" s="7" t="str">
        <f t="shared" si="2203"/>
        <v/>
      </c>
      <c r="O453" s="271"/>
      <c r="P453" s="479"/>
      <c r="Q453" s="480"/>
      <c r="R453" s="481"/>
      <c r="S453" s="828"/>
      <c r="T453" s="828"/>
      <c r="W453" s="168">
        <f t="shared" si="2222"/>
        <v>0</v>
      </c>
      <c r="X453" s="447"/>
      <c r="Y453" s="145" t="str">
        <f t="shared" si="2205"/>
        <v/>
      </c>
      <c r="Z453" s="145" t="str">
        <f t="shared" si="2206"/>
        <v/>
      </c>
      <c r="AA453" s="145" t="str">
        <f t="shared" si="2207"/>
        <v/>
      </c>
      <c r="AB453" s="145" t="str">
        <f t="shared" si="2208"/>
        <v/>
      </c>
      <c r="AC453" s="178">
        <f t="shared" si="2223"/>
        <v>0</v>
      </c>
      <c r="AD453" s="308" t="str">
        <f t="shared" ref="AD453:AD454" si="2533">AD452</f>
        <v/>
      </c>
      <c r="AE453" s="145" t="str">
        <f t="shared" si="2225"/>
        <v/>
      </c>
      <c r="AF453" s="145" t="str">
        <f t="shared" si="2226"/>
        <v/>
      </c>
      <c r="AG453" s="182" t="str">
        <f t="shared" si="2227"/>
        <v/>
      </c>
      <c r="AH453" s="164">
        <f t="shared" si="2228"/>
        <v>0</v>
      </c>
      <c r="AJ453" s="164">
        <f t="shared" si="2229"/>
        <v>0</v>
      </c>
      <c r="AK453" s="164" t="str">
        <f t="shared" si="2230"/>
        <v>00000</v>
      </c>
      <c r="AL453" s="188" t="str">
        <f t="shared" si="2231"/>
        <v>0秒0</v>
      </c>
      <c r="AM453" s="189">
        <f t="shared" si="2232"/>
        <v>0</v>
      </c>
      <c r="AN453" s="189" t="str">
        <f t="shared" si="2233"/>
        <v>0</v>
      </c>
      <c r="AO453" s="189" t="str">
        <f t="shared" si="2234"/>
        <v>0</v>
      </c>
      <c r="AP453" s="189" t="str">
        <f t="shared" si="2235"/>
        <v>0m</v>
      </c>
      <c r="AQ453" s="189" t="str">
        <f t="shared" si="2236"/>
        <v>点</v>
      </c>
      <c r="AR453" s="164">
        <f t="shared" si="2237"/>
        <v>0</v>
      </c>
      <c r="AS453" s="144" t="str">
        <f t="shared" si="2238"/>
        <v/>
      </c>
      <c r="AT453" s="164">
        <f t="shared" si="2239"/>
        <v>0</v>
      </c>
      <c r="AU453" s="164">
        <f t="shared" si="2240"/>
        <v>0</v>
      </c>
      <c r="AV453" s="164">
        <f t="shared" si="2241"/>
        <v>0</v>
      </c>
      <c r="AW453" s="458"/>
      <c r="AX453" s="458"/>
      <c r="AY453" s="455"/>
      <c r="AZ453" s="452"/>
      <c r="BA453" s="145" t="str">
        <f t="shared" si="2242"/>
        <v/>
      </c>
      <c r="BB453" s="145" t="str">
        <f t="shared" si="2243"/>
        <v/>
      </c>
      <c r="BC453" s="145" t="str">
        <f t="shared" si="2244"/>
        <v/>
      </c>
      <c r="BD453" s="203" t="str">
        <f>IF(J453="","",COUNTIF($BC$14:BC453,BC453))</f>
        <v/>
      </c>
      <c r="BE453" s="1" t="str">
        <f t="shared" si="2245"/>
        <v/>
      </c>
      <c r="BF453" s="447"/>
      <c r="BG453" s="447"/>
      <c r="BH453" s="447"/>
      <c r="BI453" s="447"/>
      <c r="BJ453" s="447"/>
      <c r="BK453" s="449"/>
      <c r="BL453" s="447"/>
      <c r="BM453" s="447"/>
      <c r="BN453" s="145">
        <f>COUNTIF($AE$14:AE453,AD453&amp;"-"&amp;"*5000m*")</f>
        <v>0</v>
      </c>
      <c r="BO453" s="447"/>
      <c r="BP453" s="449"/>
      <c r="BQ453" s="447"/>
      <c r="BR453" s="447"/>
      <c r="BS453" s="447"/>
      <c r="BT453" s="447"/>
      <c r="BU453" s="447"/>
      <c r="BV453" s="447"/>
    </row>
    <row r="454" spans="1:74" s="1" customFormat="1" ht="18" customHeight="1" thickBot="1">
      <c r="A454" s="524"/>
      <c r="B454" s="169" t="s">
        <v>32</v>
      </c>
      <c r="C454" s="170"/>
      <c r="D454" s="32"/>
      <c r="E454" s="32"/>
      <c r="F454" s="33"/>
      <c r="G454" s="493"/>
      <c r="H454" s="493"/>
      <c r="I454" s="9" t="s">
        <v>33</v>
      </c>
      <c r="J454" s="112"/>
      <c r="K454" s="6" t="str">
        <f>IF(J454&gt;0,VLOOKUP(J454,男子登録情報!$J$1:$K$22,2,0),"")</f>
        <v/>
      </c>
      <c r="L454" s="10" t="s">
        <v>34</v>
      </c>
      <c r="M454" s="149"/>
      <c r="N454" s="7" t="str">
        <f t="shared" si="2203"/>
        <v/>
      </c>
      <c r="O454" s="271"/>
      <c r="P454" s="482"/>
      <c r="Q454" s="483"/>
      <c r="R454" s="484"/>
      <c r="S454" s="829"/>
      <c r="T454" s="829"/>
      <c r="W454" s="168">
        <f t="shared" si="2222"/>
        <v>0</v>
      </c>
      <c r="X454" s="447"/>
      <c r="Y454" s="145" t="str">
        <f t="shared" si="2205"/>
        <v/>
      </c>
      <c r="Z454" s="145" t="str">
        <f t="shared" si="2206"/>
        <v/>
      </c>
      <c r="AA454" s="145" t="str">
        <f t="shared" si="2207"/>
        <v/>
      </c>
      <c r="AB454" s="145" t="str">
        <f t="shared" si="2208"/>
        <v/>
      </c>
      <c r="AC454" s="178">
        <f t="shared" si="2223"/>
        <v>0</v>
      </c>
      <c r="AD454" s="309" t="str">
        <f t="shared" si="2533"/>
        <v/>
      </c>
      <c r="AE454" s="145" t="str">
        <f t="shared" si="2225"/>
        <v/>
      </c>
      <c r="AF454" s="145" t="str">
        <f t="shared" si="2226"/>
        <v/>
      </c>
      <c r="AG454" s="182" t="str">
        <f t="shared" si="2227"/>
        <v/>
      </c>
      <c r="AH454" s="164">
        <f t="shared" si="2228"/>
        <v>0</v>
      </c>
      <c r="AJ454" s="164">
        <f t="shared" si="2229"/>
        <v>0</v>
      </c>
      <c r="AK454" s="164" t="str">
        <f t="shared" si="2230"/>
        <v>00000</v>
      </c>
      <c r="AL454" s="188" t="str">
        <f t="shared" si="2231"/>
        <v>0秒0</v>
      </c>
      <c r="AM454" s="189">
        <f t="shared" si="2232"/>
        <v>0</v>
      </c>
      <c r="AN454" s="189" t="str">
        <f t="shared" si="2233"/>
        <v>0</v>
      </c>
      <c r="AO454" s="189" t="str">
        <f t="shared" si="2234"/>
        <v>0</v>
      </c>
      <c r="AP454" s="189" t="str">
        <f t="shared" si="2235"/>
        <v>0m</v>
      </c>
      <c r="AQ454" s="189" t="str">
        <f t="shared" si="2236"/>
        <v>点</v>
      </c>
      <c r="AR454" s="164">
        <f t="shared" si="2237"/>
        <v>0</v>
      </c>
      <c r="AS454" s="144" t="str">
        <f t="shared" si="2238"/>
        <v/>
      </c>
      <c r="AT454" s="164">
        <f t="shared" si="2239"/>
        <v>0</v>
      </c>
      <c r="AU454" s="164">
        <f t="shared" si="2240"/>
        <v>0</v>
      </c>
      <c r="AV454" s="164">
        <f t="shared" si="2241"/>
        <v>0</v>
      </c>
      <c r="AW454" s="459"/>
      <c r="AX454" s="459"/>
      <c r="AY454" s="456"/>
      <c r="AZ454" s="453"/>
      <c r="BA454" s="145" t="str">
        <f t="shared" si="2242"/>
        <v/>
      </c>
      <c r="BB454" s="145" t="str">
        <f t="shared" si="2243"/>
        <v/>
      </c>
      <c r="BC454" s="145" t="str">
        <f t="shared" si="2244"/>
        <v/>
      </c>
      <c r="BD454" s="203" t="str">
        <f>IF(J454="","",COUNTIF($BC$14:BC454,BC454))</f>
        <v/>
      </c>
      <c r="BE454" s="1" t="str">
        <f t="shared" si="2245"/>
        <v/>
      </c>
      <c r="BF454" s="447"/>
      <c r="BG454" s="447"/>
      <c r="BH454" s="447"/>
      <c r="BI454" s="447"/>
      <c r="BJ454" s="447"/>
      <c r="BK454" s="450"/>
      <c r="BL454" s="447"/>
      <c r="BM454" s="447"/>
      <c r="BN454" s="145">
        <f>COUNTIF($AE$14:AE454,AD454&amp;"-"&amp;"*5000m*")</f>
        <v>0</v>
      </c>
      <c r="BO454" s="447"/>
      <c r="BP454" s="450"/>
      <c r="BQ454" s="447"/>
      <c r="BR454" s="447"/>
      <c r="BS454" s="447"/>
      <c r="BT454" s="447"/>
      <c r="BU454" s="447"/>
      <c r="BV454" s="447"/>
    </row>
    <row r="455" spans="1:74" s="1" customFormat="1" ht="18" customHeight="1" thickTop="1" thickBot="1">
      <c r="A455" s="522">
        <v>148</v>
      </c>
      <c r="B455" s="500" t="s">
        <v>1224</v>
      </c>
      <c r="C455" s="502"/>
      <c r="D455" s="502" t="str">
        <f>IF(C455&gt;0,VLOOKUP(C455,男子登録情報!$A$1:$H$1688,3,0),"")</f>
        <v/>
      </c>
      <c r="E455" s="502" t="str">
        <f>IF(C455&gt;0,VLOOKUP(C455,男子登録情報!$A$1:$H$1688,4,0),"")</f>
        <v/>
      </c>
      <c r="F455" s="30" t="str">
        <f>IF(C455&gt;0,VLOOKUP(C455,男子登録情報!$A$1:$H$1688,8,0),"")</f>
        <v/>
      </c>
      <c r="G455" s="491" t="e">
        <f>IF(F456&gt;0,VLOOKUP(F456,男子登録情報!$N$2:$O$48,2,0),"")</f>
        <v>#N/A</v>
      </c>
      <c r="H455" s="491" t="str">
        <f t="shared" ref="H455" si="2534">IF(C455&gt;0,TEXT(C455,"100000000"),"000000000")</f>
        <v>000000000</v>
      </c>
      <c r="I455" s="5" t="s">
        <v>26</v>
      </c>
      <c r="J455" s="112"/>
      <c r="K455" s="6" t="str">
        <f>IF(J455&gt;0,VLOOKUP(J455,男子登録情報!$J$1:$K$22,2,0),"")</f>
        <v/>
      </c>
      <c r="L455" s="5" t="s">
        <v>29</v>
      </c>
      <c r="M455" s="150"/>
      <c r="N455" s="7" t="str">
        <f t="shared" si="2203"/>
        <v/>
      </c>
      <c r="O455" s="271"/>
      <c r="P455" s="512"/>
      <c r="Q455" s="513"/>
      <c r="R455" s="514"/>
      <c r="S455" s="827"/>
      <c r="T455" s="827"/>
      <c r="W455" s="168">
        <f t="shared" si="2222"/>
        <v>0</v>
      </c>
      <c r="X455" s="447">
        <f t="shared" ref="X455" si="2535">C455</f>
        <v>0</v>
      </c>
      <c r="Y455" s="145" t="str">
        <f t="shared" si="2205"/>
        <v/>
      </c>
      <c r="Z455" s="145" t="str">
        <f t="shared" si="2206"/>
        <v/>
      </c>
      <c r="AA455" s="145" t="str">
        <f t="shared" si="2207"/>
        <v/>
      </c>
      <c r="AB455" s="145" t="str">
        <f t="shared" si="2208"/>
        <v/>
      </c>
      <c r="AC455" s="178">
        <f t="shared" si="2223"/>
        <v>0</v>
      </c>
      <c r="AD455" s="307" t="str">
        <f t="shared" ref="AD455" si="2536">IF(D455="","",D455)</f>
        <v/>
      </c>
      <c r="AE455" s="145" t="str">
        <f t="shared" si="2225"/>
        <v/>
      </c>
      <c r="AF455" s="145" t="str">
        <f t="shared" si="2226"/>
        <v/>
      </c>
      <c r="AG455" s="182" t="str">
        <f t="shared" si="2227"/>
        <v/>
      </c>
      <c r="AH455" s="164">
        <f t="shared" si="2228"/>
        <v>0</v>
      </c>
      <c r="AJ455" s="164">
        <f t="shared" si="2229"/>
        <v>0</v>
      </c>
      <c r="AK455" s="164" t="str">
        <f t="shared" si="2230"/>
        <v>00000</v>
      </c>
      <c r="AL455" s="188" t="str">
        <f t="shared" si="2231"/>
        <v>0秒0</v>
      </c>
      <c r="AM455" s="189">
        <f t="shared" si="2232"/>
        <v>0</v>
      </c>
      <c r="AN455" s="189" t="str">
        <f t="shared" si="2233"/>
        <v>0</v>
      </c>
      <c r="AO455" s="189" t="str">
        <f t="shared" si="2234"/>
        <v>0</v>
      </c>
      <c r="AP455" s="189" t="str">
        <f t="shared" si="2235"/>
        <v>0m</v>
      </c>
      <c r="AQ455" s="189" t="str">
        <f t="shared" si="2236"/>
        <v>点</v>
      </c>
      <c r="AR455" s="164">
        <f t="shared" si="2237"/>
        <v>0</v>
      </c>
      <c r="AS455" s="144" t="str">
        <f t="shared" si="2238"/>
        <v/>
      </c>
      <c r="AT455" s="164">
        <f t="shared" si="2239"/>
        <v>0</v>
      </c>
      <c r="AU455" s="164">
        <f t="shared" si="2240"/>
        <v>0</v>
      </c>
      <c r="AV455" s="164">
        <f t="shared" si="2241"/>
        <v>0</v>
      </c>
      <c r="AW455" s="457">
        <f>IF(S455="",0,COUNTA($S$14:S457))</f>
        <v>0</v>
      </c>
      <c r="AX455" s="457">
        <f>IF(T455="",0,COUNTA($T$14:T457))</f>
        <v>0</v>
      </c>
      <c r="AY455" s="454">
        <f>IF(OR($K455="20100",$K456="20100",$K457="20100"),COUNTIF($K$14:K457,"20100"),0)</f>
        <v>0</v>
      </c>
      <c r="AZ455" s="451">
        <f t="shared" ref="AZ455" si="2537">IF($AY455=0,0,INDEX($M455:$M457,MATCH("20100",$K455:$K457,0),1))</f>
        <v>0</v>
      </c>
      <c r="BA455" s="145" t="str">
        <f t="shared" si="2242"/>
        <v/>
      </c>
      <c r="BB455" s="145" t="str">
        <f t="shared" si="2243"/>
        <v/>
      </c>
      <c r="BC455" s="145" t="str">
        <f t="shared" si="2244"/>
        <v/>
      </c>
      <c r="BD455" s="203" t="str">
        <f>IF(J455="","",COUNTIF($BC$14:BC455,BC455))</f>
        <v/>
      </c>
      <c r="BE455" s="1" t="str">
        <f t="shared" si="2245"/>
        <v/>
      </c>
      <c r="BF455" s="447" t="str">
        <f>IF(D455="","",COUNTIF($AD$14:AD455,AD455))</f>
        <v/>
      </c>
      <c r="BG455" s="447">
        <f t="shared" ref="BG455" si="2538">IF(BF455=1,BF455,0)</f>
        <v>0</v>
      </c>
      <c r="BH455" s="447" t="str">
        <f t="shared" ref="BH455" si="2539">IF(D455="","",$BL455)</f>
        <v/>
      </c>
      <c r="BI455" s="447" t="str">
        <f t="shared" ref="BI455" si="2540">IF(E455="","",$BL455)</f>
        <v/>
      </c>
      <c r="BJ455" s="447" t="str">
        <f t="shared" ref="BJ455" si="2541">IF(F455="","",$BL455)</f>
        <v/>
      </c>
      <c r="BK455" s="448" t="str">
        <f t="shared" ref="BK455" si="2542">IFERROR(IF(G455="","",BL455),"")</f>
        <v/>
      </c>
      <c r="BL455" s="447">
        <v>148</v>
      </c>
      <c r="BM455" s="447">
        <f t="shared" ref="BM455" si="2543">IF(C455&gt;0,"",IF(COUNTIF(BH455:BK457,BL455)=4,"",1))</f>
        <v>1</v>
      </c>
      <c r="BN455" s="145">
        <f>COUNTIF($AE$14:AE455,AD455&amp;"-"&amp;"*5000m*")</f>
        <v>0</v>
      </c>
      <c r="BO455" s="447">
        <f t="shared" ref="BO455" si="2544">SUM(BN455:BN457)/3</f>
        <v>0</v>
      </c>
      <c r="BP455" s="448" t="str">
        <f t="shared" ref="BP455" si="2545">IF(AD455="","",IF(AND(COUNTA(J455:J457)=0,COUNTA(S455:T457)=0),1,""))</f>
        <v/>
      </c>
      <c r="BQ455" s="447">
        <f t="shared" ref="BQ455:BR455" si="2546">IF(AND($AD455="",COUNTA(S455)&gt;0),1,0)</f>
        <v>0</v>
      </c>
      <c r="BR455" s="447">
        <f t="shared" si="2546"/>
        <v>0</v>
      </c>
      <c r="BS455" s="447" t="str">
        <f t="shared" ref="BS455" si="2547">D455&amp;"-"&amp;S455</f>
        <v>-</v>
      </c>
      <c r="BT455" s="447" t="str">
        <f>IF(S455="","",COUNTIF($BS$14:BS455,BS455))</f>
        <v/>
      </c>
      <c r="BU455" s="447" t="str">
        <f t="shared" ref="BU455" si="2548">D455&amp;"-"&amp;T455</f>
        <v>-</v>
      </c>
      <c r="BV455" s="447" t="str">
        <f>IF(T455="","",COUNTIF($BU$14:BU455,BU455))</f>
        <v/>
      </c>
    </row>
    <row r="456" spans="1:74" s="1" customFormat="1" ht="18" customHeight="1" thickBot="1">
      <c r="A456" s="523"/>
      <c r="B456" s="501"/>
      <c r="C456" s="503"/>
      <c r="D456" s="503"/>
      <c r="E456" s="503"/>
      <c r="F456" s="31" t="str">
        <f>IF(C455&gt;0,VLOOKUP(C455,男子登録情報!$A$1:$H$1688,5,0),"")</f>
        <v/>
      </c>
      <c r="G456" s="492"/>
      <c r="H456" s="492"/>
      <c r="I456" s="8" t="s">
        <v>30</v>
      </c>
      <c r="J456" s="112"/>
      <c r="K456" s="6" t="str">
        <f>IF(J456&gt;0,VLOOKUP(J456,男子登録情報!$J$1:$K$22,2,0),"")</f>
        <v/>
      </c>
      <c r="L456" s="8" t="s">
        <v>31</v>
      </c>
      <c r="M456" s="148"/>
      <c r="N456" s="7" t="str">
        <f t="shared" si="2203"/>
        <v/>
      </c>
      <c r="O456" s="271"/>
      <c r="P456" s="479"/>
      <c r="Q456" s="480"/>
      <c r="R456" s="481"/>
      <c r="S456" s="828"/>
      <c r="T456" s="828"/>
      <c r="W456" s="168">
        <f t="shared" si="2222"/>
        <v>0</v>
      </c>
      <c r="X456" s="447"/>
      <c r="Y456" s="145" t="str">
        <f t="shared" si="2205"/>
        <v/>
      </c>
      <c r="Z456" s="145" t="str">
        <f t="shared" si="2206"/>
        <v/>
      </c>
      <c r="AA456" s="145" t="str">
        <f t="shared" si="2207"/>
        <v/>
      </c>
      <c r="AB456" s="145" t="str">
        <f t="shared" si="2208"/>
        <v/>
      </c>
      <c r="AC456" s="178">
        <f t="shared" si="2223"/>
        <v>0</v>
      </c>
      <c r="AD456" s="308" t="str">
        <f t="shared" ref="AD456:AD457" si="2549">AD455</f>
        <v/>
      </c>
      <c r="AE456" s="145" t="str">
        <f t="shared" si="2225"/>
        <v/>
      </c>
      <c r="AF456" s="145" t="str">
        <f t="shared" si="2226"/>
        <v/>
      </c>
      <c r="AG456" s="182" t="str">
        <f t="shared" si="2227"/>
        <v/>
      </c>
      <c r="AH456" s="164">
        <f t="shared" si="2228"/>
        <v>0</v>
      </c>
      <c r="AJ456" s="164">
        <f t="shared" si="2229"/>
        <v>0</v>
      </c>
      <c r="AK456" s="164" t="str">
        <f t="shared" si="2230"/>
        <v>00000</v>
      </c>
      <c r="AL456" s="188" t="str">
        <f t="shared" si="2231"/>
        <v>0秒0</v>
      </c>
      <c r="AM456" s="189">
        <f t="shared" si="2232"/>
        <v>0</v>
      </c>
      <c r="AN456" s="189" t="str">
        <f t="shared" si="2233"/>
        <v>0</v>
      </c>
      <c r="AO456" s="189" t="str">
        <f t="shared" si="2234"/>
        <v>0</v>
      </c>
      <c r="AP456" s="189" t="str">
        <f t="shared" si="2235"/>
        <v>0m</v>
      </c>
      <c r="AQ456" s="189" t="str">
        <f t="shared" si="2236"/>
        <v>点</v>
      </c>
      <c r="AR456" s="164">
        <f t="shared" si="2237"/>
        <v>0</v>
      </c>
      <c r="AS456" s="144" t="str">
        <f t="shared" si="2238"/>
        <v/>
      </c>
      <c r="AT456" s="164">
        <f t="shared" si="2239"/>
        <v>0</v>
      </c>
      <c r="AU456" s="164">
        <f t="shared" si="2240"/>
        <v>0</v>
      </c>
      <c r="AV456" s="164">
        <f t="shared" si="2241"/>
        <v>0</v>
      </c>
      <c r="AW456" s="458"/>
      <c r="AX456" s="458"/>
      <c r="AY456" s="455"/>
      <c r="AZ456" s="452"/>
      <c r="BA456" s="145" t="str">
        <f t="shared" si="2242"/>
        <v/>
      </c>
      <c r="BB456" s="145" t="str">
        <f t="shared" si="2243"/>
        <v/>
      </c>
      <c r="BC456" s="145" t="str">
        <f t="shared" si="2244"/>
        <v/>
      </c>
      <c r="BD456" s="203" t="str">
        <f>IF(J456="","",COUNTIF($BC$14:BC456,BC456))</f>
        <v/>
      </c>
      <c r="BE456" s="1" t="str">
        <f t="shared" si="2245"/>
        <v/>
      </c>
      <c r="BF456" s="447"/>
      <c r="BG456" s="447"/>
      <c r="BH456" s="447"/>
      <c r="BI456" s="447"/>
      <c r="BJ456" s="447"/>
      <c r="BK456" s="449"/>
      <c r="BL456" s="447"/>
      <c r="BM456" s="447"/>
      <c r="BN456" s="145">
        <f>COUNTIF($AE$14:AE456,AD456&amp;"-"&amp;"*5000m*")</f>
        <v>0</v>
      </c>
      <c r="BO456" s="447"/>
      <c r="BP456" s="449"/>
      <c r="BQ456" s="447"/>
      <c r="BR456" s="447"/>
      <c r="BS456" s="447"/>
      <c r="BT456" s="447"/>
      <c r="BU456" s="447"/>
      <c r="BV456" s="447"/>
    </row>
    <row r="457" spans="1:74" s="1" customFormat="1" ht="18" customHeight="1" thickBot="1">
      <c r="A457" s="524"/>
      <c r="B457" s="169" t="s">
        <v>32</v>
      </c>
      <c r="C457" s="170"/>
      <c r="D457" s="32"/>
      <c r="E457" s="32"/>
      <c r="F457" s="33"/>
      <c r="G457" s="493"/>
      <c r="H457" s="493"/>
      <c r="I457" s="9" t="s">
        <v>33</v>
      </c>
      <c r="J457" s="112"/>
      <c r="K457" s="6" t="str">
        <f>IF(J457&gt;0,VLOOKUP(J457,男子登録情報!$J$1:$K$22,2,0),"")</f>
        <v/>
      </c>
      <c r="L457" s="10" t="s">
        <v>34</v>
      </c>
      <c r="M457" s="149"/>
      <c r="N457" s="7" t="str">
        <f t="shared" si="2203"/>
        <v/>
      </c>
      <c r="O457" s="271"/>
      <c r="P457" s="482"/>
      <c r="Q457" s="483"/>
      <c r="R457" s="484"/>
      <c r="S457" s="829"/>
      <c r="T457" s="829"/>
      <c r="W457" s="168">
        <f t="shared" si="2222"/>
        <v>0</v>
      </c>
      <c r="X457" s="447"/>
      <c r="Y457" s="145" t="str">
        <f t="shared" si="2205"/>
        <v/>
      </c>
      <c r="Z457" s="145" t="str">
        <f t="shared" si="2206"/>
        <v/>
      </c>
      <c r="AA457" s="145" t="str">
        <f t="shared" si="2207"/>
        <v/>
      </c>
      <c r="AB457" s="145" t="str">
        <f t="shared" si="2208"/>
        <v/>
      </c>
      <c r="AC457" s="178">
        <f t="shared" si="2223"/>
        <v>0</v>
      </c>
      <c r="AD457" s="309" t="str">
        <f t="shared" si="2549"/>
        <v/>
      </c>
      <c r="AE457" s="145" t="str">
        <f t="shared" si="2225"/>
        <v/>
      </c>
      <c r="AF457" s="145" t="str">
        <f t="shared" si="2226"/>
        <v/>
      </c>
      <c r="AG457" s="182" t="str">
        <f t="shared" si="2227"/>
        <v/>
      </c>
      <c r="AH457" s="164">
        <f t="shared" si="2228"/>
        <v>0</v>
      </c>
      <c r="AJ457" s="164">
        <f t="shared" si="2229"/>
        <v>0</v>
      </c>
      <c r="AK457" s="164" t="str">
        <f t="shared" si="2230"/>
        <v>00000</v>
      </c>
      <c r="AL457" s="188" t="str">
        <f t="shared" si="2231"/>
        <v>0秒0</v>
      </c>
      <c r="AM457" s="189">
        <f t="shared" si="2232"/>
        <v>0</v>
      </c>
      <c r="AN457" s="189" t="str">
        <f t="shared" si="2233"/>
        <v>0</v>
      </c>
      <c r="AO457" s="189" t="str">
        <f t="shared" si="2234"/>
        <v>0</v>
      </c>
      <c r="AP457" s="189" t="str">
        <f t="shared" si="2235"/>
        <v>0m</v>
      </c>
      <c r="AQ457" s="189" t="str">
        <f t="shared" si="2236"/>
        <v>点</v>
      </c>
      <c r="AR457" s="164">
        <f t="shared" si="2237"/>
        <v>0</v>
      </c>
      <c r="AS457" s="144" t="str">
        <f t="shared" si="2238"/>
        <v/>
      </c>
      <c r="AT457" s="164">
        <f t="shared" si="2239"/>
        <v>0</v>
      </c>
      <c r="AU457" s="164">
        <f t="shared" si="2240"/>
        <v>0</v>
      </c>
      <c r="AV457" s="164">
        <f t="shared" si="2241"/>
        <v>0</v>
      </c>
      <c r="AW457" s="459"/>
      <c r="AX457" s="459"/>
      <c r="AY457" s="456"/>
      <c r="AZ457" s="453"/>
      <c r="BA457" s="145" t="str">
        <f t="shared" si="2242"/>
        <v/>
      </c>
      <c r="BB457" s="145" t="str">
        <f t="shared" si="2243"/>
        <v/>
      </c>
      <c r="BC457" s="145" t="str">
        <f t="shared" si="2244"/>
        <v/>
      </c>
      <c r="BD457" s="203" t="str">
        <f>IF(J457="","",COUNTIF($BC$14:BC457,BC457))</f>
        <v/>
      </c>
      <c r="BE457" s="1" t="str">
        <f t="shared" si="2245"/>
        <v/>
      </c>
      <c r="BF457" s="447"/>
      <c r="BG457" s="447"/>
      <c r="BH457" s="447"/>
      <c r="BI457" s="447"/>
      <c r="BJ457" s="447"/>
      <c r="BK457" s="450"/>
      <c r="BL457" s="447"/>
      <c r="BM457" s="447"/>
      <c r="BN457" s="145">
        <f>COUNTIF($AE$14:AE457,AD457&amp;"-"&amp;"*5000m*")</f>
        <v>0</v>
      </c>
      <c r="BO457" s="447"/>
      <c r="BP457" s="450"/>
      <c r="BQ457" s="447"/>
      <c r="BR457" s="447"/>
      <c r="BS457" s="447"/>
      <c r="BT457" s="447"/>
      <c r="BU457" s="447"/>
      <c r="BV457" s="447"/>
    </row>
    <row r="458" spans="1:74" s="1" customFormat="1" ht="18" customHeight="1" thickTop="1" thickBot="1">
      <c r="A458" s="522">
        <v>149</v>
      </c>
      <c r="B458" s="500" t="s">
        <v>1224</v>
      </c>
      <c r="C458" s="502"/>
      <c r="D458" s="502" t="str">
        <f>IF(C458&gt;0,VLOOKUP(C458,男子登録情報!$A$1:$H$1688,3,0),"")</f>
        <v/>
      </c>
      <c r="E458" s="502" t="str">
        <f>IF(C458&gt;0,VLOOKUP(C458,男子登録情報!$A$1:$H$1688,4,0),"")</f>
        <v/>
      </c>
      <c r="F458" s="30" t="str">
        <f>IF(C458&gt;0,VLOOKUP(C458,男子登録情報!$A$1:$H$1688,8,0),"")</f>
        <v/>
      </c>
      <c r="G458" s="491" t="e">
        <f>IF(F459&gt;0,VLOOKUP(F459,男子登録情報!$N$2:$O$48,2,0),"")</f>
        <v>#N/A</v>
      </c>
      <c r="H458" s="491" t="str">
        <f t="shared" ref="H458" si="2550">IF(C458&gt;0,TEXT(C458,"100000000"),"000000000")</f>
        <v>000000000</v>
      </c>
      <c r="I458" s="5" t="s">
        <v>26</v>
      </c>
      <c r="J458" s="112"/>
      <c r="K458" s="6" t="str">
        <f>IF(J458&gt;0,VLOOKUP(J458,男子登録情報!$J$1:$K$22,2,0),"")</f>
        <v/>
      </c>
      <c r="L458" s="5" t="s">
        <v>29</v>
      </c>
      <c r="M458" s="150"/>
      <c r="N458" s="7" t="str">
        <f t="shared" si="2203"/>
        <v/>
      </c>
      <c r="O458" s="271"/>
      <c r="P458" s="512"/>
      <c r="Q458" s="513"/>
      <c r="R458" s="514"/>
      <c r="S458" s="827"/>
      <c r="T458" s="827"/>
      <c r="W458" s="168">
        <f t="shared" si="2222"/>
        <v>0</v>
      </c>
      <c r="X458" s="447">
        <f t="shared" ref="X458" si="2551">C458</f>
        <v>0</v>
      </c>
      <c r="Y458" s="145" t="str">
        <f t="shared" si="2205"/>
        <v/>
      </c>
      <c r="Z458" s="145" t="str">
        <f t="shared" si="2206"/>
        <v/>
      </c>
      <c r="AA458" s="145" t="str">
        <f t="shared" si="2207"/>
        <v/>
      </c>
      <c r="AB458" s="145" t="str">
        <f t="shared" si="2208"/>
        <v/>
      </c>
      <c r="AC458" s="178">
        <f t="shared" si="2223"/>
        <v>0</v>
      </c>
      <c r="AD458" s="307" t="str">
        <f t="shared" ref="AD458" si="2552">IF(D458="","",D458)</f>
        <v/>
      </c>
      <c r="AE458" s="145" t="str">
        <f t="shared" si="2225"/>
        <v/>
      </c>
      <c r="AF458" s="145" t="str">
        <f t="shared" si="2226"/>
        <v/>
      </c>
      <c r="AG458" s="182" t="str">
        <f t="shared" si="2227"/>
        <v/>
      </c>
      <c r="AH458" s="164">
        <f t="shared" si="2228"/>
        <v>0</v>
      </c>
      <c r="AJ458" s="164">
        <f t="shared" si="2229"/>
        <v>0</v>
      </c>
      <c r="AK458" s="164" t="str">
        <f t="shared" si="2230"/>
        <v>00000</v>
      </c>
      <c r="AL458" s="188" t="str">
        <f t="shared" si="2231"/>
        <v>0秒0</v>
      </c>
      <c r="AM458" s="189">
        <f t="shared" si="2232"/>
        <v>0</v>
      </c>
      <c r="AN458" s="189" t="str">
        <f t="shared" si="2233"/>
        <v>0</v>
      </c>
      <c r="AO458" s="189" t="str">
        <f t="shared" si="2234"/>
        <v>0</v>
      </c>
      <c r="AP458" s="189" t="str">
        <f t="shared" si="2235"/>
        <v>0m</v>
      </c>
      <c r="AQ458" s="189" t="str">
        <f t="shared" si="2236"/>
        <v>点</v>
      </c>
      <c r="AR458" s="164">
        <f t="shared" si="2237"/>
        <v>0</v>
      </c>
      <c r="AS458" s="144" t="str">
        <f t="shared" si="2238"/>
        <v/>
      </c>
      <c r="AT458" s="164">
        <f t="shared" si="2239"/>
        <v>0</v>
      </c>
      <c r="AU458" s="164">
        <f t="shared" si="2240"/>
        <v>0</v>
      </c>
      <c r="AV458" s="164">
        <f t="shared" si="2241"/>
        <v>0</v>
      </c>
      <c r="AW458" s="457">
        <f>IF(S458="",0,COUNTA($S$14:S460))</f>
        <v>0</v>
      </c>
      <c r="AX458" s="457">
        <f>IF(T458="",0,COUNTA($T$14:T460))</f>
        <v>0</v>
      </c>
      <c r="AY458" s="454">
        <f>IF(OR($K458="20100",$K459="20100",$K460="20100"),COUNTIF($K$14:K460,"20100"),0)</f>
        <v>0</v>
      </c>
      <c r="AZ458" s="451">
        <f t="shared" ref="AZ458" si="2553">IF($AY458=0,0,INDEX($M458:$M460,MATCH("20100",$K458:$K460,0),1))</f>
        <v>0</v>
      </c>
      <c r="BA458" s="145" t="str">
        <f t="shared" si="2242"/>
        <v/>
      </c>
      <c r="BB458" s="145" t="str">
        <f t="shared" si="2243"/>
        <v/>
      </c>
      <c r="BC458" s="145" t="str">
        <f t="shared" si="2244"/>
        <v/>
      </c>
      <c r="BD458" s="203" t="str">
        <f>IF(J458="","",COUNTIF($BC$14:BC458,BC458))</f>
        <v/>
      </c>
      <c r="BE458" s="1" t="str">
        <f t="shared" si="2245"/>
        <v/>
      </c>
      <c r="BF458" s="447" t="str">
        <f>IF(D458="","",COUNTIF($AD$14:AD458,AD458))</f>
        <v/>
      </c>
      <c r="BG458" s="447">
        <f t="shared" ref="BG458" si="2554">IF(BF458=1,BF458,0)</f>
        <v>0</v>
      </c>
      <c r="BH458" s="447" t="str">
        <f t="shared" ref="BH458" si="2555">IF(D458="","",$BL458)</f>
        <v/>
      </c>
      <c r="BI458" s="447" t="str">
        <f t="shared" ref="BI458" si="2556">IF(E458="","",$BL458)</f>
        <v/>
      </c>
      <c r="BJ458" s="447" t="str">
        <f t="shared" ref="BJ458" si="2557">IF(F458="","",$BL458)</f>
        <v/>
      </c>
      <c r="BK458" s="448" t="str">
        <f t="shared" ref="BK458" si="2558">IFERROR(IF(G458="","",BL458),"")</f>
        <v/>
      </c>
      <c r="BL458" s="447">
        <v>149</v>
      </c>
      <c r="BM458" s="447">
        <f t="shared" ref="BM458" si="2559">IF(C458&gt;0,"",IF(COUNTIF(BH458:BK460,BL458)=4,"",1))</f>
        <v>1</v>
      </c>
      <c r="BN458" s="145">
        <f>COUNTIF($AE$14:AE458,AD458&amp;"-"&amp;"*5000m*")</f>
        <v>0</v>
      </c>
      <c r="BO458" s="447">
        <f t="shared" ref="BO458" si="2560">SUM(BN458:BN460)/3</f>
        <v>0</v>
      </c>
      <c r="BP458" s="448" t="str">
        <f t="shared" ref="BP458" si="2561">IF(AD458="","",IF(AND(COUNTA(J458:J460)=0,COUNTA(S458:T460)=0),1,""))</f>
        <v/>
      </c>
      <c r="BQ458" s="447">
        <f t="shared" ref="BQ458:BR458" si="2562">IF(AND($AD458="",COUNTA(S458)&gt;0),1,0)</f>
        <v>0</v>
      </c>
      <c r="BR458" s="447">
        <f t="shared" si="2562"/>
        <v>0</v>
      </c>
      <c r="BS458" s="447" t="str">
        <f t="shared" ref="BS458" si="2563">D458&amp;"-"&amp;S458</f>
        <v>-</v>
      </c>
      <c r="BT458" s="447" t="str">
        <f>IF(S458="","",COUNTIF($BS$14:BS458,BS458))</f>
        <v/>
      </c>
      <c r="BU458" s="447" t="str">
        <f t="shared" ref="BU458" si="2564">D458&amp;"-"&amp;T458</f>
        <v>-</v>
      </c>
      <c r="BV458" s="447" t="str">
        <f>IF(T458="","",COUNTIF($BU$14:BU458,BU458))</f>
        <v/>
      </c>
    </row>
    <row r="459" spans="1:74" s="1" customFormat="1" ht="18" customHeight="1" thickBot="1">
      <c r="A459" s="523"/>
      <c r="B459" s="501"/>
      <c r="C459" s="503"/>
      <c r="D459" s="503"/>
      <c r="E459" s="503"/>
      <c r="F459" s="31" t="str">
        <f>IF(C458&gt;0,VLOOKUP(C458,男子登録情報!$A$1:$H$1688,5,0),"")</f>
        <v/>
      </c>
      <c r="G459" s="492"/>
      <c r="H459" s="492"/>
      <c r="I459" s="8" t="s">
        <v>30</v>
      </c>
      <c r="J459" s="112"/>
      <c r="K459" s="6" t="str">
        <f>IF(J459&gt;0,VLOOKUP(J459,男子登録情報!$J$1:$K$22,2,0),"")</f>
        <v/>
      </c>
      <c r="L459" s="8" t="s">
        <v>31</v>
      </c>
      <c r="M459" s="148"/>
      <c r="N459" s="7" t="str">
        <f t="shared" si="2203"/>
        <v/>
      </c>
      <c r="O459" s="271"/>
      <c r="P459" s="479"/>
      <c r="Q459" s="480"/>
      <c r="R459" s="481"/>
      <c r="S459" s="828"/>
      <c r="T459" s="828"/>
      <c r="W459" s="168">
        <f t="shared" si="2222"/>
        <v>0</v>
      </c>
      <c r="X459" s="447"/>
      <c r="Y459" s="145" t="str">
        <f t="shared" si="2205"/>
        <v/>
      </c>
      <c r="Z459" s="145" t="str">
        <f t="shared" si="2206"/>
        <v/>
      </c>
      <c r="AA459" s="145" t="str">
        <f t="shared" si="2207"/>
        <v/>
      </c>
      <c r="AB459" s="145" t="str">
        <f t="shared" si="2208"/>
        <v/>
      </c>
      <c r="AC459" s="178">
        <f t="shared" si="2223"/>
        <v>0</v>
      </c>
      <c r="AD459" s="308" t="str">
        <f t="shared" ref="AD459:AD460" si="2565">AD458</f>
        <v/>
      </c>
      <c r="AE459" s="145" t="str">
        <f t="shared" si="2225"/>
        <v/>
      </c>
      <c r="AF459" s="145" t="str">
        <f t="shared" si="2226"/>
        <v/>
      </c>
      <c r="AG459" s="182" t="str">
        <f t="shared" si="2227"/>
        <v/>
      </c>
      <c r="AH459" s="164">
        <f t="shared" si="2228"/>
        <v>0</v>
      </c>
      <c r="AJ459" s="164">
        <f t="shared" si="2229"/>
        <v>0</v>
      </c>
      <c r="AK459" s="164" t="str">
        <f t="shared" si="2230"/>
        <v>00000</v>
      </c>
      <c r="AL459" s="188" t="str">
        <f t="shared" si="2231"/>
        <v>0秒0</v>
      </c>
      <c r="AM459" s="189">
        <f t="shared" si="2232"/>
        <v>0</v>
      </c>
      <c r="AN459" s="189" t="str">
        <f t="shared" si="2233"/>
        <v>0</v>
      </c>
      <c r="AO459" s="189" t="str">
        <f t="shared" si="2234"/>
        <v>0</v>
      </c>
      <c r="AP459" s="189" t="str">
        <f t="shared" si="2235"/>
        <v>0m</v>
      </c>
      <c r="AQ459" s="189" t="str">
        <f t="shared" si="2236"/>
        <v>点</v>
      </c>
      <c r="AR459" s="164">
        <f t="shared" si="2237"/>
        <v>0</v>
      </c>
      <c r="AS459" s="144" t="str">
        <f t="shared" si="2238"/>
        <v/>
      </c>
      <c r="AT459" s="164">
        <f t="shared" si="2239"/>
        <v>0</v>
      </c>
      <c r="AU459" s="164">
        <f t="shared" si="2240"/>
        <v>0</v>
      </c>
      <c r="AV459" s="164">
        <f t="shared" si="2241"/>
        <v>0</v>
      </c>
      <c r="AW459" s="458"/>
      <c r="AX459" s="458"/>
      <c r="AY459" s="455"/>
      <c r="AZ459" s="452"/>
      <c r="BA459" s="145" t="str">
        <f t="shared" si="2242"/>
        <v/>
      </c>
      <c r="BB459" s="145" t="str">
        <f t="shared" si="2243"/>
        <v/>
      </c>
      <c r="BC459" s="145" t="str">
        <f t="shared" si="2244"/>
        <v/>
      </c>
      <c r="BD459" s="203" t="str">
        <f>IF(J459="","",COUNTIF($BC$14:BC459,BC459))</f>
        <v/>
      </c>
      <c r="BE459" s="1" t="str">
        <f t="shared" si="2245"/>
        <v/>
      </c>
      <c r="BF459" s="447"/>
      <c r="BG459" s="447"/>
      <c r="BH459" s="447"/>
      <c r="BI459" s="447"/>
      <c r="BJ459" s="447"/>
      <c r="BK459" s="449"/>
      <c r="BL459" s="447"/>
      <c r="BM459" s="447"/>
      <c r="BN459" s="145">
        <f>COUNTIF($AE$14:AE459,AD459&amp;"-"&amp;"*5000m*")</f>
        <v>0</v>
      </c>
      <c r="BO459" s="447"/>
      <c r="BP459" s="449"/>
      <c r="BQ459" s="447"/>
      <c r="BR459" s="447"/>
      <c r="BS459" s="447"/>
      <c r="BT459" s="447"/>
      <c r="BU459" s="447"/>
      <c r="BV459" s="447"/>
    </row>
    <row r="460" spans="1:74" s="1" customFormat="1" ht="18" customHeight="1" thickBot="1">
      <c r="A460" s="524"/>
      <c r="B460" s="169" t="s">
        <v>32</v>
      </c>
      <c r="C460" s="170"/>
      <c r="D460" s="32"/>
      <c r="E460" s="32"/>
      <c r="F460" s="33"/>
      <c r="G460" s="493"/>
      <c r="H460" s="493"/>
      <c r="I460" s="9" t="s">
        <v>33</v>
      </c>
      <c r="J460" s="112"/>
      <c r="K460" s="6" t="str">
        <f>IF(J460&gt;0,VLOOKUP(J460,男子登録情報!$J$1:$K$22,2,0),"")</f>
        <v/>
      </c>
      <c r="L460" s="10" t="s">
        <v>34</v>
      </c>
      <c r="M460" s="149"/>
      <c r="N460" s="7" t="str">
        <f t="shared" si="2203"/>
        <v/>
      </c>
      <c r="O460" s="271"/>
      <c r="P460" s="482"/>
      <c r="Q460" s="483"/>
      <c r="R460" s="484"/>
      <c r="S460" s="829"/>
      <c r="T460" s="829"/>
      <c r="W460" s="168">
        <f t="shared" si="2222"/>
        <v>0</v>
      </c>
      <c r="X460" s="447"/>
      <c r="Y460" s="145" t="str">
        <f t="shared" si="2205"/>
        <v/>
      </c>
      <c r="Z460" s="145" t="str">
        <f t="shared" si="2206"/>
        <v/>
      </c>
      <c r="AA460" s="145" t="str">
        <f t="shared" si="2207"/>
        <v/>
      </c>
      <c r="AB460" s="145" t="str">
        <f t="shared" si="2208"/>
        <v/>
      </c>
      <c r="AC460" s="178">
        <f t="shared" si="2223"/>
        <v>0</v>
      </c>
      <c r="AD460" s="309" t="str">
        <f t="shared" si="2565"/>
        <v/>
      </c>
      <c r="AE460" s="145" t="str">
        <f t="shared" si="2225"/>
        <v/>
      </c>
      <c r="AF460" s="145" t="str">
        <f t="shared" si="2226"/>
        <v/>
      </c>
      <c r="AG460" s="182" t="str">
        <f t="shared" si="2227"/>
        <v/>
      </c>
      <c r="AH460" s="164">
        <f t="shared" si="2228"/>
        <v>0</v>
      </c>
      <c r="AJ460" s="164">
        <f t="shared" si="2229"/>
        <v>0</v>
      </c>
      <c r="AK460" s="164" t="str">
        <f t="shared" si="2230"/>
        <v>00000</v>
      </c>
      <c r="AL460" s="188" t="str">
        <f t="shared" si="2231"/>
        <v>0秒0</v>
      </c>
      <c r="AM460" s="189">
        <f t="shared" si="2232"/>
        <v>0</v>
      </c>
      <c r="AN460" s="189" t="str">
        <f t="shared" si="2233"/>
        <v>0</v>
      </c>
      <c r="AO460" s="189" t="str">
        <f t="shared" si="2234"/>
        <v>0</v>
      </c>
      <c r="AP460" s="189" t="str">
        <f t="shared" si="2235"/>
        <v>0m</v>
      </c>
      <c r="AQ460" s="189" t="str">
        <f t="shared" si="2236"/>
        <v>点</v>
      </c>
      <c r="AR460" s="164">
        <f t="shared" si="2237"/>
        <v>0</v>
      </c>
      <c r="AS460" s="144" t="str">
        <f t="shared" si="2238"/>
        <v/>
      </c>
      <c r="AT460" s="164">
        <f t="shared" si="2239"/>
        <v>0</v>
      </c>
      <c r="AU460" s="164">
        <f t="shared" si="2240"/>
        <v>0</v>
      </c>
      <c r="AV460" s="164">
        <f t="shared" si="2241"/>
        <v>0</v>
      </c>
      <c r="AW460" s="459"/>
      <c r="AX460" s="459"/>
      <c r="AY460" s="456"/>
      <c r="AZ460" s="453"/>
      <c r="BA460" s="145" t="str">
        <f t="shared" si="2242"/>
        <v/>
      </c>
      <c r="BB460" s="145" t="str">
        <f t="shared" si="2243"/>
        <v/>
      </c>
      <c r="BC460" s="145" t="str">
        <f t="shared" si="2244"/>
        <v/>
      </c>
      <c r="BD460" s="203" t="str">
        <f>IF(J460="","",COUNTIF($BC$14:BC460,BC460))</f>
        <v/>
      </c>
      <c r="BE460" s="1" t="str">
        <f t="shared" si="2245"/>
        <v/>
      </c>
      <c r="BF460" s="447"/>
      <c r="BG460" s="447"/>
      <c r="BH460" s="447"/>
      <c r="BI460" s="447"/>
      <c r="BJ460" s="447"/>
      <c r="BK460" s="450"/>
      <c r="BL460" s="447"/>
      <c r="BM460" s="447"/>
      <c r="BN460" s="145">
        <f>COUNTIF($AE$14:AE460,AD460&amp;"-"&amp;"*5000m*")</f>
        <v>0</v>
      </c>
      <c r="BO460" s="447"/>
      <c r="BP460" s="450"/>
      <c r="BQ460" s="447"/>
      <c r="BR460" s="447"/>
      <c r="BS460" s="447"/>
      <c r="BT460" s="447"/>
      <c r="BU460" s="447"/>
      <c r="BV460" s="447"/>
    </row>
    <row r="461" spans="1:74" s="1" customFormat="1" ht="18" customHeight="1" thickTop="1" thickBot="1">
      <c r="A461" s="522">
        <v>150</v>
      </c>
      <c r="B461" s="500" t="s">
        <v>1224</v>
      </c>
      <c r="C461" s="502"/>
      <c r="D461" s="502" t="str">
        <f>IF(C461&gt;0,VLOOKUP(C461,男子登録情報!$A$1:$H$1688,3,0),"")</f>
        <v/>
      </c>
      <c r="E461" s="502" t="str">
        <f>IF(C461&gt;0,VLOOKUP(C461,男子登録情報!$A$1:$H$1688,4,0),"")</f>
        <v/>
      </c>
      <c r="F461" s="30" t="str">
        <f>IF(C461&gt;0,VLOOKUP(C461,男子登録情報!$A$1:$H$1688,8,0),"")</f>
        <v/>
      </c>
      <c r="G461" s="491" t="e">
        <f>IF(F462&gt;0,VLOOKUP(F462,男子登録情報!$N$2:$O$48,2,0),"")</f>
        <v>#N/A</v>
      </c>
      <c r="H461" s="491" t="str">
        <f t="shared" ref="H461" si="2566">IF(C461&gt;0,TEXT(C461,"100000000"),"000000000")</f>
        <v>000000000</v>
      </c>
      <c r="I461" s="5" t="s">
        <v>26</v>
      </c>
      <c r="J461" s="112"/>
      <c r="K461" s="6" t="str">
        <f>IF(J461&gt;0,VLOOKUP(J461,男子登録情報!$J$1:$K$22,2,0),"")</f>
        <v/>
      </c>
      <c r="L461" s="5" t="s">
        <v>29</v>
      </c>
      <c r="M461" s="150"/>
      <c r="N461" s="7" t="str">
        <f t="shared" si="2203"/>
        <v/>
      </c>
      <c r="O461" s="271"/>
      <c r="P461" s="512"/>
      <c r="Q461" s="513"/>
      <c r="R461" s="514"/>
      <c r="S461" s="827"/>
      <c r="T461" s="827"/>
      <c r="W461" s="168">
        <f t="shared" si="2222"/>
        <v>0</v>
      </c>
      <c r="X461" s="447">
        <f t="shared" ref="X461" si="2567">C461</f>
        <v>0</v>
      </c>
      <c r="Y461" s="145" t="str">
        <f t="shared" si="2205"/>
        <v/>
      </c>
      <c r="Z461" s="145" t="str">
        <f t="shared" si="2206"/>
        <v/>
      </c>
      <c r="AA461" s="145" t="str">
        <f t="shared" si="2207"/>
        <v/>
      </c>
      <c r="AB461" s="145" t="str">
        <f t="shared" si="2208"/>
        <v/>
      </c>
      <c r="AC461" s="178">
        <f t="shared" si="2223"/>
        <v>0</v>
      </c>
      <c r="AD461" s="307" t="str">
        <f t="shared" ref="AD461" si="2568">IF(D461="","",D461)</f>
        <v/>
      </c>
      <c r="AE461" s="145" t="str">
        <f t="shared" si="2225"/>
        <v/>
      </c>
      <c r="AF461" s="145" t="str">
        <f t="shared" si="2226"/>
        <v/>
      </c>
      <c r="AG461" s="182" t="str">
        <f t="shared" si="2227"/>
        <v/>
      </c>
      <c r="AH461" s="164">
        <f t="shared" si="2228"/>
        <v>0</v>
      </c>
      <c r="AJ461" s="164">
        <f t="shared" si="2229"/>
        <v>0</v>
      </c>
      <c r="AK461" s="164" t="str">
        <f t="shared" si="2230"/>
        <v>00000</v>
      </c>
      <c r="AL461" s="188" t="str">
        <f t="shared" si="2231"/>
        <v>0秒0</v>
      </c>
      <c r="AM461" s="189">
        <f t="shared" si="2232"/>
        <v>0</v>
      </c>
      <c r="AN461" s="189" t="str">
        <f t="shared" si="2233"/>
        <v>0</v>
      </c>
      <c r="AO461" s="189" t="str">
        <f t="shared" si="2234"/>
        <v>0</v>
      </c>
      <c r="AP461" s="189" t="str">
        <f t="shared" si="2235"/>
        <v>0m</v>
      </c>
      <c r="AQ461" s="189" t="str">
        <f t="shared" si="2236"/>
        <v>点</v>
      </c>
      <c r="AR461" s="164">
        <f t="shared" si="2237"/>
        <v>0</v>
      </c>
      <c r="AS461" s="144" t="str">
        <f t="shared" si="2238"/>
        <v/>
      </c>
      <c r="AT461" s="164">
        <f t="shared" si="2239"/>
        <v>0</v>
      </c>
      <c r="AU461" s="164">
        <f t="shared" si="2240"/>
        <v>0</v>
      </c>
      <c r="AV461" s="164">
        <f t="shared" si="2241"/>
        <v>0</v>
      </c>
      <c r="AW461" s="457">
        <f>IF(S461="",0,COUNTA($S$14:S463))</f>
        <v>0</v>
      </c>
      <c r="AX461" s="457">
        <f>IF(T461="",0,COUNTA($T$14:T463))</f>
        <v>0</v>
      </c>
      <c r="AY461" s="454">
        <f>IF(OR($K461="20100",$K462="20100",$K463="20100"),COUNTIF($K$14:K463,"20100"),0)</f>
        <v>0</v>
      </c>
      <c r="AZ461" s="451">
        <f t="shared" ref="AZ461" si="2569">IF($AY461=0,0,INDEX($M461:$M463,MATCH("20100",$K461:$K463,0),1))</f>
        <v>0</v>
      </c>
      <c r="BA461" s="145" t="str">
        <f t="shared" si="2242"/>
        <v/>
      </c>
      <c r="BB461" s="145" t="str">
        <f t="shared" si="2243"/>
        <v/>
      </c>
      <c r="BC461" s="145" t="str">
        <f t="shared" si="2244"/>
        <v/>
      </c>
      <c r="BD461" s="203" t="str">
        <f>IF(J461="","",COUNTIF($BC$14:BC461,BC461))</f>
        <v/>
      </c>
      <c r="BE461" s="1" t="str">
        <f t="shared" si="2245"/>
        <v/>
      </c>
      <c r="BF461" s="447" t="str">
        <f>IF(D461="","",COUNTIF($AD$14:AD461,AD461))</f>
        <v/>
      </c>
      <c r="BG461" s="447">
        <f t="shared" ref="BG461" si="2570">IF(BF461=1,BF461,0)</f>
        <v>0</v>
      </c>
      <c r="BH461" s="447" t="str">
        <f t="shared" ref="BH461" si="2571">IF(D461="","",$BL461)</f>
        <v/>
      </c>
      <c r="BI461" s="447" t="str">
        <f t="shared" ref="BI461" si="2572">IF(E461="","",$BL461)</f>
        <v/>
      </c>
      <c r="BJ461" s="447" t="str">
        <f t="shared" ref="BJ461" si="2573">IF(F461="","",$BL461)</f>
        <v/>
      </c>
      <c r="BK461" s="448" t="str">
        <f t="shared" ref="BK461" si="2574">IFERROR(IF(G461="","",BL461),"")</f>
        <v/>
      </c>
      <c r="BL461" s="447">
        <v>150</v>
      </c>
      <c r="BM461" s="447">
        <f t="shared" ref="BM461" si="2575">IF(C461&gt;0,"",IF(COUNTIF(BH461:BK463,BL461)=4,"",1))</f>
        <v>1</v>
      </c>
      <c r="BN461" s="145">
        <f>COUNTIF($AE$14:AE461,AD461&amp;"-"&amp;"*5000m*")</f>
        <v>0</v>
      </c>
      <c r="BO461" s="447">
        <f t="shared" ref="BO461" si="2576">SUM(BN461:BN463)/3</f>
        <v>0</v>
      </c>
      <c r="BP461" s="448" t="str">
        <f t="shared" ref="BP461" si="2577">IF(AD461="","",IF(AND(COUNTA(J461:J463)=0,COUNTA(S461:T463)=0),1,""))</f>
        <v/>
      </c>
      <c r="BQ461" s="447">
        <f t="shared" ref="BQ461:BR461" si="2578">IF(AND($AD461="",COUNTA(S461)&gt;0),1,0)</f>
        <v>0</v>
      </c>
      <c r="BR461" s="447">
        <f t="shared" si="2578"/>
        <v>0</v>
      </c>
      <c r="BS461" s="447" t="str">
        <f t="shared" ref="BS461" si="2579">D461&amp;"-"&amp;S461</f>
        <v>-</v>
      </c>
      <c r="BT461" s="447" t="str">
        <f>IF(S461="","",COUNTIF($BS$14:BS461,BS461))</f>
        <v/>
      </c>
      <c r="BU461" s="447" t="str">
        <f t="shared" ref="BU461" si="2580">D461&amp;"-"&amp;T461</f>
        <v>-</v>
      </c>
      <c r="BV461" s="447" t="str">
        <f>IF(T461="","",COUNTIF($BU$14:BU461,BU461))</f>
        <v/>
      </c>
    </row>
    <row r="462" spans="1:74" s="1" customFormat="1" ht="18" customHeight="1" thickBot="1">
      <c r="A462" s="523"/>
      <c r="B462" s="501"/>
      <c r="C462" s="503"/>
      <c r="D462" s="503"/>
      <c r="E462" s="503"/>
      <c r="F462" s="31" t="str">
        <f>IF(C461&gt;0,VLOOKUP(C461,男子登録情報!$A$1:$H$1688,5,0),"")</f>
        <v/>
      </c>
      <c r="G462" s="492"/>
      <c r="H462" s="492"/>
      <c r="I462" s="8" t="s">
        <v>30</v>
      </c>
      <c r="J462" s="112"/>
      <c r="K462" s="6" t="str">
        <f>IF(J462&gt;0,VLOOKUP(J462,男子登録情報!$J$1:$K$22,2,0),"")</f>
        <v/>
      </c>
      <c r="L462" s="8" t="s">
        <v>31</v>
      </c>
      <c r="M462" s="148"/>
      <c r="N462" s="7" t="str">
        <f>IF(K462="","",LEFT(K462,5)&amp;" "&amp;IF(OR(LEFT(K462,3)*1&lt;70,LEFT(K462,3)*1&gt;100),REPT(0,7-LEN(M462)),REPT(0,5-LEN(M462)))&amp;M462)</f>
        <v/>
      </c>
      <c r="O462" s="271"/>
      <c r="P462" s="479"/>
      <c r="Q462" s="480"/>
      <c r="R462" s="481"/>
      <c r="S462" s="828"/>
      <c r="T462" s="828"/>
      <c r="W462" s="168">
        <f t="shared" si="2222"/>
        <v>0</v>
      </c>
      <c r="X462" s="447"/>
      <c r="Y462" s="145" t="str">
        <f t="shared" si="2205"/>
        <v/>
      </c>
      <c r="Z462" s="145" t="str">
        <f t="shared" si="2206"/>
        <v/>
      </c>
      <c r="AA462" s="145" t="str">
        <f t="shared" si="2207"/>
        <v/>
      </c>
      <c r="AB462" s="145" t="str">
        <f t="shared" si="2208"/>
        <v/>
      </c>
      <c r="AC462" s="178">
        <f t="shared" si="2223"/>
        <v>0</v>
      </c>
      <c r="AD462" s="308" t="str">
        <f t="shared" ref="AD462:AD463" si="2581">AD461</f>
        <v/>
      </c>
      <c r="AE462" s="145" t="str">
        <f t="shared" si="2225"/>
        <v/>
      </c>
      <c r="AF462" s="145" t="str">
        <f t="shared" si="2226"/>
        <v/>
      </c>
      <c r="AG462" s="182" t="str">
        <f t="shared" si="2227"/>
        <v/>
      </c>
      <c r="AH462" s="164">
        <f t="shared" si="2228"/>
        <v>0</v>
      </c>
      <c r="AJ462" s="164">
        <f t="shared" si="2229"/>
        <v>0</v>
      </c>
      <c r="AK462" s="164" t="str">
        <f t="shared" si="2230"/>
        <v>00000</v>
      </c>
      <c r="AL462" s="188" t="str">
        <f t="shared" si="2231"/>
        <v>0秒0</v>
      </c>
      <c r="AM462" s="189">
        <f t="shared" si="2232"/>
        <v>0</v>
      </c>
      <c r="AN462" s="189" t="str">
        <f t="shared" si="2233"/>
        <v>0</v>
      </c>
      <c r="AO462" s="189" t="str">
        <f t="shared" si="2234"/>
        <v>0</v>
      </c>
      <c r="AP462" s="189" t="str">
        <f t="shared" si="2235"/>
        <v>0m</v>
      </c>
      <c r="AQ462" s="189" t="str">
        <f t="shared" si="2236"/>
        <v>点</v>
      </c>
      <c r="AR462" s="164">
        <f t="shared" si="2237"/>
        <v>0</v>
      </c>
      <c r="AS462" s="144" t="str">
        <f t="shared" si="2238"/>
        <v/>
      </c>
      <c r="AT462" s="164">
        <f t="shared" si="2239"/>
        <v>0</v>
      </c>
      <c r="AU462" s="164">
        <f t="shared" si="2240"/>
        <v>0</v>
      </c>
      <c r="AV462" s="164">
        <f t="shared" si="2241"/>
        <v>0</v>
      </c>
      <c r="AW462" s="458"/>
      <c r="AX462" s="458"/>
      <c r="AY462" s="455"/>
      <c r="AZ462" s="452"/>
      <c r="BA462" s="145" t="str">
        <f t="shared" si="2242"/>
        <v/>
      </c>
      <c r="BB462" s="145" t="str">
        <f t="shared" si="2243"/>
        <v/>
      </c>
      <c r="BC462" s="145" t="str">
        <f t="shared" si="2244"/>
        <v/>
      </c>
      <c r="BD462" s="203" t="str">
        <f>IF(J462="","",COUNTIF($BC$14:BC462,BC462))</f>
        <v/>
      </c>
      <c r="BE462" s="1" t="str">
        <f t="shared" si="2245"/>
        <v/>
      </c>
      <c r="BF462" s="447"/>
      <c r="BG462" s="447"/>
      <c r="BH462" s="447"/>
      <c r="BI462" s="447"/>
      <c r="BJ462" s="447"/>
      <c r="BK462" s="449"/>
      <c r="BL462" s="447"/>
      <c r="BM462" s="447"/>
      <c r="BN462" s="145">
        <f>COUNTIF($AE$14:AE462,AD462&amp;"-"&amp;"*5000m*")</f>
        <v>0</v>
      </c>
      <c r="BO462" s="447"/>
      <c r="BP462" s="449"/>
      <c r="BQ462" s="447"/>
      <c r="BR462" s="447"/>
      <c r="BS462" s="447"/>
      <c r="BT462" s="447"/>
      <c r="BU462" s="447"/>
      <c r="BV462" s="447"/>
    </row>
    <row r="463" spans="1:74" s="1" customFormat="1" ht="18" customHeight="1" thickBot="1">
      <c r="A463" s="523"/>
      <c r="B463" s="174" t="s">
        <v>32</v>
      </c>
      <c r="C463" s="175"/>
      <c r="D463" s="101"/>
      <c r="E463" s="101"/>
      <c r="F463" s="102"/>
      <c r="G463" s="492"/>
      <c r="H463" s="493"/>
      <c r="I463" s="96" t="s">
        <v>33</v>
      </c>
      <c r="J463" s="112"/>
      <c r="K463" s="6" t="str">
        <f>IF(J463&gt;0,VLOOKUP(J463,男子登録情報!$J$1:$K$22,2,0),"")</f>
        <v/>
      </c>
      <c r="L463" s="103" t="s">
        <v>34</v>
      </c>
      <c r="M463" s="151"/>
      <c r="N463" s="104" t="str">
        <f>IF(K463="","",LEFT(K463,5)&amp;" "&amp;IF(OR(LEFT(K463,3)*1&lt;70,LEFT(K463,3)*1&gt;100),REPT(0,7-LEN(M463)),REPT(0,5-LEN(M463)))&amp;M463)</f>
        <v/>
      </c>
      <c r="O463" s="271"/>
      <c r="P463" s="534"/>
      <c r="Q463" s="535"/>
      <c r="R463" s="536"/>
      <c r="S463" s="829"/>
      <c r="T463" s="829"/>
      <c r="W463" s="168">
        <f t="shared" ref="W463" si="2582">IF(C463&gt;2000,1,0)</f>
        <v>0</v>
      </c>
      <c r="X463" s="447"/>
      <c r="Y463" s="145" t="str">
        <f t="shared" si="2205"/>
        <v/>
      </c>
      <c r="Z463" s="145" t="str">
        <f t="shared" si="2206"/>
        <v/>
      </c>
      <c r="AA463" s="145" t="str">
        <f t="shared" si="2207"/>
        <v/>
      </c>
      <c r="AB463" s="145" t="str">
        <f t="shared" si="2208"/>
        <v/>
      </c>
      <c r="AC463" s="178">
        <f t="shared" ref="AC463" si="2583">IF(ISNA(OR(Y463:AB463)),1,SUM(Y463:AB463))</f>
        <v>0</v>
      </c>
      <c r="AD463" s="309" t="str">
        <f t="shared" si="2581"/>
        <v/>
      </c>
      <c r="AE463" s="145" t="str">
        <f t="shared" ref="AE463" si="2584">IF($AD463="","",IF(J463="","",$AD463&amp;"-"&amp;J463))</f>
        <v/>
      </c>
      <c r="AF463" s="145" t="str">
        <f t="shared" ref="AF463" si="2585">IF(AND(COUNTA(J463,M463,O463,P463,S463,T463)&gt;0,BM463=1),1,"")</f>
        <v/>
      </c>
      <c r="AG463" s="182" t="str">
        <f t="shared" ref="AG463" si="2586">IF(J463="","",COUNTIF($AE$12:$AE$463,AE463))</f>
        <v/>
      </c>
      <c r="AH463" s="164">
        <f t="shared" ref="AH463" si="2587">IF(MAX(AG463)&gt;1,1,0)</f>
        <v>0</v>
      </c>
      <c r="AJ463" s="164">
        <f t="shared" ref="AJ463" si="2588">IF(COUNTIF(J463,"*m*")&gt;0,IF(VALUE(AN463)&gt;59,1,0),0)</f>
        <v>0</v>
      </c>
      <c r="AK463" s="164" t="str">
        <f t="shared" ref="AK463" si="2589">IF(COUNTIF(K463,"*m*")&gt;0,RIGHT(10000000+AR463,7),RIGHT(100000+AR463,5))</f>
        <v>00000</v>
      </c>
      <c r="AL463" s="188" t="str">
        <f t="shared" ref="AL463" si="2590">IF(AM463=0,AN463&amp;"秒"&amp;AO463,AM463&amp;"分"&amp;AN463&amp;"秒"&amp;AO463)</f>
        <v>0秒0</v>
      </c>
      <c r="AM463" s="189">
        <f t="shared" ref="AM463" si="2591">INT(M463/10000)</f>
        <v>0</v>
      </c>
      <c r="AN463" s="189" t="str">
        <f t="shared" ref="AN463" si="2592">RIGHT(INT(M463/100),2)</f>
        <v>0</v>
      </c>
      <c r="AO463" s="189" t="str">
        <f t="shared" ref="AO463" si="2593">RIGHT(INT(M463/1),2)</f>
        <v>0</v>
      </c>
      <c r="AP463" s="189" t="str">
        <f t="shared" ref="AP463" si="2594">INT(M463/100)&amp;"m"&amp;RIGHT(M463,2)</f>
        <v>0m</v>
      </c>
      <c r="AQ463" s="189" t="str">
        <f t="shared" ref="AQ463" si="2595">M463&amp;"点"</f>
        <v>点</v>
      </c>
      <c r="AR463" s="164">
        <f t="shared" ref="AR463" si="2596">VALUE(M463)</f>
        <v>0</v>
      </c>
      <c r="AS463" s="144" t="str">
        <f t="shared" ref="AS463" si="2597">IF(COUNTIF(J463,"*m*")=0,"",IF($J463="","",COUNTIF($M463,AS$13)))</f>
        <v/>
      </c>
      <c r="AT463" s="164">
        <f t="shared" ref="AT463" si="2598">IF(O463="",0,IF(OR(O463&lt;$AT$12,O463&gt;$AT$13),1,0))</f>
        <v>0</v>
      </c>
      <c r="AU463" s="164">
        <f t="shared" ref="AU463" si="2599">IF($M463="",0,IF($O463="",1,0))</f>
        <v>0</v>
      </c>
      <c r="AV463" s="164">
        <f t="shared" ref="AV463" si="2600">IF($M463="",0,IF($P463="",1,0))</f>
        <v>0</v>
      </c>
      <c r="AW463" s="459"/>
      <c r="AX463" s="459"/>
      <c r="AY463" s="456"/>
      <c r="AZ463" s="453"/>
      <c r="BA463" s="145" t="str">
        <f t="shared" ref="BA463" si="2601">IF(J463="","",IF(COUNTIF(J463,"*OP*")&gt;0,1,""))</f>
        <v/>
      </c>
      <c r="BB463" s="145" t="str">
        <f t="shared" ref="BB463" si="2602">IF(J463="","",IF(COUNTIF(J463,"*OP*")&gt;0,"",1))</f>
        <v/>
      </c>
      <c r="BC463" s="145" t="str">
        <f t="shared" ref="BC463" si="2603">IF(J463="","",IF(COUNTIF(J463,"*OP*")&gt;0,"",J463))</f>
        <v/>
      </c>
      <c r="BD463" s="203" t="str">
        <f>IF(J463="","",COUNTIF($BC$14:BC463,BC463))</f>
        <v/>
      </c>
      <c r="BE463" s="1" t="str">
        <f t="shared" ref="BE463" si="2604">IFERROR(BB463*BD463,"")</f>
        <v/>
      </c>
      <c r="BF463" s="447"/>
      <c r="BG463" s="447"/>
      <c r="BH463" s="447"/>
      <c r="BI463" s="447"/>
      <c r="BJ463" s="447"/>
      <c r="BK463" s="450"/>
      <c r="BL463" s="447"/>
      <c r="BM463" s="447"/>
      <c r="BN463" s="145">
        <f>COUNTIF($AE$14:AE463,AD463&amp;"-"&amp;"*5000m*")</f>
        <v>0</v>
      </c>
      <c r="BO463" s="447"/>
      <c r="BP463" s="450"/>
      <c r="BQ463" s="447"/>
      <c r="BR463" s="447"/>
      <c r="BS463" s="447"/>
      <c r="BT463" s="447"/>
      <c r="BU463" s="447"/>
      <c r="BV463" s="447"/>
    </row>
    <row r="464" spans="1:74" ht="14.25" thickTop="1">
      <c r="A464" s="105"/>
      <c r="B464" s="105"/>
      <c r="C464" s="105"/>
      <c r="D464" s="105"/>
      <c r="E464" s="105"/>
      <c r="F464" s="105"/>
      <c r="G464" s="105"/>
      <c r="H464" s="105"/>
      <c r="I464" s="105"/>
      <c r="J464" s="105"/>
      <c r="K464" s="105"/>
      <c r="L464" s="105"/>
      <c r="M464" s="152"/>
      <c r="N464" s="105"/>
      <c r="O464" s="272"/>
      <c r="P464" s="105"/>
      <c r="Q464" s="105"/>
      <c r="R464" s="105"/>
    </row>
  </sheetData>
  <sheetProtection password="DD48" sheet="1" objects="1" scenarios="1"/>
  <mergeCells count="4982">
    <mergeCell ref="S12:T12"/>
    <mergeCell ref="S14:S16"/>
    <mergeCell ref="T14:T16"/>
    <mergeCell ref="S17:S19"/>
    <mergeCell ref="T29:T31"/>
    <mergeCell ref="T32:T34"/>
    <mergeCell ref="T35:T37"/>
    <mergeCell ref="T38:T40"/>
    <mergeCell ref="T41:T43"/>
    <mergeCell ref="P14:R14"/>
    <mergeCell ref="P15:R15"/>
    <mergeCell ref="P16:R16"/>
    <mergeCell ref="P17:R17"/>
    <mergeCell ref="P18:R18"/>
    <mergeCell ref="P19:R19"/>
    <mergeCell ref="P20:R20"/>
    <mergeCell ref="P21:R21"/>
    <mergeCell ref="P22:R22"/>
    <mergeCell ref="P23:R23"/>
    <mergeCell ref="P24:R24"/>
    <mergeCell ref="P25:R25"/>
    <mergeCell ref="P26:R26"/>
    <mergeCell ref="P32:R32"/>
    <mergeCell ref="P33:R33"/>
    <mergeCell ref="P34:R34"/>
    <mergeCell ref="P35:R35"/>
    <mergeCell ref="P36:R36"/>
    <mergeCell ref="P37:R37"/>
    <mergeCell ref="P38:R38"/>
    <mergeCell ref="P39:R39"/>
    <mergeCell ref="P40:R40"/>
    <mergeCell ref="P41:R41"/>
    <mergeCell ref="G17:G19"/>
    <mergeCell ref="B44:B45"/>
    <mergeCell ref="G35:G37"/>
    <mergeCell ref="G44:G46"/>
    <mergeCell ref="G47:G49"/>
    <mergeCell ref="G50:G52"/>
    <mergeCell ref="H41:H43"/>
    <mergeCell ref="D32:D33"/>
    <mergeCell ref="E32:E33"/>
    <mergeCell ref="E50:E51"/>
    <mergeCell ref="D34:F34"/>
    <mergeCell ref="H14:H16"/>
    <mergeCell ref="H17:H19"/>
    <mergeCell ref="H47:H49"/>
    <mergeCell ref="H50:H52"/>
    <mergeCell ref="D29:D30"/>
    <mergeCell ref="G29:G31"/>
    <mergeCell ref="G32:G34"/>
    <mergeCell ref="H20:H22"/>
    <mergeCell ref="H23:H25"/>
    <mergeCell ref="H26:H28"/>
    <mergeCell ref="H29:H31"/>
    <mergeCell ref="H32:H34"/>
    <mergeCell ref="E14:E15"/>
    <mergeCell ref="H35:H37"/>
    <mergeCell ref="H38:H40"/>
    <mergeCell ref="H44:H46"/>
    <mergeCell ref="D37:F37"/>
    <mergeCell ref="D40:F40"/>
    <mergeCell ref="D43:F43"/>
    <mergeCell ref="G38:G40"/>
    <mergeCell ref="G41:G43"/>
    <mergeCell ref="B12:C13"/>
    <mergeCell ref="B14:B15"/>
    <mergeCell ref="D16:F16"/>
    <mergeCell ref="C44:C45"/>
    <mergeCell ref="C38:C39"/>
    <mergeCell ref="B17:B18"/>
    <mergeCell ref="B20:B21"/>
    <mergeCell ref="B23:B24"/>
    <mergeCell ref="B26:B27"/>
    <mergeCell ref="B29:B30"/>
    <mergeCell ref="E20:E21"/>
    <mergeCell ref="E29:E30"/>
    <mergeCell ref="C47:C48"/>
    <mergeCell ref="D47:D48"/>
    <mergeCell ref="D65:D66"/>
    <mergeCell ref="E65:E66"/>
    <mergeCell ref="D12:D13"/>
    <mergeCell ref="E12:E13"/>
    <mergeCell ref="F12:F13"/>
    <mergeCell ref="E41:E42"/>
    <mergeCell ref="D41:D42"/>
    <mergeCell ref="C62:C63"/>
    <mergeCell ref="D62:D63"/>
    <mergeCell ref="E53:E54"/>
    <mergeCell ref="C56:C57"/>
    <mergeCell ref="D56:D57"/>
    <mergeCell ref="B56:B57"/>
    <mergeCell ref="B53:B54"/>
    <mergeCell ref="G83:G85"/>
    <mergeCell ref="G86:G88"/>
    <mergeCell ref="G89:G91"/>
    <mergeCell ref="G92:G94"/>
    <mergeCell ref="G95:G97"/>
    <mergeCell ref="G98:G100"/>
    <mergeCell ref="G101:G103"/>
    <mergeCell ref="H56:H58"/>
    <mergeCell ref="H59:H61"/>
    <mergeCell ref="E38:E39"/>
    <mergeCell ref="P119:R119"/>
    <mergeCell ref="G104:G106"/>
    <mergeCell ref="G107:G109"/>
    <mergeCell ref="H107:H109"/>
    <mergeCell ref="G68:G70"/>
    <mergeCell ref="P50:R50"/>
    <mergeCell ref="P51:R51"/>
    <mergeCell ref="P52:R52"/>
    <mergeCell ref="P53:R53"/>
    <mergeCell ref="P54:R54"/>
    <mergeCell ref="G59:G61"/>
    <mergeCell ref="G62:G64"/>
    <mergeCell ref="G65:G67"/>
    <mergeCell ref="H101:H103"/>
    <mergeCell ref="H104:H106"/>
    <mergeCell ref="H95:H97"/>
    <mergeCell ref="H98:H100"/>
    <mergeCell ref="H53:H55"/>
    <mergeCell ref="H62:H64"/>
    <mergeCell ref="H65:H67"/>
    <mergeCell ref="E59:E60"/>
    <mergeCell ref="E62:E63"/>
    <mergeCell ref="C89:C90"/>
    <mergeCell ref="D89:D90"/>
    <mergeCell ref="E89:E90"/>
    <mergeCell ref="A86:A88"/>
    <mergeCell ref="C86:C87"/>
    <mergeCell ref="D86:D87"/>
    <mergeCell ref="E86:E87"/>
    <mergeCell ref="A104:A106"/>
    <mergeCell ref="C104:C105"/>
    <mergeCell ref="D104:D105"/>
    <mergeCell ref="E104:E105"/>
    <mergeCell ref="D95:D96"/>
    <mergeCell ref="E95:E96"/>
    <mergeCell ref="D83:D84"/>
    <mergeCell ref="E83:E84"/>
    <mergeCell ref="B101:B102"/>
    <mergeCell ref="B98:B99"/>
    <mergeCell ref="B95:B96"/>
    <mergeCell ref="D98:D99"/>
    <mergeCell ref="E98:E99"/>
    <mergeCell ref="C95:C96"/>
    <mergeCell ref="B104:B105"/>
    <mergeCell ref="B92:B93"/>
    <mergeCell ref="B89:B90"/>
    <mergeCell ref="B86:B87"/>
    <mergeCell ref="B83:B84"/>
    <mergeCell ref="A146:A148"/>
    <mergeCell ref="C146:C147"/>
    <mergeCell ref="D146:D147"/>
    <mergeCell ref="E146:E147"/>
    <mergeCell ref="G146:G148"/>
    <mergeCell ref="S146:S148"/>
    <mergeCell ref="T146:T148"/>
    <mergeCell ref="A137:A139"/>
    <mergeCell ref="C137:C138"/>
    <mergeCell ref="D137:D138"/>
    <mergeCell ref="E137:E138"/>
    <mergeCell ref="G137:G139"/>
    <mergeCell ref="S137:S139"/>
    <mergeCell ref="T137:T139"/>
    <mergeCell ref="P138:R138"/>
    <mergeCell ref="P139:R139"/>
    <mergeCell ref="A149:A151"/>
    <mergeCell ref="C149:C150"/>
    <mergeCell ref="D149:D150"/>
    <mergeCell ref="E149:E150"/>
    <mergeCell ref="G149:G151"/>
    <mergeCell ref="S149:S151"/>
    <mergeCell ref="T149:T151"/>
    <mergeCell ref="P146:R146"/>
    <mergeCell ref="P147:R147"/>
    <mergeCell ref="P148:R148"/>
    <mergeCell ref="P149:R149"/>
    <mergeCell ref="H146:H148"/>
    <mergeCell ref="H149:H151"/>
    <mergeCell ref="P140:R140"/>
    <mergeCell ref="P150:R150"/>
    <mergeCell ref="P151:R151"/>
    <mergeCell ref="T182:T184"/>
    <mergeCell ref="A173:A175"/>
    <mergeCell ref="C173:C174"/>
    <mergeCell ref="D173:D174"/>
    <mergeCell ref="E173:E174"/>
    <mergeCell ref="G173:G175"/>
    <mergeCell ref="S173:S175"/>
    <mergeCell ref="T173:T175"/>
    <mergeCell ref="P174:R174"/>
    <mergeCell ref="P175:R175"/>
    <mergeCell ref="A185:A187"/>
    <mergeCell ref="C185:C186"/>
    <mergeCell ref="D185:D186"/>
    <mergeCell ref="E185:E186"/>
    <mergeCell ref="G185:G187"/>
    <mergeCell ref="S185:S187"/>
    <mergeCell ref="T185:T187"/>
    <mergeCell ref="P182:R182"/>
    <mergeCell ref="P183:R183"/>
    <mergeCell ref="P184:R184"/>
    <mergeCell ref="P185:R185"/>
    <mergeCell ref="H182:H184"/>
    <mergeCell ref="H185:H187"/>
    <mergeCell ref="P186:R186"/>
    <mergeCell ref="P187:R187"/>
    <mergeCell ref="S176:S178"/>
    <mergeCell ref="T176:T178"/>
    <mergeCell ref="A179:A181"/>
    <mergeCell ref="C179:C180"/>
    <mergeCell ref="D179:D180"/>
    <mergeCell ref="E179:E180"/>
    <mergeCell ref="T179:T181"/>
    <mergeCell ref="T239:T241"/>
    <mergeCell ref="P236:R236"/>
    <mergeCell ref="P237:R237"/>
    <mergeCell ref="S227:S229"/>
    <mergeCell ref="T227:T229"/>
    <mergeCell ref="A218:A220"/>
    <mergeCell ref="C218:C219"/>
    <mergeCell ref="D218:D219"/>
    <mergeCell ref="E218:E219"/>
    <mergeCell ref="G218:G220"/>
    <mergeCell ref="S218:S220"/>
    <mergeCell ref="T218:T220"/>
    <mergeCell ref="A209:A211"/>
    <mergeCell ref="C209:C210"/>
    <mergeCell ref="D209:D210"/>
    <mergeCell ref="E209:E210"/>
    <mergeCell ref="G209:G211"/>
    <mergeCell ref="S209:S211"/>
    <mergeCell ref="T209:T211"/>
    <mergeCell ref="P210:R210"/>
    <mergeCell ref="P211:R211"/>
    <mergeCell ref="A221:A223"/>
    <mergeCell ref="C221:C222"/>
    <mergeCell ref="D221:D222"/>
    <mergeCell ref="E221:E222"/>
    <mergeCell ref="G221:G223"/>
    <mergeCell ref="S221:S223"/>
    <mergeCell ref="T221:T223"/>
    <mergeCell ref="P218:R218"/>
    <mergeCell ref="P219:R219"/>
    <mergeCell ref="P222:R222"/>
    <mergeCell ref="P223:R223"/>
    <mergeCell ref="G275:G277"/>
    <mergeCell ref="S275:S277"/>
    <mergeCell ref="T275:T277"/>
    <mergeCell ref="P272:R272"/>
    <mergeCell ref="P273:R273"/>
    <mergeCell ref="S263:S265"/>
    <mergeCell ref="T263:T265"/>
    <mergeCell ref="A254:A256"/>
    <mergeCell ref="C254:C255"/>
    <mergeCell ref="D254:D255"/>
    <mergeCell ref="E254:E255"/>
    <mergeCell ref="G254:G256"/>
    <mergeCell ref="S254:S256"/>
    <mergeCell ref="T254:T256"/>
    <mergeCell ref="A245:A247"/>
    <mergeCell ref="C245:C246"/>
    <mergeCell ref="D245:D246"/>
    <mergeCell ref="E245:E246"/>
    <mergeCell ref="G245:G247"/>
    <mergeCell ref="S245:S247"/>
    <mergeCell ref="T245:T247"/>
    <mergeCell ref="P246:R246"/>
    <mergeCell ref="P247:R247"/>
    <mergeCell ref="A257:A259"/>
    <mergeCell ref="C257:C258"/>
    <mergeCell ref="D257:D258"/>
    <mergeCell ref="E257:E258"/>
    <mergeCell ref="G257:G259"/>
    <mergeCell ref="P254:R254"/>
    <mergeCell ref="P255:R255"/>
    <mergeCell ref="P256:R256"/>
    <mergeCell ref="P257:R257"/>
    <mergeCell ref="A311:A313"/>
    <mergeCell ref="C311:C312"/>
    <mergeCell ref="D311:D312"/>
    <mergeCell ref="E311:E312"/>
    <mergeCell ref="G311:G313"/>
    <mergeCell ref="S311:S313"/>
    <mergeCell ref="T311:T313"/>
    <mergeCell ref="P308:R308"/>
    <mergeCell ref="P309:R309"/>
    <mergeCell ref="S299:S301"/>
    <mergeCell ref="T299:T301"/>
    <mergeCell ref="A290:A292"/>
    <mergeCell ref="C290:C291"/>
    <mergeCell ref="D290:D291"/>
    <mergeCell ref="E290:E291"/>
    <mergeCell ref="G290:G292"/>
    <mergeCell ref="S290:S292"/>
    <mergeCell ref="T290:T292"/>
    <mergeCell ref="A293:A295"/>
    <mergeCell ref="C293:C294"/>
    <mergeCell ref="D293:D294"/>
    <mergeCell ref="E293:E294"/>
    <mergeCell ref="G293:G295"/>
    <mergeCell ref="S293:S295"/>
    <mergeCell ref="T293:T295"/>
    <mergeCell ref="P290:R290"/>
    <mergeCell ref="P291:R291"/>
    <mergeCell ref="P292:R292"/>
    <mergeCell ref="H290:H292"/>
    <mergeCell ref="H293:H295"/>
    <mergeCell ref="S296:S298"/>
    <mergeCell ref="T296:T298"/>
    <mergeCell ref="D329:D330"/>
    <mergeCell ref="E329:E330"/>
    <mergeCell ref="G329:G331"/>
    <mergeCell ref="S329:S331"/>
    <mergeCell ref="T329:T331"/>
    <mergeCell ref="P326:R326"/>
    <mergeCell ref="P327:R327"/>
    <mergeCell ref="P328:R328"/>
    <mergeCell ref="P329:R329"/>
    <mergeCell ref="P330:R330"/>
    <mergeCell ref="P331:R331"/>
    <mergeCell ref="H326:H328"/>
    <mergeCell ref="H329:H331"/>
    <mergeCell ref="B329:B330"/>
    <mergeCell ref="B326:B327"/>
    <mergeCell ref="A326:A328"/>
    <mergeCell ref="C326:C327"/>
    <mergeCell ref="D326:D327"/>
    <mergeCell ref="S326:S328"/>
    <mergeCell ref="T326:T328"/>
    <mergeCell ref="A419:A421"/>
    <mergeCell ref="C419:C420"/>
    <mergeCell ref="D419:D420"/>
    <mergeCell ref="E419:E420"/>
    <mergeCell ref="G419:G421"/>
    <mergeCell ref="S419:S421"/>
    <mergeCell ref="T419:T421"/>
    <mergeCell ref="P416:R416"/>
    <mergeCell ref="P417:R417"/>
    <mergeCell ref="P418:R418"/>
    <mergeCell ref="P419:R419"/>
    <mergeCell ref="P420:R420"/>
    <mergeCell ref="P421:R421"/>
    <mergeCell ref="H416:H418"/>
    <mergeCell ref="H419:H421"/>
    <mergeCell ref="B419:B420"/>
    <mergeCell ref="B416:B417"/>
    <mergeCell ref="A461:A463"/>
    <mergeCell ref="C461:C462"/>
    <mergeCell ref="D461:D462"/>
    <mergeCell ref="E461:E462"/>
    <mergeCell ref="G461:G463"/>
    <mergeCell ref="H461:H463"/>
    <mergeCell ref="P461:R461"/>
    <mergeCell ref="S461:S463"/>
    <mergeCell ref="T461:T463"/>
    <mergeCell ref="P462:R462"/>
    <mergeCell ref="P463:R463"/>
    <mergeCell ref="A455:A457"/>
    <mergeCell ref="C455:C456"/>
    <mergeCell ref="D455:D456"/>
    <mergeCell ref="E455:E456"/>
    <mergeCell ref="G455:G457"/>
    <mergeCell ref="H455:H457"/>
    <mergeCell ref="P455:R455"/>
    <mergeCell ref="S455:S457"/>
    <mergeCell ref="T455:T457"/>
    <mergeCell ref="P456:R456"/>
    <mergeCell ref="P457:R457"/>
    <mergeCell ref="A458:A460"/>
    <mergeCell ref="B461:B462"/>
    <mergeCell ref="D458:D459"/>
    <mergeCell ref="E458:E459"/>
    <mergeCell ref="G458:G460"/>
    <mergeCell ref="H458:H460"/>
    <mergeCell ref="P458:R458"/>
    <mergeCell ref="S458:S460"/>
    <mergeCell ref="T458:T460"/>
    <mergeCell ref="P459:R459"/>
    <mergeCell ref="T308:T310"/>
    <mergeCell ref="D275:D276"/>
    <mergeCell ref="E275:E276"/>
    <mergeCell ref="A452:A454"/>
    <mergeCell ref="C452:C453"/>
    <mergeCell ref="D452:D453"/>
    <mergeCell ref="E452:E453"/>
    <mergeCell ref="G452:G454"/>
    <mergeCell ref="H452:H454"/>
    <mergeCell ref="P452:R452"/>
    <mergeCell ref="S452:S454"/>
    <mergeCell ref="T452:T454"/>
    <mergeCell ref="P453:R453"/>
    <mergeCell ref="P454:R454"/>
    <mergeCell ref="P460:R460"/>
    <mergeCell ref="A449:A451"/>
    <mergeCell ref="C449:C450"/>
    <mergeCell ref="D449:D450"/>
    <mergeCell ref="E449:E450"/>
    <mergeCell ref="G449:G451"/>
    <mergeCell ref="B458:B459"/>
    <mergeCell ref="B455:B456"/>
    <mergeCell ref="B452:B453"/>
    <mergeCell ref="B449:B450"/>
    <mergeCell ref="C458:C459"/>
    <mergeCell ref="A416:A418"/>
    <mergeCell ref="C416:C417"/>
    <mergeCell ref="D416:D417"/>
    <mergeCell ref="E416:E417"/>
    <mergeCell ref="G416:G418"/>
    <mergeCell ref="S416:S418"/>
    <mergeCell ref="T416:T418"/>
    <mergeCell ref="H449:H451"/>
    <mergeCell ref="P449:R449"/>
    <mergeCell ref="S449:S451"/>
    <mergeCell ref="T449:T451"/>
    <mergeCell ref="P450:R450"/>
    <mergeCell ref="P451:R451"/>
    <mergeCell ref="S407:S409"/>
    <mergeCell ref="T407:T409"/>
    <mergeCell ref="C398:C399"/>
    <mergeCell ref="P444:R444"/>
    <mergeCell ref="P445:R445"/>
    <mergeCell ref="H440:H442"/>
    <mergeCell ref="H443:H445"/>
    <mergeCell ref="G53:G55"/>
    <mergeCell ref="G56:G58"/>
    <mergeCell ref="A35:A37"/>
    <mergeCell ref="A38:A40"/>
    <mergeCell ref="C35:C36"/>
    <mergeCell ref="D35:D36"/>
    <mergeCell ref="A110:A112"/>
    <mergeCell ref="C110:C111"/>
    <mergeCell ref="D110:D111"/>
    <mergeCell ref="E110:E111"/>
    <mergeCell ref="G110:G112"/>
    <mergeCell ref="D44:D45"/>
    <mergeCell ref="E44:E45"/>
    <mergeCell ref="E35:E36"/>
    <mergeCell ref="D38:D39"/>
    <mergeCell ref="B35:B36"/>
    <mergeCell ref="B38:B39"/>
    <mergeCell ref="B41:B42"/>
    <mergeCell ref="A41:A43"/>
    <mergeCell ref="E389:E390"/>
    <mergeCell ref="G389:G391"/>
    <mergeCell ref="A380:A382"/>
    <mergeCell ref="C380:C381"/>
    <mergeCell ref="D380:D381"/>
    <mergeCell ref="E380:E381"/>
    <mergeCell ref="C71:C72"/>
    <mergeCell ref="A98:A100"/>
    <mergeCell ref="C98:C99"/>
    <mergeCell ref="C80:C81"/>
    <mergeCell ref="D80:D81"/>
    <mergeCell ref="A59:A61"/>
    <mergeCell ref="A62:A64"/>
    <mergeCell ref="C59:C60"/>
    <mergeCell ref="D59:D60"/>
    <mergeCell ref="A65:A67"/>
    <mergeCell ref="C65:C66"/>
    <mergeCell ref="B59:B60"/>
    <mergeCell ref="B62:B63"/>
    <mergeCell ref="A329:A331"/>
    <mergeCell ref="C329:C330"/>
    <mergeCell ref="E326:E327"/>
    <mergeCell ref="G326:G328"/>
    <mergeCell ref="A95:A97"/>
    <mergeCell ref="A140:A142"/>
    <mergeCell ref="C140:C141"/>
    <mergeCell ref="D140:D141"/>
    <mergeCell ref="E140:E141"/>
    <mergeCell ref="G140:G142"/>
    <mergeCell ref="A182:A184"/>
    <mergeCell ref="C182:C183"/>
    <mergeCell ref="D182:D183"/>
    <mergeCell ref="S371:S373"/>
    <mergeCell ref="T371:T373"/>
    <mergeCell ref="A362:A364"/>
    <mergeCell ref="C362:C363"/>
    <mergeCell ref="D362:D363"/>
    <mergeCell ref="E362:E363"/>
    <mergeCell ref="G362:G364"/>
    <mergeCell ref="S362:S364"/>
    <mergeCell ref="T362:T364"/>
    <mergeCell ref="A347:A349"/>
    <mergeCell ref="C347:C348"/>
    <mergeCell ref="D347:D348"/>
    <mergeCell ref="E347:E348"/>
    <mergeCell ref="G347:G349"/>
    <mergeCell ref="S347:S349"/>
    <mergeCell ref="T347:T349"/>
    <mergeCell ref="P344:R344"/>
    <mergeCell ref="P345:R345"/>
    <mergeCell ref="P346:R346"/>
    <mergeCell ref="P347:R347"/>
    <mergeCell ref="P348:R348"/>
    <mergeCell ref="P349:R349"/>
    <mergeCell ref="H344:H346"/>
    <mergeCell ref="H347:H349"/>
    <mergeCell ref="A350:A352"/>
    <mergeCell ref="C350:C351"/>
    <mergeCell ref="D350:D351"/>
    <mergeCell ref="E350:E351"/>
    <mergeCell ref="G350:G352"/>
    <mergeCell ref="S350:S352"/>
    <mergeCell ref="T350:T352"/>
    <mergeCell ref="P350:R350"/>
    <mergeCell ref="S20:S22"/>
    <mergeCell ref="S23:S25"/>
    <mergeCell ref="S26:S28"/>
    <mergeCell ref="S29:S31"/>
    <mergeCell ref="S32:S34"/>
    <mergeCell ref="S71:S73"/>
    <mergeCell ref="S74:S76"/>
    <mergeCell ref="T89:T91"/>
    <mergeCell ref="S89:S91"/>
    <mergeCell ref="S83:S85"/>
    <mergeCell ref="S86:S88"/>
    <mergeCell ref="S35:S37"/>
    <mergeCell ref="S38:S40"/>
    <mergeCell ref="S41:S43"/>
    <mergeCell ref="S44:S46"/>
    <mergeCell ref="S47:S49"/>
    <mergeCell ref="S50:S52"/>
    <mergeCell ref="S53:S55"/>
    <mergeCell ref="S56:S58"/>
    <mergeCell ref="S59:S61"/>
    <mergeCell ref="T77:T79"/>
    <mergeCell ref="T80:T82"/>
    <mergeCell ref="T83:T85"/>
    <mergeCell ref="T86:T88"/>
    <mergeCell ref="T44:T46"/>
    <mergeCell ref="T47:T49"/>
    <mergeCell ref="T50:T52"/>
    <mergeCell ref="T53:T55"/>
    <mergeCell ref="P55:R55"/>
    <mergeCell ref="P69:R69"/>
    <mergeCell ref="P70:R70"/>
    <mergeCell ref="T92:T94"/>
    <mergeCell ref="T95:T97"/>
    <mergeCell ref="T65:T67"/>
    <mergeCell ref="T68:T70"/>
    <mergeCell ref="T71:T73"/>
    <mergeCell ref="S77:S79"/>
    <mergeCell ref="S80:S82"/>
    <mergeCell ref="T74:T76"/>
    <mergeCell ref="T56:T58"/>
    <mergeCell ref="T59:T61"/>
    <mergeCell ref="T62:T64"/>
    <mergeCell ref="S62:S64"/>
    <mergeCell ref="S65:S67"/>
    <mergeCell ref="S68:S70"/>
    <mergeCell ref="P82:R82"/>
    <mergeCell ref="P59:R59"/>
    <mergeCell ref="P60:R60"/>
    <mergeCell ref="P61:R61"/>
    <mergeCell ref="P71:R71"/>
    <mergeCell ref="P91:R91"/>
    <mergeCell ref="P74:R74"/>
    <mergeCell ref="P75:R75"/>
    <mergeCell ref="P76:R76"/>
    <mergeCell ref="P77:R77"/>
    <mergeCell ref="P78:R78"/>
    <mergeCell ref="P79:R79"/>
    <mergeCell ref="P80:R80"/>
    <mergeCell ref="P81:R81"/>
    <mergeCell ref="P62:R62"/>
    <mergeCell ref="S104:S106"/>
    <mergeCell ref="A77:A79"/>
    <mergeCell ref="C77:C78"/>
    <mergeCell ref="D77:D78"/>
    <mergeCell ref="E77:E78"/>
    <mergeCell ref="T104:T106"/>
    <mergeCell ref="A107:A109"/>
    <mergeCell ref="C107:C108"/>
    <mergeCell ref="D107:D108"/>
    <mergeCell ref="E107:E108"/>
    <mergeCell ref="S107:S109"/>
    <mergeCell ref="T107:T109"/>
    <mergeCell ref="A101:A103"/>
    <mergeCell ref="C101:C102"/>
    <mergeCell ref="D101:D102"/>
    <mergeCell ref="E101:E102"/>
    <mergeCell ref="P101:R101"/>
    <mergeCell ref="P102:R102"/>
    <mergeCell ref="P103:R103"/>
    <mergeCell ref="P104:R104"/>
    <mergeCell ref="P105:R105"/>
    <mergeCell ref="P106:R106"/>
    <mergeCell ref="H83:H85"/>
    <mergeCell ref="H86:H88"/>
    <mergeCell ref="H89:H91"/>
    <mergeCell ref="H92:H94"/>
    <mergeCell ref="P107:R107"/>
    <mergeCell ref="P108:R108"/>
    <mergeCell ref="P109:R109"/>
    <mergeCell ref="S101:S103"/>
    <mergeCell ref="A92:A94"/>
    <mergeCell ref="A89:A91"/>
    <mergeCell ref="T101:T103"/>
    <mergeCell ref="T98:T100"/>
    <mergeCell ref="P87:R87"/>
    <mergeCell ref="P88:R88"/>
    <mergeCell ref="P89:R89"/>
    <mergeCell ref="P90:R90"/>
    <mergeCell ref="G119:G121"/>
    <mergeCell ref="T119:T121"/>
    <mergeCell ref="A113:A115"/>
    <mergeCell ref="C113:C114"/>
    <mergeCell ref="D113:D114"/>
    <mergeCell ref="E113:E114"/>
    <mergeCell ref="G113:G115"/>
    <mergeCell ref="S113:S115"/>
    <mergeCell ref="T113:T115"/>
    <mergeCell ref="P110:R110"/>
    <mergeCell ref="P111:R111"/>
    <mergeCell ref="P112:R112"/>
    <mergeCell ref="P113:R113"/>
    <mergeCell ref="P114:R114"/>
    <mergeCell ref="P115:R115"/>
    <mergeCell ref="H113:H115"/>
    <mergeCell ref="A116:A118"/>
    <mergeCell ref="C116:C117"/>
    <mergeCell ref="D116:D117"/>
    <mergeCell ref="E116:E117"/>
    <mergeCell ref="G116:G118"/>
    <mergeCell ref="S116:S118"/>
    <mergeCell ref="T116:T118"/>
    <mergeCell ref="P116:R116"/>
    <mergeCell ref="P117:R117"/>
    <mergeCell ref="P118:R118"/>
    <mergeCell ref="S110:S112"/>
    <mergeCell ref="T110:T112"/>
    <mergeCell ref="H110:H112"/>
    <mergeCell ref="S119:S121"/>
    <mergeCell ref="P128:R128"/>
    <mergeCell ref="P129:R129"/>
    <mergeCell ref="P120:R120"/>
    <mergeCell ref="P121:R121"/>
    <mergeCell ref="H116:H118"/>
    <mergeCell ref="H119:H121"/>
    <mergeCell ref="A122:A124"/>
    <mergeCell ref="C122:C123"/>
    <mergeCell ref="D122:D123"/>
    <mergeCell ref="E122:E123"/>
    <mergeCell ref="G122:G124"/>
    <mergeCell ref="S122:S124"/>
    <mergeCell ref="T122:T124"/>
    <mergeCell ref="A125:A127"/>
    <mergeCell ref="C125:C126"/>
    <mergeCell ref="D125:D126"/>
    <mergeCell ref="E125:E126"/>
    <mergeCell ref="G125:G127"/>
    <mergeCell ref="S125:S127"/>
    <mergeCell ref="T125:T127"/>
    <mergeCell ref="P122:R122"/>
    <mergeCell ref="P123:R123"/>
    <mergeCell ref="P124:R124"/>
    <mergeCell ref="P125:R125"/>
    <mergeCell ref="P126:R126"/>
    <mergeCell ref="P127:R127"/>
    <mergeCell ref="H122:H124"/>
    <mergeCell ref="H125:H127"/>
    <mergeCell ref="A119:A121"/>
    <mergeCell ref="C119:C120"/>
    <mergeCell ref="D119:D120"/>
    <mergeCell ref="E119:E120"/>
    <mergeCell ref="P130:R130"/>
    <mergeCell ref="P131:R131"/>
    <mergeCell ref="P132:R132"/>
    <mergeCell ref="P133:R133"/>
    <mergeCell ref="H128:H130"/>
    <mergeCell ref="H131:H133"/>
    <mergeCell ref="A134:A136"/>
    <mergeCell ref="C134:C135"/>
    <mergeCell ref="D134:D135"/>
    <mergeCell ref="E134:E135"/>
    <mergeCell ref="G134:G136"/>
    <mergeCell ref="S134:S136"/>
    <mergeCell ref="T134:T136"/>
    <mergeCell ref="P134:R134"/>
    <mergeCell ref="P135:R135"/>
    <mergeCell ref="P136:R136"/>
    <mergeCell ref="P137:R137"/>
    <mergeCell ref="B128:B129"/>
    <mergeCell ref="A128:A130"/>
    <mergeCell ref="C128:C129"/>
    <mergeCell ref="D128:D129"/>
    <mergeCell ref="E128:E129"/>
    <mergeCell ref="G128:G130"/>
    <mergeCell ref="S128:S130"/>
    <mergeCell ref="T128:T130"/>
    <mergeCell ref="A131:A133"/>
    <mergeCell ref="C131:C132"/>
    <mergeCell ref="D131:D132"/>
    <mergeCell ref="E131:E132"/>
    <mergeCell ref="G131:G133"/>
    <mergeCell ref="S131:S133"/>
    <mergeCell ref="T131:T133"/>
    <mergeCell ref="H134:H136"/>
    <mergeCell ref="H137:H139"/>
    <mergeCell ref="B137:B138"/>
    <mergeCell ref="B134:B135"/>
    <mergeCell ref="S140:S142"/>
    <mergeCell ref="T140:T142"/>
    <mergeCell ref="A143:A145"/>
    <mergeCell ref="C143:C144"/>
    <mergeCell ref="D143:D144"/>
    <mergeCell ref="E143:E144"/>
    <mergeCell ref="G143:G145"/>
    <mergeCell ref="S143:S145"/>
    <mergeCell ref="T143:T145"/>
    <mergeCell ref="P141:R141"/>
    <mergeCell ref="P142:R142"/>
    <mergeCell ref="P143:R143"/>
    <mergeCell ref="P144:R144"/>
    <mergeCell ref="P145:R145"/>
    <mergeCell ref="H140:H142"/>
    <mergeCell ref="H143:H145"/>
    <mergeCell ref="B143:B144"/>
    <mergeCell ref="B140:B141"/>
    <mergeCell ref="T152:T154"/>
    <mergeCell ref="P152:R152"/>
    <mergeCell ref="P153:R153"/>
    <mergeCell ref="P154:R154"/>
    <mergeCell ref="P155:R155"/>
    <mergeCell ref="P156:R156"/>
    <mergeCell ref="P157:R157"/>
    <mergeCell ref="H152:H154"/>
    <mergeCell ref="H155:H157"/>
    <mergeCell ref="A155:A157"/>
    <mergeCell ref="C155:C156"/>
    <mergeCell ref="D155:D156"/>
    <mergeCell ref="E155:E156"/>
    <mergeCell ref="G155:G157"/>
    <mergeCell ref="B155:B156"/>
    <mergeCell ref="B152:B153"/>
    <mergeCell ref="S155:S157"/>
    <mergeCell ref="T155:T157"/>
    <mergeCell ref="A152:A154"/>
    <mergeCell ref="C152:C153"/>
    <mergeCell ref="D152:D153"/>
    <mergeCell ref="E152:E153"/>
    <mergeCell ref="G152:G154"/>
    <mergeCell ref="S152:S154"/>
    <mergeCell ref="S158:S160"/>
    <mergeCell ref="T158:T160"/>
    <mergeCell ref="A161:A163"/>
    <mergeCell ref="C161:C162"/>
    <mergeCell ref="D161:D162"/>
    <mergeCell ref="E161:E162"/>
    <mergeCell ref="G161:G163"/>
    <mergeCell ref="S161:S163"/>
    <mergeCell ref="T161:T163"/>
    <mergeCell ref="P158:R158"/>
    <mergeCell ref="P159:R159"/>
    <mergeCell ref="P160:R160"/>
    <mergeCell ref="P161:R161"/>
    <mergeCell ref="P162:R162"/>
    <mergeCell ref="P163:R163"/>
    <mergeCell ref="H158:H160"/>
    <mergeCell ref="H161:H163"/>
    <mergeCell ref="B161:B162"/>
    <mergeCell ref="B158:B159"/>
    <mergeCell ref="A158:A160"/>
    <mergeCell ref="C158:C159"/>
    <mergeCell ref="D158:D159"/>
    <mergeCell ref="E158:E159"/>
    <mergeCell ref="G158:G160"/>
    <mergeCell ref="E182:E183"/>
    <mergeCell ref="G182:G184"/>
    <mergeCell ref="G179:G181"/>
    <mergeCell ref="S170:S172"/>
    <mergeCell ref="T170:T172"/>
    <mergeCell ref="P170:R170"/>
    <mergeCell ref="P171:R171"/>
    <mergeCell ref="P172:R172"/>
    <mergeCell ref="P173:R173"/>
    <mergeCell ref="A164:A166"/>
    <mergeCell ref="C164:C165"/>
    <mergeCell ref="D164:D165"/>
    <mergeCell ref="E164:E165"/>
    <mergeCell ref="G164:G166"/>
    <mergeCell ref="S164:S166"/>
    <mergeCell ref="T164:T166"/>
    <mergeCell ref="A167:A169"/>
    <mergeCell ref="C167:C168"/>
    <mergeCell ref="D167:D168"/>
    <mergeCell ref="E167:E168"/>
    <mergeCell ref="G167:G169"/>
    <mergeCell ref="S167:S169"/>
    <mergeCell ref="T167:T169"/>
    <mergeCell ref="P164:R164"/>
    <mergeCell ref="P165:R165"/>
    <mergeCell ref="H170:H172"/>
    <mergeCell ref="H173:H175"/>
    <mergeCell ref="P166:R166"/>
    <mergeCell ref="P167:R167"/>
    <mergeCell ref="P168:R168"/>
    <mergeCell ref="P169:R169"/>
    <mergeCell ref="H164:H166"/>
    <mergeCell ref="P176:R176"/>
    <mergeCell ref="P177:R177"/>
    <mergeCell ref="P178:R178"/>
    <mergeCell ref="P179:R179"/>
    <mergeCell ref="P180:R180"/>
    <mergeCell ref="P181:R181"/>
    <mergeCell ref="H176:H178"/>
    <mergeCell ref="H179:H181"/>
    <mergeCell ref="B179:B180"/>
    <mergeCell ref="B176:B177"/>
    <mergeCell ref="H167:H169"/>
    <mergeCell ref="A170:A172"/>
    <mergeCell ref="C170:C171"/>
    <mergeCell ref="D170:D171"/>
    <mergeCell ref="E170:E171"/>
    <mergeCell ref="G170:G172"/>
    <mergeCell ref="A176:A178"/>
    <mergeCell ref="C176:C177"/>
    <mergeCell ref="D176:D177"/>
    <mergeCell ref="E176:E177"/>
    <mergeCell ref="G176:G178"/>
    <mergeCell ref="H188:H190"/>
    <mergeCell ref="H191:H193"/>
    <mergeCell ref="S191:S193"/>
    <mergeCell ref="T191:T193"/>
    <mergeCell ref="S188:S190"/>
    <mergeCell ref="T188:T190"/>
    <mergeCell ref="P188:R188"/>
    <mergeCell ref="A191:A193"/>
    <mergeCell ref="C191:C192"/>
    <mergeCell ref="D191:D192"/>
    <mergeCell ref="E191:E192"/>
    <mergeCell ref="G191:G193"/>
    <mergeCell ref="B191:B192"/>
    <mergeCell ref="B188:B189"/>
    <mergeCell ref="A188:A190"/>
    <mergeCell ref="C188:C189"/>
    <mergeCell ref="D188:D189"/>
    <mergeCell ref="E188:E189"/>
    <mergeCell ref="G188:G190"/>
    <mergeCell ref="P189:R189"/>
    <mergeCell ref="P190:R190"/>
    <mergeCell ref="S179:S181"/>
    <mergeCell ref="S182:S184"/>
    <mergeCell ref="S206:S208"/>
    <mergeCell ref="T206:T208"/>
    <mergeCell ref="P206:R206"/>
    <mergeCell ref="P207:R207"/>
    <mergeCell ref="P208:R208"/>
    <mergeCell ref="A194:A196"/>
    <mergeCell ref="C194:C195"/>
    <mergeCell ref="D194:D195"/>
    <mergeCell ref="E194:E195"/>
    <mergeCell ref="G194:G196"/>
    <mergeCell ref="S194:S196"/>
    <mergeCell ref="T194:T196"/>
    <mergeCell ref="A197:A199"/>
    <mergeCell ref="C197:C198"/>
    <mergeCell ref="D197:D198"/>
    <mergeCell ref="E197:E198"/>
    <mergeCell ref="G197:G199"/>
    <mergeCell ref="S197:S199"/>
    <mergeCell ref="T197:T199"/>
    <mergeCell ref="P194:R194"/>
    <mergeCell ref="P195:R195"/>
    <mergeCell ref="P196:R196"/>
    <mergeCell ref="P197:R197"/>
    <mergeCell ref="P198:R198"/>
    <mergeCell ref="P199:R199"/>
    <mergeCell ref="H194:H196"/>
    <mergeCell ref="H197:H199"/>
    <mergeCell ref="P191:R191"/>
    <mergeCell ref="P192:R192"/>
    <mergeCell ref="P193:R193"/>
    <mergeCell ref="P209:R209"/>
    <mergeCell ref="A200:A202"/>
    <mergeCell ref="C200:C201"/>
    <mergeCell ref="D200:D201"/>
    <mergeCell ref="E200:E201"/>
    <mergeCell ref="G200:G202"/>
    <mergeCell ref="S200:S202"/>
    <mergeCell ref="T200:T202"/>
    <mergeCell ref="A203:A205"/>
    <mergeCell ref="C203:C204"/>
    <mergeCell ref="D203:D204"/>
    <mergeCell ref="E203:E204"/>
    <mergeCell ref="G203:G205"/>
    <mergeCell ref="S203:S205"/>
    <mergeCell ref="T203:T205"/>
    <mergeCell ref="P200:R200"/>
    <mergeCell ref="H206:H208"/>
    <mergeCell ref="H209:H211"/>
    <mergeCell ref="B209:B210"/>
    <mergeCell ref="B206:B207"/>
    <mergeCell ref="P201:R201"/>
    <mergeCell ref="P202:R202"/>
    <mergeCell ref="P203:R203"/>
    <mergeCell ref="P204:R204"/>
    <mergeCell ref="P205:R205"/>
    <mergeCell ref="H200:H202"/>
    <mergeCell ref="H203:H205"/>
    <mergeCell ref="A206:A208"/>
    <mergeCell ref="C206:C207"/>
    <mergeCell ref="D206:D207"/>
    <mergeCell ref="E206:E207"/>
    <mergeCell ref="G206:G208"/>
    <mergeCell ref="A212:A214"/>
    <mergeCell ref="C212:C213"/>
    <mergeCell ref="D212:D213"/>
    <mergeCell ref="E212:E213"/>
    <mergeCell ref="G212:G214"/>
    <mergeCell ref="S212:S214"/>
    <mergeCell ref="T212:T214"/>
    <mergeCell ref="A215:A217"/>
    <mergeCell ref="C215:C216"/>
    <mergeCell ref="D215:D216"/>
    <mergeCell ref="E215:E216"/>
    <mergeCell ref="G215:G217"/>
    <mergeCell ref="S215:S217"/>
    <mergeCell ref="T215:T217"/>
    <mergeCell ref="P212:R212"/>
    <mergeCell ref="P213:R213"/>
    <mergeCell ref="P214:R214"/>
    <mergeCell ref="P215:R215"/>
    <mergeCell ref="P216:R216"/>
    <mergeCell ref="P217:R217"/>
    <mergeCell ref="H212:H214"/>
    <mergeCell ref="H215:H217"/>
    <mergeCell ref="B215:B216"/>
    <mergeCell ref="B212:B213"/>
    <mergeCell ref="H218:H220"/>
    <mergeCell ref="H221:H223"/>
    <mergeCell ref="A224:A226"/>
    <mergeCell ref="C224:C225"/>
    <mergeCell ref="D224:D225"/>
    <mergeCell ref="E224:E225"/>
    <mergeCell ref="G224:G226"/>
    <mergeCell ref="S224:S226"/>
    <mergeCell ref="T224:T226"/>
    <mergeCell ref="P224:R224"/>
    <mergeCell ref="P225:R225"/>
    <mergeCell ref="P226:R226"/>
    <mergeCell ref="P227:R227"/>
    <mergeCell ref="P228:R228"/>
    <mergeCell ref="B227:B228"/>
    <mergeCell ref="B224:B225"/>
    <mergeCell ref="B221:B222"/>
    <mergeCell ref="B218:B219"/>
    <mergeCell ref="P220:R220"/>
    <mergeCell ref="P221:R221"/>
    <mergeCell ref="P229:R229"/>
    <mergeCell ref="H224:H226"/>
    <mergeCell ref="H227:H229"/>
    <mergeCell ref="A230:A232"/>
    <mergeCell ref="C230:C231"/>
    <mergeCell ref="D230:D231"/>
    <mergeCell ref="E230:E231"/>
    <mergeCell ref="G230:G232"/>
    <mergeCell ref="S230:S232"/>
    <mergeCell ref="T230:T232"/>
    <mergeCell ref="A233:A235"/>
    <mergeCell ref="C233:C234"/>
    <mergeCell ref="D233:D234"/>
    <mergeCell ref="E233:E234"/>
    <mergeCell ref="G233:G235"/>
    <mergeCell ref="S233:S235"/>
    <mergeCell ref="T233:T235"/>
    <mergeCell ref="P230:R230"/>
    <mergeCell ref="P231:R231"/>
    <mergeCell ref="P232:R232"/>
    <mergeCell ref="P233:R233"/>
    <mergeCell ref="P234:R234"/>
    <mergeCell ref="P235:R235"/>
    <mergeCell ref="H230:H232"/>
    <mergeCell ref="H233:H235"/>
    <mergeCell ref="A227:A229"/>
    <mergeCell ref="C227:C228"/>
    <mergeCell ref="D227:D228"/>
    <mergeCell ref="E227:E228"/>
    <mergeCell ref="G227:G229"/>
    <mergeCell ref="B233:B234"/>
    <mergeCell ref="B230:B231"/>
    <mergeCell ref="P238:R238"/>
    <mergeCell ref="P239:R239"/>
    <mergeCell ref="P240:R240"/>
    <mergeCell ref="P241:R241"/>
    <mergeCell ref="H236:H238"/>
    <mergeCell ref="H239:H241"/>
    <mergeCell ref="A242:A244"/>
    <mergeCell ref="C242:C243"/>
    <mergeCell ref="D242:D243"/>
    <mergeCell ref="E242:E243"/>
    <mergeCell ref="G242:G244"/>
    <mergeCell ref="S242:S244"/>
    <mergeCell ref="T242:T244"/>
    <mergeCell ref="P242:R242"/>
    <mergeCell ref="P243:R243"/>
    <mergeCell ref="P244:R244"/>
    <mergeCell ref="P245:R245"/>
    <mergeCell ref="B239:B240"/>
    <mergeCell ref="B236:B237"/>
    <mergeCell ref="A236:A238"/>
    <mergeCell ref="C236:C237"/>
    <mergeCell ref="D236:D237"/>
    <mergeCell ref="E236:E237"/>
    <mergeCell ref="G236:G238"/>
    <mergeCell ref="S236:S238"/>
    <mergeCell ref="T236:T238"/>
    <mergeCell ref="A239:A241"/>
    <mergeCell ref="C239:C240"/>
    <mergeCell ref="D239:D240"/>
    <mergeCell ref="E239:E240"/>
    <mergeCell ref="G239:G241"/>
    <mergeCell ref="S239:S241"/>
    <mergeCell ref="H242:H244"/>
    <mergeCell ref="H245:H247"/>
    <mergeCell ref="A248:A250"/>
    <mergeCell ref="C248:C249"/>
    <mergeCell ref="D248:D249"/>
    <mergeCell ref="E248:E249"/>
    <mergeCell ref="G248:G250"/>
    <mergeCell ref="S248:S250"/>
    <mergeCell ref="T248:T250"/>
    <mergeCell ref="A251:A253"/>
    <mergeCell ref="C251:C252"/>
    <mergeCell ref="D251:D252"/>
    <mergeCell ref="E251:E252"/>
    <mergeCell ref="G251:G253"/>
    <mergeCell ref="S251:S253"/>
    <mergeCell ref="T251:T253"/>
    <mergeCell ref="P248:R248"/>
    <mergeCell ref="P249:R249"/>
    <mergeCell ref="P250:R250"/>
    <mergeCell ref="P251:R251"/>
    <mergeCell ref="P252:R252"/>
    <mergeCell ref="P253:R253"/>
    <mergeCell ref="H248:H250"/>
    <mergeCell ref="H251:H253"/>
    <mergeCell ref="B251:B252"/>
    <mergeCell ref="B248:B249"/>
    <mergeCell ref="B245:B246"/>
    <mergeCell ref="B242:B243"/>
    <mergeCell ref="P258:R258"/>
    <mergeCell ref="P259:R259"/>
    <mergeCell ref="H254:H256"/>
    <mergeCell ref="H257:H259"/>
    <mergeCell ref="A260:A262"/>
    <mergeCell ref="C260:C261"/>
    <mergeCell ref="D260:D261"/>
    <mergeCell ref="E260:E261"/>
    <mergeCell ref="G260:G262"/>
    <mergeCell ref="S260:S262"/>
    <mergeCell ref="T260:T262"/>
    <mergeCell ref="P260:R260"/>
    <mergeCell ref="P261:R261"/>
    <mergeCell ref="P262:R262"/>
    <mergeCell ref="B254:B255"/>
    <mergeCell ref="S257:S259"/>
    <mergeCell ref="T257:T259"/>
    <mergeCell ref="P263:R263"/>
    <mergeCell ref="P264:R264"/>
    <mergeCell ref="P265:R265"/>
    <mergeCell ref="H260:H262"/>
    <mergeCell ref="H263:H265"/>
    <mergeCell ref="A266:A268"/>
    <mergeCell ref="C266:C267"/>
    <mergeCell ref="D266:D267"/>
    <mergeCell ref="E266:E267"/>
    <mergeCell ref="G266:G268"/>
    <mergeCell ref="S266:S268"/>
    <mergeCell ref="T266:T268"/>
    <mergeCell ref="A269:A271"/>
    <mergeCell ref="C269:C270"/>
    <mergeCell ref="D269:D270"/>
    <mergeCell ref="E269:E270"/>
    <mergeCell ref="G269:G271"/>
    <mergeCell ref="S269:S271"/>
    <mergeCell ref="T269:T271"/>
    <mergeCell ref="P266:R266"/>
    <mergeCell ref="P267:R267"/>
    <mergeCell ref="P268:R268"/>
    <mergeCell ref="P269:R269"/>
    <mergeCell ref="P270:R270"/>
    <mergeCell ref="P271:R271"/>
    <mergeCell ref="H266:H268"/>
    <mergeCell ref="H269:H271"/>
    <mergeCell ref="A263:A265"/>
    <mergeCell ref="C263:C264"/>
    <mergeCell ref="D263:D264"/>
    <mergeCell ref="E263:E264"/>
    <mergeCell ref="G263:G265"/>
    <mergeCell ref="P274:R274"/>
    <mergeCell ref="P275:R275"/>
    <mergeCell ref="P276:R276"/>
    <mergeCell ref="P277:R277"/>
    <mergeCell ref="H272:H274"/>
    <mergeCell ref="H275:H277"/>
    <mergeCell ref="A278:A280"/>
    <mergeCell ref="C278:C279"/>
    <mergeCell ref="D278:D279"/>
    <mergeCell ref="E278:E279"/>
    <mergeCell ref="G278:G280"/>
    <mergeCell ref="S278:S280"/>
    <mergeCell ref="T278:T280"/>
    <mergeCell ref="P278:R278"/>
    <mergeCell ref="P279:R279"/>
    <mergeCell ref="P280:R280"/>
    <mergeCell ref="P281:R281"/>
    <mergeCell ref="A281:A283"/>
    <mergeCell ref="C281:C282"/>
    <mergeCell ref="D281:D282"/>
    <mergeCell ref="E281:E282"/>
    <mergeCell ref="G281:G283"/>
    <mergeCell ref="S281:S283"/>
    <mergeCell ref="T281:T283"/>
    <mergeCell ref="A272:A274"/>
    <mergeCell ref="C272:C273"/>
    <mergeCell ref="D272:D273"/>
    <mergeCell ref="E272:E273"/>
    <mergeCell ref="G272:G274"/>
    <mergeCell ref="S272:S274"/>
    <mergeCell ref="T272:T274"/>
    <mergeCell ref="A275:A277"/>
    <mergeCell ref="H278:H280"/>
    <mergeCell ref="H281:H283"/>
    <mergeCell ref="A284:A286"/>
    <mergeCell ref="C284:C285"/>
    <mergeCell ref="D284:D285"/>
    <mergeCell ref="E284:E285"/>
    <mergeCell ref="G284:G286"/>
    <mergeCell ref="S284:S286"/>
    <mergeCell ref="T284:T286"/>
    <mergeCell ref="A287:A289"/>
    <mergeCell ref="C287:C288"/>
    <mergeCell ref="D287:D288"/>
    <mergeCell ref="E287:E288"/>
    <mergeCell ref="G287:G289"/>
    <mergeCell ref="S287:S289"/>
    <mergeCell ref="T287:T289"/>
    <mergeCell ref="P284:R284"/>
    <mergeCell ref="P285:R285"/>
    <mergeCell ref="P286:R286"/>
    <mergeCell ref="P287:R287"/>
    <mergeCell ref="P288:R288"/>
    <mergeCell ref="P289:R289"/>
    <mergeCell ref="H284:H286"/>
    <mergeCell ref="H287:H289"/>
    <mergeCell ref="B281:B282"/>
    <mergeCell ref="B278:B279"/>
    <mergeCell ref="P296:R296"/>
    <mergeCell ref="P297:R297"/>
    <mergeCell ref="P298:R298"/>
    <mergeCell ref="P299:R299"/>
    <mergeCell ref="P300:R300"/>
    <mergeCell ref="P301:R301"/>
    <mergeCell ref="H296:H298"/>
    <mergeCell ref="H299:H301"/>
    <mergeCell ref="A299:A301"/>
    <mergeCell ref="C299:C300"/>
    <mergeCell ref="D299:D300"/>
    <mergeCell ref="E299:E300"/>
    <mergeCell ref="G299:G301"/>
    <mergeCell ref="P282:R282"/>
    <mergeCell ref="P283:R283"/>
    <mergeCell ref="P293:R293"/>
    <mergeCell ref="P294:R294"/>
    <mergeCell ref="P295:R295"/>
    <mergeCell ref="A296:A298"/>
    <mergeCell ref="C296:C297"/>
    <mergeCell ref="D296:D297"/>
    <mergeCell ref="E296:E297"/>
    <mergeCell ref="G296:G298"/>
    <mergeCell ref="B284:B285"/>
    <mergeCell ref="B290:B291"/>
    <mergeCell ref="B287:B288"/>
    <mergeCell ref="B299:B300"/>
    <mergeCell ref="B296:B297"/>
    <mergeCell ref="B293:B294"/>
    <mergeCell ref="T302:T304"/>
    <mergeCell ref="A305:A307"/>
    <mergeCell ref="C305:C306"/>
    <mergeCell ref="D305:D306"/>
    <mergeCell ref="E305:E306"/>
    <mergeCell ref="G305:G307"/>
    <mergeCell ref="S305:S307"/>
    <mergeCell ref="T305:T307"/>
    <mergeCell ref="P302:R302"/>
    <mergeCell ref="P303:R303"/>
    <mergeCell ref="P304:R304"/>
    <mergeCell ref="P305:R305"/>
    <mergeCell ref="P306:R306"/>
    <mergeCell ref="P307:R307"/>
    <mergeCell ref="H302:H304"/>
    <mergeCell ref="H305:H307"/>
    <mergeCell ref="B305:B306"/>
    <mergeCell ref="A302:A304"/>
    <mergeCell ref="C302:C303"/>
    <mergeCell ref="D302:D303"/>
    <mergeCell ref="E302:E303"/>
    <mergeCell ref="G302:G304"/>
    <mergeCell ref="S302:S304"/>
    <mergeCell ref="B302:B303"/>
    <mergeCell ref="P310:R310"/>
    <mergeCell ref="P311:R311"/>
    <mergeCell ref="P312:R312"/>
    <mergeCell ref="P313:R313"/>
    <mergeCell ref="H308:H310"/>
    <mergeCell ref="H311:H313"/>
    <mergeCell ref="A314:A316"/>
    <mergeCell ref="C314:C315"/>
    <mergeCell ref="D314:D315"/>
    <mergeCell ref="E314:E315"/>
    <mergeCell ref="G314:G316"/>
    <mergeCell ref="S314:S316"/>
    <mergeCell ref="T314:T316"/>
    <mergeCell ref="P314:R314"/>
    <mergeCell ref="P315:R315"/>
    <mergeCell ref="P316:R316"/>
    <mergeCell ref="P317:R317"/>
    <mergeCell ref="B311:B312"/>
    <mergeCell ref="B308:B309"/>
    <mergeCell ref="A317:A319"/>
    <mergeCell ref="C317:C318"/>
    <mergeCell ref="D317:D318"/>
    <mergeCell ref="E317:E318"/>
    <mergeCell ref="G317:G319"/>
    <mergeCell ref="S317:S319"/>
    <mergeCell ref="T317:T319"/>
    <mergeCell ref="A308:A310"/>
    <mergeCell ref="C308:C309"/>
    <mergeCell ref="D308:D309"/>
    <mergeCell ref="E308:E309"/>
    <mergeCell ref="G308:G310"/>
    <mergeCell ref="S308:S310"/>
    <mergeCell ref="P318:R318"/>
    <mergeCell ref="P319:R319"/>
    <mergeCell ref="H314:H316"/>
    <mergeCell ref="H317:H319"/>
    <mergeCell ref="A320:A322"/>
    <mergeCell ref="C320:C321"/>
    <mergeCell ref="D320:D321"/>
    <mergeCell ref="E320:E321"/>
    <mergeCell ref="G320:G322"/>
    <mergeCell ref="S320:S322"/>
    <mergeCell ref="T320:T322"/>
    <mergeCell ref="A323:A325"/>
    <mergeCell ref="C323:C324"/>
    <mergeCell ref="D323:D324"/>
    <mergeCell ref="E323:E324"/>
    <mergeCell ref="G323:G325"/>
    <mergeCell ref="S323:S325"/>
    <mergeCell ref="T323:T325"/>
    <mergeCell ref="P320:R320"/>
    <mergeCell ref="P321:R321"/>
    <mergeCell ref="P322:R322"/>
    <mergeCell ref="P323:R323"/>
    <mergeCell ref="P324:R324"/>
    <mergeCell ref="P325:R325"/>
    <mergeCell ref="H320:H322"/>
    <mergeCell ref="H323:H325"/>
    <mergeCell ref="B323:B324"/>
    <mergeCell ref="B320:B321"/>
    <mergeCell ref="B317:B318"/>
    <mergeCell ref="B314:B315"/>
    <mergeCell ref="A332:A334"/>
    <mergeCell ref="C332:C333"/>
    <mergeCell ref="D332:D333"/>
    <mergeCell ref="E332:E333"/>
    <mergeCell ref="G332:G334"/>
    <mergeCell ref="S332:S334"/>
    <mergeCell ref="T332:T334"/>
    <mergeCell ref="P332:R332"/>
    <mergeCell ref="P333:R333"/>
    <mergeCell ref="P334:R334"/>
    <mergeCell ref="P335:R335"/>
    <mergeCell ref="P336:R336"/>
    <mergeCell ref="P337:R337"/>
    <mergeCell ref="H332:H334"/>
    <mergeCell ref="H335:H337"/>
    <mergeCell ref="A338:A340"/>
    <mergeCell ref="C338:C339"/>
    <mergeCell ref="D338:D339"/>
    <mergeCell ref="E338:E339"/>
    <mergeCell ref="G338:G340"/>
    <mergeCell ref="S338:S340"/>
    <mergeCell ref="T338:T340"/>
    <mergeCell ref="B332:B333"/>
    <mergeCell ref="T335:T337"/>
    <mergeCell ref="S335:S337"/>
    <mergeCell ref="A341:A343"/>
    <mergeCell ref="C341:C342"/>
    <mergeCell ref="D341:D342"/>
    <mergeCell ref="E341:E342"/>
    <mergeCell ref="G341:G343"/>
    <mergeCell ref="S341:S343"/>
    <mergeCell ref="T341:T343"/>
    <mergeCell ref="P338:R338"/>
    <mergeCell ref="P339:R339"/>
    <mergeCell ref="P340:R340"/>
    <mergeCell ref="P341:R341"/>
    <mergeCell ref="P342:R342"/>
    <mergeCell ref="P343:R343"/>
    <mergeCell ref="H338:H340"/>
    <mergeCell ref="H341:H343"/>
    <mergeCell ref="A335:A337"/>
    <mergeCell ref="C335:C336"/>
    <mergeCell ref="D335:D336"/>
    <mergeCell ref="E335:E336"/>
    <mergeCell ref="G335:G337"/>
    <mergeCell ref="B338:B339"/>
    <mergeCell ref="B335:B336"/>
    <mergeCell ref="B341:B342"/>
    <mergeCell ref="P351:R351"/>
    <mergeCell ref="P352:R352"/>
    <mergeCell ref="P353:R353"/>
    <mergeCell ref="A353:A355"/>
    <mergeCell ref="C353:C354"/>
    <mergeCell ref="D353:D354"/>
    <mergeCell ref="E353:E354"/>
    <mergeCell ref="G353:G355"/>
    <mergeCell ref="S353:S355"/>
    <mergeCell ref="T353:T355"/>
    <mergeCell ref="A344:A346"/>
    <mergeCell ref="C344:C345"/>
    <mergeCell ref="D344:D345"/>
    <mergeCell ref="E344:E345"/>
    <mergeCell ref="G344:G346"/>
    <mergeCell ref="S344:S346"/>
    <mergeCell ref="T344:T346"/>
    <mergeCell ref="P354:R354"/>
    <mergeCell ref="P355:R355"/>
    <mergeCell ref="H350:H352"/>
    <mergeCell ref="H353:H355"/>
    <mergeCell ref="B353:B354"/>
    <mergeCell ref="B350:B351"/>
    <mergeCell ref="B347:B348"/>
    <mergeCell ref="B344:B345"/>
    <mergeCell ref="A356:A358"/>
    <mergeCell ref="C356:C357"/>
    <mergeCell ref="D356:D357"/>
    <mergeCell ref="E356:E357"/>
    <mergeCell ref="G356:G358"/>
    <mergeCell ref="S356:S358"/>
    <mergeCell ref="T356:T358"/>
    <mergeCell ref="A359:A361"/>
    <mergeCell ref="C359:C360"/>
    <mergeCell ref="D359:D360"/>
    <mergeCell ref="E359:E360"/>
    <mergeCell ref="G359:G361"/>
    <mergeCell ref="S359:S361"/>
    <mergeCell ref="T359:T361"/>
    <mergeCell ref="P356:R356"/>
    <mergeCell ref="P357:R357"/>
    <mergeCell ref="P358:R358"/>
    <mergeCell ref="P359:R359"/>
    <mergeCell ref="P360:R360"/>
    <mergeCell ref="P361:R361"/>
    <mergeCell ref="H356:H358"/>
    <mergeCell ref="H359:H361"/>
    <mergeCell ref="A365:A367"/>
    <mergeCell ref="C365:C366"/>
    <mergeCell ref="D365:D366"/>
    <mergeCell ref="E365:E366"/>
    <mergeCell ref="G365:G367"/>
    <mergeCell ref="S365:S367"/>
    <mergeCell ref="T365:T367"/>
    <mergeCell ref="P362:R362"/>
    <mergeCell ref="P363:R363"/>
    <mergeCell ref="P364:R364"/>
    <mergeCell ref="P365:R365"/>
    <mergeCell ref="P366:R366"/>
    <mergeCell ref="P367:R367"/>
    <mergeCell ref="H362:H364"/>
    <mergeCell ref="H365:H367"/>
    <mergeCell ref="A368:A370"/>
    <mergeCell ref="C368:C369"/>
    <mergeCell ref="D368:D369"/>
    <mergeCell ref="E368:E369"/>
    <mergeCell ref="G368:G370"/>
    <mergeCell ref="S368:S370"/>
    <mergeCell ref="T368:T370"/>
    <mergeCell ref="P368:R368"/>
    <mergeCell ref="P369:R369"/>
    <mergeCell ref="P370:R370"/>
    <mergeCell ref="B368:B369"/>
    <mergeCell ref="B365:B366"/>
    <mergeCell ref="B362:B363"/>
    <mergeCell ref="P371:R371"/>
    <mergeCell ref="P372:R372"/>
    <mergeCell ref="P373:R373"/>
    <mergeCell ref="H368:H370"/>
    <mergeCell ref="H371:H373"/>
    <mergeCell ref="A374:A376"/>
    <mergeCell ref="C374:C375"/>
    <mergeCell ref="D374:D375"/>
    <mergeCell ref="E374:E375"/>
    <mergeCell ref="G374:G376"/>
    <mergeCell ref="S374:S376"/>
    <mergeCell ref="T374:T376"/>
    <mergeCell ref="A377:A379"/>
    <mergeCell ref="C377:C378"/>
    <mergeCell ref="D377:D378"/>
    <mergeCell ref="E377:E378"/>
    <mergeCell ref="G377:G379"/>
    <mergeCell ref="S377:S379"/>
    <mergeCell ref="T377:T379"/>
    <mergeCell ref="P374:R374"/>
    <mergeCell ref="P375:R375"/>
    <mergeCell ref="P376:R376"/>
    <mergeCell ref="P377:R377"/>
    <mergeCell ref="P378:R378"/>
    <mergeCell ref="P379:R379"/>
    <mergeCell ref="H374:H376"/>
    <mergeCell ref="H377:H379"/>
    <mergeCell ref="A371:A373"/>
    <mergeCell ref="C371:C372"/>
    <mergeCell ref="D371:D372"/>
    <mergeCell ref="E371:E372"/>
    <mergeCell ref="G371:G373"/>
    <mergeCell ref="A383:A385"/>
    <mergeCell ref="C383:C384"/>
    <mergeCell ref="D383:D384"/>
    <mergeCell ref="E383:E384"/>
    <mergeCell ref="G383:G385"/>
    <mergeCell ref="S383:S385"/>
    <mergeCell ref="T383:T385"/>
    <mergeCell ref="P380:R380"/>
    <mergeCell ref="P381:R381"/>
    <mergeCell ref="P382:R382"/>
    <mergeCell ref="P383:R383"/>
    <mergeCell ref="P384:R384"/>
    <mergeCell ref="P385:R385"/>
    <mergeCell ref="H380:H382"/>
    <mergeCell ref="H383:H385"/>
    <mergeCell ref="A386:A388"/>
    <mergeCell ref="C386:C387"/>
    <mergeCell ref="D386:D387"/>
    <mergeCell ref="E386:E387"/>
    <mergeCell ref="G386:G388"/>
    <mergeCell ref="S386:S388"/>
    <mergeCell ref="T386:T388"/>
    <mergeCell ref="P386:R386"/>
    <mergeCell ref="P387:R387"/>
    <mergeCell ref="P388:R388"/>
    <mergeCell ref="G380:G382"/>
    <mergeCell ref="S380:S382"/>
    <mergeCell ref="T380:T382"/>
    <mergeCell ref="B386:B387"/>
    <mergeCell ref="B383:B384"/>
    <mergeCell ref="B380:B381"/>
    <mergeCell ref="P389:R389"/>
    <mergeCell ref="P390:R390"/>
    <mergeCell ref="P391:R391"/>
    <mergeCell ref="H386:H388"/>
    <mergeCell ref="H389:H391"/>
    <mergeCell ref="A392:A394"/>
    <mergeCell ref="C392:C393"/>
    <mergeCell ref="D392:D393"/>
    <mergeCell ref="E392:E393"/>
    <mergeCell ref="G392:G394"/>
    <mergeCell ref="S392:S394"/>
    <mergeCell ref="T392:T394"/>
    <mergeCell ref="A395:A397"/>
    <mergeCell ref="C395:C396"/>
    <mergeCell ref="D395:D396"/>
    <mergeCell ref="E395:E396"/>
    <mergeCell ref="G395:G397"/>
    <mergeCell ref="S395:S397"/>
    <mergeCell ref="T395:T397"/>
    <mergeCell ref="P392:R392"/>
    <mergeCell ref="P393:R393"/>
    <mergeCell ref="P394:R394"/>
    <mergeCell ref="P395:R395"/>
    <mergeCell ref="P396:R396"/>
    <mergeCell ref="P397:R397"/>
    <mergeCell ref="H392:H394"/>
    <mergeCell ref="H395:H397"/>
    <mergeCell ref="S389:S391"/>
    <mergeCell ref="T389:T391"/>
    <mergeCell ref="A389:A391"/>
    <mergeCell ref="C389:C390"/>
    <mergeCell ref="D389:D390"/>
    <mergeCell ref="A401:A403"/>
    <mergeCell ref="C401:C402"/>
    <mergeCell ref="D401:D402"/>
    <mergeCell ref="E401:E402"/>
    <mergeCell ref="G401:G403"/>
    <mergeCell ref="S401:S403"/>
    <mergeCell ref="T401:T403"/>
    <mergeCell ref="P398:R398"/>
    <mergeCell ref="P399:R399"/>
    <mergeCell ref="P400:R400"/>
    <mergeCell ref="P401:R401"/>
    <mergeCell ref="P402:R402"/>
    <mergeCell ref="P403:R403"/>
    <mergeCell ref="H398:H400"/>
    <mergeCell ref="H401:H403"/>
    <mergeCell ref="A404:A406"/>
    <mergeCell ref="C404:C405"/>
    <mergeCell ref="D404:D405"/>
    <mergeCell ref="E404:E405"/>
    <mergeCell ref="G404:G406"/>
    <mergeCell ref="S404:S406"/>
    <mergeCell ref="T404:T406"/>
    <mergeCell ref="P404:R404"/>
    <mergeCell ref="P405:R405"/>
    <mergeCell ref="P406:R406"/>
    <mergeCell ref="S398:S400"/>
    <mergeCell ref="T398:T400"/>
    <mergeCell ref="D398:D399"/>
    <mergeCell ref="E398:E399"/>
    <mergeCell ref="G398:G400"/>
    <mergeCell ref="B398:B399"/>
    <mergeCell ref="A398:A400"/>
    <mergeCell ref="P407:R407"/>
    <mergeCell ref="P408:R408"/>
    <mergeCell ref="P409:R409"/>
    <mergeCell ref="H404:H406"/>
    <mergeCell ref="H407:H409"/>
    <mergeCell ref="A410:A412"/>
    <mergeCell ref="C410:C411"/>
    <mergeCell ref="D410:D411"/>
    <mergeCell ref="E410:E411"/>
    <mergeCell ref="G410:G412"/>
    <mergeCell ref="S410:S412"/>
    <mergeCell ref="T410:T412"/>
    <mergeCell ref="A413:A415"/>
    <mergeCell ref="C413:C414"/>
    <mergeCell ref="D413:D414"/>
    <mergeCell ref="E413:E414"/>
    <mergeCell ref="G413:G415"/>
    <mergeCell ref="S413:S415"/>
    <mergeCell ref="T413:T415"/>
    <mergeCell ref="P410:R410"/>
    <mergeCell ref="P411:R411"/>
    <mergeCell ref="P412:R412"/>
    <mergeCell ref="P413:R413"/>
    <mergeCell ref="P414:R414"/>
    <mergeCell ref="P415:R415"/>
    <mergeCell ref="H410:H412"/>
    <mergeCell ref="H413:H415"/>
    <mergeCell ref="A407:A409"/>
    <mergeCell ref="C407:C408"/>
    <mergeCell ref="D407:D408"/>
    <mergeCell ref="E407:E408"/>
    <mergeCell ref="G407:G409"/>
    <mergeCell ref="A422:A424"/>
    <mergeCell ref="C422:C423"/>
    <mergeCell ref="D422:D423"/>
    <mergeCell ref="E422:E423"/>
    <mergeCell ref="G422:G424"/>
    <mergeCell ref="S422:S424"/>
    <mergeCell ref="T422:T424"/>
    <mergeCell ref="P422:R422"/>
    <mergeCell ref="P423:R423"/>
    <mergeCell ref="P424:R424"/>
    <mergeCell ref="P425:R425"/>
    <mergeCell ref="P426:R426"/>
    <mergeCell ref="P427:R427"/>
    <mergeCell ref="H422:H424"/>
    <mergeCell ref="H425:H427"/>
    <mergeCell ref="A428:A430"/>
    <mergeCell ref="C428:C429"/>
    <mergeCell ref="D428:D429"/>
    <mergeCell ref="E428:E429"/>
    <mergeCell ref="G428:G430"/>
    <mergeCell ref="S428:S430"/>
    <mergeCell ref="T428:T430"/>
    <mergeCell ref="C425:C426"/>
    <mergeCell ref="D425:D426"/>
    <mergeCell ref="E425:E426"/>
    <mergeCell ref="G425:G427"/>
    <mergeCell ref="S425:S427"/>
    <mergeCell ref="T425:T427"/>
    <mergeCell ref="B422:B423"/>
    <mergeCell ref="B425:B426"/>
    <mergeCell ref="A425:A427"/>
    <mergeCell ref="A431:A433"/>
    <mergeCell ref="C431:C432"/>
    <mergeCell ref="D431:D432"/>
    <mergeCell ref="E431:E432"/>
    <mergeCell ref="G431:G433"/>
    <mergeCell ref="S431:S433"/>
    <mergeCell ref="T431:T433"/>
    <mergeCell ref="P428:R428"/>
    <mergeCell ref="P429:R429"/>
    <mergeCell ref="P430:R430"/>
    <mergeCell ref="P431:R431"/>
    <mergeCell ref="P432:R432"/>
    <mergeCell ref="P433:R433"/>
    <mergeCell ref="H428:H430"/>
    <mergeCell ref="H431:H433"/>
    <mergeCell ref="A434:A436"/>
    <mergeCell ref="C434:C435"/>
    <mergeCell ref="D434:D435"/>
    <mergeCell ref="E434:E435"/>
    <mergeCell ref="G434:G436"/>
    <mergeCell ref="S434:S436"/>
    <mergeCell ref="T434:T436"/>
    <mergeCell ref="B428:B429"/>
    <mergeCell ref="B431:B432"/>
    <mergeCell ref="A446:A448"/>
    <mergeCell ref="C446:C447"/>
    <mergeCell ref="D446:D447"/>
    <mergeCell ref="E446:E447"/>
    <mergeCell ref="G446:G448"/>
    <mergeCell ref="S446:S448"/>
    <mergeCell ref="T446:T448"/>
    <mergeCell ref="P446:R446"/>
    <mergeCell ref="P447:R447"/>
    <mergeCell ref="P448:R448"/>
    <mergeCell ref="H446:H448"/>
    <mergeCell ref="A440:A442"/>
    <mergeCell ref="C440:C441"/>
    <mergeCell ref="D440:D441"/>
    <mergeCell ref="E440:E441"/>
    <mergeCell ref="G440:G442"/>
    <mergeCell ref="S440:S442"/>
    <mergeCell ref="T440:T442"/>
    <mergeCell ref="A443:A445"/>
    <mergeCell ref="C443:C444"/>
    <mergeCell ref="D443:D444"/>
    <mergeCell ref="E443:E444"/>
    <mergeCell ref="G443:G445"/>
    <mergeCell ref="S443:S445"/>
    <mergeCell ref="T443:T445"/>
    <mergeCell ref="P440:R440"/>
    <mergeCell ref="P441:R441"/>
    <mergeCell ref="P442:R442"/>
    <mergeCell ref="P443:R443"/>
    <mergeCell ref="B446:B447"/>
    <mergeCell ref="B443:B444"/>
    <mergeCell ref="B440:B441"/>
    <mergeCell ref="A1:T3"/>
    <mergeCell ref="D5:E5"/>
    <mergeCell ref="D7:E7"/>
    <mergeCell ref="P13:R13"/>
    <mergeCell ref="A437:A439"/>
    <mergeCell ref="C437:C438"/>
    <mergeCell ref="D437:D438"/>
    <mergeCell ref="E437:E438"/>
    <mergeCell ref="G437:G439"/>
    <mergeCell ref="S437:S439"/>
    <mergeCell ref="T437:T439"/>
    <mergeCell ref="P434:R434"/>
    <mergeCell ref="P435:R435"/>
    <mergeCell ref="P436:R436"/>
    <mergeCell ref="P437:R437"/>
    <mergeCell ref="P438:R438"/>
    <mergeCell ref="P439:R439"/>
    <mergeCell ref="H434:H436"/>
    <mergeCell ref="E80:E81"/>
    <mergeCell ref="A74:A76"/>
    <mergeCell ref="C74:C75"/>
    <mergeCell ref="D74:D75"/>
    <mergeCell ref="E74:E75"/>
    <mergeCell ref="A53:A55"/>
    <mergeCell ref="A56:A58"/>
    <mergeCell ref="C53:C54"/>
    <mergeCell ref="D53:D54"/>
    <mergeCell ref="A47:A49"/>
    <mergeCell ref="A50:A52"/>
    <mergeCell ref="E56:E57"/>
    <mergeCell ref="E47:E48"/>
    <mergeCell ref="H437:H439"/>
    <mergeCell ref="P63:R63"/>
    <mergeCell ref="P64:R64"/>
    <mergeCell ref="A71:A73"/>
    <mergeCell ref="P58:R58"/>
    <mergeCell ref="P65:R65"/>
    <mergeCell ref="P66:R66"/>
    <mergeCell ref="P67:R67"/>
    <mergeCell ref="P68:R68"/>
    <mergeCell ref="A83:A85"/>
    <mergeCell ref="C83:C84"/>
    <mergeCell ref="A68:A70"/>
    <mergeCell ref="C68:C69"/>
    <mergeCell ref="D68:D69"/>
    <mergeCell ref="E68:E69"/>
    <mergeCell ref="D71:D72"/>
    <mergeCell ref="E71:E72"/>
    <mergeCell ref="H68:H70"/>
    <mergeCell ref="H71:H73"/>
    <mergeCell ref="H74:H76"/>
    <mergeCell ref="H77:H79"/>
    <mergeCell ref="H80:H82"/>
    <mergeCell ref="A80:A82"/>
    <mergeCell ref="B65:B66"/>
    <mergeCell ref="B68:B69"/>
    <mergeCell ref="B74:B75"/>
    <mergeCell ref="B71:B72"/>
    <mergeCell ref="G71:G73"/>
    <mergeCell ref="G74:G76"/>
    <mergeCell ref="G77:G79"/>
    <mergeCell ref="G80:G82"/>
    <mergeCell ref="B80:B81"/>
    <mergeCell ref="B77:B78"/>
    <mergeCell ref="A29:A31"/>
    <mergeCell ref="A32:A34"/>
    <mergeCell ref="C29:C30"/>
    <mergeCell ref="C32:C33"/>
    <mergeCell ref="B32:B33"/>
    <mergeCell ref="K12:K13"/>
    <mergeCell ref="C50:C51"/>
    <mergeCell ref="D50:D51"/>
    <mergeCell ref="B47:B48"/>
    <mergeCell ref="B50:B51"/>
    <mergeCell ref="A12:A13"/>
    <mergeCell ref="A23:A25"/>
    <mergeCell ref="A26:A28"/>
    <mergeCell ref="C23:C24"/>
    <mergeCell ref="D23:D24"/>
    <mergeCell ref="A17:A19"/>
    <mergeCell ref="A20:A22"/>
    <mergeCell ref="G14:G16"/>
    <mergeCell ref="C14:C15"/>
    <mergeCell ref="D14:D15"/>
    <mergeCell ref="A14:A16"/>
    <mergeCell ref="E23:E24"/>
    <mergeCell ref="C26:C27"/>
    <mergeCell ref="D26:D27"/>
    <mergeCell ref="E26:E27"/>
    <mergeCell ref="C17:C18"/>
    <mergeCell ref="D17:D18"/>
    <mergeCell ref="E17:E18"/>
    <mergeCell ref="C20:C21"/>
    <mergeCell ref="D20:D21"/>
    <mergeCell ref="C41:C42"/>
    <mergeCell ref="A44:A46"/>
    <mergeCell ref="S5:T6"/>
    <mergeCell ref="S7:T8"/>
    <mergeCell ref="P92:R92"/>
    <mergeCell ref="P93:R93"/>
    <mergeCell ref="P94:R94"/>
    <mergeCell ref="P95:R95"/>
    <mergeCell ref="P96:R96"/>
    <mergeCell ref="P97:R97"/>
    <mergeCell ref="P98:R98"/>
    <mergeCell ref="P99:R99"/>
    <mergeCell ref="P100:R100"/>
    <mergeCell ref="C92:C93"/>
    <mergeCell ref="D92:D93"/>
    <mergeCell ref="E92:E93"/>
    <mergeCell ref="S92:S94"/>
    <mergeCell ref="S95:S97"/>
    <mergeCell ref="S98:S100"/>
    <mergeCell ref="P72:R72"/>
    <mergeCell ref="P73:R73"/>
    <mergeCell ref="P56:R56"/>
    <mergeCell ref="P57:R57"/>
    <mergeCell ref="P83:R83"/>
    <mergeCell ref="P84:R84"/>
    <mergeCell ref="P85:R85"/>
    <mergeCell ref="P86:R86"/>
    <mergeCell ref="R5:R6"/>
    <mergeCell ref="R7:R8"/>
    <mergeCell ref="M5:P5"/>
    <mergeCell ref="M7:P7"/>
    <mergeCell ref="L13:M13"/>
    <mergeCell ref="P42:R42"/>
    <mergeCell ref="P43:R43"/>
    <mergeCell ref="B113:B114"/>
    <mergeCell ref="B110:B111"/>
    <mergeCell ref="B167:B168"/>
    <mergeCell ref="B164:B165"/>
    <mergeCell ref="B131:B132"/>
    <mergeCell ref="B149:B150"/>
    <mergeCell ref="B146:B147"/>
    <mergeCell ref="B125:B126"/>
    <mergeCell ref="B170:B171"/>
    <mergeCell ref="B173:B174"/>
    <mergeCell ref="B272:B273"/>
    <mergeCell ref="B269:B270"/>
    <mergeCell ref="B266:B267"/>
    <mergeCell ref="B263:B264"/>
    <mergeCell ref="B260:B261"/>
    <mergeCell ref="B257:B258"/>
    <mergeCell ref="B107:B108"/>
    <mergeCell ref="B185:B186"/>
    <mergeCell ref="B182:B183"/>
    <mergeCell ref="B203:B204"/>
    <mergeCell ref="B200:B201"/>
    <mergeCell ref="B197:B198"/>
    <mergeCell ref="B194:B195"/>
    <mergeCell ref="B122:B123"/>
    <mergeCell ref="B119:B120"/>
    <mergeCell ref="B116:B117"/>
    <mergeCell ref="B437:B438"/>
    <mergeCell ref="B434:B435"/>
    <mergeCell ref="B377:B378"/>
    <mergeCell ref="B374:B375"/>
    <mergeCell ref="B371:B372"/>
    <mergeCell ref="B413:B414"/>
    <mergeCell ref="B410:B411"/>
    <mergeCell ref="B407:B408"/>
    <mergeCell ref="B404:B405"/>
    <mergeCell ref="B401:B402"/>
    <mergeCell ref="B395:B396"/>
    <mergeCell ref="B392:B393"/>
    <mergeCell ref="B389:B390"/>
    <mergeCell ref="B359:B360"/>
    <mergeCell ref="B356:B357"/>
    <mergeCell ref="B275:B276"/>
    <mergeCell ref="C275:C276"/>
    <mergeCell ref="X12:AC12"/>
    <mergeCell ref="AK12:AQ12"/>
    <mergeCell ref="A9:Q9"/>
    <mergeCell ref="AW14:AW16"/>
    <mergeCell ref="AW17:AW19"/>
    <mergeCell ref="AW20:AW22"/>
    <mergeCell ref="AW23:AW25"/>
    <mergeCell ref="AW26:AW28"/>
    <mergeCell ref="AW29:AW31"/>
    <mergeCell ref="A10:C10"/>
    <mergeCell ref="D10:R10"/>
    <mergeCell ref="A11:C11"/>
    <mergeCell ref="D11:R11"/>
    <mergeCell ref="P27:R27"/>
    <mergeCell ref="P28:R28"/>
    <mergeCell ref="P29:R29"/>
    <mergeCell ref="P30:R30"/>
    <mergeCell ref="P31:R31"/>
    <mergeCell ref="L12:R12"/>
    <mergeCell ref="G20:G22"/>
    <mergeCell ref="G23:G25"/>
    <mergeCell ref="G26:G28"/>
    <mergeCell ref="D19:F19"/>
    <mergeCell ref="D22:F22"/>
    <mergeCell ref="D25:F25"/>
    <mergeCell ref="D28:F28"/>
    <mergeCell ref="D31:F31"/>
    <mergeCell ref="I12:J13"/>
    <mergeCell ref="T17:T19"/>
    <mergeCell ref="T20:T22"/>
    <mergeCell ref="T23:T25"/>
    <mergeCell ref="T26:T28"/>
    <mergeCell ref="AW32:AW34"/>
    <mergeCell ref="AW35:AW37"/>
    <mergeCell ref="AW38:AW40"/>
    <mergeCell ref="AW41:AW43"/>
    <mergeCell ref="AW44:AW46"/>
    <mergeCell ref="AW47:AW49"/>
    <mergeCell ref="AW50:AW52"/>
    <mergeCell ref="AW53:AW55"/>
    <mergeCell ref="AW56:AW58"/>
    <mergeCell ref="AW59:AW61"/>
    <mergeCell ref="AW62:AW64"/>
    <mergeCell ref="AW65:AW67"/>
    <mergeCell ref="AW68:AW70"/>
    <mergeCell ref="AW71:AW73"/>
    <mergeCell ref="AW74:AW76"/>
    <mergeCell ref="AW77:AW79"/>
    <mergeCell ref="AW80:AW82"/>
    <mergeCell ref="AW83:AW85"/>
    <mergeCell ref="AW86:AW88"/>
    <mergeCell ref="AW89:AW91"/>
    <mergeCell ref="AW92:AW94"/>
    <mergeCell ref="AW95:AW97"/>
    <mergeCell ref="AW98:AW100"/>
    <mergeCell ref="AW101:AW103"/>
    <mergeCell ref="AW104:AW106"/>
    <mergeCell ref="AW107:AW109"/>
    <mergeCell ref="AW110:AW112"/>
    <mergeCell ref="AW113:AW115"/>
    <mergeCell ref="AW116:AW118"/>
    <mergeCell ref="AW119:AW121"/>
    <mergeCell ref="AW122:AW124"/>
    <mergeCell ref="AW125:AW127"/>
    <mergeCell ref="AW128:AW130"/>
    <mergeCell ref="AW131:AW133"/>
    <mergeCell ref="AW134:AW136"/>
    <mergeCell ref="AW137:AW139"/>
    <mergeCell ref="AW140:AW142"/>
    <mergeCell ref="AW143:AW145"/>
    <mergeCell ref="AW146:AW148"/>
    <mergeCell ref="AW149:AW151"/>
    <mergeCell ref="AW152:AW154"/>
    <mergeCell ref="AW155:AW157"/>
    <mergeCell ref="AW158:AW160"/>
    <mergeCell ref="AW161:AW163"/>
    <mergeCell ref="AW164:AW166"/>
    <mergeCell ref="AW167:AW169"/>
    <mergeCell ref="AW170:AW172"/>
    <mergeCell ref="AW173:AW175"/>
    <mergeCell ref="AW176:AW178"/>
    <mergeCell ref="AW179:AW181"/>
    <mergeCell ref="AW182:AW184"/>
    <mergeCell ref="AW185:AW187"/>
    <mergeCell ref="AW188:AW190"/>
    <mergeCell ref="AW191:AW193"/>
    <mergeCell ref="AW194:AW196"/>
    <mergeCell ref="AW197:AW199"/>
    <mergeCell ref="AW200:AW202"/>
    <mergeCell ref="AW203:AW205"/>
    <mergeCell ref="AW206:AW208"/>
    <mergeCell ref="AW209:AW211"/>
    <mergeCell ref="AW212:AW214"/>
    <mergeCell ref="AW215:AW217"/>
    <mergeCell ref="AW218:AW220"/>
    <mergeCell ref="AW221:AW223"/>
    <mergeCell ref="AW224:AW226"/>
    <mergeCell ref="AW227:AW229"/>
    <mergeCell ref="AW230:AW232"/>
    <mergeCell ref="AW233:AW235"/>
    <mergeCell ref="AW236:AW238"/>
    <mergeCell ref="AW239:AW241"/>
    <mergeCell ref="AW242:AW244"/>
    <mergeCell ref="AW245:AW247"/>
    <mergeCell ref="AW248:AW250"/>
    <mergeCell ref="AW251:AW253"/>
    <mergeCell ref="AW254:AW256"/>
    <mergeCell ref="AW257:AW259"/>
    <mergeCell ref="AW260:AW262"/>
    <mergeCell ref="AW263:AW265"/>
    <mergeCell ref="AW266:AW268"/>
    <mergeCell ref="AW269:AW271"/>
    <mergeCell ref="AW272:AW274"/>
    <mergeCell ref="AW275:AW277"/>
    <mergeCell ref="AW278:AW280"/>
    <mergeCell ref="AW281:AW283"/>
    <mergeCell ref="AW284:AW286"/>
    <mergeCell ref="AW287:AW289"/>
    <mergeCell ref="AW290:AW292"/>
    <mergeCell ref="AW293:AW295"/>
    <mergeCell ref="AW296:AW298"/>
    <mergeCell ref="AW299:AW301"/>
    <mergeCell ref="AW302:AW304"/>
    <mergeCell ref="AW305:AW307"/>
    <mergeCell ref="AW308:AW310"/>
    <mergeCell ref="AW311:AW313"/>
    <mergeCell ref="AW314:AW316"/>
    <mergeCell ref="AW317:AW319"/>
    <mergeCell ref="AW320:AW322"/>
    <mergeCell ref="AW323:AW325"/>
    <mergeCell ref="AW326:AW328"/>
    <mergeCell ref="AW329:AW331"/>
    <mergeCell ref="AW332:AW334"/>
    <mergeCell ref="AW335:AW337"/>
    <mergeCell ref="AW338:AW340"/>
    <mergeCell ref="AW341:AW343"/>
    <mergeCell ref="AW344:AW346"/>
    <mergeCell ref="AW347:AW349"/>
    <mergeCell ref="AW350:AW352"/>
    <mergeCell ref="AW353:AW355"/>
    <mergeCell ref="AW356:AW358"/>
    <mergeCell ref="AW359:AW361"/>
    <mergeCell ref="AW362:AW364"/>
    <mergeCell ref="AW365:AW367"/>
    <mergeCell ref="AW368:AW370"/>
    <mergeCell ref="AW371:AW373"/>
    <mergeCell ref="AW374:AW376"/>
    <mergeCell ref="AW377:AW379"/>
    <mergeCell ref="AW380:AW382"/>
    <mergeCell ref="AW383:AW385"/>
    <mergeCell ref="AW386:AW388"/>
    <mergeCell ref="AW389:AW391"/>
    <mergeCell ref="AW392:AW394"/>
    <mergeCell ref="AW395:AW397"/>
    <mergeCell ref="AW398:AW400"/>
    <mergeCell ref="AW401:AW403"/>
    <mergeCell ref="AW404:AW406"/>
    <mergeCell ref="AW407:AW409"/>
    <mergeCell ref="AW410:AW412"/>
    <mergeCell ref="AW413:AW415"/>
    <mergeCell ref="AW416:AW418"/>
    <mergeCell ref="AW419:AW421"/>
    <mergeCell ref="AW422:AW424"/>
    <mergeCell ref="AW425:AW427"/>
    <mergeCell ref="AW428:AW430"/>
    <mergeCell ref="AW431:AW433"/>
    <mergeCell ref="AW434:AW436"/>
    <mergeCell ref="AW437:AW439"/>
    <mergeCell ref="AW440:AW442"/>
    <mergeCell ref="AW443:AW445"/>
    <mergeCell ref="AW446:AW448"/>
    <mergeCell ref="AW449:AW451"/>
    <mergeCell ref="AW452:AW454"/>
    <mergeCell ref="AW455:AW457"/>
    <mergeCell ref="AW458:AW460"/>
    <mergeCell ref="AW461:AW463"/>
    <mergeCell ref="AX14:AX16"/>
    <mergeCell ref="AX17:AX19"/>
    <mergeCell ref="AX20:AX22"/>
    <mergeCell ref="AX23:AX25"/>
    <mergeCell ref="AX26:AX28"/>
    <mergeCell ref="AX29:AX31"/>
    <mergeCell ref="AX32:AX34"/>
    <mergeCell ref="AX35:AX37"/>
    <mergeCell ref="AX38:AX40"/>
    <mergeCell ref="AX41:AX43"/>
    <mergeCell ref="AX44:AX46"/>
    <mergeCell ref="AX47:AX49"/>
    <mergeCell ref="AX50:AX52"/>
    <mergeCell ref="AX53:AX55"/>
    <mergeCell ref="AX56:AX58"/>
    <mergeCell ref="AX59:AX61"/>
    <mergeCell ref="AX62:AX64"/>
    <mergeCell ref="AX65:AX67"/>
    <mergeCell ref="AX68:AX70"/>
    <mergeCell ref="AX71:AX73"/>
    <mergeCell ref="AX74:AX76"/>
    <mergeCell ref="AX77:AX79"/>
    <mergeCell ref="AX80:AX82"/>
    <mergeCell ref="AX83:AX85"/>
    <mergeCell ref="AX86:AX88"/>
    <mergeCell ref="AX89:AX91"/>
    <mergeCell ref="AX92:AX94"/>
    <mergeCell ref="AX95:AX97"/>
    <mergeCell ref="AX98:AX100"/>
    <mergeCell ref="AX101:AX103"/>
    <mergeCell ref="AX104:AX106"/>
    <mergeCell ref="AX107:AX109"/>
    <mergeCell ref="AX110:AX112"/>
    <mergeCell ref="AX113:AX115"/>
    <mergeCell ref="AX116:AX118"/>
    <mergeCell ref="AX119:AX121"/>
    <mergeCell ref="AX122:AX124"/>
    <mergeCell ref="AX125:AX127"/>
    <mergeCell ref="AX128:AX130"/>
    <mergeCell ref="AX131:AX133"/>
    <mergeCell ref="AX134:AX136"/>
    <mergeCell ref="AX137:AX139"/>
    <mergeCell ref="AX140:AX142"/>
    <mergeCell ref="AX143:AX145"/>
    <mergeCell ref="AX146:AX148"/>
    <mergeCell ref="AX149:AX151"/>
    <mergeCell ref="AX152:AX154"/>
    <mergeCell ref="AX155:AX157"/>
    <mergeCell ref="AX158:AX160"/>
    <mergeCell ref="AX161:AX163"/>
    <mergeCell ref="AX164:AX166"/>
    <mergeCell ref="AX167:AX169"/>
    <mergeCell ref="AX170:AX172"/>
    <mergeCell ref="AX173:AX175"/>
    <mergeCell ref="AX176:AX178"/>
    <mergeCell ref="AX179:AX181"/>
    <mergeCell ref="AX182:AX184"/>
    <mergeCell ref="AX185:AX187"/>
    <mergeCell ref="AX188:AX190"/>
    <mergeCell ref="AX191:AX193"/>
    <mergeCell ref="AX194:AX196"/>
    <mergeCell ref="AX197:AX199"/>
    <mergeCell ref="AX200:AX202"/>
    <mergeCell ref="AX203:AX205"/>
    <mergeCell ref="AX206:AX208"/>
    <mergeCell ref="AX209:AX211"/>
    <mergeCell ref="AX212:AX214"/>
    <mergeCell ref="AX215:AX217"/>
    <mergeCell ref="AX218:AX220"/>
    <mergeCell ref="AX221:AX223"/>
    <mergeCell ref="AX224:AX226"/>
    <mergeCell ref="AX227:AX229"/>
    <mergeCell ref="AX230:AX232"/>
    <mergeCell ref="AX233:AX235"/>
    <mergeCell ref="AX236:AX238"/>
    <mergeCell ref="AX239:AX241"/>
    <mergeCell ref="AX242:AX244"/>
    <mergeCell ref="AX245:AX247"/>
    <mergeCell ref="AX248:AX250"/>
    <mergeCell ref="AX251:AX253"/>
    <mergeCell ref="AX254:AX256"/>
    <mergeCell ref="AX257:AX259"/>
    <mergeCell ref="AX260:AX262"/>
    <mergeCell ref="AX263:AX265"/>
    <mergeCell ref="AX266:AX268"/>
    <mergeCell ref="AX269:AX271"/>
    <mergeCell ref="AX272:AX274"/>
    <mergeCell ref="AX275:AX277"/>
    <mergeCell ref="AX278:AX280"/>
    <mergeCell ref="AX281:AX283"/>
    <mergeCell ref="AX284:AX286"/>
    <mergeCell ref="AX287:AX289"/>
    <mergeCell ref="AX290:AX292"/>
    <mergeCell ref="AX293:AX295"/>
    <mergeCell ref="AX296:AX298"/>
    <mergeCell ref="AX299:AX301"/>
    <mergeCell ref="AX302:AX304"/>
    <mergeCell ref="AX305:AX307"/>
    <mergeCell ref="AX308:AX310"/>
    <mergeCell ref="AX311:AX313"/>
    <mergeCell ref="AX314:AX316"/>
    <mergeCell ref="AX317:AX319"/>
    <mergeCell ref="AX320:AX322"/>
    <mergeCell ref="AX323:AX325"/>
    <mergeCell ref="AX326:AX328"/>
    <mergeCell ref="AX329:AX331"/>
    <mergeCell ref="AX332:AX334"/>
    <mergeCell ref="AX335:AX337"/>
    <mergeCell ref="AX338:AX340"/>
    <mergeCell ref="AX341:AX343"/>
    <mergeCell ref="AX344:AX346"/>
    <mergeCell ref="AX347:AX349"/>
    <mergeCell ref="AX350:AX352"/>
    <mergeCell ref="AX353:AX355"/>
    <mergeCell ref="AX356:AX358"/>
    <mergeCell ref="AX359:AX361"/>
    <mergeCell ref="AX362:AX364"/>
    <mergeCell ref="AX365:AX367"/>
    <mergeCell ref="AX368:AX370"/>
    <mergeCell ref="AX371:AX373"/>
    <mergeCell ref="AX374:AX376"/>
    <mergeCell ref="AX377:AX379"/>
    <mergeCell ref="AX380:AX382"/>
    <mergeCell ref="AX383:AX385"/>
    <mergeCell ref="AX386:AX388"/>
    <mergeCell ref="AX389:AX391"/>
    <mergeCell ref="AX392:AX394"/>
    <mergeCell ref="AX395:AX397"/>
    <mergeCell ref="AX398:AX400"/>
    <mergeCell ref="AX401:AX403"/>
    <mergeCell ref="AX404:AX406"/>
    <mergeCell ref="AX407:AX409"/>
    <mergeCell ref="AX410:AX412"/>
    <mergeCell ref="AX413:AX415"/>
    <mergeCell ref="AX416:AX418"/>
    <mergeCell ref="AX419:AX421"/>
    <mergeCell ref="AX422:AX424"/>
    <mergeCell ref="AX425:AX427"/>
    <mergeCell ref="AX428:AX430"/>
    <mergeCell ref="AX431:AX433"/>
    <mergeCell ref="AX434:AX436"/>
    <mergeCell ref="AX437:AX439"/>
    <mergeCell ref="AX440:AX442"/>
    <mergeCell ref="AX443:AX445"/>
    <mergeCell ref="AX446:AX448"/>
    <mergeCell ref="AX449:AX451"/>
    <mergeCell ref="AX452:AX454"/>
    <mergeCell ref="AX455:AX457"/>
    <mergeCell ref="AX458:AX460"/>
    <mergeCell ref="AX461:AX463"/>
    <mergeCell ref="AY14:AY16"/>
    <mergeCell ref="AY17:AY19"/>
    <mergeCell ref="AY20:AY22"/>
    <mergeCell ref="AY23:AY25"/>
    <mergeCell ref="AY26:AY28"/>
    <mergeCell ref="AY29:AY31"/>
    <mergeCell ref="AY32:AY34"/>
    <mergeCell ref="AY35:AY37"/>
    <mergeCell ref="AY38:AY40"/>
    <mergeCell ref="AY41:AY43"/>
    <mergeCell ref="AY44:AY46"/>
    <mergeCell ref="AY47:AY49"/>
    <mergeCell ref="AY50:AY52"/>
    <mergeCell ref="AY53:AY55"/>
    <mergeCell ref="AY56:AY58"/>
    <mergeCell ref="AY59:AY61"/>
    <mergeCell ref="AY62:AY64"/>
    <mergeCell ref="AY65:AY67"/>
    <mergeCell ref="AY68:AY70"/>
    <mergeCell ref="AY71:AY73"/>
    <mergeCell ref="AY74:AY76"/>
    <mergeCell ref="AY77:AY79"/>
    <mergeCell ref="AY80:AY82"/>
    <mergeCell ref="AY83:AY85"/>
    <mergeCell ref="AY86:AY88"/>
    <mergeCell ref="AY89:AY91"/>
    <mergeCell ref="AY92:AY94"/>
    <mergeCell ref="AY95:AY97"/>
    <mergeCell ref="AY98:AY100"/>
    <mergeCell ref="AY101:AY103"/>
    <mergeCell ref="AY104:AY106"/>
    <mergeCell ref="AY107:AY109"/>
    <mergeCell ref="AY110:AY112"/>
    <mergeCell ref="AY113:AY115"/>
    <mergeCell ref="AY116:AY118"/>
    <mergeCell ref="AY119:AY121"/>
    <mergeCell ref="AY122:AY124"/>
    <mergeCell ref="AY125:AY127"/>
    <mergeCell ref="AY128:AY130"/>
    <mergeCell ref="AY131:AY133"/>
    <mergeCell ref="AY134:AY136"/>
    <mergeCell ref="AY137:AY139"/>
    <mergeCell ref="AY140:AY142"/>
    <mergeCell ref="AY143:AY145"/>
    <mergeCell ref="AY146:AY148"/>
    <mergeCell ref="AY149:AY151"/>
    <mergeCell ref="AY152:AY154"/>
    <mergeCell ref="AY155:AY157"/>
    <mergeCell ref="AY158:AY160"/>
    <mergeCell ref="AY161:AY163"/>
    <mergeCell ref="AY164:AY166"/>
    <mergeCell ref="AY167:AY169"/>
    <mergeCell ref="AY170:AY172"/>
    <mergeCell ref="AY173:AY175"/>
    <mergeCell ref="AY176:AY178"/>
    <mergeCell ref="AY179:AY181"/>
    <mergeCell ref="AY182:AY184"/>
    <mergeCell ref="AY185:AY187"/>
    <mergeCell ref="AY188:AY190"/>
    <mergeCell ref="AY191:AY193"/>
    <mergeCell ref="AY194:AY196"/>
    <mergeCell ref="AY197:AY199"/>
    <mergeCell ref="AY200:AY202"/>
    <mergeCell ref="AY203:AY205"/>
    <mergeCell ref="AY206:AY208"/>
    <mergeCell ref="AY209:AY211"/>
    <mergeCell ref="AY212:AY214"/>
    <mergeCell ref="AY215:AY217"/>
    <mergeCell ref="AY218:AY220"/>
    <mergeCell ref="AY221:AY223"/>
    <mergeCell ref="AY224:AY226"/>
    <mergeCell ref="AY227:AY229"/>
    <mergeCell ref="AY230:AY232"/>
    <mergeCell ref="AY233:AY235"/>
    <mergeCell ref="AY236:AY238"/>
    <mergeCell ref="AY239:AY241"/>
    <mergeCell ref="AY242:AY244"/>
    <mergeCell ref="AY245:AY247"/>
    <mergeCell ref="AY248:AY250"/>
    <mergeCell ref="AY251:AY253"/>
    <mergeCell ref="AY254:AY256"/>
    <mergeCell ref="AY257:AY259"/>
    <mergeCell ref="AY260:AY262"/>
    <mergeCell ref="AY263:AY265"/>
    <mergeCell ref="AY266:AY268"/>
    <mergeCell ref="AY269:AY271"/>
    <mergeCell ref="AY272:AY274"/>
    <mergeCell ref="AY275:AY277"/>
    <mergeCell ref="AY278:AY280"/>
    <mergeCell ref="AY281:AY283"/>
    <mergeCell ref="AY284:AY286"/>
    <mergeCell ref="AY287:AY289"/>
    <mergeCell ref="AY290:AY292"/>
    <mergeCell ref="AY293:AY295"/>
    <mergeCell ref="AY296:AY298"/>
    <mergeCell ref="AY299:AY301"/>
    <mergeCell ref="AY302:AY304"/>
    <mergeCell ref="AY305:AY307"/>
    <mergeCell ref="AY308:AY310"/>
    <mergeCell ref="AY311:AY313"/>
    <mergeCell ref="AY314:AY316"/>
    <mergeCell ref="AY317:AY319"/>
    <mergeCell ref="AY320:AY322"/>
    <mergeCell ref="AY323:AY325"/>
    <mergeCell ref="AY326:AY328"/>
    <mergeCell ref="AY329:AY331"/>
    <mergeCell ref="AY332:AY334"/>
    <mergeCell ref="AY335:AY337"/>
    <mergeCell ref="AY338:AY340"/>
    <mergeCell ref="AY341:AY343"/>
    <mergeCell ref="AY344:AY346"/>
    <mergeCell ref="AY347:AY349"/>
    <mergeCell ref="AY350:AY352"/>
    <mergeCell ref="AY353:AY355"/>
    <mergeCell ref="AY356:AY358"/>
    <mergeCell ref="AY359:AY361"/>
    <mergeCell ref="AY362:AY364"/>
    <mergeCell ref="AY365:AY367"/>
    <mergeCell ref="AY368:AY370"/>
    <mergeCell ref="AY371:AY373"/>
    <mergeCell ref="AY374:AY376"/>
    <mergeCell ref="AY377:AY379"/>
    <mergeCell ref="AY380:AY382"/>
    <mergeCell ref="AY383:AY385"/>
    <mergeCell ref="AY386:AY388"/>
    <mergeCell ref="AY389:AY391"/>
    <mergeCell ref="AY392:AY394"/>
    <mergeCell ref="AY395:AY397"/>
    <mergeCell ref="AY398:AY400"/>
    <mergeCell ref="AY401:AY403"/>
    <mergeCell ref="AY404:AY406"/>
    <mergeCell ref="AY407:AY409"/>
    <mergeCell ref="AY410:AY412"/>
    <mergeCell ref="AY413:AY415"/>
    <mergeCell ref="AY416:AY418"/>
    <mergeCell ref="AY419:AY421"/>
    <mergeCell ref="AY422:AY424"/>
    <mergeCell ref="AY425:AY427"/>
    <mergeCell ref="AY428:AY430"/>
    <mergeCell ref="AY431:AY433"/>
    <mergeCell ref="AY434:AY436"/>
    <mergeCell ref="AY437:AY439"/>
    <mergeCell ref="AY440:AY442"/>
    <mergeCell ref="AY443:AY445"/>
    <mergeCell ref="AY446:AY448"/>
    <mergeCell ref="AY449:AY451"/>
    <mergeCell ref="AY452:AY454"/>
    <mergeCell ref="AY455:AY457"/>
    <mergeCell ref="AY458:AY460"/>
    <mergeCell ref="AY461:AY463"/>
    <mergeCell ref="AZ14:AZ16"/>
    <mergeCell ref="AZ17:AZ19"/>
    <mergeCell ref="AZ20:AZ22"/>
    <mergeCell ref="AZ23:AZ25"/>
    <mergeCell ref="AZ26:AZ28"/>
    <mergeCell ref="AZ29:AZ31"/>
    <mergeCell ref="AZ32:AZ34"/>
    <mergeCell ref="AZ35:AZ37"/>
    <mergeCell ref="AZ38:AZ40"/>
    <mergeCell ref="AZ41:AZ43"/>
    <mergeCell ref="AZ44:AZ46"/>
    <mergeCell ref="AZ47:AZ49"/>
    <mergeCell ref="AZ50:AZ52"/>
    <mergeCell ref="AZ53:AZ55"/>
    <mergeCell ref="AZ56:AZ58"/>
    <mergeCell ref="AZ59:AZ61"/>
    <mergeCell ref="AZ62:AZ64"/>
    <mergeCell ref="AZ65:AZ67"/>
    <mergeCell ref="AZ68:AZ70"/>
    <mergeCell ref="AZ71:AZ73"/>
    <mergeCell ref="AZ74:AZ76"/>
    <mergeCell ref="AZ77:AZ79"/>
    <mergeCell ref="AZ80:AZ82"/>
    <mergeCell ref="AZ83:AZ85"/>
    <mergeCell ref="AZ86:AZ88"/>
    <mergeCell ref="AZ89:AZ91"/>
    <mergeCell ref="AZ92:AZ94"/>
    <mergeCell ref="AZ95:AZ97"/>
    <mergeCell ref="AZ98:AZ100"/>
    <mergeCell ref="AZ101:AZ103"/>
    <mergeCell ref="AZ104:AZ106"/>
    <mergeCell ref="AZ107:AZ109"/>
    <mergeCell ref="AZ110:AZ112"/>
    <mergeCell ref="AZ113:AZ115"/>
    <mergeCell ref="AZ116:AZ118"/>
    <mergeCell ref="AZ119:AZ121"/>
    <mergeCell ref="AZ122:AZ124"/>
    <mergeCell ref="AZ125:AZ127"/>
    <mergeCell ref="AZ128:AZ130"/>
    <mergeCell ref="AZ131:AZ133"/>
    <mergeCell ref="AZ134:AZ136"/>
    <mergeCell ref="AZ137:AZ139"/>
    <mergeCell ref="AZ140:AZ142"/>
    <mergeCell ref="AZ143:AZ145"/>
    <mergeCell ref="AZ146:AZ148"/>
    <mergeCell ref="AZ149:AZ151"/>
    <mergeCell ref="AZ152:AZ154"/>
    <mergeCell ref="AZ155:AZ157"/>
    <mergeCell ref="AZ158:AZ160"/>
    <mergeCell ref="AZ161:AZ163"/>
    <mergeCell ref="AZ164:AZ166"/>
    <mergeCell ref="AZ167:AZ169"/>
    <mergeCell ref="AZ170:AZ172"/>
    <mergeCell ref="AZ173:AZ175"/>
    <mergeCell ref="AZ176:AZ178"/>
    <mergeCell ref="AZ179:AZ181"/>
    <mergeCell ref="AZ182:AZ184"/>
    <mergeCell ref="AZ185:AZ187"/>
    <mergeCell ref="AZ188:AZ190"/>
    <mergeCell ref="AZ191:AZ193"/>
    <mergeCell ref="AZ194:AZ196"/>
    <mergeCell ref="AZ197:AZ199"/>
    <mergeCell ref="AZ200:AZ202"/>
    <mergeCell ref="AZ203:AZ205"/>
    <mergeCell ref="AZ206:AZ208"/>
    <mergeCell ref="AZ209:AZ211"/>
    <mergeCell ref="AZ212:AZ214"/>
    <mergeCell ref="AZ215:AZ217"/>
    <mergeCell ref="AZ218:AZ220"/>
    <mergeCell ref="AZ221:AZ223"/>
    <mergeCell ref="AZ224:AZ226"/>
    <mergeCell ref="AZ227:AZ229"/>
    <mergeCell ref="AZ230:AZ232"/>
    <mergeCell ref="AZ233:AZ235"/>
    <mergeCell ref="AZ236:AZ238"/>
    <mergeCell ref="AZ239:AZ241"/>
    <mergeCell ref="AZ242:AZ244"/>
    <mergeCell ref="AZ245:AZ247"/>
    <mergeCell ref="AZ248:AZ250"/>
    <mergeCell ref="AZ251:AZ253"/>
    <mergeCell ref="AZ254:AZ256"/>
    <mergeCell ref="AZ257:AZ259"/>
    <mergeCell ref="AZ260:AZ262"/>
    <mergeCell ref="AZ263:AZ265"/>
    <mergeCell ref="AZ266:AZ268"/>
    <mergeCell ref="AZ269:AZ271"/>
    <mergeCell ref="AZ272:AZ274"/>
    <mergeCell ref="AZ275:AZ277"/>
    <mergeCell ref="AZ278:AZ280"/>
    <mergeCell ref="AZ281:AZ283"/>
    <mergeCell ref="AZ284:AZ286"/>
    <mergeCell ref="AZ287:AZ289"/>
    <mergeCell ref="AZ290:AZ292"/>
    <mergeCell ref="AZ293:AZ295"/>
    <mergeCell ref="AZ395:AZ397"/>
    <mergeCell ref="AZ296:AZ298"/>
    <mergeCell ref="AZ299:AZ301"/>
    <mergeCell ref="AZ302:AZ304"/>
    <mergeCell ref="AZ305:AZ307"/>
    <mergeCell ref="AZ308:AZ310"/>
    <mergeCell ref="AZ311:AZ313"/>
    <mergeCell ref="AZ314:AZ316"/>
    <mergeCell ref="AZ317:AZ319"/>
    <mergeCell ref="AZ320:AZ322"/>
    <mergeCell ref="AZ323:AZ325"/>
    <mergeCell ref="AZ326:AZ328"/>
    <mergeCell ref="AZ329:AZ331"/>
    <mergeCell ref="AZ332:AZ334"/>
    <mergeCell ref="AZ335:AZ337"/>
    <mergeCell ref="AZ338:AZ340"/>
    <mergeCell ref="AZ341:AZ343"/>
    <mergeCell ref="AZ344:AZ346"/>
    <mergeCell ref="AZ401:AZ403"/>
    <mergeCell ref="AZ404:AZ406"/>
    <mergeCell ref="AZ407:AZ409"/>
    <mergeCell ref="AZ410:AZ412"/>
    <mergeCell ref="AZ413:AZ415"/>
    <mergeCell ref="AZ416:AZ418"/>
    <mergeCell ref="AZ419:AZ421"/>
    <mergeCell ref="AZ422:AZ424"/>
    <mergeCell ref="AZ425:AZ427"/>
    <mergeCell ref="AZ428:AZ430"/>
    <mergeCell ref="AZ431:AZ433"/>
    <mergeCell ref="AZ434:AZ436"/>
    <mergeCell ref="AZ437:AZ439"/>
    <mergeCell ref="AZ440:AZ442"/>
    <mergeCell ref="AZ443:AZ445"/>
    <mergeCell ref="AZ446:AZ448"/>
    <mergeCell ref="AZ347:AZ349"/>
    <mergeCell ref="AZ350:AZ352"/>
    <mergeCell ref="AZ353:AZ355"/>
    <mergeCell ref="AZ356:AZ358"/>
    <mergeCell ref="AZ359:AZ361"/>
    <mergeCell ref="AZ362:AZ364"/>
    <mergeCell ref="AZ365:AZ367"/>
    <mergeCell ref="AZ368:AZ370"/>
    <mergeCell ref="AZ371:AZ373"/>
    <mergeCell ref="AZ374:AZ376"/>
    <mergeCell ref="AZ377:AZ379"/>
    <mergeCell ref="AZ380:AZ382"/>
    <mergeCell ref="AZ383:AZ385"/>
    <mergeCell ref="AZ386:AZ388"/>
    <mergeCell ref="AZ389:AZ391"/>
    <mergeCell ref="AZ392:AZ394"/>
    <mergeCell ref="AZ449:AZ451"/>
    <mergeCell ref="AZ452:AZ454"/>
    <mergeCell ref="AZ455:AZ457"/>
    <mergeCell ref="AZ458:AZ460"/>
    <mergeCell ref="AZ461:AZ463"/>
    <mergeCell ref="X14:X16"/>
    <mergeCell ref="X17:X19"/>
    <mergeCell ref="X20:X22"/>
    <mergeCell ref="X23:X25"/>
    <mergeCell ref="X26:X28"/>
    <mergeCell ref="X29:X31"/>
    <mergeCell ref="X32:X34"/>
    <mergeCell ref="X35:X37"/>
    <mergeCell ref="X38:X40"/>
    <mergeCell ref="X41:X43"/>
    <mergeCell ref="X44:X46"/>
    <mergeCell ref="X47:X49"/>
    <mergeCell ref="X50:X52"/>
    <mergeCell ref="X53:X55"/>
    <mergeCell ref="X56:X58"/>
    <mergeCell ref="X59:X61"/>
    <mergeCell ref="X62:X64"/>
    <mergeCell ref="X65:X67"/>
    <mergeCell ref="X68:X70"/>
    <mergeCell ref="X71:X73"/>
    <mergeCell ref="X74:X76"/>
    <mergeCell ref="X77:X79"/>
    <mergeCell ref="X80:X82"/>
    <mergeCell ref="X83:X85"/>
    <mergeCell ref="X86:X88"/>
    <mergeCell ref="X89:X91"/>
    <mergeCell ref="AZ398:AZ400"/>
    <mergeCell ref="X92:X94"/>
    <mergeCell ref="X95:X97"/>
    <mergeCell ref="X98:X100"/>
    <mergeCell ref="X101:X103"/>
    <mergeCell ref="X104:X106"/>
    <mergeCell ref="X107:X109"/>
    <mergeCell ref="X110:X112"/>
    <mergeCell ref="X113:X115"/>
    <mergeCell ref="X116:X118"/>
    <mergeCell ref="X119:X121"/>
    <mergeCell ref="X122:X124"/>
    <mergeCell ref="X125:X127"/>
    <mergeCell ref="X128:X130"/>
    <mergeCell ref="X131:X133"/>
    <mergeCell ref="X134:X136"/>
    <mergeCell ref="X137:X139"/>
    <mergeCell ref="X140:X142"/>
    <mergeCell ref="X143:X145"/>
    <mergeCell ref="X146:X148"/>
    <mergeCell ref="X149:X151"/>
    <mergeCell ref="X152:X154"/>
    <mergeCell ref="X155:X157"/>
    <mergeCell ref="X158:X160"/>
    <mergeCell ref="X161:X163"/>
    <mergeCell ref="X164:X166"/>
    <mergeCell ref="X167:X169"/>
    <mergeCell ref="X170:X172"/>
    <mergeCell ref="X173:X175"/>
    <mergeCell ref="X176:X178"/>
    <mergeCell ref="X179:X181"/>
    <mergeCell ref="X182:X184"/>
    <mergeCell ref="X185:X187"/>
    <mergeCell ref="X188:X190"/>
    <mergeCell ref="X191:X193"/>
    <mergeCell ref="X194:X196"/>
    <mergeCell ref="X197:X199"/>
    <mergeCell ref="X200:X202"/>
    <mergeCell ref="X203:X205"/>
    <mergeCell ref="X206:X208"/>
    <mergeCell ref="X209:X211"/>
    <mergeCell ref="X212:X214"/>
    <mergeCell ref="X215:X217"/>
    <mergeCell ref="X218:X220"/>
    <mergeCell ref="X221:X223"/>
    <mergeCell ref="X224:X226"/>
    <mergeCell ref="X227:X229"/>
    <mergeCell ref="X230:X232"/>
    <mergeCell ref="X233:X235"/>
    <mergeCell ref="X236:X238"/>
    <mergeCell ref="X239:X241"/>
    <mergeCell ref="X242:X244"/>
    <mergeCell ref="X245:X247"/>
    <mergeCell ref="X248:X250"/>
    <mergeCell ref="X251:X253"/>
    <mergeCell ref="X254:X256"/>
    <mergeCell ref="X257:X259"/>
    <mergeCell ref="X260:X262"/>
    <mergeCell ref="X263:X265"/>
    <mergeCell ref="X266:X268"/>
    <mergeCell ref="X269:X271"/>
    <mergeCell ref="X272:X274"/>
    <mergeCell ref="X275:X277"/>
    <mergeCell ref="X278:X280"/>
    <mergeCell ref="X281:X283"/>
    <mergeCell ref="X284:X286"/>
    <mergeCell ref="X287:X289"/>
    <mergeCell ref="X290:X292"/>
    <mergeCell ref="X293:X295"/>
    <mergeCell ref="X392:X394"/>
    <mergeCell ref="X395:X397"/>
    <mergeCell ref="X296:X298"/>
    <mergeCell ref="X299:X301"/>
    <mergeCell ref="X302:X304"/>
    <mergeCell ref="X305:X307"/>
    <mergeCell ref="X308:X310"/>
    <mergeCell ref="X311:X313"/>
    <mergeCell ref="X314:X316"/>
    <mergeCell ref="X317:X319"/>
    <mergeCell ref="X320:X322"/>
    <mergeCell ref="X323:X325"/>
    <mergeCell ref="X326:X328"/>
    <mergeCell ref="X329:X331"/>
    <mergeCell ref="X332:X334"/>
    <mergeCell ref="X335:X337"/>
    <mergeCell ref="X338:X340"/>
    <mergeCell ref="X341:X343"/>
    <mergeCell ref="X344:X346"/>
    <mergeCell ref="X458:X460"/>
    <mergeCell ref="X461:X463"/>
    <mergeCell ref="X398:X400"/>
    <mergeCell ref="X401:X403"/>
    <mergeCell ref="X404:X406"/>
    <mergeCell ref="X407:X409"/>
    <mergeCell ref="X410:X412"/>
    <mergeCell ref="X413:X415"/>
    <mergeCell ref="X416:X418"/>
    <mergeCell ref="X419:X421"/>
    <mergeCell ref="X422:X424"/>
    <mergeCell ref="X425:X427"/>
    <mergeCell ref="X428:X430"/>
    <mergeCell ref="X431:X433"/>
    <mergeCell ref="X434:X436"/>
    <mergeCell ref="X437:X439"/>
    <mergeCell ref="X440:X442"/>
    <mergeCell ref="X443:X445"/>
    <mergeCell ref="X446:X448"/>
    <mergeCell ref="BF56:BF58"/>
    <mergeCell ref="BG56:BG58"/>
    <mergeCell ref="BF59:BF61"/>
    <mergeCell ref="BG59:BG61"/>
    <mergeCell ref="BF62:BF64"/>
    <mergeCell ref="BG62:BG64"/>
    <mergeCell ref="BF65:BF67"/>
    <mergeCell ref="BG65:BG67"/>
    <mergeCell ref="BF68:BF70"/>
    <mergeCell ref="BG68:BG70"/>
    <mergeCell ref="BF71:BF73"/>
    <mergeCell ref="BG71:BG73"/>
    <mergeCell ref="BF74:BF76"/>
    <mergeCell ref="BG74:BG76"/>
    <mergeCell ref="X449:X451"/>
    <mergeCell ref="X452:X454"/>
    <mergeCell ref="X455:X457"/>
    <mergeCell ref="X347:X349"/>
    <mergeCell ref="X350:X352"/>
    <mergeCell ref="X353:X355"/>
    <mergeCell ref="X356:X358"/>
    <mergeCell ref="X359:X361"/>
    <mergeCell ref="X362:X364"/>
    <mergeCell ref="X365:X367"/>
    <mergeCell ref="X368:X370"/>
    <mergeCell ref="X371:X373"/>
    <mergeCell ref="X374:X376"/>
    <mergeCell ref="X377:X379"/>
    <mergeCell ref="X380:X382"/>
    <mergeCell ref="X383:X385"/>
    <mergeCell ref="X386:X388"/>
    <mergeCell ref="X389:X391"/>
    <mergeCell ref="BF164:BF166"/>
    <mergeCell ref="BG164:BG166"/>
    <mergeCell ref="BF167:BF169"/>
    <mergeCell ref="BG167:BG169"/>
    <mergeCell ref="BF170:BF172"/>
    <mergeCell ref="BG170:BG172"/>
    <mergeCell ref="BF173:BF175"/>
    <mergeCell ref="BG173:BG175"/>
    <mergeCell ref="BF176:BF178"/>
    <mergeCell ref="BG176:BG178"/>
    <mergeCell ref="BF125:BF127"/>
    <mergeCell ref="BG125:BG127"/>
    <mergeCell ref="BF128:BF130"/>
    <mergeCell ref="BG128:BG130"/>
    <mergeCell ref="BF77:BF79"/>
    <mergeCell ref="BG77:BG79"/>
    <mergeCell ref="BF80:BF82"/>
    <mergeCell ref="BG80:BG82"/>
    <mergeCell ref="BF83:BF85"/>
    <mergeCell ref="BG83:BG85"/>
    <mergeCell ref="BF86:BF88"/>
    <mergeCell ref="BG86:BG88"/>
    <mergeCell ref="BF89:BF91"/>
    <mergeCell ref="BG89:BG91"/>
    <mergeCell ref="BF92:BF94"/>
    <mergeCell ref="BG92:BG94"/>
    <mergeCell ref="BF95:BF97"/>
    <mergeCell ref="BG95:BG97"/>
    <mergeCell ref="BF98:BF100"/>
    <mergeCell ref="BG98:BG100"/>
    <mergeCell ref="BF101:BF103"/>
    <mergeCell ref="BG101:BG103"/>
    <mergeCell ref="BF212:BF214"/>
    <mergeCell ref="BG212:BG214"/>
    <mergeCell ref="BF215:BF217"/>
    <mergeCell ref="BG215:BG217"/>
    <mergeCell ref="BF218:BF220"/>
    <mergeCell ref="BG218:BG220"/>
    <mergeCell ref="BF221:BF223"/>
    <mergeCell ref="BG221:BG223"/>
    <mergeCell ref="BF224:BF226"/>
    <mergeCell ref="BG224:BG226"/>
    <mergeCell ref="BF179:BF181"/>
    <mergeCell ref="BG179:BG181"/>
    <mergeCell ref="BF182:BF184"/>
    <mergeCell ref="BG182:BG184"/>
    <mergeCell ref="BF131:BF133"/>
    <mergeCell ref="BG131:BG133"/>
    <mergeCell ref="BF134:BF136"/>
    <mergeCell ref="BG134:BG136"/>
    <mergeCell ref="BF137:BF139"/>
    <mergeCell ref="BG137:BG139"/>
    <mergeCell ref="BF140:BF142"/>
    <mergeCell ref="BG140:BG142"/>
    <mergeCell ref="BF143:BF145"/>
    <mergeCell ref="BG143:BG145"/>
    <mergeCell ref="BF146:BF148"/>
    <mergeCell ref="BG146:BG148"/>
    <mergeCell ref="BF149:BF151"/>
    <mergeCell ref="BG149:BG151"/>
    <mergeCell ref="BF158:BF160"/>
    <mergeCell ref="BG158:BG160"/>
    <mergeCell ref="BF161:BF163"/>
    <mergeCell ref="BG161:BG163"/>
    <mergeCell ref="BF185:BF187"/>
    <mergeCell ref="BG185:BG187"/>
    <mergeCell ref="BF188:BF190"/>
    <mergeCell ref="BG188:BG190"/>
    <mergeCell ref="BF191:BF193"/>
    <mergeCell ref="BG191:BG193"/>
    <mergeCell ref="BF194:BF196"/>
    <mergeCell ref="BG194:BG196"/>
    <mergeCell ref="BF197:BF199"/>
    <mergeCell ref="BG197:BG199"/>
    <mergeCell ref="BF200:BF202"/>
    <mergeCell ref="BG200:BG202"/>
    <mergeCell ref="BF203:BF205"/>
    <mergeCell ref="BG203:BG205"/>
    <mergeCell ref="BF206:BF208"/>
    <mergeCell ref="BG206:BG208"/>
    <mergeCell ref="BF209:BF211"/>
    <mergeCell ref="BG209:BG211"/>
    <mergeCell ref="BF281:BF283"/>
    <mergeCell ref="BG281:BG283"/>
    <mergeCell ref="BF284:BF286"/>
    <mergeCell ref="BG284:BG286"/>
    <mergeCell ref="BF260:BF262"/>
    <mergeCell ref="BG260:BG262"/>
    <mergeCell ref="BF263:BF265"/>
    <mergeCell ref="BG263:BG265"/>
    <mergeCell ref="BF266:BF268"/>
    <mergeCell ref="BG266:BG268"/>
    <mergeCell ref="BF269:BF271"/>
    <mergeCell ref="BG269:BG271"/>
    <mergeCell ref="BF272:BF274"/>
    <mergeCell ref="BG272:BG274"/>
    <mergeCell ref="BF275:BF277"/>
    <mergeCell ref="BG275:BG277"/>
    <mergeCell ref="BF278:BF280"/>
    <mergeCell ref="BG278:BG280"/>
    <mergeCell ref="BF368:BF370"/>
    <mergeCell ref="BG368:BG370"/>
    <mergeCell ref="BF371:BF373"/>
    <mergeCell ref="BG371:BG373"/>
    <mergeCell ref="BF374:BF376"/>
    <mergeCell ref="BG374:BG376"/>
    <mergeCell ref="BF377:BF379"/>
    <mergeCell ref="BG377:BG379"/>
    <mergeCell ref="BF380:BF382"/>
    <mergeCell ref="BG380:BG382"/>
    <mergeCell ref="BF383:BF385"/>
    <mergeCell ref="BG383:BG385"/>
    <mergeCell ref="BF293:BF295"/>
    <mergeCell ref="BG293:BG295"/>
    <mergeCell ref="BF296:BF298"/>
    <mergeCell ref="BG296:BG298"/>
    <mergeCell ref="BF299:BF301"/>
    <mergeCell ref="BG299:BG301"/>
    <mergeCell ref="BF302:BF304"/>
    <mergeCell ref="BG302:BG304"/>
    <mergeCell ref="BF305:BF307"/>
    <mergeCell ref="BG305:BG307"/>
    <mergeCell ref="BF308:BF310"/>
    <mergeCell ref="BG308:BG310"/>
    <mergeCell ref="BF311:BF313"/>
    <mergeCell ref="BG311:BG313"/>
    <mergeCell ref="BF347:BF349"/>
    <mergeCell ref="BG347:BG349"/>
    <mergeCell ref="BF350:BF352"/>
    <mergeCell ref="BG350:BG352"/>
    <mergeCell ref="BF353:BF355"/>
    <mergeCell ref="BG353:BG355"/>
    <mergeCell ref="BF356:BF358"/>
    <mergeCell ref="BG356:BG358"/>
    <mergeCell ref="BF359:BF361"/>
    <mergeCell ref="BG359:BG361"/>
    <mergeCell ref="BF362:BF364"/>
    <mergeCell ref="BG362:BG364"/>
    <mergeCell ref="BF365:BF367"/>
    <mergeCell ref="BG365:BG367"/>
    <mergeCell ref="BF341:BF343"/>
    <mergeCell ref="BG341:BG343"/>
    <mergeCell ref="BF344:BF346"/>
    <mergeCell ref="BG344:BG346"/>
    <mergeCell ref="BF41:BF43"/>
    <mergeCell ref="BG41:BG43"/>
    <mergeCell ref="BF44:BF46"/>
    <mergeCell ref="BG44:BG46"/>
    <mergeCell ref="BF47:BF49"/>
    <mergeCell ref="BG47:BG49"/>
    <mergeCell ref="BF50:BF52"/>
    <mergeCell ref="BG50:BG52"/>
    <mergeCell ref="BF53:BF55"/>
    <mergeCell ref="BG53:BG55"/>
    <mergeCell ref="BF116:BF118"/>
    <mergeCell ref="BG116:BG118"/>
    <mergeCell ref="BF119:BF121"/>
    <mergeCell ref="BG119:BG121"/>
    <mergeCell ref="BF122:BF124"/>
    <mergeCell ref="BG122:BG124"/>
    <mergeCell ref="BF152:BF154"/>
    <mergeCell ref="BG152:BG154"/>
    <mergeCell ref="BF155:BF157"/>
    <mergeCell ref="BG155:BG157"/>
    <mergeCell ref="BF104:BF106"/>
    <mergeCell ref="BG104:BG106"/>
    <mergeCell ref="BF107:BF109"/>
    <mergeCell ref="BG107:BG109"/>
    <mergeCell ref="BF110:BF112"/>
    <mergeCell ref="BG110:BG112"/>
    <mergeCell ref="BF113:BF115"/>
    <mergeCell ref="BG113:BG115"/>
    <mergeCell ref="BF449:BF451"/>
    <mergeCell ref="BG449:BG451"/>
    <mergeCell ref="BF452:BF454"/>
    <mergeCell ref="BG452:BG454"/>
    <mergeCell ref="BF455:BF457"/>
    <mergeCell ref="BG455:BG457"/>
    <mergeCell ref="BF401:BF403"/>
    <mergeCell ref="BG401:BG403"/>
    <mergeCell ref="BF404:BF406"/>
    <mergeCell ref="BG404:BG406"/>
    <mergeCell ref="BF407:BF409"/>
    <mergeCell ref="BG407:BG409"/>
    <mergeCell ref="BF410:BF412"/>
    <mergeCell ref="BG410:BG412"/>
    <mergeCell ref="BF413:BF415"/>
    <mergeCell ref="BG413:BG415"/>
    <mergeCell ref="BF416:BF418"/>
    <mergeCell ref="BG416:BG418"/>
    <mergeCell ref="BF419:BF421"/>
    <mergeCell ref="BG419:BG421"/>
    <mergeCell ref="BF227:BF229"/>
    <mergeCell ref="BG227:BG229"/>
    <mergeCell ref="BF230:BF232"/>
    <mergeCell ref="BG230:BG232"/>
    <mergeCell ref="BF14:BF16"/>
    <mergeCell ref="BG14:BG16"/>
    <mergeCell ref="BF17:BF19"/>
    <mergeCell ref="BG17:BG19"/>
    <mergeCell ref="BF20:BF22"/>
    <mergeCell ref="BG20:BG22"/>
    <mergeCell ref="BF23:BF25"/>
    <mergeCell ref="BG23:BG25"/>
    <mergeCell ref="BF26:BF28"/>
    <mergeCell ref="BG26:BG28"/>
    <mergeCell ref="BF29:BF31"/>
    <mergeCell ref="BG29:BG31"/>
    <mergeCell ref="BF32:BF34"/>
    <mergeCell ref="BG32:BG34"/>
    <mergeCell ref="BF35:BF37"/>
    <mergeCell ref="BG35:BG37"/>
    <mergeCell ref="BF38:BF40"/>
    <mergeCell ref="BG38:BG40"/>
    <mergeCell ref="BF233:BF235"/>
    <mergeCell ref="BG233:BG235"/>
    <mergeCell ref="BF236:BF238"/>
    <mergeCell ref="BG236:BG238"/>
    <mergeCell ref="BF314:BF316"/>
    <mergeCell ref="BG314:BG316"/>
    <mergeCell ref="BF317:BF319"/>
    <mergeCell ref="BG317:BG319"/>
    <mergeCell ref="BF320:BF322"/>
    <mergeCell ref="BG320:BG322"/>
    <mergeCell ref="BF323:BF325"/>
    <mergeCell ref="BG323:BG325"/>
    <mergeCell ref="BF326:BF328"/>
    <mergeCell ref="BG326:BG328"/>
    <mergeCell ref="BF287:BF289"/>
    <mergeCell ref="BG287:BG289"/>
    <mergeCell ref="BF290:BF292"/>
    <mergeCell ref="BG290:BG292"/>
    <mergeCell ref="BF239:BF241"/>
    <mergeCell ref="BG239:BG241"/>
    <mergeCell ref="BF242:BF244"/>
    <mergeCell ref="BG242:BG244"/>
    <mergeCell ref="BF245:BF247"/>
    <mergeCell ref="BG245:BG247"/>
    <mergeCell ref="BF248:BF250"/>
    <mergeCell ref="BG248:BG250"/>
    <mergeCell ref="BF251:BF253"/>
    <mergeCell ref="BG251:BG253"/>
    <mergeCell ref="BF254:BF256"/>
    <mergeCell ref="BG254:BG256"/>
    <mergeCell ref="BF257:BF259"/>
    <mergeCell ref="BG257:BG259"/>
    <mergeCell ref="BF329:BF331"/>
    <mergeCell ref="BG329:BG331"/>
    <mergeCell ref="BF332:BF334"/>
    <mergeCell ref="BG332:BG334"/>
    <mergeCell ref="BF335:BF337"/>
    <mergeCell ref="BG335:BG337"/>
    <mergeCell ref="BF338:BF340"/>
    <mergeCell ref="BG338:BG340"/>
    <mergeCell ref="BF386:BF388"/>
    <mergeCell ref="BG386:BG388"/>
    <mergeCell ref="BF389:BF391"/>
    <mergeCell ref="BG389:BG391"/>
    <mergeCell ref="BF392:BF394"/>
    <mergeCell ref="BG392:BG394"/>
    <mergeCell ref="BF458:BF460"/>
    <mergeCell ref="BG458:BG460"/>
    <mergeCell ref="BF461:BF463"/>
    <mergeCell ref="BG461:BG463"/>
    <mergeCell ref="BF422:BF424"/>
    <mergeCell ref="BG422:BG424"/>
    <mergeCell ref="BF425:BF427"/>
    <mergeCell ref="BG425:BG427"/>
    <mergeCell ref="BF428:BF430"/>
    <mergeCell ref="BG428:BG430"/>
    <mergeCell ref="BF431:BF433"/>
    <mergeCell ref="BG431:BG433"/>
    <mergeCell ref="BF434:BF436"/>
    <mergeCell ref="BG434:BG436"/>
    <mergeCell ref="BF437:BF439"/>
    <mergeCell ref="BG437:BG439"/>
    <mergeCell ref="BF440:BF442"/>
    <mergeCell ref="BG440:BG442"/>
    <mergeCell ref="BF443:BF445"/>
    <mergeCell ref="BG443:BG445"/>
    <mergeCell ref="BF446:BF448"/>
    <mergeCell ref="BG446:BG448"/>
    <mergeCell ref="BF398:BF400"/>
    <mergeCell ref="BG398:BG400"/>
    <mergeCell ref="BF395:BF397"/>
    <mergeCell ref="BG395:BG397"/>
    <mergeCell ref="BH14:BH16"/>
    <mergeCell ref="BI14:BI16"/>
    <mergeCell ref="BJ14:BJ16"/>
    <mergeCell ref="BK14:BK16"/>
    <mergeCell ref="BL14:BL16"/>
    <mergeCell ref="BM14:BM16"/>
    <mergeCell ref="BH17:BH19"/>
    <mergeCell ref="BI17:BI19"/>
    <mergeCell ref="BJ17:BJ19"/>
    <mergeCell ref="BK17:BK19"/>
    <mergeCell ref="BL17:BL19"/>
    <mergeCell ref="BM17:BM19"/>
    <mergeCell ref="BH20:BH22"/>
    <mergeCell ref="BI20:BI22"/>
    <mergeCell ref="BJ20:BJ22"/>
    <mergeCell ref="BK20:BK22"/>
    <mergeCell ref="BL20:BL22"/>
    <mergeCell ref="BM20:BM22"/>
    <mergeCell ref="BH23:BH25"/>
    <mergeCell ref="BI23:BI25"/>
    <mergeCell ref="BJ23:BJ25"/>
    <mergeCell ref="BK23:BK25"/>
    <mergeCell ref="BL23:BL25"/>
    <mergeCell ref="BM23:BM25"/>
    <mergeCell ref="BH26:BH28"/>
    <mergeCell ref="BI26:BI28"/>
    <mergeCell ref="BJ26:BJ28"/>
    <mergeCell ref="BK26:BK28"/>
    <mergeCell ref="BL26:BL28"/>
    <mergeCell ref="BM26:BM28"/>
    <mergeCell ref="BH29:BH31"/>
    <mergeCell ref="BI29:BI31"/>
    <mergeCell ref="BJ29:BJ31"/>
    <mergeCell ref="BK29:BK31"/>
    <mergeCell ref="BL29:BL31"/>
    <mergeCell ref="BM29:BM31"/>
    <mergeCell ref="BH32:BH34"/>
    <mergeCell ref="BI32:BI34"/>
    <mergeCell ref="BJ32:BJ34"/>
    <mergeCell ref="BK32:BK34"/>
    <mergeCell ref="BL32:BL34"/>
    <mergeCell ref="BM32:BM34"/>
    <mergeCell ref="BH35:BH37"/>
    <mergeCell ref="BI35:BI37"/>
    <mergeCell ref="BJ35:BJ37"/>
    <mergeCell ref="BK35:BK37"/>
    <mergeCell ref="BL35:BL37"/>
    <mergeCell ref="BM35:BM37"/>
    <mergeCell ref="BH38:BH40"/>
    <mergeCell ref="BI38:BI40"/>
    <mergeCell ref="BJ38:BJ40"/>
    <mergeCell ref="BK38:BK40"/>
    <mergeCell ref="BL38:BL40"/>
    <mergeCell ref="BM38:BM40"/>
    <mergeCell ref="BH41:BH43"/>
    <mergeCell ref="BI41:BI43"/>
    <mergeCell ref="BJ41:BJ43"/>
    <mergeCell ref="BK41:BK43"/>
    <mergeCell ref="BL41:BL43"/>
    <mergeCell ref="BM41:BM43"/>
    <mergeCell ref="BH44:BH46"/>
    <mergeCell ref="BI44:BI46"/>
    <mergeCell ref="BJ44:BJ46"/>
    <mergeCell ref="BK44:BK46"/>
    <mergeCell ref="BL44:BL46"/>
    <mergeCell ref="BM44:BM46"/>
    <mergeCell ref="BH47:BH49"/>
    <mergeCell ref="BI47:BI49"/>
    <mergeCell ref="BJ47:BJ49"/>
    <mergeCell ref="BK47:BK49"/>
    <mergeCell ref="BL47:BL49"/>
    <mergeCell ref="BM47:BM49"/>
    <mergeCell ref="BH50:BH52"/>
    <mergeCell ref="BI50:BI52"/>
    <mergeCell ref="BJ50:BJ52"/>
    <mergeCell ref="BK50:BK52"/>
    <mergeCell ref="BL50:BL52"/>
    <mergeCell ref="BM50:BM52"/>
    <mergeCell ref="BH53:BH55"/>
    <mergeCell ref="BI53:BI55"/>
    <mergeCell ref="BJ53:BJ55"/>
    <mergeCell ref="BK53:BK55"/>
    <mergeCell ref="BL53:BL55"/>
    <mergeCell ref="BM53:BM55"/>
    <mergeCell ref="BH56:BH58"/>
    <mergeCell ref="BI56:BI58"/>
    <mergeCell ref="BJ56:BJ58"/>
    <mergeCell ref="BK56:BK58"/>
    <mergeCell ref="BL56:BL58"/>
    <mergeCell ref="BM56:BM58"/>
    <mergeCell ref="BH59:BH61"/>
    <mergeCell ref="BI59:BI61"/>
    <mergeCell ref="BJ59:BJ61"/>
    <mergeCell ref="BK59:BK61"/>
    <mergeCell ref="BL59:BL61"/>
    <mergeCell ref="BM59:BM61"/>
    <mergeCell ref="BH62:BH64"/>
    <mergeCell ref="BI62:BI64"/>
    <mergeCell ref="BJ62:BJ64"/>
    <mergeCell ref="BK62:BK64"/>
    <mergeCell ref="BL62:BL64"/>
    <mergeCell ref="BM62:BM64"/>
    <mergeCell ref="BH65:BH67"/>
    <mergeCell ref="BI65:BI67"/>
    <mergeCell ref="BJ65:BJ67"/>
    <mergeCell ref="BK65:BK67"/>
    <mergeCell ref="BL65:BL67"/>
    <mergeCell ref="BM65:BM67"/>
    <mergeCell ref="BH68:BH70"/>
    <mergeCell ref="BI68:BI70"/>
    <mergeCell ref="BJ68:BJ70"/>
    <mergeCell ref="BK68:BK70"/>
    <mergeCell ref="BL68:BL70"/>
    <mergeCell ref="BM68:BM70"/>
    <mergeCell ref="BH71:BH73"/>
    <mergeCell ref="BI71:BI73"/>
    <mergeCell ref="BJ71:BJ73"/>
    <mergeCell ref="BK71:BK73"/>
    <mergeCell ref="BL71:BL73"/>
    <mergeCell ref="BM71:BM73"/>
    <mergeCell ref="BH74:BH76"/>
    <mergeCell ref="BI74:BI76"/>
    <mergeCell ref="BJ74:BJ76"/>
    <mergeCell ref="BK74:BK76"/>
    <mergeCell ref="BL74:BL76"/>
    <mergeCell ref="BM74:BM76"/>
    <mergeCell ref="BH77:BH79"/>
    <mergeCell ref="BI77:BI79"/>
    <mergeCell ref="BJ77:BJ79"/>
    <mergeCell ref="BK77:BK79"/>
    <mergeCell ref="BL77:BL79"/>
    <mergeCell ref="BM77:BM79"/>
    <mergeCell ref="BH80:BH82"/>
    <mergeCell ref="BI80:BI82"/>
    <mergeCell ref="BJ80:BJ82"/>
    <mergeCell ref="BK80:BK82"/>
    <mergeCell ref="BL80:BL82"/>
    <mergeCell ref="BM80:BM82"/>
    <mergeCell ref="BH83:BH85"/>
    <mergeCell ref="BI83:BI85"/>
    <mergeCell ref="BJ83:BJ85"/>
    <mergeCell ref="BK83:BK85"/>
    <mergeCell ref="BL83:BL85"/>
    <mergeCell ref="BM83:BM85"/>
    <mergeCell ref="BH86:BH88"/>
    <mergeCell ref="BI86:BI88"/>
    <mergeCell ref="BJ86:BJ88"/>
    <mergeCell ref="BK86:BK88"/>
    <mergeCell ref="BL86:BL88"/>
    <mergeCell ref="BM86:BM88"/>
    <mergeCell ref="BH89:BH91"/>
    <mergeCell ref="BI89:BI91"/>
    <mergeCell ref="BJ89:BJ91"/>
    <mergeCell ref="BK89:BK91"/>
    <mergeCell ref="BL89:BL91"/>
    <mergeCell ref="BM89:BM91"/>
    <mergeCell ref="BH92:BH94"/>
    <mergeCell ref="BI92:BI94"/>
    <mergeCell ref="BJ92:BJ94"/>
    <mergeCell ref="BK92:BK94"/>
    <mergeCell ref="BL92:BL94"/>
    <mergeCell ref="BM92:BM94"/>
    <mergeCell ref="BH95:BH97"/>
    <mergeCell ref="BI95:BI97"/>
    <mergeCell ref="BJ95:BJ97"/>
    <mergeCell ref="BK95:BK97"/>
    <mergeCell ref="BL95:BL97"/>
    <mergeCell ref="BM95:BM97"/>
    <mergeCell ref="BH98:BH100"/>
    <mergeCell ref="BI98:BI100"/>
    <mergeCell ref="BJ98:BJ100"/>
    <mergeCell ref="BK98:BK100"/>
    <mergeCell ref="BL98:BL100"/>
    <mergeCell ref="BM98:BM100"/>
    <mergeCell ref="BH101:BH103"/>
    <mergeCell ref="BI101:BI103"/>
    <mergeCell ref="BJ101:BJ103"/>
    <mergeCell ref="BK101:BK103"/>
    <mergeCell ref="BL101:BL103"/>
    <mergeCell ref="BM101:BM103"/>
    <mergeCell ref="BH104:BH106"/>
    <mergeCell ref="BI104:BI106"/>
    <mergeCell ref="BJ104:BJ106"/>
    <mergeCell ref="BK104:BK106"/>
    <mergeCell ref="BL104:BL106"/>
    <mergeCell ref="BM104:BM106"/>
    <mergeCell ref="BH107:BH109"/>
    <mergeCell ref="BI107:BI109"/>
    <mergeCell ref="BJ107:BJ109"/>
    <mergeCell ref="BK107:BK109"/>
    <mergeCell ref="BL107:BL109"/>
    <mergeCell ref="BM107:BM109"/>
    <mergeCell ref="BH110:BH112"/>
    <mergeCell ref="BI110:BI112"/>
    <mergeCell ref="BJ110:BJ112"/>
    <mergeCell ref="BK110:BK112"/>
    <mergeCell ref="BL110:BL112"/>
    <mergeCell ref="BM110:BM112"/>
    <mergeCell ref="BH113:BH115"/>
    <mergeCell ref="BI113:BI115"/>
    <mergeCell ref="BJ113:BJ115"/>
    <mergeCell ref="BK113:BK115"/>
    <mergeCell ref="BL113:BL115"/>
    <mergeCell ref="BM113:BM115"/>
    <mergeCell ref="BH116:BH118"/>
    <mergeCell ref="BI116:BI118"/>
    <mergeCell ref="BJ116:BJ118"/>
    <mergeCell ref="BK116:BK118"/>
    <mergeCell ref="BL116:BL118"/>
    <mergeCell ref="BM116:BM118"/>
    <mergeCell ref="BH119:BH121"/>
    <mergeCell ref="BI119:BI121"/>
    <mergeCell ref="BJ119:BJ121"/>
    <mergeCell ref="BK119:BK121"/>
    <mergeCell ref="BL119:BL121"/>
    <mergeCell ref="BM119:BM121"/>
    <mergeCell ref="BH122:BH124"/>
    <mergeCell ref="BI122:BI124"/>
    <mergeCell ref="BJ122:BJ124"/>
    <mergeCell ref="BK122:BK124"/>
    <mergeCell ref="BL122:BL124"/>
    <mergeCell ref="BM122:BM124"/>
    <mergeCell ref="BH125:BH127"/>
    <mergeCell ref="BI125:BI127"/>
    <mergeCell ref="BJ125:BJ127"/>
    <mergeCell ref="BK125:BK127"/>
    <mergeCell ref="BL125:BL127"/>
    <mergeCell ref="BM125:BM127"/>
    <mergeCell ref="BH128:BH130"/>
    <mergeCell ref="BI128:BI130"/>
    <mergeCell ref="BJ128:BJ130"/>
    <mergeCell ref="BK128:BK130"/>
    <mergeCell ref="BL128:BL130"/>
    <mergeCell ref="BM128:BM130"/>
    <mergeCell ref="BH131:BH133"/>
    <mergeCell ref="BI131:BI133"/>
    <mergeCell ref="BJ131:BJ133"/>
    <mergeCell ref="BK131:BK133"/>
    <mergeCell ref="BL131:BL133"/>
    <mergeCell ref="BM131:BM133"/>
    <mergeCell ref="BH134:BH136"/>
    <mergeCell ref="BI134:BI136"/>
    <mergeCell ref="BJ134:BJ136"/>
    <mergeCell ref="BK134:BK136"/>
    <mergeCell ref="BL134:BL136"/>
    <mergeCell ref="BM134:BM136"/>
    <mergeCell ref="BH137:BH139"/>
    <mergeCell ref="BI137:BI139"/>
    <mergeCell ref="BJ137:BJ139"/>
    <mergeCell ref="BK137:BK139"/>
    <mergeCell ref="BL137:BL139"/>
    <mergeCell ref="BM137:BM139"/>
    <mergeCell ref="BH140:BH142"/>
    <mergeCell ref="BI140:BI142"/>
    <mergeCell ref="BJ140:BJ142"/>
    <mergeCell ref="BK140:BK142"/>
    <mergeCell ref="BL140:BL142"/>
    <mergeCell ref="BM140:BM142"/>
    <mergeCell ref="BH143:BH145"/>
    <mergeCell ref="BI143:BI145"/>
    <mergeCell ref="BJ143:BJ145"/>
    <mergeCell ref="BK143:BK145"/>
    <mergeCell ref="BL143:BL145"/>
    <mergeCell ref="BM143:BM145"/>
    <mergeCell ref="BH146:BH148"/>
    <mergeCell ref="BI146:BI148"/>
    <mergeCell ref="BJ146:BJ148"/>
    <mergeCell ref="BK146:BK148"/>
    <mergeCell ref="BL146:BL148"/>
    <mergeCell ref="BM146:BM148"/>
    <mergeCell ref="BH149:BH151"/>
    <mergeCell ref="BI149:BI151"/>
    <mergeCell ref="BJ149:BJ151"/>
    <mergeCell ref="BK149:BK151"/>
    <mergeCell ref="BL149:BL151"/>
    <mergeCell ref="BM149:BM151"/>
    <mergeCell ref="BH152:BH154"/>
    <mergeCell ref="BI152:BI154"/>
    <mergeCell ref="BJ152:BJ154"/>
    <mergeCell ref="BK152:BK154"/>
    <mergeCell ref="BL152:BL154"/>
    <mergeCell ref="BM152:BM154"/>
    <mergeCell ref="BH155:BH157"/>
    <mergeCell ref="BI155:BI157"/>
    <mergeCell ref="BJ155:BJ157"/>
    <mergeCell ref="BK155:BK157"/>
    <mergeCell ref="BL155:BL157"/>
    <mergeCell ref="BM155:BM157"/>
    <mergeCell ref="BH158:BH160"/>
    <mergeCell ref="BI158:BI160"/>
    <mergeCell ref="BJ158:BJ160"/>
    <mergeCell ref="BK158:BK160"/>
    <mergeCell ref="BL158:BL160"/>
    <mergeCell ref="BM158:BM160"/>
    <mergeCell ref="BH161:BH163"/>
    <mergeCell ref="BI161:BI163"/>
    <mergeCell ref="BJ161:BJ163"/>
    <mergeCell ref="BK161:BK163"/>
    <mergeCell ref="BL161:BL163"/>
    <mergeCell ref="BM161:BM163"/>
    <mergeCell ref="BH164:BH166"/>
    <mergeCell ref="BI164:BI166"/>
    <mergeCell ref="BJ164:BJ166"/>
    <mergeCell ref="BK164:BK166"/>
    <mergeCell ref="BL164:BL166"/>
    <mergeCell ref="BM164:BM166"/>
    <mergeCell ref="BH167:BH169"/>
    <mergeCell ref="BI167:BI169"/>
    <mergeCell ref="BJ167:BJ169"/>
    <mergeCell ref="BK167:BK169"/>
    <mergeCell ref="BL167:BL169"/>
    <mergeCell ref="BM167:BM169"/>
    <mergeCell ref="BH170:BH172"/>
    <mergeCell ref="BI170:BI172"/>
    <mergeCell ref="BJ170:BJ172"/>
    <mergeCell ref="BK170:BK172"/>
    <mergeCell ref="BL170:BL172"/>
    <mergeCell ref="BM170:BM172"/>
    <mergeCell ref="BH173:BH175"/>
    <mergeCell ref="BI173:BI175"/>
    <mergeCell ref="BJ173:BJ175"/>
    <mergeCell ref="BK173:BK175"/>
    <mergeCell ref="BL173:BL175"/>
    <mergeCell ref="BM173:BM175"/>
    <mergeCell ref="BH176:BH178"/>
    <mergeCell ref="BI176:BI178"/>
    <mergeCell ref="BJ176:BJ178"/>
    <mergeCell ref="BK176:BK178"/>
    <mergeCell ref="BL176:BL178"/>
    <mergeCell ref="BM176:BM178"/>
    <mergeCell ref="BH179:BH181"/>
    <mergeCell ref="BI179:BI181"/>
    <mergeCell ref="BJ179:BJ181"/>
    <mergeCell ref="BK179:BK181"/>
    <mergeCell ref="BL179:BL181"/>
    <mergeCell ref="BM179:BM181"/>
    <mergeCell ref="BH182:BH184"/>
    <mergeCell ref="BI182:BI184"/>
    <mergeCell ref="BJ182:BJ184"/>
    <mergeCell ref="BK182:BK184"/>
    <mergeCell ref="BL182:BL184"/>
    <mergeCell ref="BM182:BM184"/>
    <mergeCell ref="BH185:BH187"/>
    <mergeCell ref="BI185:BI187"/>
    <mergeCell ref="BJ185:BJ187"/>
    <mergeCell ref="BK185:BK187"/>
    <mergeCell ref="BL185:BL187"/>
    <mergeCell ref="BM185:BM187"/>
    <mergeCell ref="BH188:BH190"/>
    <mergeCell ref="BI188:BI190"/>
    <mergeCell ref="BJ188:BJ190"/>
    <mergeCell ref="BK188:BK190"/>
    <mergeCell ref="BL188:BL190"/>
    <mergeCell ref="BM188:BM190"/>
    <mergeCell ref="BH191:BH193"/>
    <mergeCell ref="BI191:BI193"/>
    <mergeCell ref="BJ191:BJ193"/>
    <mergeCell ref="BK191:BK193"/>
    <mergeCell ref="BL191:BL193"/>
    <mergeCell ref="BM191:BM193"/>
    <mergeCell ref="BH194:BH196"/>
    <mergeCell ref="BI194:BI196"/>
    <mergeCell ref="BJ194:BJ196"/>
    <mergeCell ref="BK194:BK196"/>
    <mergeCell ref="BL194:BL196"/>
    <mergeCell ref="BM194:BM196"/>
    <mergeCell ref="BH197:BH199"/>
    <mergeCell ref="BI197:BI199"/>
    <mergeCell ref="BJ197:BJ199"/>
    <mergeCell ref="BK197:BK199"/>
    <mergeCell ref="BL197:BL199"/>
    <mergeCell ref="BM197:BM199"/>
    <mergeCell ref="BH200:BH202"/>
    <mergeCell ref="BI200:BI202"/>
    <mergeCell ref="BJ200:BJ202"/>
    <mergeCell ref="BK200:BK202"/>
    <mergeCell ref="BL200:BL202"/>
    <mergeCell ref="BM200:BM202"/>
    <mergeCell ref="BH203:BH205"/>
    <mergeCell ref="BI203:BI205"/>
    <mergeCell ref="BJ203:BJ205"/>
    <mergeCell ref="BK203:BK205"/>
    <mergeCell ref="BL203:BL205"/>
    <mergeCell ref="BM203:BM205"/>
    <mergeCell ref="BH206:BH208"/>
    <mergeCell ref="BI206:BI208"/>
    <mergeCell ref="BJ206:BJ208"/>
    <mergeCell ref="BK206:BK208"/>
    <mergeCell ref="BL206:BL208"/>
    <mergeCell ref="BM206:BM208"/>
    <mergeCell ref="BH209:BH211"/>
    <mergeCell ref="BI209:BI211"/>
    <mergeCell ref="BJ209:BJ211"/>
    <mergeCell ref="BK209:BK211"/>
    <mergeCell ref="BL209:BL211"/>
    <mergeCell ref="BM209:BM211"/>
    <mergeCell ref="BH212:BH214"/>
    <mergeCell ref="BI212:BI214"/>
    <mergeCell ref="BJ212:BJ214"/>
    <mergeCell ref="BK212:BK214"/>
    <mergeCell ref="BL212:BL214"/>
    <mergeCell ref="BM212:BM214"/>
    <mergeCell ref="BH215:BH217"/>
    <mergeCell ref="BI215:BI217"/>
    <mergeCell ref="BJ215:BJ217"/>
    <mergeCell ref="BK215:BK217"/>
    <mergeCell ref="BL215:BL217"/>
    <mergeCell ref="BM215:BM217"/>
    <mergeCell ref="BH218:BH220"/>
    <mergeCell ref="BI218:BI220"/>
    <mergeCell ref="BJ218:BJ220"/>
    <mergeCell ref="BK218:BK220"/>
    <mergeCell ref="BL218:BL220"/>
    <mergeCell ref="BM218:BM220"/>
    <mergeCell ref="BH221:BH223"/>
    <mergeCell ref="BI221:BI223"/>
    <mergeCell ref="BJ221:BJ223"/>
    <mergeCell ref="BK221:BK223"/>
    <mergeCell ref="BL221:BL223"/>
    <mergeCell ref="BM221:BM223"/>
    <mergeCell ref="BH224:BH226"/>
    <mergeCell ref="BI224:BI226"/>
    <mergeCell ref="BJ224:BJ226"/>
    <mergeCell ref="BK224:BK226"/>
    <mergeCell ref="BL224:BL226"/>
    <mergeCell ref="BM224:BM226"/>
    <mergeCell ref="BH227:BH229"/>
    <mergeCell ref="BI227:BI229"/>
    <mergeCell ref="BJ227:BJ229"/>
    <mergeCell ref="BK227:BK229"/>
    <mergeCell ref="BL227:BL229"/>
    <mergeCell ref="BM227:BM229"/>
    <mergeCell ref="BH230:BH232"/>
    <mergeCell ref="BI230:BI232"/>
    <mergeCell ref="BJ230:BJ232"/>
    <mergeCell ref="BK230:BK232"/>
    <mergeCell ref="BL230:BL232"/>
    <mergeCell ref="BM230:BM232"/>
    <mergeCell ref="BH233:BH235"/>
    <mergeCell ref="BI233:BI235"/>
    <mergeCell ref="BJ233:BJ235"/>
    <mergeCell ref="BK233:BK235"/>
    <mergeCell ref="BL233:BL235"/>
    <mergeCell ref="BM233:BM235"/>
    <mergeCell ref="BH236:BH238"/>
    <mergeCell ref="BI236:BI238"/>
    <mergeCell ref="BJ236:BJ238"/>
    <mergeCell ref="BK236:BK238"/>
    <mergeCell ref="BL236:BL238"/>
    <mergeCell ref="BM236:BM238"/>
    <mergeCell ref="BH239:BH241"/>
    <mergeCell ref="BI239:BI241"/>
    <mergeCell ref="BJ239:BJ241"/>
    <mergeCell ref="BK239:BK241"/>
    <mergeCell ref="BL239:BL241"/>
    <mergeCell ref="BM239:BM241"/>
    <mergeCell ref="BH242:BH244"/>
    <mergeCell ref="BI242:BI244"/>
    <mergeCell ref="BJ242:BJ244"/>
    <mergeCell ref="BK242:BK244"/>
    <mergeCell ref="BL242:BL244"/>
    <mergeCell ref="BM242:BM244"/>
    <mergeCell ref="BH245:BH247"/>
    <mergeCell ref="BI245:BI247"/>
    <mergeCell ref="BJ245:BJ247"/>
    <mergeCell ref="BK245:BK247"/>
    <mergeCell ref="BL245:BL247"/>
    <mergeCell ref="BM245:BM247"/>
    <mergeCell ref="BH248:BH250"/>
    <mergeCell ref="BI248:BI250"/>
    <mergeCell ref="BJ248:BJ250"/>
    <mergeCell ref="BK248:BK250"/>
    <mergeCell ref="BL248:BL250"/>
    <mergeCell ref="BM248:BM250"/>
    <mergeCell ref="BH251:BH253"/>
    <mergeCell ref="BI251:BI253"/>
    <mergeCell ref="BJ251:BJ253"/>
    <mergeCell ref="BK251:BK253"/>
    <mergeCell ref="BL251:BL253"/>
    <mergeCell ref="BM251:BM253"/>
    <mergeCell ref="BH254:BH256"/>
    <mergeCell ref="BI254:BI256"/>
    <mergeCell ref="BJ254:BJ256"/>
    <mergeCell ref="BK254:BK256"/>
    <mergeCell ref="BL254:BL256"/>
    <mergeCell ref="BM254:BM256"/>
    <mergeCell ref="BH257:BH259"/>
    <mergeCell ref="BI257:BI259"/>
    <mergeCell ref="BJ257:BJ259"/>
    <mergeCell ref="BK257:BK259"/>
    <mergeCell ref="BL257:BL259"/>
    <mergeCell ref="BM257:BM259"/>
    <mergeCell ref="BH260:BH262"/>
    <mergeCell ref="BI260:BI262"/>
    <mergeCell ref="BJ260:BJ262"/>
    <mergeCell ref="BK260:BK262"/>
    <mergeCell ref="BL260:BL262"/>
    <mergeCell ref="BM260:BM262"/>
    <mergeCell ref="BH263:BH265"/>
    <mergeCell ref="BI263:BI265"/>
    <mergeCell ref="BJ263:BJ265"/>
    <mergeCell ref="BK263:BK265"/>
    <mergeCell ref="BL263:BL265"/>
    <mergeCell ref="BM263:BM265"/>
    <mergeCell ref="BH266:BH268"/>
    <mergeCell ref="BI266:BI268"/>
    <mergeCell ref="BJ266:BJ268"/>
    <mergeCell ref="BK266:BK268"/>
    <mergeCell ref="BL266:BL268"/>
    <mergeCell ref="BM266:BM268"/>
    <mergeCell ref="BH269:BH271"/>
    <mergeCell ref="BI269:BI271"/>
    <mergeCell ref="BJ269:BJ271"/>
    <mergeCell ref="BK269:BK271"/>
    <mergeCell ref="BL269:BL271"/>
    <mergeCell ref="BM269:BM271"/>
    <mergeCell ref="BH272:BH274"/>
    <mergeCell ref="BI272:BI274"/>
    <mergeCell ref="BJ272:BJ274"/>
    <mergeCell ref="BK272:BK274"/>
    <mergeCell ref="BL272:BL274"/>
    <mergeCell ref="BM272:BM274"/>
    <mergeCell ref="BH275:BH277"/>
    <mergeCell ref="BI275:BI277"/>
    <mergeCell ref="BJ275:BJ277"/>
    <mergeCell ref="BK275:BK277"/>
    <mergeCell ref="BL275:BL277"/>
    <mergeCell ref="BM275:BM277"/>
    <mergeCell ref="BH278:BH280"/>
    <mergeCell ref="BI278:BI280"/>
    <mergeCell ref="BJ278:BJ280"/>
    <mergeCell ref="BK278:BK280"/>
    <mergeCell ref="BL278:BL280"/>
    <mergeCell ref="BM278:BM280"/>
    <mergeCell ref="BH281:BH283"/>
    <mergeCell ref="BI281:BI283"/>
    <mergeCell ref="BJ281:BJ283"/>
    <mergeCell ref="BK281:BK283"/>
    <mergeCell ref="BL281:BL283"/>
    <mergeCell ref="BM281:BM283"/>
    <mergeCell ref="BH284:BH286"/>
    <mergeCell ref="BI284:BI286"/>
    <mergeCell ref="BJ284:BJ286"/>
    <mergeCell ref="BK284:BK286"/>
    <mergeCell ref="BL284:BL286"/>
    <mergeCell ref="BM284:BM286"/>
    <mergeCell ref="BH287:BH289"/>
    <mergeCell ref="BI287:BI289"/>
    <mergeCell ref="BJ287:BJ289"/>
    <mergeCell ref="BK287:BK289"/>
    <mergeCell ref="BL287:BL289"/>
    <mergeCell ref="BM287:BM289"/>
    <mergeCell ref="BH290:BH292"/>
    <mergeCell ref="BI290:BI292"/>
    <mergeCell ref="BJ290:BJ292"/>
    <mergeCell ref="BK290:BK292"/>
    <mergeCell ref="BL290:BL292"/>
    <mergeCell ref="BM290:BM292"/>
    <mergeCell ref="BH293:BH295"/>
    <mergeCell ref="BI293:BI295"/>
    <mergeCell ref="BJ293:BJ295"/>
    <mergeCell ref="BK293:BK295"/>
    <mergeCell ref="BL293:BL295"/>
    <mergeCell ref="BM293:BM295"/>
    <mergeCell ref="BH296:BH298"/>
    <mergeCell ref="BI296:BI298"/>
    <mergeCell ref="BJ296:BJ298"/>
    <mergeCell ref="BK296:BK298"/>
    <mergeCell ref="BL296:BL298"/>
    <mergeCell ref="BM296:BM298"/>
    <mergeCell ref="BH299:BH301"/>
    <mergeCell ref="BI299:BI301"/>
    <mergeCell ref="BJ299:BJ301"/>
    <mergeCell ref="BK299:BK301"/>
    <mergeCell ref="BL299:BL301"/>
    <mergeCell ref="BM299:BM301"/>
    <mergeCell ref="BH302:BH304"/>
    <mergeCell ref="BI302:BI304"/>
    <mergeCell ref="BJ302:BJ304"/>
    <mergeCell ref="BK302:BK304"/>
    <mergeCell ref="BL302:BL304"/>
    <mergeCell ref="BM302:BM304"/>
    <mergeCell ref="BH305:BH307"/>
    <mergeCell ref="BI305:BI307"/>
    <mergeCell ref="BJ305:BJ307"/>
    <mergeCell ref="BK305:BK307"/>
    <mergeCell ref="BL305:BL307"/>
    <mergeCell ref="BM305:BM307"/>
    <mergeCell ref="BH308:BH310"/>
    <mergeCell ref="BI308:BI310"/>
    <mergeCell ref="BJ308:BJ310"/>
    <mergeCell ref="BK308:BK310"/>
    <mergeCell ref="BL308:BL310"/>
    <mergeCell ref="BM308:BM310"/>
    <mergeCell ref="BH311:BH313"/>
    <mergeCell ref="BI311:BI313"/>
    <mergeCell ref="BJ311:BJ313"/>
    <mergeCell ref="BK311:BK313"/>
    <mergeCell ref="BL311:BL313"/>
    <mergeCell ref="BM311:BM313"/>
    <mergeCell ref="BH314:BH316"/>
    <mergeCell ref="BI314:BI316"/>
    <mergeCell ref="BJ314:BJ316"/>
    <mergeCell ref="BK314:BK316"/>
    <mergeCell ref="BL314:BL316"/>
    <mergeCell ref="BM314:BM316"/>
    <mergeCell ref="BH317:BH319"/>
    <mergeCell ref="BI317:BI319"/>
    <mergeCell ref="BJ317:BJ319"/>
    <mergeCell ref="BK317:BK319"/>
    <mergeCell ref="BL317:BL319"/>
    <mergeCell ref="BM317:BM319"/>
    <mergeCell ref="BH320:BH322"/>
    <mergeCell ref="BI320:BI322"/>
    <mergeCell ref="BJ320:BJ322"/>
    <mergeCell ref="BK320:BK322"/>
    <mergeCell ref="BL320:BL322"/>
    <mergeCell ref="BM320:BM322"/>
    <mergeCell ref="BH323:BH325"/>
    <mergeCell ref="BI323:BI325"/>
    <mergeCell ref="BJ323:BJ325"/>
    <mergeCell ref="BK323:BK325"/>
    <mergeCell ref="BL323:BL325"/>
    <mergeCell ref="BM323:BM325"/>
    <mergeCell ref="BH326:BH328"/>
    <mergeCell ref="BI326:BI328"/>
    <mergeCell ref="BJ326:BJ328"/>
    <mergeCell ref="BK326:BK328"/>
    <mergeCell ref="BL326:BL328"/>
    <mergeCell ref="BM326:BM328"/>
    <mergeCell ref="BH329:BH331"/>
    <mergeCell ref="BI329:BI331"/>
    <mergeCell ref="BJ329:BJ331"/>
    <mergeCell ref="BK329:BK331"/>
    <mergeCell ref="BL329:BL331"/>
    <mergeCell ref="BM329:BM331"/>
    <mergeCell ref="BH332:BH334"/>
    <mergeCell ref="BI332:BI334"/>
    <mergeCell ref="BJ332:BJ334"/>
    <mergeCell ref="BK332:BK334"/>
    <mergeCell ref="BL332:BL334"/>
    <mergeCell ref="BM332:BM334"/>
    <mergeCell ref="BH335:BH337"/>
    <mergeCell ref="BI335:BI337"/>
    <mergeCell ref="BJ335:BJ337"/>
    <mergeCell ref="BK335:BK337"/>
    <mergeCell ref="BL335:BL337"/>
    <mergeCell ref="BM335:BM337"/>
    <mergeCell ref="BH338:BH340"/>
    <mergeCell ref="BI338:BI340"/>
    <mergeCell ref="BJ338:BJ340"/>
    <mergeCell ref="BK338:BK340"/>
    <mergeCell ref="BL338:BL340"/>
    <mergeCell ref="BM338:BM340"/>
    <mergeCell ref="BH341:BH343"/>
    <mergeCell ref="BI341:BI343"/>
    <mergeCell ref="BJ341:BJ343"/>
    <mergeCell ref="BK341:BK343"/>
    <mergeCell ref="BL341:BL343"/>
    <mergeCell ref="BM341:BM343"/>
    <mergeCell ref="BH344:BH346"/>
    <mergeCell ref="BI344:BI346"/>
    <mergeCell ref="BJ344:BJ346"/>
    <mergeCell ref="BK344:BK346"/>
    <mergeCell ref="BL344:BL346"/>
    <mergeCell ref="BM344:BM346"/>
    <mergeCell ref="BH347:BH349"/>
    <mergeCell ref="BI347:BI349"/>
    <mergeCell ref="BJ347:BJ349"/>
    <mergeCell ref="BK347:BK349"/>
    <mergeCell ref="BL347:BL349"/>
    <mergeCell ref="BM347:BM349"/>
    <mergeCell ref="BH350:BH352"/>
    <mergeCell ref="BI350:BI352"/>
    <mergeCell ref="BJ350:BJ352"/>
    <mergeCell ref="BK350:BK352"/>
    <mergeCell ref="BL350:BL352"/>
    <mergeCell ref="BM350:BM352"/>
    <mergeCell ref="BH353:BH355"/>
    <mergeCell ref="BI353:BI355"/>
    <mergeCell ref="BJ353:BJ355"/>
    <mergeCell ref="BK353:BK355"/>
    <mergeCell ref="BL353:BL355"/>
    <mergeCell ref="BM353:BM355"/>
    <mergeCell ref="BH356:BH358"/>
    <mergeCell ref="BI356:BI358"/>
    <mergeCell ref="BJ356:BJ358"/>
    <mergeCell ref="BK356:BK358"/>
    <mergeCell ref="BL356:BL358"/>
    <mergeCell ref="BM356:BM358"/>
    <mergeCell ref="BH359:BH361"/>
    <mergeCell ref="BI359:BI361"/>
    <mergeCell ref="BJ359:BJ361"/>
    <mergeCell ref="BK359:BK361"/>
    <mergeCell ref="BL359:BL361"/>
    <mergeCell ref="BM359:BM361"/>
    <mergeCell ref="BH362:BH364"/>
    <mergeCell ref="BI362:BI364"/>
    <mergeCell ref="BJ362:BJ364"/>
    <mergeCell ref="BK362:BK364"/>
    <mergeCell ref="BL362:BL364"/>
    <mergeCell ref="BM362:BM364"/>
    <mergeCell ref="BH365:BH367"/>
    <mergeCell ref="BI365:BI367"/>
    <mergeCell ref="BJ365:BJ367"/>
    <mergeCell ref="BK365:BK367"/>
    <mergeCell ref="BL365:BL367"/>
    <mergeCell ref="BM365:BM367"/>
    <mergeCell ref="BH368:BH370"/>
    <mergeCell ref="BI368:BI370"/>
    <mergeCell ref="BJ368:BJ370"/>
    <mergeCell ref="BK368:BK370"/>
    <mergeCell ref="BL368:BL370"/>
    <mergeCell ref="BM368:BM370"/>
    <mergeCell ref="BH371:BH373"/>
    <mergeCell ref="BI371:BI373"/>
    <mergeCell ref="BJ371:BJ373"/>
    <mergeCell ref="BK371:BK373"/>
    <mergeCell ref="BL371:BL373"/>
    <mergeCell ref="BM371:BM373"/>
    <mergeCell ref="BH374:BH376"/>
    <mergeCell ref="BI374:BI376"/>
    <mergeCell ref="BJ374:BJ376"/>
    <mergeCell ref="BK374:BK376"/>
    <mergeCell ref="BL374:BL376"/>
    <mergeCell ref="BM374:BM376"/>
    <mergeCell ref="BH377:BH379"/>
    <mergeCell ref="BI377:BI379"/>
    <mergeCell ref="BJ377:BJ379"/>
    <mergeCell ref="BK377:BK379"/>
    <mergeCell ref="BL377:BL379"/>
    <mergeCell ref="BM377:BM379"/>
    <mergeCell ref="BH380:BH382"/>
    <mergeCell ref="BI380:BI382"/>
    <mergeCell ref="BJ380:BJ382"/>
    <mergeCell ref="BK380:BK382"/>
    <mergeCell ref="BL380:BL382"/>
    <mergeCell ref="BM380:BM382"/>
    <mergeCell ref="BH383:BH385"/>
    <mergeCell ref="BI383:BI385"/>
    <mergeCell ref="BJ383:BJ385"/>
    <mergeCell ref="BK383:BK385"/>
    <mergeCell ref="BL383:BL385"/>
    <mergeCell ref="BM383:BM385"/>
    <mergeCell ref="BH386:BH388"/>
    <mergeCell ref="BI386:BI388"/>
    <mergeCell ref="BJ386:BJ388"/>
    <mergeCell ref="BK386:BK388"/>
    <mergeCell ref="BL386:BL388"/>
    <mergeCell ref="BM386:BM388"/>
    <mergeCell ref="BH389:BH391"/>
    <mergeCell ref="BI389:BI391"/>
    <mergeCell ref="BJ389:BJ391"/>
    <mergeCell ref="BK389:BK391"/>
    <mergeCell ref="BL389:BL391"/>
    <mergeCell ref="BM389:BM391"/>
    <mergeCell ref="BH392:BH394"/>
    <mergeCell ref="BI392:BI394"/>
    <mergeCell ref="BJ392:BJ394"/>
    <mergeCell ref="BK392:BK394"/>
    <mergeCell ref="BL392:BL394"/>
    <mergeCell ref="BM392:BM394"/>
    <mergeCell ref="BH395:BH397"/>
    <mergeCell ref="BI395:BI397"/>
    <mergeCell ref="BJ395:BJ397"/>
    <mergeCell ref="BK395:BK397"/>
    <mergeCell ref="BL395:BL397"/>
    <mergeCell ref="BM395:BM397"/>
    <mergeCell ref="BH398:BH400"/>
    <mergeCell ref="BI398:BI400"/>
    <mergeCell ref="BJ398:BJ400"/>
    <mergeCell ref="BK398:BK400"/>
    <mergeCell ref="BL398:BL400"/>
    <mergeCell ref="BM398:BM400"/>
    <mergeCell ref="BH401:BH403"/>
    <mergeCell ref="BI401:BI403"/>
    <mergeCell ref="BJ401:BJ403"/>
    <mergeCell ref="BK401:BK403"/>
    <mergeCell ref="BL401:BL403"/>
    <mergeCell ref="BM401:BM403"/>
    <mergeCell ref="BH404:BH406"/>
    <mergeCell ref="BI404:BI406"/>
    <mergeCell ref="BJ404:BJ406"/>
    <mergeCell ref="BK404:BK406"/>
    <mergeCell ref="BL404:BL406"/>
    <mergeCell ref="BM404:BM406"/>
    <mergeCell ref="BH407:BH409"/>
    <mergeCell ref="BI407:BI409"/>
    <mergeCell ref="BJ407:BJ409"/>
    <mergeCell ref="BK407:BK409"/>
    <mergeCell ref="BL407:BL409"/>
    <mergeCell ref="BM407:BM409"/>
    <mergeCell ref="BH410:BH412"/>
    <mergeCell ref="BI410:BI412"/>
    <mergeCell ref="BJ410:BJ412"/>
    <mergeCell ref="BK410:BK412"/>
    <mergeCell ref="BL410:BL412"/>
    <mergeCell ref="BM410:BM412"/>
    <mergeCell ref="BH413:BH415"/>
    <mergeCell ref="BI413:BI415"/>
    <mergeCell ref="BJ413:BJ415"/>
    <mergeCell ref="BK413:BK415"/>
    <mergeCell ref="BL413:BL415"/>
    <mergeCell ref="BM413:BM415"/>
    <mergeCell ref="BH416:BH418"/>
    <mergeCell ref="BI416:BI418"/>
    <mergeCell ref="BJ416:BJ418"/>
    <mergeCell ref="BK416:BK418"/>
    <mergeCell ref="BL416:BL418"/>
    <mergeCell ref="BM416:BM418"/>
    <mergeCell ref="BH419:BH421"/>
    <mergeCell ref="BI419:BI421"/>
    <mergeCell ref="BJ419:BJ421"/>
    <mergeCell ref="BK419:BK421"/>
    <mergeCell ref="BL419:BL421"/>
    <mergeCell ref="BM419:BM421"/>
    <mergeCell ref="BH422:BH424"/>
    <mergeCell ref="BI422:BI424"/>
    <mergeCell ref="BJ422:BJ424"/>
    <mergeCell ref="BK422:BK424"/>
    <mergeCell ref="BL422:BL424"/>
    <mergeCell ref="BM422:BM424"/>
    <mergeCell ref="BH425:BH427"/>
    <mergeCell ref="BI425:BI427"/>
    <mergeCell ref="BJ425:BJ427"/>
    <mergeCell ref="BK425:BK427"/>
    <mergeCell ref="BL425:BL427"/>
    <mergeCell ref="BM425:BM427"/>
    <mergeCell ref="BH428:BH430"/>
    <mergeCell ref="BI428:BI430"/>
    <mergeCell ref="BJ428:BJ430"/>
    <mergeCell ref="BK428:BK430"/>
    <mergeCell ref="BL428:BL430"/>
    <mergeCell ref="BM428:BM430"/>
    <mergeCell ref="BM446:BM448"/>
    <mergeCell ref="BH431:BH433"/>
    <mergeCell ref="BI431:BI433"/>
    <mergeCell ref="BJ431:BJ433"/>
    <mergeCell ref="BK431:BK433"/>
    <mergeCell ref="BL431:BL433"/>
    <mergeCell ref="BM431:BM433"/>
    <mergeCell ref="BH434:BH436"/>
    <mergeCell ref="BI434:BI436"/>
    <mergeCell ref="BJ434:BJ436"/>
    <mergeCell ref="BK434:BK436"/>
    <mergeCell ref="BL434:BL436"/>
    <mergeCell ref="BM434:BM436"/>
    <mergeCell ref="BH437:BH439"/>
    <mergeCell ref="BI437:BI439"/>
    <mergeCell ref="BJ437:BJ439"/>
    <mergeCell ref="BK437:BK439"/>
    <mergeCell ref="BL437:BL439"/>
    <mergeCell ref="BM437:BM439"/>
    <mergeCell ref="BH461:BH463"/>
    <mergeCell ref="BI461:BI463"/>
    <mergeCell ref="BJ461:BJ463"/>
    <mergeCell ref="BK461:BK463"/>
    <mergeCell ref="BL461:BL463"/>
    <mergeCell ref="BM461:BM463"/>
    <mergeCell ref="BH13:BM13"/>
    <mergeCell ref="BH449:BH451"/>
    <mergeCell ref="BI449:BI451"/>
    <mergeCell ref="BJ449:BJ451"/>
    <mergeCell ref="BK449:BK451"/>
    <mergeCell ref="BL449:BL451"/>
    <mergeCell ref="BM449:BM451"/>
    <mergeCell ref="BH452:BH454"/>
    <mergeCell ref="BI452:BI454"/>
    <mergeCell ref="BJ452:BJ454"/>
    <mergeCell ref="BK452:BK454"/>
    <mergeCell ref="BL452:BL454"/>
    <mergeCell ref="BM452:BM454"/>
    <mergeCell ref="BH455:BH457"/>
    <mergeCell ref="BI455:BI457"/>
    <mergeCell ref="BJ455:BJ457"/>
    <mergeCell ref="BK455:BK457"/>
    <mergeCell ref="BL455:BL457"/>
    <mergeCell ref="BM455:BM457"/>
    <mergeCell ref="BH440:BH442"/>
    <mergeCell ref="BI440:BI442"/>
    <mergeCell ref="BJ440:BJ442"/>
    <mergeCell ref="BK440:BK442"/>
    <mergeCell ref="BL440:BL442"/>
    <mergeCell ref="BM440:BM442"/>
    <mergeCell ref="BH443:BH445"/>
    <mergeCell ref="BP29:BP31"/>
    <mergeCell ref="BQ29:BQ31"/>
    <mergeCell ref="BR29:BR31"/>
    <mergeCell ref="BS29:BS31"/>
    <mergeCell ref="BP32:BP34"/>
    <mergeCell ref="BQ32:BQ34"/>
    <mergeCell ref="BR32:BR34"/>
    <mergeCell ref="BS32:BS34"/>
    <mergeCell ref="BP35:BP37"/>
    <mergeCell ref="BQ35:BQ37"/>
    <mergeCell ref="BR35:BR37"/>
    <mergeCell ref="BS35:BS37"/>
    <mergeCell ref="BP38:BP40"/>
    <mergeCell ref="BQ38:BQ40"/>
    <mergeCell ref="BR38:BR40"/>
    <mergeCell ref="BS38:BS40"/>
    <mergeCell ref="BH458:BH460"/>
    <mergeCell ref="BI458:BI460"/>
    <mergeCell ref="BJ458:BJ460"/>
    <mergeCell ref="BK458:BK460"/>
    <mergeCell ref="BL458:BL460"/>
    <mergeCell ref="BM458:BM460"/>
    <mergeCell ref="BI443:BI445"/>
    <mergeCell ref="BJ443:BJ445"/>
    <mergeCell ref="BK443:BK445"/>
    <mergeCell ref="BL443:BL445"/>
    <mergeCell ref="BM443:BM445"/>
    <mergeCell ref="BH446:BH448"/>
    <mergeCell ref="BI446:BI448"/>
    <mergeCell ref="BJ446:BJ448"/>
    <mergeCell ref="BK446:BK448"/>
    <mergeCell ref="BL446:BL448"/>
    <mergeCell ref="BP41:BP43"/>
    <mergeCell ref="BQ41:BQ43"/>
    <mergeCell ref="BR41:BR43"/>
    <mergeCell ref="BS41:BS43"/>
    <mergeCell ref="BP44:BP46"/>
    <mergeCell ref="BQ44:BQ46"/>
    <mergeCell ref="BR44:BR46"/>
    <mergeCell ref="BS44:BS46"/>
    <mergeCell ref="BP47:BP49"/>
    <mergeCell ref="BQ47:BQ49"/>
    <mergeCell ref="BR47:BR49"/>
    <mergeCell ref="BS47:BS49"/>
    <mergeCell ref="BP50:BP52"/>
    <mergeCell ref="BQ50:BQ52"/>
    <mergeCell ref="BR50:BR52"/>
    <mergeCell ref="BS50:BS52"/>
    <mergeCell ref="BP53:BP55"/>
    <mergeCell ref="BQ53:BQ55"/>
    <mergeCell ref="BR53:BR55"/>
    <mergeCell ref="BS53:BS55"/>
    <mergeCell ref="BP56:BP58"/>
    <mergeCell ref="BQ56:BQ58"/>
    <mergeCell ref="BR56:BR58"/>
    <mergeCell ref="BS56:BS58"/>
    <mergeCell ref="BP59:BP61"/>
    <mergeCell ref="BQ59:BQ61"/>
    <mergeCell ref="BR59:BR61"/>
    <mergeCell ref="BS59:BS61"/>
    <mergeCell ref="BP62:BP64"/>
    <mergeCell ref="BQ62:BQ64"/>
    <mergeCell ref="BR62:BR64"/>
    <mergeCell ref="BS62:BS64"/>
    <mergeCell ref="BP65:BP67"/>
    <mergeCell ref="BQ65:BQ67"/>
    <mergeCell ref="BR65:BR67"/>
    <mergeCell ref="BS65:BS67"/>
    <mergeCell ref="BP68:BP70"/>
    <mergeCell ref="BQ68:BQ70"/>
    <mergeCell ref="BR68:BR70"/>
    <mergeCell ref="BS68:BS70"/>
    <mergeCell ref="BP71:BP73"/>
    <mergeCell ref="BQ71:BQ73"/>
    <mergeCell ref="BR71:BR73"/>
    <mergeCell ref="BS71:BS73"/>
    <mergeCell ref="BP74:BP76"/>
    <mergeCell ref="BQ74:BQ76"/>
    <mergeCell ref="BR74:BR76"/>
    <mergeCell ref="BS74:BS76"/>
    <mergeCell ref="BP77:BP79"/>
    <mergeCell ref="BQ77:BQ79"/>
    <mergeCell ref="BR77:BR79"/>
    <mergeCell ref="BS77:BS79"/>
    <mergeCell ref="BP80:BP82"/>
    <mergeCell ref="BQ80:BQ82"/>
    <mergeCell ref="BR80:BR82"/>
    <mergeCell ref="BS80:BS82"/>
    <mergeCell ref="BP83:BP85"/>
    <mergeCell ref="BQ83:BQ85"/>
    <mergeCell ref="BR83:BR85"/>
    <mergeCell ref="BS83:BS85"/>
    <mergeCell ref="BP86:BP88"/>
    <mergeCell ref="BQ86:BQ88"/>
    <mergeCell ref="BR86:BR88"/>
    <mergeCell ref="BS86:BS88"/>
    <mergeCell ref="BP89:BP91"/>
    <mergeCell ref="BQ89:BQ91"/>
    <mergeCell ref="BR89:BR91"/>
    <mergeCell ref="BS89:BS91"/>
    <mergeCell ref="BP92:BP94"/>
    <mergeCell ref="BQ92:BQ94"/>
    <mergeCell ref="BR92:BR94"/>
    <mergeCell ref="BS92:BS94"/>
    <mergeCell ref="BP95:BP97"/>
    <mergeCell ref="BQ95:BQ97"/>
    <mergeCell ref="BR95:BR97"/>
    <mergeCell ref="BS95:BS97"/>
    <mergeCell ref="BP98:BP100"/>
    <mergeCell ref="BQ98:BQ100"/>
    <mergeCell ref="BR98:BR100"/>
    <mergeCell ref="BS98:BS100"/>
    <mergeCell ref="BP101:BP103"/>
    <mergeCell ref="BQ101:BQ103"/>
    <mergeCell ref="BR101:BR103"/>
    <mergeCell ref="BS101:BS103"/>
    <mergeCell ref="BP104:BP106"/>
    <mergeCell ref="BQ104:BQ106"/>
    <mergeCell ref="BR104:BR106"/>
    <mergeCell ref="BS104:BS106"/>
    <mergeCell ref="BP107:BP109"/>
    <mergeCell ref="BQ107:BQ109"/>
    <mergeCell ref="BR107:BR109"/>
    <mergeCell ref="BS107:BS109"/>
    <mergeCell ref="BP110:BP112"/>
    <mergeCell ref="BQ110:BQ112"/>
    <mergeCell ref="BR110:BR112"/>
    <mergeCell ref="BS110:BS112"/>
    <mergeCell ref="BP113:BP115"/>
    <mergeCell ref="BQ113:BQ115"/>
    <mergeCell ref="BR113:BR115"/>
    <mergeCell ref="BS113:BS115"/>
    <mergeCell ref="BP116:BP118"/>
    <mergeCell ref="BQ116:BQ118"/>
    <mergeCell ref="BR116:BR118"/>
    <mergeCell ref="BS116:BS118"/>
    <mergeCell ref="BP119:BP121"/>
    <mergeCell ref="BQ119:BQ121"/>
    <mergeCell ref="BR119:BR121"/>
    <mergeCell ref="BS119:BS121"/>
    <mergeCell ref="BP122:BP124"/>
    <mergeCell ref="BQ122:BQ124"/>
    <mergeCell ref="BR122:BR124"/>
    <mergeCell ref="BS122:BS124"/>
    <mergeCell ref="BP125:BP127"/>
    <mergeCell ref="BQ125:BQ127"/>
    <mergeCell ref="BR125:BR127"/>
    <mergeCell ref="BS125:BS127"/>
    <mergeCell ref="BP128:BP130"/>
    <mergeCell ref="BQ128:BQ130"/>
    <mergeCell ref="BR128:BR130"/>
    <mergeCell ref="BS128:BS130"/>
    <mergeCell ref="BP131:BP133"/>
    <mergeCell ref="BQ131:BQ133"/>
    <mergeCell ref="BR131:BR133"/>
    <mergeCell ref="BS131:BS133"/>
    <mergeCell ref="BP134:BP136"/>
    <mergeCell ref="BQ134:BQ136"/>
    <mergeCell ref="BR134:BR136"/>
    <mergeCell ref="BS134:BS136"/>
    <mergeCell ref="BP137:BP139"/>
    <mergeCell ref="BQ137:BQ139"/>
    <mergeCell ref="BR137:BR139"/>
    <mergeCell ref="BS137:BS139"/>
    <mergeCell ref="BP140:BP142"/>
    <mergeCell ref="BQ140:BQ142"/>
    <mergeCell ref="BR140:BR142"/>
    <mergeCell ref="BS140:BS142"/>
    <mergeCell ref="BP143:BP145"/>
    <mergeCell ref="BQ143:BQ145"/>
    <mergeCell ref="BR143:BR145"/>
    <mergeCell ref="BS143:BS145"/>
    <mergeCell ref="BP146:BP148"/>
    <mergeCell ref="BQ146:BQ148"/>
    <mergeCell ref="BR146:BR148"/>
    <mergeCell ref="BS146:BS148"/>
    <mergeCell ref="BP149:BP151"/>
    <mergeCell ref="BQ149:BQ151"/>
    <mergeCell ref="BR149:BR151"/>
    <mergeCell ref="BS149:BS151"/>
    <mergeCell ref="BP152:BP154"/>
    <mergeCell ref="BQ152:BQ154"/>
    <mergeCell ref="BR152:BR154"/>
    <mergeCell ref="BS152:BS154"/>
    <mergeCell ref="BP155:BP157"/>
    <mergeCell ref="BQ155:BQ157"/>
    <mergeCell ref="BR155:BR157"/>
    <mergeCell ref="BS155:BS157"/>
    <mergeCell ref="BP158:BP160"/>
    <mergeCell ref="BQ158:BQ160"/>
    <mergeCell ref="BR158:BR160"/>
    <mergeCell ref="BS158:BS160"/>
    <mergeCell ref="BP161:BP163"/>
    <mergeCell ref="BQ161:BQ163"/>
    <mergeCell ref="BR161:BR163"/>
    <mergeCell ref="BS161:BS163"/>
    <mergeCell ref="BP164:BP166"/>
    <mergeCell ref="BQ164:BQ166"/>
    <mergeCell ref="BR164:BR166"/>
    <mergeCell ref="BS164:BS166"/>
    <mergeCell ref="BP167:BP169"/>
    <mergeCell ref="BQ167:BQ169"/>
    <mergeCell ref="BR167:BR169"/>
    <mergeCell ref="BS167:BS169"/>
    <mergeCell ref="BP170:BP172"/>
    <mergeCell ref="BQ170:BQ172"/>
    <mergeCell ref="BR170:BR172"/>
    <mergeCell ref="BS170:BS172"/>
    <mergeCell ref="BP173:BP175"/>
    <mergeCell ref="BQ173:BQ175"/>
    <mergeCell ref="BR173:BR175"/>
    <mergeCell ref="BS173:BS175"/>
    <mergeCell ref="BP176:BP178"/>
    <mergeCell ref="BQ176:BQ178"/>
    <mergeCell ref="BR176:BR178"/>
    <mergeCell ref="BS176:BS178"/>
    <mergeCell ref="BP179:BP181"/>
    <mergeCell ref="BQ179:BQ181"/>
    <mergeCell ref="BR179:BR181"/>
    <mergeCell ref="BS179:BS181"/>
    <mergeCell ref="BP182:BP184"/>
    <mergeCell ref="BQ182:BQ184"/>
    <mergeCell ref="BR182:BR184"/>
    <mergeCell ref="BS182:BS184"/>
    <mergeCell ref="BP185:BP187"/>
    <mergeCell ref="BQ185:BQ187"/>
    <mergeCell ref="BR185:BR187"/>
    <mergeCell ref="BS185:BS187"/>
    <mergeCell ref="BP188:BP190"/>
    <mergeCell ref="BQ188:BQ190"/>
    <mergeCell ref="BR188:BR190"/>
    <mergeCell ref="BS188:BS190"/>
    <mergeCell ref="BP191:BP193"/>
    <mergeCell ref="BQ191:BQ193"/>
    <mergeCell ref="BR191:BR193"/>
    <mergeCell ref="BS191:BS193"/>
    <mergeCell ref="BP194:BP196"/>
    <mergeCell ref="BQ194:BQ196"/>
    <mergeCell ref="BR194:BR196"/>
    <mergeCell ref="BS194:BS196"/>
    <mergeCell ref="BP197:BP199"/>
    <mergeCell ref="BQ197:BQ199"/>
    <mergeCell ref="BR197:BR199"/>
    <mergeCell ref="BS197:BS199"/>
    <mergeCell ref="BP200:BP202"/>
    <mergeCell ref="BQ200:BQ202"/>
    <mergeCell ref="BR200:BR202"/>
    <mergeCell ref="BS200:BS202"/>
    <mergeCell ref="BP203:BP205"/>
    <mergeCell ref="BQ203:BQ205"/>
    <mergeCell ref="BR203:BR205"/>
    <mergeCell ref="BS203:BS205"/>
    <mergeCell ref="BP206:BP208"/>
    <mergeCell ref="BQ206:BQ208"/>
    <mergeCell ref="BR206:BR208"/>
    <mergeCell ref="BS206:BS208"/>
    <mergeCell ref="BP209:BP211"/>
    <mergeCell ref="BQ209:BQ211"/>
    <mergeCell ref="BR209:BR211"/>
    <mergeCell ref="BS209:BS211"/>
    <mergeCell ref="BP212:BP214"/>
    <mergeCell ref="BQ212:BQ214"/>
    <mergeCell ref="BR212:BR214"/>
    <mergeCell ref="BS212:BS214"/>
    <mergeCell ref="BP215:BP217"/>
    <mergeCell ref="BQ215:BQ217"/>
    <mergeCell ref="BR215:BR217"/>
    <mergeCell ref="BS215:BS217"/>
    <mergeCell ref="BP218:BP220"/>
    <mergeCell ref="BQ218:BQ220"/>
    <mergeCell ref="BR218:BR220"/>
    <mergeCell ref="BS218:BS220"/>
    <mergeCell ref="BP221:BP223"/>
    <mergeCell ref="BQ221:BQ223"/>
    <mergeCell ref="BR221:BR223"/>
    <mergeCell ref="BS221:BS223"/>
    <mergeCell ref="BP224:BP226"/>
    <mergeCell ref="BQ224:BQ226"/>
    <mergeCell ref="BR224:BR226"/>
    <mergeCell ref="BS224:BS226"/>
    <mergeCell ref="BP227:BP229"/>
    <mergeCell ref="BQ227:BQ229"/>
    <mergeCell ref="BR227:BR229"/>
    <mergeCell ref="BS227:BS229"/>
    <mergeCell ref="BP230:BP232"/>
    <mergeCell ref="BQ230:BQ232"/>
    <mergeCell ref="BR230:BR232"/>
    <mergeCell ref="BS230:BS232"/>
    <mergeCell ref="BP233:BP235"/>
    <mergeCell ref="BQ233:BQ235"/>
    <mergeCell ref="BR233:BR235"/>
    <mergeCell ref="BS233:BS235"/>
    <mergeCell ref="BP236:BP238"/>
    <mergeCell ref="BQ236:BQ238"/>
    <mergeCell ref="BR236:BR238"/>
    <mergeCell ref="BS236:BS238"/>
    <mergeCell ref="BP239:BP241"/>
    <mergeCell ref="BQ239:BQ241"/>
    <mergeCell ref="BR239:BR241"/>
    <mergeCell ref="BS239:BS241"/>
    <mergeCell ref="BP242:BP244"/>
    <mergeCell ref="BQ242:BQ244"/>
    <mergeCell ref="BR242:BR244"/>
    <mergeCell ref="BS242:BS244"/>
    <mergeCell ref="BP245:BP247"/>
    <mergeCell ref="BQ245:BQ247"/>
    <mergeCell ref="BR245:BR247"/>
    <mergeCell ref="BS245:BS247"/>
    <mergeCell ref="BP248:BP250"/>
    <mergeCell ref="BQ248:BQ250"/>
    <mergeCell ref="BR248:BR250"/>
    <mergeCell ref="BS248:BS250"/>
    <mergeCell ref="BP251:BP253"/>
    <mergeCell ref="BQ251:BQ253"/>
    <mergeCell ref="BR251:BR253"/>
    <mergeCell ref="BS251:BS253"/>
    <mergeCell ref="BP254:BP256"/>
    <mergeCell ref="BQ254:BQ256"/>
    <mergeCell ref="BR254:BR256"/>
    <mergeCell ref="BS254:BS256"/>
    <mergeCell ref="BP257:BP259"/>
    <mergeCell ref="BQ257:BQ259"/>
    <mergeCell ref="BR257:BR259"/>
    <mergeCell ref="BS257:BS259"/>
    <mergeCell ref="BP260:BP262"/>
    <mergeCell ref="BQ260:BQ262"/>
    <mergeCell ref="BR260:BR262"/>
    <mergeCell ref="BS260:BS262"/>
    <mergeCell ref="BP263:BP265"/>
    <mergeCell ref="BQ263:BQ265"/>
    <mergeCell ref="BR263:BR265"/>
    <mergeCell ref="BS263:BS265"/>
    <mergeCell ref="BP266:BP268"/>
    <mergeCell ref="BQ266:BQ268"/>
    <mergeCell ref="BR266:BR268"/>
    <mergeCell ref="BS266:BS268"/>
    <mergeCell ref="BP269:BP271"/>
    <mergeCell ref="BQ269:BQ271"/>
    <mergeCell ref="BR269:BR271"/>
    <mergeCell ref="BS269:BS271"/>
    <mergeCell ref="BP272:BP274"/>
    <mergeCell ref="BQ272:BQ274"/>
    <mergeCell ref="BR272:BR274"/>
    <mergeCell ref="BS272:BS274"/>
    <mergeCell ref="BP275:BP277"/>
    <mergeCell ref="BQ275:BQ277"/>
    <mergeCell ref="BR275:BR277"/>
    <mergeCell ref="BS275:BS277"/>
    <mergeCell ref="BP278:BP280"/>
    <mergeCell ref="BQ278:BQ280"/>
    <mergeCell ref="BR278:BR280"/>
    <mergeCell ref="BS278:BS280"/>
    <mergeCell ref="BP281:BP283"/>
    <mergeCell ref="BQ281:BQ283"/>
    <mergeCell ref="BR281:BR283"/>
    <mergeCell ref="BS281:BS283"/>
    <mergeCell ref="BP284:BP286"/>
    <mergeCell ref="BQ284:BQ286"/>
    <mergeCell ref="BR284:BR286"/>
    <mergeCell ref="BS284:BS286"/>
    <mergeCell ref="BP287:BP289"/>
    <mergeCell ref="BQ287:BQ289"/>
    <mergeCell ref="BR287:BR289"/>
    <mergeCell ref="BS287:BS289"/>
    <mergeCell ref="BP290:BP292"/>
    <mergeCell ref="BQ290:BQ292"/>
    <mergeCell ref="BR290:BR292"/>
    <mergeCell ref="BS290:BS292"/>
    <mergeCell ref="BP293:BP295"/>
    <mergeCell ref="BQ293:BQ295"/>
    <mergeCell ref="BR293:BR295"/>
    <mergeCell ref="BS293:BS295"/>
    <mergeCell ref="BP296:BP298"/>
    <mergeCell ref="BQ296:BQ298"/>
    <mergeCell ref="BR296:BR298"/>
    <mergeCell ref="BS296:BS298"/>
    <mergeCell ref="BP299:BP301"/>
    <mergeCell ref="BQ299:BQ301"/>
    <mergeCell ref="BR299:BR301"/>
    <mergeCell ref="BS299:BS301"/>
    <mergeCell ref="BP302:BP304"/>
    <mergeCell ref="BQ302:BQ304"/>
    <mergeCell ref="BR302:BR304"/>
    <mergeCell ref="BS302:BS304"/>
    <mergeCell ref="BP305:BP307"/>
    <mergeCell ref="BQ305:BQ307"/>
    <mergeCell ref="BR305:BR307"/>
    <mergeCell ref="BS305:BS307"/>
    <mergeCell ref="BP308:BP310"/>
    <mergeCell ref="BQ308:BQ310"/>
    <mergeCell ref="BR308:BR310"/>
    <mergeCell ref="BS308:BS310"/>
    <mergeCell ref="BP311:BP313"/>
    <mergeCell ref="BQ311:BQ313"/>
    <mergeCell ref="BR311:BR313"/>
    <mergeCell ref="BS311:BS313"/>
    <mergeCell ref="BP314:BP316"/>
    <mergeCell ref="BQ314:BQ316"/>
    <mergeCell ref="BR314:BR316"/>
    <mergeCell ref="BS314:BS316"/>
    <mergeCell ref="BP317:BP319"/>
    <mergeCell ref="BQ317:BQ319"/>
    <mergeCell ref="BR317:BR319"/>
    <mergeCell ref="BS317:BS319"/>
    <mergeCell ref="BP320:BP322"/>
    <mergeCell ref="BQ320:BQ322"/>
    <mergeCell ref="BR320:BR322"/>
    <mergeCell ref="BS320:BS322"/>
    <mergeCell ref="BP323:BP325"/>
    <mergeCell ref="BQ323:BQ325"/>
    <mergeCell ref="BR323:BR325"/>
    <mergeCell ref="BS323:BS325"/>
    <mergeCell ref="BP326:BP328"/>
    <mergeCell ref="BQ326:BQ328"/>
    <mergeCell ref="BR326:BR328"/>
    <mergeCell ref="BS326:BS328"/>
    <mergeCell ref="BP329:BP331"/>
    <mergeCell ref="BQ329:BQ331"/>
    <mergeCell ref="BR329:BR331"/>
    <mergeCell ref="BS329:BS331"/>
    <mergeCell ref="BP332:BP334"/>
    <mergeCell ref="BQ332:BQ334"/>
    <mergeCell ref="BR332:BR334"/>
    <mergeCell ref="BS332:BS334"/>
    <mergeCell ref="BP335:BP337"/>
    <mergeCell ref="BQ335:BQ337"/>
    <mergeCell ref="BR335:BR337"/>
    <mergeCell ref="BS335:BS337"/>
    <mergeCell ref="BP338:BP340"/>
    <mergeCell ref="BQ338:BQ340"/>
    <mergeCell ref="BR338:BR340"/>
    <mergeCell ref="BS338:BS340"/>
    <mergeCell ref="BP341:BP343"/>
    <mergeCell ref="BQ341:BQ343"/>
    <mergeCell ref="BR341:BR343"/>
    <mergeCell ref="BS341:BS343"/>
    <mergeCell ref="BP344:BP346"/>
    <mergeCell ref="BQ344:BQ346"/>
    <mergeCell ref="BR344:BR346"/>
    <mergeCell ref="BS344:BS346"/>
    <mergeCell ref="BP347:BP349"/>
    <mergeCell ref="BQ347:BQ349"/>
    <mergeCell ref="BR347:BR349"/>
    <mergeCell ref="BS347:BS349"/>
    <mergeCell ref="BP350:BP352"/>
    <mergeCell ref="BQ350:BQ352"/>
    <mergeCell ref="BR350:BR352"/>
    <mergeCell ref="BS350:BS352"/>
    <mergeCell ref="BP353:BP355"/>
    <mergeCell ref="BQ353:BQ355"/>
    <mergeCell ref="BR353:BR355"/>
    <mergeCell ref="BS353:BS355"/>
    <mergeCell ref="BP356:BP358"/>
    <mergeCell ref="BQ356:BQ358"/>
    <mergeCell ref="BR356:BR358"/>
    <mergeCell ref="BS356:BS358"/>
    <mergeCell ref="BP359:BP361"/>
    <mergeCell ref="BQ359:BQ361"/>
    <mergeCell ref="BR359:BR361"/>
    <mergeCell ref="BS359:BS361"/>
    <mergeCell ref="BP362:BP364"/>
    <mergeCell ref="BQ362:BQ364"/>
    <mergeCell ref="BR362:BR364"/>
    <mergeCell ref="BS362:BS364"/>
    <mergeCell ref="BP365:BP367"/>
    <mergeCell ref="BQ365:BQ367"/>
    <mergeCell ref="BR365:BR367"/>
    <mergeCell ref="BS365:BS367"/>
    <mergeCell ref="BP368:BP370"/>
    <mergeCell ref="BQ368:BQ370"/>
    <mergeCell ref="BR368:BR370"/>
    <mergeCell ref="BS368:BS370"/>
    <mergeCell ref="BP371:BP373"/>
    <mergeCell ref="BQ371:BQ373"/>
    <mergeCell ref="BR371:BR373"/>
    <mergeCell ref="BS371:BS373"/>
    <mergeCell ref="BP374:BP376"/>
    <mergeCell ref="BQ374:BQ376"/>
    <mergeCell ref="BR374:BR376"/>
    <mergeCell ref="BS374:BS376"/>
    <mergeCell ref="BP377:BP379"/>
    <mergeCell ref="BQ377:BQ379"/>
    <mergeCell ref="BR377:BR379"/>
    <mergeCell ref="BS377:BS379"/>
    <mergeCell ref="BP380:BP382"/>
    <mergeCell ref="BQ380:BQ382"/>
    <mergeCell ref="BR380:BR382"/>
    <mergeCell ref="BS380:BS382"/>
    <mergeCell ref="BP383:BP385"/>
    <mergeCell ref="BQ383:BQ385"/>
    <mergeCell ref="BR383:BR385"/>
    <mergeCell ref="BS383:BS385"/>
    <mergeCell ref="BP386:BP388"/>
    <mergeCell ref="BQ386:BQ388"/>
    <mergeCell ref="BR386:BR388"/>
    <mergeCell ref="BS386:BS388"/>
    <mergeCell ref="BP389:BP391"/>
    <mergeCell ref="BQ389:BQ391"/>
    <mergeCell ref="BR389:BR391"/>
    <mergeCell ref="BS389:BS391"/>
    <mergeCell ref="BP392:BP394"/>
    <mergeCell ref="BQ392:BQ394"/>
    <mergeCell ref="BR392:BR394"/>
    <mergeCell ref="BS392:BS394"/>
    <mergeCell ref="BP395:BP397"/>
    <mergeCell ref="BQ395:BQ397"/>
    <mergeCell ref="BR395:BR397"/>
    <mergeCell ref="BS395:BS397"/>
    <mergeCell ref="BP398:BP400"/>
    <mergeCell ref="BQ398:BQ400"/>
    <mergeCell ref="BR398:BR400"/>
    <mergeCell ref="BS398:BS400"/>
    <mergeCell ref="BP401:BP403"/>
    <mergeCell ref="BQ401:BQ403"/>
    <mergeCell ref="BR401:BR403"/>
    <mergeCell ref="BS401:BS403"/>
    <mergeCell ref="BP404:BP406"/>
    <mergeCell ref="BQ404:BQ406"/>
    <mergeCell ref="BR404:BR406"/>
    <mergeCell ref="BS404:BS406"/>
    <mergeCell ref="BP407:BP409"/>
    <mergeCell ref="BQ407:BQ409"/>
    <mergeCell ref="BR407:BR409"/>
    <mergeCell ref="BS407:BS409"/>
    <mergeCell ref="BP410:BP412"/>
    <mergeCell ref="BQ410:BQ412"/>
    <mergeCell ref="BR410:BR412"/>
    <mergeCell ref="BS410:BS412"/>
    <mergeCell ref="BP413:BP415"/>
    <mergeCell ref="BQ413:BQ415"/>
    <mergeCell ref="BR413:BR415"/>
    <mergeCell ref="BS413:BS415"/>
    <mergeCell ref="BP416:BP418"/>
    <mergeCell ref="BQ416:BQ418"/>
    <mergeCell ref="BR416:BR418"/>
    <mergeCell ref="BS416:BS418"/>
    <mergeCell ref="BP419:BP421"/>
    <mergeCell ref="BQ419:BQ421"/>
    <mergeCell ref="BR419:BR421"/>
    <mergeCell ref="BS419:BS421"/>
    <mergeCell ref="BP422:BP424"/>
    <mergeCell ref="BQ422:BQ424"/>
    <mergeCell ref="BR422:BR424"/>
    <mergeCell ref="BS422:BS424"/>
    <mergeCell ref="BP425:BP427"/>
    <mergeCell ref="BQ425:BQ427"/>
    <mergeCell ref="BR425:BR427"/>
    <mergeCell ref="BS425:BS427"/>
    <mergeCell ref="BP428:BP430"/>
    <mergeCell ref="BQ428:BQ430"/>
    <mergeCell ref="BR428:BR430"/>
    <mergeCell ref="BS428:BS430"/>
    <mergeCell ref="BP431:BP433"/>
    <mergeCell ref="BQ431:BQ433"/>
    <mergeCell ref="BR431:BR433"/>
    <mergeCell ref="BS431:BS433"/>
    <mergeCell ref="BP434:BP436"/>
    <mergeCell ref="BQ434:BQ436"/>
    <mergeCell ref="BR434:BR436"/>
    <mergeCell ref="BS434:BS436"/>
    <mergeCell ref="BP437:BP439"/>
    <mergeCell ref="BQ437:BQ439"/>
    <mergeCell ref="BR437:BR439"/>
    <mergeCell ref="BS437:BS439"/>
    <mergeCell ref="BP440:BP442"/>
    <mergeCell ref="BQ440:BQ442"/>
    <mergeCell ref="BR440:BR442"/>
    <mergeCell ref="BS440:BS442"/>
    <mergeCell ref="BP443:BP445"/>
    <mergeCell ref="BQ443:BQ445"/>
    <mergeCell ref="BR443:BR445"/>
    <mergeCell ref="BS443:BS445"/>
    <mergeCell ref="BP446:BP448"/>
    <mergeCell ref="BQ446:BQ448"/>
    <mergeCell ref="BR446:BR448"/>
    <mergeCell ref="BS446:BS448"/>
    <mergeCell ref="BP449:BP451"/>
    <mergeCell ref="BQ449:BQ451"/>
    <mergeCell ref="BR449:BR451"/>
    <mergeCell ref="BS449:BS451"/>
    <mergeCell ref="BP452:BP454"/>
    <mergeCell ref="BQ452:BQ454"/>
    <mergeCell ref="BR452:BR454"/>
    <mergeCell ref="BS452:BS454"/>
    <mergeCell ref="BP455:BP457"/>
    <mergeCell ref="BQ455:BQ457"/>
    <mergeCell ref="BR455:BR457"/>
    <mergeCell ref="BS455:BS457"/>
    <mergeCell ref="BP458:BP460"/>
    <mergeCell ref="BQ458:BQ460"/>
    <mergeCell ref="BR458:BR460"/>
    <mergeCell ref="BS458:BS460"/>
    <mergeCell ref="BP461:BP463"/>
    <mergeCell ref="BQ461:BQ463"/>
    <mergeCell ref="BR461:BR463"/>
    <mergeCell ref="BS461:BS463"/>
    <mergeCell ref="BO14:BO16"/>
    <mergeCell ref="BO17:BO19"/>
    <mergeCell ref="BO20:BO22"/>
    <mergeCell ref="BO23:BO25"/>
    <mergeCell ref="BO26:BO28"/>
    <mergeCell ref="BO29:BO31"/>
    <mergeCell ref="BO32:BO34"/>
    <mergeCell ref="BO35:BO37"/>
    <mergeCell ref="BO38:BO40"/>
    <mergeCell ref="BO41:BO43"/>
    <mergeCell ref="BO44:BO46"/>
    <mergeCell ref="BO47:BO49"/>
    <mergeCell ref="BO50:BO52"/>
    <mergeCell ref="BO53:BO55"/>
    <mergeCell ref="BO56:BO58"/>
    <mergeCell ref="BO59:BO61"/>
    <mergeCell ref="BO62:BO64"/>
    <mergeCell ref="BO65:BO67"/>
    <mergeCell ref="BO68:BO70"/>
    <mergeCell ref="BO71:BO73"/>
    <mergeCell ref="BO74:BO76"/>
    <mergeCell ref="BO77:BO79"/>
    <mergeCell ref="BO80:BO82"/>
    <mergeCell ref="BO83:BO85"/>
    <mergeCell ref="BO86:BO88"/>
    <mergeCell ref="BO89:BO91"/>
    <mergeCell ref="BO92:BO94"/>
    <mergeCell ref="BO95:BO97"/>
    <mergeCell ref="BO98:BO100"/>
    <mergeCell ref="BO101:BO103"/>
    <mergeCell ref="BO104:BO106"/>
    <mergeCell ref="BO107:BO109"/>
    <mergeCell ref="BO110:BO112"/>
    <mergeCell ref="BO113:BO115"/>
    <mergeCell ref="BO116:BO118"/>
    <mergeCell ref="BO119:BO121"/>
    <mergeCell ref="BO122:BO124"/>
    <mergeCell ref="BO125:BO127"/>
    <mergeCell ref="BO128:BO130"/>
    <mergeCell ref="BO131:BO133"/>
    <mergeCell ref="BO134:BO136"/>
    <mergeCell ref="BO137:BO139"/>
    <mergeCell ref="BO140:BO142"/>
    <mergeCell ref="BO143:BO145"/>
    <mergeCell ref="BO146:BO148"/>
    <mergeCell ref="BO149:BO151"/>
    <mergeCell ref="BO152:BO154"/>
    <mergeCell ref="BO155:BO157"/>
    <mergeCell ref="BO158:BO160"/>
    <mergeCell ref="BO161:BO163"/>
    <mergeCell ref="BO164:BO166"/>
    <mergeCell ref="BO167:BO169"/>
    <mergeCell ref="BO170:BO172"/>
    <mergeCell ref="BO173:BO175"/>
    <mergeCell ref="BO176:BO178"/>
    <mergeCell ref="BO179:BO181"/>
    <mergeCell ref="BO182:BO184"/>
    <mergeCell ref="BO185:BO187"/>
    <mergeCell ref="BO188:BO190"/>
    <mergeCell ref="BO191:BO193"/>
    <mergeCell ref="BO194:BO196"/>
    <mergeCell ref="BO197:BO199"/>
    <mergeCell ref="BO200:BO202"/>
    <mergeCell ref="BO203:BO205"/>
    <mergeCell ref="BO206:BO208"/>
    <mergeCell ref="BO209:BO211"/>
    <mergeCell ref="BO212:BO214"/>
    <mergeCell ref="BO215:BO217"/>
    <mergeCell ref="BO218:BO220"/>
    <mergeCell ref="BO221:BO223"/>
    <mergeCell ref="BO224:BO226"/>
    <mergeCell ref="BO227:BO229"/>
    <mergeCell ref="BO230:BO232"/>
    <mergeCell ref="BO233:BO235"/>
    <mergeCell ref="BO236:BO238"/>
    <mergeCell ref="BO239:BO241"/>
    <mergeCell ref="BO242:BO244"/>
    <mergeCell ref="BO245:BO247"/>
    <mergeCell ref="BO248:BO250"/>
    <mergeCell ref="BO251:BO253"/>
    <mergeCell ref="BO254:BO256"/>
    <mergeCell ref="BO257:BO259"/>
    <mergeCell ref="BO260:BO262"/>
    <mergeCell ref="BO263:BO265"/>
    <mergeCell ref="BO266:BO268"/>
    <mergeCell ref="BO269:BO271"/>
    <mergeCell ref="BO272:BO274"/>
    <mergeCell ref="BO275:BO277"/>
    <mergeCell ref="BO278:BO280"/>
    <mergeCell ref="BO281:BO283"/>
    <mergeCell ref="BO284:BO286"/>
    <mergeCell ref="BO287:BO289"/>
    <mergeCell ref="BO290:BO292"/>
    <mergeCell ref="BO293:BO295"/>
    <mergeCell ref="BO296:BO298"/>
    <mergeCell ref="BO299:BO301"/>
    <mergeCell ref="BO302:BO304"/>
    <mergeCell ref="BO305:BO307"/>
    <mergeCell ref="BO308:BO310"/>
    <mergeCell ref="BO311:BO313"/>
    <mergeCell ref="BO314:BO316"/>
    <mergeCell ref="BO317:BO319"/>
    <mergeCell ref="BO320:BO322"/>
    <mergeCell ref="BO323:BO325"/>
    <mergeCell ref="BO326:BO328"/>
    <mergeCell ref="BO329:BO331"/>
    <mergeCell ref="BO332:BO334"/>
    <mergeCell ref="BO335:BO337"/>
    <mergeCell ref="BO338:BO340"/>
    <mergeCell ref="BO341:BO343"/>
    <mergeCell ref="BO344:BO346"/>
    <mergeCell ref="BO347:BO349"/>
    <mergeCell ref="BO350:BO352"/>
    <mergeCell ref="BO446:BO448"/>
    <mergeCell ref="BO449:BO451"/>
    <mergeCell ref="BO452:BO454"/>
    <mergeCell ref="BO353:BO355"/>
    <mergeCell ref="BO356:BO358"/>
    <mergeCell ref="BO359:BO361"/>
    <mergeCell ref="BO362:BO364"/>
    <mergeCell ref="BO365:BO367"/>
    <mergeCell ref="BO368:BO370"/>
    <mergeCell ref="BO371:BO373"/>
    <mergeCell ref="BO374:BO376"/>
    <mergeCell ref="BO377:BO379"/>
    <mergeCell ref="BO380:BO382"/>
    <mergeCell ref="BO383:BO385"/>
    <mergeCell ref="BO386:BO388"/>
    <mergeCell ref="BO389:BO391"/>
    <mergeCell ref="BO392:BO394"/>
    <mergeCell ref="BO395:BO397"/>
    <mergeCell ref="BO398:BO400"/>
    <mergeCell ref="BO401:BO403"/>
    <mergeCell ref="BO455:BO457"/>
    <mergeCell ref="BO458:BO460"/>
    <mergeCell ref="BO461:BO463"/>
    <mergeCell ref="BQ14:BQ16"/>
    <mergeCell ref="BR14:BR16"/>
    <mergeCell ref="BQ17:BQ19"/>
    <mergeCell ref="BR17:BR19"/>
    <mergeCell ref="BQ20:BQ22"/>
    <mergeCell ref="BR20:BR22"/>
    <mergeCell ref="BQ23:BQ25"/>
    <mergeCell ref="BR23:BR25"/>
    <mergeCell ref="BQ26:BQ28"/>
    <mergeCell ref="BR26:BR28"/>
    <mergeCell ref="BP14:BP16"/>
    <mergeCell ref="BP17:BP19"/>
    <mergeCell ref="BP20:BP22"/>
    <mergeCell ref="BP23:BP25"/>
    <mergeCell ref="BP26:BP28"/>
    <mergeCell ref="BO404:BO406"/>
    <mergeCell ref="BO407:BO409"/>
    <mergeCell ref="BO410:BO412"/>
    <mergeCell ref="BO413:BO415"/>
    <mergeCell ref="BO416:BO418"/>
    <mergeCell ref="BO419:BO421"/>
    <mergeCell ref="BO422:BO424"/>
    <mergeCell ref="BO425:BO427"/>
    <mergeCell ref="BO428:BO430"/>
    <mergeCell ref="BO431:BO433"/>
    <mergeCell ref="BO434:BO436"/>
    <mergeCell ref="BO437:BO439"/>
    <mergeCell ref="BO440:BO442"/>
    <mergeCell ref="BO443:BO445"/>
    <mergeCell ref="BS14:BS16"/>
    <mergeCell ref="BT14:BT16"/>
    <mergeCell ref="BU14:BU16"/>
    <mergeCell ref="BV14:BV16"/>
    <mergeCell ref="BS17:BS19"/>
    <mergeCell ref="BS20:BS22"/>
    <mergeCell ref="BS23:BS25"/>
    <mergeCell ref="BT17:BT19"/>
    <mergeCell ref="BT20:BT22"/>
    <mergeCell ref="BT23:BT25"/>
    <mergeCell ref="BT26:BT28"/>
    <mergeCell ref="BT29:BT31"/>
    <mergeCell ref="BT32:BT34"/>
    <mergeCell ref="BT35:BT37"/>
    <mergeCell ref="BT38:BT40"/>
    <mergeCell ref="BT41:BT43"/>
    <mergeCell ref="BT44:BT46"/>
    <mergeCell ref="BS26:BS28"/>
    <mergeCell ref="BT47:BT49"/>
    <mergeCell ref="BT50:BT52"/>
    <mergeCell ref="BT53:BT55"/>
    <mergeCell ref="BT56:BT58"/>
    <mergeCell ref="BT59:BT61"/>
    <mergeCell ref="BT62:BT64"/>
    <mergeCell ref="BT65:BT67"/>
    <mergeCell ref="BT68:BT70"/>
    <mergeCell ref="BT71:BT73"/>
    <mergeCell ref="BT74:BT76"/>
    <mergeCell ref="BT77:BT79"/>
    <mergeCell ref="BT80:BT82"/>
    <mergeCell ref="BT83:BT85"/>
    <mergeCell ref="BT86:BT88"/>
    <mergeCell ref="BT89:BT91"/>
    <mergeCell ref="BT92:BT94"/>
    <mergeCell ref="BT95:BT97"/>
    <mergeCell ref="BT98:BT100"/>
    <mergeCell ref="BT101:BT103"/>
    <mergeCell ref="BT104:BT106"/>
    <mergeCell ref="BT107:BT109"/>
    <mergeCell ref="BT110:BT112"/>
    <mergeCell ref="BT113:BT115"/>
    <mergeCell ref="BT116:BT118"/>
    <mergeCell ref="BT119:BT121"/>
    <mergeCell ref="BT122:BT124"/>
    <mergeCell ref="BT125:BT127"/>
    <mergeCell ref="BT128:BT130"/>
    <mergeCell ref="BT131:BT133"/>
    <mergeCell ref="BT134:BT136"/>
    <mergeCell ref="BT137:BT139"/>
    <mergeCell ref="BT140:BT142"/>
    <mergeCell ref="BT143:BT145"/>
    <mergeCell ref="BT146:BT148"/>
    <mergeCell ref="BT149:BT151"/>
    <mergeCell ref="BT152:BT154"/>
    <mergeCell ref="BT155:BT157"/>
    <mergeCell ref="BT158:BT160"/>
    <mergeCell ref="BT161:BT163"/>
    <mergeCell ref="BT164:BT166"/>
    <mergeCell ref="BT167:BT169"/>
    <mergeCell ref="BT170:BT172"/>
    <mergeCell ref="BT173:BT175"/>
    <mergeCell ref="BT176:BT178"/>
    <mergeCell ref="BT179:BT181"/>
    <mergeCell ref="BT182:BT184"/>
    <mergeCell ref="BT185:BT187"/>
    <mergeCell ref="BT188:BT190"/>
    <mergeCell ref="BT191:BT193"/>
    <mergeCell ref="BT194:BT196"/>
    <mergeCell ref="BT197:BT199"/>
    <mergeCell ref="BT200:BT202"/>
    <mergeCell ref="BT203:BT205"/>
    <mergeCell ref="BT206:BT208"/>
    <mergeCell ref="BT209:BT211"/>
    <mergeCell ref="BT212:BT214"/>
    <mergeCell ref="BT215:BT217"/>
    <mergeCell ref="BT218:BT220"/>
    <mergeCell ref="BT221:BT223"/>
    <mergeCell ref="BT224:BT226"/>
    <mergeCell ref="BT227:BT229"/>
    <mergeCell ref="BT230:BT232"/>
    <mergeCell ref="BT233:BT235"/>
    <mergeCell ref="BT236:BT238"/>
    <mergeCell ref="BT239:BT241"/>
    <mergeCell ref="BT242:BT244"/>
    <mergeCell ref="BT245:BT247"/>
    <mergeCell ref="BT248:BT250"/>
    <mergeCell ref="BT251:BT253"/>
    <mergeCell ref="BT254:BT256"/>
    <mergeCell ref="BT257:BT259"/>
    <mergeCell ref="BT260:BT262"/>
    <mergeCell ref="BT263:BT265"/>
    <mergeCell ref="BT266:BT268"/>
    <mergeCell ref="BT269:BT271"/>
    <mergeCell ref="BT272:BT274"/>
    <mergeCell ref="BT275:BT277"/>
    <mergeCell ref="BT278:BT280"/>
    <mergeCell ref="BT281:BT283"/>
    <mergeCell ref="BT284:BT286"/>
    <mergeCell ref="BT287:BT289"/>
    <mergeCell ref="BT290:BT292"/>
    <mergeCell ref="BT293:BT295"/>
    <mergeCell ref="BT296:BT298"/>
    <mergeCell ref="BT299:BT301"/>
    <mergeCell ref="BT302:BT304"/>
    <mergeCell ref="BT305:BT307"/>
    <mergeCell ref="BT308:BT310"/>
    <mergeCell ref="BT311:BT313"/>
    <mergeCell ref="BT314:BT316"/>
    <mergeCell ref="BT317:BT319"/>
    <mergeCell ref="BT320:BT322"/>
    <mergeCell ref="BT323:BT325"/>
    <mergeCell ref="BT326:BT328"/>
    <mergeCell ref="BT329:BT331"/>
    <mergeCell ref="BT332:BT334"/>
    <mergeCell ref="BT335:BT337"/>
    <mergeCell ref="BT338:BT340"/>
    <mergeCell ref="BT341:BT343"/>
    <mergeCell ref="BT344:BT346"/>
    <mergeCell ref="BT347:BT349"/>
    <mergeCell ref="BT350:BT352"/>
    <mergeCell ref="BT353:BT355"/>
    <mergeCell ref="BT356:BT358"/>
    <mergeCell ref="BT359:BT361"/>
    <mergeCell ref="BT362:BT364"/>
    <mergeCell ref="BT365:BT367"/>
    <mergeCell ref="BT368:BT370"/>
    <mergeCell ref="BT371:BT373"/>
    <mergeCell ref="BT374:BT376"/>
    <mergeCell ref="BT377:BT379"/>
    <mergeCell ref="BT380:BT382"/>
    <mergeCell ref="BT383:BT385"/>
    <mergeCell ref="BT386:BT388"/>
    <mergeCell ref="BT389:BT391"/>
    <mergeCell ref="BT392:BT394"/>
    <mergeCell ref="BT395:BT397"/>
    <mergeCell ref="BT398:BT400"/>
    <mergeCell ref="BT401:BT403"/>
    <mergeCell ref="BT404:BT406"/>
    <mergeCell ref="BT407:BT409"/>
    <mergeCell ref="BT410:BT412"/>
    <mergeCell ref="BT413:BT415"/>
    <mergeCell ref="BT416:BT418"/>
    <mergeCell ref="BT419:BT421"/>
    <mergeCell ref="BT422:BT424"/>
    <mergeCell ref="BT425:BT427"/>
    <mergeCell ref="BT428:BT430"/>
    <mergeCell ref="BT431:BT433"/>
    <mergeCell ref="BT434:BT436"/>
    <mergeCell ref="BT437:BT439"/>
    <mergeCell ref="BT440:BT442"/>
    <mergeCell ref="BT443:BT445"/>
    <mergeCell ref="BT446:BT448"/>
    <mergeCell ref="BT449:BT451"/>
    <mergeCell ref="BT452:BT454"/>
    <mergeCell ref="BT455:BT457"/>
    <mergeCell ref="BT458:BT460"/>
    <mergeCell ref="BT461:BT463"/>
    <mergeCell ref="BU17:BU19"/>
    <mergeCell ref="BU20:BU22"/>
    <mergeCell ref="BU23:BU25"/>
    <mergeCell ref="BU26:BU28"/>
    <mergeCell ref="BU29:BU31"/>
    <mergeCell ref="BU32:BU34"/>
    <mergeCell ref="BU35:BU37"/>
    <mergeCell ref="BU38:BU40"/>
    <mergeCell ref="BU41:BU43"/>
    <mergeCell ref="BU44:BU46"/>
    <mergeCell ref="BU47:BU49"/>
    <mergeCell ref="BU50:BU52"/>
    <mergeCell ref="BU53:BU55"/>
    <mergeCell ref="BU56:BU58"/>
    <mergeCell ref="BU59:BU61"/>
    <mergeCell ref="BU62:BU64"/>
    <mergeCell ref="BU65:BU67"/>
    <mergeCell ref="BU68:BU70"/>
    <mergeCell ref="BU71:BU73"/>
    <mergeCell ref="BU74:BU76"/>
    <mergeCell ref="BU77:BU79"/>
    <mergeCell ref="BU80:BU82"/>
    <mergeCell ref="BU83:BU85"/>
    <mergeCell ref="BU86:BU88"/>
    <mergeCell ref="BU89:BU91"/>
    <mergeCell ref="BU92:BU94"/>
    <mergeCell ref="BU95:BU97"/>
    <mergeCell ref="BU98:BU100"/>
    <mergeCell ref="BU101:BU103"/>
    <mergeCell ref="BU104:BU106"/>
    <mergeCell ref="BU107:BU109"/>
    <mergeCell ref="BU110:BU112"/>
    <mergeCell ref="BU113:BU115"/>
    <mergeCell ref="BU116:BU118"/>
    <mergeCell ref="BU119:BU121"/>
    <mergeCell ref="BU122:BU124"/>
    <mergeCell ref="BU125:BU127"/>
    <mergeCell ref="BU128:BU130"/>
    <mergeCell ref="BU131:BU133"/>
    <mergeCell ref="BU134:BU136"/>
    <mergeCell ref="BU137:BU139"/>
    <mergeCell ref="BU140:BU142"/>
    <mergeCell ref="BU143:BU145"/>
    <mergeCell ref="BU146:BU148"/>
    <mergeCell ref="BU149:BU151"/>
    <mergeCell ref="BU152:BU154"/>
    <mergeCell ref="BU155:BU157"/>
    <mergeCell ref="BU158:BU160"/>
    <mergeCell ref="BU161:BU163"/>
    <mergeCell ref="BU164:BU166"/>
    <mergeCell ref="BU167:BU169"/>
    <mergeCell ref="BU170:BU172"/>
    <mergeCell ref="BU173:BU175"/>
    <mergeCell ref="BU176:BU178"/>
    <mergeCell ref="BU179:BU181"/>
    <mergeCell ref="BU182:BU184"/>
    <mergeCell ref="BU185:BU187"/>
    <mergeCell ref="BU188:BU190"/>
    <mergeCell ref="BU191:BU193"/>
    <mergeCell ref="BU194:BU196"/>
    <mergeCell ref="BU197:BU199"/>
    <mergeCell ref="BU200:BU202"/>
    <mergeCell ref="BU203:BU205"/>
    <mergeCell ref="BU206:BU208"/>
    <mergeCell ref="BU209:BU211"/>
    <mergeCell ref="BU212:BU214"/>
    <mergeCell ref="BU215:BU217"/>
    <mergeCell ref="BU218:BU220"/>
    <mergeCell ref="BU221:BU223"/>
    <mergeCell ref="BU224:BU226"/>
    <mergeCell ref="BU227:BU229"/>
    <mergeCell ref="BU230:BU232"/>
    <mergeCell ref="BU233:BU235"/>
    <mergeCell ref="BU236:BU238"/>
    <mergeCell ref="BU239:BU241"/>
    <mergeCell ref="BU242:BU244"/>
    <mergeCell ref="BU245:BU247"/>
    <mergeCell ref="BU248:BU250"/>
    <mergeCell ref="BU251:BU253"/>
    <mergeCell ref="BU254:BU256"/>
    <mergeCell ref="BU257:BU259"/>
    <mergeCell ref="BU260:BU262"/>
    <mergeCell ref="BU263:BU265"/>
    <mergeCell ref="BU266:BU268"/>
    <mergeCell ref="BU269:BU271"/>
    <mergeCell ref="BU272:BU274"/>
    <mergeCell ref="BU275:BU277"/>
    <mergeCell ref="BU278:BU280"/>
    <mergeCell ref="BU281:BU283"/>
    <mergeCell ref="BU284:BU286"/>
    <mergeCell ref="BU287:BU289"/>
    <mergeCell ref="BU290:BU292"/>
    <mergeCell ref="BU293:BU295"/>
    <mergeCell ref="BU296:BU298"/>
    <mergeCell ref="BU299:BU301"/>
    <mergeCell ref="BU302:BU304"/>
    <mergeCell ref="BU305:BU307"/>
    <mergeCell ref="BU308:BU310"/>
    <mergeCell ref="BU311:BU313"/>
    <mergeCell ref="BU314:BU316"/>
    <mergeCell ref="BU317:BU319"/>
    <mergeCell ref="BU320:BU322"/>
    <mergeCell ref="BU323:BU325"/>
    <mergeCell ref="BU326:BU328"/>
    <mergeCell ref="BU329:BU331"/>
    <mergeCell ref="BU332:BU334"/>
    <mergeCell ref="BU335:BU337"/>
    <mergeCell ref="BU338:BU340"/>
    <mergeCell ref="BU341:BU343"/>
    <mergeCell ref="BU344:BU346"/>
    <mergeCell ref="BU347:BU349"/>
    <mergeCell ref="BU350:BU352"/>
    <mergeCell ref="BU353:BU355"/>
    <mergeCell ref="BU356:BU358"/>
    <mergeCell ref="BU359:BU361"/>
    <mergeCell ref="BU362:BU364"/>
    <mergeCell ref="BU365:BU367"/>
    <mergeCell ref="BU368:BU370"/>
    <mergeCell ref="BU371:BU373"/>
    <mergeCell ref="BU374:BU376"/>
    <mergeCell ref="BU377:BU379"/>
    <mergeCell ref="BU380:BU382"/>
    <mergeCell ref="BU383:BU385"/>
    <mergeCell ref="BU386:BU388"/>
    <mergeCell ref="BU389:BU391"/>
    <mergeCell ref="BU392:BU394"/>
    <mergeCell ref="BU395:BU397"/>
    <mergeCell ref="BU398:BU400"/>
    <mergeCell ref="BU401:BU403"/>
    <mergeCell ref="BU404:BU406"/>
    <mergeCell ref="BU407:BU409"/>
    <mergeCell ref="BU410:BU412"/>
    <mergeCell ref="BU413:BU415"/>
    <mergeCell ref="BU416:BU418"/>
    <mergeCell ref="BU419:BU421"/>
    <mergeCell ref="BU422:BU424"/>
    <mergeCell ref="BU425:BU427"/>
    <mergeCell ref="BU428:BU430"/>
    <mergeCell ref="BU431:BU433"/>
    <mergeCell ref="BU434:BU436"/>
    <mergeCell ref="BU437:BU439"/>
    <mergeCell ref="BU440:BU442"/>
    <mergeCell ref="BU443:BU445"/>
    <mergeCell ref="BU446:BU448"/>
    <mergeCell ref="BU449:BU451"/>
    <mergeCell ref="BU452:BU454"/>
    <mergeCell ref="BU455:BU457"/>
    <mergeCell ref="BU458:BU460"/>
    <mergeCell ref="BU461:BU463"/>
    <mergeCell ref="BV17:BV19"/>
    <mergeCell ref="BV20:BV22"/>
    <mergeCell ref="BV23:BV25"/>
    <mergeCell ref="BV26:BV28"/>
    <mergeCell ref="BV29:BV31"/>
    <mergeCell ref="BV32:BV34"/>
    <mergeCell ref="BV35:BV37"/>
    <mergeCell ref="BV38:BV40"/>
    <mergeCell ref="BV41:BV43"/>
    <mergeCell ref="BV44:BV46"/>
    <mergeCell ref="BV47:BV49"/>
    <mergeCell ref="BV50:BV52"/>
    <mergeCell ref="BV53:BV55"/>
    <mergeCell ref="BV56:BV58"/>
    <mergeCell ref="BV59:BV61"/>
    <mergeCell ref="BV62:BV64"/>
    <mergeCell ref="BV65:BV67"/>
    <mergeCell ref="BV68:BV70"/>
    <mergeCell ref="BV71:BV73"/>
    <mergeCell ref="BV74:BV76"/>
    <mergeCell ref="BV77:BV79"/>
    <mergeCell ref="BV80:BV82"/>
    <mergeCell ref="BV83:BV85"/>
    <mergeCell ref="BV86:BV88"/>
    <mergeCell ref="BV89:BV91"/>
    <mergeCell ref="BV92:BV94"/>
    <mergeCell ref="BV95:BV97"/>
    <mergeCell ref="BV98:BV100"/>
    <mergeCell ref="BV101:BV103"/>
    <mergeCell ref="BV104:BV106"/>
    <mergeCell ref="BV107:BV109"/>
    <mergeCell ref="BV110:BV112"/>
    <mergeCell ref="BV113:BV115"/>
    <mergeCell ref="BV116:BV118"/>
    <mergeCell ref="BV119:BV121"/>
    <mergeCell ref="BV122:BV124"/>
    <mergeCell ref="BV125:BV127"/>
    <mergeCell ref="BV128:BV130"/>
    <mergeCell ref="BV131:BV133"/>
    <mergeCell ref="BV134:BV136"/>
    <mergeCell ref="BV137:BV139"/>
    <mergeCell ref="BV140:BV142"/>
    <mergeCell ref="BV143:BV145"/>
    <mergeCell ref="BV146:BV148"/>
    <mergeCell ref="BV149:BV151"/>
    <mergeCell ref="BV152:BV154"/>
    <mergeCell ref="BV155:BV157"/>
    <mergeCell ref="BV158:BV160"/>
    <mergeCell ref="BV161:BV163"/>
    <mergeCell ref="BV164:BV166"/>
    <mergeCell ref="BV167:BV169"/>
    <mergeCell ref="BV170:BV172"/>
    <mergeCell ref="BV173:BV175"/>
    <mergeCell ref="BV176:BV178"/>
    <mergeCell ref="BV179:BV181"/>
    <mergeCell ref="BV182:BV184"/>
    <mergeCell ref="BV185:BV187"/>
    <mergeCell ref="BV188:BV190"/>
    <mergeCell ref="BV191:BV193"/>
    <mergeCell ref="BV194:BV196"/>
    <mergeCell ref="BV197:BV199"/>
    <mergeCell ref="BV200:BV202"/>
    <mergeCell ref="BV203:BV205"/>
    <mergeCell ref="BV206:BV208"/>
    <mergeCell ref="BV209:BV211"/>
    <mergeCell ref="BV212:BV214"/>
    <mergeCell ref="BV215:BV217"/>
    <mergeCell ref="BV218:BV220"/>
    <mergeCell ref="BV221:BV223"/>
    <mergeCell ref="BV224:BV226"/>
    <mergeCell ref="BV227:BV229"/>
    <mergeCell ref="BV230:BV232"/>
    <mergeCell ref="BV233:BV235"/>
    <mergeCell ref="BV236:BV238"/>
    <mergeCell ref="BV239:BV241"/>
    <mergeCell ref="BV242:BV244"/>
    <mergeCell ref="BV245:BV247"/>
    <mergeCell ref="BV248:BV250"/>
    <mergeCell ref="BV251:BV253"/>
    <mergeCell ref="BV254:BV256"/>
    <mergeCell ref="BV257:BV259"/>
    <mergeCell ref="BV260:BV262"/>
    <mergeCell ref="BV263:BV265"/>
    <mergeCell ref="BV266:BV268"/>
    <mergeCell ref="BV269:BV271"/>
    <mergeCell ref="BV272:BV274"/>
    <mergeCell ref="BV275:BV277"/>
    <mergeCell ref="BV278:BV280"/>
    <mergeCell ref="BV281:BV283"/>
    <mergeCell ref="BV284:BV286"/>
    <mergeCell ref="BV287:BV289"/>
    <mergeCell ref="BV290:BV292"/>
    <mergeCell ref="BV293:BV295"/>
    <mergeCell ref="BV296:BV298"/>
    <mergeCell ref="BV299:BV301"/>
    <mergeCell ref="BV302:BV304"/>
    <mergeCell ref="BV305:BV307"/>
    <mergeCell ref="BV308:BV310"/>
    <mergeCell ref="BV311:BV313"/>
    <mergeCell ref="BV413:BV415"/>
    <mergeCell ref="BV314:BV316"/>
    <mergeCell ref="BV317:BV319"/>
    <mergeCell ref="BV320:BV322"/>
    <mergeCell ref="BV323:BV325"/>
    <mergeCell ref="BV326:BV328"/>
    <mergeCell ref="BV329:BV331"/>
    <mergeCell ref="BV332:BV334"/>
    <mergeCell ref="BV335:BV337"/>
    <mergeCell ref="BV338:BV340"/>
    <mergeCell ref="BV341:BV343"/>
    <mergeCell ref="BV344:BV346"/>
    <mergeCell ref="BV347:BV349"/>
    <mergeCell ref="BV350:BV352"/>
    <mergeCell ref="BV353:BV355"/>
    <mergeCell ref="BV356:BV358"/>
    <mergeCell ref="BV359:BV361"/>
    <mergeCell ref="BV362:BV364"/>
    <mergeCell ref="BV416:BV418"/>
    <mergeCell ref="BV419:BV421"/>
    <mergeCell ref="BV422:BV424"/>
    <mergeCell ref="BV425:BV427"/>
    <mergeCell ref="BV428:BV430"/>
    <mergeCell ref="BV431:BV433"/>
    <mergeCell ref="BV434:BV436"/>
    <mergeCell ref="BV437:BV439"/>
    <mergeCell ref="BV440:BV442"/>
    <mergeCell ref="BV443:BV445"/>
    <mergeCell ref="BV446:BV448"/>
    <mergeCell ref="BV449:BV451"/>
    <mergeCell ref="BV452:BV454"/>
    <mergeCell ref="BV455:BV457"/>
    <mergeCell ref="BV458:BV460"/>
    <mergeCell ref="BV461:BV463"/>
    <mergeCell ref="BV365:BV367"/>
    <mergeCell ref="BV368:BV370"/>
    <mergeCell ref="BV371:BV373"/>
    <mergeCell ref="BV374:BV376"/>
    <mergeCell ref="BV377:BV379"/>
    <mergeCell ref="BV380:BV382"/>
    <mergeCell ref="BV383:BV385"/>
    <mergeCell ref="BV386:BV388"/>
    <mergeCell ref="BV389:BV391"/>
    <mergeCell ref="BV392:BV394"/>
    <mergeCell ref="BV395:BV397"/>
    <mergeCell ref="BV398:BV400"/>
    <mergeCell ref="BV401:BV403"/>
    <mergeCell ref="BV404:BV406"/>
    <mergeCell ref="BV407:BV409"/>
    <mergeCell ref="BV410:BV412"/>
  </mergeCells>
  <phoneticPr fontId="1"/>
  <dataValidations count="3">
    <dataValidation imeMode="halfAlpha" allowBlank="1" showInputMessage="1" showErrorMessage="1" sqref="F461 M14:M463 F17 F23 F20 F26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29 F14"/>
    <dataValidation imeMode="halfKatakana" allowBlank="1" showInputMessage="1" showErrorMessage="1" sqref="E458:E459 E461:E462 E23:E24 E20:E21 E26:E27 E29:E30 E32:E33 E35:E36 E38:E39 E41:E42 E44:E45 E47:E48 E50:E51 E53:E54 E56:E57 E59:E60 E62:E63 E65:E66 E68:E69 E71:E72 E74:E75 E77:E78 E80:E81 E83:E84 E86:E87 E89:E90 E92:E93 E95:E96 E98:E99 E101:E102 E104:E105 E107:E108 E110:E111 E113:E114 E116:E117 E119:E120 E122:E123 E125:E126 E128:E129 E131:E132 E134:E135 E137:E138 E140:E141 E143:E144 E146:E147 E149:E150 E152:E153 E155:E156 E158:E159 E161:E162 E164:E165 E167:E168 E170:E171 E173:E174 E176:E177 E179:E180 E182:E183 E185:E186 E188:E189 E191:E192 E194:E195 E197:E198 E200:E201 E203:E204 E206:E207 E209:E210 E212:E213 E215:E216 E218:E219 E221:E222 E224:E225 E227:E228 E230:E231 E233:E234 E236:E237 E239:E240 E242:E243 E245:E246 E248:E249 E251:E252 E254:E255 E257:E258 E260:E261 E263:E264 E266:E267 E269:E270 E272:E273 E275:E276 E278:E279 E281:E282 E284:E285 E287:E288 E290:E291 E293:E294 E296:E297 E299:E300 E302:E303 E305:E306 E308:E309 E311:E312 E314:E315 E317:E318 E320:E321 E323:E324 E326:E327 E329:E330 E332:E333 E335:E336 E338:E339 E341:E342 E344:E345 E347:E348 E350:E351 E353:E354 E356:E357 E359:E360 E362:E363 E365:E366 E368:E369 E371:E372 E374:E375 E377:E378 E380:E381 E383:E384 E386:E387 E389:E390 E392:E393 E395:E396 E398:E399 E401:E402 E404:E405 E407:E408 E410:E411 E413:E414 E416:E417 E419:E420 E422:E423 E425:E426 E428:E429 E431:E432 E434:E435 E437:E438 E440:E441 E443:E444 E446:E447 E449:E450 E452:E453 E455:E456 E17:E18 E14:E15"/>
    <dataValidation type="list" allowBlank="1" showInputMessage="1" showErrorMessage="1" sqref="S14:T463">
      <formula1>$V$14</formula1>
    </dataValidation>
  </dataValidations>
  <pageMargins left="0.70866141732283472" right="0.70866141732283472" top="0.74803149606299213" bottom="0.74803149606299213" header="0.31496062992125984" footer="0.31496062992125984"/>
  <pageSetup paperSize="9" scale="53" fitToHeight="0" orientation="portrait" horizontalDpi="4294967293" verticalDpi="1200" r:id="rId1"/>
  <rowBreaks count="7" manualBreakCount="7">
    <brk id="73" max="19" man="1"/>
    <brk id="133" max="19" man="1"/>
    <brk id="193" max="19" man="1"/>
    <brk id="253" max="19" man="1"/>
    <brk id="313" max="19" man="1"/>
    <brk id="373" max="16383" man="1"/>
    <brk id="433" max="19" man="1"/>
  </rowBreaks>
  <colBreaks count="1" manualBreakCount="1">
    <brk id="12"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男子登録情報!$J$2:$J$22</xm:f>
          </x14:formula1>
          <xm:sqref>J14:J463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sheetPr>
  <dimension ref="A1:N402"/>
  <sheetViews>
    <sheetView view="pageBreakPreview" topLeftCell="A15" zoomScaleNormal="100" zoomScaleSheetLayoutView="100" workbookViewId="0">
      <selection activeCell="F22" sqref="F22"/>
    </sheetView>
  </sheetViews>
  <sheetFormatPr defaultRowHeight="13.5"/>
  <cols>
    <col min="2" max="2" width="14.125" bestFit="1" customWidth="1"/>
    <col min="3" max="3" width="18.875" bestFit="1" customWidth="1"/>
    <col min="4" max="4" width="10.125" bestFit="1" customWidth="1"/>
    <col min="5" max="5" width="11.875" customWidth="1"/>
    <col min="6" max="6" width="13.625" customWidth="1"/>
    <col min="7" max="7" width="16.375" customWidth="1"/>
    <col min="13" max="14" width="9" hidden="1" customWidth="1"/>
  </cols>
  <sheetData>
    <row r="1" spans="1:14" s="1" customFormat="1">
      <c r="A1" s="792" t="str">
        <f>CONCATENATE('加盟校情報&amp;大会設定'!G5,'加盟校情報&amp;大会設定'!H5,'加盟校情報&amp;大会設定'!I5,'加盟校情報&amp;大会設定'!J5)&amp;"  様式Ⅲ(明細書)"</f>
        <v>第85回東海学生陸上競技対校選手権大会  様式Ⅲ(明細書)</v>
      </c>
      <c r="B1" s="792"/>
      <c r="C1" s="792"/>
      <c r="D1" s="792"/>
      <c r="E1" s="792"/>
      <c r="F1" s="792"/>
      <c r="G1" s="792"/>
      <c r="H1" s="792"/>
      <c r="I1" s="792"/>
    </row>
    <row r="2" spans="1:14" s="1" customFormat="1">
      <c r="A2" s="792"/>
      <c r="B2" s="792"/>
      <c r="C2" s="792"/>
      <c r="D2" s="792"/>
      <c r="E2" s="792"/>
      <c r="F2" s="792"/>
      <c r="G2" s="792"/>
      <c r="H2" s="792"/>
      <c r="I2" s="792"/>
    </row>
    <row r="3" spans="1:14" s="1" customFormat="1">
      <c r="A3" s="792"/>
      <c r="B3" s="792"/>
      <c r="C3" s="792"/>
      <c r="D3" s="792"/>
      <c r="E3" s="792"/>
      <c r="F3" s="792"/>
      <c r="G3" s="792"/>
      <c r="H3" s="792"/>
      <c r="I3" s="792"/>
      <c r="M3" s="1">
        <v>1</v>
      </c>
      <c r="N3" s="1">
        <v>5000</v>
      </c>
    </row>
    <row r="4" spans="1:14" s="1" customFormat="1" ht="18.75">
      <c r="A4" s="4"/>
      <c r="B4" s="4"/>
      <c r="C4" s="4"/>
      <c r="D4" s="4"/>
      <c r="E4" s="4"/>
      <c r="F4" s="4"/>
      <c r="G4" s="4"/>
      <c r="H4" s="4"/>
      <c r="I4" s="4"/>
      <c r="M4" s="1">
        <v>2</v>
      </c>
      <c r="N4" s="1">
        <v>5000</v>
      </c>
    </row>
    <row r="5" spans="1:14" s="1" customFormat="1" ht="18.75">
      <c r="A5" s="4"/>
      <c r="B5" s="3" t="s">
        <v>1</v>
      </c>
      <c r="C5" s="793" t="str">
        <f>IF(基本情報登録!D8&gt;0,基本情報登録!D8,"")</f>
        <v/>
      </c>
      <c r="D5" s="793"/>
      <c r="E5" s="793"/>
      <c r="F5" s="793"/>
      <c r="G5" s="793"/>
      <c r="H5" s="4"/>
      <c r="I5" s="4"/>
      <c r="M5" s="1">
        <v>3</v>
      </c>
      <c r="N5" s="1">
        <v>5000</v>
      </c>
    </row>
    <row r="6" spans="1:14" s="1" customFormat="1" ht="18.75">
      <c r="A6" s="4"/>
      <c r="B6" s="3"/>
      <c r="C6" s="4"/>
      <c r="D6" s="4"/>
      <c r="E6" s="4"/>
      <c r="F6" s="4"/>
      <c r="G6" s="4"/>
      <c r="H6" s="4"/>
      <c r="I6" s="4"/>
      <c r="M6" s="1">
        <v>4</v>
      </c>
      <c r="N6" s="1">
        <v>5000</v>
      </c>
    </row>
    <row r="7" spans="1:14" s="1" customFormat="1" ht="18.75">
      <c r="A7" s="4"/>
      <c r="B7" s="3" t="s">
        <v>3530</v>
      </c>
      <c r="C7" s="793" t="str">
        <f>IF(基本情報登録!D25&gt;0,基本情報登録!D25,"")</f>
        <v/>
      </c>
      <c r="D7" s="793"/>
      <c r="E7" s="793"/>
      <c r="F7" s="793"/>
      <c r="G7" s="793"/>
      <c r="H7" s="4"/>
      <c r="I7" s="4"/>
      <c r="M7" s="1">
        <v>5</v>
      </c>
      <c r="N7" s="1">
        <v>5000</v>
      </c>
    </row>
    <row r="8" spans="1:14" s="1" customFormat="1" ht="18.75">
      <c r="A8" s="4"/>
      <c r="B8" s="3"/>
      <c r="C8" s="4"/>
      <c r="D8" s="4"/>
      <c r="E8" s="4"/>
      <c r="F8" s="4"/>
      <c r="G8" s="4"/>
      <c r="H8" s="4"/>
      <c r="I8" s="4"/>
      <c r="M8" s="1">
        <v>6</v>
      </c>
      <c r="N8" s="1">
        <v>10000</v>
      </c>
    </row>
    <row r="9" spans="1:14" s="1" customFormat="1" ht="18.75" hidden="1">
      <c r="A9" s="4"/>
      <c r="B9" s="3" t="s">
        <v>7</v>
      </c>
      <c r="C9" s="793" t="str">
        <f>IF(基本情報登録!D18&gt;0,基本情報登録!D18,"")</f>
        <v/>
      </c>
      <c r="D9" s="793"/>
      <c r="E9" s="793"/>
      <c r="F9" s="793"/>
      <c r="G9" s="793"/>
      <c r="H9" s="4"/>
      <c r="I9" s="4"/>
      <c r="M9" s="1">
        <v>7</v>
      </c>
      <c r="N9" s="1">
        <v>10000</v>
      </c>
    </row>
    <row r="10" spans="1:14" s="1" customFormat="1" ht="18.75">
      <c r="A10" s="4"/>
      <c r="B10" s="3"/>
      <c r="C10" s="4"/>
      <c r="D10" s="4"/>
      <c r="E10" s="4"/>
      <c r="F10" s="4"/>
      <c r="G10" s="4"/>
      <c r="H10" s="4"/>
      <c r="I10" s="4"/>
      <c r="M10" s="1">
        <v>8</v>
      </c>
      <c r="N10" s="1">
        <v>10000</v>
      </c>
    </row>
    <row r="11" spans="1:14" s="1" customFormat="1" ht="18.75">
      <c r="A11" s="4"/>
      <c r="B11" s="3" t="str">
        <f>基本情報登録!B27</f>
        <v>電話番号</v>
      </c>
      <c r="C11" s="793" t="str">
        <f>IF(基本情報登録!D27&gt;0,基本情報登録!D27,"")</f>
        <v/>
      </c>
      <c r="D11" s="793"/>
      <c r="E11" s="793"/>
      <c r="F11" s="793"/>
      <c r="G11" s="793"/>
      <c r="H11" s="4"/>
      <c r="I11" s="4"/>
      <c r="M11" s="1">
        <v>9</v>
      </c>
      <c r="N11" s="1">
        <v>10000</v>
      </c>
    </row>
    <row r="12" spans="1:14" s="1" customFormat="1" ht="18.75">
      <c r="A12" s="4"/>
      <c r="B12" s="4"/>
      <c r="C12" s="4"/>
      <c r="D12" s="4"/>
      <c r="E12" s="4"/>
      <c r="F12" s="4"/>
      <c r="G12" s="4"/>
      <c r="H12" s="4"/>
      <c r="I12" s="4"/>
      <c r="M12" s="1">
        <v>10</v>
      </c>
      <c r="N12" s="1">
        <v>10000</v>
      </c>
    </row>
    <row r="13" spans="1:14" s="1" customFormat="1" ht="18.75">
      <c r="A13" s="4"/>
      <c r="B13" s="4"/>
      <c r="C13" s="791" t="s">
        <v>1293</v>
      </c>
      <c r="D13" s="791"/>
      <c r="E13" s="791"/>
      <c r="F13" s="791"/>
      <c r="G13" s="791"/>
      <c r="H13" s="4"/>
      <c r="I13" s="4"/>
      <c r="M13" s="1">
        <v>11</v>
      </c>
      <c r="N13" s="1">
        <v>10000</v>
      </c>
    </row>
    <row r="14" spans="1:14" s="1" customFormat="1" ht="19.5" thickBot="1">
      <c r="A14" s="4"/>
      <c r="B14" s="3"/>
      <c r="C14" s="680"/>
      <c r="D14" s="680"/>
      <c r="E14" s="680"/>
      <c r="F14" s="680"/>
      <c r="G14" s="680"/>
      <c r="H14" s="4"/>
      <c r="I14" s="4"/>
      <c r="M14" s="1">
        <v>12</v>
      </c>
      <c r="N14" s="1">
        <v>10000</v>
      </c>
    </row>
    <row r="15" spans="1:14" s="1" customFormat="1" ht="19.5" thickBot="1">
      <c r="A15" s="4"/>
      <c r="B15" s="4"/>
      <c r="C15" s="804" t="s">
        <v>1294</v>
      </c>
      <c r="D15" s="805"/>
      <c r="E15" s="805"/>
      <c r="F15" s="805"/>
      <c r="G15" s="806"/>
      <c r="H15" s="4"/>
      <c r="I15" s="4"/>
      <c r="M15" s="1">
        <v>13</v>
      </c>
      <c r="N15" s="1">
        <v>10000</v>
      </c>
    </row>
    <row r="16" spans="1:14" s="1" customFormat="1" ht="19.5" thickBot="1">
      <c r="A16" s="4"/>
      <c r="B16" s="4"/>
      <c r="C16" s="43" t="s">
        <v>1303</v>
      </c>
      <c r="D16" s="57">
        <v>1500</v>
      </c>
      <c r="E16" s="58" t="s">
        <v>1295</v>
      </c>
      <c r="F16" s="59">
        <f>'様式Ⅰ(男子)'!R7</f>
        <v>0</v>
      </c>
      <c r="G16" s="64">
        <f>D16*F16</f>
        <v>0</v>
      </c>
      <c r="H16" s="4"/>
      <c r="I16" s="4"/>
      <c r="M16" s="1">
        <v>14</v>
      </c>
      <c r="N16" s="1">
        <v>10000</v>
      </c>
    </row>
    <row r="17" spans="1:14" s="1" customFormat="1" ht="20.25" thickTop="1" thickBot="1">
      <c r="A17" s="4"/>
      <c r="B17" s="4"/>
      <c r="C17" s="60" t="s">
        <v>1296</v>
      </c>
      <c r="D17" s="61">
        <v>2000</v>
      </c>
      <c r="E17" s="62" t="s">
        <v>1297</v>
      </c>
      <c r="F17" s="63">
        <f>'様式Ⅱ(男子4×100mR)'!L6+'様式Ⅱ(男子4×400mR)'!L6</f>
        <v>1</v>
      </c>
      <c r="G17" s="64">
        <f>D17*F17</f>
        <v>2000</v>
      </c>
      <c r="H17" s="4"/>
      <c r="I17" s="4"/>
      <c r="M17" s="1">
        <v>15</v>
      </c>
      <c r="N17" s="1">
        <v>10000</v>
      </c>
    </row>
    <row r="18" spans="1:14" s="1" customFormat="1" ht="20.25" thickTop="1" thickBot="1">
      <c r="A18" s="4"/>
      <c r="B18" s="4"/>
      <c r="C18" s="65"/>
      <c r="D18" s="66"/>
      <c r="E18" s="67"/>
      <c r="F18" s="67" t="s">
        <v>1298</v>
      </c>
      <c r="G18" s="68">
        <f>SUM(G16:G17)</f>
        <v>2000</v>
      </c>
      <c r="H18" s="4"/>
      <c r="I18" s="4"/>
      <c r="M18" s="1">
        <v>16</v>
      </c>
      <c r="N18" s="1">
        <v>15000</v>
      </c>
    </row>
    <row r="19" spans="1:14" s="1" customFormat="1" ht="19.5" thickBot="1">
      <c r="A19" s="4"/>
      <c r="B19" s="4"/>
      <c r="C19" s="4"/>
      <c r="D19" s="4"/>
      <c r="E19" s="3"/>
      <c r="F19" s="4"/>
      <c r="G19" s="69"/>
      <c r="H19" s="4"/>
      <c r="I19" s="4"/>
      <c r="M19" s="1">
        <v>17</v>
      </c>
      <c r="N19" s="1">
        <v>15000</v>
      </c>
    </row>
    <row r="20" spans="1:14" s="1" customFormat="1" ht="19.5" thickBot="1">
      <c r="A20" s="4"/>
      <c r="B20" s="4"/>
      <c r="C20" s="807" t="s">
        <v>1299</v>
      </c>
      <c r="D20" s="808"/>
      <c r="E20" s="808"/>
      <c r="F20" s="808"/>
      <c r="G20" s="809"/>
      <c r="H20" s="4"/>
      <c r="I20" s="4"/>
      <c r="M20" s="1">
        <v>18</v>
      </c>
      <c r="N20" s="1">
        <v>15000</v>
      </c>
    </row>
    <row r="21" spans="1:14" s="1" customFormat="1" ht="18.75">
      <c r="A21" s="4"/>
      <c r="B21" s="4"/>
      <c r="C21" s="41" t="s">
        <v>1303</v>
      </c>
      <c r="D21" s="70">
        <v>1500</v>
      </c>
      <c r="E21" s="71" t="s">
        <v>1300</v>
      </c>
      <c r="F21" s="72">
        <f>'様式Ⅰ(女子)'!R7</f>
        <v>0</v>
      </c>
      <c r="G21" s="73">
        <f>D21*F21</f>
        <v>0</v>
      </c>
      <c r="H21" s="4"/>
      <c r="I21" s="4"/>
      <c r="M21" s="1">
        <v>19</v>
      </c>
      <c r="N21" s="1">
        <v>15000</v>
      </c>
    </row>
    <row r="22" spans="1:14" s="1" customFormat="1" ht="19.5" thickBot="1">
      <c r="A22" s="4"/>
      <c r="B22" s="4"/>
      <c r="C22" s="60" t="s">
        <v>1296</v>
      </c>
      <c r="D22" s="61">
        <v>2000</v>
      </c>
      <c r="E22" s="62" t="s">
        <v>1297</v>
      </c>
      <c r="F22" s="63">
        <f>'様式Ⅱ(女子4×100mR)'!L7+'様式Ⅱ(女子4×400mR)'!L7</f>
        <v>2</v>
      </c>
      <c r="G22" s="64">
        <f>D22*F22</f>
        <v>4000</v>
      </c>
      <c r="H22" s="4"/>
      <c r="I22" s="4"/>
      <c r="M22" s="1">
        <v>20</v>
      </c>
      <c r="N22" s="1">
        <v>15000</v>
      </c>
    </row>
    <row r="23" spans="1:14" s="1" customFormat="1" ht="20.25" thickTop="1" thickBot="1">
      <c r="A23" s="4"/>
      <c r="B23" s="4"/>
      <c r="C23" s="65"/>
      <c r="D23" s="66"/>
      <c r="E23" s="66"/>
      <c r="F23" s="67" t="s">
        <v>1298</v>
      </c>
      <c r="G23" s="68">
        <f>SUM(G21:G22)</f>
        <v>4000</v>
      </c>
      <c r="H23" s="4"/>
      <c r="I23" s="4"/>
      <c r="M23" s="1">
        <v>21</v>
      </c>
      <c r="N23" s="1">
        <v>15000</v>
      </c>
    </row>
    <row r="24" spans="1:14" s="1" customFormat="1" ht="19.5" thickBot="1">
      <c r="A24" s="4"/>
      <c r="B24" s="4"/>
      <c r="C24" s="4"/>
      <c r="D24" s="4"/>
      <c r="E24" s="4"/>
      <c r="F24" s="3"/>
      <c r="G24" s="69"/>
      <c r="H24" s="4"/>
      <c r="I24" s="4"/>
      <c r="M24" s="1">
        <v>22</v>
      </c>
      <c r="N24" s="1">
        <v>15000</v>
      </c>
    </row>
    <row r="25" spans="1:14" s="1" customFormat="1" ht="19.5" thickBot="1">
      <c r="A25" s="4"/>
      <c r="B25" s="4"/>
      <c r="C25" s="819" t="s">
        <v>1304</v>
      </c>
      <c r="D25" s="820"/>
      <c r="E25" s="820"/>
      <c r="F25" s="820"/>
      <c r="G25" s="821"/>
      <c r="H25" s="4"/>
      <c r="I25" s="4"/>
      <c r="M25" s="1">
        <v>23</v>
      </c>
      <c r="N25" s="1">
        <v>15000</v>
      </c>
    </row>
    <row r="26" spans="1:14" s="1" customFormat="1" ht="19.5" thickBot="1">
      <c r="A26" s="4"/>
      <c r="B26" s="4"/>
      <c r="C26" s="627" t="s">
        <v>1334</v>
      </c>
      <c r="D26" s="628"/>
      <c r="E26" s="75">
        <f>'様式Ⅰ(男子)'!V12+'様式Ⅰ(女子)'!V12</f>
        <v>0</v>
      </c>
      <c r="F26" s="822" t="str">
        <f>IF(E26&gt;0,VLOOKUP(E26,M3:N402,2,0),"")</f>
        <v/>
      </c>
      <c r="G26" s="823"/>
      <c r="H26" s="4"/>
      <c r="I26" s="4"/>
      <c r="M26" s="1">
        <v>24</v>
      </c>
      <c r="N26" s="1">
        <v>15000</v>
      </c>
    </row>
    <row r="27" spans="1:14" s="1" customFormat="1" ht="19.5" thickBot="1">
      <c r="A27" s="4"/>
      <c r="B27" s="4"/>
      <c r="C27" s="4"/>
      <c r="D27" s="4"/>
      <c r="E27" s="4"/>
      <c r="F27" s="4"/>
      <c r="G27" s="4"/>
      <c r="H27" s="4"/>
      <c r="I27" s="4"/>
      <c r="M27" s="1">
        <v>25</v>
      </c>
      <c r="N27" s="1">
        <v>15000</v>
      </c>
    </row>
    <row r="28" spans="1:14" s="1" customFormat="1" ht="19.5" thickBot="1">
      <c r="A28" s="4"/>
      <c r="B28" s="4"/>
      <c r="C28" s="627" t="s">
        <v>1301</v>
      </c>
      <c r="D28" s="629"/>
      <c r="E28" s="810">
        <f>SUM(G18,G23,F26,)</f>
        <v>6000</v>
      </c>
      <c r="F28" s="811"/>
      <c r="G28" s="812"/>
      <c r="H28" s="4"/>
      <c r="I28" s="4"/>
      <c r="M28" s="1">
        <v>26</v>
      </c>
      <c r="N28" s="1">
        <v>15000</v>
      </c>
    </row>
    <row r="29" spans="1:14" s="1" customFormat="1" ht="19.5" thickBot="1">
      <c r="A29" s="4"/>
      <c r="B29" s="4"/>
      <c r="C29" s="3"/>
      <c r="D29" s="3"/>
      <c r="E29" s="69"/>
      <c r="F29" s="3"/>
      <c r="G29" s="3"/>
      <c r="H29" s="4"/>
      <c r="I29" s="4"/>
      <c r="M29" s="1">
        <v>27</v>
      </c>
      <c r="N29" s="1">
        <v>15000</v>
      </c>
    </row>
    <row r="30" spans="1:14" s="1" customFormat="1" ht="18.75">
      <c r="A30" s="4"/>
      <c r="B30" s="4"/>
      <c r="C30" s="813" t="s">
        <v>1302</v>
      </c>
      <c r="D30" s="815" t="s">
        <v>1305</v>
      </c>
      <c r="E30" s="815"/>
      <c r="F30" s="815"/>
      <c r="G30" s="816"/>
      <c r="H30" s="4"/>
      <c r="I30" s="4"/>
      <c r="M30" s="1">
        <v>28</v>
      </c>
      <c r="N30" s="1">
        <v>15000</v>
      </c>
    </row>
    <row r="31" spans="1:14" s="1" customFormat="1" ht="19.5" thickBot="1">
      <c r="A31" s="4"/>
      <c r="B31" s="4"/>
      <c r="C31" s="814"/>
      <c r="D31" s="817" t="s">
        <v>2112</v>
      </c>
      <c r="E31" s="817"/>
      <c r="F31" s="817"/>
      <c r="G31" s="818"/>
      <c r="H31" s="4"/>
      <c r="I31" s="4"/>
      <c r="M31" s="1">
        <v>29</v>
      </c>
      <c r="N31" s="1">
        <v>15000</v>
      </c>
    </row>
    <row r="32" spans="1:14" s="1" customFormat="1" ht="18.75" hidden="1">
      <c r="A32" s="4"/>
      <c r="B32" s="4"/>
      <c r="C32" s="162"/>
      <c r="D32" s="163"/>
      <c r="E32" s="163"/>
      <c r="F32" s="163"/>
      <c r="G32" s="163"/>
      <c r="H32" s="4"/>
      <c r="I32" s="4"/>
      <c r="M32" s="1">
        <v>30</v>
      </c>
      <c r="N32" s="1">
        <v>15000</v>
      </c>
    </row>
    <row r="33" spans="1:14" s="1" customFormat="1" ht="19.5" thickBot="1">
      <c r="A33" s="4"/>
      <c r="B33" s="4"/>
      <c r="C33" s="4"/>
      <c r="D33" s="74"/>
      <c r="E33" s="74"/>
      <c r="F33" s="74"/>
      <c r="G33" s="74"/>
      <c r="H33" s="4"/>
      <c r="I33" s="4"/>
      <c r="M33" s="1">
        <v>31</v>
      </c>
      <c r="N33" s="1">
        <v>25000</v>
      </c>
    </row>
    <row r="34" spans="1:14" s="1" customFormat="1" ht="19.5" thickBot="1">
      <c r="A34" s="4"/>
      <c r="B34" s="4"/>
      <c r="C34" s="791" t="s">
        <v>2095</v>
      </c>
      <c r="D34" s="791"/>
      <c r="E34" s="794" t="s">
        <v>1332</v>
      </c>
      <c r="F34" s="795"/>
      <c r="G34" s="4"/>
      <c r="H34" s="4"/>
      <c r="I34" s="4"/>
      <c r="M34" s="1">
        <v>32</v>
      </c>
      <c r="N34" s="1">
        <v>25000</v>
      </c>
    </row>
    <row r="35" spans="1:14" s="1" customFormat="1" ht="19.5" thickBot="1">
      <c r="A35" s="4"/>
      <c r="B35" s="4"/>
      <c r="C35" s="791" t="s">
        <v>2115</v>
      </c>
      <c r="D35" s="791"/>
      <c r="E35" s="717"/>
      <c r="F35" s="717"/>
      <c r="G35" s="717"/>
      <c r="H35" s="717"/>
      <c r="I35" s="717"/>
      <c r="M35" s="1">
        <v>33</v>
      </c>
      <c r="N35" s="1">
        <v>25000</v>
      </c>
    </row>
    <row r="36" spans="1:14" s="1" customFormat="1" ht="19.5" thickBot="1">
      <c r="A36" s="4"/>
      <c r="B36" s="4"/>
      <c r="C36" s="4"/>
      <c r="D36" s="4"/>
      <c r="E36" s="717"/>
      <c r="F36" s="717"/>
      <c r="G36" s="717"/>
      <c r="H36" s="717"/>
      <c r="I36" s="824"/>
      <c r="M36" s="1">
        <v>34</v>
      </c>
      <c r="N36" s="1">
        <v>25000</v>
      </c>
    </row>
    <row r="37" spans="1:14" s="1" customFormat="1" ht="18.75">
      <c r="A37" s="4"/>
      <c r="B37" s="796" t="s">
        <v>2116</v>
      </c>
      <c r="C37" s="797"/>
      <c r="D37" s="797"/>
      <c r="E37" s="798"/>
      <c r="F37" s="798"/>
      <c r="G37" s="798"/>
      <c r="H37" s="799"/>
      <c r="I37" s="111"/>
      <c r="M37" s="1">
        <v>35</v>
      </c>
      <c r="N37" s="1">
        <v>25000</v>
      </c>
    </row>
    <row r="38" spans="1:14" s="1" customFormat="1" ht="18.75">
      <c r="A38" s="4"/>
      <c r="B38" s="800"/>
      <c r="C38" s="798"/>
      <c r="D38" s="798"/>
      <c r="E38" s="798"/>
      <c r="F38" s="798"/>
      <c r="G38" s="798"/>
      <c r="H38" s="799"/>
      <c r="I38" s="4"/>
      <c r="M38" s="1">
        <v>36</v>
      </c>
      <c r="N38" s="1">
        <v>25000</v>
      </c>
    </row>
    <row r="39" spans="1:14" s="1" customFormat="1" ht="18.75">
      <c r="A39" s="4"/>
      <c r="B39" s="800"/>
      <c r="C39" s="798"/>
      <c r="D39" s="798"/>
      <c r="E39" s="798"/>
      <c r="F39" s="798"/>
      <c r="G39" s="798"/>
      <c r="H39" s="799"/>
      <c r="I39" s="4"/>
      <c r="M39" s="1">
        <v>37</v>
      </c>
      <c r="N39" s="1">
        <v>25000</v>
      </c>
    </row>
    <row r="40" spans="1:14" s="1" customFormat="1" ht="18.75">
      <c r="A40" s="4"/>
      <c r="B40" s="800"/>
      <c r="C40" s="798"/>
      <c r="D40" s="798"/>
      <c r="E40" s="798"/>
      <c r="F40" s="798"/>
      <c r="G40" s="798"/>
      <c r="H40" s="799"/>
      <c r="I40" s="4"/>
      <c r="M40" s="1">
        <v>38</v>
      </c>
      <c r="N40" s="1">
        <v>25000</v>
      </c>
    </row>
    <row r="41" spans="1:14" s="1" customFormat="1" ht="18.75">
      <c r="A41" s="4"/>
      <c r="B41" s="800"/>
      <c r="C41" s="798"/>
      <c r="D41" s="798"/>
      <c r="E41" s="798"/>
      <c r="F41" s="798"/>
      <c r="G41" s="798"/>
      <c r="H41" s="799"/>
      <c r="I41" s="4"/>
      <c r="M41" s="1">
        <v>39</v>
      </c>
      <c r="N41" s="1">
        <v>25000</v>
      </c>
    </row>
    <row r="42" spans="1:14" s="1" customFormat="1" ht="18.75">
      <c r="A42" s="4"/>
      <c r="B42" s="800"/>
      <c r="C42" s="798"/>
      <c r="D42" s="798"/>
      <c r="E42" s="798"/>
      <c r="F42" s="798"/>
      <c r="G42" s="798"/>
      <c r="H42" s="799"/>
      <c r="I42" s="4"/>
      <c r="M42" s="1">
        <v>40</v>
      </c>
      <c r="N42" s="1">
        <v>25000</v>
      </c>
    </row>
    <row r="43" spans="1:14" s="1" customFormat="1" ht="18.75">
      <c r="A43" s="4"/>
      <c r="B43" s="800"/>
      <c r="C43" s="798"/>
      <c r="D43" s="798"/>
      <c r="E43" s="798"/>
      <c r="F43" s="798"/>
      <c r="G43" s="798"/>
      <c r="H43" s="799"/>
      <c r="I43" s="4"/>
      <c r="M43" s="1">
        <v>41</v>
      </c>
      <c r="N43" s="1">
        <v>25000</v>
      </c>
    </row>
    <row r="44" spans="1:14" s="1" customFormat="1" ht="18.75">
      <c r="A44" s="4"/>
      <c r="B44" s="800"/>
      <c r="C44" s="798"/>
      <c r="D44" s="798"/>
      <c r="E44" s="798"/>
      <c r="F44" s="798"/>
      <c r="G44" s="798"/>
      <c r="H44" s="799"/>
      <c r="I44" s="4"/>
      <c r="M44" s="1">
        <v>42</v>
      </c>
      <c r="N44" s="1">
        <v>25000</v>
      </c>
    </row>
    <row r="45" spans="1:14" s="1" customFormat="1" ht="18.75">
      <c r="A45" s="4"/>
      <c r="B45" s="800"/>
      <c r="C45" s="798"/>
      <c r="D45" s="798"/>
      <c r="E45" s="798"/>
      <c r="F45" s="798"/>
      <c r="G45" s="798"/>
      <c r="H45" s="799"/>
      <c r="I45" s="4"/>
      <c r="M45" s="1">
        <v>43</v>
      </c>
      <c r="N45" s="1">
        <v>25000</v>
      </c>
    </row>
    <row r="46" spans="1:14" s="1" customFormat="1" ht="18.75">
      <c r="A46" s="4"/>
      <c r="B46" s="800"/>
      <c r="C46" s="798"/>
      <c r="D46" s="798"/>
      <c r="E46" s="798"/>
      <c r="F46" s="798"/>
      <c r="G46" s="798"/>
      <c r="H46" s="799"/>
      <c r="I46" s="4"/>
      <c r="M46" s="1">
        <v>44</v>
      </c>
      <c r="N46" s="1">
        <v>25000</v>
      </c>
    </row>
    <row r="47" spans="1:14" s="1" customFormat="1" ht="18.75">
      <c r="A47" s="4"/>
      <c r="B47" s="800"/>
      <c r="C47" s="798"/>
      <c r="D47" s="798"/>
      <c r="E47" s="798"/>
      <c r="F47" s="798"/>
      <c r="G47" s="798"/>
      <c r="H47" s="799"/>
      <c r="I47" s="4"/>
      <c r="M47" s="1">
        <v>45</v>
      </c>
      <c r="N47" s="1">
        <v>25000</v>
      </c>
    </row>
    <row r="48" spans="1:14" s="1" customFormat="1" ht="18.75">
      <c r="A48" s="4"/>
      <c r="B48" s="800"/>
      <c r="C48" s="798"/>
      <c r="D48" s="798"/>
      <c r="E48" s="798"/>
      <c r="F48" s="798"/>
      <c r="G48" s="798"/>
      <c r="H48" s="799"/>
      <c r="I48" s="4"/>
      <c r="M48" s="1">
        <v>46</v>
      </c>
      <c r="N48" s="1">
        <v>25000</v>
      </c>
    </row>
    <row r="49" spans="1:14" s="1" customFormat="1" ht="18.75">
      <c r="A49" s="4"/>
      <c r="B49" s="800"/>
      <c r="C49" s="798"/>
      <c r="D49" s="798"/>
      <c r="E49" s="798"/>
      <c r="F49" s="798"/>
      <c r="G49" s="798"/>
      <c r="H49" s="799"/>
      <c r="I49" s="4"/>
      <c r="M49" s="1">
        <v>47</v>
      </c>
      <c r="N49" s="1">
        <v>25000</v>
      </c>
    </row>
    <row r="50" spans="1:14" s="1" customFormat="1" ht="18.75">
      <c r="A50" s="4"/>
      <c r="B50" s="800"/>
      <c r="C50" s="798"/>
      <c r="D50" s="798"/>
      <c r="E50" s="798"/>
      <c r="F50" s="798"/>
      <c r="G50" s="798"/>
      <c r="H50" s="799"/>
      <c r="I50" s="4"/>
      <c r="M50" s="1">
        <v>48</v>
      </c>
      <c r="N50" s="1">
        <v>25000</v>
      </c>
    </row>
    <row r="51" spans="1:14" s="1" customFormat="1" ht="18.75">
      <c r="A51" s="4"/>
      <c r="B51" s="800"/>
      <c r="C51" s="798"/>
      <c r="D51" s="798"/>
      <c r="E51" s="798"/>
      <c r="F51" s="798"/>
      <c r="G51" s="798"/>
      <c r="H51" s="799"/>
      <c r="I51" s="4"/>
      <c r="M51" s="1">
        <v>49</v>
      </c>
      <c r="N51" s="1">
        <v>25000</v>
      </c>
    </row>
    <row r="52" spans="1:14" s="1" customFormat="1" ht="18.75">
      <c r="A52" s="4"/>
      <c r="B52" s="800"/>
      <c r="C52" s="798"/>
      <c r="D52" s="798"/>
      <c r="E52" s="798"/>
      <c r="F52" s="798"/>
      <c r="G52" s="798"/>
      <c r="H52" s="799"/>
      <c r="I52" s="4"/>
      <c r="M52" s="1">
        <v>50</v>
      </c>
      <c r="N52" s="1">
        <v>25000</v>
      </c>
    </row>
    <row r="53" spans="1:14" s="1" customFormat="1" ht="18.75">
      <c r="A53" s="4"/>
      <c r="B53" s="800"/>
      <c r="C53" s="798"/>
      <c r="D53" s="798"/>
      <c r="E53" s="798"/>
      <c r="F53" s="798"/>
      <c r="G53" s="798"/>
      <c r="H53" s="799"/>
      <c r="I53" s="4"/>
      <c r="M53" s="1">
        <v>51</v>
      </c>
      <c r="N53" s="1">
        <v>40000</v>
      </c>
    </row>
    <row r="54" spans="1:14" s="1" customFormat="1" ht="19.5" thickBot="1">
      <c r="A54" s="4"/>
      <c r="B54" s="801"/>
      <c r="C54" s="802"/>
      <c r="D54" s="802"/>
      <c r="E54" s="802"/>
      <c r="F54" s="802"/>
      <c r="G54" s="802"/>
      <c r="H54" s="803"/>
      <c r="I54" s="4"/>
      <c r="M54" s="1">
        <v>52</v>
      </c>
      <c r="N54" s="1">
        <v>40000</v>
      </c>
    </row>
    <row r="55" spans="1:14" s="1" customFormat="1" ht="18.75">
      <c r="A55" s="4"/>
      <c r="B55" s="4"/>
      <c r="C55" s="4"/>
      <c r="D55" s="4"/>
      <c r="E55" s="4"/>
      <c r="F55" s="4"/>
      <c r="G55" s="4"/>
      <c r="H55" s="4"/>
      <c r="I55" s="4"/>
      <c r="M55" s="1">
        <v>53</v>
      </c>
      <c r="N55" s="1">
        <v>40000</v>
      </c>
    </row>
    <row r="56" spans="1:14" s="1" customFormat="1">
      <c r="M56" s="1">
        <v>54</v>
      </c>
      <c r="N56" s="1">
        <v>40000</v>
      </c>
    </row>
    <row r="57" spans="1:14" s="1" customFormat="1">
      <c r="M57" s="1">
        <v>55</v>
      </c>
      <c r="N57" s="1">
        <v>40000</v>
      </c>
    </row>
    <row r="58" spans="1:14" s="1" customFormat="1">
      <c r="M58" s="1">
        <v>56</v>
      </c>
      <c r="N58" s="1">
        <v>40000</v>
      </c>
    </row>
    <row r="59" spans="1:14" s="1" customFormat="1">
      <c r="M59" s="1">
        <v>57</v>
      </c>
      <c r="N59" s="1">
        <v>40000</v>
      </c>
    </row>
    <row r="60" spans="1:14" s="1" customFormat="1">
      <c r="M60" s="1">
        <v>58</v>
      </c>
      <c r="N60" s="1">
        <v>40000</v>
      </c>
    </row>
    <row r="61" spans="1:14" s="1" customFormat="1">
      <c r="M61" s="1">
        <v>59</v>
      </c>
      <c r="N61" s="1">
        <v>40000</v>
      </c>
    </row>
    <row r="62" spans="1:14" s="1" customFormat="1">
      <c r="M62" s="1">
        <v>60</v>
      </c>
      <c r="N62" s="1">
        <v>40000</v>
      </c>
    </row>
    <row r="63" spans="1:14" s="1" customFormat="1">
      <c r="M63" s="1">
        <v>61</v>
      </c>
      <c r="N63" s="1">
        <v>40000</v>
      </c>
    </row>
    <row r="64" spans="1:14" s="1" customFormat="1">
      <c r="M64" s="1">
        <v>62</v>
      </c>
      <c r="N64" s="1">
        <v>40000</v>
      </c>
    </row>
    <row r="65" spans="13:14" s="1" customFormat="1">
      <c r="M65" s="1">
        <v>63</v>
      </c>
      <c r="N65" s="1">
        <v>40000</v>
      </c>
    </row>
    <row r="66" spans="13:14" s="1" customFormat="1">
      <c r="M66" s="1">
        <v>64</v>
      </c>
      <c r="N66" s="1">
        <v>40000</v>
      </c>
    </row>
    <row r="67" spans="13:14" s="1" customFormat="1">
      <c r="M67" s="1">
        <v>65</v>
      </c>
      <c r="N67" s="1">
        <v>40000</v>
      </c>
    </row>
    <row r="68" spans="13:14" s="1" customFormat="1">
      <c r="M68" s="1">
        <v>66</v>
      </c>
      <c r="N68" s="1">
        <v>40000</v>
      </c>
    </row>
    <row r="69" spans="13:14" s="1" customFormat="1">
      <c r="M69" s="1">
        <v>67</v>
      </c>
      <c r="N69" s="1">
        <v>40000</v>
      </c>
    </row>
    <row r="70" spans="13:14" s="1" customFormat="1">
      <c r="M70" s="1">
        <v>68</v>
      </c>
      <c r="N70" s="1">
        <v>40000</v>
      </c>
    </row>
    <row r="71" spans="13:14" s="1" customFormat="1">
      <c r="M71" s="1">
        <v>69</v>
      </c>
      <c r="N71" s="1">
        <v>40000</v>
      </c>
    </row>
    <row r="72" spans="13:14" s="1" customFormat="1">
      <c r="M72" s="1">
        <v>70</v>
      </c>
      <c r="N72" s="1">
        <v>40000</v>
      </c>
    </row>
    <row r="73" spans="13:14" s="1" customFormat="1">
      <c r="M73" s="1">
        <v>71</v>
      </c>
      <c r="N73" s="1">
        <v>40000</v>
      </c>
    </row>
    <row r="74" spans="13:14" s="1" customFormat="1">
      <c r="M74" s="1">
        <v>72</v>
      </c>
      <c r="N74" s="1">
        <v>40000</v>
      </c>
    </row>
    <row r="75" spans="13:14" s="1" customFormat="1">
      <c r="M75" s="1">
        <v>73</v>
      </c>
      <c r="N75" s="1">
        <v>40000</v>
      </c>
    </row>
    <row r="76" spans="13:14" s="1" customFormat="1">
      <c r="M76" s="1">
        <v>74</v>
      </c>
      <c r="N76" s="1">
        <v>40000</v>
      </c>
    </row>
    <row r="77" spans="13:14" s="1" customFormat="1">
      <c r="M77" s="1">
        <v>75</v>
      </c>
      <c r="N77" s="1">
        <v>40000</v>
      </c>
    </row>
    <row r="78" spans="13:14" s="1" customFormat="1">
      <c r="M78" s="1">
        <v>76</v>
      </c>
      <c r="N78" s="1">
        <v>40000</v>
      </c>
    </row>
    <row r="79" spans="13:14" s="1" customFormat="1">
      <c r="M79" s="1">
        <v>77</v>
      </c>
      <c r="N79" s="1">
        <v>40000</v>
      </c>
    </row>
    <row r="80" spans="13:14" s="1" customFormat="1">
      <c r="M80" s="1">
        <v>78</v>
      </c>
      <c r="N80" s="1">
        <v>40000</v>
      </c>
    </row>
    <row r="81" spans="13:14" s="1" customFormat="1">
      <c r="M81" s="1">
        <v>79</v>
      </c>
      <c r="N81" s="1">
        <v>40000</v>
      </c>
    </row>
    <row r="82" spans="13:14" s="1" customFormat="1">
      <c r="M82" s="1">
        <v>80</v>
      </c>
      <c r="N82" s="1">
        <v>40000</v>
      </c>
    </row>
    <row r="83" spans="13:14" s="1" customFormat="1">
      <c r="M83" s="1">
        <v>81</v>
      </c>
      <c r="N83" s="1">
        <v>40000</v>
      </c>
    </row>
    <row r="84" spans="13:14" s="1" customFormat="1">
      <c r="M84" s="1">
        <v>82</v>
      </c>
      <c r="N84" s="1">
        <v>40000</v>
      </c>
    </row>
    <row r="85" spans="13:14" s="1" customFormat="1">
      <c r="M85" s="1">
        <v>83</v>
      </c>
      <c r="N85" s="1">
        <v>40000</v>
      </c>
    </row>
    <row r="86" spans="13:14" s="1" customFormat="1">
      <c r="M86" s="1">
        <v>84</v>
      </c>
      <c r="N86" s="1">
        <v>40000</v>
      </c>
    </row>
    <row r="87" spans="13:14" s="1" customFormat="1">
      <c r="M87" s="1">
        <v>85</v>
      </c>
      <c r="N87" s="1">
        <v>40000</v>
      </c>
    </row>
    <row r="88" spans="13:14" s="1" customFormat="1">
      <c r="M88" s="1">
        <v>86</v>
      </c>
      <c r="N88" s="1">
        <v>40000</v>
      </c>
    </row>
    <row r="89" spans="13:14" s="1" customFormat="1">
      <c r="M89" s="1">
        <v>87</v>
      </c>
      <c r="N89" s="1">
        <v>40000</v>
      </c>
    </row>
    <row r="90" spans="13:14" s="1" customFormat="1">
      <c r="M90" s="1">
        <v>88</v>
      </c>
      <c r="N90" s="1">
        <v>40000</v>
      </c>
    </row>
    <row r="91" spans="13:14" s="1" customFormat="1">
      <c r="M91" s="1">
        <v>89</v>
      </c>
      <c r="N91" s="1">
        <v>40000</v>
      </c>
    </row>
    <row r="92" spans="13:14" s="1" customFormat="1">
      <c r="M92" s="1">
        <v>90</v>
      </c>
      <c r="N92" s="1">
        <v>40000</v>
      </c>
    </row>
    <row r="93" spans="13:14" s="1" customFormat="1">
      <c r="M93" s="1">
        <v>91</v>
      </c>
      <c r="N93" s="1">
        <v>40000</v>
      </c>
    </row>
    <row r="94" spans="13:14" s="1" customFormat="1">
      <c r="M94" s="1">
        <v>92</v>
      </c>
      <c r="N94" s="1">
        <v>40000</v>
      </c>
    </row>
    <row r="95" spans="13:14" s="1" customFormat="1">
      <c r="M95" s="1">
        <v>93</v>
      </c>
      <c r="N95" s="1">
        <v>40000</v>
      </c>
    </row>
    <row r="96" spans="13:14" s="1" customFormat="1">
      <c r="M96" s="1">
        <v>94</v>
      </c>
      <c r="N96" s="1">
        <v>40000</v>
      </c>
    </row>
    <row r="97" spans="13:14" s="1" customFormat="1">
      <c r="M97" s="1">
        <v>95</v>
      </c>
      <c r="N97" s="1">
        <v>40000</v>
      </c>
    </row>
    <row r="98" spans="13:14" s="1" customFormat="1">
      <c r="M98" s="1">
        <v>96</v>
      </c>
      <c r="N98" s="1">
        <v>40000</v>
      </c>
    </row>
    <row r="99" spans="13:14" s="1" customFormat="1">
      <c r="M99" s="1">
        <v>97</v>
      </c>
      <c r="N99" s="1">
        <v>40000</v>
      </c>
    </row>
    <row r="100" spans="13:14" s="1" customFormat="1">
      <c r="M100" s="1">
        <v>98</v>
      </c>
      <c r="N100" s="1">
        <v>40000</v>
      </c>
    </row>
    <row r="101" spans="13:14" s="1" customFormat="1">
      <c r="M101" s="1">
        <v>99</v>
      </c>
      <c r="N101" s="1">
        <v>40000</v>
      </c>
    </row>
    <row r="102" spans="13:14" s="1" customFormat="1">
      <c r="M102" s="1">
        <v>100</v>
      </c>
      <c r="N102" s="1">
        <v>40000</v>
      </c>
    </row>
    <row r="103" spans="13:14" s="1" customFormat="1">
      <c r="M103" s="1">
        <v>101</v>
      </c>
      <c r="N103" s="1">
        <v>40000</v>
      </c>
    </row>
    <row r="104" spans="13:14" s="1" customFormat="1">
      <c r="M104" s="1">
        <v>102</v>
      </c>
      <c r="N104" s="1">
        <v>40000</v>
      </c>
    </row>
    <row r="105" spans="13:14" s="1" customFormat="1">
      <c r="M105" s="1">
        <v>103</v>
      </c>
      <c r="N105" s="1">
        <v>40000</v>
      </c>
    </row>
    <row r="106" spans="13:14" s="1" customFormat="1">
      <c r="M106" s="1">
        <v>104</v>
      </c>
      <c r="N106" s="1">
        <v>40000</v>
      </c>
    </row>
    <row r="107" spans="13:14" s="1" customFormat="1">
      <c r="M107" s="1">
        <v>105</v>
      </c>
      <c r="N107" s="1">
        <v>40000</v>
      </c>
    </row>
    <row r="108" spans="13:14" s="1" customFormat="1">
      <c r="M108" s="1">
        <v>106</v>
      </c>
      <c r="N108" s="1">
        <v>40000</v>
      </c>
    </row>
    <row r="109" spans="13:14" s="1" customFormat="1">
      <c r="M109" s="1">
        <v>107</v>
      </c>
      <c r="N109" s="1">
        <v>40000</v>
      </c>
    </row>
    <row r="110" spans="13:14" s="1" customFormat="1">
      <c r="M110" s="1">
        <v>108</v>
      </c>
      <c r="N110" s="1">
        <v>40000</v>
      </c>
    </row>
    <row r="111" spans="13:14" s="1" customFormat="1">
      <c r="M111" s="1">
        <v>109</v>
      </c>
      <c r="N111" s="1">
        <v>40000</v>
      </c>
    </row>
    <row r="112" spans="13:14" s="1" customFormat="1">
      <c r="M112" s="1">
        <v>110</v>
      </c>
      <c r="N112" s="1">
        <v>40000</v>
      </c>
    </row>
    <row r="113" spans="13:14" s="1" customFormat="1">
      <c r="M113" s="1">
        <v>111</v>
      </c>
      <c r="N113" s="1">
        <v>40000</v>
      </c>
    </row>
    <row r="114" spans="13:14" s="1" customFormat="1">
      <c r="M114" s="1">
        <v>112</v>
      </c>
      <c r="N114" s="1">
        <v>40000</v>
      </c>
    </row>
    <row r="115" spans="13:14" s="1" customFormat="1">
      <c r="M115" s="1">
        <v>113</v>
      </c>
      <c r="N115" s="1">
        <v>40000</v>
      </c>
    </row>
    <row r="116" spans="13:14" s="1" customFormat="1">
      <c r="M116" s="1">
        <v>114</v>
      </c>
      <c r="N116" s="1">
        <v>40000</v>
      </c>
    </row>
    <row r="117" spans="13:14" s="1" customFormat="1">
      <c r="M117" s="1">
        <v>115</v>
      </c>
      <c r="N117" s="1">
        <v>40000</v>
      </c>
    </row>
    <row r="118" spans="13:14" s="1" customFormat="1">
      <c r="M118" s="1">
        <v>116</v>
      </c>
      <c r="N118" s="1">
        <v>40000</v>
      </c>
    </row>
    <row r="119" spans="13:14" s="1" customFormat="1">
      <c r="M119" s="1">
        <v>117</v>
      </c>
      <c r="N119" s="1">
        <v>40000</v>
      </c>
    </row>
    <row r="120" spans="13:14" s="1" customFormat="1">
      <c r="M120" s="1">
        <v>118</v>
      </c>
      <c r="N120" s="1">
        <v>40000</v>
      </c>
    </row>
    <row r="121" spans="13:14" s="1" customFormat="1">
      <c r="M121" s="1">
        <v>119</v>
      </c>
      <c r="N121" s="1">
        <v>40000</v>
      </c>
    </row>
    <row r="122" spans="13:14" s="1" customFormat="1">
      <c r="M122" s="1">
        <v>120</v>
      </c>
      <c r="N122" s="1">
        <v>40000</v>
      </c>
    </row>
    <row r="123" spans="13:14" s="1" customFormat="1">
      <c r="M123" s="1">
        <v>121</v>
      </c>
      <c r="N123" s="1">
        <v>40000</v>
      </c>
    </row>
    <row r="124" spans="13:14" s="1" customFormat="1">
      <c r="M124" s="1">
        <v>122</v>
      </c>
      <c r="N124" s="1">
        <v>40000</v>
      </c>
    </row>
    <row r="125" spans="13:14" s="1" customFormat="1">
      <c r="M125" s="1">
        <v>123</v>
      </c>
      <c r="N125" s="1">
        <v>40000</v>
      </c>
    </row>
    <row r="126" spans="13:14" s="1" customFormat="1">
      <c r="M126" s="1">
        <v>124</v>
      </c>
      <c r="N126" s="1">
        <v>40000</v>
      </c>
    </row>
    <row r="127" spans="13:14" s="1" customFormat="1">
      <c r="M127" s="1">
        <v>125</v>
      </c>
      <c r="N127" s="1">
        <v>40000</v>
      </c>
    </row>
    <row r="128" spans="13:14" s="1" customFormat="1">
      <c r="M128" s="1">
        <v>126</v>
      </c>
      <c r="N128" s="1">
        <v>40000</v>
      </c>
    </row>
    <row r="129" spans="13:14" s="1" customFormat="1">
      <c r="M129" s="1">
        <v>127</v>
      </c>
      <c r="N129" s="1">
        <v>40000</v>
      </c>
    </row>
    <row r="130" spans="13:14" s="1" customFormat="1">
      <c r="M130" s="1">
        <v>128</v>
      </c>
      <c r="N130" s="1">
        <v>40000</v>
      </c>
    </row>
    <row r="131" spans="13:14" s="1" customFormat="1">
      <c r="M131" s="1">
        <v>129</v>
      </c>
      <c r="N131" s="1">
        <v>40000</v>
      </c>
    </row>
    <row r="132" spans="13:14" s="1" customFormat="1">
      <c r="M132" s="1">
        <v>130</v>
      </c>
      <c r="N132" s="1">
        <v>40000</v>
      </c>
    </row>
    <row r="133" spans="13:14" s="1" customFormat="1">
      <c r="M133" s="1">
        <v>131</v>
      </c>
      <c r="N133" s="1">
        <v>40000</v>
      </c>
    </row>
    <row r="134" spans="13:14" s="1" customFormat="1">
      <c r="M134" s="1">
        <v>132</v>
      </c>
      <c r="N134" s="1">
        <v>40000</v>
      </c>
    </row>
    <row r="135" spans="13:14" s="1" customFormat="1">
      <c r="M135" s="1">
        <v>133</v>
      </c>
      <c r="N135" s="1">
        <v>40000</v>
      </c>
    </row>
    <row r="136" spans="13:14" s="1" customFormat="1">
      <c r="M136" s="1">
        <v>134</v>
      </c>
      <c r="N136" s="1">
        <v>40000</v>
      </c>
    </row>
    <row r="137" spans="13:14" s="1" customFormat="1">
      <c r="M137" s="1">
        <v>135</v>
      </c>
      <c r="N137" s="1">
        <v>40000</v>
      </c>
    </row>
    <row r="138" spans="13:14" s="1" customFormat="1">
      <c r="M138" s="1">
        <v>136</v>
      </c>
      <c r="N138" s="1">
        <v>40000</v>
      </c>
    </row>
    <row r="139" spans="13:14" s="1" customFormat="1">
      <c r="M139" s="1">
        <v>137</v>
      </c>
      <c r="N139" s="1">
        <v>40000</v>
      </c>
    </row>
    <row r="140" spans="13:14" s="1" customFormat="1">
      <c r="M140" s="1">
        <v>138</v>
      </c>
      <c r="N140" s="1">
        <v>40000</v>
      </c>
    </row>
    <row r="141" spans="13:14" s="1" customFormat="1">
      <c r="M141" s="1">
        <v>139</v>
      </c>
      <c r="N141" s="1">
        <v>40000</v>
      </c>
    </row>
    <row r="142" spans="13:14" s="1" customFormat="1">
      <c r="M142" s="1">
        <v>140</v>
      </c>
      <c r="N142" s="1">
        <v>40000</v>
      </c>
    </row>
    <row r="143" spans="13:14" s="1" customFormat="1">
      <c r="M143" s="1">
        <v>141</v>
      </c>
      <c r="N143" s="1">
        <v>40000</v>
      </c>
    </row>
    <row r="144" spans="13:14" s="1" customFormat="1">
      <c r="M144" s="1">
        <v>142</v>
      </c>
      <c r="N144" s="1">
        <v>40000</v>
      </c>
    </row>
    <row r="145" spans="13:14" s="1" customFormat="1">
      <c r="M145" s="1">
        <v>143</v>
      </c>
      <c r="N145" s="1">
        <v>40000</v>
      </c>
    </row>
    <row r="146" spans="13:14" s="1" customFormat="1">
      <c r="M146" s="1">
        <v>144</v>
      </c>
      <c r="N146" s="1">
        <v>40000</v>
      </c>
    </row>
    <row r="147" spans="13:14" s="1" customFormat="1">
      <c r="M147" s="1">
        <v>145</v>
      </c>
      <c r="N147" s="1">
        <v>40000</v>
      </c>
    </row>
    <row r="148" spans="13:14" s="1" customFormat="1">
      <c r="M148" s="1">
        <v>146</v>
      </c>
      <c r="N148" s="1">
        <v>40000</v>
      </c>
    </row>
    <row r="149" spans="13:14" s="1" customFormat="1">
      <c r="M149" s="1">
        <v>147</v>
      </c>
      <c r="N149" s="1">
        <v>40000</v>
      </c>
    </row>
    <row r="150" spans="13:14" s="1" customFormat="1">
      <c r="M150" s="1">
        <v>148</v>
      </c>
      <c r="N150" s="1">
        <v>40000</v>
      </c>
    </row>
    <row r="151" spans="13:14" s="1" customFormat="1">
      <c r="M151" s="1">
        <v>149</v>
      </c>
      <c r="N151" s="1">
        <v>40000</v>
      </c>
    </row>
    <row r="152" spans="13:14" s="1" customFormat="1">
      <c r="M152" s="1">
        <v>150</v>
      </c>
      <c r="N152" s="1">
        <v>40000</v>
      </c>
    </row>
    <row r="153" spans="13:14" s="1" customFormat="1">
      <c r="M153" s="1">
        <v>151</v>
      </c>
      <c r="N153" s="1">
        <v>40000</v>
      </c>
    </row>
    <row r="154" spans="13:14" s="1" customFormat="1">
      <c r="M154" s="1">
        <v>152</v>
      </c>
      <c r="N154" s="1">
        <v>40000</v>
      </c>
    </row>
    <row r="155" spans="13:14" s="1" customFormat="1">
      <c r="M155" s="1">
        <v>153</v>
      </c>
      <c r="N155" s="1">
        <v>40000</v>
      </c>
    </row>
    <row r="156" spans="13:14" s="1" customFormat="1">
      <c r="M156" s="1">
        <v>154</v>
      </c>
      <c r="N156" s="1">
        <v>40000</v>
      </c>
    </row>
    <row r="157" spans="13:14" s="1" customFormat="1">
      <c r="M157" s="1">
        <v>155</v>
      </c>
      <c r="N157" s="1">
        <v>40000</v>
      </c>
    </row>
    <row r="158" spans="13:14" s="1" customFormat="1">
      <c r="M158" s="1">
        <v>156</v>
      </c>
      <c r="N158" s="1">
        <v>40000</v>
      </c>
    </row>
    <row r="159" spans="13:14" s="1" customFormat="1">
      <c r="M159" s="1">
        <v>157</v>
      </c>
      <c r="N159" s="1">
        <v>40000</v>
      </c>
    </row>
    <row r="160" spans="13:14" s="1" customFormat="1">
      <c r="M160" s="1">
        <v>158</v>
      </c>
      <c r="N160" s="1">
        <v>40000</v>
      </c>
    </row>
    <row r="161" spans="13:14" s="1" customFormat="1">
      <c r="M161" s="1">
        <v>159</v>
      </c>
      <c r="N161" s="1">
        <v>40000</v>
      </c>
    </row>
    <row r="162" spans="13:14" s="1" customFormat="1">
      <c r="M162" s="1">
        <v>160</v>
      </c>
      <c r="N162" s="1">
        <v>40000</v>
      </c>
    </row>
    <row r="163" spans="13:14" s="1" customFormat="1">
      <c r="M163" s="1">
        <v>161</v>
      </c>
      <c r="N163" s="1">
        <v>40000</v>
      </c>
    </row>
    <row r="164" spans="13:14" s="1" customFormat="1">
      <c r="M164" s="1">
        <v>162</v>
      </c>
      <c r="N164" s="1">
        <v>40000</v>
      </c>
    </row>
    <row r="165" spans="13:14" s="1" customFormat="1">
      <c r="M165" s="1">
        <v>163</v>
      </c>
      <c r="N165" s="1">
        <v>40000</v>
      </c>
    </row>
    <row r="166" spans="13:14" s="1" customFormat="1">
      <c r="M166" s="1">
        <v>164</v>
      </c>
      <c r="N166" s="1">
        <v>40000</v>
      </c>
    </row>
    <row r="167" spans="13:14" s="1" customFormat="1">
      <c r="M167" s="1">
        <v>165</v>
      </c>
      <c r="N167" s="1">
        <v>40000</v>
      </c>
    </row>
    <row r="168" spans="13:14" s="1" customFormat="1">
      <c r="M168" s="1">
        <v>166</v>
      </c>
      <c r="N168" s="1">
        <v>40000</v>
      </c>
    </row>
    <row r="169" spans="13:14" s="1" customFormat="1">
      <c r="M169" s="1">
        <v>167</v>
      </c>
      <c r="N169" s="1">
        <v>40000</v>
      </c>
    </row>
    <row r="170" spans="13:14" s="1" customFormat="1">
      <c r="M170" s="1">
        <v>168</v>
      </c>
      <c r="N170" s="1">
        <v>40000</v>
      </c>
    </row>
    <row r="171" spans="13:14" s="1" customFormat="1">
      <c r="M171" s="1">
        <v>169</v>
      </c>
      <c r="N171" s="1">
        <v>40000</v>
      </c>
    </row>
    <row r="172" spans="13:14" s="1" customFormat="1">
      <c r="M172" s="1">
        <v>170</v>
      </c>
      <c r="N172" s="1">
        <v>40000</v>
      </c>
    </row>
    <row r="173" spans="13:14" s="1" customFormat="1">
      <c r="M173" s="1">
        <v>171</v>
      </c>
      <c r="N173" s="1">
        <v>40000</v>
      </c>
    </row>
    <row r="174" spans="13:14" s="1" customFormat="1">
      <c r="M174" s="1">
        <v>172</v>
      </c>
      <c r="N174" s="1">
        <v>40000</v>
      </c>
    </row>
    <row r="175" spans="13:14" s="1" customFormat="1">
      <c r="M175" s="1">
        <v>173</v>
      </c>
      <c r="N175" s="1">
        <v>40000</v>
      </c>
    </row>
    <row r="176" spans="13:14" s="1" customFormat="1">
      <c r="M176" s="1">
        <v>174</v>
      </c>
      <c r="N176" s="1">
        <v>40000</v>
      </c>
    </row>
    <row r="177" spans="13:14" s="1" customFormat="1">
      <c r="M177" s="1">
        <v>175</v>
      </c>
      <c r="N177" s="1">
        <v>40000</v>
      </c>
    </row>
    <row r="178" spans="13:14" s="1" customFormat="1">
      <c r="M178" s="1">
        <v>176</v>
      </c>
      <c r="N178" s="1">
        <v>40000</v>
      </c>
    </row>
    <row r="179" spans="13:14" s="1" customFormat="1">
      <c r="M179" s="1">
        <v>177</v>
      </c>
      <c r="N179" s="1">
        <v>40000</v>
      </c>
    </row>
    <row r="180" spans="13:14" s="1" customFormat="1">
      <c r="M180" s="1">
        <v>178</v>
      </c>
      <c r="N180" s="1">
        <v>40000</v>
      </c>
    </row>
    <row r="181" spans="13:14" s="1" customFormat="1">
      <c r="M181" s="1">
        <v>179</v>
      </c>
      <c r="N181" s="1">
        <v>40000</v>
      </c>
    </row>
    <row r="182" spans="13:14" s="1" customFormat="1">
      <c r="M182" s="1">
        <v>180</v>
      </c>
      <c r="N182" s="1">
        <v>40000</v>
      </c>
    </row>
    <row r="183" spans="13:14" s="1" customFormat="1">
      <c r="M183" s="1">
        <v>181</v>
      </c>
      <c r="N183" s="1">
        <v>40000</v>
      </c>
    </row>
    <row r="184" spans="13:14" s="1" customFormat="1">
      <c r="M184" s="1">
        <v>182</v>
      </c>
      <c r="N184" s="1">
        <v>40000</v>
      </c>
    </row>
    <row r="185" spans="13:14" s="1" customFormat="1">
      <c r="M185" s="1">
        <v>183</v>
      </c>
      <c r="N185" s="1">
        <v>40000</v>
      </c>
    </row>
    <row r="186" spans="13:14" s="1" customFormat="1">
      <c r="M186" s="1">
        <v>184</v>
      </c>
      <c r="N186" s="1">
        <v>40000</v>
      </c>
    </row>
    <row r="187" spans="13:14" s="1" customFormat="1">
      <c r="M187" s="1">
        <v>185</v>
      </c>
      <c r="N187" s="1">
        <v>40000</v>
      </c>
    </row>
    <row r="188" spans="13:14" s="1" customFormat="1">
      <c r="M188" s="1">
        <v>186</v>
      </c>
      <c r="N188" s="1">
        <v>40000</v>
      </c>
    </row>
    <row r="189" spans="13:14" s="1" customFormat="1">
      <c r="M189" s="1">
        <v>187</v>
      </c>
      <c r="N189" s="1">
        <v>40000</v>
      </c>
    </row>
    <row r="190" spans="13:14" s="1" customFormat="1">
      <c r="M190" s="1">
        <v>188</v>
      </c>
      <c r="N190" s="1">
        <v>40000</v>
      </c>
    </row>
    <row r="191" spans="13:14" s="1" customFormat="1">
      <c r="M191" s="1">
        <v>189</v>
      </c>
      <c r="N191" s="1">
        <v>40000</v>
      </c>
    </row>
    <row r="192" spans="13:14" s="1" customFormat="1">
      <c r="M192" s="1">
        <v>190</v>
      </c>
      <c r="N192" s="1">
        <v>40000</v>
      </c>
    </row>
    <row r="193" spans="13:14" s="1" customFormat="1">
      <c r="M193" s="1">
        <v>191</v>
      </c>
      <c r="N193" s="1">
        <v>40000</v>
      </c>
    </row>
    <row r="194" spans="13:14" s="1" customFormat="1">
      <c r="M194" s="1">
        <v>192</v>
      </c>
      <c r="N194" s="1">
        <v>40000</v>
      </c>
    </row>
    <row r="195" spans="13:14" s="1" customFormat="1">
      <c r="M195" s="1">
        <v>193</v>
      </c>
      <c r="N195" s="1">
        <v>40000</v>
      </c>
    </row>
    <row r="196" spans="13:14" s="1" customFormat="1">
      <c r="M196" s="1">
        <v>194</v>
      </c>
      <c r="N196" s="1">
        <v>40000</v>
      </c>
    </row>
    <row r="197" spans="13:14" s="1" customFormat="1">
      <c r="M197" s="1">
        <v>195</v>
      </c>
      <c r="N197" s="1">
        <v>40000</v>
      </c>
    </row>
    <row r="198" spans="13:14" s="1" customFormat="1">
      <c r="M198" s="1">
        <v>196</v>
      </c>
      <c r="N198" s="1">
        <v>40000</v>
      </c>
    </row>
    <row r="199" spans="13:14" s="1" customFormat="1">
      <c r="M199" s="1">
        <v>197</v>
      </c>
      <c r="N199" s="1">
        <v>40000</v>
      </c>
    </row>
    <row r="200" spans="13:14" s="1" customFormat="1">
      <c r="M200" s="1">
        <v>198</v>
      </c>
      <c r="N200" s="1">
        <v>40000</v>
      </c>
    </row>
    <row r="201" spans="13:14" s="1" customFormat="1">
      <c r="M201" s="1">
        <v>199</v>
      </c>
      <c r="N201" s="1">
        <v>40000</v>
      </c>
    </row>
    <row r="202" spans="13:14" s="1" customFormat="1">
      <c r="M202" s="1">
        <v>200</v>
      </c>
      <c r="N202" s="1">
        <v>40000</v>
      </c>
    </row>
    <row r="203" spans="13:14" s="1" customFormat="1">
      <c r="M203" s="1">
        <v>201</v>
      </c>
      <c r="N203" s="1">
        <v>40000</v>
      </c>
    </row>
    <row r="204" spans="13:14" s="1" customFormat="1">
      <c r="M204" s="1">
        <v>202</v>
      </c>
      <c r="N204" s="1">
        <v>40000</v>
      </c>
    </row>
    <row r="205" spans="13:14" s="1" customFormat="1">
      <c r="M205" s="1">
        <v>203</v>
      </c>
      <c r="N205" s="1">
        <v>40000</v>
      </c>
    </row>
    <row r="206" spans="13:14" s="1" customFormat="1">
      <c r="M206" s="1">
        <v>204</v>
      </c>
      <c r="N206" s="1">
        <v>40000</v>
      </c>
    </row>
    <row r="207" spans="13:14" s="1" customFormat="1">
      <c r="M207" s="1">
        <v>205</v>
      </c>
      <c r="N207" s="1">
        <v>40000</v>
      </c>
    </row>
    <row r="208" spans="13:14" s="1" customFormat="1">
      <c r="M208" s="1">
        <v>206</v>
      </c>
      <c r="N208" s="1">
        <v>40000</v>
      </c>
    </row>
    <row r="209" spans="13:14" s="1" customFormat="1">
      <c r="M209" s="1">
        <v>207</v>
      </c>
      <c r="N209" s="1">
        <v>40000</v>
      </c>
    </row>
    <row r="210" spans="13:14" s="1" customFormat="1">
      <c r="M210" s="1">
        <v>208</v>
      </c>
      <c r="N210" s="1">
        <v>40000</v>
      </c>
    </row>
    <row r="211" spans="13:14" s="1" customFormat="1">
      <c r="M211" s="1">
        <v>209</v>
      </c>
      <c r="N211" s="1">
        <v>40000</v>
      </c>
    </row>
    <row r="212" spans="13:14" s="1" customFormat="1">
      <c r="M212" s="1">
        <v>210</v>
      </c>
      <c r="N212" s="1">
        <v>40000</v>
      </c>
    </row>
    <row r="213" spans="13:14" s="1" customFormat="1">
      <c r="M213" s="1">
        <v>211</v>
      </c>
      <c r="N213" s="1">
        <v>40000</v>
      </c>
    </row>
    <row r="214" spans="13:14" s="1" customFormat="1">
      <c r="M214" s="1">
        <v>212</v>
      </c>
      <c r="N214" s="1">
        <v>40000</v>
      </c>
    </row>
    <row r="215" spans="13:14" s="1" customFormat="1">
      <c r="M215" s="1">
        <v>213</v>
      </c>
      <c r="N215" s="1">
        <v>40000</v>
      </c>
    </row>
    <row r="216" spans="13:14" s="1" customFormat="1">
      <c r="M216" s="1">
        <v>214</v>
      </c>
      <c r="N216" s="1">
        <v>40000</v>
      </c>
    </row>
    <row r="217" spans="13:14" s="1" customFormat="1">
      <c r="M217" s="1">
        <v>215</v>
      </c>
      <c r="N217" s="1">
        <v>40000</v>
      </c>
    </row>
    <row r="218" spans="13:14" s="1" customFormat="1">
      <c r="M218" s="1">
        <v>216</v>
      </c>
      <c r="N218" s="1">
        <v>40000</v>
      </c>
    </row>
    <row r="219" spans="13:14" s="1" customFormat="1">
      <c r="M219" s="1">
        <v>217</v>
      </c>
      <c r="N219" s="1">
        <v>40000</v>
      </c>
    </row>
    <row r="220" spans="13:14" s="1" customFormat="1">
      <c r="M220" s="1">
        <v>218</v>
      </c>
      <c r="N220" s="1">
        <v>40000</v>
      </c>
    </row>
    <row r="221" spans="13:14" s="1" customFormat="1">
      <c r="M221" s="1">
        <v>219</v>
      </c>
      <c r="N221" s="1">
        <v>40000</v>
      </c>
    </row>
    <row r="222" spans="13:14" s="1" customFormat="1">
      <c r="M222" s="1">
        <v>220</v>
      </c>
      <c r="N222" s="1">
        <v>40000</v>
      </c>
    </row>
    <row r="223" spans="13:14" s="1" customFormat="1">
      <c r="M223" s="1">
        <v>221</v>
      </c>
      <c r="N223" s="1">
        <v>40000</v>
      </c>
    </row>
    <row r="224" spans="13:14" s="1" customFormat="1">
      <c r="M224" s="1">
        <v>222</v>
      </c>
      <c r="N224" s="1">
        <v>40000</v>
      </c>
    </row>
    <row r="225" spans="13:14" s="1" customFormat="1">
      <c r="M225" s="1">
        <v>223</v>
      </c>
      <c r="N225" s="1">
        <v>40000</v>
      </c>
    </row>
    <row r="226" spans="13:14" s="1" customFormat="1">
      <c r="M226" s="1">
        <v>224</v>
      </c>
      <c r="N226" s="1">
        <v>40000</v>
      </c>
    </row>
    <row r="227" spans="13:14" s="1" customFormat="1">
      <c r="M227" s="1">
        <v>225</v>
      </c>
      <c r="N227" s="1">
        <v>40000</v>
      </c>
    </row>
    <row r="228" spans="13:14" s="1" customFormat="1">
      <c r="M228" s="1">
        <v>226</v>
      </c>
      <c r="N228" s="1">
        <v>40000</v>
      </c>
    </row>
    <row r="229" spans="13:14" s="1" customFormat="1">
      <c r="M229" s="1">
        <v>227</v>
      </c>
      <c r="N229" s="1">
        <v>40000</v>
      </c>
    </row>
    <row r="230" spans="13:14" s="1" customFormat="1">
      <c r="M230" s="1">
        <v>228</v>
      </c>
      <c r="N230" s="1">
        <v>40000</v>
      </c>
    </row>
    <row r="231" spans="13:14" s="1" customFormat="1">
      <c r="M231" s="1">
        <v>229</v>
      </c>
      <c r="N231" s="1">
        <v>40000</v>
      </c>
    </row>
    <row r="232" spans="13:14" s="1" customFormat="1">
      <c r="M232" s="1">
        <v>230</v>
      </c>
      <c r="N232" s="1">
        <v>40000</v>
      </c>
    </row>
    <row r="233" spans="13:14" s="1" customFormat="1">
      <c r="M233" s="1">
        <v>231</v>
      </c>
      <c r="N233" s="1">
        <v>40000</v>
      </c>
    </row>
    <row r="234" spans="13:14" s="1" customFormat="1">
      <c r="M234" s="1">
        <v>232</v>
      </c>
      <c r="N234" s="1">
        <v>40000</v>
      </c>
    </row>
    <row r="235" spans="13:14" s="1" customFormat="1">
      <c r="M235" s="1">
        <v>233</v>
      </c>
      <c r="N235" s="1">
        <v>40000</v>
      </c>
    </row>
    <row r="236" spans="13:14" s="1" customFormat="1">
      <c r="M236" s="1">
        <v>234</v>
      </c>
      <c r="N236" s="1">
        <v>40000</v>
      </c>
    </row>
    <row r="237" spans="13:14" s="1" customFormat="1">
      <c r="M237" s="1">
        <v>235</v>
      </c>
      <c r="N237" s="1">
        <v>40000</v>
      </c>
    </row>
    <row r="238" spans="13:14" s="1" customFormat="1">
      <c r="M238" s="1">
        <v>236</v>
      </c>
      <c r="N238" s="1">
        <v>40000</v>
      </c>
    </row>
    <row r="239" spans="13:14" s="1" customFormat="1">
      <c r="M239" s="1">
        <v>237</v>
      </c>
      <c r="N239" s="1">
        <v>40000</v>
      </c>
    </row>
    <row r="240" spans="13:14" s="1" customFormat="1">
      <c r="M240" s="1">
        <v>238</v>
      </c>
      <c r="N240" s="1">
        <v>40000</v>
      </c>
    </row>
    <row r="241" spans="13:14" s="1" customFormat="1">
      <c r="M241" s="1">
        <v>239</v>
      </c>
      <c r="N241" s="1">
        <v>40000</v>
      </c>
    </row>
    <row r="242" spans="13:14" s="1" customFormat="1">
      <c r="M242" s="1">
        <v>240</v>
      </c>
      <c r="N242" s="1">
        <v>40000</v>
      </c>
    </row>
    <row r="243" spans="13:14" s="1" customFormat="1">
      <c r="M243" s="1">
        <v>241</v>
      </c>
      <c r="N243" s="1">
        <v>40000</v>
      </c>
    </row>
    <row r="244" spans="13:14" s="1" customFormat="1">
      <c r="M244" s="1">
        <v>242</v>
      </c>
      <c r="N244" s="1">
        <v>40000</v>
      </c>
    </row>
    <row r="245" spans="13:14" s="1" customFormat="1">
      <c r="M245" s="1">
        <v>243</v>
      </c>
      <c r="N245" s="1">
        <v>40000</v>
      </c>
    </row>
    <row r="246" spans="13:14" s="1" customFormat="1">
      <c r="M246" s="1">
        <v>244</v>
      </c>
      <c r="N246" s="1">
        <v>40000</v>
      </c>
    </row>
    <row r="247" spans="13:14" s="1" customFormat="1">
      <c r="M247" s="1">
        <v>245</v>
      </c>
      <c r="N247" s="1">
        <v>40000</v>
      </c>
    </row>
    <row r="248" spans="13:14" s="1" customFormat="1">
      <c r="M248" s="1">
        <v>246</v>
      </c>
      <c r="N248" s="1">
        <v>40000</v>
      </c>
    </row>
    <row r="249" spans="13:14" s="1" customFormat="1">
      <c r="M249" s="1">
        <v>247</v>
      </c>
      <c r="N249" s="1">
        <v>40000</v>
      </c>
    </row>
    <row r="250" spans="13:14" s="1" customFormat="1">
      <c r="M250" s="1">
        <v>248</v>
      </c>
      <c r="N250" s="1">
        <v>40000</v>
      </c>
    </row>
    <row r="251" spans="13:14" s="1" customFormat="1">
      <c r="M251" s="1">
        <v>249</v>
      </c>
      <c r="N251" s="1">
        <v>40000</v>
      </c>
    </row>
    <row r="252" spans="13:14" s="1" customFormat="1">
      <c r="M252" s="1">
        <v>250</v>
      </c>
      <c r="N252" s="1">
        <v>40000</v>
      </c>
    </row>
    <row r="253" spans="13:14" s="1" customFormat="1">
      <c r="M253" s="1">
        <v>251</v>
      </c>
      <c r="N253" s="1">
        <v>40000</v>
      </c>
    </row>
    <row r="254" spans="13:14" s="1" customFormat="1">
      <c r="M254" s="1">
        <v>252</v>
      </c>
      <c r="N254" s="1">
        <v>40000</v>
      </c>
    </row>
    <row r="255" spans="13:14" s="1" customFormat="1">
      <c r="M255" s="1">
        <v>253</v>
      </c>
      <c r="N255" s="1">
        <v>40000</v>
      </c>
    </row>
    <row r="256" spans="13:14" s="1" customFormat="1">
      <c r="M256" s="1">
        <v>254</v>
      </c>
      <c r="N256" s="1">
        <v>40000</v>
      </c>
    </row>
    <row r="257" spans="13:14" s="1" customFormat="1">
      <c r="M257" s="1">
        <v>255</v>
      </c>
      <c r="N257" s="1">
        <v>40000</v>
      </c>
    </row>
    <row r="258" spans="13:14" s="1" customFormat="1">
      <c r="M258" s="1">
        <v>256</v>
      </c>
      <c r="N258" s="1">
        <v>40000</v>
      </c>
    </row>
    <row r="259" spans="13:14" s="1" customFormat="1">
      <c r="M259" s="1">
        <v>257</v>
      </c>
      <c r="N259" s="1">
        <v>40000</v>
      </c>
    </row>
    <row r="260" spans="13:14" s="1" customFormat="1">
      <c r="M260" s="1">
        <v>258</v>
      </c>
      <c r="N260" s="1">
        <v>40000</v>
      </c>
    </row>
    <row r="261" spans="13:14" s="1" customFormat="1">
      <c r="M261" s="1">
        <v>259</v>
      </c>
      <c r="N261" s="1">
        <v>40000</v>
      </c>
    </row>
    <row r="262" spans="13:14" s="1" customFormat="1">
      <c r="M262" s="1">
        <v>260</v>
      </c>
      <c r="N262" s="1">
        <v>40000</v>
      </c>
    </row>
    <row r="263" spans="13:14" s="1" customFormat="1">
      <c r="M263" s="1">
        <v>261</v>
      </c>
      <c r="N263" s="1">
        <v>40000</v>
      </c>
    </row>
    <row r="264" spans="13:14" s="1" customFormat="1">
      <c r="M264" s="1">
        <v>262</v>
      </c>
      <c r="N264" s="1">
        <v>40000</v>
      </c>
    </row>
    <row r="265" spans="13:14" s="1" customFormat="1">
      <c r="M265" s="1">
        <v>263</v>
      </c>
      <c r="N265" s="1">
        <v>40000</v>
      </c>
    </row>
    <row r="266" spans="13:14" s="1" customFormat="1">
      <c r="M266" s="1">
        <v>264</v>
      </c>
      <c r="N266" s="1">
        <v>40000</v>
      </c>
    </row>
    <row r="267" spans="13:14" s="1" customFormat="1">
      <c r="M267" s="1">
        <v>265</v>
      </c>
      <c r="N267" s="1">
        <v>40000</v>
      </c>
    </row>
    <row r="268" spans="13:14" s="1" customFormat="1">
      <c r="M268" s="1">
        <v>266</v>
      </c>
      <c r="N268" s="1">
        <v>40000</v>
      </c>
    </row>
    <row r="269" spans="13:14" s="1" customFormat="1">
      <c r="M269" s="1">
        <v>267</v>
      </c>
      <c r="N269" s="1">
        <v>40000</v>
      </c>
    </row>
    <row r="270" spans="13:14" s="1" customFormat="1">
      <c r="M270" s="1">
        <v>268</v>
      </c>
      <c r="N270" s="1">
        <v>40000</v>
      </c>
    </row>
    <row r="271" spans="13:14" s="1" customFormat="1">
      <c r="M271" s="1">
        <v>269</v>
      </c>
      <c r="N271" s="1">
        <v>40000</v>
      </c>
    </row>
    <row r="272" spans="13:14" s="1" customFormat="1">
      <c r="M272" s="1">
        <v>270</v>
      </c>
      <c r="N272" s="1">
        <v>40000</v>
      </c>
    </row>
    <row r="273" spans="13:14" s="1" customFormat="1">
      <c r="M273" s="1">
        <v>271</v>
      </c>
      <c r="N273" s="1">
        <v>40000</v>
      </c>
    </row>
    <row r="274" spans="13:14" s="1" customFormat="1">
      <c r="M274" s="1">
        <v>272</v>
      </c>
      <c r="N274" s="1">
        <v>40000</v>
      </c>
    </row>
    <row r="275" spans="13:14" s="1" customFormat="1">
      <c r="M275" s="1">
        <v>273</v>
      </c>
      <c r="N275" s="1">
        <v>40000</v>
      </c>
    </row>
    <row r="276" spans="13:14" s="1" customFormat="1">
      <c r="M276" s="1">
        <v>274</v>
      </c>
      <c r="N276" s="1">
        <v>40000</v>
      </c>
    </row>
    <row r="277" spans="13:14" s="1" customFormat="1">
      <c r="M277" s="1">
        <v>275</v>
      </c>
      <c r="N277" s="1">
        <v>40000</v>
      </c>
    </row>
    <row r="278" spans="13:14" s="1" customFormat="1">
      <c r="M278" s="1">
        <v>276</v>
      </c>
      <c r="N278" s="1">
        <v>40000</v>
      </c>
    </row>
    <row r="279" spans="13:14" s="1" customFormat="1">
      <c r="M279" s="1">
        <v>277</v>
      </c>
      <c r="N279" s="1">
        <v>40000</v>
      </c>
    </row>
    <row r="280" spans="13:14" s="1" customFormat="1">
      <c r="M280" s="1">
        <v>278</v>
      </c>
      <c r="N280" s="1">
        <v>40000</v>
      </c>
    </row>
    <row r="281" spans="13:14" s="1" customFormat="1">
      <c r="M281" s="1">
        <v>279</v>
      </c>
      <c r="N281" s="1">
        <v>40000</v>
      </c>
    </row>
    <row r="282" spans="13:14" s="1" customFormat="1">
      <c r="M282" s="1">
        <v>280</v>
      </c>
      <c r="N282" s="1">
        <v>40000</v>
      </c>
    </row>
    <row r="283" spans="13:14" s="1" customFormat="1">
      <c r="M283" s="1">
        <v>281</v>
      </c>
      <c r="N283" s="1">
        <v>40000</v>
      </c>
    </row>
    <row r="284" spans="13:14" s="1" customFormat="1">
      <c r="M284" s="1">
        <v>282</v>
      </c>
      <c r="N284" s="1">
        <v>40000</v>
      </c>
    </row>
    <row r="285" spans="13:14" s="1" customFormat="1">
      <c r="M285" s="1">
        <v>283</v>
      </c>
      <c r="N285" s="1">
        <v>40000</v>
      </c>
    </row>
    <row r="286" spans="13:14" s="1" customFormat="1">
      <c r="M286" s="1">
        <v>284</v>
      </c>
      <c r="N286" s="1">
        <v>40000</v>
      </c>
    </row>
    <row r="287" spans="13:14" s="1" customFormat="1">
      <c r="M287" s="1">
        <v>285</v>
      </c>
      <c r="N287" s="1">
        <v>40000</v>
      </c>
    </row>
    <row r="288" spans="13:14" s="1" customFormat="1">
      <c r="M288" s="1">
        <v>286</v>
      </c>
      <c r="N288" s="1">
        <v>40000</v>
      </c>
    </row>
    <row r="289" spans="13:14" s="1" customFormat="1">
      <c r="M289" s="1">
        <v>287</v>
      </c>
      <c r="N289" s="1">
        <v>40000</v>
      </c>
    </row>
    <row r="290" spans="13:14" s="1" customFormat="1">
      <c r="M290" s="1">
        <v>288</v>
      </c>
      <c r="N290" s="1">
        <v>40000</v>
      </c>
    </row>
    <row r="291" spans="13:14" s="1" customFormat="1">
      <c r="M291" s="1">
        <v>289</v>
      </c>
      <c r="N291" s="1">
        <v>40000</v>
      </c>
    </row>
    <row r="292" spans="13:14" s="1" customFormat="1">
      <c r="M292" s="1">
        <v>290</v>
      </c>
      <c r="N292" s="1">
        <v>40000</v>
      </c>
    </row>
    <row r="293" spans="13:14" s="1" customFormat="1">
      <c r="M293" s="1">
        <v>291</v>
      </c>
      <c r="N293" s="1">
        <v>40000</v>
      </c>
    </row>
    <row r="294" spans="13:14" s="1" customFormat="1">
      <c r="M294" s="1">
        <v>292</v>
      </c>
      <c r="N294" s="1">
        <v>40000</v>
      </c>
    </row>
    <row r="295" spans="13:14" s="1" customFormat="1">
      <c r="M295" s="1">
        <v>293</v>
      </c>
      <c r="N295" s="1">
        <v>40000</v>
      </c>
    </row>
    <row r="296" spans="13:14" s="1" customFormat="1">
      <c r="M296" s="1">
        <v>294</v>
      </c>
      <c r="N296" s="1">
        <v>40000</v>
      </c>
    </row>
    <row r="297" spans="13:14" s="1" customFormat="1">
      <c r="M297" s="1">
        <v>295</v>
      </c>
      <c r="N297" s="1">
        <v>40000</v>
      </c>
    </row>
    <row r="298" spans="13:14" s="1" customFormat="1">
      <c r="M298" s="1">
        <v>296</v>
      </c>
      <c r="N298" s="1">
        <v>40000</v>
      </c>
    </row>
    <row r="299" spans="13:14" s="1" customFormat="1">
      <c r="M299" s="1">
        <v>297</v>
      </c>
      <c r="N299" s="1">
        <v>40000</v>
      </c>
    </row>
    <row r="300" spans="13:14" s="1" customFormat="1">
      <c r="M300" s="1">
        <v>298</v>
      </c>
      <c r="N300" s="1">
        <v>40000</v>
      </c>
    </row>
    <row r="301" spans="13:14" s="1" customFormat="1">
      <c r="M301" s="1">
        <v>299</v>
      </c>
      <c r="N301" s="1">
        <v>40000</v>
      </c>
    </row>
    <row r="302" spans="13:14" s="1" customFormat="1">
      <c r="M302" s="1">
        <v>300</v>
      </c>
      <c r="N302" s="1">
        <v>40000</v>
      </c>
    </row>
    <row r="303" spans="13:14" s="1" customFormat="1">
      <c r="M303" s="1">
        <v>301</v>
      </c>
      <c r="N303" s="1">
        <v>40000</v>
      </c>
    </row>
    <row r="304" spans="13:14" s="1" customFormat="1">
      <c r="M304" s="1">
        <v>302</v>
      </c>
      <c r="N304" s="1">
        <v>40000</v>
      </c>
    </row>
    <row r="305" spans="13:14" s="1" customFormat="1">
      <c r="M305" s="1">
        <v>303</v>
      </c>
      <c r="N305" s="1">
        <v>40000</v>
      </c>
    </row>
    <row r="306" spans="13:14" s="1" customFormat="1">
      <c r="M306" s="1">
        <v>304</v>
      </c>
      <c r="N306" s="1">
        <v>40000</v>
      </c>
    </row>
    <row r="307" spans="13:14" s="1" customFormat="1">
      <c r="M307" s="1">
        <v>305</v>
      </c>
      <c r="N307" s="1">
        <v>40000</v>
      </c>
    </row>
    <row r="308" spans="13:14" s="1" customFormat="1">
      <c r="M308" s="1">
        <v>306</v>
      </c>
      <c r="N308" s="1">
        <v>40000</v>
      </c>
    </row>
    <row r="309" spans="13:14" s="1" customFormat="1">
      <c r="M309" s="1">
        <v>307</v>
      </c>
      <c r="N309" s="1">
        <v>40000</v>
      </c>
    </row>
    <row r="310" spans="13:14" s="1" customFormat="1">
      <c r="M310" s="1">
        <v>308</v>
      </c>
      <c r="N310" s="1">
        <v>40000</v>
      </c>
    </row>
    <row r="311" spans="13:14" s="1" customFormat="1">
      <c r="M311" s="1">
        <v>309</v>
      </c>
      <c r="N311" s="1">
        <v>40000</v>
      </c>
    </row>
    <row r="312" spans="13:14" s="1" customFormat="1">
      <c r="M312" s="1">
        <v>310</v>
      </c>
      <c r="N312" s="1">
        <v>40000</v>
      </c>
    </row>
    <row r="313" spans="13:14" s="1" customFormat="1">
      <c r="M313" s="1">
        <v>311</v>
      </c>
      <c r="N313" s="1">
        <v>40000</v>
      </c>
    </row>
    <row r="314" spans="13:14" s="1" customFormat="1">
      <c r="M314" s="1">
        <v>312</v>
      </c>
      <c r="N314" s="1">
        <v>40000</v>
      </c>
    </row>
    <row r="315" spans="13:14" s="1" customFormat="1">
      <c r="M315" s="1">
        <v>313</v>
      </c>
      <c r="N315" s="1">
        <v>40000</v>
      </c>
    </row>
    <row r="316" spans="13:14" s="1" customFormat="1">
      <c r="M316" s="1">
        <v>314</v>
      </c>
      <c r="N316" s="1">
        <v>40000</v>
      </c>
    </row>
    <row r="317" spans="13:14" s="1" customFormat="1">
      <c r="M317" s="1">
        <v>315</v>
      </c>
      <c r="N317" s="1">
        <v>40000</v>
      </c>
    </row>
    <row r="318" spans="13:14" s="1" customFormat="1">
      <c r="M318" s="1">
        <v>316</v>
      </c>
      <c r="N318" s="1">
        <v>40000</v>
      </c>
    </row>
    <row r="319" spans="13:14" s="1" customFormat="1">
      <c r="M319" s="1">
        <v>317</v>
      </c>
      <c r="N319" s="1">
        <v>40000</v>
      </c>
    </row>
    <row r="320" spans="13:14" s="1" customFormat="1">
      <c r="M320" s="1">
        <v>318</v>
      </c>
      <c r="N320" s="1">
        <v>40000</v>
      </c>
    </row>
    <row r="321" spans="13:14" s="1" customFormat="1">
      <c r="M321" s="1">
        <v>319</v>
      </c>
      <c r="N321" s="1">
        <v>40000</v>
      </c>
    </row>
    <row r="322" spans="13:14" s="1" customFormat="1">
      <c r="M322" s="1">
        <v>320</v>
      </c>
      <c r="N322" s="1">
        <v>40000</v>
      </c>
    </row>
    <row r="323" spans="13:14" s="1" customFormat="1">
      <c r="M323" s="1">
        <v>321</v>
      </c>
      <c r="N323" s="1">
        <v>40000</v>
      </c>
    </row>
    <row r="324" spans="13:14" s="1" customFormat="1">
      <c r="M324" s="1">
        <v>322</v>
      </c>
      <c r="N324" s="1">
        <v>40000</v>
      </c>
    </row>
    <row r="325" spans="13:14" s="1" customFormat="1">
      <c r="M325" s="1">
        <v>323</v>
      </c>
      <c r="N325" s="1">
        <v>40000</v>
      </c>
    </row>
    <row r="326" spans="13:14" s="1" customFormat="1">
      <c r="M326" s="1">
        <v>324</v>
      </c>
      <c r="N326" s="1">
        <v>40000</v>
      </c>
    </row>
    <row r="327" spans="13:14" s="1" customFormat="1">
      <c r="M327" s="1">
        <v>325</v>
      </c>
      <c r="N327" s="1">
        <v>40000</v>
      </c>
    </row>
    <row r="328" spans="13:14" s="1" customFormat="1">
      <c r="M328" s="1">
        <v>326</v>
      </c>
      <c r="N328" s="1">
        <v>40000</v>
      </c>
    </row>
    <row r="329" spans="13:14" s="1" customFormat="1">
      <c r="M329" s="1">
        <v>327</v>
      </c>
      <c r="N329" s="1">
        <v>40000</v>
      </c>
    </row>
    <row r="330" spans="13:14" s="1" customFormat="1">
      <c r="M330" s="1">
        <v>328</v>
      </c>
      <c r="N330" s="1">
        <v>40000</v>
      </c>
    </row>
    <row r="331" spans="13:14" s="1" customFormat="1">
      <c r="M331" s="1">
        <v>329</v>
      </c>
      <c r="N331" s="1">
        <v>40000</v>
      </c>
    </row>
    <row r="332" spans="13:14" s="1" customFormat="1">
      <c r="M332" s="1">
        <v>330</v>
      </c>
      <c r="N332" s="1">
        <v>40000</v>
      </c>
    </row>
    <row r="333" spans="13:14" s="1" customFormat="1">
      <c r="M333" s="1">
        <v>331</v>
      </c>
      <c r="N333" s="1">
        <v>40000</v>
      </c>
    </row>
    <row r="334" spans="13:14" s="1" customFormat="1">
      <c r="M334" s="1">
        <v>332</v>
      </c>
      <c r="N334" s="1">
        <v>40000</v>
      </c>
    </row>
    <row r="335" spans="13:14" s="1" customFormat="1">
      <c r="M335" s="1">
        <v>333</v>
      </c>
      <c r="N335" s="1">
        <v>40000</v>
      </c>
    </row>
    <row r="336" spans="13:14" s="1" customFormat="1">
      <c r="M336" s="1">
        <v>334</v>
      </c>
      <c r="N336" s="1">
        <v>40000</v>
      </c>
    </row>
    <row r="337" spans="13:14" s="1" customFormat="1">
      <c r="M337" s="1">
        <v>335</v>
      </c>
      <c r="N337" s="1">
        <v>40000</v>
      </c>
    </row>
    <row r="338" spans="13:14" s="1" customFormat="1">
      <c r="M338" s="1">
        <v>336</v>
      </c>
      <c r="N338" s="1">
        <v>40000</v>
      </c>
    </row>
    <row r="339" spans="13:14" s="1" customFormat="1">
      <c r="M339" s="1">
        <v>337</v>
      </c>
      <c r="N339" s="1">
        <v>40000</v>
      </c>
    </row>
    <row r="340" spans="13:14" s="1" customFormat="1">
      <c r="M340" s="1">
        <v>338</v>
      </c>
      <c r="N340" s="1">
        <v>40000</v>
      </c>
    </row>
    <row r="341" spans="13:14" s="1" customFormat="1">
      <c r="M341" s="1">
        <v>339</v>
      </c>
      <c r="N341" s="1">
        <v>40000</v>
      </c>
    </row>
    <row r="342" spans="13:14" s="1" customFormat="1">
      <c r="M342" s="1">
        <v>340</v>
      </c>
      <c r="N342" s="1">
        <v>40000</v>
      </c>
    </row>
    <row r="343" spans="13:14" s="1" customFormat="1">
      <c r="M343" s="1">
        <v>341</v>
      </c>
      <c r="N343" s="1">
        <v>40000</v>
      </c>
    </row>
    <row r="344" spans="13:14" s="1" customFormat="1">
      <c r="M344" s="1">
        <v>342</v>
      </c>
      <c r="N344" s="1">
        <v>40000</v>
      </c>
    </row>
    <row r="345" spans="13:14" s="1" customFormat="1">
      <c r="M345" s="1">
        <v>343</v>
      </c>
      <c r="N345" s="1">
        <v>40000</v>
      </c>
    </row>
    <row r="346" spans="13:14" s="1" customFormat="1">
      <c r="M346" s="1">
        <v>344</v>
      </c>
      <c r="N346" s="1">
        <v>40000</v>
      </c>
    </row>
    <row r="347" spans="13:14" s="1" customFormat="1">
      <c r="M347" s="1">
        <v>345</v>
      </c>
      <c r="N347" s="1">
        <v>40000</v>
      </c>
    </row>
    <row r="348" spans="13:14" s="1" customFormat="1">
      <c r="M348" s="1">
        <v>346</v>
      </c>
      <c r="N348" s="1">
        <v>40000</v>
      </c>
    </row>
    <row r="349" spans="13:14" s="1" customFormat="1">
      <c r="M349" s="1">
        <v>347</v>
      </c>
      <c r="N349" s="1">
        <v>40000</v>
      </c>
    </row>
    <row r="350" spans="13:14" s="1" customFormat="1">
      <c r="M350" s="1">
        <v>348</v>
      </c>
      <c r="N350" s="1">
        <v>40000</v>
      </c>
    </row>
    <row r="351" spans="13:14" s="1" customFormat="1">
      <c r="M351" s="1">
        <v>349</v>
      </c>
      <c r="N351" s="1">
        <v>40000</v>
      </c>
    </row>
    <row r="352" spans="13:14" s="1" customFormat="1">
      <c r="M352" s="1">
        <v>350</v>
      </c>
      <c r="N352" s="1">
        <v>40000</v>
      </c>
    </row>
    <row r="353" spans="13:14" s="1" customFormat="1">
      <c r="M353" s="1">
        <v>351</v>
      </c>
      <c r="N353" s="1">
        <v>40000</v>
      </c>
    </row>
    <row r="354" spans="13:14" s="1" customFormat="1">
      <c r="M354" s="1">
        <v>352</v>
      </c>
      <c r="N354" s="1">
        <v>40000</v>
      </c>
    </row>
    <row r="355" spans="13:14" s="1" customFormat="1">
      <c r="M355" s="1">
        <v>353</v>
      </c>
      <c r="N355" s="1">
        <v>40000</v>
      </c>
    </row>
    <row r="356" spans="13:14" s="1" customFormat="1">
      <c r="M356" s="1">
        <v>354</v>
      </c>
      <c r="N356" s="1">
        <v>40000</v>
      </c>
    </row>
    <row r="357" spans="13:14" s="1" customFormat="1">
      <c r="M357" s="1">
        <v>355</v>
      </c>
      <c r="N357" s="1">
        <v>40000</v>
      </c>
    </row>
    <row r="358" spans="13:14" s="1" customFormat="1">
      <c r="M358" s="1">
        <v>356</v>
      </c>
      <c r="N358" s="1">
        <v>40000</v>
      </c>
    </row>
    <row r="359" spans="13:14" s="1" customFormat="1">
      <c r="M359" s="1">
        <v>357</v>
      </c>
      <c r="N359" s="1">
        <v>40000</v>
      </c>
    </row>
    <row r="360" spans="13:14" s="1" customFormat="1">
      <c r="M360" s="1">
        <v>358</v>
      </c>
      <c r="N360" s="1">
        <v>40000</v>
      </c>
    </row>
    <row r="361" spans="13:14" s="1" customFormat="1">
      <c r="M361" s="1">
        <v>359</v>
      </c>
      <c r="N361" s="1">
        <v>40000</v>
      </c>
    </row>
    <row r="362" spans="13:14" s="1" customFormat="1">
      <c r="M362" s="1">
        <v>360</v>
      </c>
      <c r="N362" s="1">
        <v>40000</v>
      </c>
    </row>
    <row r="363" spans="13:14" s="1" customFormat="1">
      <c r="M363" s="1">
        <v>361</v>
      </c>
      <c r="N363" s="1">
        <v>40000</v>
      </c>
    </row>
    <row r="364" spans="13:14" s="1" customFormat="1">
      <c r="M364" s="1">
        <v>362</v>
      </c>
      <c r="N364" s="1">
        <v>40000</v>
      </c>
    </row>
    <row r="365" spans="13:14" s="1" customFormat="1">
      <c r="M365" s="1">
        <v>363</v>
      </c>
      <c r="N365" s="1">
        <v>40000</v>
      </c>
    </row>
    <row r="366" spans="13:14" s="1" customFormat="1">
      <c r="M366" s="1">
        <v>364</v>
      </c>
      <c r="N366" s="1">
        <v>40000</v>
      </c>
    </row>
    <row r="367" spans="13:14" s="1" customFormat="1">
      <c r="M367" s="1">
        <v>365</v>
      </c>
      <c r="N367" s="1">
        <v>40000</v>
      </c>
    </row>
    <row r="368" spans="13:14" s="1" customFormat="1">
      <c r="M368" s="1">
        <v>366</v>
      </c>
      <c r="N368" s="1">
        <v>40000</v>
      </c>
    </row>
    <row r="369" spans="13:14" s="1" customFormat="1">
      <c r="M369" s="1">
        <v>367</v>
      </c>
      <c r="N369" s="1">
        <v>40000</v>
      </c>
    </row>
    <row r="370" spans="13:14" s="1" customFormat="1">
      <c r="M370" s="1">
        <v>368</v>
      </c>
      <c r="N370" s="1">
        <v>40000</v>
      </c>
    </row>
    <row r="371" spans="13:14" s="1" customFormat="1">
      <c r="M371" s="1">
        <v>369</v>
      </c>
      <c r="N371" s="1">
        <v>40000</v>
      </c>
    </row>
    <row r="372" spans="13:14" s="1" customFormat="1">
      <c r="M372" s="1">
        <v>370</v>
      </c>
      <c r="N372" s="1">
        <v>40000</v>
      </c>
    </row>
    <row r="373" spans="13:14" s="1" customFormat="1">
      <c r="M373" s="1">
        <v>371</v>
      </c>
      <c r="N373" s="1">
        <v>40000</v>
      </c>
    </row>
    <row r="374" spans="13:14" s="1" customFormat="1">
      <c r="M374" s="1">
        <v>372</v>
      </c>
      <c r="N374" s="1">
        <v>40000</v>
      </c>
    </row>
    <row r="375" spans="13:14" s="1" customFormat="1">
      <c r="M375" s="1">
        <v>373</v>
      </c>
      <c r="N375" s="1">
        <v>40000</v>
      </c>
    </row>
    <row r="376" spans="13:14" s="1" customFormat="1">
      <c r="M376" s="1">
        <v>374</v>
      </c>
      <c r="N376" s="1">
        <v>40000</v>
      </c>
    </row>
    <row r="377" spans="13:14" s="1" customFormat="1">
      <c r="M377" s="1">
        <v>375</v>
      </c>
      <c r="N377" s="1">
        <v>40000</v>
      </c>
    </row>
    <row r="378" spans="13:14" s="1" customFormat="1">
      <c r="M378" s="1">
        <v>376</v>
      </c>
      <c r="N378" s="1">
        <v>40000</v>
      </c>
    </row>
    <row r="379" spans="13:14" s="1" customFormat="1">
      <c r="M379" s="1">
        <v>377</v>
      </c>
      <c r="N379" s="1">
        <v>40000</v>
      </c>
    </row>
    <row r="380" spans="13:14" s="1" customFormat="1">
      <c r="M380" s="1">
        <v>378</v>
      </c>
      <c r="N380" s="1">
        <v>40000</v>
      </c>
    </row>
    <row r="381" spans="13:14" s="1" customFormat="1">
      <c r="M381" s="1">
        <v>379</v>
      </c>
      <c r="N381" s="1">
        <v>40000</v>
      </c>
    </row>
    <row r="382" spans="13:14" s="1" customFormat="1">
      <c r="M382" s="1">
        <v>380</v>
      </c>
      <c r="N382" s="1">
        <v>40000</v>
      </c>
    </row>
    <row r="383" spans="13:14" s="1" customFormat="1">
      <c r="M383" s="1">
        <v>381</v>
      </c>
      <c r="N383" s="1">
        <v>40000</v>
      </c>
    </row>
    <row r="384" spans="13:14" s="1" customFormat="1">
      <c r="M384" s="1">
        <v>382</v>
      </c>
      <c r="N384" s="1">
        <v>40000</v>
      </c>
    </row>
    <row r="385" spans="13:14" s="1" customFormat="1">
      <c r="M385" s="1">
        <v>383</v>
      </c>
      <c r="N385" s="1">
        <v>40000</v>
      </c>
    </row>
    <row r="386" spans="13:14">
      <c r="M386" s="1">
        <v>384</v>
      </c>
      <c r="N386" s="1">
        <v>40000</v>
      </c>
    </row>
    <row r="387" spans="13:14">
      <c r="M387" s="1">
        <v>385</v>
      </c>
      <c r="N387" s="1">
        <v>40000</v>
      </c>
    </row>
    <row r="388" spans="13:14">
      <c r="M388" s="1">
        <v>386</v>
      </c>
      <c r="N388" s="1">
        <v>40000</v>
      </c>
    </row>
    <row r="389" spans="13:14">
      <c r="M389" s="1">
        <v>387</v>
      </c>
      <c r="N389" s="1">
        <v>40000</v>
      </c>
    </row>
    <row r="390" spans="13:14">
      <c r="M390" s="1">
        <v>388</v>
      </c>
      <c r="N390" s="1">
        <v>40000</v>
      </c>
    </row>
    <row r="391" spans="13:14">
      <c r="M391" s="1">
        <v>389</v>
      </c>
      <c r="N391" s="1">
        <v>40000</v>
      </c>
    </row>
    <row r="392" spans="13:14">
      <c r="M392" s="1">
        <v>390</v>
      </c>
      <c r="N392" s="1">
        <v>40000</v>
      </c>
    </row>
    <row r="393" spans="13:14">
      <c r="M393" s="1">
        <v>391</v>
      </c>
      <c r="N393" s="1">
        <v>40000</v>
      </c>
    </row>
    <row r="394" spans="13:14">
      <c r="M394" s="1">
        <v>392</v>
      </c>
      <c r="N394" s="1">
        <v>40000</v>
      </c>
    </row>
    <row r="395" spans="13:14">
      <c r="M395" s="1">
        <v>393</v>
      </c>
      <c r="N395" s="1">
        <v>40000</v>
      </c>
    </row>
    <row r="396" spans="13:14">
      <c r="M396" s="1">
        <v>394</v>
      </c>
      <c r="N396" s="1">
        <v>40000</v>
      </c>
    </row>
    <row r="397" spans="13:14">
      <c r="M397" s="1">
        <v>395</v>
      </c>
      <c r="N397" s="1">
        <v>40000</v>
      </c>
    </row>
    <row r="398" spans="13:14">
      <c r="M398" s="1">
        <v>396</v>
      </c>
      <c r="N398" s="1">
        <v>40000</v>
      </c>
    </row>
    <row r="399" spans="13:14">
      <c r="M399" s="1">
        <v>397</v>
      </c>
      <c r="N399" s="1">
        <v>40000</v>
      </c>
    </row>
    <row r="400" spans="13:14">
      <c r="M400" s="1">
        <v>398</v>
      </c>
      <c r="N400" s="1">
        <v>40000</v>
      </c>
    </row>
    <row r="401" spans="13:14">
      <c r="M401" s="1">
        <v>399</v>
      </c>
      <c r="N401" s="1">
        <v>40000</v>
      </c>
    </row>
    <row r="402" spans="13:14">
      <c r="M402" s="1">
        <v>400</v>
      </c>
      <c r="N402" s="1">
        <v>40000</v>
      </c>
    </row>
  </sheetData>
  <mergeCells count="22">
    <mergeCell ref="C34:D34"/>
    <mergeCell ref="E34:F34"/>
    <mergeCell ref="B37:H54"/>
    <mergeCell ref="C15:G15"/>
    <mergeCell ref="C20:G20"/>
    <mergeCell ref="C28:D28"/>
    <mergeCell ref="E28:G28"/>
    <mergeCell ref="C30:C31"/>
    <mergeCell ref="D30:G30"/>
    <mergeCell ref="D31:G31"/>
    <mergeCell ref="C25:G25"/>
    <mergeCell ref="C26:D26"/>
    <mergeCell ref="F26:G26"/>
    <mergeCell ref="C35:D35"/>
    <mergeCell ref="E35:I35"/>
    <mergeCell ref="E36:I36"/>
    <mergeCell ref="C13:G14"/>
    <mergeCell ref="A1:I3"/>
    <mergeCell ref="C5:G5"/>
    <mergeCell ref="C7:G7"/>
    <mergeCell ref="C9:G9"/>
    <mergeCell ref="C11:G11"/>
  </mergeCells>
  <phoneticPr fontId="1"/>
  <pageMargins left="0.7" right="0.7" top="0.75" bottom="0.75" header="0.3" footer="0.3"/>
  <pageSetup paperSize="9" scale="7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'加盟校情報&amp;大会設定'!$E$3:$E$4</xm:f>
          </x14:formula1>
          <xm:sqref>E34:F34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N4668"/>
  <sheetViews>
    <sheetView topLeftCell="A428" zoomScale="115" zoomScaleNormal="115" workbookViewId="0">
      <selection activeCell="A445" sqref="A445"/>
    </sheetView>
  </sheetViews>
  <sheetFormatPr defaultRowHeight="13.5"/>
  <cols>
    <col min="1" max="1" width="9.375" style="24" customWidth="1"/>
    <col min="2" max="2" width="10.5" style="25" customWidth="1"/>
    <col min="3" max="3" width="16.125" style="24" customWidth="1"/>
    <col min="4" max="4" width="15" style="24" customWidth="1"/>
    <col min="5" max="5" width="9.5" style="24" customWidth="1"/>
    <col min="6" max="6" width="9.75" style="24" customWidth="1"/>
    <col min="7" max="7" width="22.75" style="24" bestFit="1" customWidth="1"/>
    <col min="8" max="10" width="9" style="24" customWidth="1"/>
    <col min="11" max="11" width="9.125" style="24" customWidth="1"/>
    <col min="12" max="12" width="11.625" style="24" customWidth="1"/>
    <col min="13" max="14" width="9" style="24" customWidth="1"/>
    <col min="15" max="15" width="9" customWidth="1"/>
  </cols>
  <sheetData>
    <row r="1" spans="1:14">
      <c r="A1" s="22" t="s">
        <v>37</v>
      </c>
      <c r="B1" s="27" t="s">
        <v>1163</v>
      </c>
      <c r="C1" s="22" t="s">
        <v>39</v>
      </c>
      <c r="D1" s="22" t="s">
        <v>40</v>
      </c>
      <c r="E1" s="22" t="s">
        <v>41</v>
      </c>
      <c r="F1" s="23" t="s">
        <v>42</v>
      </c>
      <c r="G1" s="22" t="s">
        <v>43</v>
      </c>
      <c r="H1" s="22" t="s">
        <v>44</v>
      </c>
      <c r="J1" s="95" t="s">
        <v>4230</v>
      </c>
      <c r="L1" s="25"/>
      <c r="M1" s="24" t="s">
        <v>2120</v>
      </c>
      <c r="N1" t="s">
        <v>2121</v>
      </c>
    </row>
    <row r="2" spans="1:14">
      <c r="A2" s="28">
        <v>2001</v>
      </c>
      <c r="B2" s="11">
        <v>100000001</v>
      </c>
      <c r="C2" s="28" t="s">
        <v>1340</v>
      </c>
      <c r="D2" s="28" t="s">
        <v>1341</v>
      </c>
      <c r="E2" s="363" t="s">
        <v>400</v>
      </c>
      <c r="F2" s="78">
        <f t="shared" ref="F2:F65" si="0">VLOOKUP(E2,$M$1:$N$48,2,FALSE)</f>
        <v>23</v>
      </c>
      <c r="G2" s="28" t="s">
        <v>1183</v>
      </c>
      <c r="H2" s="363" t="s">
        <v>265</v>
      </c>
      <c r="I2" s="25"/>
      <c r="J2" s="25" t="s">
        <v>4231</v>
      </c>
      <c r="K2" s="26" t="s">
        <v>4232</v>
      </c>
      <c r="L2" s="25" t="s">
        <v>3566</v>
      </c>
      <c r="M2" s="24" t="s">
        <v>948</v>
      </c>
      <c r="N2">
        <v>47</v>
      </c>
    </row>
    <row r="3" spans="1:14">
      <c r="A3" s="28">
        <v>2002</v>
      </c>
      <c r="B3" s="12" t="s">
        <v>48</v>
      </c>
      <c r="C3" s="28" t="s">
        <v>3569</v>
      </c>
      <c r="D3" s="28" t="s">
        <v>3570</v>
      </c>
      <c r="E3" s="363" t="s">
        <v>400</v>
      </c>
      <c r="F3" s="78">
        <f t="shared" si="0"/>
        <v>23</v>
      </c>
      <c r="G3" s="28" t="s">
        <v>1183</v>
      </c>
      <c r="H3" s="363" t="s">
        <v>63</v>
      </c>
      <c r="I3" s="25"/>
      <c r="J3" s="25" t="s">
        <v>4233</v>
      </c>
      <c r="K3" s="26" t="s">
        <v>4234</v>
      </c>
      <c r="L3" s="25"/>
      <c r="M3" s="24" t="s">
        <v>949</v>
      </c>
      <c r="N3">
        <v>46</v>
      </c>
    </row>
    <row r="4" spans="1:14">
      <c r="A4" s="28">
        <v>2003</v>
      </c>
      <c r="B4" s="12" t="s">
        <v>51</v>
      </c>
      <c r="C4" s="28" t="s">
        <v>3571</v>
      </c>
      <c r="D4" s="28" t="s">
        <v>3572</v>
      </c>
      <c r="E4" s="363" t="s">
        <v>400</v>
      </c>
      <c r="F4" s="78">
        <f t="shared" si="0"/>
        <v>23</v>
      </c>
      <c r="G4" s="28" t="s">
        <v>1183</v>
      </c>
      <c r="H4" s="363" t="s">
        <v>63</v>
      </c>
      <c r="I4" s="25"/>
      <c r="J4" s="25" t="s">
        <v>4235</v>
      </c>
      <c r="K4" s="26" t="s">
        <v>4236</v>
      </c>
      <c r="L4" s="25"/>
      <c r="M4" s="24" t="s">
        <v>950</v>
      </c>
      <c r="N4">
        <v>45</v>
      </c>
    </row>
    <row r="5" spans="1:14">
      <c r="A5" s="28">
        <v>2004</v>
      </c>
      <c r="B5" s="12" t="s">
        <v>52</v>
      </c>
      <c r="C5" s="28" t="s">
        <v>3573</v>
      </c>
      <c r="D5" s="28" t="s">
        <v>3574</v>
      </c>
      <c r="E5" s="363" t="s">
        <v>400</v>
      </c>
      <c r="F5" s="78">
        <f t="shared" si="0"/>
        <v>23</v>
      </c>
      <c r="G5" s="28" t="s">
        <v>1183</v>
      </c>
      <c r="H5" s="363" t="s">
        <v>63</v>
      </c>
      <c r="I5" s="25"/>
      <c r="J5" s="25" t="s">
        <v>4237</v>
      </c>
      <c r="K5" s="26" t="s">
        <v>4238</v>
      </c>
      <c r="L5" s="25"/>
      <c r="M5" s="24" t="s">
        <v>951</v>
      </c>
      <c r="N5">
        <v>44</v>
      </c>
    </row>
    <row r="6" spans="1:14">
      <c r="A6" s="28">
        <v>2005</v>
      </c>
      <c r="B6" s="12" t="s">
        <v>53</v>
      </c>
      <c r="C6" s="28" t="s">
        <v>3575</v>
      </c>
      <c r="D6" s="28" t="s">
        <v>3576</v>
      </c>
      <c r="E6" s="363" t="s">
        <v>400</v>
      </c>
      <c r="F6" s="78">
        <f t="shared" si="0"/>
        <v>23</v>
      </c>
      <c r="G6" s="28" t="s">
        <v>1183</v>
      </c>
      <c r="H6" s="363" t="s">
        <v>63</v>
      </c>
      <c r="I6" s="25"/>
      <c r="J6" s="25" t="s">
        <v>4239</v>
      </c>
      <c r="K6" s="26" t="s">
        <v>4240</v>
      </c>
      <c r="L6" s="25"/>
      <c r="M6" s="24" t="s">
        <v>952</v>
      </c>
      <c r="N6">
        <v>43</v>
      </c>
    </row>
    <row r="7" spans="1:14">
      <c r="A7" s="28">
        <v>2006</v>
      </c>
      <c r="B7" s="12" t="s">
        <v>54</v>
      </c>
      <c r="C7" s="28" t="s">
        <v>3579</v>
      </c>
      <c r="D7" s="28" t="s">
        <v>3580</v>
      </c>
      <c r="E7" s="363" t="s">
        <v>400</v>
      </c>
      <c r="F7" s="78">
        <f t="shared" si="0"/>
        <v>23</v>
      </c>
      <c r="G7" s="28" t="s">
        <v>1183</v>
      </c>
      <c r="H7" s="363" t="s">
        <v>63</v>
      </c>
      <c r="I7" s="25"/>
      <c r="J7" s="25" t="s">
        <v>4241</v>
      </c>
      <c r="K7" s="26" t="s">
        <v>4242</v>
      </c>
      <c r="L7" s="25"/>
      <c r="M7" s="24" t="s">
        <v>953</v>
      </c>
      <c r="N7">
        <v>42</v>
      </c>
    </row>
    <row r="8" spans="1:14">
      <c r="A8" s="28">
        <v>2007</v>
      </c>
      <c r="B8" s="12" t="s">
        <v>55</v>
      </c>
      <c r="C8" s="28" t="s">
        <v>3577</v>
      </c>
      <c r="D8" s="28" t="s">
        <v>3578</v>
      </c>
      <c r="E8" s="363" t="s">
        <v>1335</v>
      </c>
      <c r="F8" s="78">
        <f t="shared" si="0"/>
        <v>21</v>
      </c>
      <c r="G8" s="28" t="s">
        <v>1183</v>
      </c>
      <c r="H8" s="363" t="s">
        <v>63</v>
      </c>
      <c r="I8" s="25"/>
      <c r="J8" s="25" t="s">
        <v>4243</v>
      </c>
      <c r="K8" s="26" t="s">
        <v>4244</v>
      </c>
      <c r="L8" s="25"/>
      <c r="M8" s="24" t="s">
        <v>954</v>
      </c>
      <c r="N8">
        <v>41</v>
      </c>
    </row>
    <row r="9" spans="1:14">
      <c r="A9" s="28">
        <v>2008</v>
      </c>
      <c r="B9" s="12" t="s">
        <v>56</v>
      </c>
      <c r="C9" s="28" t="s">
        <v>3581</v>
      </c>
      <c r="D9" s="28" t="s">
        <v>3582</v>
      </c>
      <c r="E9" s="363" t="s">
        <v>385</v>
      </c>
      <c r="F9" s="78">
        <f t="shared" si="0"/>
        <v>28</v>
      </c>
      <c r="G9" s="28" t="s">
        <v>1183</v>
      </c>
      <c r="H9" s="363" t="s">
        <v>63</v>
      </c>
      <c r="I9" s="25"/>
      <c r="J9" s="25" t="s">
        <v>4245</v>
      </c>
      <c r="K9" s="26" t="s">
        <v>4246</v>
      </c>
      <c r="L9" s="25"/>
      <c r="M9" s="24" t="s">
        <v>955</v>
      </c>
      <c r="N9">
        <v>40</v>
      </c>
    </row>
    <row r="10" spans="1:14">
      <c r="A10" s="28">
        <v>2009</v>
      </c>
      <c r="B10" s="12" t="s">
        <v>57</v>
      </c>
      <c r="C10" s="28" t="s">
        <v>3583</v>
      </c>
      <c r="D10" s="28" t="s">
        <v>3584</v>
      </c>
      <c r="E10" s="363" t="s">
        <v>400</v>
      </c>
      <c r="F10" s="78">
        <f t="shared" si="0"/>
        <v>23</v>
      </c>
      <c r="G10" s="28" t="s">
        <v>1183</v>
      </c>
      <c r="H10" s="363" t="s">
        <v>63</v>
      </c>
      <c r="I10" s="25"/>
      <c r="J10" s="25" t="s">
        <v>4247</v>
      </c>
      <c r="K10" s="26" t="s">
        <v>4248</v>
      </c>
      <c r="L10" s="25"/>
      <c r="M10" s="24" t="s">
        <v>956</v>
      </c>
      <c r="N10">
        <v>39</v>
      </c>
    </row>
    <row r="11" spans="1:14">
      <c r="A11" s="28">
        <v>2010</v>
      </c>
      <c r="B11" s="12" t="s">
        <v>58</v>
      </c>
      <c r="C11" s="28" t="s">
        <v>3585</v>
      </c>
      <c r="D11" s="28" t="s">
        <v>3586</v>
      </c>
      <c r="E11" s="363" t="s">
        <v>1335</v>
      </c>
      <c r="F11" s="78">
        <f t="shared" si="0"/>
        <v>21</v>
      </c>
      <c r="G11" s="28" t="s">
        <v>1183</v>
      </c>
      <c r="H11" s="363" t="s">
        <v>50</v>
      </c>
      <c r="I11" s="25"/>
      <c r="J11" s="25" t="s">
        <v>4249</v>
      </c>
      <c r="K11" s="26" t="s">
        <v>4250</v>
      </c>
      <c r="L11" s="25"/>
      <c r="M11" s="24" t="s">
        <v>957</v>
      </c>
      <c r="N11">
        <v>38</v>
      </c>
    </row>
    <row r="12" spans="1:14">
      <c r="A12" s="28">
        <v>2011</v>
      </c>
      <c r="B12" s="12" t="s">
        <v>59</v>
      </c>
      <c r="C12" s="28" t="s">
        <v>3587</v>
      </c>
      <c r="D12" s="28" t="s">
        <v>3588</v>
      </c>
      <c r="E12" s="363" t="s">
        <v>400</v>
      </c>
      <c r="F12" s="78">
        <f t="shared" si="0"/>
        <v>23</v>
      </c>
      <c r="G12" s="28" t="s">
        <v>1183</v>
      </c>
      <c r="H12" s="363" t="s">
        <v>50</v>
      </c>
      <c r="I12" s="25"/>
      <c r="J12" s="25" t="s">
        <v>4251</v>
      </c>
      <c r="K12" s="26" t="s">
        <v>4252</v>
      </c>
      <c r="L12" s="25"/>
      <c r="M12" s="24" t="s">
        <v>958</v>
      </c>
      <c r="N12">
        <v>37</v>
      </c>
    </row>
    <row r="13" spans="1:14">
      <c r="A13" s="28">
        <v>2012</v>
      </c>
      <c r="B13" s="12" t="s">
        <v>60</v>
      </c>
      <c r="C13" s="28" t="s">
        <v>3589</v>
      </c>
      <c r="D13" s="28" t="s">
        <v>3590</v>
      </c>
      <c r="E13" s="363" t="s">
        <v>400</v>
      </c>
      <c r="F13" s="78">
        <f t="shared" si="0"/>
        <v>23</v>
      </c>
      <c r="G13" s="28" t="s">
        <v>1183</v>
      </c>
      <c r="H13" s="363" t="s">
        <v>50</v>
      </c>
      <c r="I13" s="25"/>
      <c r="J13" s="25" t="s">
        <v>931</v>
      </c>
      <c r="K13" s="26" t="s">
        <v>4253</v>
      </c>
      <c r="L13" s="25"/>
      <c r="M13" s="24" t="s">
        <v>959</v>
      </c>
      <c r="N13">
        <v>36</v>
      </c>
    </row>
    <row r="14" spans="1:14">
      <c r="A14" s="28">
        <v>2013</v>
      </c>
      <c r="B14" s="12" t="s">
        <v>61</v>
      </c>
      <c r="C14" s="28" t="s">
        <v>3591</v>
      </c>
      <c r="D14" s="28" t="s">
        <v>3592</v>
      </c>
      <c r="E14" s="363" t="s">
        <v>1335</v>
      </c>
      <c r="F14" s="78">
        <f t="shared" si="0"/>
        <v>21</v>
      </c>
      <c r="G14" s="28" t="s">
        <v>1183</v>
      </c>
      <c r="H14" s="363" t="s">
        <v>50</v>
      </c>
      <c r="I14" s="25"/>
      <c r="J14" s="25" t="s">
        <v>933</v>
      </c>
      <c r="K14" s="26" t="s">
        <v>4255</v>
      </c>
      <c r="L14" s="25"/>
      <c r="M14" s="24" t="s">
        <v>960</v>
      </c>
      <c r="N14">
        <v>35</v>
      </c>
    </row>
    <row r="15" spans="1:14">
      <c r="A15" s="28">
        <v>2014</v>
      </c>
      <c r="B15" s="12" t="s">
        <v>64</v>
      </c>
      <c r="C15" s="28" t="s">
        <v>4045</v>
      </c>
      <c r="D15" s="28" t="s">
        <v>4046</v>
      </c>
      <c r="E15" s="363" t="s">
        <v>400</v>
      </c>
      <c r="F15" s="78">
        <f t="shared" si="0"/>
        <v>23</v>
      </c>
      <c r="G15" s="28" t="s">
        <v>1183</v>
      </c>
      <c r="H15" s="363" t="s">
        <v>47</v>
      </c>
      <c r="I15" s="25"/>
      <c r="J15" s="25" t="s">
        <v>935</v>
      </c>
      <c r="K15" s="26" t="s">
        <v>4256</v>
      </c>
      <c r="L15" s="25"/>
      <c r="M15" s="24" t="s">
        <v>961</v>
      </c>
      <c r="N15">
        <v>34</v>
      </c>
    </row>
    <row r="16" spans="1:14">
      <c r="A16" s="28">
        <v>2015</v>
      </c>
      <c r="B16" s="12" t="s">
        <v>65</v>
      </c>
      <c r="C16" s="28" t="s">
        <v>3593</v>
      </c>
      <c r="D16" s="28" t="s">
        <v>3594</v>
      </c>
      <c r="E16" s="363" t="s">
        <v>400</v>
      </c>
      <c r="F16" s="78">
        <f t="shared" si="0"/>
        <v>23</v>
      </c>
      <c r="G16" s="28" t="s">
        <v>1183</v>
      </c>
      <c r="H16" s="363" t="s">
        <v>47</v>
      </c>
      <c r="I16" s="25"/>
      <c r="J16" s="25" t="s">
        <v>937</v>
      </c>
      <c r="K16" s="26" t="s">
        <v>4257</v>
      </c>
      <c r="L16" s="25"/>
      <c r="M16" s="24" t="s">
        <v>962</v>
      </c>
      <c r="N16">
        <v>33</v>
      </c>
    </row>
    <row r="17" spans="1:14">
      <c r="A17" s="28">
        <v>2016</v>
      </c>
      <c r="B17" s="12" t="s">
        <v>66</v>
      </c>
      <c r="C17" s="28" t="s">
        <v>4088</v>
      </c>
      <c r="D17" s="28" t="s">
        <v>4089</v>
      </c>
      <c r="E17" s="363" t="s">
        <v>400</v>
      </c>
      <c r="F17" s="78">
        <f t="shared" si="0"/>
        <v>23</v>
      </c>
      <c r="G17" s="28" t="s">
        <v>1183</v>
      </c>
      <c r="H17" s="363" t="s">
        <v>47</v>
      </c>
      <c r="I17" s="25"/>
      <c r="J17" s="25" t="s">
        <v>939</v>
      </c>
      <c r="K17" s="26" t="s">
        <v>4258</v>
      </c>
      <c r="L17" s="25"/>
      <c r="M17" s="24" t="s">
        <v>963</v>
      </c>
      <c r="N17">
        <v>32</v>
      </c>
    </row>
    <row r="18" spans="1:14">
      <c r="A18" s="28">
        <v>2017</v>
      </c>
      <c r="B18" s="12" t="s">
        <v>67</v>
      </c>
      <c r="C18" s="28" t="s">
        <v>3595</v>
      </c>
      <c r="D18" s="28" t="s">
        <v>3596</v>
      </c>
      <c r="E18" s="363" t="s">
        <v>796</v>
      </c>
      <c r="F18" s="78">
        <f t="shared" si="0"/>
        <v>22</v>
      </c>
      <c r="G18" s="28" t="s">
        <v>1183</v>
      </c>
      <c r="H18" s="363" t="s">
        <v>47</v>
      </c>
      <c r="I18" s="25"/>
      <c r="J18" s="25" t="s">
        <v>941</v>
      </c>
      <c r="K18" s="26" t="s">
        <v>4265</v>
      </c>
      <c r="L18" s="25"/>
      <c r="M18" s="24" t="s">
        <v>964</v>
      </c>
      <c r="N18">
        <v>31</v>
      </c>
    </row>
    <row r="19" spans="1:14">
      <c r="A19" s="28">
        <v>2018</v>
      </c>
      <c r="B19" s="12" t="s">
        <v>68</v>
      </c>
      <c r="C19" s="28" t="s">
        <v>4736</v>
      </c>
      <c r="D19" s="28" t="s">
        <v>3597</v>
      </c>
      <c r="E19" s="363" t="s">
        <v>400</v>
      </c>
      <c r="F19" s="78">
        <f t="shared" si="0"/>
        <v>23</v>
      </c>
      <c r="G19" s="28" t="s">
        <v>1183</v>
      </c>
      <c r="H19" s="363" t="s">
        <v>47</v>
      </c>
      <c r="I19" s="25"/>
      <c r="J19" s="25" t="s">
        <v>943</v>
      </c>
      <c r="K19" s="26" t="s">
        <v>4259</v>
      </c>
      <c r="L19" s="25"/>
      <c r="M19" s="24" t="s">
        <v>965</v>
      </c>
      <c r="N19">
        <v>30</v>
      </c>
    </row>
    <row r="20" spans="1:14">
      <c r="A20" s="28">
        <v>2019</v>
      </c>
      <c r="B20" s="12" t="s">
        <v>70</v>
      </c>
      <c r="C20" s="28" t="s">
        <v>4047</v>
      </c>
      <c r="D20" s="28" t="s">
        <v>4048</v>
      </c>
      <c r="E20" s="363" t="s">
        <v>400</v>
      </c>
      <c r="F20" s="78">
        <f t="shared" si="0"/>
        <v>23</v>
      </c>
      <c r="G20" s="28" t="s">
        <v>1183</v>
      </c>
      <c r="H20" s="363" t="s">
        <v>47</v>
      </c>
      <c r="I20" s="25"/>
      <c r="J20" s="25" t="s">
        <v>945</v>
      </c>
      <c r="K20" s="26" t="s">
        <v>4260</v>
      </c>
      <c r="L20" s="25"/>
      <c r="M20" s="24" t="s">
        <v>966</v>
      </c>
      <c r="N20">
        <v>29</v>
      </c>
    </row>
    <row r="21" spans="1:14">
      <c r="A21" s="28">
        <v>2020</v>
      </c>
      <c r="B21" s="12" t="s">
        <v>71</v>
      </c>
      <c r="C21" s="28" t="s">
        <v>3598</v>
      </c>
      <c r="D21" s="28" t="s">
        <v>3599</v>
      </c>
      <c r="E21" s="363" t="s">
        <v>400</v>
      </c>
      <c r="F21" s="78">
        <f t="shared" si="0"/>
        <v>23</v>
      </c>
      <c r="G21" s="28" t="s">
        <v>1183</v>
      </c>
      <c r="H21" s="363" t="s">
        <v>47</v>
      </c>
      <c r="I21" s="25"/>
      <c r="J21" s="25" t="s">
        <v>4261</v>
      </c>
      <c r="K21" s="26" t="s">
        <v>4262</v>
      </c>
      <c r="L21" s="25"/>
      <c r="M21" s="24" t="s">
        <v>967</v>
      </c>
      <c r="N21">
        <v>28</v>
      </c>
    </row>
    <row r="22" spans="1:14">
      <c r="A22" s="28">
        <v>2021</v>
      </c>
      <c r="B22" s="12" t="s">
        <v>72</v>
      </c>
      <c r="C22" s="28" t="s">
        <v>3600</v>
      </c>
      <c r="D22" s="28" t="s">
        <v>3601</v>
      </c>
      <c r="E22" s="363" t="s">
        <v>688</v>
      </c>
      <c r="F22" s="78">
        <f t="shared" si="0"/>
        <v>15</v>
      </c>
      <c r="G22" s="28" t="s">
        <v>1183</v>
      </c>
      <c r="H22" s="363" t="s">
        <v>47</v>
      </c>
      <c r="I22" s="25"/>
      <c r="L22" s="25"/>
      <c r="M22" s="24" t="s">
        <v>968</v>
      </c>
      <c r="N22">
        <v>27</v>
      </c>
    </row>
    <row r="23" spans="1:14">
      <c r="A23" s="28">
        <v>2022</v>
      </c>
      <c r="B23" s="12" t="s">
        <v>73</v>
      </c>
      <c r="C23" s="28" t="s">
        <v>4090</v>
      </c>
      <c r="D23" s="28" t="s">
        <v>4091</v>
      </c>
      <c r="E23" s="363" t="s">
        <v>400</v>
      </c>
      <c r="F23" s="78">
        <f t="shared" si="0"/>
        <v>23</v>
      </c>
      <c r="G23" s="28" t="s">
        <v>1215</v>
      </c>
      <c r="H23" s="363" t="s">
        <v>47</v>
      </c>
      <c r="I23" s="25"/>
      <c r="J23" s="14" t="s">
        <v>2129</v>
      </c>
      <c r="K23"/>
      <c r="L23" s="25"/>
      <c r="M23" s="24" t="s">
        <v>969</v>
      </c>
      <c r="N23">
        <v>26</v>
      </c>
    </row>
    <row r="24" spans="1:14">
      <c r="A24" s="28">
        <v>2023</v>
      </c>
      <c r="B24" s="12" t="s">
        <v>74</v>
      </c>
      <c r="C24" s="28" t="s">
        <v>4092</v>
      </c>
      <c r="D24" s="28" t="s">
        <v>4093</v>
      </c>
      <c r="E24" s="363" t="s">
        <v>400</v>
      </c>
      <c r="F24" s="78">
        <f t="shared" si="0"/>
        <v>23</v>
      </c>
      <c r="G24" s="28" t="s">
        <v>1215</v>
      </c>
      <c r="H24" s="363" t="s">
        <v>47</v>
      </c>
      <c r="I24" s="25"/>
      <c r="J24" s="14" t="s">
        <v>913</v>
      </c>
      <c r="K24" s="12" t="s">
        <v>914</v>
      </c>
      <c r="L24" s="25"/>
      <c r="M24" s="24" t="s">
        <v>970</v>
      </c>
      <c r="N24">
        <v>25</v>
      </c>
    </row>
    <row r="25" spans="1:14">
      <c r="A25" s="28">
        <v>2024</v>
      </c>
      <c r="B25" s="12" t="s">
        <v>75</v>
      </c>
      <c r="C25" s="28" t="s">
        <v>4029</v>
      </c>
      <c r="D25" s="28" t="s">
        <v>4030</v>
      </c>
      <c r="E25" s="363" t="s">
        <v>400</v>
      </c>
      <c r="F25" s="78">
        <f t="shared" si="0"/>
        <v>23</v>
      </c>
      <c r="G25" s="28" t="s">
        <v>1215</v>
      </c>
      <c r="H25" s="363" t="s">
        <v>50</v>
      </c>
      <c r="I25" s="25"/>
      <c r="J25" s="14" t="s">
        <v>915</v>
      </c>
      <c r="K25" s="12" t="s">
        <v>916</v>
      </c>
      <c r="L25" s="25"/>
      <c r="M25" s="24" t="s">
        <v>971</v>
      </c>
      <c r="N25">
        <v>24</v>
      </c>
    </row>
    <row r="26" spans="1:14">
      <c r="A26" s="28">
        <v>2025</v>
      </c>
      <c r="B26" s="12" t="s">
        <v>76</v>
      </c>
      <c r="C26" s="28" t="s">
        <v>4027</v>
      </c>
      <c r="D26" s="28" t="s">
        <v>4028</v>
      </c>
      <c r="E26" s="363" t="s">
        <v>400</v>
      </c>
      <c r="F26" s="78">
        <f t="shared" si="0"/>
        <v>23</v>
      </c>
      <c r="G26" s="28" t="s">
        <v>1215</v>
      </c>
      <c r="H26" s="363" t="s">
        <v>63</v>
      </c>
      <c r="I26" s="25"/>
      <c r="J26" s="14" t="s">
        <v>27</v>
      </c>
      <c r="K26" s="12" t="s">
        <v>28</v>
      </c>
      <c r="L26" s="25"/>
      <c r="M26" s="24" t="s">
        <v>972</v>
      </c>
      <c r="N26">
        <v>23</v>
      </c>
    </row>
    <row r="27" spans="1:14">
      <c r="A27" s="28">
        <v>2026</v>
      </c>
      <c r="B27" s="12" t="s">
        <v>77</v>
      </c>
      <c r="C27" s="28" t="s">
        <v>4033</v>
      </c>
      <c r="D27" s="28" t="s">
        <v>4034</v>
      </c>
      <c r="E27" s="363" t="s">
        <v>400</v>
      </c>
      <c r="F27" s="78">
        <f t="shared" si="0"/>
        <v>23</v>
      </c>
      <c r="G27" s="28" t="s">
        <v>1215</v>
      </c>
      <c r="H27" s="363" t="s">
        <v>222</v>
      </c>
      <c r="I27" s="25"/>
      <c r="J27" s="14" t="s">
        <v>917</v>
      </c>
      <c r="K27" s="12" t="s">
        <v>918</v>
      </c>
      <c r="L27" s="25"/>
      <c r="M27" s="24" t="s">
        <v>973</v>
      </c>
      <c r="N27">
        <v>22</v>
      </c>
    </row>
    <row r="28" spans="1:14">
      <c r="A28" s="28">
        <v>2027</v>
      </c>
      <c r="B28" s="12" t="s">
        <v>78</v>
      </c>
      <c r="C28" s="28" t="s">
        <v>4031</v>
      </c>
      <c r="D28" s="28" t="s">
        <v>4032</v>
      </c>
      <c r="E28" s="363" t="s">
        <v>400</v>
      </c>
      <c r="F28" s="78">
        <f t="shared" si="0"/>
        <v>23</v>
      </c>
      <c r="G28" s="28" t="s">
        <v>1215</v>
      </c>
      <c r="H28" s="363" t="s">
        <v>222</v>
      </c>
      <c r="I28" s="25"/>
      <c r="J28" s="14" t="s">
        <v>35</v>
      </c>
      <c r="K28" s="12" t="s">
        <v>36</v>
      </c>
      <c r="L28" s="25"/>
      <c r="M28" s="24" t="s">
        <v>974</v>
      </c>
      <c r="N28">
        <v>21</v>
      </c>
    </row>
    <row r="29" spans="1:14">
      <c r="A29" s="28">
        <v>2028</v>
      </c>
      <c r="B29" s="12" t="s">
        <v>79</v>
      </c>
      <c r="C29" s="28" t="s">
        <v>1342</v>
      </c>
      <c r="D29" s="28" t="s">
        <v>1343</v>
      </c>
      <c r="E29" s="363" t="s">
        <v>400</v>
      </c>
      <c r="F29" s="78">
        <f t="shared" si="0"/>
        <v>23</v>
      </c>
      <c r="G29" s="28" t="s">
        <v>1215</v>
      </c>
      <c r="H29" s="363" t="s">
        <v>220</v>
      </c>
      <c r="I29" s="25"/>
      <c r="J29" s="14" t="s">
        <v>2127</v>
      </c>
      <c r="K29" s="12" t="s">
        <v>2128</v>
      </c>
      <c r="L29" s="25"/>
      <c r="M29" s="24" t="s">
        <v>975</v>
      </c>
      <c r="N29">
        <v>20</v>
      </c>
    </row>
    <row r="30" spans="1:14">
      <c r="A30" s="28">
        <v>2029</v>
      </c>
      <c r="B30" s="12" t="s">
        <v>81</v>
      </c>
      <c r="C30" s="28" t="s">
        <v>3608</v>
      </c>
      <c r="D30" s="28" t="s">
        <v>3609</v>
      </c>
      <c r="E30" s="363" t="s">
        <v>400</v>
      </c>
      <c r="F30" s="78">
        <f t="shared" si="0"/>
        <v>23</v>
      </c>
      <c r="G30" s="28" t="s">
        <v>1182</v>
      </c>
      <c r="H30" s="363" t="s">
        <v>63</v>
      </c>
      <c r="I30" s="25"/>
      <c r="J30" s="95" t="s">
        <v>4245</v>
      </c>
      <c r="K30" s="26" t="s">
        <v>4246</v>
      </c>
      <c r="L30" s="25"/>
      <c r="M30" s="24" t="s">
        <v>2126</v>
      </c>
      <c r="N30">
        <v>19</v>
      </c>
    </row>
    <row r="31" spans="1:14">
      <c r="A31" s="28">
        <v>2030</v>
      </c>
      <c r="B31" s="12" t="s">
        <v>82</v>
      </c>
      <c r="C31" s="28" t="s">
        <v>3610</v>
      </c>
      <c r="D31" s="28" t="s">
        <v>3611</v>
      </c>
      <c r="E31" s="363" t="s">
        <v>400</v>
      </c>
      <c r="F31" s="78">
        <f t="shared" si="0"/>
        <v>23</v>
      </c>
      <c r="G31" s="28" t="s">
        <v>1182</v>
      </c>
      <c r="H31" s="363" t="s">
        <v>63</v>
      </c>
      <c r="I31" s="25"/>
      <c r="J31" s="14" t="s">
        <v>925</v>
      </c>
      <c r="K31" s="12" t="s">
        <v>926</v>
      </c>
      <c r="L31" s="25"/>
      <c r="M31" s="24" t="s">
        <v>976</v>
      </c>
      <c r="N31">
        <v>18</v>
      </c>
    </row>
    <row r="32" spans="1:14">
      <c r="A32" s="28">
        <v>2031</v>
      </c>
      <c r="B32" s="12" t="s">
        <v>83</v>
      </c>
      <c r="C32" s="28" t="s">
        <v>3612</v>
      </c>
      <c r="D32" s="28" t="s">
        <v>3613</v>
      </c>
      <c r="E32" s="363" t="s">
        <v>400</v>
      </c>
      <c r="F32" s="78">
        <f t="shared" si="0"/>
        <v>23</v>
      </c>
      <c r="G32" s="28" t="s">
        <v>1182</v>
      </c>
      <c r="H32" s="363" t="s">
        <v>50</v>
      </c>
      <c r="I32" s="25"/>
      <c r="J32" s="14" t="s">
        <v>927</v>
      </c>
      <c r="K32" s="12" t="s">
        <v>928</v>
      </c>
      <c r="L32" s="25"/>
      <c r="M32" s="24" t="s">
        <v>977</v>
      </c>
      <c r="N32">
        <v>17</v>
      </c>
    </row>
    <row r="33" spans="1:14">
      <c r="A33" s="28">
        <v>2032</v>
      </c>
      <c r="B33" s="12" t="s">
        <v>84</v>
      </c>
      <c r="C33" s="28" t="s">
        <v>4094</v>
      </c>
      <c r="D33" s="28" t="s">
        <v>4095</v>
      </c>
      <c r="E33" s="363" t="s">
        <v>400</v>
      </c>
      <c r="F33" s="78">
        <f t="shared" si="0"/>
        <v>23</v>
      </c>
      <c r="G33" s="28" t="s">
        <v>1182</v>
      </c>
      <c r="H33" s="363" t="s">
        <v>47</v>
      </c>
      <c r="I33" s="25"/>
      <c r="J33" s="14" t="s">
        <v>929</v>
      </c>
      <c r="K33" s="12" t="s">
        <v>930</v>
      </c>
      <c r="L33" s="25"/>
      <c r="M33" s="24" t="s">
        <v>2125</v>
      </c>
      <c r="N33">
        <v>16</v>
      </c>
    </row>
    <row r="34" spans="1:14">
      <c r="A34" s="28">
        <v>2033</v>
      </c>
      <c r="B34" s="12" t="s">
        <v>85</v>
      </c>
      <c r="C34" s="28" t="s">
        <v>4096</v>
      </c>
      <c r="D34" s="28" t="s">
        <v>4097</v>
      </c>
      <c r="E34" s="363" t="s">
        <v>796</v>
      </c>
      <c r="F34" s="78">
        <f t="shared" si="0"/>
        <v>22</v>
      </c>
      <c r="G34" s="28" t="s">
        <v>1182</v>
      </c>
      <c r="H34" s="363" t="s">
        <v>47</v>
      </c>
      <c r="I34" s="25"/>
      <c r="J34" s="14" t="s">
        <v>931</v>
      </c>
      <c r="K34" s="12" t="s">
        <v>932</v>
      </c>
      <c r="L34" s="25"/>
      <c r="M34" s="24" t="s">
        <v>2124</v>
      </c>
      <c r="N34">
        <v>15</v>
      </c>
    </row>
    <row r="35" spans="1:14">
      <c r="A35" s="28">
        <v>2034</v>
      </c>
      <c r="B35" s="12" t="s">
        <v>86</v>
      </c>
      <c r="C35" s="28" t="s">
        <v>3606</v>
      </c>
      <c r="D35" s="28" t="s">
        <v>3607</v>
      </c>
      <c r="E35" s="363" t="s">
        <v>130</v>
      </c>
      <c r="F35" s="78">
        <f t="shared" si="0"/>
        <v>27</v>
      </c>
      <c r="G35" s="28" t="s">
        <v>1182</v>
      </c>
      <c r="H35" s="363" t="s">
        <v>63</v>
      </c>
      <c r="I35" s="25"/>
      <c r="J35" s="14" t="s">
        <v>933</v>
      </c>
      <c r="K35" s="12" t="s">
        <v>934</v>
      </c>
      <c r="L35" s="25"/>
      <c r="M35" s="24" t="s">
        <v>978</v>
      </c>
      <c r="N35">
        <v>14</v>
      </c>
    </row>
    <row r="36" spans="1:14">
      <c r="A36" s="28">
        <v>2035</v>
      </c>
      <c r="B36" s="12" t="s">
        <v>87</v>
      </c>
      <c r="C36" s="28" t="s">
        <v>4098</v>
      </c>
      <c r="D36" s="28" t="s">
        <v>4099</v>
      </c>
      <c r="E36" s="363" t="s">
        <v>400</v>
      </c>
      <c r="F36" s="78">
        <f t="shared" si="0"/>
        <v>23</v>
      </c>
      <c r="G36" s="28" t="s">
        <v>1186</v>
      </c>
      <c r="H36" s="363" t="s">
        <v>47</v>
      </c>
      <c r="I36" s="25"/>
      <c r="J36" s="14" t="s">
        <v>935</v>
      </c>
      <c r="K36" s="12" t="s">
        <v>936</v>
      </c>
      <c r="L36" s="25"/>
      <c r="M36" s="24" t="s">
        <v>979</v>
      </c>
      <c r="N36">
        <v>13</v>
      </c>
    </row>
    <row r="37" spans="1:14">
      <c r="A37" s="28">
        <v>2036</v>
      </c>
      <c r="B37" s="12" t="s">
        <v>88</v>
      </c>
      <c r="C37" s="28" t="s">
        <v>3620</v>
      </c>
      <c r="D37" s="28" t="s">
        <v>3621</v>
      </c>
      <c r="E37" s="363" t="s">
        <v>400</v>
      </c>
      <c r="F37" s="78">
        <f t="shared" si="0"/>
        <v>23</v>
      </c>
      <c r="G37" s="28" t="s">
        <v>1186</v>
      </c>
      <c r="H37" s="363" t="s">
        <v>63</v>
      </c>
      <c r="I37" s="25"/>
      <c r="J37" s="14" t="s">
        <v>937</v>
      </c>
      <c r="K37" s="12" t="s">
        <v>938</v>
      </c>
      <c r="L37" s="25"/>
      <c r="M37" s="24" t="s">
        <v>980</v>
      </c>
      <c r="N37">
        <v>12</v>
      </c>
    </row>
    <row r="38" spans="1:14">
      <c r="A38" s="28">
        <v>2037</v>
      </c>
      <c r="B38" s="12" t="s">
        <v>89</v>
      </c>
      <c r="C38" s="28" t="s">
        <v>3614</v>
      </c>
      <c r="D38" s="28" t="s">
        <v>3615</v>
      </c>
      <c r="E38" s="363" t="s">
        <v>400</v>
      </c>
      <c r="F38" s="78">
        <f t="shared" si="0"/>
        <v>23</v>
      </c>
      <c r="G38" s="28" t="s">
        <v>1186</v>
      </c>
      <c r="H38" s="363" t="s">
        <v>63</v>
      </c>
      <c r="I38" s="25"/>
      <c r="J38" s="14" t="s">
        <v>939</v>
      </c>
      <c r="K38" s="12" t="s">
        <v>940</v>
      </c>
      <c r="L38" s="25"/>
      <c r="M38" s="24" t="s">
        <v>981</v>
      </c>
      <c r="N38">
        <v>11</v>
      </c>
    </row>
    <row r="39" spans="1:14">
      <c r="A39" s="28">
        <v>2038</v>
      </c>
      <c r="B39" s="12" t="s">
        <v>90</v>
      </c>
      <c r="C39" s="28" t="s">
        <v>3616</v>
      </c>
      <c r="D39" s="28" t="s">
        <v>3617</v>
      </c>
      <c r="E39" s="363" t="s">
        <v>400</v>
      </c>
      <c r="F39" s="78">
        <f t="shared" si="0"/>
        <v>23</v>
      </c>
      <c r="G39" s="28" t="s">
        <v>1186</v>
      </c>
      <c r="H39" s="363" t="s">
        <v>63</v>
      </c>
      <c r="I39" s="25"/>
      <c r="J39" s="14" t="s">
        <v>941</v>
      </c>
      <c r="K39" s="12" t="s">
        <v>942</v>
      </c>
      <c r="L39" s="25"/>
      <c r="M39" s="24" t="s">
        <v>982</v>
      </c>
      <c r="N39">
        <v>10</v>
      </c>
    </row>
    <row r="40" spans="1:14">
      <c r="A40" s="28">
        <v>2039</v>
      </c>
      <c r="B40" s="12" t="s">
        <v>91</v>
      </c>
      <c r="C40" s="28" t="s">
        <v>3622</v>
      </c>
      <c r="D40" s="28" t="s">
        <v>3623</v>
      </c>
      <c r="E40" s="363" t="s">
        <v>400</v>
      </c>
      <c r="F40" s="78">
        <f t="shared" si="0"/>
        <v>23</v>
      </c>
      <c r="G40" s="28" t="s">
        <v>1186</v>
      </c>
      <c r="H40" s="363" t="s">
        <v>50</v>
      </c>
      <c r="I40" s="25"/>
      <c r="J40" s="14" t="s">
        <v>943</v>
      </c>
      <c r="K40" s="12" t="s">
        <v>944</v>
      </c>
      <c r="L40" s="25"/>
      <c r="M40" s="24" t="s">
        <v>983</v>
      </c>
      <c r="N40">
        <v>9</v>
      </c>
    </row>
    <row r="41" spans="1:14">
      <c r="A41" s="28">
        <v>2040</v>
      </c>
      <c r="B41" s="12" t="s">
        <v>92</v>
      </c>
      <c r="C41" s="28" t="s">
        <v>4102</v>
      </c>
      <c r="D41" s="28" t="s">
        <v>4103</v>
      </c>
      <c r="E41" s="363" t="s">
        <v>400</v>
      </c>
      <c r="F41" s="78">
        <f t="shared" si="0"/>
        <v>23</v>
      </c>
      <c r="G41" s="28" t="s">
        <v>1186</v>
      </c>
      <c r="H41" s="363" t="s">
        <v>47</v>
      </c>
      <c r="I41" s="25"/>
      <c r="J41" s="14" t="s">
        <v>945</v>
      </c>
      <c r="K41" s="12" t="s">
        <v>946</v>
      </c>
      <c r="L41" s="25"/>
      <c r="M41" s="24" t="s">
        <v>984</v>
      </c>
      <c r="N41">
        <v>8</v>
      </c>
    </row>
    <row r="42" spans="1:14">
      <c r="A42" s="28">
        <v>2041</v>
      </c>
      <c r="B42" s="12" t="s">
        <v>93</v>
      </c>
      <c r="C42" s="28" t="s">
        <v>4104</v>
      </c>
      <c r="D42" s="28" t="s">
        <v>4105</v>
      </c>
      <c r="E42" s="363" t="s">
        <v>400</v>
      </c>
      <c r="F42" s="78">
        <f t="shared" si="0"/>
        <v>23</v>
      </c>
      <c r="G42" s="28" t="s">
        <v>1186</v>
      </c>
      <c r="H42" s="363" t="s">
        <v>47</v>
      </c>
      <c r="I42" s="25"/>
      <c r="J42" s="24" t="s">
        <v>4361</v>
      </c>
      <c r="K42" s="204">
        <v>20200</v>
      </c>
      <c r="M42" s="24" t="s">
        <v>985</v>
      </c>
      <c r="N42">
        <v>7</v>
      </c>
    </row>
    <row r="43" spans="1:14">
      <c r="A43" s="28">
        <v>2042</v>
      </c>
      <c r="B43" s="12" t="s">
        <v>94</v>
      </c>
      <c r="C43" s="28" t="s">
        <v>3618</v>
      </c>
      <c r="D43" s="28" t="s">
        <v>3619</v>
      </c>
      <c r="E43" s="363" t="s">
        <v>1335</v>
      </c>
      <c r="F43" s="78">
        <f t="shared" si="0"/>
        <v>21</v>
      </c>
      <c r="G43" s="28" t="s">
        <v>1186</v>
      </c>
      <c r="H43" s="363" t="s">
        <v>50</v>
      </c>
      <c r="I43" s="25"/>
      <c r="J43" s="14" t="s">
        <v>2130</v>
      </c>
      <c r="K43"/>
      <c r="M43" s="24" t="s">
        <v>986</v>
      </c>
      <c r="N43">
        <v>6</v>
      </c>
    </row>
    <row r="44" spans="1:14">
      <c r="A44" s="28">
        <v>2043</v>
      </c>
      <c r="B44" s="12" t="s">
        <v>95</v>
      </c>
      <c r="C44" s="28" t="s">
        <v>4106</v>
      </c>
      <c r="D44" s="28" t="s">
        <v>4107</v>
      </c>
      <c r="E44" s="363" t="s">
        <v>1168</v>
      </c>
      <c r="F44" s="78">
        <f t="shared" si="0"/>
        <v>24</v>
      </c>
      <c r="G44" s="28" t="s">
        <v>1186</v>
      </c>
      <c r="H44" s="363" t="s">
        <v>47</v>
      </c>
      <c r="I44" s="25"/>
      <c r="J44" s="25" t="s">
        <v>1164</v>
      </c>
      <c r="K44" s="26" t="s">
        <v>4254</v>
      </c>
      <c r="L44" s="25"/>
      <c r="M44" s="24" t="s">
        <v>987</v>
      </c>
      <c r="N44">
        <v>5</v>
      </c>
    </row>
    <row r="45" spans="1:14">
      <c r="A45" s="28">
        <v>2044</v>
      </c>
      <c r="B45" s="12" t="s">
        <v>96</v>
      </c>
      <c r="C45" s="28" t="s">
        <v>4100</v>
      </c>
      <c r="D45" s="28" t="s">
        <v>4101</v>
      </c>
      <c r="E45" s="363" t="s">
        <v>400</v>
      </c>
      <c r="F45" s="78">
        <f t="shared" si="0"/>
        <v>23</v>
      </c>
      <c r="G45" s="28" t="s">
        <v>1186</v>
      </c>
      <c r="H45" s="363" t="s">
        <v>47</v>
      </c>
      <c r="I45" s="25"/>
      <c r="J45" s="25" t="s">
        <v>1166</v>
      </c>
      <c r="K45" s="26" t="s">
        <v>4263</v>
      </c>
      <c r="M45" s="24" t="s">
        <v>988</v>
      </c>
      <c r="N45">
        <v>4</v>
      </c>
    </row>
    <row r="46" spans="1:14">
      <c r="A46" s="28">
        <v>2045</v>
      </c>
      <c r="B46" s="12" t="s">
        <v>97</v>
      </c>
      <c r="C46" s="28" t="s">
        <v>3602</v>
      </c>
      <c r="D46" s="28" t="s">
        <v>3603</v>
      </c>
      <c r="E46" s="363" t="s">
        <v>400</v>
      </c>
      <c r="F46" s="78">
        <f t="shared" si="0"/>
        <v>23</v>
      </c>
      <c r="G46" s="28" t="s">
        <v>1214</v>
      </c>
      <c r="H46" s="363" t="s">
        <v>50</v>
      </c>
      <c r="I46" s="25"/>
      <c r="J46" s="25" t="s">
        <v>1169</v>
      </c>
      <c r="K46" s="26" t="s">
        <v>4264</v>
      </c>
      <c r="M46" s="24" t="s">
        <v>989</v>
      </c>
      <c r="N46">
        <v>3</v>
      </c>
    </row>
    <row r="47" spans="1:14">
      <c r="A47" s="28">
        <v>2046</v>
      </c>
      <c r="B47" s="12" t="s">
        <v>98</v>
      </c>
      <c r="C47" s="28" t="s">
        <v>3604</v>
      </c>
      <c r="D47" s="28" t="s">
        <v>3605</v>
      </c>
      <c r="E47" s="363" t="s">
        <v>400</v>
      </c>
      <c r="F47" s="78">
        <f t="shared" si="0"/>
        <v>23</v>
      </c>
      <c r="G47" s="28" t="s">
        <v>1214</v>
      </c>
      <c r="H47" s="363" t="s">
        <v>50</v>
      </c>
      <c r="I47" s="25"/>
      <c r="J47" s="25" t="s">
        <v>1171</v>
      </c>
      <c r="K47" s="26" t="s">
        <v>4266</v>
      </c>
      <c r="M47" s="24" t="s">
        <v>990</v>
      </c>
      <c r="N47">
        <v>2</v>
      </c>
    </row>
    <row r="48" spans="1:14">
      <c r="A48" s="28">
        <v>2047</v>
      </c>
      <c r="B48" s="12" t="s">
        <v>99</v>
      </c>
      <c r="C48" s="28" t="s">
        <v>4043</v>
      </c>
      <c r="D48" s="28" t="s">
        <v>4044</v>
      </c>
      <c r="E48" s="363" t="s">
        <v>400</v>
      </c>
      <c r="F48" s="78">
        <f t="shared" si="0"/>
        <v>23</v>
      </c>
      <c r="G48" s="28" t="s">
        <v>1214</v>
      </c>
      <c r="H48" s="363" t="s">
        <v>47</v>
      </c>
      <c r="I48" s="25"/>
      <c r="J48" s="25" t="s">
        <v>1173</v>
      </c>
      <c r="K48" s="26" t="s">
        <v>4267</v>
      </c>
      <c r="M48" s="24" t="s">
        <v>309</v>
      </c>
      <c r="N48">
        <v>1</v>
      </c>
    </row>
    <row r="49" spans="1:11">
      <c r="A49" s="28">
        <v>2048</v>
      </c>
      <c r="B49" s="12" t="s">
        <v>100</v>
      </c>
      <c r="C49" s="28" t="s">
        <v>3997</v>
      </c>
      <c r="D49" s="28" t="s">
        <v>3998</v>
      </c>
      <c r="E49" s="363" t="s">
        <v>1335</v>
      </c>
      <c r="F49" s="78">
        <f t="shared" si="0"/>
        <v>21</v>
      </c>
      <c r="G49" s="28" t="s">
        <v>4488</v>
      </c>
      <c r="H49" s="363" t="s">
        <v>63</v>
      </c>
      <c r="I49" s="25"/>
      <c r="J49" s="25" t="s">
        <v>1175</v>
      </c>
      <c r="K49" s="26" t="s">
        <v>4268</v>
      </c>
    </row>
    <row r="50" spans="1:11">
      <c r="A50" s="28">
        <v>2049</v>
      </c>
      <c r="B50" s="12" t="s">
        <v>101</v>
      </c>
      <c r="C50" s="28" t="s">
        <v>3999</v>
      </c>
      <c r="D50" s="28" t="s">
        <v>4000</v>
      </c>
      <c r="E50" s="363" t="s">
        <v>62</v>
      </c>
      <c r="F50" s="78">
        <f t="shared" si="0"/>
        <v>47</v>
      </c>
      <c r="G50" s="28" t="s">
        <v>4488</v>
      </c>
      <c r="H50" s="363" t="s">
        <v>63</v>
      </c>
      <c r="I50" s="25"/>
      <c r="J50"/>
      <c r="K50"/>
    </row>
    <row r="51" spans="1:11">
      <c r="A51" s="28">
        <v>2050</v>
      </c>
      <c r="B51" s="12" t="s">
        <v>102</v>
      </c>
      <c r="C51" s="28" t="s">
        <v>4001</v>
      </c>
      <c r="D51" s="28" t="s">
        <v>4002</v>
      </c>
      <c r="E51" s="363" t="s">
        <v>413</v>
      </c>
      <c r="F51" s="78">
        <f t="shared" si="0"/>
        <v>30</v>
      </c>
      <c r="G51" s="28" t="s">
        <v>4488</v>
      </c>
      <c r="H51" s="363" t="s">
        <v>63</v>
      </c>
      <c r="I51" s="25"/>
      <c r="J51" s="95" t="s">
        <v>2131</v>
      </c>
      <c r="K51"/>
    </row>
    <row r="52" spans="1:11">
      <c r="A52" s="28">
        <v>2051</v>
      </c>
      <c r="B52" s="12" t="s">
        <v>103</v>
      </c>
      <c r="C52" s="28" t="s">
        <v>4003</v>
      </c>
      <c r="D52" s="28" t="s">
        <v>4004</v>
      </c>
      <c r="E52" s="363" t="s">
        <v>796</v>
      </c>
      <c r="F52" s="78">
        <f t="shared" si="0"/>
        <v>22</v>
      </c>
      <c r="G52" s="28" t="s">
        <v>4488</v>
      </c>
      <c r="H52" s="363" t="s">
        <v>63</v>
      </c>
      <c r="I52" s="25"/>
      <c r="J52" s="14" t="s">
        <v>913</v>
      </c>
      <c r="K52" s="12" t="s">
        <v>914</v>
      </c>
    </row>
    <row r="53" spans="1:11">
      <c r="A53" s="28">
        <v>2052</v>
      </c>
      <c r="B53" s="12" t="s">
        <v>104</v>
      </c>
      <c r="C53" s="28" t="s">
        <v>4005</v>
      </c>
      <c r="D53" s="28" t="s">
        <v>4006</v>
      </c>
      <c r="E53" s="363" t="s">
        <v>1335</v>
      </c>
      <c r="F53" s="78">
        <f t="shared" si="0"/>
        <v>21</v>
      </c>
      <c r="G53" s="28" t="s">
        <v>4488</v>
      </c>
      <c r="H53" s="363" t="s">
        <v>50</v>
      </c>
      <c r="I53" s="25"/>
      <c r="J53" s="14" t="s">
        <v>915</v>
      </c>
      <c r="K53" s="12" t="s">
        <v>916</v>
      </c>
    </row>
    <row r="54" spans="1:11">
      <c r="A54" s="28">
        <v>2053</v>
      </c>
      <c r="B54" s="12" t="s">
        <v>105</v>
      </c>
      <c r="C54" s="28" t="s">
        <v>4007</v>
      </c>
      <c r="D54" s="28" t="s">
        <v>4008</v>
      </c>
      <c r="E54" s="363" t="s">
        <v>139</v>
      </c>
      <c r="F54" s="78">
        <f t="shared" si="0"/>
        <v>45</v>
      </c>
      <c r="G54" s="28" t="s">
        <v>4488</v>
      </c>
      <c r="H54" s="363" t="s">
        <v>50</v>
      </c>
      <c r="I54" s="25"/>
      <c r="J54" s="14" t="s">
        <v>27</v>
      </c>
      <c r="K54" s="12" t="s">
        <v>28</v>
      </c>
    </row>
    <row r="55" spans="1:11">
      <c r="A55" s="28">
        <v>2054</v>
      </c>
      <c r="B55" s="12" t="s">
        <v>106</v>
      </c>
      <c r="C55" s="28" t="s">
        <v>4009</v>
      </c>
      <c r="D55" s="28" t="s">
        <v>4010</v>
      </c>
      <c r="E55" s="363" t="s">
        <v>1335</v>
      </c>
      <c r="F55" s="78">
        <f t="shared" si="0"/>
        <v>21</v>
      </c>
      <c r="G55" s="28" t="s">
        <v>4488</v>
      </c>
      <c r="H55" s="363" t="s">
        <v>50</v>
      </c>
      <c r="I55" s="25"/>
      <c r="J55" s="14" t="s">
        <v>917</v>
      </c>
      <c r="K55" s="12" t="s">
        <v>918</v>
      </c>
    </row>
    <row r="56" spans="1:11">
      <c r="A56" s="28">
        <v>2055</v>
      </c>
      <c r="B56" s="12" t="s">
        <v>107</v>
      </c>
      <c r="C56" s="28" t="s">
        <v>4011</v>
      </c>
      <c r="D56" s="28" t="s">
        <v>4012</v>
      </c>
      <c r="E56" s="363" t="s">
        <v>1335</v>
      </c>
      <c r="F56" s="78">
        <f t="shared" si="0"/>
        <v>21</v>
      </c>
      <c r="G56" s="28" t="s">
        <v>4488</v>
      </c>
      <c r="H56" s="363" t="s">
        <v>50</v>
      </c>
      <c r="I56" s="25"/>
      <c r="J56" s="95" t="s">
        <v>4245</v>
      </c>
      <c r="K56" s="26" t="s">
        <v>4246</v>
      </c>
    </row>
    <row r="57" spans="1:11">
      <c r="A57" s="28">
        <v>2056</v>
      </c>
      <c r="B57" s="12" t="s">
        <v>109</v>
      </c>
      <c r="C57" s="28" t="s">
        <v>4013</v>
      </c>
      <c r="D57" s="28" t="s">
        <v>4014</v>
      </c>
      <c r="E57" s="363" t="s">
        <v>62</v>
      </c>
      <c r="F57" s="78">
        <f t="shared" si="0"/>
        <v>47</v>
      </c>
      <c r="G57" s="28" t="s">
        <v>4488</v>
      </c>
      <c r="H57" s="363" t="s">
        <v>50</v>
      </c>
      <c r="I57" s="25"/>
      <c r="J57" s="14" t="s">
        <v>925</v>
      </c>
      <c r="K57" s="12" t="s">
        <v>926</v>
      </c>
    </row>
    <row r="58" spans="1:11">
      <c r="A58" s="28">
        <v>2057</v>
      </c>
      <c r="B58" s="12" t="s">
        <v>110</v>
      </c>
      <c r="C58" s="28" t="s">
        <v>4015</v>
      </c>
      <c r="D58" s="28" t="s">
        <v>4016</v>
      </c>
      <c r="E58" s="363" t="s">
        <v>796</v>
      </c>
      <c r="F58" s="78">
        <f t="shared" si="0"/>
        <v>22</v>
      </c>
      <c r="G58" s="28" t="s">
        <v>4488</v>
      </c>
      <c r="H58" s="363" t="s">
        <v>50</v>
      </c>
      <c r="I58" s="25"/>
      <c r="J58" s="14" t="s">
        <v>931</v>
      </c>
      <c r="K58" s="12" t="s">
        <v>932</v>
      </c>
    </row>
    <row r="59" spans="1:11">
      <c r="A59" s="28">
        <v>2058</v>
      </c>
      <c r="B59" s="12" t="s">
        <v>111</v>
      </c>
      <c r="C59" s="28" t="s">
        <v>4017</v>
      </c>
      <c r="D59" s="28" t="s">
        <v>4018</v>
      </c>
      <c r="E59" s="363" t="s">
        <v>1335</v>
      </c>
      <c r="F59" s="78">
        <f t="shared" si="0"/>
        <v>21</v>
      </c>
      <c r="G59" s="28" t="s">
        <v>4488</v>
      </c>
      <c r="H59" s="363" t="s">
        <v>47</v>
      </c>
      <c r="I59" s="25"/>
      <c r="J59" s="14" t="s">
        <v>935</v>
      </c>
      <c r="K59" s="12" t="s">
        <v>936</v>
      </c>
    </row>
    <row r="60" spans="1:11">
      <c r="A60" s="28">
        <v>2059</v>
      </c>
      <c r="B60" s="12" t="s">
        <v>112</v>
      </c>
      <c r="C60" s="28" t="s">
        <v>4019</v>
      </c>
      <c r="D60" s="28" t="s">
        <v>4020</v>
      </c>
      <c r="E60" s="363" t="s">
        <v>796</v>
      </c>
      <c r="F60" s="78">
        <f t="shared" si="0"/>
        <v>22</v>
      </c>
      <c r="G60" s="28" t="s">
        <v>4488</v>
      </c>
      <c r="H60" s="363" t="s">
        <v>47</v>
      </c>
      <c r="I60" s="25"/>
      <c r="J60" s="14" t="s">
        <v>937</v>
      </c>
      <c r="K60" s="12" t="s">
        <v>938</v>
      </c>
    </row>
    <row r="61" spans="1:11">
      <c r="A61" s="28">
        <v>2060</v>
      </c>
      <c r="B61" s="12" t="s">
        <v>113</v>
      </c>
      <c r="C61" s="28" t="s">
        <v>4021</v>
      </c>
      <c r="D61" s="28" t="s">
        <v>4022</v>
      </c>
      <c r="E61" s="363" t="s">
        <v>1335</v>
      </c>
      <c r="F61" s="78">
        <f t="shared" si="0"/>
        <v>21</v>
      </c>
      <c r="G61" s="28" t="s">
        <v>4488</v>
      </c>
      <c r="H61" s="363" t="s">
        <v>47</v>
      </c>
      <c r="I61" s="25"/>
      <c r="J61" s="14" t="s">
        <v>941</v>
      </c>
      <c r="K61" s="12" t="s">
        <v>942</v>
      </c>
    </row>
    <row r="62" spans="1:11">
      <c r="A62" s="28">
        <v>2061</v>
      </c>
      <c r="B62" s="12" t="s">
        <v>114</v>
      </c>
      <c r="C62" s="28" t="s">
        <v>4737</v>
      </c>
      <c r="D62" s="28" t="s">
        <v>4738</v>
      </c>
      <c r="E62" s="363" t="s">
        <v>1335</v>
      </c>
      <c r="F62" s="78">
        <f t="shared" si="0"/>
        <v>21</v>
      </c>
      <c r="G62" s="28" t="s">
        <v>4488</v>
      </c>
      <c r="H62" s="363" t="s">
        <v>47</v>
      </c>
      <c r="I62" s="25"/>
      <c r="J62" s="14" t="s">
        <v>945</v>
      </c>
      <c r="K62" s="12" t="s">
        <v>946</v>
      </c>
    </row>
    <row r="63" spans="1:11">
      <c r="A63" s="28">
        <v>2062</v>
      </c>
      <c r="B63" s="12" t="s">
        <v>115</v>
      </c>
      <c r="C63" s="28" t="s">
        <v>4023</v>
      </c>
      <c r="D63" s="28" t="s">
        <v>4024</v>
      </c>
      <c r="E63" s="363" t="s">
        <v>1335</v>
      </c>
      <c r="F63" s="78">
        <f t="shared" si="0"/>
        <v>21</v>
      </c>
      <c r="G63" s="28" t="s">
        <v>4488</v>
      </c>
      <c r="H63" s="363" t="s">
        <v>47</v>
      </c>
      <c r="I63" s="25"/>
    </row>
    <row r="64" spans="1:11">
      <c r="A64" s="28">
        <v>2063</v>
      </c>
      <c r="B64" s="12" t="s">
        <v>117</v>
      </c>
      <c r="C64" s="28" t="s">
        <v>4739</v>
      </c>
      <c r="D64" s="28" t="s">
        <v>4740</v>
      </c>
      <c r="E64" s="363" t="s">
        <v>1335</v>
      </c>
      <c r="F64" s="78">
        <f t="shared" si="0"/>
        <v>21</v>
      </c>
      <c r="G64" s="28" t="s">
        <v>4488</v>
      </c>
      <c r="H64" s="363" t="s">
        <v>80</v>
      </c>
      <c r="I64" s="25"/>
    </row>
    <row r="65" spans="1:9">
      <c r="A65" s="28">
        <v>2064</v>
      </c>
      <c r="B65" s="12" t="s">
        <v>119</v>
      </c>
      <c r="C65" s="28" t="s">
        <v>4741</v>
      </c>
      <c r="D65" s="28" t="s">
        <v>4742</v>
      </c>
      <c r="E65" s="363" t="s">
        <v>400</v>
      </c>
      <c r="F65" s="78">
        <f t="shared" si="0"/>
        <v>23</v>
      </c>
      <c r="G65" s="28" t="s">
        <v>4488</v>
      </c>
      <c r="H65" s="363" t="s">
        <v>80</v>
      </c>
      <c r="I65" s="25"/>
    </row>
    <row r="66" spans="1:9">
      <c r="A66" s="28">
        <v>2065</v>
      </c>
      <c r="B66" s="12" t="s">
        <v>120</v>
      </c>
      <c r="C66" s="28" t="s">
        <v>4743</v>
      </c>
      <c r="D66" s="28" t="s">
        <v>4744</v>
      </c>
      <c r="E66" s="363" t="s">
        <v>400</v>
      </c>
      <c r="F66" s="78">
        <f t="shared" ref="F66:F129" si="1">VLOOKUP(E66,$M$1:$N$48,2,FALSE)</f>
        <v>23</v>
      </c>
      <c r="G66" s="28" t="s">
        <v>4488</v>
      </c>
      <c r="H66" s="363" t="s">
        <v>80</v>
      </c>
      <c r="I66" s="25"/>
    </row>
    <row r="67" spans="1:9">
      <c r="A67" s="28">
        <v>2066</v>
      </c>
      <c r="B67" s="12" t="s">
        <v>121</v>
      </c>
      <c r="C67" s="28" t="s">
        <v>4745</v>
      </c>
      <c r="D67" s="28" t="s">
        <v>3676</v>
      </c>
      <c r="E67" s="363" t="s">
        <v>1335</v>
      </c>
      <c r="F67" s="78">
        <f t="shared" si="1"/>
        <v>21</v>
      </c>
      <c r="G67" s="28" t="s">
        <v>4488</v>
      </c>
      <c r="H67" s="363" t="s">
        <v>50</v>
      </c>
      <c r="I67" s="25"/>
    </row>
    <row r="68" spans="1:9">
      <c r="A68" s="28">
        <v>2067</v>
      </c>
      <c r="B68" s="12" t="s">
        <v>123</v>
      </c>
      <c r="C68" s="28" t="s">
        <v>4025</v>
      </c>
      <c r="D68" s="28" t="s">
        <v>4026</v>
      </c>
      <c r="E68" s="363" t="s">
        <v>1335</v>
      </c>
      <c r="F68" s="78">
        <f t="shared" si="1"/>
        <v>21</v>
      </c>
      <c r="G68" s="28" t="s">
        <v>4488</v>
      </c>
      <c r="H68" s="363" t="s">
        <v>47</v>
      </c>
      <c r="I68" s="25"/>
    </row>
    <row r="69" spans="1:9">
      <c r="A69" s="28">
        <v>2068</v>
      </c>
      <c r="B69" s="12" t="s">
        <v>124</v>
      </c>
      <c r="C69" s="28" t="s">
        <v>4746</v>
      </c>
      <c r="D69" s="28" t="s">
        <v>4747</v>
      </c>
      <c r="E69" s="363" t="s">
        <v>1335</v>
      </c>
      <c r="F69" s="78">
        <f t="shared" si="1"/>
        <v>21</v>
      </c>
      <c r="G69" s="28" t="s">
        <v>4488</v>
      </c>
      <c r="H69" s="363" t="s">
        <v>80</v>
      </c>
      <c r="I69" s="25"/>
    </row>
    <row r="70" spans="1:9">
      <c r="A70" s="28">
        <v>2069</v>
      </c>
      <c r="B70" s="12" t="s">
        <v>126</v>
      </c>
      <c r="C70" s="28" t="s">
        <v>1345</v>
      </c>
      <c r="D70" s="28" t="s">
        <v>1346</v>
      </c>
      <c r="E70" s="363" t="s">
        <v>1335</v>
      </c>
      <c r="F70" s="78">
        <f t="shared" si="1"/>
        <v>21</v>
      </c>
      <c r="G70" s="28" t="s">
        <v>1188</v>
      </c>
      <c r="H70" s="363" t="s">
        <v>271</v>
      </c>
      <c r="I70" s="25"/>
    </row>
    <row r="71" spans="1:9">
      <c r="A71" s="28">
        <v>2070</v>
      </c>
      <c r="B71" s="12" t="s">
        <v>127</v>
      </c>
      <c r="C71" s="28" t="s">
        <v>3628</v>
      </c>
      <c r="D71" s="28" t="s">
        <v>3629</v>
      </c>
      <c r="E71" s="363" t="s">
        <v>1335</v>
      </c>
      <c r="F71" s="78">
        <f t="shared" si="1"/>
        <v>21</v>
      </c>
      <c r="G71" s="28" t="s">
        <v>1188</v>
      </c>
      <c r="H71" s="363" t="s">
        <v>63</v>
      </c>
      <c r="I71" s="25"/>
    </row>
    <row r="72" spans="1:9">
      <c r="A72" s="28">
        <v>2071</v>
      </c>
      <c r="B72" s="12" t="s">
        <v>128</v>
      </c>
      <c r="C72" s="28" t="s">
        <v>3630</v>
      </c>
      <c r="D72" s="28" t="s">
        <v>3631</v>
      </c>
      <c r="E72" s="363" t="s">
        <v>1335</v>
      </c>
      <c r="F72" s="78">
        <f t="shared" si="1"/>
        <v>21</v>
      </c>
      <c r="G72" s="28" t="s">
        <v>1188</v>
      </c>
      <c r="H72" s="363" t="s">
        <v>50</v>
      </c>
      <c r="I72" s="25"/>
    </row>
    <row r="73" spans="1:9">
      <c r="A73" s="28">
        <v>2072</v>
      </c>
      <c r="B73" s="12" t="s">
        <v>129</v>
      </c>
      <c r="C73" s="28" t="s">
        <v>4174</v>
      </c>
      <c r="D73" s="28" t="s">
        <v>4175</v>
      </c>
      <c r="E73" s="363" t="s">
        <v>1335</v>
      </c>
      <c r="F73" s="78">
        <f t="shared" si="1"/>
        <v>21</v>
      </c>
      <c r="G73" s="28" t="s">
        <v>1188</v>
      </c>
      <c r="H73" s="363" t="s">
        <v>47</v>
      </c>
      <c r="I73" s="25"/>
    </row>
    <row r="74" spans="1:9">
      <c r="A74" s="28">
        <v>2073</v>
      </c>
      <c r="B74" s="12" t="s">
        <v>131</v>
      </c>
      <c r="C74" s="28" t="s">
        <v>3632</v>
      </c>
      <c r="D74" s="28" t="s">
        <v>3633</v>
      </c>
      <c r="E74" s="363" t="s">
        <v>1335</v>
      </c>
      <c r="F74" s="78">
        <f t="shared" si="1"/>
        <v>21</v>
      </c>
      <c r="G74" s="28" t="s">
        <v>1188</v>
      </c>
      <c r="H74" s="363" t="s">
        <v>47</v>
      </c>
      <c r="I74" s="25"/>
    </row>
    <row r="75" spans="1:9">
      <c r="A75" s="28">
        <v>2074</v>
      </c>
      <c r="B75" s="12" t="s">
        <v>132</v>
      </c>
      <c r="C75" s="28" t="s">
        <v>4128</v>
      </c>
      <c r="D75" s="28" t="s">
        <v>4129</v>
      </c>
      <c r="E75" s="363" t="s">
        <v>1335</v>
      </c>
      <c r="F75" s="78">
        <f t="shared" si="1"/>
        <v>21</v>
      </c>
      <c r="G75" s="28" t="s">
        <v>1188</v>
      </c>
      <c r="H75" s="363" t="s">
        <v>47</v>
      </c>
      <c r="I75" s="25"/>
    </row>
    <row r="76" spans="1:9">
      <c r="A76" s="28">
        <v>2075</v>
      </c>
      <c r="B76" s="12" t="s">
        <v>133</v>
      </c>
      <c r="C76" s="28" t="s">
        <v>4182</v>
      </c>
      <c r="D76" s="28" t="s">
        <v>4183</v>
      </c>
      <c r="E76" s="363" t="s">
        <v>1335</v>
      </c>
      <c r="F76" s="78">
        <f t="shared" si="1"/>
        <v>21</v>
      </c>
      <c r="G76" s="28" t="s">
        <v>1190</v>
      </c>
      <c r="H76" s="363" t="s">
        <v>50</v>
      </c>
      <c r="I76" s="25"/>
    </row>
    <row r="77" spans="1:9">
      <c r="A77" s="28">
        <v>2076</v>
      </c>
      <c r="B77" s="12" t="s">
        <v>134</v>
      </c>
      <c r="C77" s="28" t="s">
        <v>4035</v>
      </c>
      <c r="D77" s="28" t="s">
        <v>4036</v>
      </c>
      <c r="E77" s="363" t="s">
        <v>1335</v>
      </c>
      <c r="F77" s="78">
        <f t="shared" si="1"/>
        <v>21</v>
      </c>
      <c r="G77" s="28" t="s">
        <v>1190</v>
      </c>
      <c r="H77" s="363" t="s">
        <v>50</v>
      </c>
      <c r="I77" s="25"/>
    </row>
    <row r="78" spans="1:9">
      <c r="A78" s="28">
        <v>2077</v>
      </c>
      <c r="B78" s="12" t="s">
        <v>135</v>
      </c>
      <c r="C78" s="28" t="s">
        <v>4180</v>
      </c>
      <c r="D78" s="28" t="s">
        <v>4181</v>
      </c>
      <c r="E78" s="363" t="s">
        <v>1335</v>
      </c>
      <c r="F78" s="78">
        <f t="shared" si="1"/>
        <v>21</v>
      </c>
      <c r="G78" s="28" t="s">
        <v>1190</v>
      </c>
      <c r="H78" s="363" t="s">
        <v>50</v>
      </c>
      <c r="I78" s="25"/>
    </row>
    <row r="79" spans="1:9">
      <c r="A79" s="28">
        <v>2078</v>
      </c>
      <c r="B79" s="12" t="s">
        <v>136</v>
      </c>
      <c r="C79" s="28" t="s">
        <v>4184</v>
      </c>
      <c r="D79" s="28" t="s">
        <v>4185</v>
      </c>
      <c r="E79" s="363" t="s">
        <v>1335</v>
      </c>
      <c r="F79" s="78">
        <f t="shared" si="1"/>
        <v>21</v>
      </c>
      <c r="G79" s="28" t="s">
        <v>1190</v>
      </c>
      <c r="H79" s="363" t="s">
        <v>50</v>
      </c>
      <c r="I79" s="25"/>
    </row>
    <row r="80" spans="1:9">
      <c r="A80" s="28">
        <v>2079</v>
      </c>
      <c r="B80" s="12" t="s">
        <v>138</v>
      </c>
      <c r="C80" s="28" t="s">
        <v>4176</v>
      </c>
      <c r="D80" s="28" t="s">
        <v>4177</v>
      </c>
      <c r="E80" s="363" t="s">
        <v>1335</v>
      </c>
      <c r="F80" s="78">
        <f t="shared" si="1"/>
        <v>21</v>
      </c>
      <c r="G80" s="28" t="s">
        <v>1190</v>
      </c>
      <c r="H80" s="363" t="s">
        <v>47</v>
      </c>
      <c r="I80" s="25"/>
    </row>
    <row r="81" spans="1:9">
      <c r="A81" s="28">
        <v>2080</v>
      </c>
      <c r="B81" s="12" t="s">
        <v>140</v>
      </c>
      <c r="C81" s="28" t="s">
        <v>4178</v>
      </c>
      <c r="D81" s="28" t="s">
        <v>4179</v>
      </c>
      <c r="E81" s="363" t="s">
        <v>1335</v>
      </c>
      <c r="F81" s="78">
        <f t="shared" si="1"/>
        <v>21</v>
      </c>
      <c r="G81" s="28" t="s">
        <v>1190</v>
      </c>
      <c r="H81" s="363" t="s">
        <v>47</v>
      </c>
      <c r="I81" s="25"/>
    </row>
    <row r="82" spans="1:9">
      <c r="A82" s="28">
        <v>2081</v>
      </c>
      <c r="B82" s="12" t="s">
        <v>141</v>
      </c>
      <c r="C82" s="28" t="s">
        <v>3634</v>
      </c>
      <c r="D82" s="28" t="s">
        <v>3635</v>
      </c>
      <c r="E82" s="363" t="s">
        <v>400</v>
      </c>
      <c r="F82" s="78">
        <f t="shared" si="1"/>
        <v>23</v>
      </c>
      <c r="G82" s="28" t="s">
        <v>1216</v>
      </c>
      <c r="H82" s="363" t="s">
        <v>50</v>
      </c>
      <c r="I82" s="25"/>
    </row>
    <row r="83" spans="1:9">
      <c r="A83" s="28">
        <v>2082</v>
      </c>
      <c r="B83" s="12" t="s">
        <v>142</v>
      </c>
      <c r="C83" s="28" t="s">
        <v>3636</v>
      </c>
      <c r="D83" s="28" t="s">
        <v>3637</v>
      </c>
      <c r="E83" s="363" t="s">
        <v>400</v>
      </c>
      <c r="F83" s="78">
        <f t="shared" si="1"/>
        <v>23</v>
      </c>
      <c r="G83" s="28" t="s">
        <v>1216</v>
      </c>
      <c r="H83" s="363" t="s">
        <v>50</v>
      </c>
      <c r="I83" s="25"/>
    </row>
    <row r="84" spans="1:9">
      <c r="A84" s="28">
        <v>2083</v>
      </c>
      <c r="B84" s="12" t="s">
        <v>143</v>
      </c>
      <c r="C84" s="28" t="s">
        <v>3644</v>
      </c>
      <c r="D84" s="28" t="s">
        <v>3645</v>
      </c>
      <c r="E84" s="363" t="s">
        <v>1168</v>
      </c>
      <c r="F84" s="78">
        <f t="shared" si="1"/>
        <v>24</v>
      </c>
      <c r="G84" s="28" t="s">
        <v>1192</v>
      </c>
      <c r="H84" s="363" t="s">
        <v>63</v>
      </c>
      <c r="I84" s="25"/>
    </row>
    <row r="85" spans="1:9">
      <c r="A85" s="28">
        <v>2084</v>
      </c>
      <c r="B85" s="12" t="s">
        <v>144</v>
      </c>
      <c r="C85" s="28" t="s">
        <v>3642</v>
      </c>
      <c r="D85" s="28" t="s">
        <v>3643</v>
      </c>
      <c r="E85" s="363" t="s">
        <v>1168</v>
      </c>
      <c r="F85" s="78">
        <f t="shared" si="1"/>
        <v>24</v>
      </c>
      <c r="G85" s="28" t="s">
        <v>1192</v>
      </c>
      <c r="H85" s="363" t="s">
        <v>63</v>
      </c>
      <c r="I85" s="25"/>
    </row>
    <row r="86" spans="1:9">
      <c r="A86" s="28">
        <v>2085</v>
      </c>
      <c r="B86" s="12" t="s">
        <v>145</v>
      </c>
      <c r="C86" s="28" t="s">
        <v>3640</v>
      </c>
      <c r="D86" s="28" t="s">
        <v>3641</v>
      </c>
      <c r="E86" s="363" t="s">
        <v>1168</v>
      </c>
      <c r="F86" s="78">
        <f t="shared" si="1"/>
        <v>24</v>
      </c>
      <c r="G86" s="28" t="s">
        <v>1192</v>
      </c>
      <c r="H86" s="363" t="s">
        <v>50</v>
      </c>
      <c r="I86" s="25"/>
    </row>
    <row r="87" spans="1:9">
      <c r="A87" s="28">
        <v>2086</v>
      </c>
      <c r="B87" s="12" t="s">
        <v>146</v>
      </c>
      <c r="C87" s="28" t="s">
        <v>3638</v>
      </c>
      <c r="D87" s="28" t="s">
        <v>3639</v>
      </c>
      <c r="E87" s="363" t="s">
        <v>1168</v>
      </c>
      <c r="F87" s="78">
        <f t="shared" si="1"/>
        <v>24</v>
      </c>
      <c r="G87" s="28" t="s">
        <v>1192</v>
      </c>
      <c r="H87" s="363" t="s">
        <v>50</v>
      </c>
      <c r="I87" s="25"/>
    </row>
    <row r="88" spans="1:9">
      <c r="A88" s="28">
        <v>2087</v>
      </c>
      <c r="B88" s="12" t="s">
        <v>147</v>
      </c>
      <c r="C88" s="28" t="s">
        <v>3646</v>
      </c>
      <c r="D88" s="28" t="s">
        <v>3647</v>
      </c>
      <c r="E88" s="363" t="s">
        <v>1168</v>
      </c>
      <c r="F88" s="78">
        <f t="shared" si="1"/>
        <v>24</v>
      </c>
      <c r="G88" s="28" t="s">
        <v>1192</v>
      </c>
      <c r="H88" s="363" t="s">
        <v>50</v>
      </c>
      <c r="I88" s="25"/>
    </row>
    <row r="89" spans="1:9">
      <c r="A89" s="28">
        <v>2088</v>
      </c>
      <c r="B89" s="12" t="s">
        <v>148</v>
      </c>
      <c r="C89" s="28" t="s">
        <v>4049</v>
      </c>
      <c r="D89" s="28" t="s">
        <v>4050</v>
      </c>
      <c r="E89" s="363" t="s">
        <v>1168</v>
      </c>
      <c r="F89" s="78">
        <f t="shared" si="1"/>
        <v>24</v>
      </c>
      <c r="G89" s="28" t="s">
        <v>1192</v>
      </c>
      <c r="H89" s="363" t="s">
        <v>47</v>
      </c>
      <c r="I89" s="25"/>
    </row>
    <row r="90" spans="1:9">
      <c r="A90" s="28">
        <v>2089</v>
      </c>
      <c r="B90" s="12" t="s">
        <v>149</v>
      </c>
      <c r="C90" s="28" t="s">
        <v>3654</v>
      </c>
      <c r="D90" s="28" t="s">
        <v>3655</v>
      </c>
      <c r="E90" s="363" t="s">
        <v>1168</v>
      </c>
      <c r="F90" s="78">
        <f t="shared" si="1"/>
        <v>24</v>
      </c>
      <c r="G90" s="28" t="s">
        <v>1212</v>
      </c>
      <c r="H90" s="363" t="s">
        <v>63</v>
      </c>
      <c r="I90" s="25"/>
    </row>
    <row r="91" spans="1:9">
      <c r="A91" s="28">
        <v>2090</v>
      </c>
      <c r="B91" s="12" t="s">
        <v>150</v>
      </c>
      <c r="C91" s="28" t="s">
        <v>3652</v>
      </c>
      <c r="D91" s="28" t="s">
        <v>3653</v>
      </c>
      <c r="E91" s="363" t="s">
        <v>1168</v>
      </c>
      <c r="F91" s="78">
        <f t="shared" si="1"/>
        <v>24</v>
      </c>
      <c r="G91" s="28" t="s">
        <v>1212</v>
      </c>
      <c r="H91" s="363" t="s">
        <v>50</v>
      </c>
      <c r="I91" s="25"/>
    </row>
    <row r="92" spans="1:9">
      <c r="A92" s="28">
        <v>2091</v>
      </c>
      <c r="B92" s="12" t="s">
        <v>152</v>
      </c>
      <c r="C92" s="28" t="s">
        <v>3648</v>
      </c>
      <c r="D92" s="28" t="s">
        <v>3649</v>
      </c>
      <c r="E92" s="363" t="s">
        <v>1168</v>
      </c>
      <c r="F92" s="78">
        <f t="shared" si="1"/>
        <v>24</v>
      </c>
      <c r="G92" s="28" t="s">
        <v>1212</v>
      </c>
      <c r="H92" s="363" t="s">
        <v>50</v>
      </c>
      <c r="I92" s="25"/>
    </row>
    <row r="93" spans="1:9">
      <c r="A93" s="28">
        <v>2092</v>
      </c>
      <c r="B93" s="12" t="s">
        <v>153</v>
      </c>
      <c r="C93" s="28" t="s">
        <v>3650</v>
      </c>
      <c r="D93" s="28" t="s">
        <v>3651</v>
      </c>
      <c r="E93" s="363" t="s">
        <v>1168</v>
      </c>
      <c r="F93" s="78">
        <f t="shared" si="1"/>
        <v>24</v>
      </c>
      <c r="G93" s="28" t="s">
        <v>1212</v>
      </c>
      <c r="H93" s="363" t="s">
        <v>50</v>
      </c>
      <c r="I93" s="25"/>
    </row>
    <row r="94" spans="1:9">
      <c r="A94" s="28">
        <v>2093</v>
      </c>
      <c r="B94" s="12" t="s">
        <v>154</v>
      </c>
      <c r="C94" s="28" t="s">
        <v>3656</v>
      </c>
      <c r="D94" s="28" t="s">
        <v>3657</v>
      </c>
      <c r="E94" s="363" t="s">
        <v>400</v>
      </c>
      <c r="F94" s="78">
        <f t="shared" si="1"/>
        <v>23</v>
      </c>
      <c r="G94" s="28" t="s">
        <v>1193</v>
      </c>
      <c r="H94" s="363" t="s">
        <v>63</v>
      </c>
      <c r="I94" s="25"/>
    </row>
    <row r="95" spans="1:9">
      <c r="A95" s="28">
        <v>2094</v>
      </c>
      <c r="B95" s="12" t="s">
        <v>155</v>
      </c>
      <c r="C95" s="28" t="s">
        <v>3658</v>
      </c>
      <c r="D95" s="28" t="s">
        <v>3659</v>
      </c>
      <c r="E95" s="363" t="s">
        <v>796</v>
      </c>
      <c r="F95" s="78">
        <f t="shared" si="1"/>
        <v>22</v>
      </c>
      <c r="G95" s="28" t="s">
        <v>1193</v>
      </c>
      <c r="H95" s="363" t="s">
        <v>63</v>
      </c>
      <c r="I95" s="25"/>
    </row>
    <row r="96" spans="1:9">
      <c r="A96" s="28">
        <v>2095</v>
      </c>
      <c r="B96" s="12" t="s">
        <v>156</v>
      </c>
      <c r="C96" s="28" t="s">
        <v>3660</v>
      </c>
      <c r="D96" s="28" t="s">
        <v>3661</v>
      </c>
      <c r="E96" s="363" t="s">
        <v>400</v>
      </c>
      <c r="F96" s="78">
        <f t="shared" si="1"/>
        <v>23</v>
      </c>
      <c r="G96" s="28" t="s">
        <v>1193</v>
      </c>
      <c r="H96" s="363" t="s">
        <v>50</v>
      </c>
      <c r="I96" s="25"/>
    </row>
    <row r="97" spans="1:9">
      <c r="A97" s="28">
        <v>2096</v>
      </c>
      <c r="B97" s="12" t="s">
        <v>158</v>
      </c>
      <c r="C97" s="28" t="s">
        <v>3705</v>
      </c>
      <c r="D97" s="28" t="s">
        <v>3706</v>
      </c>
      <c r="E97" s="363" t="s">
        <v>400</v>
      </c>
      <c r="F97" s="78">
        <f t="shared" si="1"/>
        <v>23</v>
      </c>
      <c r="G97" s="28" t="s">
        <v>1193</v>
      </c>
      <c r="H97" s="363" t="s">
        <v>47</v>
      </c>
      <c r="I97" s="25"/>
    </row>
    <row r="98" spans="1:9">
      <c r="A98" s="28">
        <v>2097</v>
      </c>
      <c r="B98" s="12" t="s">
        <v>160</v>
      </c>
      <c r="C98" s="28" t="s">
        <v>3721</v>
      </c>
      <c r="D98" s="28" t="s">
        <v>3722</v>
      </c>
      <c r="E98" s="363" t="s">
        <v>400</v>
      </c>
      <c r="F98" s="78">
        <f t="shared" si="1"/>
        <v>23</v>
      </c>
      <c r="G98" s="28" t="s">
        <v>1193</v>
      </c>
      <c r="H98" s="363" t="s">
        <v>47</v>
      </c>
      <c r="I98" s="25"/>
    </row>
    <row r="99" spans="1:9">
      <c r="A99" s="28">
        <v>2098</v>
      </c>
      <c r="B99" s="12" t="s">
        <v>162</v>
      </c>
      <c r="C99" s="28" t="s">
        <v>1338</v>
      </c>
      <c r="D99" s="28" t="s">
        <v>1339</v>
      </c>
      <c r="E99" s="363" t="s">
        <v>400</v>
      </c>
      <c r="F99" s="78">
        <f t="shared" si="1"/>
        <v>23</v>
      </c>
      <c r="G99" s="28" t="s">
        <v>1193</v>
      </c>
      <c r="H99" s="363" t="s">
        <v>265</v>
      </c>
      <c r="I99" s="25"/>
    </row>
    <row r="100" spans="1:9">
      <c r="A100" s="28">
        <v>2099</v>
      </c>
      <c r="B100" s="12" t="s">
        <v>163</v>
      </c>
      <c r="C100" s="28" t="s">
        <v>3662</v>
      </c>
      <c r="D100" s="28" t="s">
        <v>3663</v>
      </c>
      <c r="E100" s="363" t="s">
        <v>1168</v>
      </c>
      <c r="F100" s="78">
        <f t="shared" si="1"/>
        <v>24</v>
      </c>
      <c r="G100" s="28" t="s">
        <v>1193</v>
      </c>
      <c r="H100" s="363" t="s">
        <v>63</v>
      </c>
      <c r="I100" s="25"/>
    </row>
    <row r="101" spans="1:9">
      <c r="A101" s="28">
        <v>2100</v>
      </c>
      <c r="B101" s="12" t="s">
        <v>164</v>
      </c>
      <c r="C101" s="28" t="s">
        <v>3664</v>
      </c>
      <c r="D101" s="28" t="s">
        <v>3665</v>
      </c>
      <c r="E101" s="363" t="s">
        <v>400</v>
      </c>
      <c r="F101" s="78">
        <f t="shared" si="1"/>
        <v>23</v>
      </c>
      <c r="G101" s="28" t="s">
        <v>1193</v>
      </c>
      <c r="H101" s="363" t="s">
        <v>63</v>
      </c>
      <c r="I101" s="25"/>
    </row>
    <row r="102" spans="1:9">
      <c r="A102" s="28">
        <v>2101</v>
      </c>
      <c r="B102" s="12" t="s">
        <v>165</v>
      </c>
      <c r="C102" s="28" t="s">
        <v>3666</v>
      </c>
      <c r="D102" s="28" t="s">
        <v>3667</v>
      </c>
      <c r="E102" s="363" t="s">
        <v>400</v>
      </c>
      <c r="F102" s="78">
        <f t="shared" si="1"/>
        <v>23</v>
      </c>
      <c r="G102" s="28" t="s">
        <v>1193</v>
      </c>
      <c r="H102" s="363" t="s">
        <v>63</v>
      </c>
      <c r="I102" s="25"/>
    </row>
    <row r="103" spans="1:9">
      <c r="A103" s="28">
        <v>2102</v>
      </c>
      <c r="B103" s="12" t="s">
        <v>166</v>
      </c>
      <c r="C103" s="28" t="s">
        <v>3668</v>
      </c>
      <c r="D103" s="28" t="s">
        <v>3669</v>
      </c>
      <c r="E103" s="363" t="s">
        <v>374</v>
      </c>
      <c r="F103" s="78">
        <f t="shared" si="1"/>
        <v>39</v>
      </c>
      <c r="G103" s="28" t="s">
        <v>1193</v>
      </c>
      <c r="H103" s="363" t="s">
        <v>63</v>
      </c>
      <c r="I103" s="25"/>
    </row>
    <row r="104" spans="1:9">
      <c r="A104" s="28">
        <v>2103</v>
      </c>
      <c r="B104" s="12" t="s">
        <v>167</v>
      </c>
      <c r="C104" s="28" t="s">
        <v>3670</v>
      </c>
      <c r="D104" s="28" t="s">
        <v>3671</v>
      </c>
      <c r="E104" s="363" t="s">
        <v>400</v>
      </c>
      <c r="F104" s="78">
        <f t="shared" si="1"/>
        <v>23</v>
      </c>
      <c r="G104" s="28" t="s">
        <v>1193</v>
      </c>
      <c r="H104" s="363" t="s">
        <v>63</v>
      </c>
      <c r="I104" s="25"/>
    </row>
    <row r="105" spans="1:9">
      <c r="A105" s="28">
        <v>2104</v>
      </c>
      <c r="B105" s="12" t="s">
        <v>168</v>
      </c>
      <c r="C105" s="28" t="s">
        <v>3672</v>
      </c>
      <c r="D105" s="28" t="s">
        <v>3673</v>
      </c>
      <c r="E105" s="363" t="s">
        <v>400</v>
      </c>
      <c r="F105" s="78">
        <f t="shared" si="1"/>
        <v>23</v>
      </c>
      <c r="G105" s="28" t="s">
        <v>1193</v>
      </c>
      <c r="H105" s="363" t="s">
        <v>63</v>
      </c>
      <c r="I105" s="25"/>
    </row>
    <row r="106" spans="1:9">
      <c r="A106" s="28">
        <v>2105</v>
      </c>
      <c r="B106" s="12" t="s">
        <v>169</v>
      </c>
      <c r="C106" s="28" t="s">
        <v>3727</v>
      </c>
      <c r="D106" s="28" t="s">
        <v>3728</v>
      </c>
      <c r="E106" s="363" t="s">
        <v>400</v>
      </c>
      <c r="F106" s="78">
        <f t="shared" si="1"/>
        <v>23</v>
      </c>
      <c r="G106" s="28" t="s">
        <v>1193</v>
      </c>
      <c r="H106" s="363" t="s">
        <v>63</v>
      </c>
      <c r="I106" s="25"/>
    </row>
    <row r="107" spans="1:9">
      <c r="A107" s="28">
        <v>2106</v>
      </c>
      <c r="B107" s="12" t="s">
        <v>170</v>
      </c>
      <c r="C107" s="28" t="s">
        <v>3674</v>
      </c>
      <c r="D107" s="28" t="s">
        <v>3675</v>
      </c>
      <c r="E107" s="363" t="s">
        <v>400</v>
      </c>
      <c r="F107" s="78">
        <f t="shared" si="1"/>
        <v>23</v>
      </c>
      <c r="G107" s="28" t="s">
        <v>1193</v>
      </c>
      <c r="H107" s="363" t="s">
        <v>63</v>
      </c>
      <c r="I107" s="25"/>
    </row>
    <row r="108" spans="1:9">
      <c r="A108" s="28">
        <v>2107</v>
      </c>
      <c r="B108" s="12" t="s">
        <v>171</v>
      </c>
      <c r="C108" s="28" t="s">
        <v>3677</v>
      </c>
      <c r="D108" s="28" t="s">
        <v>3678</v>
      </c>
      <c r="E108" s="363" t="s">
        <v>1168</v>
      </c>
      <c r="F108" s="78">
        <f t="shared" si="1"/>
        <v>24</v>
      </c>
      <c r="G108" s="28" t="s">
        <v>1193</v>
      </c>
      <c r="H108" s="363" t="s">
        <v>50</v>
      </c>
      <c r="I108" s="25"/>
    </row>
    <row r="109" spans="1:9">
      <c r="A109" s="28">
        <v>2108</v>
      </c>
      <c r="B109" s="12" t="s">
        <v>173</v>
      </c>
      <c r="C109" s="28" t="s">
        <v>3679</v>
      </c>
      <c r="D109" s="28" t="s">
        <v>3680</v>
      </c>
      <c r="E109" s="363" t="s">
        <v>400</v>
      </c>
      <c r="F109" s="78">
        <f t="shared" si="1"/>
        <v>23</v>
      </c>
      <c r="G109" s="28" t="s">
        <v>1193</v>
      </c>
      <c r="H109" s="363" t="s">
        <v>50</v>
      </c>
      <c r="I109" s="25"/>
    </row>
    <row r="110" spans="1:9">
      <c r="A110" s="28">
        <v>2109</v>
      </c>
      <c r="B110" s="12" t="s">
        <v>174</v>
      </c>
      <c r="C110" s="28" t="s">
        <v>3681</v>
      </c>
      <c r="D110" s="28" t="s">
        <v>3682</v>
      </c>
      <c r="E110" s="363" t="s">
        <v>400</v>
      </c>
      <c r="F110" s="78">
        <f t="shared" si="1"/>
        <v>23</v>
      </c>
      <c r="G110" s="28" t="s">
        <v>1193</v>
      </c>
      <c r="H110" s="363" t="s">
        <v>50</v>
      </c>
      <c r="I110" s="25"/>
    </row>
    <row r="111" spans="1:9">
      <c r="A111" s="28">
        <v>2110</v>
      </c>
      <c r="B111" s="12" t="s">
        <v>175</v>
      </c>
      <c r="C111" s="28" t="s">
        <v>3683</v>
      </c>
      <c r="D111" s="28" t="s">
        <v>3684</v>
      </c>
      <c r="E111" s="363" t="s">
        <v>400</v>
      </c>
      <c r="F111" s="78">
        <f t="shared" si="1"/>
        <v>23</v>
      </c>
      <c r="G111" s="28" t="s">
        <v>1193</v>
      </c>
      <c r="H111" s="363" t="s">
        <v>50</v>
      </c>
      <c r="I111" s="25"/>
    </row>
    <row r="112" spans="1:9">
      <c r="A112" s="28">
        <v>2111</v>
      </c>
      <c r="B112" s="12" t="s">
        <v>176</v>
      </c>
      <c r="C112" s="28" t="s">
        <v>3685</v>
      </c>
      <c r="D112" s="28" t="s">
        <v>3686</v>
      </c>
      <c r="E112" s="363" t="s">
        <v>400</v>
      </c>
      <c r="F112" s="78">
        <f t="shared" si="1"/>
        <v>23</v>
      </c>
      <c r="G112" s="28" t="s">
        <v>1193</v>
      </c>
      <c r="H112" s="363" t="s">
        <v>50</v>
      </c>
      <c r="I112" s="25"/>
    </row>
    <row r="113" spans="1:9">
      <c r="A113" s="28">
        <v>2112</v>
      </c>
      <c r="B113" s="12" t="s">
        <v>177</v>
      </c>
      <c r="C113" s="28" t="s">
        <v>3687</v>
      </c>
      <c r="D113" s="28" t="s">
        <v>3688</v>
      </c>
      <c r="E113" s="363" t="s">
        <v>400</v>
      </c>
      <c r="F113" s="78">
        <f t="shared" si="1"/>
        <v>23</v>
      </c>
      <c r="G113" s="28" t="s">
        <v>1193</v>
      </c>
      <c r="H113" s="363" t="s">
        <v>50</v>
      </c>
      <c r="I113" s="25"/>
    </row>
    <row r="114" spans="1:9">
      <c r="A114" s="28">
        <v>2113</v>
      </c>
      <c r="B114" s="12" t="s">
        <v>178</v>
      </c>
      <c r="C114" s="28" t="s">
        <v>3689</v>
      </c>
      <c r="D114" s="28" t="s">
        <v>3690</v>
      </c>
      <c r="E114" s="363" t="s">
        <v>1168</v>
      </c>
      <c r="F114" s="78">
        <f t="shared" si="1"/>
        <v>24</v>
      </c>
      <c r="G114" s="28" t="s">
        <v>1193</v>
      </c>
      <c r="H114" s="363" t="s">
        <v>50</v>
      </c>
      <c r="I114" s="25"/>
    </row>
    <row r="115" spans="1:9">
      <c r="A115" s="28">
        <v>2114</v>
      </c>
      <c r="B115" s="12" t="s">
        <v>179</v>
      </c>
      <c r="C115" s="28" t="s">
        <v>3691</v>
      </c>
      <c r="D115" s="28" t="s">
        <v>3692</v>
      </c>
      <c r="E115" s="363" t="s">
        <v>400</v>
      </c>
      <c r="F115" s="78">
        <f t="shared" si="1"/>
        <v>23</v>
      </c>
      <c r="G115" s="28" t="s">
        <v>1193</v>
      </c>
      <c r="H115" s="363" t="s">
        <v>50</v>
      </c>
      <c r="I115" s="25"/>
    </row>
    <row r="116" spans="1:9">
      <c r="A116" s="28">
        <v>2115</v>
      </c>
      <c r="B116" s="12" t="s">
        <v>180</v>
      </c>
      <c r="C116" s="28" t="s">
        <v>3693</v>
      </c>
      <c r="D116" s="28" t="s">
        <v>3694</v>
      </c>
      <c r="E116" s="363" t="s">
        <v>400</v>
      </c>
      <c r="F116" s="78">
        <f t="shared" si="1"/>
        <v>23</v>
      </c>
      <c r="G116" s="28" t="s">
        <v>1193</v>
      </c>
      <c r="H116" s="363" t="s">
        <v>50</v>
      </c>
      <c r="I116" s="25"/>
    </row>
    <row r="117" spans="1:9">
      <c r="A117" s="28">
        <v>2116</v>
      </c>
      <c r="B117" s="12" t="s">
        <v>181</v>
      </c>
      <c r="C117" s="28" t="s">
        <v>3695</v>
      </c>
      <c r="D117" s="28" t="s">
        <v>3696</v>
      </c>
      <c r="E117" s="363" t="s">
        <v>1335</v>
      </c>
      <c r="F117" s="78">
        <f t="shared" si="1"/>
        <v>21</v>
      </c>
      <c r="G117" s="28" t="s">
        <v>1193</v>
      </c>
      <c r="H117" s="363" t="s">
        <v>50</v>
      </c>
      <c r="I117" s="25"/>
    </row>
    <row r="118" spans="1:9">
      <c r="A118" s="28">
        <v>2117</v>
      </c>
      <c r="B118" s="12" t="s">
        <v>182</v>
      </c>
      <c r="C118" s="28" t="s">
        <v>4051</v>
      </c>
      <c r="D118" s="28" t="s">
        <v>4052</v>
      </c>
      <c r="E118" s="363" t="s">
        <v>1168</v>
      </c>
      <c r="F118" s="78">
        <f t="shared" si="1"/>
        <v>24</v>
      </c>
      <c r="G118" s="28" t="s">
        <v>1193</v>
      </c>
      <c r="H118" s="363" t="s">
        <v>47</v>
      </c>
      <c r="I118" s="25"/>
    </row>
    <row r="119" spans="1:9">
      <c r="A119" s="28">
        <v>2118</v>
      </c>
      <c r="B119" s="12" t="s">
        <v>183</v>
      </c>
      <c r="C119" s="28" t="s">
        <v>3697</v>
      </c>
      <c r="D119" s="28" t="s">
        <v>3698</v>
      </c>
      <c r="E119" s="363" t="s">
        <v>1168</v>
      </c>
      <c r="F119" s="78">
        <f t="shared" si="1"/>
        <v>24</v>
      </c>
      <c r="G119" s="28" t="s">
        <v>1193</v>
      </c>
      <c r="H119" s="363" t="s">
        <v>47</v>
      </c>
      <c r="I119" s="25"/>
    </row>
    <row r="120" spans="1:9">
      <c r="A120" s="28">
        <v>2119</v>
      </c>
      <c r="B120" s="12" t="s">
        <v>184</v>
      </c>
      <c r="C120" s="28" t="s">
        <v>3699</v>
      </c>
      <c r="D120" s="28" t="s">
        <v>3700</v>
      </c>
      <c r="E120" s="363" t="s">
        <v>400</v>
      </c>
      <c r="F120" s="78">
        <f t="shared" si="1"/>
        <v>23</v>
      </c>
      <c r="G120" s="28" t="s">
        <v>1193</v>
      </c>
      <c r="H120" s="363" t="s">
        <v>47</v>
      </c>
      <c r="I120" s="25"/>
    </row>
    <row r="121" spans="1:9">
      <c r="A121" s="28">
        <v>2120</v>
      </c>
      <c r="B121" s="12" t="s">
        <v>185</v>
      </c>
      <c r="C121" s="28" t="s">
        <v>3701</v>
      </c>
      <c r="D121" s="28" t="s">
        <v>3702</v>
      </c>
      <c r="E121" s="363" t="s">
        <v>400</v>
      </c>
      <c r="F121" s="78">
        <f t="shared" si="1"/>
        <v>23</v>
      </c>
      <c r="G121" s="28" t="s">
        <v>1193</v>
      </c>
      <c r="H121" s="363" t="s">
        <v>47</v>
      </c>
      <c r="I121" s="25"/>
    </row>
    <row r="122" spans="1:9">
      <c r="A122" s="28">
        <v>2121</v>
      </c>
      <c r="B122" s="12" t="s">
        <v>186</v>
      </c>
      <c r="C122" s="28" t="s">
        <v>3703</v>
      </c>
      <c r="D122" s="28" t="s">
        <v>3704</v>
      </c>
      <c r="E122" s="363" t="s">
        <v>1335</v>
      </c>
      <c r="F122" s="78">
        <f t="shared" si="1"/>
        <v>21</v>
      </c>
      <c r="G122" s="28" t="s">
        <v>1193</v>
      </c>
      <c r="H122" s="363" t="s">
        <v>47</v>
      </c>
      <c r="I122" s="25"/>
    </row>
    <row r="123" spans="1:9">
      <c r="A123" s="28">
        <v>2122</v>
      </c>
      <c r="B123" s="12" t="s">
        <v>187</v>
      </c>
      <c r="C123" s="28" t="s">
        <v>3707</v>
      </c>
      <c r="D123" s="28" t="s">
        <v>3708</v>
      </c>
      <c r="E123" s="363" t="s">
        <v>1168</v>
      </c>
      <c r="F123" s="78">
        <f t="shared" si="1"/>
        <v>24</v>
      </c>
      <c r="G123" s="28" t="s">
        <v>1193</v>
      </c>
      <c r="H123" s="363" t="s">
        <v>47</v>
      </c>
      <c r="I123" s="25"/>
    </row>
    <row r="124" spans="1:9">
      <c r="A124" s="28">
        <v>2123</v>
      </c>
      <c r="B124" s="12" t="s">
        <v>188</v>
      </c>
      <c r="C124" s="28" t="s">
        <v>3709</v>
      </c>
      <c r="D124" s="28" t="s">
        <v>3710</v>
      </c>
      <c r="E124" s="363" t="s">
        <v>796</v>
      </c>
      <c r="F124" s="78">
        <f t="shared" si="1"/>
        <v>22</v>
      </c>
      <c r="G124" s="28" t="s">
        <v>1193</v>
      </c>
      <c r="H124" s="363" t="s">
        <v>47</v>
      </c>
      <c r="I124" s="25"/>
    </row>
    <row r="125" spans="1:9">
      <c r="A125" s="28">
        <v>2124</v>
      </c>
      <c r="B125" s="12" t="s">
        <v>189</v>
      </c>
      <c r="C125" s="28" t="s">
        <v>3711</v>
      </c>
      <c r="D125" s="28" t="s">
        <v>3712</v>
      </c>
      <c r="E125" s="363" t="s">
        <v>400</v>
      </c>
      <c r="F125" s="78">
        <f t="shared" si="1"/>
        <v>23</v>
      </c>
      <c r="G125" s="28" t="s">
        <v>1193</v>
      </c>
      <c r="H125" s="363" t="s">
        <v>47</v>
      </c>
      <c r="I125" s="25"/>
    </row>
    <row r="126" spans="1:9">
      <c r="A126" s="28">
        <v>2125</v>
      </c>
      <c r="B126" s="12" t="s">
        <v>190</v>
      </c>
      <c r="C126" s="28" t="s">
        <v>3713</v>
      </c>
      <c r="D126" s="28" t="s">
        <v>3714</v>
      </c>
      <c r="E126" s="363" t="s">
        <v>400</v>
      </c>
      <c r="F126" s="78">
        <f t="shared" si="1"/>
        <v>23</v>
      </c>
      <c r="G126" s="28" t="s">
        <v>1193</v>
      </c>
      <c r="H126" s="363" t="s">
        <v>47</v>
      </c>
      <c r="I126" s="25"/>
    </row>
    <row r="127" spans="1:9">
      <c r="A127" s="28">
        <v>2126</v>
      </c>
      <c r="B127" s="12" t="s">
        <v>191</v>
      </c>
      <c r="C127" s="28" t="s">
        <v>3715</v>
      </c>
      <c r="D127" s="28" t="s">
        <v>3716</v>
      </c>
      <c r="E127" s="363" t="s">
        <v>796</v>
      </c>
      <c r="F127" s="78">
        <f t="shared" si="1"/>
        <v>22</v>
      </c>
      <c r="G127" s="28" t="s">
        <v>1193</v>
      </c>
      <c r="H127" s="363" t="s">
        <v>47</v>
      </c>
      <c r="I127" s="25"/>
    </row>
    <row r="128" spans="1:9">
      <c r="A128" s="28">
        <v>2127</v>
      </c>
      <c r="B128" s="12" t="s">
        <v>192</v>
      </c>
      <c r="C128" s="28" t="s">
        <v>3717</v>
      </c>
      <c r="D128" s="28" t="s">
        <v>3718</v>
      </c>
      <c r="E128" s="363" t="s">
        <v>400</v>
      </c>
      <c r="F128" s="78">
        <f t="shared" si="1"/>
        <v>23</v>
      </c>
      <c r="G128" s="28" t="s">
        <v>1193</v>
      </c>
      <c r="H128" s="363" t="s">
        <v>47</v>
      </c>
      <c r="I128" s="25"/>
    </row>
    <row r="129" spans="1:9">
      <c r="A129" s="28">
        <v>2128</v>
      </c>
      <c r="B129" s="12" t="s">
        <v>193</v>
      </c>
      <c r="C129" s="28" t="s">
        <v>3719</v>
      </c>
      <c r="D129" s="28" t="s">
        <v>3720</v>
      </c>
      <c r="E129" s="363" t="s">
        <v>796</v>
      </c>
      <c r="F129" s="78">
        <f t="shared" si="1"/>
        <v>22</v>
      </c>
      <c r="G129" s="28" t="s">
        <v>1193</v>
      </c>
      <c r="H129" s="363" t="s">
        <v>47</v>
      </c>
      <c r="I129" s="25"/>
    </row>
    <row r="130" spans="1:9">
      <c r="A130" s="28">
        <v>2129</v>
      </c>
      <c r="B130" s="12" t="s">
        <v>194</v>
      </c>
      <c r="C130" s="28" t="s">
        <v>3723</v>
      </c>
      <c r="D130" s="28" t="s">
        <v>3724</v>
      </c>
      <c r="E130" s="363" t="s">
        <v>400</v>
      </c>
      <c r="F130" s="78">
        <f t="shared" ref="F130:F193" si="2">VLOOKUP(E130,$M$1:$N$48,2,FALSE)</f>
        <v>23</v>
      </c>
      <c r="G130" s="28" t="s">
        <v>1193</v>
      </c>
      <c r="H130" s="363" t="s">
        <v>47</v>
      </c>
      <c r="I130" s="25"/>
    </row>
    <row r="131" spans="1:9">
      <c r="A131" s="28">
        <v>2130</v>
      </c>
      <c r="B131" s="12" t="s">
        <v>195</v>
      </c>
      <c r="C131" s="28" t="s">
        <v>3725</v>
      </c>
      <c r="D131" s="28" t="s">
        <v>3726</v>
      </c>
      <c r="E131" s="363" t="s">
        <v>1168</v>
      </c>
      <c r="F131" s="78">
        <f t="shared" si="2"/>
        <v>24</v>
      </c>
      <c r="G131" s="28" t="s">
        <v>1193</v>
      </c>
      <c r="H131" s="363" t="s">
        <v>47</v>
      </c>
      <c r="I131" s="25"/>
    </row>
    <row r="132" spans="1:9">
      <c r="A132" s="28">
        <v>2131</v>
      </c>
      <c r="B132" s="12" t="s">
        <v>196</v>
      </c>
      <c r="C132" s="28" t="s">
        <v>4748</v>
      </c>
      <c r="D132" s="28" t="s">
        <v>4749</v>
      </c>
      <c r="E132" s="363" t="s">
        <v>400</v>
      </c>
      <c r="F132" s="78">
        <f t="shared" si="2"/>
        <v>23</v>
      </c>
      <c r="G132" s="28" t="s">
        <v>1193</v>
      </c>
      <c r="H132" s="363" t="s">
        <v>80</v>
      </c>
      <c r="I132" s="25"/>
    </row>
    <row r="133" spans="1:9">
      <c r="A133" s="28">
        <v>2132</v>
      </c>
      <c r="B133" s="12" t="s">
        <v>197</v>
      </c>
      <c r="C133" s="28" t="s">
        <v>4750</v>
      </c>
      <c r="D133" s="28" t="s">
        <v>4751</v>
      </c>
      <c r="E133" s="363" t="s">
        <v>1335</v>
      </c>
      <c r="F133" s="78">
        <f t="shared" si="2"/>
        <v>21</v>
      </c>
      <c r="G133" s="28" t="s">
        <v>1193</v>
      </c>
      <c r="H133" s="363" t="s">
        <v>80</v>
      </c>
      <c r="I133" s="25"/>
    </row>
    <row r="134" spans="1:9">
      <c r="A134" s="28">
        <v>2133</v>
      </c>
      <c r="B134" s="12" t="s">
        <v>198</v>
      </c>
      <c r="C134" s="28" t="s">
        <v>4752</v>
      </c>
      <c r="D134" s="28" t="s">
        <v>4753</v>
      </c>
      <c r="E134" s="363" t="s">
        <v>400</v>
      </c>
      <c r="F134" s="78">
        <f t="shared" si="2"/>
        <v>23</v>
      </c>
      <c r="G134" s="28" t="s">
        <v>1193</v>
      </c>
      <c r="H134" s="363" t="s">
        <v>80</v>
      </c>
      <c r="I134" s="25"/>
    </row>
    <row r="135" spans="1:9">
      <c r="A135" s="28">
        <v>2134</v>
      </c>
      <c r="B135" s="12" t="s">
        <v>199</v>
      </c>
      <c r="C135" s="28" t="s">
        <v>4754</v>
      </c>
      <c r="D135" s="28" t="s">
        <v>4755</v>
      </c>
      <c r="E135" s="363" t="s">
        <v>796</v>
      </c>
      <c r="F135" s="78">
        <f t="shared" si="2"/>
        <v>22</v>
      </c>
      <c r="G135" s="28" t="s">
        <v>1193</v>
      </c>
      <c r="H135" s="363" t="s">
        <v>80</v>
      </c>
      <c r="I135" s="25"/>
    </row>
    <row r="136" spans="1:9">
      <c r="A136" s="28">
        <v>2135</v>
      </c>
      <c r="B136" s="12" t="s">
        <v>200</v>
      </c>
      <c r="C136" s="28" t="s">
        <v>4756</v>
      </c>
      <c r="D136" s="28" t="s">
        <v>4757</v>
      </c>
      <c r="E136" s="363" t="s">
        <v>400</v>
      </c>
      <c r="F136" s="78">
        <f t="shared" si="2"/>
        <v>23</v>
      </c>
      <c r="G136" s="28" t="s">
        <v>1193</v>
      </c>
      <c r="H136" s="363" t="s">
        <v>80</v>
      </c>
      <c r="I136" s="25"/>
    </row>
    <row r="137" spans="1:9">
      <c r="A137" s="28">
        <v>2136</v>
      </c>
      <c r="B137" s="12" t="s">
        <v>201</v>
      </c>
      <c r="C137" s="28" t="s">
        <v>4758</v>
      </c>
      <c r="D137" s="28" t="s">
        <v>4759</v>
      </c>
      <c r="E137" s="363" t="s">
        <v>400</v>
      </c>
      <c r="F137" s="78">
        <f t="shared" si="2"/>
        <v>23</v>
      </c>
      <c r="G137" s="28" t="s">
        <v>1193</v>
      </c>
      <c r="H137" s="363" t="s">
        <v>80</v>
      </c>
      <c r="I137" s="25"/>
    </row>
    <row r="138" spans="1:9">
      <c r="A138" s="28">
        <v>2137</v>
      </c>
      <c r="B138" s="12" t="s">
        <v>202</v>
      </c>
      <c r="C138" s="28" t="s">
        <v>4760</v>
      </c>
      <c r="D138" s="28" t="s">
        <v>4761</v>
      </c>
      <c r="E138" s="363" t="s">
        <v>1168</v>
      </c>
      <c r="F138" s="78">
        <f t="shared" si="2"/>
        <v>24</v>
      </c>
      <c r="G138" s="28" t="s">
        <v>1193</v>
      </c>
      <c r="H138" s="363" t="s">
        <v>80</v>
      </c>
      <c r="I138" s="25"/>
    </row>
    <row r="139" spans="1:9">
      <c r="A139" s="28">
        <v>2138</v>
      </c>
      <c r="B139" s="12" t="s">
        <v>204</v>
      </c>
      <c r="C139" s="28" t="s">
        <v>4762</v>
      </c>
      <c r="D139" s="28" t="s">
        <v>4763</v>
      </c>
      <c r="E139" s="363" t="s">
        <v>1335</v>
      </c>
      <c r="F139" s="78">
        <f t="shared" si="2"/>
        <v>21</v>
      </c>
      <c r="G139" s="28" t="s">
        <v>1193</v>
      </c>
      <c r="H139" s="363" t="s">
        <v>80</v>
      </c>
      <c r="I139" s="25"/>
    </row>
    <row r="140" spans="1:9">
      <c r="A140" s="28">
        <v>2139</v>
      </c>
      <c r="B140" s="12" t="s">
        <v>205</v>
      </c>
      <c r="C140" s="28" t="s">
        <v>4764</v>
      </c>
      <c r="D140" s="28" t="s">
        <v>4765</v>
      </c>
      <c r="E140" s="363" t="s">
        <v>1168</v>
      </c>
      <c r="F140" s="78">
        <f t="shared" si="2"/>
        <v>24</v>
      </c>
      <c r="G140" s="28" t="s">
        <v>1193</v>
      </c>
      <c r="H140" s="363" t="s">
        <v>80</v>
      </c>
      <c r="I140" s="25"/>
    </row>
    <row r="141" spans="1:9">
      <c r="A141" s="28">
        <v>2140</v>
      </c>
      <c r="B141" s="12" t="s">
        <v>206</v>
      </c>
      <c r="C141" s="28" t="s">
        <v>3741</v>
      </c>
      <c r="D141" s="28" t="s">
        <v>3742</v>
      </c>
      <c r="E141" s="363" t="s">
        <v>400</v>
      </c>
      <c r="F141" s="78">
        <f t="shared" si="2"/>
        <v>23</v>
      </c>
      <c r="G141" s="28" t="s">
        <v>1196</v>
      </c>
      <c r="H141" s="363" t="s">
        <v>50</v>
      </c>
      <c r="I141" s="25"/>
    </row>
    <row r="142" spans="1:9">
      <c r="A142" s="28">
        <v>2141</v>
      </c>
      <c r="B142" s="12" t="s">
        <v>207</v>
      </c>
      <c r="C142" s="28" t="s">
        <v>3729</v>
      </c>
      <c r="D142" s="28" t="s">
        <v>3730</v>
      </c>
      <c r="E142" s="363" t="s">
        <v>400</v>
      </c>
      <c r="F142" s="78">
        <f t="shared" si="2"/>
        <v>23</v>
      </c>
      <c r="G142" s="28" t="s">
        <v>1196</v>
      </c>
      <c r="H142" s="363" t="s">
        <v>63</v>
      </c>
      <c r="I142" s="25"/>
    </row>
    <row r="143" spans="1:9">
      <c r="A143" s="28">
        <v>2142</v>
      </c>
      <c r="B143" s="12" t="s">
        <v>208</v>
      </c>
      <c r="C143" s="28" t="s">
        <v>3731</v>
      </c>
      <c r="D143" s="28" t="s">
        <v>3732</v>
      </c>
      <c r="E143" s="363" t="s">
        <v>400</v>
      </c>
      <c r="F143" s="78">
        <f t="shared" si="2"/>
        <v>23</v>
      </c>
      <c r="G143" s="28" t="s">
        <v>1196</v>
      </c>
      <c r="H143" s="363" t="s">
        <v>63</v>
      </c>
      <c r="I143" s="25"/>
    </row>
    <row r="144" spans="1:9">
      <c r="A144" s="28">
        <v>2143</v>
      </c>
      <c r="B144" s="12" t="s">
        <v>209</v>
      </c>
      <c r="C144" s="28" t="s">
        <v>3733</v>
      </c>
      <c r="D144" s="28" t="s">
        <v>3734</v>
      </c>
      <c r="E144" s="363" t="s">
        <v>400</v>
      </c>
      <c r="F144" s="78">
        <f t="shared" si="2"/>
        <v>23</v>
      </c>
      <c r="G144" s="28" t="s">
        <v>1196</v>
      </c>
      <c r="H144" s="363" t="s">
        <v>63</v>
      </c>
      <c r="I144" s="25"/>
    </row>
    <row r="145" spans="1:9">
      <c r="A145" s="28">
        <v>2144</v>
      </c>
      <c r="B145" s="12" t="s">
        <v>210</v>
      </c>
      <c r="C145" s="28" t="s">
        <v>3747</v>
      </c>
      <c r="D145" s="28" t="s">
        <v>3748</v>
      </c>
      <c r="E145" s="363" t="s">
        <v>400</v>
      </c>
      <c r="F145" s="78">
        <f t="shared" si="2"/>
        <v>23</v>
      </c>
      <c r="G145" s="28" t="s">
        <v>1196</v>
      </c>
      <c r="H145" s="363" t="s">
        <v>50</v>
      </c>
      <c r="I145" s="25"/>
    </row>
    <row r="146" spans="1:9">
      <c r="A146" s="28">
        <v>2145</v>
      </c>
      <c r="B146" s="12" t="s">
        <v>211</v>
      </c>
      <c r="C146" s="28" t="s">
        <v>3743</v>
      </c>
      <c r="D146" s="28" t="s">
        <v>3744</v>
      </c>
      <c r="E146" s="363" t="s">
        <v>400</v>
      </c>
      <c r="F146" s="78">
        <f t="shared" si="2"/>
        <v>23</v>
      </c>
      <c r="G146" s="28" t="s">
        <v>1196</v>
      </c>
      <c r="H146" s="363" t="s">
        <v>50</v>
      </c>
      <c r="I146" s="25"/>
    </row>
    <row r="147" spans="1:9">
      <c r="A147" s="28">
        <v>2146</v>
      </c>
      <c r="B147" s="12" t="s">
        <v>212</v>
      </c>
      <c r="C147" s="28" t="s">
        <v>3739</v>
      </c>
      <c r="D147" s="28" t="s">
        <v>3740</v>
      </c>
      <c r="E147" s="363" t="s">
        <v>400</v>
      </c>
      <c r="F147" s="78">
        <f t="shared" si="2"/>
        <v>23</v>
      </c>
      <c r="G147" s="28" t="s">
        <v>1196</v>
      </c>
      <c r="H147" s="363" t="s">
        <v>50</v>
      </c>
      <c r="I147" s="25"/>
    </row>
    <row r="148" spans="1:9">
      <c r="A148" s="28">
        <v>2147</v>
      </c>
      <c r="B148" s="12" t="s">
        <v>213</v>
      </c>
      <c r="C148" s="28" t="s">
        <v>3737</v>
      </c>
      <c r="D148" s="28" t="s">
        <v>3738</v>
      </c>
      <c r="E148" s="363" t="s">
        <v>400</v>
      </c>
      <c r="F148" s="78">
        <f t="shared" si="2"/>
        <v>23</v>
      </c>
      <c r="G148" s="28" t="s">
        <v>1196</v>
      </c>
      <c r="H148" s="363" t="s">
        <v>50</v>
      </c>
      <c r="I148" s="25"/>
    </row>
    <row r="149" spans="1:9">
      <c r="A149" s="28">
        <v>2148</v>
      </c>
      <c r="B149" s="12" t="s">
        <v>214</v>
      </c>
      <c r="C149" s="28" t="s">
        <v>3745</v>
      </c>
      <c r="D149" s="28" t="s">
        <v>3746</v>
      </c>
      <c r="E149" s="363" t="s">
        <v>400</v>
      </c>
      <c r="F149" s="78">
        <f t="shared" si="2"/>
        <v>23</v>
      </c>
      <c r="G149" s="28" t="s">
        <v>1196</v>
      </c>
      <c r="H149" s="363" t="s">
        <v>50</v>
      </c>
      <c r="I149" s="25"/>
    </row>
    <row r="150" spans="1:9">
      <c r="A150" s="28">
        <v>2149</v>
      </c>
      <c r="B150" s="12" t="s">
        <v>215</v>
      </c>
      <c r="C150" s="28" t="s">
        <v>3735</v>
      </c>
      <c r="D150" s="28" t="s">
        <v>3736</v>
      </c>
      <c r="E150" s="363" t="s">
        <v>400</v>
      </c>
      <c r="F150" s="78">
        <f t="shared" si="2"/>
        <v>23</v>
      </c>
      <c r="G150" s="28" t="s">
        <v>1196</v>
      </c>
      <c r="H150" s="363" t="s">
        <v>50</v>
      </c>
      <c r="I150" s="25"/>
    </row>
    <row r="151" spans="1:9">
      <c r="A151" s="28">
        <v>2150</v>
      </c>
      <c r="B151" s="12" t="s">
        <v>216</v>
      </c>
      <c r="C151" s="28" t="s">
        <v>3749</v>
      </c>
      <c r="D151" s="28" t="s">
        <v>3750</v>
      </c>
      <c r="E151" s="363" t="s">
        <v>400</v>
      </c>
      <c r="F151" s="78">
        <f t="shared" si="2"/>
        <v>23</v>
      </c>
      <c r="G151" s="28" t="s">
        <v>1196</v>
      </c>
      <c r="H151" s="363" t="s">
        <v>50</v>
      </c>
      <c r="I151" s="25"/>
    </row>
    <row r="152" spans="1:9">
      <c r="A152" s="28">
        <v>2151</v>
      </c>
      <c r="B152" s="12" t="s">
        <v>217</v>
      </c>
      <c r="C152" s="28" t="s">
        <v>4108</v>
      </c>
      <c r="D152" s="28" t="s">
        <v>4109</v>
      </c>
      <c r="E152" s="363" t="s">
        <v>400</v>
      </c>
      <c r="F152" s="78">
        <f t="shared" si="2"/>
        <v>23</v>
      </c>
      <c r="G152" s="28" t="s">
        <v>1196</v>
      </c>
      <c r="H152" s="363" t="s">
        <v>47</v>
      </c>
      <c r="I152" s="25"/>
    </row>
    <row r="153" spans="1:9">
      <c r="A153" s="28">
        <v>2152</v>
      </c>
      <c r="B153" s="12" t="s">
        <v>218</v>
      </c>
      <c r="C153" s="28" t="s">
        <v>4110</v>
      </c>
      <c r="D153" s="28" t="s">
        <v>4111</v>
      </c>
      <c r="E153" s="363" t="s">
        <v>400</v>
      </c>
      <c r="F153" s="78">
        <f t="shared" si="2"/>
        <v>23</v>
      </c>
      <c r="G153" s="28" t="s">
        <v>1196</v>
      </c>
      <c r="H153" s="363" t="s">
        <v>47</v>
      </c>
      <c r="I153" s="25"/>
    </row>
    <row r="154" spans="1:9">
      <c r="A154" s="28">
        <v>2153</v>
      </c>
      <c r="B154" s="12" t="s">
        <v>219</v>
      </c>
      <c r="C154" s="28" t="s">
        <v>4037</v>
      </c>
      <c r="D154" s="28" t="s">
        <v>4038</v>
      </c>
      <c r="E154" s="363" t="s">
        <v>400</v>
      </c>
      <c r="F154" s="78">
        <f t="shared" si="2"/>
        <v>23</v>
      </c>
      <c r="G154" s="28" t="s">
        <v>1196</v>
      </c>
      <c r="H154" s="363" t="s">
        <v>47</v>
      </c>
      <c r="I154" s="25"/>
    </row>
    <row r="155" spans="1:9">
      <c r="A155" s="28">
        <v>2154</v>
      </c>
      <c r="B155" s="12" t="s">
        <v>221</v>
      </c>
      <c r="C155" s="28" t="s">
        <v>3751</v>
      </c>
      <c r="D155" s="28" t="s">
        <v>3752</v>
      </c>
      <c r="E155" s="363" t="s">
        <v>796</v>
      </c>
      <c r="F155" s="78">
        <f t="shared" si="2"/>
        <v>22</v>
      </c>
      <c r="G155" s="28" t="s">
        <v>1217</v>
      </c>
      <c r="H155" s="363" t="s">
        <v>271</v>
      </c>
      <c r="I155" s="25"/>
    </row>
    <row r="156" spans="1:9">
      <c r="A156" s="28">
        <v>2155</v>
      </c>
      <c r="B156" s="12" t="s">
        <v>223</v>
      </c>
      <c r="C156" s="28" t="s">
        <v>3753</v>
      </c>
      <c r="D156" s="28" t="s">
        <v>3754</v>
      </c>
      <c r="E156" s="363" t="s">
        <v>796</v>
      </c>
      <c r="F156" s="78">
        <f t="shared" si="2"/>
        <v>22</v>
      </c>
      <c r="G156" s="28" t="s">
        <v>1217</v>
      </c>
      <c r="H156" s="363" t="s">
        <v>50</v>
      </c>
      <c r="I156" s="25"/>
    </row>
    <row r="157" spans="1:9">
      <c r="A157" s="28">
        <v>2156</v>
      </c>
      <c r="B157" s="12" t="s">
        <v>224</v>
      </c>
      <c r="C157" s="28" t="s">
        <v>3755</v>
      </c>
      <c r="D157" s="28" t="s">
        <v>3756</v>
      </c>
      <c r="E157" s="363" t="s">
        <v>796</v>
      </c>
      <c r="F157" s="78">
        <f t="shared" si="2"/>
        <v>22</v>
      </c>
      <c r="G157" s="28" t="s">
        <v>1217</v>
      </c>
      <c r="H157" s="363" t="s">
        <v>50</v>
      </c>
      <c r="I157" s="25"/>
    </row>
    <row r="158" spans="1:9">
      <c r="A158" s="28">
        <v>2157</v>
      </c>
      <c r="B158" s="12" t="s">
        <v>225</v>
      </c>
      <c r="C158" s="28" t="s">
        <v>4130</v>
      </c>
      <c r="D158" s="28" t="s">
        <v>4131</v>
      </c>
      <c r="E158" s="363" t="s">
        <v>796</v>
      </c>
      <c r="F158" s="78">
        <f t="shared" si="2"/>
        <v>22</v>
      </c>
      <c r="G158" s="28" t="s">
        <v>1217</v>
      </c>
      <c r="H158" s="363" t="s">
        <v>50</v>
      </c>
      <c r="I158" s="25"/>
    </row>
    <row r="159" spans="1:9">
      <c r="A159" s="28">
        <v>2158</v>
      </c>
      <c r="B159" s="12" t="s">
        <v>226</v>
      </c>
      <c r="C159" s="28" t="s">
        <v>4053</v>
      </c>
      <c r="D159" s="28" t="s">
        <v>4054</v>
      </c>
      <c r="E159" s="363" t="s">
        <v>796</v>
      </c>
      <c r="F159" s="78">
        <f t="shared" si="2"/>
        <v>22</v>
      </c>
      <c r="G159" s="28" t="s">
        <v>1217</v>
      </c>
      <c r="H159" s="363" t="s">
        <v>47</v>
      </c>
      <c r="I159" s="25"/>
    </row>
    <row r="160" spans="1:9">
      <c r="A160" s="28">
        <v>2159</v>
      </c>
      <c r="B160" s="12" t="s">
        <v>227</v>
      </c>
      <c r="C160" s="28" t="s">
        <v>3757</v>
      </c>
      <c r="D160" s="28" t="s">
        <v>3758</v>
      </c>
      <c r="E160" s="363" t="s">
        <v>796</v>
      </c>
      <c r="F160" s="78">
        <f t="shared" si="2"/>
        <v>22</v>
      </c>
      <c r="G160" s="28" t="s">
        <v>1195</v>
      </c>
      <c r="H160" s="363" t="s">
        <v>50</v>
      </c>
      <c r="I160" s="25"/>
    </row>
    <row r="161" spans="1:9">
      <c r="A161" s="28">
        <v>2160</v>
      </c>
      <c r="B161" s="12" t="s">
        <v>228</v>
      </c>
      <c r="C161" s="28" t="s">
        <v>3762</v>
      </c>
      <c r="D161" s="28" t="s">
        <v>3763</v>
      </c>
      <c r="E161" s="363" t="s">
        <v>1335</v>
      </c>
      <c r="F161" s="78">
        <f t="shared" si="2"/>
        <v>21</v>
      </c>
      <c r="G161" s="28" t="s">
        <v>1200</v>
      </c>
      <c r="H161" s="363" t="s">
        <v>47</v>
      </c>
      <c r="I161" s="25"/>
    </row>
    <row r="162" spans="1:9">
      <c r="A162" s="28">
        <v>2161</v>
      </c>
      <c r="B162" s="12" t="s">
        <v>229</v>
      </c>
      <c r="C162" s="28" t="s">
        <v>3772</v>
      </c>
      <c r="D162" s="28" t="s">
        <v>3773</v>
      </c>
      <c r="E162" s="363" t="s">
        <v>400</v>
      </c>
      <c r="F162" s="78">
        <f t="shared" si="2"/>
        <v>23</v>
      </c>
      <c r="G162" s="28" t="s">
        <v>1200</v>
      </c>
      <c r="H162" s="363" t="s">
        <v>47</v>
      </c>
      <c r="I162" s="25"/>
    </row>
    <row r="163" spans="1:9">
      <c r="A163" s="28">
        <v>2162</v>
      </c>
      <c r="B163" s="12" t="s">
        <v>230</v>
      </c>
      <c r="C163" s="28" t="s">
        <v>3774</v>
      </c>
      <c r="D163" s="28" t="s">
        <v>3775</v>
      </c>
      <c r="E163" s="363" t="s">
        <v>1335</v>
      </c>
      <c r="F163" s="78">
        <f t="shared" si="2"/>
        <v>21</v>
      </c>
      <c r="G163" s="28" t="s">
        <v>1200</v>
      </c>
      <c r="H163" s="363" t="s">
        <v>47</v>
      </c>
      <c r="I163" s="25"/>
    </row>
    <row r="164" spans="1:9">
      <c r="A164" s="28">
        <v>2163</v>
      </c>
      <c r="B164" s="12" t="s">
        <v>231</v>
      </c>
      <c r="C164" s="28" t="s">
        <v>3770</v>
      </c>
      <c r="D164" s="28" t="s">
        <v>3771</v>
      </c>
      <c r="E164" s="363" t="s">
        <v>69</v>
      </c>
      <c r="F164" s="78">
        <f t="shared" si="2"/>
        <v>46</v>
      </c>
      <c r="G164" s="28" t="s">
        <v>1200</v>
      </c>
      <c r="H164" s="363" t="s">
        <v>47</v>
      </c>
      <c r="I164" s="25"/>
    </row>
    <row r="165" spans="1:9">
      <c r="A165" s="28">
        <v>2164</v>
      </c>
      <c r="B165" s="12" t="s">
        <v>232</v>
      </c>
      <c r="C165" s="28" t="s">
        <v>3768</v>
      </c>
      <c r="D165" s="28" t="s">
        <v>3769</v>
      </c>
      <c r="E165" s="363" t="s">
        <v>62</v>
      </c>
      <c r="F165" s="78">
        <f t="shared" si="2"/>
        <v>47</v>
      </c>
      <c r="G165" s="28" t="s">
        <v>1200</v>
      </c>
      <c r="H165" s="363" t="s">
        <v>47</v>
      </c>
      <c r="I165" s="25"/>
    </row>
    <row r="166" spans="1:9">
      <c r="A166" s="28">
        <v>2165</v>
      </c>
      <c r="B166" s="12" t="s">
        <v>233</v>
      </c>
      <c r="C166" s="28" t="s">
        <v>3766</v>
      </c>
      <c r="D166" s="28" t="s">
        <v>3767</v>
      </c>
      <c r="E166" s="363" t="s">
        <v>796</v>
      </c>
      <c r="F166" s="78">
        <f t="shared" si="2"/>
        <v>22</v>
      </c>
      <c r="G166" s="28" t="s">
        <v>1200</v>
      </c>
      <c r="H166" s="363" t="s">
        <v>47</v>
      </c>
      <c r="I166" s="25"/>
    </row>
    <row r="167" spans="1:9">
      <c r="A167" s="28">
        <v>2166</v>
      </c>
      <c r="B167" s="12" t="s">
        <v>234</v>
      </c>
      <c r="C167" s="28" t="s">
        <v>3760</v>
      </c>
      <c r="D167" s="28" t="s">
        <v>3761</v>
      </c>
      <c r="E167" s="363" t="s">
        <v>1168</v>
      </c>
      <c r="F167" s="78">
        <f t="shared" si="2"/>
        <v>24</v>
      </c>
      <c r="G167" s="28" t="s">
        <v>1200</v>
      </c>
      <c r="H167" s="363" t="s">
        <v>47</v>
      </c>
      <c r="I167" s="25"/>
    </row>
    <row r="168" spans="1:9">
      <c r="A168" s="28">
        <v>2167</v>
      </c>
      <c r="B168" s="12" t="s">
        <v>235</v>
      </c>
      <c r="C168" s="28" t="s">
        <v>3764</v>
      </c>
      <c r="D168" s="28" t="s">
        <v>3765</v>
      </c>
      <c r="E168" s="363" t="s">
        <v>829</v>
      </c>
      <c r="F168" s="78">
        <f t="shared" si="2"/>
        <v>17</v>
      </c>
      <c r="G168" s="28" t="s">
        <v>1200</v>
      </c>
      <c r="H168" s="363" t="s">
        <v>47</v>
      </c>
      <c r="I168" s="25"/>
    </row>
    <row r="169" spans="1:9">
      <c r="A169" s="28">
        <v>2168</v>
      </c>
      <c r="B169" s="12" t="s">
        <v>236</v>
      </c>
      <c r="C169" s="28" t="s">
        <v>4766</v>
      </c>
      <c r="D169" s="28" t="s">
        <v>3759</v>
      </c>
      <c r="E169" s="363" t="s">
        <v>108</v>
      </c>
      <c r="F169" s="78">
        <f t="shared" si="2"/>
        <v>44</v>
      </c>
      <c r="G169" s="28" t="s">
        <v>1200</v>
      </c>
      <c r="H169" s="363" t="s">
        <v>80</v>
      </c>
      <c r="I169" s="25"/>
    </row>
    <row r="170" spans="1:9">
      <c r="A170" s="28">
        <v>2169</v>
      </c>
      <c r="B170" s="12" t="s">
        <v>237</v>
      </c>
      <c r="C170" s="28" t="s">
        <v>4767</v>
      </c>
      <c r="D170" s="28" t="s">
        <v>4768</v>
      </c>
      <c r="E170" s="363" t="s">
        <v>829</v>
      </c>
      <c r="F170" s="78">
        <f t="shared" si="2"/>
        <v>17</v>
      </c>
      <c r="G170" s="28" t="s">
        <v>1200</v>
      </c>
      <c r="H170" s="363" t="s">
        <v>80</v>
      </c>
      <c r="I170" s="25"/>
    </row>
    <row r="171" spans="1:9">
      <c r="A171" s="28">
        <v>2170</v>
      </c>
      <c r="B171" s="12" t="s">
        <v>238</v>
      </c>
      <c r="C171" s="28" t="s">
        <v>4769</v>
      </c>
      <c r="D171" s="28" t="s">
        <v>4770</v>
      </c>
      <c r="E171" s="363" t="s">
        <v>1177</v>
      </c>
      <c r="F171" s="78">
        <f t="shared" si="2"/>
        <v>20</v>
      </c>
      <c r="G171" s="28" t="s">
        <v>1200</v>
      </c>
      <c r="H171" s="363" t="s">
        <v>80</v>
      </c>
      <c r="I171" s="25"/>
    </row>
    <row r="172" spans="1:9">
      <c r="A172" s="28">
        <v>2171</v>
      </c>
      <c r="B172" s="12" t="s">
        <v>239</v>
      </c>
      <c r="C172" s="28" t="s">
        <v>4771</v>
      </c>
      <c r="D172" s="28" t="s">
        <v>4772</v>
      </c>
      <c r="E172" s="363" t="s">
        <v>118</v>
      </c>
      <c r="F172" s="78">
        <f t="shared" si="2"/>
        <v>41</v>
      </c>
      <c r="G172" s="28" t="s">
        <v>1200</v>
      </c>
      <c r="H172" s="363" t="s">
        <v>80</v>
      </c>
      <c r="I172" s="25"/>
    </row>
    <row r="173" spans="1:9">
      <c r="A173" s="28">
        <v>2172</v>
      </c>
      <c r="B173" s="12" t="s">
        <v>240</v>
      </c>
      <c r="C173" s="28" t="s">
        <v>4773</v>
      </c>
      <c r="D173" s="28" t="s">
        <v>4774</v>
      </c>
      <c r="E173" s="363" t="s">
        <v>1335</v>
      </c>
      <c r="F173" s="78">
        <f t="shared" si="2"/>
        <v>21</v>
      </c>
      <c r="G173" s="28" t="s">
        <v>1200</v>
      </c>
      <c r="H173" s="363" t="s">
        <v>80</v>
      </c>
      <c r="I173" s="25"/>
    </row>
    <row r="174" spans="1:9">
      <c r="A174" s="28">
        <v>2173</v>
      </c>
      <c r="B174" s="12" t="s">
        <v>241</v>
      </c>
      <c r="C174" s="28" t="s">
        <v>4775</v>
      </c>
      <c r="D174" s="28" t="s">
        <v>4776</v>
      </c>
      <c r="E174" s="363" t="s">
        <v>62</v>
      </c>
      <c r="F174" s="78">
        <f t="shared" si="2"/>
        <v>47</v>
      </c>
      <c r="G174" s="28" t="s">
        <v>1200</v>
      </c>
      <c r="H174" s="363" t="s">
        <v>80</v>
      </c>
      <c r="I174" s="25"/>
    </row>
    <row r="175" spans="1:9">
      <c r="A175" s="28">
        <v>2174</v>
      </c>
      <c r="B175" s="12" t="s">
        <v>242</v>
      </c>
      <c r="C175" s="28" t="s">
        <v>4777</v>
      </c>
      <c r="D175" s="28" t="s">
        <v>4778</v>
      </c>
      <c r="E175" s="363" t="s">
        <v>1335</v>
      </c>
      <c r="F175" s="78">
        <f t="shared" si="2"/>
        <v>21</v>
      </c>
      <c r="G175" s="28" t="s">
        <v>1200</v>
      </c>
      <c r="H175" s="363" t="s">
        <v>80</v>
      </c>
      <c r="I175" s="25"/>
    </row>
    <row r="176" spans="1:9">
      <c r="A176" s="28">
        <v>2175</v>
      </c>
      <c r="B176" s="12" t="s">
        <v>243</v>
      </c>
      <c r="C176" s="28" t="s">
        <v>4779</v>
      </c>
      <c r="D176" s="28" t="s">
        <v>4780</v>
      </c>
      <c r="E176" s="363" t="s">
        <v>46</v>
      </c>
      <c r="F176" s="78">
        <f t="shared" si="2"/>
        <v>40</v>
      </c>
      <c r="G176" s="28" t="s">
        <v>1200</v>
      </c>
      <c r="H176" s="363" t="s">
        <v>80</v>
      </c>
      <c r="I176" s="25"/>
    </row>
    <row r="177" spans="1:9">
      <c r="A177" s="28">
        <v>2176</v>
      </c>
      <c r="B177" s="12" t="s">
        <v>244</v>
      </c>
      <c r="C177" s="28" t="s">
        <v>3776</v>
      </c>
      <c r="D177" s="28" t="s">
        <v>3777</v>
      </c>
      <c r="E177" s="363" t="s">
        <v>400</v>
      </c>
      <c r="F177" s="78">
        <f t="shared" si="2"/>
        <v>23</v>
      </c>
      <c r="G177" s="28" t="s">
        <v>1199</v>
      </c>
      <c r="H177" s="363" t="s">
        <v>63</v>
      </c>
      <c r="I177" s="25"/>
    </row>
    <row r="178" spans="1:9">
      <c r="A178" s="28">
        <v>2177</v>
      </c>
      <c r="B178" s="12" t="s">
        <v>245</v>
      </c>
      <c r="C178" s="28" t="s">
        <v>3778</v>
      </c>
      <c r="D178" s="28" t="s">
        <v>3779</v>
      </c>
      <c r="E178" s="363" t="s">
        <v>125</v>
      </c>
      <c r="F178" s="78">
        <f t="shared" si="2"/>
        <v>34</v>
      </c>
      <c r="G178" s="28" t="s">
        <v>1199</v>
      </c>
      <c r="H178" s="363" t="s">
        <v>50</v>
      </c>
      <c r="I178" s="25"/>
    </row>
    <row r="179" spans="1:9">
      <c r="A179" s="28">
        <v>2178</v>
      </c>
      <c r="B179" s="12" t="s">
        <v>246</v>
      </c>
      <c r="C179" s="28" t="s">
        <v>4186</v>
      </c>
      <c r="D179" s="28" t="s">
        <v>4781</v>
      </c>
      <c r="E179" s="363" t="s">
        <v>400</v>
      </c>
      <c r="F179" s="78">
        <f t="shared" si="2"/>
        <v>23</v>
      </c>
      <c r="G179" s="28" t="s">
        <v>1199</v>
      </c>
      <c r="H179" s="363" t="s">
        <v>47</v>
      </c>
      <c r="I179" s="25"/>
    </row>
    <row r="180" spans="1:9">
      <c r="A180" s="28">
        <v>2179</v>
      </c>
      <c r="B180" s="12" t="s">
        <v>247</v>
      </c>
      <c r="C180" s="28" t="s">
        <v>3780</v>
      </c>
      <c r="D180" s="28" t="s">
        <v>3781</v>
      </c>
      <c r="E180" s="363" t="s">
        <v>796</v>
      </c>
      <c r="F180" s="78">
        <f t="shared" si="2"/>
        <v>22</v>
      </c>
      <c r="G180" s="28" t="s">
        <v>1199</v>
      </c>
      <c r="H180" s="363" t="s">
        <v>63</v>
      </c>
      <c r="I180" s="25"/>
    </row>
    <row r="181" spans="1:9">
      <c r="A181" s="28">
        <v>2180</v>
      </c>
      <c r="B181" s="12" t="s">
        <v>248</v>
      </c>
      <c r="C181" s="28" t="s">
        <v>3782</v>
      </c>
      <c r="D181" s="28" t="s">
        <v>3783</v>
      </c>
      <c r="E181" s="363" t="s">
        <v>400</v>
      </c>
      <c r="F181" s="78">
        <f t="shared" si="2"/>
        <v>23</v>
      </c>
      <c r="G181" s="28" t="s">
        <v>1199</v>
      </c>
      <c r="H181" s="363" t="s">
        <v>63</v>
      </c>
      <c r="I181" s="25"/>
    </row>
    <row r="182" spans="1:9">
      <c r="A182" s="28">
        <v>2181</v>
      </c>
      <c r="B182" s="12" t="s">
        <v>249</v>
      </c>
      <c r="C182" s="28" t="s">
        <v>3784</v>
      </c>
      <c r="D182" s="28" t="s">
        <v>4782</v>
      </c>
      <c r="E182" s="363" t="s">
        <v>400</v>
      </c>
      <c r="F182" s="78">
        <f t="shared" si="2"/>
        <v>23</v>
      </c>
      <c r="G182" s="28" t="s">
        <v>1199</v>
      </c>
      <c r="H182" s="363" t="s">
        <v>63</v>
      </c>
      <c r="I182" s="25"/>
    </row>
    <row r="183" spans="1:9">
      <c r="A183" s="28">
        <v>2182</v>
      </c>
      <c r="B183" s="12" t="s">
        <v>250</v>
      </c>
      <c r="C183" s="28" t="s">
        <v>3785</v>
      </c>
      <c r="D183" s="28" t="s">
        <v>3786</v>
      </c>
      <c r="E183" s="363" t="s">
        <v>400</v>
      </c>
      <c r="F183" s="78">
        <f t="shared" si="2"/>
        <v>23</v>
      </c>
      <c r="G183" s="28" t="s">
        <v>1199</v>
      </c>
      <c r="H183" s="363" t="s">
        <v>63</v>
      </c>
      <c r="I183" s="25"/>
    </row>
    <row r="184" spans="1:9">
      <c r="A184" s="28">
        <v>2183</v>
      </c>
      <c r="B184" s="12" t="s">
        <v>251</v>
      </c>
      <c r="C184" s="28" t="s">
        <v>3787</v>
      </c>
      <c r="D184" s="28" t="s">
        <v>3788</v>
      </c>
      <c r="E184" s="363" t="s">
        <v>1336</v>
      </c>
      <c r="F184" s="78">
        <f t="shared" si="2"/>
        <v>16</v>
      </c>
      <c r="G184" s="28" t="s">
        <v>1199</v>
      </c>
      <c r="H184" s="363" t="s">
        <v>63</v>
      </c>
      <c r="I184" s="25"/>
    </row>
    <row r="185" spans="1:9">
      <c r="A185" s="28">
        <v>2184</v>
      </c>
      <c r="B185" s="12" t="s">
        <v>252</v>
      </c>
      <c r="C185" s="28" t="s">
        <v>3789</v>
      </c>
      <c r="D185" s="28" t="s">
        <v>3790</v>
      </c>
      <c r="E185" s="363" t="s">
        <v>1179</v>
      </c>
      <c r="F185" s="78">
        <f t="shared" si="2"/>
        <v>18</v>
      </c>
      <c r="G185" s="28" t="s">
        <v>1199</v>
      </c>
      <c r="H185" s="363" t="s">
        <v>63</v>
      </c>
      <c r="I185" s="25"/>
    </row>
    <row r="186" spans="1:9">
      <c r="A186" s="28">
        <v>2185</v>
      </c>
      <c r="B186" s="12" t="s">
        <v>253</v>
      </c>
      <c r="C186" s="28" t="s">
        <v>3791</v>
      </c>
      <c r="D186" s="28" t="s">
        <v>3792</v>
      </c>
      <c r="E186" s="363" t="s">
        <v>400</v>
      </c>
      <c r="F186" s="78">
        <f t="shared" si="2"/>
        <v>23</v>
      </c>
      <c r="G186" s="28" t="s">
        <v>1199</v>
      </c>
      <c r="H186" s="363" t="s">
        <v>63</v>
      </c>
      <c r="I186" s="25"/>
    </row>
    <row r="187" spans="1:9">
      <c r="A187" s="28">
        <v>2186</v>
      </c>
      <c r="B187" s="12" t="s">
        <v>254</v>
      </c>
      <c r="C187" s="28" t="s">
        <v>3793</v>
      </c>
      <c r="D187" s="28" t="s">
        <v>3794</v>
      </c>
      <c r="E187" s="363" t="s">
        <v>400</v>
      </c>
      <c r="F187" s="78">
        <f t="shared" si="2"/>
        <v>23</v>
      </c>
      <c r="G187" s="28" t="s">
        <v>1199</v>
      </c>
      <c r="H187" s="363" t="s">
        <v>63</v>
      </c>
      <c r="I187" s="25"/>
    </row>
    <row r="188" spans="1:9">
      <c r="A188" s="28">
        <v>2187</v>
      </c>
      <c r="B188" s="12" t="s">
        <v>255</v>
      </c>
      <c r="C188" s="28" t="s">
        <v>3795</v>
      </c>
      <c r="D188" s="28" t="s">
        <v>3796</v>
      </c>
      <c r="E188" s="363" t="s">
        <v>400</v>
      </c>
      <c r="F188" s="78">
        <f t="shared" si="2"/>
        <v>23</v>
      </c>
      <c r="G188" s="28" t="s">
        <v>1199</v>
      </c>
      <c r="H188" s="363" t="s">
        <v>63</v>
      </c>
      <c r="I188" s="25"/>
    </row>
    <row r="189" spans="1:9">
      <c r="A189" s="28">
        <v>2188</v>
      </c>
      <c r="B189" s="12" t="s">
        <v>256</v>
      </c>
      <c r="C189" s="28" t="s">
        <v>3797</v>
      </c>
      <c r="D189" s="28" t="s">
        <v>3798</v>
      </c>
      <c r="E189" s="363" t="s">
        <v>374</v>
      </c>
      <c r="F189" s="78">
        <f t="shared" si="2"/>
        <v>39</v>
      </c>
      <c r="G189" s="28" t="s">
        <v>1199</v>
      </c>
      <c r="H189" s="363" t="s">
        <v>63</v>
      </c>
      <c r="I189" s="25"/>
    </row>
    <row r="190" spans="1:9">
      <c r="A190" s="28">
        <v>2189</v>
      </c>
      <c r="B190" s="12" t="s">
        <v>257</v>
      </c>
      <c r="C190" s="28" t="s">
        <v>3799</v>
      </c>
      <c r="D190" s="28" t="s">
        <v>3800</v>
      </c>
      <c r="E190" s="363" t="s">
        <v>49</v>
      </c>
      <c r="F190" s="78">
        <f t="shared" si="2"/>
        <v>43</v>
      </c>
      <c r="G190" s="28" t="s">
        <v>1199</v>
      </c>
      <c r="H190" s="363" t="s">
        <v>63</v>
      </c>
      <c r="I190" s="25"/>
    </row>
    <row r="191" spans="1:9">
      <c r="A191" s="28">
        <v>2190</v>
      </c>
      <c r="B191" s="12" t="s">
        <v>258</v>
      </c>
      <c r="C191" s="28" t="s">
        <v>3801</v>
      </c>
      <c r="D191" s="28" t="s">
        <v>3802</v>
      </c>
      <c r="E191" s="363" t="s">
        <v>125</v>
      </c>
      <c r="F191" s="78">
        <f t="shared" si="2"/>
        <v>34</v>
      </c>
      <c r="G191" s="28" t="s">
        <v>1199</v>
      </c>
      <c r="H191" s="363" t="s">
        <v>63</v>
      </c>
      <c r="I191" s="25"/>
    </row>
    <row r="192" spans="1:9">
      <c r="A192" s="28">
        <v>2191</v>
      </c>
      <c r="B192" s="12" t="s">
        <v>259</v>
      </c>
      <c r="C192" s="28" t="s">
        <v>3803</v>
      </c>
      <c r="D192" s="28" t="s">
        <v>3804</v>
      </c>
      <c r="E192" s="363" t="s">
        <v>151</v>
      </c>
      <c r="F192" s="78">
        <f t="shared" si="2"/>
        <v>35</v>
      </c>
      <c r="G192" s="28" t="s">
        <v>1199</v>
      </c>
      <c r="H192" s="363" t="s">
        <v>63</v>
      </c>
      <c r="I192" s="25"/>
    </row>
    <row r="193" spans="1:9">
      <c r="A193" s="28">
        <v>2192</v>
      </c>
      <c r="B193" s="12" t="s">
        <v>260</v>
      </c>
      <c r="C193" s="28" t="s">
        <v>3805</v>
      </c>
      <c r="D193" s="28" t="s">
        <v>3806</v>
      </c>
      <c r="E193" s="363" t="s">
        <v>688</v>
      </c>
      <c r="F193" s="78">
        <f t="shared" si="2"/>
        <v>15</v>
      </c>
      <c r="G193" s="28" t="s">
        <v>1199</v>
      </c>
      <c r="H193" s="363" t="s">
        <v>63</v>
      </c>
      <c r="I193" s="25"/>
    </row>
    <row r="194" spans="1:9">
      <c r="A194" s="28">
        <v>2193</v>
      </c>
      <c r="B194" s="12" t="s">
        <v>261</v>
      </c>
      <c r="C194" s="28" t="s">
        <v>3807</v>
      </c>
      <c r="D194" s="28" t="s">
        <v>3808</v>
      </c>
      <c r="E194" s="363" t="s">
        <v>1168</v>
      </c>
      <c r="F194" s="78">
        <f t="shared" ref="F194:F257" si="3">VLOOKUP(E194,$M$1:$N$48,2,FALSE)</f>
        <v>24</v>
      </c>
      <c r="G194" s="28" t="s">
        <v>1199</v>
      </c>
      <c r="H194" s="363" t="s">
        <v>63</v>
      </c>
      <c r="I194" s="25"/>
    </row>
    <row r="195" spans="1:9">
      <c r="A195" s="28">
        <v>2194</v>
      </c>
      <c r="B195" s="12" t="s">
        <v>262</v>
      </c>
      <c r="C195" s="28" t="s">
        <v>3809</v>
      </c>
      <c r="D195" s="28" t="s">
        <v>3810</v>
      </c>
      <c r="E195" s="363" t="s">
        <v>400</v>
      </c>
      <c r="F195" s="78">
        <f t="shared" si="3"/>
        <v>23</v>
      </c>
      <c r="G195" s="28" t="s">
        <v>1199</v>
      </c>
      <c r="H195" s="363" t="s">
        <v>63</v>
      </c>
      <c r="I195" s="25"/>
    </row>
    <row r="196" spans="1:9">
      <c r="A196" s="28">
        <v>2195</v>
      </c>
      <c r="B196" s="12" t="s">
        <v>263</v>
      </c>
      <c r="C196" s="28" t="s">
        <v>3811</v>
      </c>
      <c r="D196" s="28" t="s">
        <v>3812</v>
      </c>
      <c r="E196" s="363" t="s">
        <v>400</v>
      </c>
      <c r="F196" s="78">
        <f t="shared" si="3"/>
        <v>23</v>
      </c>
      <c r="G196" s="28" t="s">
        <v>1199</v>
      </c>
      <c r="H196" s="363" t="s">
        <v>63</v>
      </c>
      <c r="I196" s="25"/>
    </row>
    <row r="197" spans="1:9">
      <c r="A197" s="28">
        <v>2196</v>
      </c>
      <c r="B197" s="12" t="s">
        <v>264</v>
      </c>
      <c r="C197" s="28" t="s">
        <v>3813</v>
      </c>
      <c r="D197" s="28" t="s">
        <v>3814</v>
      </c>
      <c r="E197" s="363" t="s">
        <v>400</v>
      </c>
      <c r="F197" s="78">
        <f t="shared" si="3"/>
        <v>23</v>
      </c>
      <c r="G197" s="28" t="s">
        <v>1199</v>
      </c>
      <c r="H197" s="363" t="s">
        <v>50</v>
      </c>
      <c r="I197" s="25"/>
    </row>
    <row r="198" spans="1:9">
      <c r="A198" s="28">
        <v>2197</v>
      </c>
      <c r="B198" s="12" t="s">
        <v>266</v>
      </c>
      <c r="C198" s="28" t="s">
        <v>4783</v>
      </c>
      <c r="D198" s="28" t="s">
        <v>3815</v>
      </c>
      <c r="E198" s="363" t="s">
        <v>159</v>
      </c>
      <c r="F198" s="78">
        <f t="shared" si="3"/>
        <v>25</v>
      </c>
      <c r="G198" s="28" t="s">
        <v>1199</v>
      </c>
      <c r="H198" s="363" t="s">
        <v>50</v>
      </c>
      <c r="I198" s="25"/>
    </row>
    <row r="199" spans="1:9">
      <c r="A199" s="28">
        <v>2198</v>
      </c>
      <c r="B199" s="12" t="s">
        <v>267</v>
      </c>
      <c r="C199" s="28" t="s">
        <v>3816</v>
      </c>
      <c r="D199" s="28" t="s">
        <v>3817</v>
      </c>
      <c r="E199" s="363" t="s">
        <v>374</v>
      </c>
      <c r="F199" s="78">
        <f t="shared" si="3"/>
        <v>39</v>
      </c>
      <c r="G199" s="28" t="s">
        <v>1199</v>
      </c>
      <c r="H199" s="363" t="s">
        <v>50</v>
      </c>
      <c r="I199" s="25"/>
    </row>
    <row r="200" spans="1:9">
      <c r="A200" s="28">
        <v>2199</v>
      </c>
      <c r="B200" s="12" t="s">
        <v>268</v>
      </c>
      <c r="C200" s="28" t="s">
        <v>3828</v>
      </c>
      <c r="D200" s="28" t="s">
        <v>3829</v>
      </c>
      <c r="E200" s="363" t="s">
        <v>400</v>
      </c>
      <c r="F200" s="78">
        <f t="shared" si="3"/>
        <v>23</v>
      </c>
      <c r="G200" s="28" t="s">
        <v>1199</v>
      </c>
      <c r="H200" s="363" t="s">
        <v>50</v>
      </c>
      <c r="I200" s="25"/>
    </row>
    <row r="201" spans="1:9">
      <c r="A201" s="28">
        <v>2200</v>
      </c>
      <c r="B201" s="12" t="s">
        <v>269</v>
      </c>
      <c r="C201" s="28" t="s">
        <v>3818</v>
      </c>
      <c r="D201" s="28" t="s">
        <v>3819</v>
      </c>
      <c r="E201" s="363" t="s">
        <v>400</v>
      </c>
      <c r="F201" s="78">
        <f t="shared" si="3"/>
        <v>23</v>
      </c>
      <c r="G201" s="28" t="s">
        <v>1199</v>
      </c>
      <c r="H201" s="363" t="s">
        <v>50</v>
      </c>
      <c r="I201" s="25"/>
    </row>
    <row r="202" spans="1:9">
      <c r="A202" s="28">
        <v>2201</v>
      </c>
      <c r="B202" s="12" t="s">
        <v>270</v>
      </c>
      <c r="C202" s="28" t="s">
        <v>3820</v>
      </c>
      <c r="D202" s="28" t="s">
        <v>3821</v>
      </c>
      <c r="E202" s="363" t="s">
        <v>385</v>
      </c>
      <c r="F202" s="78">
        <f t="shared" si="3"/>
        <v>28</v>
      </c>
      <c r="G202" s="28" t="s">
        <v>1199</v>
      </c>
      <c r="H202" s="363" t="s">
        <v>50</v>
      </c>
      <c r="I202" s="25"/>
    </row>
    <row r="203" spans="1:9">
      <c r="A203" s="28">
        <v>2202</v>
      </c>
      <c r="B203" s="12" t="s">
        <v>272</v>
      </c>
      <c r="C203" s="28" t="s">
        <v>3824</v>
      </c>
      <c r="D203" s="28" t="s">
        <v>3825</v>
      </c>
      <c r="E203" s="363" t="s">
        <v>400</v>
      </c>
      <c r="F203" s="78">
        <f t="shared" si="3"/>
        <v>23</v>
      </c>
      <c r="G203" s="28" t="s">
        <v>1199</v>
      </c>
      <c r="H203" s="363" t="s">
        <v>50</v>
      </c>
      <c r="I203" s="25"/>
    </row>
    <row r="204" spans="1:9">
      <c r="A204" s="28">
        <v>2203</v>
      </c>
      <c r="B204" s="12" t="s">
        <v>273</v>
      </c>
      <c r="C204" s="28" t="s">
        <v>3826</v>
      </c>
      <c r="D204" s="28" t="s">
        <v>3827</v>
      </c>
      <c r="E204" s="363" t="s">
        <v>400</v>
      </c>
      <c r="F204" s="78">
        <f t="shared" si="3"/>
        <v>23</v>
      </c>
      <c r="G204" s="28" t="s">
        <v>1199</v>
      </c>
      <c r="H204" s="363" t="s">
        <v>50</v>
      </c>
      <c r="I204" s="25"/>
    </row>
    <row r="205" spans="1:9">
      <c r="A205" s="28">
        <v>2204</v>
      </c>
      <c r="B205" s="12" t="s">
        <v>274</v>
      </c>
      <c r="C205" s="28" t="s">
        <v>3836</v>
      </c>
      <c r="D205" s="28" t="s">
        <v>3837</v>
      </c>
      <c r="E205" s="363" t="s">
        <v>1179</v>
      </c>
      <c r="F205" s="78">
        <f t="shared" si="3"/>
        <v>18</v>
      </c>
      <c r="G205" s="28" t="s">
        <v>1199</v>
      </c>
      <c r="H205" s="363" t="s">
        <v>50</v>
      </c>
      <c r="I205" s="25"/>
    </row>
    <row r="206" spans="1:9">
      <c r="A206" s="28">
        <v>2205</v>
      </c>
      <c r="B206" s="12" t="s">
        <v>275</v>
      </c>
      <c r="C206" s="28" t="s">
        <v>3822</v>
      </c>
      <c r="D206" s="28" t="s">
        <v>3823</v>
      </c>
      <c r="E206" s="363" t="s">
        <v>796</v>
      </c>
      <c r="F206" s="78">
        <f t="shared" si="3"/>
        <v>22</v>
      </c>
      <c r="G206" s="28" t="s">
        <v>1199</v>
      </c>
      <c r="H206" s="363" t="s">
        <v>50</v>
      </c>
      <c r="I206" s="25"/>
    </row>
    <row r="207" spans="1:9">
      <c r="A207" s="28">
        <v>2206</v>
      </c>
      <c r="B207" s="12" t="s">
        <v>276</v>
      </c>
      <c r="C207" s="28" t="s">
        <v>3830</v>
      </c>
      <c r="D207" s="28" t="s">
        <v>3831</v>
      </c>
      <c r="E207" s="363" t="s">
        <v>688</v>
      </c>
      <c r="F207" s="78">
        <f t="shared" si="3"/>
        <v>15</v>
      </c>
      <c r="G207" s="28" t="s">
        <v>1199</v>
      </c>
      <c r="H207" s="363" t="s">
        <v>50</v>
      </c>
      <c r="I207" s="25"/>
    </row>
    <row r="208" spans="1:9">
      <c r="A208" s="28">
        <v>2207</v>
      </c>
      <c r="B208" s="12" t="s">
        <v>277</v>
      </c>
      <c r="C208" s="28" t="s">
        <v>3832</v>
      </c>
      <c r="D208" s="28" t="s">
        <v>3833</v>
      </c>
      <c r="E208" s="363" t="s">
        <v>400</v>
      </c>
      <c r="F208" s="78">
        <f t="shared" si="3"/>
        <v>23</v>
      </c>
      <c r="G208" s="28" t="s">
        <v>1199</v>
      </c>
      <c r="H208" s="363" t="s">
        <v>50</v>
      </c>
      <c r="I208" s="25"/>
    </row>
    <row r="209" spans="1:9">
      <c r="A209" s="28">
        <v>2208</v>
      </c>
      <c r="B209" s="12" t="s">
        <v>278</v>
      </c>
      <c r="C209" s="28" t="s">
        <v>3834</v>
      </c>
      <c r="D209" s="28" t="s">
        <v>3835</v>
      </c>
      <c r="E209" s="363" t="s">
        <v>400</v>
      </c>
      <c r="F209" s="78">
        <f t="shared" si="3"/>
        <v>23</v>
      </c>
      <c r="G209" s="28" t="s">
        <v>1199</v>
      </c>
      <c r="H209" s="363" t="s">
        <v>50</v>
      </c>
      <c r="I209" s="25"/>
    </row>
    <row r="210" spans="1:9">
      <c r="A210" s="28">
        <v>2209</v>
      </c>
      <c r="B210" s="12" t="s">
        <v>279</v>
      </c>
      <c r="C210" s="28" t="s">
        <v>3838</v>
      </c>
      <c r="D210" s="28" t="s">
        <v>3839</v>
      </c>
      <c r="E210" s="363" t="s">
        <v>400</v>
      </c>
      <c r="F210" s="78">
        <f t="shared" si="3"/>
        <v>23</v>
      </c>
      <c r="G210" s="28" t="s">
        <v>1199</v>
      </c>
      <c r="H210" s="363" t="s">
        <v>50</v>
      </c>
      <c r="I210" s="25"/>
    </row>
    <row r="211" spans="1:9">
      <c r="A211" s="28">
        <v>2210</v>
      </c>
      <c r="B211" s="12" t="s">
        <v>280</v>
      </c>
      <c r="C211" s="28" t="s">
        <v>3840</v>
      </c>
      <c r="D211" s="28" t="s">
        <v>3841</v>
      </c>
      <c r="E211" s="363" t="s">
        <v>400</v>
      </c>
      <c r="F211" s="78">
        <f t="shared" si="3"/>
        <v>23</v>
      </c>
      <c r="G211" s="28" t="s">
        <v>1199</v>
      </c>
      <c r="H211" s="363" t="s">
        <v>50</v>
      </c>
      <c r="I211" s="25"/>
    </row>
    <row r="212" spans="1:9">
      <c r="A212" s="28">
        <v>2211</v>
      </c>
      <c r="B212" s="12" t="s">
        <v>281</v>
      </c>
      <c r="C212" s="28" t="s">
        <v>3842</v>
      </c>
      <c r="D212" s="28" t="s">
        <v>3843</v>
      </c>
      <c r="E212" s="363" t="s">
        <v>159</v>
      </c>
      <c r="F212" s="78">
        <f t="shared" si="3"/>
        <v>25</v>
      </c>
      <c r="G212" s="28" t="s">
        <v>1199</v>
      </c>
      <c r="H212" s="363" t="s">
        <v>50</v>
      </c>
      <c r="I212" s="25"/>
    </row>
    <row r="213" spans="1:9">
      <c r="A213" s="28">
        <v>2212</v>
      </c>
      <c r="B213" s="12" t="s">
        <v>282</v>
      </c>
      <c r="C213" s="28" t="s">
        <v>3844</v>
      </c>
      <c r="D213" s="28" t="s">
        <v>3845</v>
      </c>
      <c r="E213" s="363" t="s">
        <v>1168</v>
      </c>
      <c r="F213" s="78">
        <f t="shared" si="3"/>
        <v>24</v>
      </c>
      <c r="G213" s="28" t="s">
        <v>1199</v>
      </c>
      <c r="H213" s="363" t="s">
        <v>50</v>
      </c>
      <c r="I213" s="25"/>
    </row>
    <row r="214" spans="1:9">
      <c r="A214" s="28">
        <v>2213</v>
      </c>
      <c r="B214" s="12" t="s">
        <v>283</v>
      </c>
      <c r="C214" s="28" t="s">
        <v>3846</v>
      </c>
      <c r="D214" s="28" t="s">
        <v>3847</v>
      </c>
      <c r="E214" s="363" t="s">
        <v>116</v>
      </c>
      <c r="F214" s="78">
        <f t="shared" si="3"/>
        <v>42</v>
      </c>
      <c r="G214" s="28" t="s">
        <v>1199</v>
      </c>
      <c r="H214" s="363" t="s">
        <v>50</v>
      </c>
      <c r="I214" s="25"/>
    </row>
    <row r="215" spans="1:9">
      <c r="A215" s="28">
        <v>2214</v>
      </c>
      <c r="B215" s="12" t="s">
        <v>284</v>
      </c>
      <c r="C215" s="28" t="s">
        <v>3848</v>
      </c>
      <c r="D215" s="28" t="s">
        <v>3849</v>
      </c>
      <c r="E215" s="363" t="s">
        <v>385</v>
      </c>
      <c r="F215" s="78">
        <f t="shared" si="3"/>
        <v>28</v>
      </c>
      <c r="G215" s="28" t="s">
        <v>1199</v>
      </c>
      <c r="H215" s="363" t="s">
        <v>50</v>
      </c>
      <c r="I215" s="25"/>
    </row>
    <row r="216" spans="1:9">
      <c r="A216" s="28">
        <v>2215</v>
      </c>
      <c r="B216" s="12" t="s">
        <v>285</v>
      </c>
      <c r="C216" s="28" t="s">
        <v>3850</v>
      </c>
      <c r="D216" s="28" t="s">
        <v>3851</v>
      </c>
      <c r="E216" s="363" t="s">
        <v>49</v>
      </c>
      <c r="F216" s="78">
        <f t="shared" si="3"/>
        <v>43</v>
      </c>
      <c r="G216" s="28" t="s">
        <v>1199</v>
      </c>
      <c r="H216" s="363" t="s">
        <v>50</v>
      </c>
      <c r="I216" s="25"/>
    </row>
    <row r="217" spans="1:9">
      <c r="A217" s="28">
        <v>2216</v>
      </c>
      <c r="B217" s="12" t="s">
        <v>286</v>
      </c>
      <c r="C217" s="28" t="s">
        <v>3852</v>
      </c>
      <c r="D217" s="28" t="s">
        <v>3853</v>
      </c>
      <c r="E217" s="363" t="s">
        <v>796</v>
      </c>
      <c r="F217" s="78">
        <f t="shared" si="3"/>
        <v>22</v>
      </c>
      <c r="G217" s="28" t="s">
        <v>1199</v>
      </c>
      <c r="H217" s="363" t="s">
        <v>50</v>
      </c>
      <c r="I217" s="25"/>
    </row>
    <row r="218" spans="1:9">
      <c r="A218" s="28">
        <v>2217</v>
      </c>
      <c r="B218" s="12" t="s">
        <v>287</v>
      </c>
      <c r="C218" s="28" t="s">
        <v>3854</v>
      </c>
      <c r="D218" s="28" t="s">
        <v>3855</v>
      </c>
      <c r="E218" s="363" t="s">
        <v>400</v>
      </c>
      <c r="F218" s="78">
        <f t="shared" si="3"/>
        <v>23</v>
      </c>
      <c r="G218" s="28" t="s">
        <v>1199</v>
      </c>
      <c r="H218" s="363" t="s">
        <v>50</v>
      </c>
      <c r="I218" s="25"/>
    </row>
    <row r="219" spans="1:9">
      <c r="A219" s="28">
        <v>2218</v>
      </c>
      <c r="B219" s="12" t="s">
        <v>288</v>
      </c>
      <c r="C219" s="28" t="s">
        <v>3856</v>
      </c>
      <c r="D219" s="28" t="s">
        <v>3857</v>
      </c>
      <c r="E219" s="363" t="s">
        <v>1335</v>
      </c>
      <c r="F219" s="78">
        <f t="shared" si="3"/>
        <v>21</v>
      </c>
      <c r="G219" s="28" t="s">
        <v>1199</v>
      </c>
      <c r="H219" s="363" t="s">
        <v>50</v>
      </c>
      <c r="I219" s="25"/>
    </row>
    <row r="220" spans="1:9">
      <c r="A220" s="28">
        <v>2219</v>
      </c>
      <c r="B220" s="12" t="s">
        <v>289</v>
      </c>
      <c r="C220" s="28" t="s">
        <v>3858</v>
      </c>
      <c r="D220" s="28" t="s">
        <v>3859</v>
      </c>
      <c r="E220" s="363" t="s">
        <v>400</v>
      </c>
      <c r="F220" s="78">
        <f t="shared" si="3"/>
        <v>23</v>
      </c>
      <c r="G220" s="28" t="s">
        <v>1199</v>
      </c>
      <c r="H220" s="363" t="s">
        <v>50</v>
      </c>
      <c r="I220" s="25"/>
    </row>
    <row r="221" spans="1:9">
      <c r="A221" s="28">
        <v>2220</v>
      </c>
      <c r="B221" s="12" t="s">
        <v>290</v>
      </c>
      <c r="C221" s="28" t="s">
        <v>4063</v>
      </c>
      <c r="D221" s="28" t="s">
        <v>4064</v>
      </c>
      <c r="E221" s="363" t="s">
        <v>796</v>
      </c>
      <c r="F221" s="78">
        <f t="shared" si="3"/>
        <v>22</v>
      </c>
      <c r="G221" s="28" t="s">
        <v>1199</v>
      </c>
      <c r="H221" s="363" t="s">
        <v>47</v>
      </c>
      <c r="I221" s="25"/>
    </row>
    <row r="222" spans="1:9">
      <c r="A222" s="28">
        <v>2221</v>
      </c>
      <c r="B222" s="12" t="s">
        <v>291</v>
      </c>
      <c r="C222" s="28" t="s">
        <v>3866</v>
      </c>
      <c r="D222" s="28" t="s">
        <v>3867</v>
      </c>
      <c r="E222" s="363" t="s">
        <v>400</v>
      </c>
      <c r="F222" s="78">
        <f t="shared" si="3"/>
        <v>23</v>
      </c>
      <c r="G222" s="28" t="s">
        <v>1199</v>
      </c>
      <c r="H222" s="363" t="s">
        <v>47</v>
      </c>
      <c r="I222" s="25"/>
    </row>
    <row r="223" spans="1:9">
      <c r="A223" s="28">
        <v>2222</v>
      </c>
      <c r="B223" s="12" t="s">
        <v>292</v>
      </c>
      <c r="C223" s="28" t="s">
        <v>3876</v>
      </c>
      <c r="D223" s="28" t="s">
        <v>3877</v>
      </c>
      <c r="E223" s="363" t="s">
        <v>400</v>
      </c>
      <c r="F223" s="78">
        <f t="shared" si="3"/>
        <v>23</v>
      </c>
      <c r="G223" s="28" t="s">
        <v>1199</v>
      </c>
      <c r="H223" s="363" t="s">
        <v>47</v>
      </c>
      <c r="I223" s="25"/>
    </row>
    <row r="224" spans="1:9">
      <c r="A224" s="28">
        <v>2223</v>
      </c>
      <c r="B224" s="12" t="s">
        <v>293</v>
      </c>
      <c r="C224" s="28" t="s">
        <v>4055</v>
      </c>
      <c r="D224" s="28" t="s">
        <v>4056</v>
      </c>
      <c r="E224" s="363" t="s">
        <v>400</v>
      </c>
      <c r="F224" s="78">
        <f t="shared" si="3"/>
        <v>23</v>
      </c>
      <c r="G224" s="28" t="s">
        <v>1199</v>
      </c>
      <c r="H224" s="363" t="s">
        <v>47</v>
      </c>
      <c r="I224" s="25"/>
    </row>
    <row r="225" spans="1:9">
      <c r="A225" s="28">
        <v>2224</v>
      </c>
      <c r="B225" s="12" t="s">
        <v>294</v>
      </c>
      <c r="C225" s="28" t="s">
        <v>3878</v>
      </c>
      <c r="D225" s="28" t="s">
        <v>3879</v>
      </c>
      <c r="E225" s="363" t="s">
        <v>400</v>
      </c>
      <c r="F225" s="78">
        <f t="shared" si="3"/>
        <v>23</v>
      </c>
      <c r="G225" s="28" t="s">
        <v>1199</v>
      </c>
      <c r="H225" s="363" t="s">
        <v>47</v>
      </c>
      <c r="I225" s="25"/>
    </row>
    <row r="226" spans="1:9">
      <c r="A226" s="28">
        <v>2225</v>
      </c>
      <c r="B226" s="12" t="s">
        <v>295</v>
      </c>
      <c r="C226" s="28" t="s">
        <v>3880</v>
      </c>
      <c r="D226" s="28" t="s">
        <v>3881</v>
      </c>
      <c r="E226" s="363" t="s">
        <v>1335</v>
      </c>
      <c r="F226" s="78">
        <f t="shared" si="3"/>
        <v>21</v>
      </c>
      <c r="G226" s="28" t="s">
        <v>1199</v>
      </c>
      <c r="H226" s="363" t="s">
        <v>47</v>
      </c>
      <c r="I226" s="25"/>
    </row>
    <row r="227" spans="1:9">
      <c r="A227" s="28">
        <v>2226</v>
      </c>
      <c r="B227" s="12" t="s">
        <v>296</v>
      </c>
      <c r="C227" s="28" t="s">
        <v>3864</v>
      </c>
      <c r="D227" s="28" t="s">
        <v>3865</v>
      </c>
      <c r="E227" s="363" t="s">
        <v>130</v>
      </c>
      <c r="F227" s="78">
        <f t="shared" si="3"/>
        <v>27</v>
      </c>
      <c r="G227" s="28" t="s">
        <v>1199</v>
      </c>
      <c r="H227" s="363" t="s">
        <v>47</v>
      </c>
      <c r="I227" s="25"/>
    </row>
    <row r="228" spans="1:9">
      <c r="A228" s="28">
        <v>2227</v>
      </c>
      <c r="B228" s="12" t="s">
        <v>297</v>
      </c>
      <c r="C228" s="28" t="s">
        <v>4061</v>
      </c>
      <c r="D228" s="28" t="s">
        <v>4062</v>
      </c>
      <c r="E228" s="363" t="s">
        <v>400</v>
      </c>
      <c r="F228" s="78">
        <f t="shared" si="3"/>
        <v>23</v>
      </c>
      <c r="G228" s="28" t="s">
        <v>1199</v>
      </c>
      <c r="H228" s="363" t="s">
        <v>47</v>
      </c>
      <c r="I228" s="25"/>
    </row>
    <row r="229" spans="1:9">
      <c r="A229" s="28">
        <v>2228</v>
      </c>
      <c r="B229" s="12" t="s">
        <v>298</v>
      </c>
      <c r="C229" s="28" t="s">
        <v>3884</v>
      </c>
      <c r="D229" s="28" t="s">
        <v>3885</v>
      </c>
      <c r="E229" s="363" t="s">
        <v>400</v>
      </c>
      <c r="F229" s="78">
        <f t="shared" si="3"/>
        <v>23</v>
      </c>
      <c r="G229" s="28" t="s">
        <v>1199</v>
      </c>
      <c r="H229" s="363" t="s">
        <v>47</v>
      </c>
      <c r="I229" s="25"/>
    </row>
    <row r="230" spans="1:9">
      <c r="A230" s="28">
        <v>2229</v>
      </c>
      <c r="B230" s="12" t="s">
        <v>299</v>
      </c>
      <c r="C230" s="28" t="s">
        <v>3860</v>
      </c>
      <c r="D230" s="28" t="s">
        <v>3861</v>
      </c>
      <c r="E230" s="363" t="s">
        <v>796</v>
      </c>
      <c r="F230" s="78">
        <f t="shared" si="3"/>
        <v>22</v>
      </c>
      <c r="G230" s="28" t="s">
        <v>1199</v>
      </c>
      <c r="H230" s="363" t="s">
        <v>47</v>
      </c>
      <c r="I230" s="25"/>
    </row>
    <row r="231" spans="1:9">
      <c r="A231" s="28">
        <v>2230</v>
      </c>
      <c r="B231" s="12" t="s">
        <v>300</v>
      </c>
      <c r="C231" s="28" t="s">
        <v>3872</v>
      </c>
      <c r="D231" s="28" t="s">
        <v>3873</v>
      </c>
      <c r="E231" s="363" t="s">
        <v>796</v>
      </c>
      <c r="F231" s="78">
        <f t="shared" si="3"/>
        <v>22</v>
      </c>
      <c r="G231" s="28" t="s">
        <v>1199</v>
      </c>
      <c r="H231" s="363" t="s">
        <v>47</v>
      </c>
      <c r="I231" s="25"/>
    </row>
    <row r="232" spans="1:9">
      <c r="A232" s="28">
        <v>2231</v>
      </c>
      <c r="B232" s="12" t="s">
        <v>301</v>
      </c>
      <c r="C232" s="28" t="s">
        <v>4057</v>
      </c>
      <c r="D232" s="28" t="s">
        <v>4058</v>
      </c>
      <c r="E232" s="363" t="s">
        <v>400</v>
      </c>
      <c r="F232" s="78">
        <f t="shared" si="3"/>
        <v>23</v>
      </c>
      <c r="G232" s="28" t="s">
        <v>1199</v>
      </c>
      <c r="H232" s="363" t="s">
        <v>47</v>
      </c>
      <c r="I232" s="25"/>
    </row>
    <row r="233" spans="1:9">
      <c r="A233" s="28">
        <v>2232</v>
      </c>
      <c r="B233" s="12" t="s">
        <v>302</v>
      </c>
      <c r="C233" s="28" t="s">
        <v>3862</v>
      </c>
      <c r="D233" s="28" t="s">
        <v>3863</v>
      </c>
      <c r="E233" s="363" t="s">
        <v>400</v>
      </c>
      <c r="F233" s="78">
        <f t="shared" si="3"/>
        <v>23</v>
      </c>
      <c r="G233" s="28" t="s">
        <v>1199</v>
      </c>
      <c r="H233" s="363" t="s">
        <v>47</v>
      </c>
      <c r="I233" s="25"/>
    </row>
    <row r="234" spans="1:9">
      <c r="A234" s="28">
        <v>2233</v>
      </c>
      <c r="B234" s="12" t="s">
        <v>303</v>
      </c>
      <c r="C234" s="28" t="s">
        <v>3882</v>
      </c>
      <c r="D234" s="28" t="s">
        <v>3883</v>
      </c>
      <c r="E234" s="363" t="s">
        <v>139</v>
      </c>
      <c r="F234" s="78">
        <f t="shared" si="3"/>
        <v>45</v>
      </c>
      <c r="G234" s="28" t="s">
        <v>1199</v>
      </c>
      <c r="H234" s="363" t="s">
        <v>47</v>
      </c>
      <c r="I234" s="25"/>
    </row>
    <row r="235" spans="1:9">
      <c r="A235" s="28">
        <v>2234</v>
      </c>
      <c r="B235" s="12" t="s">
        <v>304</v>
      </c>
      <c r="C235" s="28" t="s">
        <v>3870</v>
      </c>
      <c r="D235" s="28" t="s">
        <v>3871</v>
      </c>
      <c r="E235" s="363" t="s">
        <v>400</v>
      </c>
      <c r="F235" s="78">
        <f t="shared" si="3"/>
        <v>23</v>
      </c>
      <c r="G235" s="28" t="s">
        <v>1199</v>
      </c>
      <c r="H235" s="363" t="s">
        <v>47</v>
      </c>
      <c r="I235" s="25"/>
    </row>
    <row r="236" spans="1:9">
      <c r="A236" s="28">
        <v>2235</v>
      </c>
      <c r="B236" s="12" t="s">
        <v>305</v>
      </c>
      <c r="C236" s="28" t="s">
        <v>3868</v>
      </c>
      <c r="D236" s="28" t="s">
        <v>3869</v>
      </c>
      <c r="E236" s="363" t="s">
        <v>1168</v>
      </c>
      <c r="F236" s="78">
        <f t="shared" si="3"/>
        <v>24</v>
      </c>
      <c r="G236" s="28" t="s">
        <v>1199</v>
      </c>
      <c r="H236" s="363" t="s">
        <v>47</v>
      </c>
      <c r="I236" s="25"/>
    </row>
    <row r="237" spans="1:9">
      <c r="A237" s="28">
        <v>2236</v>
      </c>
      <c r="B237" s="12" t="s">
        <v>306</v>
      </c>
      <c r="C237" s="28" t="s">
        <v>3874</v>
      </c>
      <c r="D237" s="28" t="s">
        <v>3875</v>
      </c>
      <c r="E237" s="363" t="s">
        <v>1335</v>
      </c>
      <c r="F237" s="78">
        <f t="shared" si="3"/>
        <v>21</v>
      </c>
      <c r="G237" s="28" t="s">
        <v>1199</v>
      </c>
      <c r="H237" s="363" t="s">
        <v>47</v>
      </c>
      <c r="I237" s="25"/>
    </row>
    <row r="238" spans="1:9">
      <c r="A238" s="28">
        <v>2237</v>
      </c>
      <c r="B238" s="12" t="s">
        <v>307</v>
      </c>
      <c r="C238" s="28" t="s">
        <v>4059</v>
      </c>
      <c r="D238" s="28" t="s">
        <v>4060</v>
      </c>
      <c r="E238" s="363" t="s">
        <v>400</v>
      </c>
      <c r="F238" s="78">
        <f t="shared" si="3"/>
        <v>23</v>
      </c>
      <c r="G238" s="28" t="s">
        <v>1199</v>
      </c>
      <c r="H238" s="363" t="s">
        <v>47</v>
      </c>
      <c r="I238" s="25"/>
    </row>
    <row r="239" spans="1:9">
      <c r="A239" s="28">
        <v>2238</v>
      </c>
      <c r="B239" s="12" t="s">
        <v>308</v>
      </c>
      <c r="C239" s="28" t="s">
        <v>4784</v>
      </c>
      <c r="D239" s="28" t="s">
        <v>4785</v>
      </c>
      <c r="E239" s="363" t="s">
        <v>400</v>
      </c>
      <c r="F239" s="78">
        <f t="shared" si="3"/>
        <v>23</v>
      </c>
      <c r="G239" s="28" t="s">
        <v>1199</v>
      </c>
      <c r="H239" s="363" t="s">
        <v>80</v>
      </c>
      <c r="I239" s="25"/>
    </row>
    <row r="240" spans="1:9">
      <c r="A240" s="28">
        <v>2239</v>
      </c>
      <c r="B240" s="12" t="s">
        <v>310</v>
      </c>
      <c r="C240" s="28" t="s">
        <v>4786</v>
      </c>
      <c r="D240" s="28" t="s">
        <v>4787</v>
      </c>
      <c r="E240" s="363" t="s">
        <v>400</v>
      </c>
      <c r="F240" s="78">
        <f t="shared" si="3"/>
        <v>23</v>
      </c>
      <c r="G240" s="28" t="s">
        <v>1199</v>
      </c>
      <c r="H240" s="363" t="s">
        <v>80</v>
      </c>
      <c r="I240" s="25"/>
    </row>
    <row r="241" spans="1:9">
      <c r="A241" s="28">
        <v>2240</v>
      </c>
      <c r="B241" s="12" t="s">
        <v>311</v>
      </c>
      <c r="C241" s="28" t="s">
        <v>4788</v>
      </c>
      <c r="D241" s="28" t="s">
        <v>4789</v>
      </c>
      <c r="E241" s="363" t="s">
        <v>1177</v>
      </c>
      <c r="F241" s="78">
        <f t="shared" si="3"/>
        <v>20</v>
      </c>
      <c r="G241" s="28" t="s">
        <v>1199</v>
      </c>
      <c r="H241" s="363" t="s">
        <v>80</v>
      </c>
      <c r="I241" s="25"/>
    </row>
    <row r="242" spans="1:9">
      <c r="A242" s="28">
        <v>2241</v>
      </c>
      <c r="B242" s="12" t="s">
        <v>312</v>
      </c>
      <c r="C242" s="28" t="s">
        <v>4790</v>
      </c>
      <c r="D242" s="28" t="s">
        <v>4791</v>
      </c>
      <c r="E242" s="363" t="s">
        <v>125</v>
      </c>
      <c r="F242" s="78">
        <f t="shared" si="3"/>
        <v>34</v>
      </c>
      <c r="G242" s="28" t="s">
        <v>1199</v>
      </c>
      <c r="H242" s="363" t="s">
        <v>80</v>
      </c>
      <c r="I242" s="25"/>
    </row>
    <row r="243" spans="1:9">
      <c r="A243" s="28">
        <v>2242</v>
      </c>
      <c r="B243" s="12" t="s">
        <v>313</v>
      </c>
      <c r="C243" s="28" t="s">
        <v>4792</v>
      </c>
      <c r="D243" s="28" t="s">
        <v>4793</v>
      </c>
      <c r="E243" s="363" t="s">
        <v>400</v>
      </c>
      <c r="F243" s="78">
        <f t="shared" si="3"/>
        <v>23</v>
      </c>
      <c r="G243" s="28" t="s">
        <v>1199</v>
      </c>
      <c r="H243" s="363" t="s">
        <v>80</v>
      </c>
      <c r="I243" s="25"/>
    </row>
    <row r="244" spans="1:9">
      <c r="A244" s="28">
        <v>2243</v>
      </c>
      <c r="B244" s="12" t="s">
        <v>314</v>
      </c>
      <c r="C244" s="28" t="s">
        <v>4794</v>
      </c>
      <c r="D244" s="28" t="s">
        <v>4795</v>
      </c>
      <c r="E244" s="363" t="s">
        <v>130</v>
      </c>
      <c r="F244" s="78">
        <f t="shared" si="3"/>
        <v>27</v>
      </c>
      <c r="G244" s="28" t="s">
        <v>1199</v>
      </c>
      <c r="H244" s="363" t="s">
        <v>80</v>
      </c>
      <c r="I244" s="25"/>
    </row>
    <row r="245" spans="1:9">
      <c r="A245" s="28">
        <v>2244</v>
      </c>
      <c r="B245" s="12" t="s">
        <v>315</v>
      </c>
      <c r="C245" s="28" t="s">
        <v>4796</v>
      </c>
      <c r="D245" s="28" t="s">
        <v>4797</v>
      </c>
      <c r="E245" s="363" t="s">
        <v>400</v>
      </c>
      <c r="F245" s="78">
        <f t="shared" si="3"/>
        <v>23</v>
      </c>
      <c r="G245" s="28" t="s">
        <v>1199</v>
      </c>
      <c r="H245" s="363" t="s">
        <v>80</v>
      </c>
      <c r="I245" s="25"/>
    </row>
    <row r="246" spans="1:9">
      <c r="A246" s="28">
        <v>2245</v>
      </c>
      <c r="B246" s="12" t="s">
        <v>316</v>
      </c>
      <c r="C246" s="28" t="s">
        <v>4798</v>
      </c>
      <c r="D246" s="28" t="s">
        <v>4799</v>
      </c>
      <c r="E246" s="363" t="s">
        <v>130</v>
      </c>
      <c r="F246" s="78">
        <f t="shared" si="3"/>
        <v>27</v>
      </c>
      <c r="G246" s="28" t="s">
        <v>1199</v>
      </c>
      <c r="H246" s="363" t="s">
        <v>80</v>
      </c>
      <c r="I246" s="25"/>
    </row>
    <row r="247" spans="1:9">
      <c r="A247" s="28">
        <v>2246</v>
      </c>
      <c r="B247" s="12" t="s">
        <v>317</v>
      </c>
      <c r="C247" s="28" t="s">
        <v>4800</v>
      </c>
      <c r="D247" s="28" t="s">
        <v>4801</v>
      </c>
      <c r="E247" s="363" t="s">
        <v>385</v>
      </c>
      <c r="F247" s="78">
        <f t="shared" si="3"/>
        <v>28</v>
      </c>
      <c r="G247" s="28" t="s">
        <v>1199</v>
      </c>
      <c r="H247" s="363" t="s">
        <v>80</v>
      </c>
      <c r="I247" s="25"/>
    </row>
    <row r="248" spans="1:9">
      <c r="A248" s="28">
        <v>2247</v>
      </c>
      <c r="B248" s="12" t="s">
        <v>318</v>
      </c>
      <c r="C248" s="28" t="s">
        <v>4802</v>
      </c>
      <c r="D248" s="28" t="s">
        <v>4803</v>
      </c>
      <c r="E248" s="363" t="s">
        <v>130</v>
      </c>
      <c r="F248" s="78">
        <f t="shared" si="3"/>
        <v>27</v>
      </c>
      <c r="G248" s="28" t="s">
        <v>1199</v>
      </c>
      <c r="H248" s="363" t="s">
        <v>80</v>
      </c>
      <c r="I248" s="25"/>
    </row>
    <row r="249" spans="1:9">
      <c r="A249" s="28">
        <v>2248</v>
      </c>
      <c r="B249" s="12" t="s">
        <v>319</v>
      </c>
      <c r="C249" s="28" t="s">
        <v>4804</v>
      </c>
      <c r="D249" s="28" t="s">
        <v>4805</v>
      </c>
      <c r="E249" s="363" t="s">
        <v>796</v>
      </c>
      <c r="F249" s="78">
        <f t="shared" si="3"/>
        <v>22</v>
      </c>
      <c r="G249" s="28" t="s">
        <v>1199</v>
      </c>
      <c r="H249" s="363" t="s">
        <v>80</v>
      </c>
      <c r="I249" s="25"/>
    </row>
    <row r="250" spans="1:9">
      <c r="A250" s="28">
        <v>2249</v>
      </c>
      <c r="B250" s="12" t="s">
        <v>320</v>
      </c>
      <c r="C250" s="28" t="s">
        <v>3886</v>
      </c>
      <c r="D250" s="28" t="s">
        <v>3887</v>
      </c>
      <c r="E250" s="363" t="s">
        <v>1336</v>
      </c>
      <c r="F250" s="78">
        <f t="shared" si="3"/>
        <v>16</v>
      </c>
      <c r="G250" s="28" t="s">
        <v>1202</v>
      </c>
      <c r="H250" s="363" t="s">
        <v>47</v>
      </c>
      <c r="I250" s="25"/>
    </row>
    <row r="251" spans="1:9">
      <c r="A251" s="28">
        <v>2250</v>
      </c>
      <c r="B251" s="12" t="s">
        <v>321</v>
      </c>
      <c r="C251" s="28" t="s">
        <v>4806</v>
      </c>
      <c r="D251" s="28" t="s">
        <v>4807</v>
      </c>
      <c r="E251" s="363" t="s">
        <v>398</v>
      </c>
      <c r="F251" s="78">
        <f t="shared" si="3"/>
        <v>14</v>
      </c>
      <c r="G251" s="28" t="s">
        <v>1202</v>
      </c>
      <c r="H251" s="363" t="s">
        <v>80</v>
      </c>
      <c r="I251" s="25"/>
    </row>
    <row r="252" spans="1:9">
      <c r="A252" s="28">
        <v>2251</v>
      </c>
      <c r="B252" s="12" t="s">
        <v>322</v>
      </c>
      <c r="C252" s="28" t="s">
        <v>3888</v>
      </c>
      <c r="D252" s="28" t="s">
        <v>3889</v>
      </c>
      <c r="E252" s="363" t="s">
        <v>400</v>
      </c>
      <c r="F252" s="78">
        <f t="shared" si="3"/>
        <v>23</v>
      </c>
      <c r="G252" s="28" t="s">
        <v>1201</v>
      </c>
      <c r="H252" s="363" t="s">
        <v>63</v>
      </c>
      <c r="I252" s="25"/>
    </row>
    <row r="253" spans="1:9">
      <c r="A253" s="28">
        <v>2252</v>
      </c>
      <c r="B253" s="12" t="s">
        <v>323</v>
      </c>
      <c r="C253" s="28" t="s">
        <v>3890</v>
      </c>
      <c r="D253" s="28" t="s">
        <v>3891</v>
      </c>
      <c r="E253" s="363" t="s">
        <v>400</v>
      </c>
      <c r="F253" s="78">
        <f t="shared" si="3"/>
        <v>23</v>
      </c>
      <c r="G253" s="28" t="s">
        <v>1201</v>
      </c>
      <c r="H253" s="363" t="s">
        <v>50</v>
      </c>
      <c r="I253" s="25"/>
    </row>
    <row r="254" spans="1:9">
      <c r="A254" s="28">
        <v>2253</v>
      </c>
      <c r="B254" s="12" t="s">
        <v>324</v>
      </c>
      <c r="C254" s="28" t="s">
        <v>4065</v>
      </c>
      <c r="D254" s="28" t="s">
        <v>4066</v>
      </c>
      <c r="E254" s="363" t="s">
        <v>400</v>
      </c>
      <c r="F254" s="78">
        <f t="shared" si="3"/>
        <v>23</v>
      </c>
      <c r="G254" s="28" t="s">
        <v>1201</v>
      </c>
      <c r="H254" s="363" t="s">
        <v>47</v>
      </c>
      <c r="I254" s="25"/>
    </row>
    <row r="255" spans="1:9">
      <c r="A255" s="28">
        <v>2254</v>
      </c>
      <c r="B255" s="12" t="s">
        <v>325</v>
      </c>
      <c r="C255" s="28" t="s">
        <v>4067</v>
      </c>
      <c r="D255" s="28" t="s">
        <v>4068</v>
      </c>
      <c r="E255" s="363" t="s">
        <v>400</v>
      </c>
      <c r="F255" s="78">
        <f t="shared" si="3"/>
        <v>23</v>
      </c>
      <c r="G255" s="28" t="s">
        <v>1201</v>
      </c>
      <c r="H255" s="363" t="s">
        <v>47</v>
      </c>
      <c r="I255" s="25"/>
    </row>
    <row r="256" spans="1:9">
      <c r="A256" s="28">
        <v>2255</v>
      </c>
      <c r="B256" s="12" t="s">
        <v>326</v>
      </c>
      <c r="C256" s="28" t="s">
        <v>4808</v>
      </c>
      <c r="D256" s="28" t="s">
        <v>4809</v>
      </c>
      <c r="E256" s="363" t="s">
        <v>1168</v>
      </c>
      <c r="F256" s="78">
        <f t="shared" si="3"/>
        <v>24</v>
      </c>
      <c r="G256" s="28" t="s">
        <v>1448</v>
      </c>
      <c r="H256" s="363" t="s">
        <v>63</v>
      </c>
      <c r="I256" s="25"/>
    </row>
    <row r="257" spans="1:9">
      <c r="A257" s="28">
        <v>2256</v>
      </c>
      <c r="B257" s="12" t="s">
        <v>327</v>
      </c>
      <c r="C257" s="28" t="s">
        <v>3898</v>
      </c>
      <c r="D257" s="28" t="s">
        <v>3899</v>
      </c>
      <c r="E257" s="363" t="s">
        <v>400</v>
      </c>
      <c r="F257" s="78">
        <f t="shared" si="3"/>
        <v>23</v>
      </c>
      <c r="G257" s="28" t="s">
        <v>1203</v>
      </c>
      <c r="H257" s="363" t="s">
        <v>63</v>
      </c>
      <c r="I257" s="25"/>
    </row>
    <row r="258" spans="1:9">
      <c r="A258" s="28">
        <v>2257</v>
      </c>
      <c r="B258" s="12" t="s">
        <v>328</v>
      </c>
      <c r="C258" s="28" t="s">
        <v>3896</v>
      </c>
      <c r="D258" s="28" t="s">
        <v>3897</v>
      </c>
      <c r="E258" s="363" t="s">
        <v>1335</v>
      </c>
      <c r="F258" s="78">
        <f t="shared" ref="F258:F321" si="4">VLOOKUP(E258,$M$1:$N$48,2,FALSE)</f>
        <v>21</v>
      </c>
      <c r="G258" s="28" t="s">
        <v>1203</v>
      </c>
      <c r="H258" s="363" t="s">
        <v>63</v>
      </c>
      <c r="I258" s="25"/>
    </row>
    <row r="259" spans="1:9">
      <c r="A259" s="28">
        <v>2258</v>
      </c>
      <c r="B259" s="12" t="s">
        <v>329</v>
      </c>
      <c r="C259" s="28" t="s">
        <v>3892</v>
      </c>
      <c r="D259" s="28" t="s">
        <v>3893</v>
      </c>
      <c r="E259" s="363" t="s">
        <v>1335</v>
      </c>
      <c r="F259" s="78">
        <f t="shared" si="4"/>
        <v>21</v>
      </c>
      <c r="G259" s="28" t="s">
        <v>1203</v>
      </c>
      <c r="H259" s="363" t="s">
        <v>63</v>
      </c>
      <c r="I259" s="25"/>
    </row>
    <row r="260" spans="1:9">
      <c r="A260" s="28">
        <v>2259</v>
      </c>
      <c r="B260" s="12" t="s">
        <v>330</v>
      </c>
      <c r="C260" s="28" t="s">
        <v>3912</v>
      </c>
      <c r="D260" s="28" t="s">
        <v>3913</v>
      </c>
      <c r="E260" s="363" t="s">
        <v>400</v>
      </c>
      <c r="F260" s="78">
        <f t="shared" si="4"/>
        <v>23</v>
      </c>
      <c r="G260" s="28" t="s">
        <v>1203</v>
      </c>
      <c r="H260" s="363" t="s">
        <v>50</v>
      </c>
      <c r="I260" s="25"/>
    </row>
    <row r="261" spans="1:9">
      <c r="A261" s="28">
        <v>2260</v>
      </c>
      <c r="B261" s="12" t="s">
        <v>331</v>
      </c>
      <c r="C261" s="28" t="s">
        <v>3908</v>
      </c>
      <c r="D261" s="28" t="s">
        <v>3909</v>
      </c>
      <c r="E261" s="363" t="s">
        <v>400</v>
      </c>
      <c r="F261" s="78">
        <f t="shared" si="4"/>
        <v>23</v>
      </c>
      <c r="G261" s="28" t="s">
        <v>1203</v>
      </c>
      <c r="H261" s="363" t="s">
        <v>50</v>
      </c>
      <c r="I261" s="25"/>
    </row>
    <row r="262" spans="1:9">
      <c r="A262" s="28">
        <v>2261</v>
      </c>
      <c r="B262" s="12" t="s">
        <v>332</v>
      </c>
      <c r="C262" s="28" t="s">
        <v>3902</v>
      </c>
      <c r="D262" s="28" t="s">
        <v>3903</v>
      </c>
      <c r="E262" s="363" t="s">
        <v>400</v>
      </c>
      <c r="F262" s="78">
        <f t="shared" si="4"/>
        <v>23</v>
      </c>
      <c r="G262" s="28" t="s">
        <v>1203</v>
      </c>
      <c r="H262" s="363" t="s">
        <v>50</v>
      </c>
      <c r="I262" s="25"/>
    </row>
    <row r="263" spans="1:9">
      <c r="A263" s="28">
        <v>2262</v>
      </c>
      <c r="B263" s="12" t="s">
        <v>333</v>
      </c>
      <c r="C263" s="28" t="s">
        <v>3910</v>
      </c>
      <c r="D263" s="28" t="s">
        <v>3911</v>
      </c>
      <c r="E263" s="363" t="s">
        <v>400</v>
      </c>
      <c r="F263" s="78">
        <f t="shared" si="4"/>
        <v>23</v>
      </c>
      <c r="G263" s="28" t="s">
        <v>1203</v>
      </c>
      <c r="H263" s="363" t="s">
        <v>50</v>
      </c>
      <c r="I263" s="25"/>
    </row>
    <row r="264" spans="1:9">
      <c r="A264" s="28">
        <v>2263</v>
      </c>
      <c r="B264" s="12" t="s">
        <v>334</v>
      </c>
      <c r="C264" s="28" t="s">
        <v>3900</v>
      </c>
      <c r="D264" s="28" t="s">
        <v>3901</v>
      </c>
      <c r="E264" s="363" t="s">
        <v>400</v>
      </c>
      <c r="F264" s="78">
        <f t="shared" si="4"/>
        <v>23</v>
      </c>
      <c r="G264" s="28" t="s">
        <v>1203</v>
      </c>
      <c r="H264" s="363" t="s">
        <v>50</v>
      </c>
      <c r="I264" s="25"/>
    </row>
    <row r="265" spans="1:9">
      <c r="A265" s="28">
        <v>2264</v>
      </c>
      <c r="B265" s="12" t="s">
        <v>335</v>
      </c>
      <c r="C265" s="28" t="s">
        <v>3906</v>
      </c>
      <c r="D265" s="28" t="s">
        <v>3907</v>
      </c>
      <c r="E265" s="363" t="s">
        <v>400</v>
      </c>
      <c r="F265" s="78">
        <f t="shared" si="4"/>
        <v>23</v>
      </c>
      <c r="G265" s="28" t="s">
        <v>1203</v>
      </c>
      <c r="H265" s="363" t="s">
        <v>50</v>
      </c>
      <c r="I265" s="25"/>
    </row>
    <row r="266" spans="1:9">
      <c r="A266" s="28">
        <v>2265</v>
      </c>
      <c r="B266" s="12" t="s">
        <v>336</v>
      </c>
      <c r="C266" s="28" t="s">
        <v>4075</v>
      </c>
      <c r="D266" s="28" t="s">
        <v>4076</v>
      </c>
      <c r="E266" s="363" t="s">
        <v>400</v>
      </c>
      <c r="F266" s="78">
        <f t="shared" si="4"/>
        <v>23</v>
      </c>
      <c r="G266" s="28" t="s">
        <v>1203</v>
      </c>
      <c r="H266" s="363" t="s">
        <v>47</v>
      </c>
      <c r="I266" s="25"/>
    </row>
    <row r="267" spans="1:9">
      <c r="A267" s="28">
        <v>2266</v>
      </c>
      <c r="B267" s="12" t="s">
        <v>337</v>
      </c>
      <c r="C267" s="28" t="s">
        <v>4077</v>
      </c>
      <c r="D267" s="28" t="s">
        <v>4078</v>
      </c>
      <c r="E267" s="363" t="s">
        <v>400</v>
      </c>
      <c r="F267" s="78">
        <f t="shared" si="4"/>
        <v>23</v>
      </c>
      <c r="G267" s="28" t="s">
        <v>1203</v>
      </c>
      <c r="H267" s="363" t="s">
        <v>47</v>
      </c>
      <c r="I267" s="25"/>
    </row>
    <row r="268" spans="1:9">
      <c r="A268" s="28">
        <v>2267</v>
      </c>
      <c r="B268" s="12" t="s">
        <v>338</v>
      </c>
      <c r="C268" s="28" t="s">
        <v>4039</v>
      </c>
      <c r="D268" s="28" t="s">
        <v>4040</v>
      </c>
      <c r="E268" s="363" t="s">
        <v>400</v>
      </c>
      <c r="F268" s="78">
        <f t="shared" si="4"/>
        <v>23</v>
      </c>
      <c r="G268" s="28" t="s">
        <v>1203</v>
      </c>
      <c r="H268" s="363" t="s">
        <v>47</v>
      </c>
      <c r="I268" s="25"/>
    </row>
    <row r="269" spans="1:9">
      <c r="A269" s="28">
        <v>2268</v>
      </c>
      <c r="B269" s="12" t="s">
        <v>339</v>
      </c>
      <c r="C269" s="28" t="s">
        <v>4079</v>
      </c>
      <c r="D269" s="28" t="s">
        <v>5223</v>
      </c>
      <c r="E269" s="363" t="s">
        <v>385</v>
      </c>
      <c r="F269" s="78">
        <f t="shared" si="4"/>
        <v>28</v>
      </c>
      <c r="G269" s="28" t="s">
        <v>1203</v>
      </c>
      <c r="H269" s="363" t="s">
        <v>47</v>
      </c>
      <c r="I269" s="25"/>
    </row>
    <row r="270" spans="1:9">
      <c r="A270" s="28">
        <v>2269</v>
      </c>
      <c r="B270" s="12" t="s">
        <v>340</v>
      </c>
      <c r="C270" s="28" t="s">
        <v>4073</v>
      </c>
      <c r="D270" s="28" t="s">
        <v>4074</v>
      </c>
      <c r="E270" s="363" t="s">
        <v>1335</v>
      </c>
      <c r="F270" s="78">
        <f t="shared" si="4"/>
        <v>21</v>
      </c>
      <c r="G270" s="28" t="s">
        <v>1203</v>
      </c>
      <c r="H270" s="363" t="s">
        <v>47</v>
      </c>
      <c r="I270" s="25"/>
    </row>
    <row r="271" spans="1:9">
      <c r="A271" s="28">
        <v>2270</v>
      </c>
      <c r="B271" s="12" t="s">
        <v>341</v>
      </c>
      <c r="C271" s="28" t="s">
        <v>4071</v>
      </c>
      <c r="D271" s="28" t="s">
        <v>4072</v>
      </c>
      <c r="E271" s="363" t="s">
        <v>400</v>
      </c>
      <c r="F271" s="78">
        <f t="shared" si="4"/>
        <v>23</v>
      </c>
      <c r="G271" s="28" t="s">
        <v>1203</v>
      </c>
      <c r="H271" s="363" t="s">
        <v>47</v>
      </c>
      <c r="I271" s="25"/>
    </row>
    <row r="272" spans="1:9">
      <c r="A272" s="28">
        <v>2271</v>
      </c>
      <c r="B272" s="12" t="s">
        <v>342</v>
      </c>
      <c r="C272" s="28" t="s">
        <v>4069</v>
      </c>
      <c r="D272" s="28" t="s">
        <v>4070</v>
      </c>
      <c r="E272" s="363" t="s">
        <v>1177</v>
      </c>
      <c r="F272" s="78">
        <f t="shared" si="4"/>
        <v>20</v>
      </c>
      <c r="G272" s="28" t="s">
        <v>1203</v>
      </c>
      <c r="H272" s="363" t="s">
        <v>47</v>
      </c>
      <c r="I272" s="25"/>
    </row>
    <row r="273" spans="1:9">
      <c r="A273" s="28">
        <v>2272</v>
      </c>
      <c r="B273" s="12" t="s">
        <v>343</v>
      </c>
      <c r="C273" s="28" t="s">
        <v>4080</v>
      </c>
      <c r="D273" s="28" t="s">
        <v>4081</v>
      </c>
      <c r="E273" s="363" t="s">
        <v>400</v>
      </c>
      <c r="F273" s="78">
        <f t="shared" si="4"/>
        <v>23</v>
      </c>
      <c r="G273" s="28" t="s">
        <v>1203</v>
      </c>
      <c r="H273" s="363" t="s">
        <v>47</v>
      </c>
      <c r="I273" s="25"/>
    </row>
    <row r="274" spans="1:9">
      <c r="A274" s="28">
        <v>2273</v>
      </c>
      <c r="B274" s="12" t="s">
        <v>344</v>
      </c>
      <c r="C274" s="28" t="s">
        <v>3894</v>
      </c>
      <c r="D274" s="28" t="s">
        <v>3895</v>
      </c>
      <c r="E274" s="363" t="s">
        <v>400</v>
      </c>
      <c r="F274" s="78">
        <f t="shared" si="4"/>
        <v>23</v>
      </c>
      <c r="G274" s="28" t="s">
        <v>1203</v>
      </c>
      <c r="H274" s="363" t="s">
        <v>63</v>
      </c>
      <c r="I274" s="25"/>
    </row>
    <row r="275" spans="1:9">
      <c r="A275" s="28">
        <v>2274</v>
      </c>
      <c r="B275" s="12" t="s">
        <v>345</v>
      </c>
      <c r="C275" s="28" t="s">
        <v>3904</v>
      </c>
      <c r="D275" s="28" t="s">
        <v>3905</v>
      </c>
      <c r="E275" s="363" t="s">
        <v>1335</v>
      </c>
      <c r="F275" s="78">
        <f t="shared" si="4"/>
        <v>21</v>
      </c>
      <c r="G275" s="28" t="s">
        <v>1203</v>
      </c>
      <c r="H275" s="363" t="s">
        <v>50</v>
      </c>
      <c r="I275" s="25"/>
    </row>
    <row r="276" spans="1:9">
      <c r="A276" s="28">
        <v>2275</v>
      </c>
      <c r="B276" s="12" t="s">
        <v>346</v>
      </c>
      <c r="C276" s="28" t="s">
        <v>3921</v>
      </c>
      <c r="D276" s="28" t="s">
        <v>3922</v>
      </c>
      <c r="E276" s="363" t="s">
        <v>400</v>
      </c>
      <c r="F276" s="78">
        <f t="shared" si="4"/>
        <v>23</v>
      </c>
      <c r="G276" s="28" t="s">
        <v>1209</v>
      </c>
      <c r="H276" s="363" t="s">
        <v>63</v>
      </c>
      <c r="I276" s="25"/>
    </row>
    <row r="277" spans="1:9">
      <c r="A277" s="28">
        <v>2276</v>
      </c>
      <c r="B277" s="12" t="s">
        <v>347</v>
      </c>
      <c r="C277" s="28" t="s">
        <v>3916</v>
      </c>
      <c r="D277" s="28" t="s">
        <v>3917</v>
      </c>
      <c r="E277" s="363" t="s">
        <v>400</v>
      </c>
      <c r="F277" s="78">
        <f t="shared" si="4"/>
        <v>23</v>
      </c>
      <c r="G277" s="28" t="s">
        <v>1209</v>
      </c>
      <c r="H277" s="363" t="s">
        <v>63</v>
      </c>
      <c r="I277" s="25"/>
    </row>
    <row r="278" spans="1:9">
      <c r="A278" s="28">
        <v>2277</v>
      </c>
      <c r="B278" s="12" t="s">
        <v>348</v>
      </c>
      <c r="C278" s="28" t="s">
        <v>4810</v>
      </c>
      <c r="D278" s="28" t="s">
        <v>3920</v>
      </c>
      <c r="E278" s="363" t="s">
        <v>400</v>
      </c>
      <c r="F278" s="78">
        <f t="shared" si="4"/>
        <v>23</v>
      </c>
      <c r="G278" s="28" t="s">
        <v>1209</v>
      </c>
      <c r="H278" s="363" t="s">
        <v>63</v>
      </c>
      <c r="I278" s="25"/>
    </row>
    <row r="279" spans="1:9">
      <c r="A279" s="28">
        <v>2278</v>
      </c>
      <c r="B279" s="12" t="s">
        <v>349</v>
      </c>
      <c r="C279" s="28" t="s">
        <v>3925</v>
      </c>
      <c r="D279" s="28" t="s">
        <v>3926</v>
      </c>
      <c r="E279" s="363" t="s">
        <v>400</v>
      </c>
      <c r="F279" s="78">
        <f t="shared" si="4"/>
        <v>23</v>
      </c>
      <c r="G279" s="28" t="s">
        <v>1209</v>
      </c>
      <c r="H279" s="363" t="s">
        <v>50</v>
      </c>
      <c r="I279" s="25"/>
    </row>
    <row r="280" spans="1:9">
      <c r="A280" s="28">
        <v>2279</v>
      </c>
      <c r="B280" s="12" t="s">
        <v>350</v>
      </c>
      <c r="C280" s="28" t="s">
        <v>3918</v>
      </c>
      <c r="D280" s="28" t="s">
        <v>3919</v>
      </c>
      <c r="E280" s="363" t="s">
        <v>400</v>
      </c>
      <c r="F280" s="78">
        <f t="shared" si="4"/>
        <v>23</v>
      </c>
      <c r="G280" s="28" t="s">
        <v>1209</v>
      </c>
      <c r="H280" s="363" t="s">
        <v>50</v>
      </c>
      <c r="I280" s="25"/>
    </row>
    <row r="281" spans="1:9">
      <c r="A281" s="28">
        <v>2280</v>
      </c>
      <c r="B281" s="12" t="s">
        <v>351</v>
      </c>
      <c r="C281" s="28" t="s">
        <v>3923</v>
      </c>
      <c r="D281" s="28" t="s">
        <v>3924</v>
      </c>
      <c r="E281" s="363" t="s">
        <v>400</v>
      </c>
      <c r="F281" s="78">
        <f t="shared" si="4"/>
        <v>23</v>
      </c>
      <c r="G281" s="28" t="s">
        <v>1209</v>
      </c>
      <c r="H281" s="363" t="s">
        <v>50</v>
      </c>
      <c r="I281" s="25"/>
    </row>
    <row r="282" spans="1:9">
      <c r="A282" s="28">
        <v>2281</v>
      </c>
      <c r="B282" s="12" t="s">
        <v>352</v>
      </c>
      <c r="C282" s="28" t="s">
        <v>4112</v>
      </c>
      <c r="D282" s="28" t="s">
        <v>4113</v>
      </c>
      <c r="E282" s="363" t="s">
        <v>400</v>
      </c>
      <c r="F282" s="78">
        <f t="shared" si="4"/>
        <v>23</v>
      </c>
      <c r="G282" s="28" t="s">
        <v>1209</v>
      </c>
      <c r="H282" s="363" t="s">
        <v>47</v>
      </c>
      <c r="I282" s="25"/>
    </row>
    <row r="283" spans="1:9">
      <c r="A283" s="28">
        <v>2282</v>
      </c>
      <c r="B283" s="12" t="s">
        <v>353</v>
      </c>
      <c r="C283" s="28" t="s">
        <v>3993</v>
      </c>
      <c r="D283" s="28" t="s">
        <v>3994</v>
      </c>
      <c r="E283" s="363" t="s">
        <v>400</v>
      </c>
      <c r="F283" s="78">
        <f t="shared" si="4"/>
        <v>23</v>
      </c>
      <c r="G283" s="28" t="s">
        <v>1210</v>
      </c>
      <c r="H283" s="363">
        <v>3</v>
      </c>
      <c r="I283" s="25"/>
    </row>
    <row r="284" spans="1:9">
      <c r="A284" s="28">
        <v>2283</v>
      </c>
      <c r="B284" s="12" t="s">
        <v>354</v>
      </c>
      <c r="C284" s="28" t="s">
        <v>3995</v>
      </c>
      <c r="D284" s="28" t="s">
        <v>3996</v>
      </c>
      <c r="E284" s="363" t="s">
        <v>400</v>
      </c>
      <c r="F284" s="78">
        <f t="shared" si="4"/>
        <v>23</v>
      </c>
      <c r="G284" s="28" t="s">
        <v>1210</v>
      </c>
      <c r="H284" s="363">
        <v>3</v>
      </c>
      <c r="I284" s="25"/>
    </row>
    <row r="285" spans="1:9">
      <c r="A285" s="28">
        <v>2284</v>
      </c>
      <c r="B285" s="12" t="s">
        <v>355</v>
      </c>
      <c r="C285" s="28" t="s">
        <v>4041</v>
      </c>
      <c r="D285" s="28" t="s">
        <v>4042</v>
      </c>
      <c r="E285" s="363" t="s">
        <v>400</v>
      </c>
      <c r="F285" s="78">
        <f t="shared" si="4"/>
        <v>23</v>
      </c>
      <c r="G285" s="28" t="s">
        <v>1210</v>
      </c>
      <c r="H285" s="363">
        <v>2</v>
      </c>
      <c r="I285" s="25"/>
    </row>
    <row r="286" spans="1:9">
      <c r="A286" s="28">
        <v>2285</v>
      </c>
      <c r="B286" s="12" t="s">
        <v>356</v>
      </c>
      <c r="C286" s="28" t="s">
        <v>4132</v>
      </c>
      <c r="D286" s="28" t="s">
        <v>4133</v>
      </c>
      <c r="E286" s="363" t="s">
        <v>400</v>
      </c>
      <c r="F286" s="78">
        <f t="shared" si="4"/>
        <v>23</v>
      </c>
      <c r="G286" s="28" t="s">
        <v>1210</v>
      </c>
      <c r="H286" s="363">
        <v>2</v>
      </c>
      <c r="I286" s="25"/>
    </row>
    <row r="287" spans="1:9">
      <c r="A287" s="28">
        <v>2286</v>
      </c>
      <c r="B287" s="12" t="s">
        <v>357</v>
      </c>
      <c r="C287" s="28" t="s">
        <v>1347</v>
      </c>
      <c r="D287" s="28" t="s">
        <v>1348</v>
      </c>
      <c r="E287" s="363" t="s">
        <v>796</v>
      </c>
      <c r="F287" s="78">
        <f t="shared" si="4"/>
        <v>22</v>
      </c>
      <c r="G287" s="28" t="s">
        <v>1211</v>
      </c>
      <c r="H287" s="363" t="s">
        <v>222</v>
      </c>
      <c r="I287" s="25"/>
    </row>
    <row r="288" spans="1:9">
      <c r="A288" s="28">
        <v>2287</v>
      </c>
      <c r="B288" s="12" t="s">
        <v>358</v>
      </c>
      <c r="C288" s="28" t="s">
        <v>4811</v>
      </c>
      <c r="D288" s="28" t="s">
        <v>4812</v>
      </c>
      <c r="E288" s="363" t="s">
        <v>796</v>
      </c>
      <c r="F288" s="78">
        <f t="shared" si="4"/>
        <v>22</v>
      </c>
      <c r="G288" s="28" t="s">
        <v>1211</v>
      </c>
      <c r="H288" s="363" t="s">
        <v>222</v>
      </c>
      <c r="I288" s="25"/>
    </row>
    <row r="289" spans="1:9">
      <c r="A289" s="28">
        <v>2288</v>
      </c>
      <c r="B289" s="12" t="s">
        <v>359</v>
      </c>
      <c r="C289" s="28" t="s">
        <v>3927</v>
      </c>
      <c r="D289" s="28" t="s">
        <v>3928</v>
      </c>
      <c r="E289" s="363" t="s">
        <v>796</v>
      </c>
      <c r="F289" s="78">
        <f t="shared" si="4"/>
        <v>22</v>
      </c>
      <c r="G289" s="28" t="s">
        <v>1211</v>
      </c>
      <c r="H289" s="363" t="s">
        <v>63</v>
      </c>
      <c r="I289" s="25"/>
    </row>
    <row r="290" spans="1:9">
      <c r="A290" s="28">
        <v>2289</v>
      </c>
      <c r="B290" s="12" t="s">
        <v>360</v>
      </c>
      <c r="C290" s="28" t="s">
        <v>4813</v>
      </c>
      <c r="D290" s="28" t="s">
        <v>4814</v>
      </c>
      <c r="E290" s="363" t="s">
        <v>796</v>
      </c>
      <c r="F290" s="78">
        <f t="shared" si="4"/>
        <v>22</v>
      </c>
      <c r="G290" s="28" t="s">
        <v>1211</v>
      </c>
      <c r="H290" s="363" t="s">
        <v>47</v>
      </c>
      <c r="I290" s="25"/>
    </row>
    <row r="291" spans="1:9">
      <c r="A291" s="28">
        <v>2290</v>
      </c>
      <c r="B291" s="12" t="s">
        <v>361</v>
      </c>
      <c r="C291" s="28" t="s">
        <v>4815</v>
      </c>
      <c r="D291" s="28" t="s">
        <v>4816</v>
      </c>
      <c r="E291" s="363" t="s">
        <v>796</v>
      </c>
      <c r="F291" s="78">
        <f t="shared" si="4"/>
        <v>22</v>
      </c>
      <c r="G291" s="28" t="s">
        <v>1211</v>
      </c>
      <c r="H291" s="363" t="s">
        <v>47</v>
      </c>
      <c r="I291" s="25"/>
    </row>
    <row r="292" spans="1:9">
      <c r="A292" s="28">
        <v>2291</v>
      </c>
      <c r="B292" s="12" t="s">
        <v>362</v>
      </c>
      <c r="C292" s="28" t="s">
        <v>4817</v>
      </c>
      <c r="D292" s="28" t="s">
        <v>4818</v>
      </c>
      <c r="E292" s="363" t="s">
        <v>796</v>
      </c>
      <c r="F292" s="78">
        <f t="shared" si="4"/>
        <v>22</v>
      </c>
      <c r="G292" s="28" t="s">
        <v>1211</v>
      </c>
      <c r="H292" s="363" t="s">
        <v>47</v>
      </c>
      <c r="I292" s="25"/>
    </row>
    <row r="293" spans="1:9">
      <c r="A293" s="28">
        <v>2292</v>
      </c>
      <c r="B293" s="12" t="s">
        <v>363</v>
      </c>
      <c r="C293" s="28" t="s">
        <v>3929</v>
      </c>
      <c r="D293" s="28" t="s">
        <v>3930</v>
      </c>
      <c r="E293" s="363" t="s">
        <v>400</v>
      </c>
      <c r="F293" s="78">
        <f t="shared" si="4"/>
        <v>23</v>
      </c>
      <c r="G293" s="28" t="s">
        <v>1206</v>
      </c>
      <c r="H293" s="363" t="s">
        <v>63</v>
      </c>
      <c r="I293" s="25"/>
    </row>
    <row r="294" spans="1:9">
      <c r="A294" s="28">
        <v>2293</v>
      </c>
      <c r="B294" s="12" t="s">
        <v>364</v>
      </c>
      <c r="C294" s="28" t="s">
        <v>3931</v>
      </c>
      <c r="D294" s="28" t="s">
        <v>3932</v>
      </c>
      <c r="E294" s="363" t="s">
        <v>1335</v>
      </c>
      <c r="F294" s="78">
        <f t="shared" si="4"/>
        <v>21</v>
      </c>
      <c r="G294" s="28" t="s">
        <v>1206</v>
      </c>
      <c r="H294" s="363" t="s">
        <v>63</v>
      </c>
      <c r="I294" s="25"/>
    </row>
    <row r="295" spans="1:9">
      <c r="A295" s="28">
        <v>2294</v>
      </c>
      <c r="B295" s="12" t="s">
        <v>365</v>
      </c>
      <c r="C295" s="28" t="s">
        <v>3933</v>
      </c>
      <c r="D295" s="28" t="s">
        <v>3934</v>
      </c>
      <c r="E295" s="363" t="s">
        <v>400</v>
      </c>
      <c r="F295" s="78">
        <f t="shared" si="4"/>
        <v>23</v>
      </c>
      <c r="G295" s="28" t="s">
        <v>1206</v>
      </c>
      <c r="H295" s="363" t="s">
        <v>50</v>
      </c>
      <c r="I295" s="25"/>
    </row>
    <row r="296" spans="1:9">
      <c r="A296" s="28">
        <v>2295</v>
      </c>
      <c r="B296" s="12" t="s">
        <v>366</v>
      </c>
      <c r="C296" s="28" t="s">
        <v>3935</v>
      </c>
      <c r="D296" s="28" t="s">
        <v>3936</v>
      </c>
      <c r="E296" s="363" t="s">
        <v>1177</v>
      </c>
      <c r="F296" s="78">
        <f t="shared" si="4"/>
        <v>20</v>
      </c>
      <c r="G296" s="28" t="s">
        <v>1206</v>
      </c>
      <c r="H296" s="363" t="s">
        <v>50</v>
      </c>
      <c r="I296" s="25"/>
    </row>
    <row r="297" spans="1:9">
      <c r="A297" s="28">
        <v>2296</v>
      </c>
      <c r="B297" s="12" t="s">
        <v>367</v>
      </c>
      <c r="C297" s="28" t="s">
        <v>3937</v>
      </c>
      <c r="D297" s="28" t="s">
        <v>3938</v>
      </c>
      <c r="E297" s="363" t="s">
        <v>796</v>
      </c>
      <c r="F297" s="78">
        <f t="shared" si="4"/>
        <v>22</v>
      </c>
      <c r="G297" s="28" t="s">
        <v>1206</v>
      </c>
      <c r="H297" s="363" t="s">
        <v>4839</v>
      </c>
      <c r="I297" s="25"/>
    </row>
    <row r="298" spans="1:9">
      <c r="A298" s="28">
        <v>2297</v>
      </c>
      <c r="B298" s="12" t="s">
        <v>368</v>
      </c>
      <c r="C298" s="28" t="s">
        <v>4819</v>
      </c>
      <c r="D298" s="28" t="s">
        <v>4187</v>
      </c>
      <c r="E298" s="363" t="s">
        <v>400</v>
      </c>
      <c r="F298" s="78">
        <f t="shared" si="4"/>
        <v>23</v>
      </c>
      <c r="G298" s="28" t="s">
        <v>1206</v>
      </c>
      <c r="H298" s="363" t="s">
        <v>47</v>
      </c>
      <c r="I298" s="25"/>
    </row>
    <row r="299" spans="1:9">
      <c r="A299" s="28">
        <v>2298</v>
      </c>
      <c r="B299" s="12" t="s">
        <v>369</v>
      </c>
      <c r="C299" s="28" t="s">
        <v>4082</v>
      </c>
      <c r="D299" s="28" t="s">
        <v>4083</v>
      </c>
      <c r="E299" s="363" t="s">
        <v>62</v>
      </c>
      <c r="F299" s="78">
        <f t="shared" si="4"/>
        <v>47</v>
      </c>
      <c r="G299" s="28" t="s">
        <v>1206</v>
      </c>
      <c r="H299" s="363" t="s">
        <v>47</v>
      </c>
      <c r="I299" s="25"/>
    </row>
    <row r="300" spans="1:9">
      <c r="A300" s="28">
        <v>2299</v>
      </c>
      <c r="B300" s="12" t="s">
        <v>370</v>
      </c>
      <c r="C300" s="28" t="s">
        <v>4084</v>
      </c>
      <c r="D300" s="28" t="s">
        <v>4085</v>
      </c>
      <c r="E300" s="363" t="s">
        <v>1335</v>
      </c>
      <c r="F300" s="78">
        <f t="shared" si="4"/>
        <v>21</v>
      </c>
      <c r="G300" s="28" t="s">
        <v>1206</v>
      </c>
      <c r="H300" s="363" t="s">
        <v>47</v>
      </c>
      <c r="I300" s="25"/>
    </row>
    <row r="301" spans="1:9">
      <c r="A301" s="28">
        <v>2300</v>
      </c>
      <c r="B301" s="12" t="s">
        <v>371</v>
      </c>
      <c r="C301" s="28" t="s">
        <v>4188</v>
      </c>
      <c r="D301" s="28" t="s">
        <v>4189</v>
      </c>
      <c r="E301" s="363" t="s">
        <v>1177</v>
      </c>
      <c r="F301" s="78">
        <f t="shared" si="4"/>
        <v>20</v>
      </c>
      <c r="G301" s="28" t="s">
        <v>1206</v>
      </c>
      <c r="H301" s="363" t="s">
        <v>47</v>
      </c>
      <c r="I301" s="25"/>
    </row>
    <row r="302" spans="1:9">
      <c r="A302" s="28">
        <v>2301</v>
      </c>
      <c r="B302" s="12" t="s">
        <v>372</v>
      </c>
      <c r="C302" s="28" t="s">
        <v>3940</v>
      </c>
      <c r="D302" s="28" t="s">
        <v>3941</v>
      </c>
      <c r="E302" s="363" t="s">
        <v>400</v>
      </c>
      <c r="F302" s="78">
        <f t="shared" si="4"/>
        <v>23</v>
      </c>
      <c r="G302" s="28" t="s">
        <v>1208</v>
      </c>
      <c r="H302" s="363" t="s">
        <v>50</v>
      </c>
      <c r="I302" s="25"/>
    </row>
    <row r="303" spans="1:9">
      <c r="A303" s="28">
        <v>2302</v>
      </c>
      <c r="B303" s="12" t="s">
        <v>373</v>
      </c>
      <c r="C303" s="28" t="s">
        <v>4114</v>
      </c>
      <c r="D303" s="28" t="s">
        <v>4115</v>
      </c>
      <c r="E303" s="363" t="s">
        <v>400</v>
      </c>
      <c r="F303" s="78">
        <f t="shared" si="4"/>
        <v>23</v>
      </c>
      <c r="G303" s="28" t="s">
        <v>1208</v>
      </c>
      <c r="H303" s="363" t="s">
        <v>47</v>
      </c>
      <c r="I303" s="25"/>
    </row>
    <row r="304" spans="1:9">
      <c r="A304" s="28">
        <v>2303</v>
      </c>
      <c r="B304" s="12" t="s">
        <v>375</v>
      </c>
      <c r="C304" s="28" t="s">
        <v>4086</v>
      </c>
      <c r="D304" s="28" t="s">
        <v>4087</v>
      </c>
      <c r="E304" s="363" t="s">
        <v>400</v>
      </c>
      <c r="F304" s="78">
        <f t="shared" si="4"/>
        <v>23</v>
      </c>
      <c r="G304" s="28" t="s">
        <v>1208</v>
      </c>
      <c r="H304" s="363" t="s">
        <v>47</v>
      </c>
      <c r="I304" s="25"/>
    </row>
    <row r="305" spans="1:9">
      <c r="A305" s="28">
        <v>2304</v>
      </c>
      <c r="B305" s="12" t="s">
        <v>376</v>
      </c>
      <c r="C305" s="28" t="s">
        <v>4820</v>
      </c>
      <c r="D305" s="28" t="s">
        <v>3939</v>
      </c>
      <c r="E305" s="363" t="s">
        <v>1335</v>
      </c>
      <c r="F305" s="78">
        <f t="shared" si="4"/>
        <v>21</v>
      </c>
      <c r="G305" s="28" t="s">
        <v>1208</v>
      </c>
      <c r="H305" s="363" t="s">
        <v>50</v>
      </c>
      <c r="I305" s="25"/>
    </row>
    <row r="306" spans="1:9">
      <c r="A306" s="28">
        <v>2305</v>
      </c>
      <c r="B306" s="12" t="s">
        <v>377</v>
      </c>
      <c r="C306" s="28" t="s">
        <v>3942</v>
      </c>
      <c r="D306" s="28" t="s">
        <v>3943</v>
      </c>
      <c r="E306" s="363" t="s">
        <v>1168</v>
      </c>
      <c r="F306" s="78">
        <f t="shared" si="4"/>
        <v>24</v>
      </c>
      <c r="G306" s="28" t="s">
        <v>3431</v>
      </c>
      <c r="H306" s="363" t="s">
        <v>50</v>
      </c>
      <c r="I306" s="25"/>
    </row>
    <row r="307" spans="1:9">
      <c r="A307" s="28">
        <v>2306</v>
      </c>
      <c r="B307" s="12" t="s">
        <v>378</v>
      </c>
      <c r="C307" s="28" t="s">
        <v>3944</v>
      </c>
      <c r="D307" s="28" t="s">
        <v>3945</v>
      </c>
      <c r="E307" s="363" t="s">
        <v>796</v>
      </c>
      <c r="F307" s="78">
        <f t="shared" si="4"/>
        <v>22</v>
      </c>
      <c r="G307" s="28" t="s">
        <v>3431</v>
      </c>
      <c r="H307" s="363" t="s">
        <v>50</v>
      </c>
      <c r="I307" s="25"/>
    </row>
    <row r="308" spans="1:9">
      <c r="A308" s="28">
        <v>2307</v>
      </c>
      <c r="B308" s="12" t="s">
        <v>379</v>
      </c>
      <c r="C308" s="28" t="s">
        <v>4821</v>
      </c>
      <c r="D308" s="28" t="s">
        <v>4822</v>
      </c>
      <c r="E308" s="363" t="s">
        <v>400</v>
      </c>
      <c r="F308" s="78">
        <f t="shared" si="4"/>
        <v>23</v>
      </c>
      <c r="G308" s="28" t="s">
        <v>4506</v>
      </c>
      <c r="H308" s="363" t="s">
        <v>4840</v>
      </c>
      <c r="I308" s="25"/>
    </row>
    <row r="309" spans="1:9">
      <c r="A309" s="28">
        <v>2308</v>
      </c>
      <c r="B309" s="12" t="s">
        <v>380</v>
      </c>
      <c r="C309" s="28" t="s">
        <v>3964</v>
      </c>
      <c r="D309" s="28" t="s">
        <v>3965</v>
      </c>
      <c r="E309" s="363" t="s">
        <v>400</v>
      </c>
      <c r="F309" s="78">
        <f t="shared" si="4"/>
        <v>23</v>
      </c>
      <c r="G309" s="28" t="s">
        <v>1205</v>
      </c>
      <c r="H309" s="363" t="s">
        <v>50</v>
      </c>
      <c r="I309" s="25"/>
    </row>
    <row r="310" spans="1:9">
      <c r="A310" s="28">
        <v>2309</v>
      </c>
      <c r="B310" s="12" t="s">
        <v>381</v>
      </c>
      <c r="C310" s="28" t="s">
        <v>4121</v>
      </c>
      <c r="D310" s="28" t="s">
        <v>4122</v>
      </c>
      <c r="E310" s="363" t="s">
        <v>398</v>
      </c>
      <c r="F310" s="78">
        <f t="shared" si="4"/>
        <v>14</v>
      </c>
      <c r="G310" s="28" t="s">
        <v>1205</v>
      </c>
      <c r="H310" s="363" t="s">
        <v>47</v>
      </c>
      <c r="I310" s="25"/>
    </row>
    <row r="311" spans="1:9">
      <c r="A311" s="28">
        <v>2310</v>
      </c>
      <c r="B311" s="12" t="s">
        <v>382</v>
      </c>
      <c r="C311" s="28" t="s">
        <v>3956</v>
      </c>
      <c r="D311" s="28" t="s">
        <v>3957</v>
      </c>
      <c r="E311" s="363" t="s">
        <v>400</v>
      </c>
      <c r="F311" s="78">
        <f t="shared" si="4"/>
        <v>23</v>
      </c>
      <c r="G311" s="28" t="s">
        <v>1205</v>
      </c>
      <c r="H311" s="363" t="s">
        <v>50</v>
      </c>
      <c r="I311" s="25"/>
    </row>
    <row r="312" spans="1:9">
      <c r="A312" s="28">
        <v>2311</v>
      </c>
      <c r="B312" s="12" t="s">
        <v>383</v>
      </c>
      <c r="C312" s="28" t="s">
        <v>3960</v>
      </c>
      <c r="D312" s="28" t="s">
        <v>3961</v>
      </c>
      <c r="E312" s="363" t="s">
        <v>400</v>
      </c>
      <c r="F312" s="78">
        <f t="shared" si="4"/>
        <v>23</v>
      </c>
      <c r="G312" s="28" t="s">
        <v>1205</v>
      </c>
      <c r="H312" s="363" t="s">
        <v>50</v>
      </c>
      <c r="I312" s="25"/>
    </row>
    <row r="313" spans="1:9">
      <c r="A313" s="28">
        <v>2312</v>
      </c>
      <c r="B313" s="12" t="s">
        <v>384</v>
      </c>
      <c r="C313" s="28" t="s">
        <v>3958</v>
      </c>
      <c r="D313" s="28" t="s">
        <v>3959</v>
      </c>
      <c r="E313" s="363" t="s">
        <v>1335</v>
      </c>
      <c r="F313" s="78">
        <f t="shared" si="4"/>
        <v>21</v>
      </c>
      <c r="G313" s="28" t="s">
        <v>1205</v>
      </c>
      <c r="H313" s="363" t="s">
        <v>50</v>
      </c>
      <c r="I313" s="25"/>
    </row>
    <row r="314" spans="1:9">
      <c r="A314" s="28">
        <v>2313</v>
      </c>
      <c r="B314" s="12" t="s">
        <v>386</v>
      </c>
      <c r="C314" s="28" t="s">
        <v>3950</v>
      </c>
      <c r="D314" s="28" t="s">
        <v>3951</v>
      </c>
      <c r="E314" s="363" t="s">
        <v>400</v>
      </c>
      <c r="F314" s="78">
        <f t="shared" si="4"/>
        <v>23</v>
      </c>
      <c r="G314" s="28" t="s">
        <v>1205</v>
      </c>
      <c r="H314" s="363" t="s">
        <v>63</v>
      </c>
      <c r="I314" s="25"/>
    </row>
    <row r="315" spans="1:9">
      <c r="A315" s="28">
        <v>2314</v>
      </c>
      <c r="B315" s="12" t="s">
        <v>387</v>
      </c>
      <c r="C315" s="28" t="s">
        <v>3952</v>
      </c>
      <c r="D315" s="28" t="s">
        <v>3953</v>
      </c>
      <c r="E315" s="363" t="s">
        <v>1168</v>
      </c>
      <c r="F315" s="78">
        <f t="shared" si="4"/>
        <v>24</v>
      </c>
      <c r="G315" s="28" t="s">
        <v>1205</v>
      </c>
      <c r="H315" s="363" t="s">
        <v>63</v>
      </c>
      <c r="I315" s="25"/>
    </row>
    <row r="316" spans="1:9">
      <c r="A316" s="28">
        <v>2315</v>
      </c>
      <c r="B316" s="12" t="s">
        <v>388</v>
      </c>
      <c r="C316" s="28" t="s">
        <v>3948</v>
      </c>
      <c r="D316" s="28" t="s">
        <v>3949</v>
      </c>
      <c r="E316" s="363" t="s">
        <v>400</v>
      </c>
      <c r="F316" s="78">
        <f t="shared" si="4"/>
        <v>23</v>
      </c>
      <c r="G316" s="28" t="s">
        <v>1205</v>
      </c>
      <c r="H316" s="363" t="s">
        <v>63</v>
      </c>
      <c r="I316" s="25"/>
    </row>
    <row r="317" spans="1:9">
      <c r="A317" s="28">
        <v>2316</v>
      </c>
      <c r="B317" s="12" t="s">
        <v>389</v>
      </c>
      <c r="C317" s="28" t="s">
        <v>3946</v>
      </c>
      <c r="D317" s="28" t="s">
        <v>3947</v>
      </c>
      <c r="E317" s="363" t="s">
        <v>400</v>
      </c>
      <c r="F317" s="78">
        <f t="shared" si="4"/>
        <v>23</v>
      </c>
      <c r="G317" s="28" t="s">
        <v>1205</v>
      </c>
      <c r="H317" s="363" t="s">
        <v>63</v>
      </c>
      <c r="I317" s="25"/>
    </row>
    <row r="318" spans="1:9">
      <c r="A318" s="28">
        <v>2317</v>
      </c>
      <c r="B318" s="12" t="s">
        <v>390</v>
      </c>
      <c r="C318" s="28" t="s">
        <v>4120</v>
      </c>
      <c r="D318" s="28" t="s">
        <v>5224</v>
      </c>
      <c r="E318" s="363" t="s">
        <v>400</v>
      </c>
      <c r="F318" s="78">
        <f t="shared" si="4"/>
        <v>23</v>
      </c>
      <c r="G318" s="28" t="s">
        <v>1205</v>
      </c>
      <c r="H318" s="363" t="s">
        <v>47</v>
      </c>
      <c r="I318" s="25"/>
    </row>
    <row r="319" spans="1:9">
      <c r="A319" s="28">
        <v>2318</v>
      </c>
      <c r="B319" s="12" t="s">
        <v>392</v>
      </c>
      <c r="C319" s="28" t="s">
        <v>3962</v>
      </c>
      <c r="D319" s="28" t="s">
        <v>3963</v>
      </c>
      <c r="E319" s="363" t="s">
        <v>400</v>
      </c>
      <c r="F319" s="78">
        <f t="shared" si="4"/>
        <v>23</v>
      </c>
      <c r="G319" s="28" t="s">
        <v>1205</v>
      </c>
      <c r="H319" s="363" t="s">
        <v>50</v>
      </c>
      <c r="I319" s="25"/>
    </row>
    <row r="320" spans="1:9">
      <c r="A320" s="28">
        <v>2319</v>
      </c>
      <c r="B320" s="12" t="s">
        <v>393</v>
      </c>
      <c r="C320" s="28" t="s">
        <v>4116</v>
      </c>
      <c r="D320" s="28" t="s">
        <v>4117</v>
      </c>
      <c r="E320" s="363" t="s">
        <v>829</v>
      </c>
      <c r="F320" s="78">
        <f t="shared" si="4"/>
        <v>17</v>
      </c>
      <c r="G320" s="28" t="s">
        <v>1205</v>
      </c>
      <c r="H320" s="363" t="s">
        <v>47</v>
      </c>
      <c r="I320" s="25"/>
    </row>
    <row r="321" spans="1:9">
      <c r="A321" s="28">
        <v>2320</v>
      </c>
      <c r="B321" s="12" t="s">
        <v>394</v>
      </c>
      <c r="C321" s="28" t="s">
        <v>4118</v>
      </c>
      <c r="D321" s="28" t="s">
        <v>4119</v>
      </c>
      <c r="E321" s="363" t="s">
        <v>400</v>
      </c>
      <c r="F321" s="78">
        <f t="shared" si="4"/>
        <v>23</v>
      </c>
      <c r="G321" s="28" t="s">
        <v>1205</v>
      </c>
      <c r="H321" s="363" t="s">
        <v>47</v>
      </c>
      <c r="I321" s="25"/>
    </row>
    <row r="322" spans="1:9">
      <c r="A322" s="28">
        <v>2321</v>
      </c>
      <c r="B322" s="12" t="s">
        <v>397</v>
      </c>
      <c r="C322" s="28" t="s">
        <v>3954</v>
      </c>
      <c r="D322" s="28" t="s">
        <v>3955</v>
      </c>
      <c r="E322" s="363" t="s">
        <v>829</v>
      </c>
      <c r="F322" s="78">
        <f t="shared" ref="F322:F385" si="5">VLOOKUP(E322,$M$1:$N$48,2,FALSE)</f>
        <v>17</v>
      </c>
      <c r="G322" s="28" t="s">
        <v>1205</v>
      </c>
      <c r="H322" s="363" t="s">
        <v>63</v>
      </c>
      <c r="I322" s="25"/>
    </row>
    <row r="323" spans="1:9">
      <c r="A323" s="28">
        <v>2322</v>
      </c>
      <c r="B323" s="12" t="s">
        <v>399</v>
      </c>
      <c r="C323" s="28" t="s">
        <v>3968</v>
      </c>
      <c r="D323" s="28" t="s">
        <v>3969</v>
      </c>
      <c r="E323" s="363" t="s">
        <v>1177</v>
      </c>
      <c r="F323" s="78">
        <f t="shared" si="5"/>
        <v>20</v>
      </c>
      <c r="G323" s="28" t="s">
        <v>1213</v>
      </c>
      <c r="H323" s="363" t="s">
        <v>63</v>
      </c>
      <c r="I323" s="25"/>
    </row>
    <row r="324" spans="1:9">
      <c r="A324" s="28">
        <v>2323</v>
      </c>
      <c r="B324" s="12" t="s">
        <v>401</v>
      </c>
      <c r="C324" s="28" t="s">
        <v>3970</v>
      </c>
      <c r="D324" s="28" t="s">
        <v>3971</v>
      </c>
      <c r="E324" s="363" t="s">
        <v>3388</v>
      </c>
      <c r="F324" s="78">
        <f t="shared" si="5"/>
        <v>3</v>
      </c>
      <c r="G324" s="28" t="s">
        <v>1213</v>
      </c>
      <c r="H324" s="363" t="s">
        <v>63</v>
      </c>
      <c r="I324" s="25"/>
    </row>
    <row r="325" spans="1:9">
      <c r="A325" s="28">
        <v>2324</v>
      </c>
      <c r="B325" s="12" t="s">
        <v>402</v>
      </c>
      <c r="C325" s="28" t="s">
        <v>3966</v>
      </c>
      <c r="D325" s="28" t="s">
        <v>3967</v>
      </c>
      <c r="E325" s="363" t="s">
        <v>796</v>
      </c>
      <c r="F325" s="78">
        <f t="shared" si="5"/>
        <v>22</v>
      </c>
      <c r="G325" s="28" t="s">
        <v>1213</v>
      </c>
      <c r="H325" s="363" t="s">
        <v>63</v>
      </c>
      <c r="I325" s="25"/>
    </row>
    <row r="326" spans="1:9">
      <c r="A326" s="28">
        <v>2325</v>
      </c>
      <c r="B326" s="12" t="s">
        <v>403</v>
      </c>
      <c r="C326" s="28" t="s">
        <v>3972</v>
      </c>
      <c r="D326" s="28" t="s">
        <v>3973</v>
      </c>
      <c r="E326" s="363" t="s">
        <v>400</v>
      </c>
      <c r="F326" s="78">
        <f t="shared" si="5"/>
        <v>23</v>
      </c>
      <c r="G326" s="28" t="s">
        <v>1213</v>
      </c>
      <c r="H326" s="363" t="s">
        <v>63</v>
      </c>
      <c r="I326" s="25"/>
    </row>
    <row r="327" spans="1:9">
      <c r="A327" s="28">
        <v>2326</v>
      </c>
      <c r="B327" s="12" t="s">
        <v>404</v>
      </c>
      <c r="C327" s="28" t="s">
        <v>3974</v>
      </c>
      <c r="D327" s="28" t="s">
        <v>3975</v>
      </c>
      <c r="E327" s="363" t="s">
        <v>1337</v>
      </c>
      <c r="F327" s="78">
        <f t="shared" si="5"/>
        <v>12</v>
      </c>
      <c r="G327" s="28" t="s">
        <v>1213</v>
      </c>
      <c r="H327" s="363" t="s">
        <v>50</v>
      </c>
      <c r="I327" s="25"/>
    </row>
    <row r="328" spans="1:9">
      <c r="A328" s="28">
        <v>2327</v>
      </c>
      <c r="B328" s="12" t="s">
        <v>405</v>
      </c>
      <c r="C328" s="28" t="s">
        <v>3976</v>
      </c>
      <c r="D328" s="28" t="s">
        <v>3977</v>
      </c>
      <c r="E328" s="363" t="s">
        <v>1168</v>
      </c>
      <c r="F328" s="78">
        <f t="shared" si="5"/>
        <v>24</v>
      </c>
      <c r="G328" s="28" t="s">
        <v>1213</v>
      </c>
      <c r="H328" s="363" t="s">
        <v>50</v>
      </c>
      <c r="I328" s="25"/>
    </row>
    <row r="329" spans="1:9">
      <c r="A329" s="28">
        <v>2328</v>
      </c>
      <c r="B329" s="12" t="s">
        <v>406</v>
      </c>
      <c r="C329" s="28" t="s">
        <v>3978</v>
      </c>
      <c r="D329" s="28" t="s">
        <v>3979</v>
      </c>
      <c r="E329" s="363" t="s">
        <v>116</v>
      </c>
      <c r="F329" s="78">
        <f t="shared" si="5"/>
        <v>42</v>
      </c>
      <c r="G329" s="28" t="s">
        <v>1213</v>
      </c>
      <c r="H329" s="363" t="s">
        <v>50</v>
      </c>
      <c r="I329" s="25"/>
    </row>
    <row r="330" spans="1:9">
      <c r="A330" s="28">
        <v>2329</v>
      </c>
      <c r="B330" s="12" t="s">
        <v>407</v>
      </c>
      <c r="C330" s="28" t="s">
        <v>3980</v>
      </c>
      <c r="D330" s="28" t="s">
        <v>3981</v>
      </c>
      <c r="E330" s="363" t="s">
        <v>400</v>
      </c>
      <c r="F330" s="78">
        <f t="shared" si="5"/>
        <v>23</v>
      </c>
      <c r="G330" s="28" t="s">
        <v>1213</v>
      </c>
      <c r="H330" s="363" t="s">
        <v>47</v>
      </c>
      <c r="I330" s="25"/>
    </row>
    <row r="331" spans="1:9">
      <c r="A331" s="28">
        <v>2330</v>
      </c>
      <c r="B331" s="12" t="s">
        <v>408</v>
      </c>
      <c r="C331" s="28" t="s">
        <v>3982</v>
      </c>
      <c r="D331" s="28" t="s">
        <v>3983</v>
      </c>
      <c r="E331" s="363" t="s">
        <v>796</v>
      </c>
      <c r="F331" s="78">
        <f t="shared" si="5"/>
        <v>22</v>
      </c>
      <c r="G331" s="28" t="s">
        <v>1213</v>
      </c>
      <c r="H331" s="363" t="s">
        <v>47</v>
      </c>
      <c r="I331" s="25"/>
    </row>
    <row r="332" spans="1:9">
      <c r="A332" s="28">
        <v>2331</v>
      </c>
      <c r="B332" s="12" t="s">
        <v>409</v>
      </c>
      <c r="C332" s="28" t="s">
        <v>5122</v>
      </c>
      <c r="D332" s="28" t="s">
        <v>3984</v>
      </c>
      <c r="E332" s="363" t="s">
        <v>130</v>
      </c>
      <c r="F332" s="78">
        <f t="shared" si="5"/>
        <v>27</v>
      </c>
      <c r="G332" s="28" t="s">
        <v>1213</v>
      </c>
      <c r="H332" s="363" t="s">
        <v>47</v>
      </c>
      <c r="I332" s="25"/>
    </row>
    <row r="333" spans="1:9">
      <c r="A333" s="28">
        <v>2332</v>
      </c>
      <c r="B333" s="12" t="s">
        <v>410</v>
      </c>
      <c r="C333" s="28" t="s">
        <v>3985</v>
      </c>
      <c r="D333" s="28" t="s">
        <v>3986</v>
      </c>
      <c r="E333" s="363" t="s">
        <v>1178</v>
      </c>
      <c r="F333" s="78">
        <f t="shared" si="5"/>
        <v>2</v>
      </c>
      <c r="G333" s="28" t="s">
        <v>1213</v>
      </c>
      <c r="H333" s="363" t="s">
        <v>47</v>
      </c>
      <c r="I333" s="25"/>
    </row>
    <row r="334" spans="1:9">
      <c r="A334" s="28">
        <v>2333</v>
      </c>
      <c r="B334" s="12" t="s">
        <v>411</v>
      </c>
      <c r="C334" s="28" t="s">
        <v>3987</v>
      </c>
      <c r="D334" s="28" t="s">
        <v>3988</v>
      </c>
      <c r="E334" s="363" t="s">
        <v>1177</v>
      </c>
      <c r="F334" s="78">
        <f t="shared" si="5"/>
        <v>20</v>
      </c>
      <c r="G334" s="28" t="s">
        <v>1213</v>
      </c>
      <c r="H334" s="363" t="s">
        <v>47</v>
      </c>
      <c r="I334" s="25"/>
    </row>
    <row r="335" spans="1:9">
      <c r="A335" s="28">
        <v>2334</v>
      </c>
      <c r="B335" s="12" t="s">
        <v>412</v>
      </c>
      <c r="C335" s="28" t="s">
        <v>3989</v>
      </c>
      <c r="D335" s="28" t="s">
        <v>3990</v>
      </c>
      <c r="E335" s="363" t="s">
        <v>688</v>
      </c>
      <c r="F335" s="78">
        <f t="shared" si="5"/>
        <v>15</v>
      </c>
      <c r="G335" s="28" t="s">
        <v>1213</v>
      </c>
      <c r="H335" s="363" t="s">
        <v>47</v>
      </c>
      <c r="I335" s="25"/>
    </row>
    <row r="336" spans="1:9">
      <c r="A336" s="28">
        <v>2335</v>
      </c>
      <c r="B336" s="12" t="s">
        <v>414</v>
      </c>
      <c r="C336" s="28" t="s">
        <v>3991</v>
      </c>
      <c r="D336" s="28" t="s">
        <v>3992</v>
      </c>
      <c r="E336" s="363" t="s">
        <v>1177</v>
      </c>
      <c r="F336" s="78">
        <f t="shared" si="5"/>
        <v>20</v>
      </c>
      <c r="G336" s="28" t="s">
        <v>1213</v>
      </c>
      <c r="H336" s="363" t="s">
        <v>47</v>
      </c>
      <c r="I336" s="25"/>
    </row>
    <row r="337" spans="1:9">
      <c r="A337" s="28">
        <v>2336</v>
      </c>
      <c r="B337" s="12" t="s">
        <v>415</v>
      </c>
      <c r="C337" s="28" t="s">
        <v>4823</v>
      </c>
      <c r="D337" s="28" t="s">
        <v>4824</v>
      </c>
      <c r="E337" s="363" t="s">
        <v>400</v>
      </c>
      <c r="F337" s="78">
        <f t="shared" si="5"/>
        <v>23</v>
      </c>
      <c r="G337" s="28" t="s">
        <v>1213</v>
      </c>
      <c r="H337" s="363" t="s">
        <v>80</v>
      </c>
      <c r="I337" s="25"/>
    </row>
    <row r="338" spans="1:9">
      <c r="A338" s="28">
        <v>2337</v>
      </c>
      <c r="B338" s="12" t="s">
        <v>416</v>
      </c>
      <c r="C338" s="28" t="s">
        <v>4825</v>
      </c>
      <c r="D338" s="28" t="s">
        <v>4826</v>
      </c>
      <c r="E338" s="363" t="s">
        <v>385</v>
      </c>
      <c r="F338" s="78">
        <f t="shared" si="5"/>
        <v>28</v>
      </c>
      <c r="G338" s="28" t="s">
        <v>1213</v>
      </c>
      <c r="H338" s="363" t="s">
        <v>80</v>
      </c>
      <c r="I338" s="25"/>
    </row>
    <row r="339" spans="1:9">
      <c r="A339" s="28">
        <v>2338</v>
      </c>
      <c r="B339" s="12" t="s">
        <v>417</v>
      </c>
      <c r="C339" s="28" t="s">
        <v>4827</v>
      </c>
      <c r="D339" s="28" t="s">
        <v>4828</v>
      </c>
      <c r="E339" s="363" t="s">
        <v>1177</v>
      </c>
      <c r="F339" s="78">
        <f t="shared" si="5"/>
        <v>20</v>
      </c>
      <c r="G339" s="28" t="s">
        <v>1213</v>
      </c>
      <c r="H339" s="363" t="s">
        <v>80</v>
      </c>
      <c r="I339" s="25"/>
    </row>
    <row r="340" spans="1:9">
      <c r="A340" s="28">
        <v>2339</v>
      </c>
      <c r="B340" s="12" t="s">
        <v>418</v>
      </c>
      <c r="C340" s="28" t="s">
        <v>4829</v>
      </c>
      <c r="D340" s="28" t="s">
        <v>4830</v>
      </c>
      <c r="E340" s="363" t="s">
        <v>398</v>
      </c>
      <c r="F340" s="78">
        <f t="shared" si="5"/>
        <v>14</v>
      </c>
      <c r="G340" s="28" t="s">
        <v>1213</v>
      </c>
      <c r="H340" s="363" t="s">
        <v>80</v>
      </c>
      <c r="I340" s="25"/>
    </row>
    <row r="341" spans="1:9">
      <c r="A341" s="28">
        <v>2340</v>
      </c>
      <c r="B341" s="12" t="s">
        <v>419</v>
      </c>
      <c r="C341" s="28" t="s">
        <v>4831</v>
      </c>
      <c r="D341" s="28" t="s">
        <v>4832</v>
      </c>
      <c r="E341" s="363" t="s">
        <v>400</v>
      </c>
      <c r="F341" s="78">
        <f t="shared" si="5"/>
        <v>23</v>
      </c>
      <c r="G341" s="28" t="s">
        <v>1213</v>
      </c>
      <c r="H341" s="363" t="s">
        <v>80</v>
      </c>
      <c r="I341" s="25"/>
    </row>
    <row r="342" spans="1:9">
      <c r="A342" s="28">
        <v>2341</v>
      </c>
      <c r="B342" s="12" t="s">
        <v>420</v>
      </c>
      <c r="C342" s="28" t="s">
        <v>4833</v>
      </c>
      <c r="D342" s="28" t="s">
        <v>4834</v>
      </c>
      <c r="E342" s="363" t="s">
        <v>400</v>
      </c>
      <c r="F342" s="78">
        <f t="shared" si="5"/>
        <v>23</v>
      </c>
      <c r="G342" s="28" t="s">
        <v>1213</v>
      </c>
      <c r="H342" s="363" t="s">
        <v>80</v>
      </c>
      <c r="I342" s="25"/>
    </row>
    <row r="343" spans="1:9">
      <c r="A343" s="28">
        <v>2342</v>
      </c>
      <c r="B343" s="12" t="s">
        <v>421</v>
      </c>
      <c r="C343" s="28" t="s">
        <v>4835</v>
      </c>
      <c r="D343" s="28" t="s">
        <v>4836</v>
      </c>
      <c r="E343" s="363" t="s">
        <v>1168</v>
      </c>
      <c r="F343" s="78">
        <f t="shared" si="5"/>
        <v>24</v>
      </c>
      <c r="G343" s="28" t="s">
        <v>1197</v>
      </c>
      <c r="H343" s="363" t="s">
        <v>63</v>
      </c>
      <c r="I343" s="25"/>
    </row>
    <row r="344" spans="1:9">
      <c r="A344" s="28">
        <v>2343</v>
      </c>
      <c r="B344" s="12" t="s">
        <v>422</v>
      </c>
      <c r="C344" s="28" t="s">
        <v>3914</v>
      </c>
      <c r="D344" s="28" t="s">
        <v>3915</v>
      </c>
      <c r="E344" s="363" t="s">
        <v>400</v>
      </c>
      <c r="F344" s="78">
        <f t="shared" si="5"/>
        <v>23</v>
      </c>
      <c r="G344" s="28" t="s">
        <v>1209</v>
      </c>
      <c r="H344" s="363" t="s">
        <v>50</v>
      </c>
      <c r="I344" s="25"/>
    </row>
    <row r="345" spans="1:9">
      <c r="A345" s="28">
        <v>2344</v>
      </c>
      <c r="B345" s="12" t="s">
        <v>423</v>
      </c>
      <c r="C345" s="28" t="s">
        <v>3624</v>
      </c>
      <c r="D345" s="28" t="s">
        <v>3625</v>
      </c>
      <c r="E345" s="363" t="s">
        <v>1335</v>
      </c>
      <c r="F345" s="78">
        <f t="shared" si="5"/>
        <v>21</v>
      </c>
      <c r="G345" s="28" t="s">
        <v>1189</v>
      </c>
      <c r="H345" s="363" t="s">
        <v>50</v>
      </c>
      <c r="I345" s="25"/>
    </row>
    <row r="346" spans="1:9">
      <c r="A346" s="28">
        <v>2345</v>
      </c>
      <c r="B346" s="12" t="s">
        <v>424</v>
      </c>
      <c r="C346" s="28" t="s">
        <v>3626</v>
      </c>
      <c r="D346" s="28" t="s">
        <v>3627</v>
      </c>
      <c r="E346" s="363" t="s">
        <v>1335</v>
      </c>
      <c r="F346" s="78">
        <f t="shared" si="5"/>
        <v>21</v>
      </c>
      <c r="G346" s="28" t="s">
        <v>1189</v>
      </c>
      <c r="H346" s="363" t="s">
        <v>50</v>
      </c>
      <c r="I346" s="25"/>
    </row>
    <row r="347" spans="1:9">
      <c r="A347" s="28">
        <v>2346</v>
      </c>
      <c r="B347" s="12" t="s">
        <v>425</v>
      </c>
      <c r="C347" s="28" t="s">
        <v>4126</v>
      </c>
      <c r="D347" s="28" t="s">
        <v>4127</v>
      </c>
      <c r="E347" s="363" t="s">
        <v>1335</v>
      </c>
      <c r="F347" s="78">
        <f t="shared" si="5"/>
        <v>21</v>
      </c>
      <c r="G347" s="28" t="s">
        <v>1189</v>
      </c>
      <c r="H347" s="363" t="s">
        <v>47</v>
      </c>
      <c r="I347" s="25"/>
    </row>
    <row r="348" spans="1:9">
      <c r="A348" s="28">
        <v>2347</v>
      </c>
      <c r="B348" s="12" t="s">
        <v>426</v>
      </c>
      <c r="C348" s="28" t="s">
        <v>4123</v>
      </c>
      <c r="D348" s="28" t="s">
        <v>4837</v>
      </c>
      <c r="E348" s="363" t="s">
        <v>1335</v>
      </c>
      <c r="F348" s="78">
        <f t="shared" si="5"/>
        <v>21</v>
      </c>
      <c r="G348" s="28" t="s">
        <v>1189</v>
      </c>
      <c r="H348" s="363" t="s">
        <v>47</v>
      </c>
      <c r="I348" s="25"/>
    </row>
    <row r="349" spans="1:9">
      <c r="A349" s="28">
        <v>2348</v>
      </c>
      <c r="B349" s="12" t="s">
        <v>427</v>
      </c>
      <c r="C349" s="28" t="s">
        <v>4124</v>
      </c>
      <c r="D349" s="28" t="s">
        <v>4125</v>
      </c>
      <c r="E349" s="363" t="s">
        <v>1335</v>
      </c>
      <c r="F349" s="78">
        <f t="shared" si="5"/>
        <v>21</v>
      </c>
      <c r="G349" s="28" t="s">
        <v>1189</v>
      </c>
      <c r="H349" s="363" t="s">
        <v>47</v>
      </c>
      <c r="I349" s="25"/>
    </row>
    <row r="350" spans="1:9">
      <c r="A350" s="28">
        <v>2349</v>
      </c>
      <c r="B350" s="12" t="s">
        <v>428</v>
      </c>
      <c r="C350" s="28" t="s">
        <v>5123</v>
      </c>
      <c r="D350" s="28" t="s">
        <v>4838</v>
      </c>
      <c r="E350" s="363" t="s">
        <v>400</v>
      </c>
      <c r="F350" s="78">
        <f t="shared" si="5"/>
        <v>23</v>
      </c>
      <c r="G350" s="28" t="s">
        <v>1199</v>
      </c>
      <c r="H350" s="363" t="s">
        <v>80</v>
      </c>
      <c r="I350" s="25"/>
    </row>
    <row r="351" spans="1:9">
      <c r="A351" s="28">
        <v>2350</v>
      </c>
      <c r="B351" s="12" t="s">
        <v>429</v>
      </c>
      <c r="C351" s="28" t="s">
        <v>5124</v>
      </c>
      <c r="D351" s="28" t="s">
        <v>5125</v>
      </c>
      <c r="E351" s="363" t="s">
        <v>400</v>
      </c>
      <c r="F351" s="78">
        <f t="shared" si="5"/>
        <v>23</v>
      </c>
      <c r="G351" s="28" t="s">
        <v>1205</v>
      </c>
      <c r="H351" s="363" t="s">
        <v>80</v>
      </c>
      <c r="I351" s="25"/>
    </row>
    <row r="352" spans="1:9">
      <c r="A352" s="28">
        <v>2351</v>
      </c>
      <c r="B352" s="12" t="s">
        <v>430</v>
      </c>
      <c r="C352" s="28" t="s">
        <v>5126</v>
      </c>
      <c r="D352" s="28" t="s">
        <v>5127</v>
      </c>
      <c r="E352" s="363" t="s">
        <v>1335</v>
      </c>
      <c r="F352" s="78">
        <f t="shared" si="5"/>
        <v>21</v>
      </c>
      <c r="G352" s="28" t="s">
        <v>5117</v>
      </c>
      <c r="H352" s="363" t="s">
        <v>222</v>
      </c>
      <c r="I352" s="25"/>
    </row>
    <row r="353" spans="1:9">
      <c r="A353" s="28">
        <v>2352</v>
      </c>
      <c r="B353" s="12" t="s">
        <v>431</v>
      </c>
      <c r="C353" s="28" t="s">
        <v>5128</v>
      </c>
      <c r="D353" s="28" t="s">
        <v>5129</v>
      </c>
      <c r="E353" s="363" t="s">
        <v>1335</v>
      </c>
      <c r="F353" s="78">
        <f t="shared" si="5"/>
        <v>21</v>
      </c>
      <c r="G353" s="28" t="s">
        <v>5117</v>
      </c>
      <c r="H353" s="363" t="s">
        <v>222</v>
      </c>
      <c r="I353" s="25"/>
    </row>
    <row r="354" spans="1:9">
      <c r="A354" s="28">
        <v>2353</v>
      </c>
      <c r="B354" s="12" t="s">
        <v>432</v>
      </c>
      <c r="C354" s="28" t="s">
        <v>5130</v>
      </c>
      <c r="D354" s="28" t="s">
        <v>5131</v>
      </c>
      <c r="E354" s="363" t="s">
        <v>1335</v>
      </c>
      <c r="F354" s="78">
        <f t="shared" si="5"/>
        <v>21</v>
      </c>
      <c r="G354" s="28" t="s">
        <v>5117</v>
      </c>
      <c r="H354" s="363" t="s">
        <v>222</v>
      </c>
      <c r="I354" s="25"/>
    </row>
    <row r="355" spans="1:9">
      <c r="A355" s="28">
        <v>2354</v>
      </c>
      <c r="B355" s="12" t="s">
        <v>433</v>
      </c>
      <c r="C355" s="28" t="s">
        <v>5132</v>
      </c>
      <c r="D355" s="28" t="s">
        <v>5133</v>
      </c>
      <c r="E355" s="363" t="s">
        <v>1335</v>
      </c>
      <c r="F355" s="78">
        <f t="shared" si="5"/>
        <v>21</v>
      </c>
      <c r="G355" s="28" t="s">
        <v>5117</v>
      </c>
      <c r="H355" s="363" t="s">
        <v>63</v>
      </c>
      <c r="I355" s="25"/>
    </row>
    <row r="356" spans="1:9">
      <c r="A356" s="28">
        <v>2355</v>
      </c>
      <c r="B356" s="12" t="s">
        <v>434</v>
      </c>
      <c r="C356" s="28" t="s">
        <v>5134</v>
      </c>
      <c r="D356" s="28" t="s">
        <v>5135</v>
      </c>
      <c r="E356" s="363" t="s">
        <v>1335</v>
      </c>
      <c r="F356" s="78">
        <f t="shared" si="5"/>
        <v>21</v>
      </c>
      <c r="G356" s="28" t="s">
        <v>5117</v>
      </c>
      <c r="H356" s="363" t="s">
        <v>63</v>
      </c>
      <c r="I356" s="25"/>
    </row>
    <row r="357" spans="1:9">
      <c r="A357" s="28">
        <v>2356</v>
      </c>
      <c r="B357" s="12" t="s">
        <v>435</v>
      </c>
      <c r="C357" s="28" t="s">
        <v>5136</v>
      </c>
      <c r="D357" s="28" t="s">
        <v>5137</v>
      </c>
      <c r="E357" s="363" t="s">
        <v>1335</v>
      </c>
      <c r="F357" s="78">
        <f t="shared" si="5"/>
        <v>21</v>
      </c>
      <c r="G357" s="28" t="s">
        <v>5117</v>
      </c>
      <c r="H357" s="363" t="s">
        <v>63</v>
      </c>
      <c r="I357" s="25"/>
    </row>
    <row r="358" spans="1:9">
      <c r="A358" s="28">
        <v>2357</v>
      </c>
      <c r="B358" s="12" t="s">
        <v>436</v>
      </c>
      <c r="C358" s="28" t="s">
        <v>5138</v>
      </c>
      <c r="D358" s="28" t="s">
        <v>5139</v>
      </c>
      <c r="E358" s="363" t="s">
        <v>1335</v>
      </c>
      <c r="F358" s="78">
        <f t="shared" si="5"/>
        <v>21</v>
      </c>
      <c r="G358" s="28" t="s">
        <v>5117</v>
      </c>
      <c r="H358" s="363" t="s">
        <v>63</v>
      </c>
      <c r="I358" s="25"/>
    </row>
    <row r="359" spans="1:9">
      <c r="A359" s="28">
        <v>2358</v>
      </c>
      <c r="B359" s="12" t="s">
        <v>437</v>
      </c>
      <c r="C359" s="28" t="s">
        <v>5140</v>
      </c>
      <c r="D359" s="28" t="s">
        <v>5141</v>
      </c>
      <c r="E359" s="363" t="s">
        <v>1335</v>
      </c>
      <c r="F359" s="78">
        <f t="shared" si="5"/>
        <v>21</v>
      </c>
      <c r="G359" s="28" t="s">
        <v>5117</v>
      </c>
      <c r="H359" s="363" t="s">
        <v>63</v>
      </c>
      <c r="I359" s="25"/>
    </row>
    <row r="360" spans="1:9">
      <c r="A360" s="28">
        <v>2359</v>
      </c>
      <c r="B360" s="12" t="s">
        <v>438</v>
      </c>
      <c r="C360" s="28" t="s">
        <v>5142</v>
      </c>
      <c r="D360" s="28" t="s">
        <v>5143</v>
      </c>
      <c r="E360" s="363" t="s">
        <v>1168</v>
      </c>
      <c r="F360" s="78">
        <f t="shared" si="5"/>
        <v>24</v>
      </c>
      <c r="G360" s="28" t="s">
        <v>1192</v>
      </c>
      <c r="H360" s="363" t="s">
        <v>63</v>
      </c>
      <c r="I360" s="25"/>
    </row>
    <row r="361" spans="1:9">
      <c r="A361" s="28">
        <v>2360</v>
      </c>
      <c r="B361" s="12" t="s">
        <v>439</v>
      </c>
      <c r="C361" s="28" t="s">
        <v>5144</v>
      </c>
      <c r="D361" s="28" t="s">
        <v>5145</v>
      </c>
      <c r="E361" s="363" t="s">
        <v>1168</v>
      </c>
      <c r="F361" s="78">
        <f t="shared" si="5"/>
        <v>24</v>
      </c>
      <c r="G361" s="28" t="s">
        <v>1192</v>
      </c>
      <c r="H361" s="363" t="s">
        <v>63</v>
      </c>
      <c r="I361" s="25"/>
    </row>
    <row r="362" spans="1:9">
      <c r="A362" s="28">
        <v>2361</v>
      </c>
      <c r="B362" s="12" t="s">
        <v>440</v>
      </c>
      <c r="C362" s="28" t="s">
        <v>5146</v>
      </c>
      <c r="D362" s="28" t="s">
        <v>5147</v>
      </c>
      <c r="E362" s="363" t="s">
        <v>1168</v>
      </c>
      <c r="F362" s="78">
        <f t="shared" si="5"/>
        <v>24</v>
      </c>
      <c r="G362" s="28" t="s">
        <v>1192</v>
      </c>
      <c r="H362" s="363" t="s">
        <v>63</v>
      </c>
      <c r="I362" s="25"/>
    </row>
    <row r="363" spans="1:9">
      <c r="A363" s="28">
        <v>2362</v>
      </c>
      <c r="B363" s="12" t="s">
        <v>441</v>
      </c>
      <c r="C363" s="28" t="s">
        <v>5148</v>
      </c>
      <c r="D363" s="28" t="s">
        <v>5149</v>
      </c>
      <c r="E363" s="363" t="s">
        <v>1168</v>
      </c>
      <c r="F363" s="78">
        <f t="shared" si="5"/>
        <v>24</v>
      </c>
      <c r="G363" s="28" t="s">
        <v>1192</v>
      </c>
      <c r="H363" s="363" t="s">
        <v>63</v>
      </c>
      <c r="I363" s="25"/>
    </row>
    <row r="364" spans="1:9">
      <c r="A364" s="28">
        <v>2363</v>
      </c>
      <c r="B364" s="12" t="s">
        <v>442</v>
      </c>
      <c r="C364" s="28" t="s">
        <v>5150</v>
      </c>
      <c r="D364" s="28" t="s">
        <v>5151</v>
      </c>
      <c r="E364" s="363" t="s">
        <v>1168</v>
      </c>
      <c r="F364" s="78">
        <f t="shared" si="5"/>
        <v>24</v>
      </c>
      <c r="G364" s="28" t="s">
        <v>1192</v>
      </c>
      <c r="H364" s="363" t="s">
        <v>63</v>
      </c>
      <c r="I364" s="25"/>
    </row>
    <row r="365" spans="1:9">
      <c r="A365" s="28">
        <v>2364</v>
      </c>
      <c r="B365" s="12" t="s">
        <v>443</v>
      </c>
      <c r="C365" s="28" t="s">
        <v>5152</v>
      </c>
      <c r="D365" s="28" t="s">
        <v>5153</v>
      </c>
      <c r="E365" s="363" t="s">
        <v>1168</v>
      </c>
      <c r="F365" s="78">
        <f t="shared" si="5"/>
        <v>24</v>
      </c>
      <c r="G365" s="28" t="s">
        <v>1192</v>
      </c>
      <c r="H365" s="363" t="s">
        <v>50</v>
      </c>
      <c r="I365" s="25"/>
    </row>
    <row r="366" spans="1:9">
      <c r="A366" s="28">
        <v>2365</v>
      </c>
      <c r="B366" s="12" t="s">
        <v>444</v>
      </c>
      <c r="C366" s="28" t="s">
        <v>5154</v>
      </c>
      <c r="D366" s="28" t="s">
        <v>5155</v>
      </c>
      <c r="E366" s="363" t="s">
        <v>1168</v>
      </c>
      <c r="F366" s="78">
        <f t="shared" si="5"/>
        <v>24</v>
      </c>
      <c r="G366" s="28" t="s">
        <v>1192</v>
      </c>
      <c r="H366" s="363" t="s">
        <v>50</v>
      </c>
      <c r="I366" s="25"/>
    </row>
    <row r="367" spans="1:9">
      <c r="A367" s="28">
        <v>2366</v>
      </c>
      <c r="B367" s="12" t="s">
        <v>445</v>
      </c>
      <c r="C367" s="28" t="s">
        <v>5156</v>
      </c>
      <c r="D367" s="28" t="s">
        <v>5157</v>
      </c>
      <c r="E367" s="363" t="s">
        <v>1168</v>
      </c>
      <c r="F367" s="78">
        <f t="shared" si="5"/>
        <v>24</v>
      </c>
      <c r="G367" s="28" t="s">
        <v>1192</v>
      </c>
      <c r="H367" s="363" t="s">
        <v>47</v>
      </c>
      <c r="I367" s="25"/>
    </row>
    <row r="368" spans="1:9">
      <c r="A368" s="28">
        <v>2367</v>
      </c>
      <c r="B368" s="12" t="s">
        <v>446</v>
      </c>
      <c r="C368" s="28" t="s">
        <v>5158</v>
      </c>
      <c r="D368" s="28" t="s">
        <v>5159</v>
      </c>
      <c r="E368" s="363" t="s">
        <v>1168</v>
      </c>
      <c r="F368" s="78">
        <f t="shared" si="5"/>
        <v>24</v>
      </c>
      <c r="G368" s="28" t="s">
        <v>1192</v>
      </c>
      <c r="H368" s="363" t="s">
        <v>47</v>
      </c>
      <c r="I368" s="25"/>
    </row>
    <row r="369" spans="1:9">
      <c r="A369" s="28">
        <v>2368</v>
      </c>
      <c r="B369" s="12" t="s">
        <v>447</v>
      </c>
      <c r="C369" s="28" t="s">
        <v>5160</v>
      </c>
      <c r="D369" s="28" t="s">
        <v>5161</v>
      </c>
      <c r="E369" s="363" t="s">
        <v>1168</v>
      </c>
      <c r="F369" s="78">
        <f t="shared" si="5"/>
        <v>24</v>
      </c>
      <c r="G369" s="28" t="s">
        <v>1192</v>
      </c>
      <c r="H369" s="363" t="s">
        <v>47</v>
      </c>
      <c r="I369" s="25"/>
    </row>
    <row r="370" spans="1:9">
      <c r="A370" s="28">
        <v>2369</v>
      </c>
      <c r="B370" s="12" t="s">
        <v>448</v>
      </c>
      <c r="C370" s="28" t="s">
        <v>5162</v>
      </c>
      <c r="D370" s="28" t="s">
        <v>5163</v>
      </c>
      <c r="E370" s="363" t="s">
        <v>1168</v>
      </c>
      <c r="F370" s="78">
        <f t="shared" si="5"/>
        <v>24</v>
      </c>
      <c r="G370" s="28" t="s">
        <v>1192</v>
      </c>
      <c r="H370" s="363" t="s">
        <v>47</v>
      </c>
      <c r="I370" s="25"/>
    </row>
    <row r="371" spans="1:9">
      <c r="A371" s="28">
        <v>2370</v>
      </c>
      <c r="B371" s="12" t="s">
        <v>449</v>
      </c>
      <c r="C371" s="28" t="s">
        <v>5164</v>
      </c>
      <c r="D371" s="28" t="s">
        <v>3676</v>
      </c>
      <c r="E371" s="363" t="s">
        <v>400</v>
      </c>
      <c r="F371" s="78">
        <f t="shared" si="5"/>
        <v>23</v>
      </c>
      <c r="G371" s="28" t="s">
        <v>1193</v>
      </c>
      <c r="H371" s="363" t="s">
        <v>50</v>
      </c>
      <c r="I371" s="25"/>
    </row>
    <row r="372" spans="1:9">
      <c r="A372" s="28">
        <v>2371</v>
      </c>
      <c r="B372" s="12" t="s">
        <v>450</v>
      </c>
      <c r="C372" s="28" t="s">
        <v>5165</v>
      </c>
      <c r="D372" s="28" t="s">
        <v>5166</v>
      </c>
      <c r="E372" s="363" t="s">
        <v>796</v>
      </c>
      <c r="F372" s="78">
        <f t="shared" si="5"/>
        <v>22</v>
      </c>
      <c r="G372" s="28" t="s">
        <v>1193</v>
      </c>
      <c r="H372" s="363" t="s">
        <v>80</v>
      </c>
      <c r="I372" s="25"/>
    </row>
    <row r="373" spans="1:9">
      <c r="A373" s="28">
        <v>2372</v>
      </c>
      <c r="B373" s="12" t="s">
        <v>451</v>
      </c>
      <c r="C373" s="28" t="s">
        <v>5167</v>
      </c>
      <c r="D373" s="28" t="s">
        <v>5168</v>
      </c>
      <c r="E373" s="363" t="s">
        <v>400</v>
      </c>
      <c r="F373" s="78">
        <f t="shared" si="5"/>
        <v>23</v>
      </c>
      <c r="G373" s="28" t="s">
        <v>1193</v>
      </c>
      <c r="H373" s="363" t="s">
        <v>80</v>
      </c>
      <c r="I373" s="25"/>
    </row>
    <row r="374" spans="1:9">
      <c r="A374" s="28">
        <v>2373</v>
      </c>
      <c r="B374" s="12" t="s">
        <v>452</v>
      </c>
      <c r="C374" s="28" t="s">
        <v>5169</v>
      </c>
      <c r="D374" s="28" t="s">
        <v>5170</v>
      </c>
      <c r="E374" s="363" t="s">
        <v>1335</v>
      </c>
      <c r="F374" s="78">
        <f t="shared" si="5"/>
        <v>21</v>
      </c>
      <c r="G374" s="28" t="s">
        <v>1193</v>
      </c>
      <c r="H374" s="363" t="s">
        <v>80</v>
      </c>
      <c r="I374" s="25"/>
    </row>
    <row r="375" spans="1:9">
      <c r="A375" s="28">
        <v>2374</v>
      </c>
      <c r="B375" s="12" t="s">
        <v>453</v>
      </c>
      <c r="C375" s="28" t="s">
        <v>5171</v>
      </c>
      <c r="D375" s="28" t="s">
        <v>5172</v>
      </c>
      <c r="E375" s="363" t="s">
        <v>796</v>
      </c>
      <c r="F375" s="78">
        <f t="shared" si="5"/>
        <v>22</v>
      </c>
      <c r="G375" s="28" t="s">
        <v>1194</v>
      </c>
      <c r="H375" s="363" t="s">
        <v>47</v>
      </c>
      <c r="I375" s="25"/>
    </row>
    <row r="376" spans="1:9">
      <c r="A376" s="28">
        <v>2375</v>
      </c>
      <c r="B376" s="12" t="s">
        <v>454</v>
      </c>
      <c r="C376" s="28" t="s">
        <v>5173</v>
      </c>
      <c r="D376" s="28" t="s">
        <v>5174</v>
      </c>
      <c r="E376" s="363" t="s">
        <v>796</v>
      </c>
      <c r="F376" s="78">
        <f t="shared" si="5"/>
        <v>22</v>
      </c>
      <c r="G376" s="28" t="s">
        <v>1194</v>
      </c>
      <c r="H376" s="363" t="s">
        <v>47</v>
      </c>
      <c r="I376" s="25"/>
    </row>
    <row r="377" spans="1:9">
      <c r="A377" s="28">
        <v>2376</v>
      </c>
      <c r="B377" s="12" t="s">
        <v>455</v>
      </c>
      <c r="C377" s="28" t="s">
        <v>5175</v>
      </c>
      <c r="D377" s="28" t="s">
        <v>5176</v>
      </c>
      <c r="E377" s="363" t="s">
        <v>796</v>
      </c>
      <c r="F377" s="78">
        <f t="shared" si="5"/>
        <v>22</v>
      </c>
      <c r="G377" s="28" t="s">
        <v>1194</v>
      </c>
      <c r="H377" s="363" t="s">
        <v>47</v>
      </c>
      <c r="I377" s="25"/>
    </row>
    <row r="378" spans="1:9">
      <c r="A378" s="28">
        <v>2377</v>
      </c>
      <c r="B378" s="12" t="s">
        <v>456</v>
      </c>
      <c r="C378" s="28" t="s">
        <v>5177</v>
      </c>
      <c r="D378" s="28" t="s">
        <v>5178</v>
      </c>
      <c r="E378" s="363" t="s">
        <v>796</v>
      </c>
      <c r="F378" s="78">
        <f t="shared" si="5"/>
        <v>22</v>
      </c>
      <c r="G378" s="28" t="s">
        <v>1194</v>
      </c>
      <c r="H378" s="363" t="s">
        <v>47</v>
      </c>
      <c r="I378" s="25"/>
    </row>
    <row r="379" spans="1:9">
      <c r="A379" s="28">
        <v>2378</v>
      </c>
      <c r="B379" s="12" t="s">
        <v>457</v>
      </c>
      <c r="C379" s="28" t="s">
        <v>5179</v>
      </c>
      <c r="D379" s="28" t="s">
        <v>5180</v>
      </c>
      <c r="E379" s="363" t="s">
        <v>796</v>
      </c>
      <c r="F379" s="78">
        <f t="shared" si="5"/>
        <v>22</v>
      </c>
      <c r="G379" s="28" t="s">
        <v>1194</v>
      </c>
      <c r="H379" s="363" t="s">
        <v>47</v>
      </c>
      <c r="I379" s="25"/>
    </row>
    <row r="380" spans="1:9">
      <c r="A380" s="28">
        <v>2379</v>
      </c>
      <c r="B380" s="12" t="s">
        <v>458</v>
      </c>
      <c r="C380" s="28" t="s">
        <v>5181</v>
      </c>
      <c r="D380" s="28" t="s">
        <v>5182</v>
      </c>
      <c r="E380" s="363" t="s">
        <v>796</v>
      </c>
      <c r="F380" s="78">
        <f t="shared" si="5"/>
        <v>22</v>
      </c>
      <c r="G380" s="28" t="s">
        <v>1194</v>
      </c>
      <c r="H380" s="363" t="s">
        <v>47</v>
      </c>
      <c r="I380" s="25"/>
    </row>
    <row r="381" spans="1:9">
      <c r="A381" s="28">
        <v>2380</v>
      </c>
      <c r="B381" s="12" t="s">
        <v>459</v>
      </c>
      <c r="C381" s="28" t="s">
        <v>5183</v>
      </c>
      <c r="D381" s="28" t="s">
        <v>5184</v>
      </c>
      <c r="E381" s="363" t="s">
        <v>796</v>
      </c>
      <c r="F381" s="78">
        <f t="shared" si="5"/>
        <v>22</v>
      </c>
      <c r="G381" s="28" t="s">
        <v>1194</v>
      </c>
      <c r="H381" s="363" t="s">
        <v>50</v>
      </c>
      <c r="I381" s="25"/>
    </row>
    <row r="382" spans="1:9">
      <c r="A382" s="28">
        <v>2381</v>
      </c>
      <c r="B382" s="12" t="s">
        <v>460</v>
      </c>
      <c r="C382" s="28" t="s">
        <v>5185</v>
      </c>
      <c r="D382" s="28" t="s">
        <v>5186</v>
      </c>
      <c r="E382" s="363" t="s">
        <v>796</v>
      </c>
      <c r="F382" s="78">
        <f t="shared" si="5"/>
        <v>22</v>
      </c>
      <c r="G382" s="28" t="s">
        <v>1194</v>
      </c>
      <c r="H382" s="363" t="s">
        <v>50</v>
      </c>
      <c r="I382" s="25"/>
    </row>
    <row r="383" spans="1:9">
      <c r="A383" s="28">
        <v>2382</v>
      </c>
      <c r="B383" s="12" t="s">
        <v>461</v>
      </c>
      <c r="C383" s="28" t="s">
        <v>5187</v>
      </c>
      <c r="D383" s="28" t="s">
        <v>5188</v>
      </c>
      <c r="E383" s="363" t="s">
        <v>796</v>
      </c>
      <c r="F383" s="78">
        <f t="shared" si="5"/>
        <v>22</v>
      </c>
      <c r="G383" s="28" t="s">
        <v>1194</v>
      </c>
      <c r="H383" s="363" t="s">
        <v>50</v>
      </c>
      <c r="I383" s="25"/>
    </row>
    <row r="384" spans="1:9">
      <c r="A384" s="28">
        <v>2383</v>
      </c>
      <c r="B384" s="12" t="s">
        <v>462</v>
      </c>
      <c r="C384" s="28" t="s">
        <v>5189</v>
      </c>
      <c r="D384" s="28" t="s">
        <v>5190</v>
      </c>
      <c r="E384" s="363" t="s">
        <v>796</v>
      </c>
      <c r="F384" s="78">
        <f t="shared" si="5"/>
        <v>22</v>
      </c>
      <c r="G384" s="28" t="s">
        <v>1194</v>
      </c>
      <c r="H384" s="363" t="s">
        <v>50</v>
      </c>
      <c r="I384" s="25"/>
    </row>
    <row r="385" spans="1:9">
      <c r="A385" s="28">
        <v>2384</v>
      </c>
      <c r="B385" s="12" t="s">
        <v>463</v>
      </c>
      <c r="C385" s="28" t="s">
        <v>5191</v>
      </c>
      <c r="D385" s="28" t="s">
        <v>5192</v>
      </c>
      <c r="E385" s="363" t="s">
        <v>796</v>
      </c>
      <c r="F385" s="78">
        <f t="shared" si="5"/>
        <v>22</v>
      </c>
      <c r="G385" s="28" t="s">
        <v>1194</v>
      </c>
      <c r="H385" s="363" t="s">
        <v>50</v>
      </c>
      <c r="I385" s="25"/>
    </row>
    <row r="386" spans="1:9">
      <c r="A386" s="28">
        <v>2385</v>
      </c>
      <c r="B386" s="12" t="s">
        <v>464</v>
      </c>
      <c r="C386" s="28" t="s">
        <v>5193</v>
      </c>
      <c r="D386" s="28" t="s">
        <v>5194</v>
      </c>
      <c r="E386" s="363" t="s">
        <v>796</v>
      </c>
      <c r="F386" s="78">
        <f t="shared" ref="F386:F449" si="6">VLOOKUP(E386,$M$1:$N$48,2,FALSE)</f>
        <v>22</v>
      </c>
      <c r="G386" s="28" t="s">
        <v>1194</v>
      </c>
      <c r="H386" s="363" t="s">
        <v>50</v>
      </c>
      <c r="I386" s="25"/>
    </row>
    <row r="387" spans="1:9">
      <c r="A387" s="28">
        <v>2386</v>
      </c>
      <c r="B387" s="12" t="s">
        <v>465</v>
      </c>
      <c r="C387" s="28" t="s">
        <v>5195</v>
      </c>
      <c r="D387" s="28" t="s">
        <v>5196</v>
      </c>
      <c r="E387" s="363" t="s">
        <v>796</v>
      </c>
      <c r="F387" s="78">
        <f t="shared" si="6"/>
        <v>22</v>
      </c>
      <c r="G387" s="28" t="s">
        <v>1194</v>
      </c>
      <c r="H387" s="363" t="s">
        <v>63</v>
      </c>
      <c r="I387" s="25"/>
    </row>
    <row r="388" spans="1:9">
      <c r="A388" s="28">
        <v>2387</v>
      </c>
      <c r="B388" s="12" t="s">
        <v>466</v>
      </c>
      <c r="C388" s="28" t="s">
        <v>5197</v>
      </c>
      <c r="D388" s="28" t="s">
        <v>5198</v>
      </c>
      <c r="E388" s="363" t="s">
        <v>796</v>
      </c>
      <c r="F388" s="78">
        <f t="shared" si="6"/>
        <v>22</v>
      </c>
      <c r="G388" s="28" t="s">
        <v>1194</v>
      </c>
      <c r="H388" s="363" t="s">
        <v>63</v>
      </c>
      <c r="I388" s="25"/>
    </row>
    <row r="389" spans="1:9">
      <c r="A389" s="28">
        <v>2388</v>
      </c>
      <c r="B389" s="12" t="s">
        <v>467</v>
      </c>
      <c r="C389" s="28" t="s">
        <v>5199</v>
      </c>
      <c r="D389" s="28" t="s">
        <v>5200</v>
      </c>
      <c r="E389" s="363" t="s">
        <v>796</v>
      </c>
      <c r="F389" s="78">
        <f t="shared" si="6"/>
        <v>22</v>
      </c>
      <c r="G389" s="28" t="s">
        <v>1194</v>
      </c>
      <c r="H389" s="363" t="s">
        <v>63</v>
      </c>
      <c r="I389" s="25"/>
    </row>
    <row r="390" spans="1:9">
      <c r="A390" s="28">
        <v>2389</v>
      </c>
      <c r="B390" s="12" t="s">
        <v>468</v>
      </c>
      <c r="C390" s="28" t="s">
        <v>5201</v>
      </c>
      <c r="D390" s="28" t="s">
        <v>5202</v>
      </c>
      <c r="E390" s="363" t="s">
        <v>796</v>
      </c>
      <c r="F390" s="78">
        <f t="shared" si="6"/>
        <v>22</v>
      </c>
      <c r="G390" s="28" t="s">
        <v>1194</v>
      </c>
      <c r="H390" s="363" t="s">
        <v>63</v>
      </c>
      <c r="I390" s="25"/>
    </row>
    <row r="391" spans="1:9">
      <c r="A391" s="28">
        <v>2390</v>
      </c>
      <c r="B391" s="12" t="s">
        <v>469</v>
      </c>
      <c r="C391" s="28" t="s">
        <v>5203</v>
      </c>
      <c r="D391" s="28" t="s">
        <v>5204</v>
      </c>
      <c r="E391" s="363" t="s">
        <v>796</v>
      </c>
      <c r="F391" s="78">
        <f t="shared" si="6"/>
        <v>22</v>
      </c>
      <c r="G391" s="28" t="s">
        <v>1194</v>
      </c>
      <c r="H391" s="363" t="s">
        <v>63</v>
      </c>
      <c r="I391" s="25"/>
    </row>
    <row r="392" spans="1:9">
      <c r="A392" s="28">
        <v>2391</v>
      </c>
      <c r="B392" s="12" t="s">
        <v>470</v>
      </c>
      <c r="C392" s="28" t="s">
        <v>5205</v>
      </c>
      <c r="D392" s="28" t="s">
        <v>5206</v>
      </c>
      <c r="E392" s="363" t="s">
        <v>796</v>
      </c>
      <c r="F392" s="78">
        <f t="shared" si="6"/>
        <v>22</v>
      </c>
      <c r="G392" s="28" t="s">
        <v>1194</v>
      </c>
      <c r="H392" s="363" t="s">
        <v>63</v>
      </c>
      <c r="I392" s="25"/>
    </row>
    <row r="393" spans="1:9">
      <c r="A393" s="28">
        <v>2392</v>
      </c>
      <c r="B393" s="12" t="s">
        <v>471</v>
      </c>
      <c r="C393" s="28" t="s">
        <v>5207</v>
      </c>
      <c r="D393" s="28" t="s">
        <v>5208</v>
      </c>
      <c r="E393" s="363" t="s">
        <v>1335</v>
      </c>
      <c r="F393" s="78">
        <f t="shared" si="6"/>
        <v>21</v>
      </c>
      <c r="G393" s="28" t="s">
        <v>1199</v>
      </c>
      <c r="H393" s="363" t="s">
        <v>80</v>
      </c>
      <c r="I393" s="25"/>
    </row>
    <row r="394" spans="1:9">
      <c r="A394" s="28">
        <v>2393</v>
      </c>
      <c r="B394" s="12" t="s">
        <v>472</v>
      </c>
      <c r="C394" s="28" t="s">
        <v>5209</v>
      </c>
      <c r="D394" s="28" t="s">
        <v>5210</v>
      </c>
      <c r="E394" s="363" t="s">
        <v>400</v>
      </c>
      <c r="F394" s="78">
        <f t="shared" si="6"/>
        <v>23</v>
      </c>
      <c r="G394" s="28" t="s">
        <v>1203</v>
      </c>
      <c r="H394" s="363" t="s">
        <v>63</v>
      </c>
      <c r="I394" s="25"/>
    </row>
    <row r="395" spans="1:9">
      <c r="A395" s="28">
        <v>2394</v>
      </c>
      <c r="B395" s="12" t="s">
        <v>473</v>
      </c>
      <c r="C395" s="28" t="s">
        <v>5211</v>
      </c>
      <c r="D395" s="28" t="s">
        <v>5212</v>
      </c>
      <c r="E395" s="363" t="s">
        <v>400</v>
      </c>
      <c r="F395" s="78">
        <f t="shared" si="6"/>
        <v>23</v>
      </c>
      <c r="G395" s="28" t="s">
        <v>1203</v>
      </c>
      <c r="H395" s="363" t="s">
        <v>63</v>
      </c>
      <c r="I395" s="25"/>
    </row>
    <row r="396" spans="1:9">
      <c r="A396" s="28">
        <v>2395</v>
      </c>
      <c r="B396" s="12" t="s">
        <v>474</v>
      </c>
      <c r="C396" s="28" t="s">
        <v>5213</v>
      </c>
      <c r="D396" s="28" t="s">
        <v>5214</v>
      </c>
      <c r="E396" s="363" t="s">
        <v>400</v>
      </c>
      <c r="F396" s="78">
        <f t="shared" si="6"/>
        <v>23</v>
      </c>
      <c r="G396" s="28" t="s">
        <v>1203</v>
      </c>
      <c r="H396" s="363" t="s">
        <v>50</v>
      </c>
      <c r="I396" s="25"/>
    </row>
    <row r="397" spans="1:9">
      <c r="A397" s="28">
        <v>2396</v>
      </c>
      <c r="B397" s="12" t="s">
        <v>475</v>
      </c>
      <c r="C397" s="28" t="s">
        <v>5215</v>
      </c>
      <c r="D397" s="28" t="s">
        <v>5216</v>
      </c>
      <c r="E397" s="363" t="s">
        <v>1335</v>
      </c>
      <c r="F397" s="78">
        <f t="shared" si="6"/>
        <v>21</v>
      </c>
      <c r="G397" s="28" t="s">
        <v>1208</v>
      </c>
      <c r="H397" s="363" t="s">
        <v>80</v>
      </c>
      <c r="I397" s="25"/>
    </row>
    <row r="398" spans="1:9">
      <c r="A398" s="28">
        <v>2397</v>
      </c>
      <c r="B398" s="12" t="s">
        <v>476</v>
      </c>
      <c r="C398" s="28" t="s">
        <v>5217</v>
      </c>
      <c r="D398" s="28" t="s">
        <v>5218</v>
      </c>
      <c r="E398" s="363" t="s">
        <v>1168</v>
      </c>
      <c r="F398" s="78">
        <f t="shared" si="6"/>
        <v>24</v>
      </c>
      <c r="G398" s="28" t="s">
        <v>5121</v>
      </c>
      <c r="H398" s="363" t="s">
        <v>80</v>
      </c>
      <c r="I398" s="25"/>
    </row>
    <row r="399" spans="1:9">
      <c r="A399" s="28">
        <v>2398</v>
      </c>
      <c r="B399" s="12" t="s">
        <v>477</v>
      </c>
      <c r="C399" s="28" t="s">
        <v>5219</v>
      </c>
      <c r="D399" s="28" t="s">
        <v>5220</v>
      </c>
      <c r="E399" s="363" t="s">
        <v>1168</v>
      </c>
      <c r="F399" s="78">
        <f t="shared" si="6"/>
        <v>24</v>
      </c>
      <c r="G399" s="28" t="s">
        <v>5121</v>
      </c>
      <c r="H399" s="363" t="s">
        <v>80</v>
      </c>
      <c r="I399" s="25"/>
    </row>
    <row r="400" spans="1:9">
      <c r="A400" s="28">
        <v>2399</v>
      </c>
      <c r="B400" s="12" t="s">
        <v>478</v>
      </c>
      <c r="C400" s="28" t="s">
        <v>5221</v>
      </c>
      <c r="D400" s="28" t="s">
        <v>5222</v>
      </c>
      <c r="E400" s="363" t="s">
        <v>1168</v>
      </c>
      <c r="F400" s="78">
        <f t="shared" si="6"/>
        <v>24</v>
      </c>
      <c r="G400" s="28" t="s">
        <v>5121</v>
      </c>
      <c r="H400" s="363" t="s">
        <v>80</v>
      </c>
      <c r="I400" s="25"/>
    </row>
    <row r="401" spans="1:9">
      <c r="A401" s="28">
        <v>2400</v>
      </c>
      <c r="B401" s="12" t="s">
        <v>479</v>
      </c>
      <c r="C401" s="28" t="s">
        <v>5545</v>
      </c>
      <c r="D401" s="28" t="s">
        <v>5546</v>
      </c>
      <c r="E401" s="363" t="s">
        <v>400</v>
      </c>
      <c r="F401" s="78">
        <f t="shared" si="6"/>
        <v>23</v>
      </c>
      <c r="G401" s="28" t="s">
        <v>1183</v>
      </c>
      <c r="H401" s="363" t="s">
        <v>80</v>
      </c>
      <c r="I401" s="25"/>
    </row>
    <row r="402" spans="1:9">
      <c r="A402" s="28">
        <v>2401</v>
      </c>
      <c r="B402" s="12" t="s">
        <v>480</v>
      </c>
      <c r="C402" s="28" t="s">
        <v>5547</v>
      </c>
      <c r="D402" s="28" t="s">
        <v>5548</v>
      </c>
      <c r="E402" s="363" t="s">
        <v>1168</v>
      </c>
      <c r="F402" s="78">
        <f t="shared" si="6"/>
        <v>24</v>
      </c>
      <c r="G402" s="28" t="s">
        <v>1183</v>
      </c>
      <c r="H402" s="363" t="s">
        <v>80</v>
      </c>
      <c r="I402" s="25"/>
    </row>
    <row r="403" spans="1:9">
      <c r="A403" s="28">
        <v>2402</v>
      </c>
      <c r="B403" s="12" t="s">
        <v>481</v>
      </c>
      <c r="C403" s="28" t="s">
        <v>5549</v>
      </c>
      <c r="D403" s="28" t="s">
        <v>5550</v>
      </c>
      <c r="E403" s="363" t="s">
        <v>400</v>
      </c>
      <c r="F403" s="78">
        <f t="shared" si="6"/>
        <v>23</v>
      </c>
      <c r="G403" s="28" t="s">
        <v>1183</v>
      </c>
      <c r="H403" s="363" t="s">
        <v>80</v>
      </c>
    </row>
    <row r="404" spans="1:9">
      <c r="A404" s="28">
        <v>2403</v>
      </c>
      <c r="B404" s="12" t="s">
        <v>482</v>
      </c>
      <c r="C404" s="28" t="s">
        <v>5551</v>
      </c>
      <c r="D404" s="28" t="s">
        <v>5552</v>
      </c>
      <c r="E404" s="363" t="s">
        <v>400</v>
      </c>
      <c r="F404" s="78">
        <f t="shared" si="6"/>
        <v>23</v>
      </c>
      <c r="G404" s="28" t="s">
        <v>1183</v>
      </c>
      <c r="H404" s="363" t="s">
        <v>80</v>
      </c>
    </row>
    <row r="405" spans="1:9">
      <c r="A405" s="28">
        <v>2404</v>
      </c>
      <c r="B405" s="12" t="s">
        <v>483</v>
      </c>
      <c r="C405" s="28" t="s">
        <v>5553</v>
      </c>
      <c r="D405" s="28" t="s">
        <v>5554</v>
      </c>
      <c r="E405" s="363" t="s">
        <v>400</v>
      </c>
      <c r="F405" s="78">
        <f t="shared" si="6"/>
        <v>23</v>
      </c>
      <c r="G405" s="28" t="s">
        <v>1183</v>
      </c>
      <c r="H405" s="363" t="s">
        <v>80</v>
      </c>
    </row>
    <row r="406" spans="1:9">
      <c r="A406" s="28">
        <v>2405</v>
      </c>
      <c r="B406" s="12" t="s">
        <v>484</v>
      </c>
      <c r="C406" s="28" t="s">
        <v>5555</v>
      </c>
      <c r="D406" s="28" t="s">
        <v>5556</v>
      </c>
      <c r="E406" s="363" t="s">
        <v>400</v>
      </c>
      <c r="F406" s="78">
        <f t="shared" si="6"/>
        <v>23</v>
      </c>
      <c r="G406" s="28" t="s">
        <v>1183</v>
      </c>
      <c r="H406" s="363" t="s">
        <v>80</v>
      </c>
    </row>
    <row r="407" spans="1:9">
      <c r="A407" s="28">
        <v>2406</v>
      </c>
      <c r="B407" s="12" t="s">
        <v>485</v>
      </c>
      <c r="C407" s="28" t="s">
        <v>5557</v>
      </c>
      <c r="D407" s="28" t="s">
        <v>5558</v>
      </c>
      <c r="E407" s="363" t="s">
        <v>400</v>
      </c>
      <c r="F407" s="78">
        <f t="shared" si="6"/>
        <v>23</v>
      </c>
      <c r="G407" s="28" t="s">
        <v>1183</v>
      </c>
      <c r="H407" s="363" t="s">
        <v>80</v>
      </c>
    </row>
    <row r="408" spans="1:9">
      <c r="A408" s="28">
        <v>2407</v>
      </c>
      <c r="B408" s="12" t="s">
        <v>486</v>
      </c>
      <c r="C408" s="28" t="s">
        <v>5559</v>
      </c>
      <c r="D408" s="28" t="s">
        <v>5560</v>
      </c>
      <c r="E408" s="363" t="s">
        <v>1168</v>
      </c>
      <c r="F408" s="78">
        <f t="shared" si="6"/>
        <v>24</v>
      </c>
      <c r="G408" s="28" t="s">
        <v>1183</v>
      </c>
      <c r="H408" s="363" t="s">
        <v>80</v>
      </c>
    </row>
    <row r="409" spans="1:9">
      <c r="A409" s="28">
        <v>2408</v>
      </c>
      <c r="B409" s="12" t="s">
        <v>487</v>
      </c>
      <c r="C409" s="28" t="s">
        <v>5561</v>
      </c>
      <c r="D409" s="28" t="s">
        <v>5562</v>
      </c>
      <c r="E409" s="363" t="s">
        <v>400</v>
      </c>
      <c r="F409" s="78">
        <f t="shared" si="6"/>
        <v>23</v>
      </c>
      <c r="G409" s="28" t="s">
        <v>1184</v>
      </c>
      <c r="H409" s="363" t="s">
        <v>50</v>
      </c>
    </row>
    <row r="410" spans="1:9">
      <c r="A410" s="28">
        <v>2409</v>
      </c>
      <c r="B410" s="12" t="s">
        <v>488</v>
      </c>
      <c r="C410" s="28" t="s">
        <v>5563</v>
      </c>
      <c r="D410" s="28" t="s">
        <v>5564</v>
      </c>
      <c r="E410" s="363" t="s">
        <v>400</v>
      </c>
      <c r="F410" s="78">
        <f t="shared" si="6"/>
        <v>23</v>
      </c>
      <c r="G410" s="28" t="s">
        <v>1184</v>
      </c>
      <c r="H410" s="363" t="s">
        <v>47</v>
      </c>
    </row>
    <row r="411" spans="1:9">
      <c r="A411" s="28">
        <v>2410</v>
      </c>
      <c r="B411" s="12" t="s">
        <v>489</v>
      </c>
      <c r="C411" s="28" t="s">
        <v>5565</v>
      </c>
      <c r="D411" s="28" t="s">
        <v>5652</v>
      </c>
      <c r="E411" s="363" t="s">
        <v>1335</v>
      </c>
      <c r="F411" s="78">
        <f t="shared" si="6"/>
        <v>21</v>
      </c>
      <c r="G411" s="28" t="s">
        <v>1188</v>
      </c>
      <c r="H411" s="363" t="s">
        <v>47</v>
      </c>
    </row>
    <row r="412" spans="1:9">
      <c r="A412" s="28">
        <v>2411</v>
      </c>
      <c r="B412" s="12" t="s">
        <v>490</v>
      </c>
      <c r="C412" s="28" t="s">
        <v>5566</v>
      </c>
      <c r="D412" s="28" t="s">
        <v>5567</v>
      </c>
      <c r="E412" s="363" t="s">
        <v>1335</v>
      </c>
      <c r="F412" s="78">
        <f t="shared" si="6"/>
        <v>21</v>
      </c>
      <c r="G412" s="28" t="s">
        <v>1188</v>
      </c>
      <c r="H412" s="363" t="s">
        <v>80</v>
      </c>
    </row>
    <row r="413" spans="1:9">
      <c r="A413" s="28">
        <v>2412</v>
      </c>
      <c r="B413" s="12" t="s">
        <v>491</v>
      </c>
      <c r="C413" s="28" t="s">
        <v>5568</v>
      </c>
      <c r="D413" s="28" t="s">
        <v>5569</v>
      </c>
      <c r="E413" s="363" t="s">
        <v>1335</v>
      </c>
      <c r="F413" s="78">
        <f t="shared" si="6"/>
        <v>21</v>
      </c>
      <c r="G413" s="28" t="s">
        <v>1188</v>
      </c>
      <c r="H413" s="363" t="s">
        <v>80</v>
      </c>
    </row>
    <row r="414" spans="1:9">
      <c r="A414" s="28">
        <v>2413</v>
      </c>
      <c r="B414" s="12" t="s">
        <v>492</v>
      </c>
      <c r="C414" s="28" t="s">
        <v>5570</v>
      </c>
      <c r="D414" s="28" t="s">
        <v>5571</v>
      </c>
      <c r="E414" s="363" t="s">
        <v>1168</v>
      </c>
      <c r="F414" s="78">
        <f t="shared" si="6"/>
        <v>24</v>
      </c>
      <c r="G414" s="28" t="s">
        <v>1192</v>
      </c>
      <c r="H414" s="363" t="s">
        <v>80</v>
      </c>
    </row>
    <row r="415" spans="1:9">
      <c r="A415" s="28">
        <v>2414</v>
      </c>
      <c r="B415" s="12" t="s">
        <v>493</v>
      </c>
      <c r="C415" s="28" t="s">
        <v>5572</v>
      </c>
      <c r="D415" s="28" t="s">
        <v>5573</v>
      </c>
      <c r="E415" s="363" t="s">
        <v>1168</v>
      </c>
      <c r="F415" s="78">
        <f t="shared" si="6"/>
        <v>24</v>
      </c>
      <c r="G415" s="28" t="s">
        <v>1192</v>
      </c>
      <c r="H415" s="363" t="s">
        <v>80</v>
      </c>
    </row>
    <row r="416" spans="1:9">
      <c r="A416" s="28">
        <v>2415</v>
      </c>
      <c r="B416" s="12" t="s">
        <v>494</v>
      </c>
      <c r="C416" s="28" t="s">
        <v>5574</v>
      </c>
      <c r="D416" s="28" t="s">
        <v>5575</v>
      </c>
      <c r="E416" s="363" t="s">
        <v>1168</v>
      </c>
      <c r="F416" s="78">
        <f t="shared" si="6"/>
        <v>24</v>
      </c>
      <c r="G416" s="28" t="s">
        <v>1192</v>
      </c>
      <c r="H416" s="363" t="s">
        <v>80</v>
      </c>
    </row>
    <row r="417" spans="1:8">
      <c r="A417" s="28">
        <v>2416</v>
      </c>
      <c r="B417" s="12" t="s">
        <v>495</v>
      </c>
      <c r="C417" s="28" t="s">
        <v>5576</v>
      </c>
      <c r="D417" s="28" t="s">
        <v>5577</v>
      </c>
      <c r="E417" s="363" t="s">
        <v>1168</v>
      </c>
      <c r="F417" s="78">
        <f t="shared" si="6"/>
        <v>24</v>
      </c>
      <c r="G417" s="28" t="s">
        <v>1192</v>
      </c>
      <c r="H417" s="363" t="s">
        <v>80</v>
      </c>
    </row>
    <row r="418" spans="1:8">
      <c r="A418" s="28">
        <v>2417</v>
      </c>
      <c r="B418" s="12" t="s">
        <v>496</v>
      </c>
      <c r="C418" s="28" t="s">
        <v>5578</v>
      </c>
      <c r="D418" s="28" t="s">
        <v>5579</v>
      </c>
      <c r="E418" s="363" t="s">
        <v>1168</v>
      </c>
      <c r="F418" s="78">
        <f t="shared" si="6"/>
        <v>24</v>
      </c>
      <c r="G418" s="28" t="s">
        <v>1192</v>
      </c>
      <c r="H418" s="363" t="s">
        <v>63</v>
      </c>
    </row>
    <row r="419" spans="1:8">
      <c r="A419" s="28">
        <v>2418</v>
      </c>
      <c r="B419" s="12" t="s">
        <v>497</v>
      </c>
      <c r="C419" s="28" t="s">
        <v>5580</v>
      </c>
      <c r="D419" s="28" t="s">
        <v>5581</v>
      </c>
      <c r="E419" s="363" t="s">
        <v>400</v>
      </c>
      <c r="F419" s="78">
        <f t="shared" si="6"/>
        <v>23</v>
      </c>
      <c r="G419" s="28" t="s">
        <v>1212</v>
      </c>
      <c r="H419" s="363" t="s">
        <v>63</v>
      </c>
    </row>
    <row r="420" spans="1:8">
      <c r="A420" s="28">
        <v>2419</v>
      </c>
      <c r="B420" s="12" t="s">
        <v>498</v>
      </c>
      <c r="C420" s="28" t="s">
        <v>5582</v>
      </c>
      <c r="D420" s="28" t="s">
        <v>5583</v>
      </c>
      <c r="E420" s="363" t="s">
        <v>1168</v>
      </c>
      <c r="F420" s="78">
        <f t="shared" si="6"/>
        <v>24</v>
      </c>
      <c r="G420" s="28" t="s">
        <v>1212</v>
      </c>
      <c r="H420" s="363" t="s">
        <v>63</v>
      </c>
    </row>
    <row r="421" spans="1:8">
      <c r="A421" s="28">
        <v>2420</v>
      </c>
      <c r="B421" s="12" t="s">
        <v>499</v>
      </c>
      <c r="C421" s="28" t="s">
        <v>5584</v>
      </c>
      <c r="D421" s="28" t="s">
        <v>5585</v>
      </c>
      <c r="E421" s="363" t="s">
        <v>400</v>
      </c>
      <c r="F421" s="78">
        <f t="shared" si="6"/>
        <v>23</v>
      </c>
      <c r="G421" s="28" t="s">
        <v>1193</v>
      </c>
      <c r="H421" s="363" t="s">
        <v>80</v>
      </c>
    </row>
    <row r="422" spans="1:8">
      <c r="A422" s="28">
        <v>2421</v>
      </c>
      <c r="B422" s="12" t="s">
        <v>500</v>
      </c>
      <c r="C422" s="28" t="s">
        <v>5586</v>
      </c>
      <c r="D422" s="28" t="s">
        <v>5587</v>
      </c>
      <c r="E422" s="363" t="s">
        <v>400</v>
      </c>
      <c r="F422" s="78">
        <f t="shared" si="6"/>
        <v>23</v>
      </c>
      <c r="G422" s="28" t="s">
        <v>1193</v>
      </c>
      <c r="H422" s="363" t="s">
        <v>80</v>
      </c>
    </row>
    <row r="423" spans="1:8">
      <c r="A423" s="28">
        <v>2422</v>
      </c>
      <c r="B423" s="12" t="s">
        <v>501</v>
      </c>
      <c r="C423" s="28" t="s">
        <v>5588</v>
      </c>
      <c r="D423" s="28" t="s">
        <v>5589</v>
      </c>
      <c r="E423" s="363" t="s">
        <v>400</v>
      </c>
      <c r="F423" s="78">
        <f t="shared" si="6"/>
        <v>23</v>
      </c>
      <c r="G423" s="28" t="s">
        <v>1193</v>
      </c>
      <c r="H423" s="363" t="s">
        <v>80</v>
      </c>
    </row>
    <row r="424" spans="1:8">
      <c r="A424" s="28">
        <v>2423</v>
      </c>
      <c r="B424" s="12" t="s">
        <v>502</v>
      </c>
      <c r="C424" s="28" t="s">
        <v>5590</v>
      </c>
      <c r="D424" s="28" t="s">
        <v>5591</v>
      </c>
      <c r="E424" s="363" t="s">
        <v>796</v>
      </c>
      <c r="F424" s="78">
        <f t="shared" si="6"/>
        <v>22</v>
      </c>
      <c r="G424" s="28" t="s">
        <v>1218</v>
      </c>
      <c r="H424" s="363" t="s">
        <v>63</v>
      </c>
    </row>
    <row r="425" spans="1:8">
      <c r="A425" s="28">
        <v>2424</v>
      </c>
      <c r="B425" s="12" t="s">
        <v>503</v>
      </c>
      <c r="C425" s="28" t="s">
        <v>5592</v>
      </c>
      <c r="D425" s="28" t="s">
        <v>5593</v>
      </c>
      <c r="E425" s="363" t="s">
        <v>796</v>
      </c>
      <c r="F425" s="78">
        <f t="shared" si="6"/>
        <v>22</v>
      </c>
      <c r="G425" s="28" t="s">
        <v>1218</v>
      </c>
      <c r="H425" s="363" t="s">
        <v>50</v>
      </c>
    </row>
    <row r="426" spans="1:8">
      <c r="A426" s="28">
        <v>2425</v>
      </c>
      <c r="B426" s="12" t="s">
        <v>504</v>
      </c>
      <c r="C426" s="28" t="s">
        <v>5594</v>
      </c>
      <c r="D426" s="28" t="s">
        <v>5595</v>
      </c>
      <c r="E426" s="363" t="s">
        <v>796</v>
      </c>
      <c r="F426" s="78">
        <f t="shared" si="6"/>
        <v>22</v>
      </c>
      <c r="G426" s="28" t="s">
        <v>1218</v>
      </c>
      <c r="H426" s="363" t="s">
        <v>47</v>
      </c>
    </row>
    <row r="427" spans="1:8">
      <c r="A427" s="28">
        <v>2426</v>
      </c>
      <c r="B427" s="12" t="s">
        <v>505</v>
      </c>
      <c r="C427" s="28" t="s">
        <v>5596</v>
      </c>
      <c r="D427" s="28" t="s">
        <v>5597</v>
      </c>
      <c r="E427" s="363" t="s">
        <v>796</v>
      </c>
      <c r="F427" s="78">
        <f t="shared" si="6"/>
        <v>22</v>
      </c>
      <c r="G427" s="28" t="s">
        <v>1218</v>
      </c>
      <c r="H427" s="363" t="s">
        <v>47</v>
      </c>
    </row>
    <row r="428" spans="1:8">
      <c r="A428" s="28">
        <v>2427</v>
      </c>
      <c r="B428" s="12" t="s">
        <v>506</v>
      </c>
      <c r="C428" s="28" t="s">
        <v>5598</v>
      </c>
      <c r="D428" s="28" t="s">
        <v>5599</v>
      </c>
      <c r="E428" s="363" t="s">
        <v>796</v>
      </c>
      <c r="F428" s="78">
        <f t="shared" si="6"/>
        <v>22</v>
      </c>
      <c r="G428" s="28" t="s">
        <v>1218</v>
      </c>
      <c r="H428" s="363" t="s">
        <v>47</v>
      </c>
    </row>
    <row r="429" spans="1:8">
      <c r="A429" s="28">
        <v>2428</v>
      </c>
      <c r="B429" s="12" t="s">
        <v>507</v>
      </c>
      <c r="C429" s="28" t="s">
        <v>5600</v>
      </c>
      <c r="D429" s="28" t="s">
        <v>5601</v>
      </c>
      <c r="E429" s="363" t="s">
        <v>796</v>
      </c>
      <c r="F429" s="78">
        <f t="shared" si="6"/>
        <v>22</v>
      </c>
      <c r="G429" s="28" t="s">
        <v>1218</v>
      </c>
      <c r="H429" s="363" t="s">
        <v>47</v>
      </c>
    </row>
    <row r="430" spans="1:8">
      <c r="A430" s="28">
        <v>2429</v>
      </c>
      <c r="B430" s="12" t="s">
        <v>508</v>
      </c>
      <c r="C430" s="28" t="s">
        <v>5602</v>
      </c>
      <c r="D430" s="28" t="s">
        <v>5603</v>
      </c>
      <c r="E430" s="363" t="s">
        <v>796</v>
      </c>
      <c r="F430" s="78">
        <f t="shared" si="6"/>
        <v>22</v>
      </c>
      <c r="G430" s="28" t="s">
        <v>1218</v>
      </c>
      <c r="H430" s="363" t="s">
        <v>47</v>
      </c>
    </row>
    <row r="431" spans="1:8">
      <c r="A431" s="28">
        <v>2430</v>
      </c>
      <c r="B431" s="12" t="s">
        <v>509</v>
      </c>
      <c r="C431" s="28" t="s">
        <v>5604</v>
      </c>
      <c r="D431" s="28" t="s">
        <v>5605</v>
      </c>
      <c r="E431" s="363" t="s">
        <v>796</v>
      </c>
      <c r="F431" s="78">
        <f t="shared" si="6"/>
        <v>22</v>
      </c>
      <c r="G431" s="28" t="s">
        <v>1218</v>
      </c>
      <c r="H431" s="363" t="s">
        <v>80</v>
      </c>
    </row>
    <row r="432" spans="1:8">
      <c r="A432" s="28">
        <v>2431</v>
      </c>
      <c r="B432" s="12" t="s">
        <v>510</v>
      </c>
      <c r="C432" s="28" t="s">
        <v>5606</v>
      </c>
      <c r="D432" s="28" t="s">
        <v>5607</v>
      </c>
      <c r="E432" s="363" t="s">
        <v>400</v>
      </c>
      <c r="F432" s="78">
        <f t="shared" si="6"/>
        <v>23</v>
      </c>
      <c r="G432" s="28" t="s">
        <v>1196</v>
      </c>
      <c r="H432" s="363" t="s">
        <v>80</v>
      </c>
    </row>
    <row r="433" spans="1:8">
      <c r="A433" s="28">
        <v>2432</v>
      </c>
      <c r="B433" s="12" t="s">
        <v>511</v>
      </c>
      <c r="C433" s="28" t="s">
        <v>5608</v>
      </c>
      <c r="D433" s="28" t="s">
        <v>5609</v>
      </c>
      <c r="E433" s="363" t="s">
        <v>400</v>
      </c>
      <c r="F433" s="78">
        <f t="shared" si="6"/>
        <v>23</v>
      </c>
      <c r="G433" s="28" t="s">
        <v>1196</v>
      </c>
      <c r="H433" s="363" t="s">
        <v>80</v>
      </c>
    </row>
    <row r="434" spans="1:8">
      <c r="A434" s="28">
        <v>2433</v>
      </c>
      <c r="B434" s="12" t="s">
        <v>512</v>
      </c>
      <c r="C434" s="28" t="s">
        <v>5610</v>
      </c>
      <c r="D434" s="28" t="s">
        <v>5611</v>
      </c>
      <c r="E434" s="363" t="s">
        <v>159</v>
      </c>
      <c r="F434" s="78">
        <f t="shared" si="6"/>
        <v>25</v>
      </c>
      <c r="G434" s="28" t="s">
        <v>1199</v>
      </c>
      <c r="H434" s="363" t="s">
        <v>80</v>
      </c>
    </row>
    <row r="435" spans="1:8">
      <c r="A435" s="28">
        <v>2434</v>
      </c>
      <c r="B435" s="12" t="s">
        <v>513</v>
      </c>
      <c r="C435" s="28" t="s">
        <v>5612</v>
      </c>
      <c r="D435" s="28" t="s">
        <v>5613</v>
      </c>
      <c r="E435" s="363" t="s">
        <v>374</v>
      </c>
      <c r="F435" s="78">
        <f t="shared" si="6"/>
        <v>39</v>
      </c>
      <c r="G435" s="28" t="s">
        <v>1199</v>
      </c>
      <c r="H435" s="363" t="s">
        <v>80</v>
      </c>
    </row>
    <row r="436" spans="1:8">
      <c r="A436" s="28">
        <v>2435</v>
      </c>
      <c r="B436" s="12" t="s">
        <v>514</v>
      </c>
      <c r="C436" s="28" t="s">
        <v>5614</v>
      </c>
      <c r="D436" s="28" t="s">
        <v>5615</v>
      </c>
      <c r="E436" s="363" t="s">
        <v>400</v>
      </c>
      <c r="F436" s="78">
        <f t="shared" si="6"/>
        <v>23</v>
      </c>
      <c r="G436" s="28" t="s">
        <v>1199</v>
      </c>
      <c r="H436" s="363" t="s">
        <v>80</v>
      </c>
    </row>
    <row r="437" spans="1:8">
      <c r="A437" s="28">
        <v>2436</v>
      </c>
      <c r="B437" s="12" t="s">
        <v>515</v>
      </c>
      <c r="C437" s="28" t="s">
        <v>5616</v>
      </c>
      <c r="D437" s="28" t="s">
        <v>5617</v>
      </c>
      <c r="E437" s="363" t="s">
        <v>400</v>
      </c>
      <c r="F437" s="78">
        <f t="shared" si="6"/>
        <v>23</v>
      </c>
      <c r="G437" s="28" t="s">
        <v>1199</v>
      </c>
      <c r="H437" s="363" t="s">
        <v>80</v>
      </c>
    </row>
    <row r="438" spans="1:8">
      <c r="A438" s="28">
        <v>2437</v>
      </c>
      <c r="B438" s="12" t="s">
        <v>516</v>
      </c>
      <c r="C438" s="28" t="s">
        <v>5618</v>
      </c>
      <c r="D438" s="28" t="s">
        <v>5619</v>
      </c>
      <c r="E438" s="363" t="s">
        <v>400</v>
      </c>
      <c r="F438" s="78">
        <f t="shared" si="6"/>
        <v>23</v>
      </c>
      <c r="G438" s="28" t="s">
        <v>1199</v>
      </c>
      <c r="H438" s="363" t="s">
        <v>80</v>
      </c>
    </row>
    <row r="439" spans="1:8">
      <c r="A439" s="28">
        <v>2438</v>
      </c>
      <c r="B439" s="12" t="s">
        <v>517</v>
      </c>
      <c r="C439" s="28" t="s">
        <v>5620</v>
      </c>
      <c r="D439" s="28" t="s">
        <v>5621</v>
      </c>
      <c r="E439" s="363" t="s">
        <v>1168</v>
      </c>
      <c r="F439" s="78">
        <f t="shared" si="6"/>
        <v>24</v>
      </c>
      <c r="G439" s="28" t="s">
        <v>1199</v>
      </c>
      <c r="H439" s="363" t="s">
        <v>80</v>
      </c>
    </row>
    <row r="440" spans="1:8">
      <c r="A440" s="28">
        <v>2439</v>
      </c>
      <c r="B440" s="12" t="s">
        <v>518</v>
      </c>
      <c r="C440" s="28" t="s">
        <v>5622</v>
      </c>
      <c r="D440" s="28" t="s">
        <v>5623</v>
      </c>
      <c r="E440" s="363" t="s">
        <v>1335</v>
      </c>
      <c r="F440" s="78">
        <f t="shared" si="6"/>
        <v>21</v>
      </c>
      <c r="G440" s="28" t="s">
        <v>1202</v>
      </c>
      <c r="H440" s="363" t="s">
        <v>80</v>
      </c>
    </row>
    <row r="441" spans="1:8">
      <c r="A441" s="28">
        <v>2440</v>
      </c>
      <c r="B441" s="12" t="s">
        <v>519</v>
      </c>
      <c r="C441" s="28" t="s">
        <v>5624</v>
      </c>
      <c r="D441" s="28" t="s">
        <v>5625</v>
      </c>
      <c r="E441" s="363" t="s">
        <v>1335</v>
      </c>
      <c r="F441" s="78">
        <f t="shared" si="6"/>
        <v>21</v>
      </c>
      <c r="G441" s="28" t="s">
        <v>1202</v>
      </c>
      <c r="H441" s="363" t="s">
        <v>80</v>
      </c>
    </row>
    <row r="442" spans="1:8">
      <c r="A442" s="28">
        <v>2441</v>
      </c>
      <c r="B442" s="12" t="s">
        <v>520</v>
      </c>
      <c r="C442" s="28" t="s">
        <v>5626</v>
      </c>
      <c r="D442" s="28" t="s">
        <v>5627</v>
      </c>
      <c r="E442" s="363" t="s">
        <v>400</v>
      </c>
      <c r="F442" s="78">
        <f t="shared" si="6"/>
        <v>23</v>
      </c>
      <c r="G442" s="28" t="s">
        <v>1201</v>
      </c>
      <c r="H442" s="363" t="s">
        <v>50</v>
      </c>
    </row>
    <row r="443" spans="1:8">
      <c r="A443" s="28">
        <v>2442</v>
      </c>
      <c r="B443" s="12" t="s">
        <v>521</v>
      </c>
      <c r="C443" s="28" t="s">
        <v>5628</v>
      </c>
      <c r="D443" s="28" t="s">
        <v>5629</v>
      </c>
      <c r="E443" s="363" t="s">
        <v>400</v>
      </c>
      <c r="F443" s="78">
        <f t="shared" si="6"/>
        <v>23</v>
      </c>
      <c r="G443" s="28" t="s">
        <v>1201</v>
      </c>
      <c r="H443" s="363" t="s">
        <v>50</v>
      </c>
    </row>
    <row r="444" spans="1:8">
      <c r="A444" s="28">
        <v>2443</v>
      </c>
      <c r="B444" s="12" t="s">
        <v>522</v>
      </c>
      <c r="C444" s="28" t="s">
        <v>5630</v>
      </c>
      <c r="D444" s="28" t="s">
        <v>5631</v>
      </c>
      <c r="E444" s="363" t="s">
        <v>400</v>
      </c>
      <c r="F444" s="78">
        <f t="shared" si="6"/>
        <v>23</v>
      </c>
      <c r="G444" s="28" t="s">
        <v>1201</v>
      </c>
      <c r="H444" s="363" t="s">
        <v>50</v>
      </c>
    </row>
    <row r="445" spans="1:8">
      <c r="A445" s="28">
        <v>2444</v>
      </c>
      <c r="B445" s="12" t="s">
        <v>523</v>
      </c>
      <c r="C445" s="28" t="s">
        <v>5654</v>
      </c>
      <c r="D445" s="28" t="s">
        <v>5632</v>
      </c>
      <c r="E445" s="363" t="s">
        <v>400</v>
      </c>
      <c r="F445" s="78">
        <f t="shared" si="6"/>
        <v>23</v>
      </c>
      <c r="G445" s="28" t="s">
        <v>1209</v>
      </c>
      <c r="H445" s="363" t="s">
        <v>80</v>
      </c>
    </row>
    <row r="446" spans="1:8">
      <c r="A446" s="28">
        <v>2445</v>
      </c>
      <c r="B446" s="12" t="s">
        <v>524</v>
      </c>
      <c r="C446" s="28" t="s">
        <v>5633</v>
      </c>
      <c r="D446" s="28" t="s">
        <v>5634</v>
      </c>
      <c r="E446" s="363" t="s">
        <v>400</v>
      </c>
      <c r="F446" s="78">
        <f t="shared" si="6"/>
        <v>23</v>
      </c>
      <c r="G446" s="28" t="s">
        <v>1210</v>
      </c>
      <c r="H446" s="363" t="s">
        <v>80</v>
      </c>
    </row>
    <row r="447" spans="1:8">
      <c r="A447" s="28">
        <v>2446</v>
      </c>
      <c r="B447" s="12" t="s">
        <v>525</v>
      </c>
      <c r="C447" s="28" t="s">
        <v>5635</v>
      </c>
      <c r="D447" s="28" t="s">
        <v>5636</v>
      </c>
      <c r="E447" s="363" t="s">
        <v>400</v>
      </c>
      <c r="F447" s="78">
        <f t="shared" si="6"/>
        <v>23</v>
      </c>
      <c r="G447" s="28" t="s">
        <v>1210</v>
      </c>
      <c r="H447" s="363" t="s">
        <v>80</v>
      </c>
    </row>
    <row r="448" spans="1:8">
      <c r="A448" s="28">
        <v>2447</v>
      </c>
      <c r="B448" s="12" t="s">
        <v>526</v>
      </c>
      <c r="C448" s="28" t="s">
        <v>5637</v>
      </c>
      <c r="D448" s="28" t="s">
        <v>5638</v>
      </c>
      <c r="E448" s="363" t="s">
        <v>1335</v>
      </c>
      <c r="F448" s="78">
        <f t="shared" si="6"/>
        <v>21</v>
      </c>
      <c r="G448" s="28" t="s">
        <v>1203</v>
      </c>
      <c r="H448" s="363" t="s">
        <v>80</v>
      </c>
    </row>
    <row r="449" spans="1:8">
      <c r="A449" s="28">
        <v>2448</v>
      </c>
      <c r="B449" s="12" t="s">
        <v>527</v>
      </c>
      <c r="C449" s="28" t="s">
        <v>5639</v>
      </c>
      <c r="D449" s="28" t="s">
        <v>5640</v>
      </c>
      <c r="E449" s="363" t="s">
        <v>1335</v>
      </c>
      <c r="F449" s="78">
        <f t="shared" si="6"/>
        <v>21</v>
      </c>
      <c r="G449" s="28" t="s">
        <v>1203</v>
      </c>
      <c r="H449" s="363" t="s">
        <v>80</v>
      </c>
    </row>
    <row r="450" spans="1:8">
      <c r="A450" s="28">
        <v>2449</v>
      </c>
      <c r="B450" s="12" t="s">
        <v>528</v>
      </c>
      <c r="C450" s="28" t="s">
        <v>5641</v>
      </c>
      <c r="D450" s="28" t="s">
        <v>5653</v>
      </c>
      <c r="E450" s="363" t="s">
        <v>400</v>
      </c>
      <c r="F450" s="78">
        <f t="shared" ref="F450:F513" si="7">VLOOKUP(E450,$M$1:$N$48,2,FALSE)</f>
        <v>23</v>
      </c>
      <c r="G450" s="28" t="s">
        <v>1203</v>
      </c>
      <c r="H450" s="363" t="s">
        <v>50</v>
      </c>
    </row>
    <row r="451" spans="1:8">
      <c r="A451" s="28">
        <v>2450</v>
      </c>
      <c r="B451" s="12" t="s">
        <v>529</v>
      </c>
      <c r="C451" s="28" t="s">
        <v>5642</v>
      </c>
      <c r="D451" s="28" t="s">
        <v>5643</v>
      </c>
      <c r="E451" s="363" t="s">
        <v>400</v>
      </c>
      <c r="F451" s="78">
        <f t="shared" si="7"/>
        <v>23</v>
      </c>
      <c r="G451" s="28" t="s">
        <v>1203</v>
      </c>
      <c r="H451" s="363" t="s">
        <v>80</v>
      </c>
    </row>
    <row r="452" spans="1:8">
      <c r="A452" s="28">
        <v>2451</v>
      </c>
      <c r="B452" s="12" t="s">
        <v>530</v>
      </c>
      <c r="C452" s="28" t="s">
        <v>5644</v>
      </c>
      <c r="D452" s="28" t="s">
        <v>5645</v>
      </c>
      <c r="E452" s="363" t="s">
        <v>400</v>
      </c>
      <c r="F452" s="78">
        <f t="shared" si="7"/>
        <v>23</v>
      </c>
      <c r="G452" s="28" t="s">
        <v>1203</v>
      </c>
      <c r="H452" s="363" t="s">
        <v>80</v>
      </c>
    </row>
    <row r="453" spans="1:8">
      <c r="A453" s="28">
        <v>2452</v>
      </c>
      <c r="B453" s="12" t="s">
        <v>531</v>
      </c>
      <c r="C453" s="28" t="s">
        <v>5646</v>
      </c>
      <c r="D453" s="28" t="s">
        <v>5647</v>
      </c>
      <c r="E453" s="363" t="s">
        <v>400</v>
      </c>
      <c r="F453" s="78">
        <f t="shared" si="7"/>
        <v>23</v>
      </c>
      <c r="G453" s="28" t="s">
        <v>1203</v>
      </c>
      <c r="H453" s="363" t="s">
        <v>80</v>
      </c>
    </row>
    <row r="454" spans="1:8">
      <c r="A454" s="28">
        <v>2453</v>
      </c>
      <c r="B454" s="12" t="s">
        <v>532</v>
      </c>
      <c r="C454" s="28" t="s">
        <v>5648</v>
      </c>
      <c r="D454" s="28" t="s">
        <v>5649</v>
      </c>
      <c r="E454" s="363" t="s">
        <v>1335</v>
      </c>
      <c r="F454" s="78">
        <f t="shared" si="7"/>
        <v>21</v>
      </c>
      <c r="G454" s="28" t="s">
        <v>1203</v>
      </c>
      <c r="H454" s="363" t="s">
        <v>80</v>
      </c>
    </row>
    <row r="455" spans="1:8">
      <c r="A455" s="28">
        <v>2454</v>
      </c>
      <c r="B455" s="12" t="s">
        <v>533</v>
      </c>
      <c r="C455" s="28" t="s">
        <v>5650</v>
      </c>
      <c r="D455" s="28" t="s">
        <v>5651</v>
      </c>
      <c r="E455" s="363" t="s">
        <v>400</v>
      </c>
      <c r="F455" s="78">
        <f t="shared" si="7"/>
        <v>23</v>
      </c>
      <c r="G455" s="28" t="s">
        <v>1203</v>
      </c>
      <c r="H455" s="363" t="s">
        <v>80</v>
      </c>
    </row>
    <row r="456" spans="1:8">
      <c r="A456" s="28">
        <v>2455</v>
      </c>
      <c r="B456" s="12" t="s">
        <v>534</v>
      </c>
      <c r="C456" s="28"/>
      <c r="D456" s="28"/>
      <c r="E456" s="11"/>
      <c r="F456" s="78" t="e">
        <f t="shared" si="7"/>
        <v>#N/A</v>
      </c>
      <c r="G456" s="28"/>
      <c r="H456" s="28"/>
    </row>
    <row r="457" spans="1:8">
      <c r="A457" s="28">
        <v>2456</v>
      </c>
      <c r="B457" s="12" t="s">
        <v>535</v>
      </c>
      <c r="C457" s="28"/>
      <c r="D457" s="28"/>
      <c r="E457" s="11"/>
      <c r="F457" s="78" t="e">
        <f t="shared" si="7"/>
        <v>#N/A</v>
      </c>
      <c r="G457" s="28"/>
      <c r="H457" s="28"/>
    </row>
    <row r="458" spans="1:8">
      <c r="A458" s="28">
        <v>2457</v>
      </c>
      <c r="B458" s="12" t="s">
        <v>536</v>
      </c>
      <c r="C458" s="28"/>
      <c r="D458" s="28"/>
      <c r="E458" s="11"/>
      <c r="F458" s="78" t="e">
        <f t="shared" si="7"/>
        <v>#N/A</v>
      </c>
      <c r="G458" s="28"/>
      <c r="H458" s="28"/>
    </row>
    <row r="459" spans="1:8">
      <c r="A459" s="28">
        <v>2458</v>
      </c>
      <c r="B459" s="12" t="s">
        <v>537</v>
      </c>
      <c r="C459" s="28"/>
      <c r="D459" s="28"/>
      <c r="E459" s="11"/>
      <c r="F459" s="78" t="e">
        <f t="shared" si="7"/>
        <v>#N/A</v>
      </c>
      <c r="G459" s="28"/>
      <c r="H459" s="28"/>
    </row>
    <row r="460" spans="1:8">
      <c r="A460" s="28">
        <v>2459</v>
      </c>
      <c r="B460" s="12" t="s">
        <v>538</v>
      </c>
      <c r="C460" s="28"/>
      <c r="D460" s="28"/>
      <c r="E460" s="11"/>
      <c r="F460" s="78" t="e">
        <f t="shared" si="7"/>
        <v>#N/A</v>
      </c>
      <c r="G460" s="28"/>
      <c r="H460" s="28"/>
    </row>
    <row r="461" spans="1:8">
      <c r="A461" s="28">
        <v>2460</v>
      </c>
      <c r="B461" s="12" t="s">
        <v>539</v>
      </c>
      <c r="C461" s="28"/>
      <c r="D461" s="28"/>
      <c r="E461" s="11"/>
      <c r="F461" s="78" t="e">
        <f t="shared" si="7"/>
        <v>#N/A</v>
      </c>
      <c r="G461" s="28"/>
      <c r="H461" s="28"/>
    </row>
    <row r="462" spans="1:8">
      <c r="A462" s="28">
        <v>2461</v>
      </c>
      <c r="B462" s="12" t="s">
        <v>540</v>
      </c>
      <c r="C462" s="28"/>
      <c r="D462" s="28"/>
      <c r="E462" s="11"/>
      <c r="F462" s="78" t="e">
        <f t="shared" si="7"/>
        <v>#N/A</v>
      </c>
      <c r="G462" s="28"/>
      <c r="H462" s="28"/>
    </row>
    <row r="463" spans="1:8">
      <c r="A463" s="28">
        <v>2462</v>
      </c>
      <c r="B463" s="12" t="s">
        <v>541</v>
      </c>
      <c r="C463" s="28"/>
      <c r="D463" s="28"/>
      <c r="E463" s="11"/>
      <c r="F463" s="78" t="e">
        <f t="shared" si="7"/>
        <v>#N/A</v>
      </c>
      <c r="G463" s="28"/>
      <c r="H463" s="28"/>
    </row>
    <row r="464" spans="1:8">
      <c r="A464" s="28">
        <v>2463</v>
      </c>
      <c r="B464" s="12" t="s">
        <v>542</v>
      </c>
      <c r="C464" s="28"/>
      <c r="D464" s="28"/>
      <c r="E464" s="11"/>
      <c r="F464" s="78" t="e">
        <f t="shared" si="7"/>
        <v>#N/A</v>
      </c>
      <c r="G464" s="28"/>
      <c r="H464" s="28"/>
    </row>
    <row r="465" spans="1:8">
      <c r="A465" s="28">
        <v>2464</v>
      </c>
      <c r="B465" s="12" t="s">
        <v>543</v>
      </c>
      <c r="C465" s="28"/>
      <c r="D465" s="28"/>
      <c r="E465" s="11"/>
      <c r="F465" s="78" t="e">
        <f t="shared" si="7"/>
        <v>#N/A</v>
      </c>
      <c r="G465" s="28"/>
      <c r="H465" s="28"/>
    </row>
    <row r="466" spans="1:8">
      <c r="A466" s="28">
        <v>2465</v>
      </c>
      <c r="B466" s="12" t="s">
        <v>544</v>
      </c>
      <c r="C466" s="28"/>
      <c r="D466" s="28"/>
      <c r="E466" s="11"/>
      <c r="F466" s="78" t="e">
        <f t="shared" si="7"/>
        <v>#N/A</v>
      </c>
      <c r="G466" s="28"/>
      <c r="H466" s="28"/>
    </row>
    <row r="467" spans="1:8">
      <c r="A467" s="28">
        <v>2466</v>
      </c>
      <c r="B467" s="12" t="s">
        <v>545</v>
      </c>
      <c r="C467" s="28"/>
      <c r="D467" s="28"/>
      <c r="E467" s="11"/>
      <c r="F467" s="78" t="e">
        <f t="shared" si="7"/>
        <v>#N/A</v>
      </c>
      <c r="G467" s="28"/>
      <c r="H467" s="28"/>
    </row>
    <row r="468" spans="1:8">
      <c r="A468" s="28">
        <v>2467</v>
      </c>
      <c r="B468" s="12" t="s">
        <v>546</v>
      </c>
      <c r="C468" s="28"/>
      <c r="D468" s="28"/>
      <c r="E468" s="11"/>
      <c r="F468" s="78" t="e">
        <f t="shared" si="7"/>
        <v>#N/A</v>
      </c>
      <c r="G468" s="28"/>
      <c r="H468" s="28"/>
    </row>
    <row r="469" spans="1:8">
      <c r="A469" s="28">
        <v>2468</v>
      </c>
      <c r="B469" s="12" t="s">
        <v>547</v>
      </c>
      <c r="C469" s="28"/>
      <c r="D469" s="28"/>
      <c r="E469" s="11"/>
      <c r="F469" s="78" t="e">
        <f t="shared" si="7"/>
        <v>#N/A</v>
      </c>
      <c r="G469" s="28"/>
      <c r="H469" s="28"/>
    </row>
    <row r="470" spans="1:8">
      <c r="A470" s="28">
        <v>2469</v>
      </c>
      <c r="B470" s="12" t="s">
        <v>548</v>
      </c>
      <c r="C470" s="28"/>
      <c r="D470" s="28"/>
      <c r="E470" s="11"/>
      <c r="F470" s="78" t="e">
        <f t="shared" si="7"/>
        <v>#N/A</v>
      </c>
      <c r="G470" s="28"/>
      <c r="H470" s="28"/>
    </row>
    <row r="471" spans="1:8">
      <c r="A471" s="28">
        <v>2470</v>
      </c>
      <c r="B471" s="12" t="s">
        <v>549</v>
      </c>
      <c r="C471" s="28"/>
      <c r="D471" s="28"/>
      <c r="E471" s="11"/>
      <c r="F471" s="78" t="e">
        <f t="shared" si="7"/>
        <v>#N/A</v>
      </c>
      <c r="G471" s="28"/>
      <c r="H471" s="28"/>
    </row>
    <row r="472" spans="1:8">
      <c r="A472" s="28">
        <v>2471</v>
      </c>
      <c r="B472" s="12" t="s">
        <v>550</v>
      </c>
      <c r="C472" s="28"/>
      <c r="D472" s="28"/>
      <c r="E472" s="11"/>
      <c r="F472" s="78" t="e">
        <f t="shared" si="7"/>
        <v>#N/A</v>
      </c>
      <c r="G472" s="28"/>
      <c r="H472" s="28"/>
    </row>
    <row r="473" spans="1:8">
      <c r="A473" s="28">
        <v>2472</v>
      </c>
      <c r="B473" s="12" t="s">
        <v>551</v>
      </c>
      <c r="C473" s="28"/>
      <c r="D473" s="28"/>
      <c r="E473" s="11"/>
      <c r="F473" s="78" t="e">
        <f t="shared" si="7"/>
        <v>#N/A</v>
      </c>
      <c r="G473" s="28"/>
      <c r="H473" s="28"/>
    </row>
    <row r="474" spans="1:8">
      <c r="A474" s="28">
        <v>2473</v>
      </c>
      <c r="B474" s="12" t="s">
        <v>552</v>
      </c>
      <c r="C474" s="28"/>
      <c r="D474" s="28"/>
      <c r="E474" s="11"/>
      <c r="F474" s="78" t="e">
        <f t="shared" si="7"/>
        <v>#N/A</v>
      </c>
      <c r="G474" s="28"/>
      <c r="H474" s="28"/>
    </row>
    <row r="475" spans="1:8">
      <c r="A475" s="28">
        <v>2474</v>
      </c>
      <c r="B475" s="12" t="s">
        <v>553</v>
      </c>
      <c r="C475" s="28"/>
      <c r="D475" s="28"/>
      <c r="E475" s="11"/>
      <c r="F475" s="78" t="e">
        <f t="shared" si="7"/>
        <v>#N/A</v>
      </c>
      <c r="G475" s="28"/>
      <c r="H475" s="28"/>
    </row>
    <row r="476" spans="1:8">
      <c r="A476" s="28">
        <v>2475</v>
      </c>
      <c r="B476" s="12" t="s">
        <v>554</v>
      </c>
      <c r="C476" s="28"/>
      <c r="D476" s="28"/>
      <c r="E476" s="11"/>
      <c r="F476" s="78" t="e">
        <f t="shared" si="7"/>
        <v>#N/A</v>
      </c>
      <c r="G476" s="28"/>
      <c r="H476" s="28"/>
    </row>
    <row r="477" spans="1:8">
      <c r="A477" s="28">
        <v>2476</v>
      </c>
      <c r="B477" s="12" t="s">
        <v>555</v>
      </c>
      <c r="C477" s="28"/>
      <c r="D477" s="28"/>
      <c r="E477" s="110"/>
      <c r="F477" s="78" t="e">
        <f t="shared" si="7"/>
        <v>#N/A</v>
      </c>
      <c r="G477" s="28"/>
      <c r="H477" s="28"/>
    </row>
    <row r="478" spans="1:8">
      <c r="A478" s="28">
        <v>2477</v>
      </c>
      <c r="B478" s="12" t="s">
        <v>556</v>
      </c>
      <c r="C478" s="28"/>
      <c r="D478" s="28"/>
      <c r="E478" s="110"/>
      <c r="F478" s="78" t="e">
        <f t="shared" si="7"/>
        <v>#N/A</v>
      </c>
      <c r="G478" s="28"/>
      <c r="H478" s="28"/>
    </row>
    <row r="479" spans="1:8">
      <c r="A479" s="28">
        <v>2478</v>
      </c>
      <c r="B479" s="12" t="s">
        <v>557</v>
      </c>
      <c r="C479" s="28"/>
      <c r="D479" s="28"/>
      <c r="E479" s="110"/>
      <c r="F479" s="78" t="e">
        <f t="shared" si="7"/>
        <v>#N/A</v>
      </c>
      <c r="G479" s="28"/>
      <c r="H479" s="28"/>
    </row>
    <row r="480" spans="1:8">
      <c r="A480" s="28">
        <v>2479</v>
      </c>
      <c r="B480" s="12" t="s">
        <v>558</v>
      </c>
      <c r="C480" s="28"/>
      <c r="D480" s="28"/>
      <c r="E480" s="110"/>
      <c r="F480" s="78" t="e">
        <f t="shared" si="7"/>
        <v>#N/A</v>
      </c>
      <c r="G480" s="28"/>
      <c r="H480" s="28"/>
    </row>
    <row r="481" spans="1:8">
      <c r="A481" s="28">
        <v>2480</v>
      </c>
      <c r="B481" s="12" t="s">
        <v>559</v>
      </c>
      <c r="C481" s="28"/>
      <c r="D481" s="28"/>
      <c r="E481" s="110"/>
      <c r="F481" s="78" t="e">
        <f t="shared" si="7"/>
        <v>#N/A</v>
      </c>
      <c r="G481" s="28"/>
      <c r="H481" s="28"/>
    </row>
    <row r="482" spans="1:8">
      <c r="A482" s="28">
        <v>2481</v>
      </c>
      <c r="B482" s="12" t="s">
        <v>560</v>
      </c>
      <c r="C482" s="28"/>
      <c r="D482" s="28"/>
      <c r="E482" s="110"/>
      <c r="F482" s="78" t="e">
        <f t="shared" si="7"/>
        <v>#N/A</v>
      </c>
      <c r="G482" s="28"/>
      <c r="H482" s="28"/>
    </row>
    <row r="483" spans="1:8">
      <c r="A483" s="28">
        <v>2482</v>
      </c>
      <c r="B483" s="12" t="s">
        <v>561</v>
      </c>
      <c r="C483" s="28"/>
      <c r="D483" s="28"/>
      <c r="E483" s="110"/>
      <c r="F483" s="78" t="e">
        <f t="shared" si="7"/>
        <v>#N/A</v>
      </c>
      <c r="G483" s="28"/>
      <c r="H483" s="28"/>
    </row>
    <row r="484" spans="1:8">
      <c r="A484" s="28">
        <v>2483</v>
      </c>
      <c r="B484" s="12" t="s">
        <v>562</v>
      </c>
      <c r="C484" s="28"/>
      <c r="D484" s="28"/>
      <c r="E484" s="110"/>
      <c r="F484" s="78" t="e">
        <f t="shared" si="7"/>
        <v>#N/A</v>
      </c>
      <c r="G484" s="28"/>
      <c r="H484" s="28"/>
    </row>
    <row r="485" spans="1:8">
      <c r="A485" s="28">
        <v>2484</v>
      </c>
      <c r="B485" s="12" t="s">
        <v>563</v>
      </c>
      <c r="C485" s="28"/>
      <c r="D485" s="28"/>
      <c r="E485" s="110"/>
      <c r="F485" s="78" t="e">
        <f t="shared" si="7"/>
        <v>#N/A</v>
      </c>
      <c r="G485" s="28"/>
      <c r="H485" s="28"/>
    </row>
    <row r="486" spans="1:8">
      <c r="A486" s="28">
        <v>2485</v>
      </c>
      <c r="B486" s="12" t="s">
        <v>564</v>
      </c>
      <c r="C486" s="28"/>
      <c r="D486" s="28"/>
      <c r="E486" s="110"/>
      <c r="F486" s="78" t="e">
        <f t="shared" si="7"/>
        <v>#N/A</v>
      </c>
      <c r="G486" s="28"/>
      <c r="H486" s="28"/>
    </row>
    <row r="487" spans="1:8">
      <c r="A487" s="28">
        <v>2486</v>
      </c>
      <c r="B487" s="12" t="s">
        <v>565</v>
      </c>
      <c r="C487" s="28"/>
      <c r="D487" s="28"/>
      <c r="E487" s="110"/>
      <c r="F487" s="78" t="e">
        <f t="shared" si="7"/>
        <v>#N/A</v>
      </c>
      <c r="G487" s="28"/>
      <c r="H487" s="28"/>
    </row>
    <row r="488" spans="1:8">
      <c r="A488" s="28">
        <v>2487</v>
      </c>
      <c r="B488" s="12" t="s">
        <v>566</v>
      </c>
      <c r="C488" s="28"/>
      <c r="D488" s="28"/>
      <c r="E488" s="110"/>
      <c r="F488" s="78" t="e">
        <f t="shared" si="7"/>
        <v>#N/A</v>
      </c>
      <c r="G488" s="28"/>
      <c r="H488" s="28"/>
    </row>
    <row r="489" spans="1:8">
      <c r="A489" s="28">
        <v>2488</v>
      </c>
      <c r="B489" s="12" t="s">
        <v>567</v>
      </c>
      <c r="C489" s="28"/>
      <c r="D489" s="28"/>
      <c r="E489" s="110"/>
      <c r="F489" s="78" t="e">
        <f t="shared" si="7"/>
        <v>#N/A</v>
      </c>
      <c r="G489" s="28"/>
      <c r="H489" s="28"/>
    </row>
    <row r="490" spans="1:8">
      <c r="A490" s="28">
        <v>2489</v>
      </c>
      <c r="B490" s="12" t="s">
        <v>568</v>
      </c>
      <c r="C490" s="28"/>
      <c r="D490" s="28"/>
      <c r="E490" s="110"/>
      <c r="F490" s="78" t="e">
        <f t="shared" si="7"/>
        <v>#N/A</v>
      </c>
      <c r="G490" s="28"/>
      <c r="H490" s="28"/>
    </row>
    <row r="491" spans="1:8">
      <c r="A491" s="28">
        <v>2490</v>
      </c>
      <c r="B491" s="12" t="s">
        <v>569</v>
      </c>
      <c r="C491" s="28"/>
      <c r="D491" s="28"/>
      <c r="E491" s="110"/>
      <c r="F491" s="78" t="e">
        <f t="shared" si="7"/>
        <v>#N/A</v>
      </c>
      <c r="G491" s="28"/>
      <c r="H491" s="28"/>
    </row>
    <row r="492" spans="1:8">
      <c r="A492" s="28">
        <v>2491</v>
      </c>
      <c r="B492" s="12" t="s">
        <v>570</v>
      </c>
      <c r="C492" s="28"/>
      <c r="D492" s="28"/>
      <c r="E492" s="110"/>
      <c r="F492" s="78" t="e">
        <f t="shared" si="7"/>
        <v>#N/A</v>
      </c>
      <c r="G492" s="28"/>
      <c r="H492" s="28"/>
    </row>
    <row r="493" spans="1:8">
      <c r="A493" s="28">
        <v>2492</v>
      </c>
      <c r="B493" s="12" t="s">
        <v>571</v>
      </c>
      <c r="C493" s="28"/>
      <c r="D493" s="28"/>
      <c r="E493" s="110"/>
      <c r="F493" s="78" t="e">
        <f t="shared" si="7"/>
        <v>#N/A</v>
      </c>
      <c r="G493" s="28"/>
      <c r="H493" s="28"/>
    </row>
    <row r="494" spans="1:8">
      <c r="A494" s="28">
        <v>2493</v>
      </c>
      <c r="B494" s="12" t="s">
        <v>572</v>
      </c>
      <c r="C494" s="28"/>
      <c r="D494" s="28"/>
      <c r="E494" s="110"/>
      <c r="F494" s="78" t="e">
        <f t="shared" si="7"/>
        <v>#N/A</v>
      </c>
      <c r="G494" s="28"/>
      <c r="H494" s="28"/>
    </row>
    <row r="495" spans="1:8">
      <c r="A495" s="28">
        <v>2494</v>
      </c>
      <c r="B495" s="12" t="s">
        <v>573</v>
      </c>
      <c r="C495" s="28"/>
      <c r="D495" s="28"/>
      <c r="E495" s="110"/>
      <c r="F495" s="78" t="e">
        <f t="shared" si="7"/>
        <v>#N/A</v>
      </c>
      <c r="G495" s="28"/>
      <c r="H495" s="28"/>
    </row>
    <row r="496" spans="1:8">
      <c r="A496" s="28">
        <v>2495</v>
      </c>
      <c r="B496" s="12" t="s">
        <v>574</v>
      </c>
      <c r="C496" s="28"/>
      <c r="D496" s="28"/>
      <c r="E496" s="110"/>
      <c r="F496" s="78" t="e">
        <f t="shared" si="7"/>
        <v>#N/A</v>
      </c>
      <c r="G496" s="28"/>
      <c r="H496" s="28"/>
    </row>
    <row r="497" spans="1:8">
      <c r="A497" s="28">
        <v>2496</v>
      </c>
      <c r="B497" s="12" t="s">
        <v>575</v>
      </c>
      <c r="C497" s="28"/>
      <c r="D497" s="28"/>
      <c r="E497" s="110"/>
      <c r="F497" s="78" t="e">
        <f t="shared" si="7"/>
        <v>#N/A</v>
      </c>
      <c r="G497" s="28"/>
      <c r="H497" s="28"/>
    </row>
    <row r="498" spans="1:8">
      <c r="A498" s="28">
        <v>2497</v>
      </c>
      <c r="B498" s="12" t="s">
        <v>576</v>
      </c>
      <c r="C498" s="28"/>
      <c r="D498" s="28"/>
      <c r="E498" s="110"/>
      <c r="F498" s="78" t="e">
        <f t="shared" si="7"/>
        <v>#N/A</v>
      </c>
      <c r="G498" s="28"/>
      <c r="H498" s="28"/>
    </row>
    <row r="499" spans="1:8">
      <c r="A499" s="28">
        <v>2498</v>
      </c>
      <c r="B499" s="12" t="s">
        <v>577</v>
      </c>
      <c r="C499" s="28"/>
      <c r="D499" s="28"/>
      <c r="E499" s="110"/>
      <c r="F499" s="78" t="e">
        <f t="shared" si="7"/>
        <v>#N/A</v>
      </c>
      <c r="G499" s="28"/>
      <c r="H499" s="28"/>
    </row>
    <row r="500" spans="1:8">
      <c r="A500" s="28">
        <v>2499</v>
      </c>
      <c r="B500" s="12" t="s">
        <v>578</v>
      </c>
      <c r="C500" s="28"/>
      <c r="D500" s="28"/>
      <c r="E500" s="110"/>
      <c r="F500" s="78" t="e">
        <f t="shared" si="7"/>
        <v>#N/A</v>
      </c>
      <c r="G500" s="28"/>
      <c r="H500" s="28"/>
    </row>
    <row r="501" spans="1:8">
      <c r="A501" s="28">
        <v>2500</v>
      </c>
      <c r="B501" s="12" t="s">
        <v>579</v>
      </c>
      <c r="C501" s="28"/>
      <c r="D501" s="28"/>
      <c r="E501" s="110"/>
      <c r="F501" s="78" t="e">
        <f t="shared" si="7"/>
        <v>#N/A</v>
      </c>
      <c r="G501" s="28"/>
      <c r="H501" s="28"/>
    </row>
    <row r="502" spans="1:8">
      <c r="A502" s="28">
        <v>2501</v>
      </c>
      <c r="B502" s="12" t="s">
        <v>580</v>
      </c>
      <c r="C502" s="28"/>
      <c r="D502" s="28"/>
      <c r="E502" s="110"/>
      <c r="F502" s="78" t="e">
        <f t="shared" si="7"/>
        <v>#N/A</v>
      </c>
      <c r="G502" s="28"/>
      <c r="H502" s="28"/>
    </row>
    <row r="503" spans="1:8">
      <c r="A503" s="28">
        <v>2502</v>
      </c>
      <c r="B503" s="12" t="s">
        <v>581</v>
      </c>
      <c r="C503" s="28"/>
      <c r="D503" s="28"/>
      <c r="E503" s="110"/>
      <c r="F503" s="78" t="e">
        <f t="shared" si="7"/>
        <v>#N/A</v>
      </c>
      <c r="G503" s="28"/>
      <c r="H503" s="28"/>
    </row>
    <row r="504" spans="1:8">
      <c r="A504" s="28">
        <v>2503</v>
      </c>
      <c r="B504" s="12" t="s">
        <v>582</v>
      </c>
      <c r="C504" s="28"/>
      <c r="D504" s="28"/>
      <c r="E504" s="110"/>
      <c r="F504" s="78" t="e">
        <f t="shared" si="7"/>
        <v>#N/A</v>
      </c>
      <c r="G504" s="28"/>
      <c r="H504" s="28"/>
    </row>
    <row r="505" spans="1:8">
      <c r="A505" s="28">
        <v>2504</v>
      </c>
      <c r="B505" s="12" t="s">
        <v>583</v>
      </c>
      <c r="C505" s="28"/>
      <c r="D505" s="28"/>
      <c r="E505" s="110"/>
      <c r="F505" s="78" t="e">
        <f t="shared" si="7"/>
        <v>#N/A</v>
      </c>
      <c r="G505" s="28"/>
      <c r="H505" s="28"/>
    </row>
    <row r="506" spans="1:8">
      <c r="A506" s="28">
        <v>2505</v>
      </c>
      <c r="B506" s="12" t="s">
        <v>584</v>
      </c>
      <c r="C506" s="28"/>
      <c r="D506" s="28"/>
      <c r="E506" s="110"/>
      <c r="F506" s="78" t="e">
        <f t="shared" si="7"/>
        <v>#N/A</v>
      </c>
      <c r="G506" s="28"/>
      <c r="H506" s="28"/>
    </row>
    <row r="507" spans="1:8">
      <c r="A507" s="28">
        <v>2506</v>
      </c>
      <c r="B507" s="12" t="s">
        <v>585</v>
      </c>
      <c r="C507" s="28"/>
      <c r="D507" s="28"/>
      <c r="E507"/>
      <c r="F507" s="78" t="e">
        <f t="shared" si="7"/>
        <v>#N/A</v>
      </c>
      <c r="G507" s="28"/>
      <c r="H507" s="28"/>
    </row>
    <row r="508" spans="1:8">
      <c r="A508" s="28">
        <v>2507</v>
      </c>
      <c r="B508" s="12" t="s">
        <v>586</v>
      </c>
      <c r="C508" s="28"/>
      <c r="D508" s="28"/>
      <c r="E508"/>
      <c r="F508" s="78" t="e">
        <f t="shared" si="7"/>
        <v>#N/A</v>
      </c>
      <c r="G508" s="28"/>
      <c r="H508" s="28"/>
    </row>
    <row r="509" spans="1:8">
      <c r="A509" s="28">
        <v>2508</v>
      </c>
      <c r="B509" s="12" t="s">
        <v>587</v>
      </c>
      <c r="C509" s="28"/>
      <c r="D509" s="28"/>
      <c r="E509"/>
      <c r="F509" s="78" t="e">
        <f t="shared" si="7"/>
        <v>#N/A</v>
      </c>
      <c r="G509" s="28"/>
      <c r="H509" s="28"/>
    </row>
    <row r="510" spans="1:8">
      <c r="A510" s="28">
        <v>2509</v>
      </c>
      <c r="B510" s="12" t="s">
        <v>588</v>
      </c>
      <c r="C510" s="28"/>
      <c r="D510" s="28"/>
      <c r="E510"/>
      <c r="F510" s="78" t="e">
        <f t="shared" si="7"/>
        <v>#N/A</v>
      </c>
      <c r="G510" s="28"/>
      <c r="H510" s="28"/>
    </row>
    <row r="511" spans="1:8">
      <c r="A511" s="28">
        <v>2510</v>
      </c>
      <c r="B511" s="12" t="s">
        <v>589</v>
      </c>
      <c r="C511" s="28"/>
      <c r="D511" s="28"/>
      <c r="E511"/>
      <c r="F511" s="78" t="e">
        <f t="shared" si="7"/>
        <v>#N/A</v>
      </c>
      <c r="G511" s="28"/>
      <c r="H511" s="28"/>
    </row>
    <row r="512" spans="1:8">
      <c r="A512" s="28">
        <v>2511</v>
      </c>
      <c r="B512" s="12" t="s">
        <v>590</v>
      </c>
      <c r="C512" s="28"/>
      <c r="D512" s="28"/>
      <c r="E512"/>
      <c r="F512" s="78" t="e">
        <f t="shared" si="7"/>
        <v>#N/A</v>
      </c>
      <c r="G512" s="28"/>
      <c r="H512" s="28"/>
    </row>
    <row r="513" spans="1:8">
      <c r="A513" s="28">
        <v>2512</v>
      </c>
      <c r="B513" s="12" t="s">
        <v>591</v>
      </c>
      <c r="C513" s="28"/>
      <c r="D513" s="28"/>
      <c r="E513"/>
      <c r="F513" s="78" t="e">
        <f t="shared" si="7"/>
        <v>#N/A</v>
      </c>
      <c r="G513" s="28"/>
      <c r="H513" s="28"/>
    </row>
    <row r="514" spans="1:8">
      <c r="A514" s="28">
        <v>2513</v>
      </c>
      <c r="B514" s="12" t="s">
        <v>592</v>
      </c>
      <c r="C514" s="28"/>
      <c r="D514" s="28"/>
      <c r="E514"/>
      <c r="F514" s="78" t="e">
        <f t="shared" ref="F514:F560" si="8">VLOOKUP(E514,$M$1:$N$48,2,FALSE)</f>
        <v>#N/A</v>
      </c>
      <c r="G514" s="28"/>
      <c r="H514" s="28"/>
    </row>
    <row r="515" spans="1:8">
      <c r="A515" s="28">
        <v>2514</v>
      </c>
      <c r="B515" s="12" t="s">
        <v>593</v>
      </c>
      <c r="C515" s="28"/>
      <c r="D515" s="28"/>
      <c r="E515"/>
      <c r="F515" s="78" t="e">
        <f t="shared" si="8"/>
        <v>#N/A</v>
      </c>
      <c r="G515" s="28"/>
      <c r="H515" s="28"/>
    </row>
    <row r="516" spans="1:8">
      <c r="A516" s="28">
        <v>2515</v>
      </c>
      <c r="B516" s="12" t="s">
        <v>594</v>
      </c>
      <c r="C516" s="28"/>
      <c r="D516" s="28"/>
      <c r="E516"/>
      <c r="F516" s="78" t="e">
        <f t="shared" si="8"/>
        <v>#N/A</v>
      </c>
      <c r="G516" s="28"/>
      <c r="H516" s="28"/>
    </row>
    <row r="517" spans="1:8">
      <c r="A517" s="28">
        <v>2516</v>
      </c>
      <c r="B517" s="12" t="s">
        <v>595</v>
      </c>
      <c r="C517" s="28"/>
      <c r="D517" s="28"/>
      <c r="E517"/>
      <c r="F517" s="78" t="e">
        <f t="shared" si="8"/>
        <v>#N/A</v>
      </c>
      <c r="G517" s="28"/>
      <c r="H517" s="28"/>
    </row>
    <row r="518" spans="1:8">
      <c r="A518" s="28">
        <v>2517</v>
      </c>
      <c r="B518" s="12" t="s">
        <v>596</v>
      </c>
      <c r="C518" s="28"/>
      <c r="D518" s="28"/>
      <c r="E518"/>
      <c r="F518" s="78" t="e">
        <f t="shared" si="8"/>
        <v>#N/A</v>
      </c>
      <c r="G518" s="28"/>
      <c r="H518" s="28"/>
    </row>
    <row r="519" spans="1:8">
      <c r="A519" s="28">
        <v>2518</v>
      </c>
      <c r="B519" s="12" t="s">
        <v>597</v>
      </c>
      <c r="C519" s="28"/>
      <c r="D519" s="28"/>
      <c r="E519"/>
      <c r="F519" s="78" t="e">
        <f t="shared" si="8"/>
        <v>#N/A</v>
      </c>
      <c r="G519" s="28"/>
      <c r="H519" s="28"/>
    </row>
    <row r="520" spans="1:8">
      <c r="A520" s="24">
        <v>2519</v>
      </c>
      <c r="B520" s="12" t="s">
        <v>598</v>
      </c>
      <c r="E520"/>
      <c r="F520" s="78" t="e">
        <f t="shared" si="8"/>
        <v>#N/A</v>
      </c>
    </row>
    <row r="521" spans="1:8">
      <c r="A521" s="24" t="s">
        <v>3568</v>
      </c>
      <c r="B521" s="12" t="s">
        <v>599</v>
      </c>
      <c r="E521"/>
      <c r="F521" s="78" t="e">
        <f t="shared" si="8"/>
        <v>#N/A</v>
      </c>
    </row>
    <row r="522" spans="1:8">
      <c r="A522" s="24">
        <v>2521</v>
      </c>
      <c r="B522" s="12" t="s">
        <v>600</v>
      </c>
      <c r="E522"/>
      <c r="F522" s="78" t="e">
        <f t="shared" si="8"/>
        <v>#N/A</v>
      </c>
    </row>
    <row r="523" spans="1:8">
      <c r="A523" s="24">
        <v>2522</v>
      </c>
      <c r="B523" s="12" t="s">
        <v>601</v>
      </c>
      <c r="E523"/>
      <c r="F523" s="78" t="e">
        <f t="shared" si="8"/>
        <v>#N/A</v>
      </c>
    </row>
    <row r="524" spans="1:8">
      <c r="A524" s="24">
        <v>2523</v>
      </c>
      <c r="B524" s="12" t="s">
        <v>602</v>
      </c>
      <c r="E524"/>
      <c r="F524" s="78" t="e">
        <f t="shared" si="8"/>
        <v>#N/A</v>
      </c>
    </row>
    <row r="525" spans="1:8">
      <c r="A525" s="24">
        <v>2524</v>
      </c>
      <c r="B525" s="12" t="s">
        <v>603</v>
      </c>
      <c r="E525"/>
      <c r="F525" s="78" t="e">
        <f t="shared" si="8"/>
        <v>#N/A</v>
      </c>
    </row>
    <row r="526" spans="1:8">
      <c r="A526" s="24">
        <v>2525</v>
      </c>
      <c r="B526" s="12" t="s">
        <v>604</v>
      </c>
      <c r="E526"/>
      <c r="F526" s="78" t="e">
        <f t="shared" si="8"/>
        <v>#N/A</v>
      </c>
    </row>
    <row r="527" spans="1:8">
      <c r="A527" s="24">
        <v>2526</v>
      </c>
      <c r="B527" s="12" t="s">
        <v>605</v>
      </c>
      <c r="E527"/>
      <c r="F527" s="78" t="e">
        <f t="shared" si="8"/>
        <v>#N/A</v>
      </c>
    </row>
    <row r="528" spans="1:8">
      <c r="A528" s="24">
        <v>2527</v>
      </c>
      <c r="B528" s="12" t="s">
        <v>606</v>
      </c>
      <c r="E528"/>
      <c r="F528" s="78" t="e">
        <f t="shared" si="8"/>
        <v>#N/A</v>
      </c>
    </row>
    <row r="529" spans="1:6">
      <c r="A529" s="24">
        <v>2528</v>
      </c>
      <c r="B529" s="12" t="s">
        <v>607</v>
      </c>
      <c r="E529"/>
      <c r="F529" s="78" t="e">
        <f t="shared" si="8"/>
        <v>#N/A</v>
      </c>
    </row>
    <row r="530" spans="1:6">
      <c r="A530" s="24">
        <v>2529</v>
      </c>
      <c r="B530" s="12" t="s">
        <v>608</v>
      </c>
      <c r="E530"/>
      <c r="F530" s="78" t="e">
        <f t="shared" si="8"/>
        <v>#N/A</v>
      </c>
    </row>
    <row r="531" spans="1:6">
      <c r="A531" s="24">
        <v>2530</v>
      </c>
      <c r="B531" s="12" t="s">
        <v>609</v>
      </c>
      <c r="E531"/>
      <c r="F531" s="78" t="e">
        <f t="shared" si="8"/>
        <v>#N/A</v>
      </c>
    </row>
    <row r="532" spans="1:6">
      <c r="A532" s="24">
        <v>2531</v>
      </c>
      <c r="B532" s="12" t="s">
        <v>610</v>
      </c>
      <c r="E532"/>
      <c r="F532" s="78" t="e">
        <f t="shared" si="8"/>
        <v>#N/A</v>
      </c>
    </row>
    <row r="533" spans="1:6">
      <c r="A533" s="24">
        <v>2532</v>
      </c>
      <c r="B533" s="12" t="s">
        <v>611</v>
      </c>
      <c r="E533"/>
      <c r="F533" s="78" t="e">
        <f t="shared" si="8"/>
        <v>#N/A</v>
      </c>
    </row>
    <row r="534" spans="1:6">
      <c r="A534" s="24">
        <v>2533</v>
      </c>
      <c r="B534" s="12" t="s">
        <v>612</v>
      </c>
      <c r="E534"/>
      <c r="F534" s="78" t="e">
        <f t="shared" si="8"/>
        <v>#N/A</v>
      </c>
    </row>
    <row r="535" spans="1:6">
      <c r="A535" s="24">
        <v>2534</v>
      </c>
      <c r="B535" s="12" t="s">
        <v>613</v>
      </c>
      <c r="E535"/>
      <c r="F535" s="78" t="e">
        <f t="shared" si="8"/>
        <v>#N/A</v>
      </c>
    </row>
    <row r="536" spans="1:6">
      <c r="A536" s="24">
        <v>2535</v>
      </c>
      <c r="B536" s="12" t="s">
        <v>614</v>
      </c>
      <c r="E536"/>
      <c r="F536" s="78" t="e">
        <f t="shared" si="8"/>
        <v>#N/A</v>
      </c>
    </row>
    <row r="537" spans="1:6">
      <c r="A537" s="24">
        <v>2536</v>
      </c>
      <c r="B537" s="12" t="s">
        <v>615</v>
      </c>
      <c r="E537"/>
      <c r="F537" s="78" t="e">
        <f t="shared" si="8"/>
        <v>#N/A</v>
      </c>
    </row>
    <row r="538" spans="1:6">
      <c r="A538" s="24">
        <v>2537</v>
      </c>
      <c r="B538" s="12" t="s">
        <v>616</v>
      </c>
      <c r="E538"/>
      <c r="F538" s="78" t="e">
        <f t="shared" si="8"/>
        <v>#N/A</v>
      </c>
    </row>
    <row r="539" spans="1:6">
      <c r="A539" s="24">
        <v>2538</v>
      </c>
      <c r="B539" s="12" t="s">
        <v>617</v>
      </c>
      <c r="E539"/>
      <c r="F539" s="78" t="e">
        <f t="shared" si="8"/>
        <v>#N/A</v>
      </c>
    </row>
    <row r="540" spans="1:6">
      <c r="A540" s="24">
        <v>2539</v>
      </c>
      <c r="B540" s="12" t="s">
        <v>618</v>
      </c>
      <c r="E540"/>
      <c r="F540" s="78" t="e">
        <f t="shared" si="8"/>
        <v>#N/A</v>
      </c>
    </row>
    <row r="541" spans="1:6">
      <c r="A541" s="24">
        <v>2540</v>
      </c>
      <c r="B541" s="12" t="s">
        <v>619</v>
      </c>
      <c r="E541"/>
      <c r="F541" s="78" t="e">
        <f t="shared" si="8"/>
        <v>#N/A</v>
      </c>
    </row>
    <row r="542" spans="1:6">
      <c r="A542" s="24">
        <v>2541</v>
      </c>
      <c r="B542" s="12" t="s">
        <v>620</v>
      </c>
      <c r="E542"/>
      <c r="F542" s="78" t="e">
        <f t="shared" si="8"/>
        <v>#N/A</v>
      </c>
    </row>
    <row r="543" spans="1:6">
      <c r="A543" s="24">
        <v>2542</v>
      </c>
      <c r="B543" s="12" t="s">
        <v>621</v>
      </c>
      <c r="E543"/>
      <c r="F543" s="78" t="e">
        <f t="shared" si="8"/>
        <v>#N/A</v>
      </c>
    </row>
    <row r="544" spans="1:6">
      <c r="A544" s="24">
        <v>2543</v>
      </c>
      <c r="B544" s="12" t="s">
        <v>622</v>
      </c>
      <c r="E544"/>
      <c r="F544" s="78" t="e">
        <f t="shared" si="8"/>
        <v>#N/A</v>
      </c>
    </row>
    <row r="545" spans="1:7">
      <c r="A545" s="24">
        <v>2544</v>
      </c>
      <c r="B545" s="12" t="s">
        <v>623</v>
      </c>
      <c r="E545"/>
      <c r="F545" s="78" t="e">
        <f t="shared" si="8"/>
        <v>#N/A</v>
      </c>
    </row>
    <row r="546" spans="1:7">
      <c r="A546" s="24">
        <v>2545</v>
      </c>
      <c r="B546" s="12" t="s">
        <v>624</v>
      </c>
      <c r="E546"/>
      <c r="F546" s="78" t="e">
        <f t="shared" si="8"/>
        <v>#N/A</v>
      </c>
    </row>
    <row r="547" spans="1:7">
      <c r="A547" s="24">
        <v>2546</v>
      </c>
      <c r="B547" s="12" t="s">
        <v>625</v>
      </c>
      <c r="F547" s="78" t="e">
        <f t="shared" si="8"/>
        <v>#N/A</v>
      </c>
      <c r="G547" s="28"/>
    </row>
    <row r="548" spans="1:7">
      <c r="A548" s="24">
        <v>2547</v>
      </c>
      <c r="B548" s="12" t="s">
        <v>626</v>
      </c>
      <c r="F548" s="78" t="e">
        <f t="shared" si="8"/>
        <v>#N/A</v>
      </c>
      <c r="G548" s="28"/>
    </row>
    <row r="549" spans="1:7">
      <c r="A549" s="24">
        <v>2548</v>
      </c>
      <c r="B549" s="12" t="s">
        <v>627</v>
      </c>
      <c r="F549" s="78" t="e">
        <f t="shared" si="8"/>
        <v>#N/A</v>
      </c>
      <c r="G549" s="28"/>
    </row>
    <row r="550" spans="1:7">
      <c r="A550" s="24">
        <v>2549</v>
      </c>
      <c r="B550" s="12" t="s">
        <v>628</v>
      </c>
      <c r="F550" s="78" t="e">
        <f t="shared" si="8"/>
        <v>#N/A</v>
      </c>
      <c r="G550" s="28"/>
    </row>
    <row r="551" spans="1:7">
      <c r="A551" s="24">
        <v>2550</v>
      </c>
      <c r="B551" s="12" t="s">
        <v>629</v>
      </c>
      <c r="F551" s="78" t="e">
        <f t="shared" si="8"/>
        <v>#N/A</v>
      </c>
      <c r="G551" s="28"/>
    </row>
    <row r="552" spans="1:7">
      <c r="A552" s="24">
        <v>2551</v>
      </c>
      <c r="B552" s="12" t="s">
        <v>630</v>
      </c>
      <c r="F552" s="78" t="e">
        <f t="shared" si="8"/>
        <v>#N/A</v>
      </c>
      <c r="G552" s="28"/>
    </row>
    <row r="553" spans="1:7">
      <c r="A553" s="24">
        <v>2552</v>
      </c>
      <c r="B553" s="12" t="s">
        <v>631</v>
      </c>
      <c r="F553" s="78" t="e">
        <f t="shared" si="8"/>
        <v>#N/A</v>
      </c>
      <c r="G553" s="28"/>
    </row>
    <row r="554" spans="1:7">
      <c r="A554" s="24">
        <v>2553</v>
      </c>
      <c r="B554" s="12" t="s">
        <v>632</v>
      </c>
      <c r="F554" s="78" t="e">
        <f t="shared" si="8"/>
        <v>#N/A</v>
      </c>
      <c r="G554" s="28"/>
    </row>
    <row r="555" spans="1:7">
      <c r="A555" s="24">
        <v>2554</v>
      </c>
      <c r="B555" s="12" t="s">
        <v>633</v>
      </c>
      <c r="F555" s="78" t="e">
        <f t="shared" si="8"/>
        <v>#N/A</v>
      </c>
      <c r="G555" s="28"/>
    </row>
    <row r="556" spans="1:7">
      <c r="A556" s="24">
        <v>2555</v>
      </c>
      <c r="B556" s="12" t="s">
        <v>634</v>
      </c>
      <c r="F556" s="78" t="e">
        <f t="shared" si="8"/>
        <v>#N/A</v>
      </c>
      <c r="G556" s="28"/>
    </row>
    <row r="557" spans="1:7">
      <c r="A557" s="24">
        <v>2556</v>
      </c>
      <c r="B557" s="12" t="s">
        <v>635</v>
      </c>
      <c r="F557" s="78" t="e">
        <f t="shared" si="8"/>
        <v>#N/A</v>
      </c>
      <c r="G557" s="28"/>
    </row>
    <row r="558" spans="1:7">
      <c r="A558" s="24">
        <v>2557</v>
      </c>
      <c r="B558" s="12" t="s">
        <v>636</v>
      </c>
      <c r="C558" s="28"/>
      <c r="D558" s="28"/>
      <c r="E558" s="28"/>
      <c r="F558" s="78" t="e">
        <f t="shared" si="8"/>
        <v>#N/A</v>
      </c>
    </row>
    <row r="559" spans="1:7">
      <c r="A559" s="24">
        <v>2558</v>
      </c>
      <c r="B559" s="12" t="s">
        <v>637</v>
      </c>
      <c r="C559" s="28"/>
      <c r="D559" s="28"/>
      <c r="E559" s="28"/>
      <c r="F559" s="78" t="e">
        <f t="shared" si="8"/>
        <v>#N/A</v>
      </c>
    </row>
    <row r="560" spans="1:7">
      <c r="A560" s="24">
        <v>2559</v>
      </c>
      <c r="B560" s="12" t="s">
        <v>638</v>
      </c>
      <c r="C560" s="28"/>
      <c r="D560" s="28"/>
      <c r="E560" s="28"/>
      <c r="F560" s="78" t="e">
        <f t="shared" si="8"/>
        <v>#N/A</v>
      </c>
    </row>
    <row r="561" spans="1:1">
      <c r="A561" s="24">
        <v>2560</v>
      </c>
    </row>
    <row r="562" spans="1:1">
      <c r="A562" s="24">
        <v>2561</v>
      </c>
    </row>
    <row r="563" spans="1:1">
      <c r="A563" s="24">
        <v>2562</v>
      </c>
    </row>
    <row r="564" spans="1:1">
      <c r="A564" s="24">
        <v>2563</v>
      </c>
    </row>
    <row r="565" spans="1:1">
      <c r="A565" s="24">
        <v>2564</v>
      </c>
    </row>
    <row r="566" spans="1:1">
      <c r="A566" s="24">
        <v>2565</v>
      </c>
    </row>
    <row r="567" spans="1:1">
      <c r="A567" s="24">
        <v>2566</v>
      </c>
    </row>
    <row r="568" spans="1:1">
      <c r="A568" s="24">
        <v>2567</v>
      </c>
    </row>
    <row r="569" spans="1:1">
      <c r="A569" s="24">
        <v>2568</v>
      </c>
    </row>
    <row r="570" spans="1:1">
      <c r="A570" s="24">
        <v>2569</v>
      </c>
    </row>
    <row r="571" spans="1:1">
      <c r="A571" s="24">
        <v>2570</v>
      </c>
    </row>
    <row r="572" spans="1:1">
      <c r="A572" s="24">
        <v>2571</v>
      </c>
    </row>
    <row r="573" spans="1:1">
      <c r="A573" s="24">
        <v>2572</v>
      </c>
    </row>
    <row r="574" spans="1:1">
      <c r="A574" s="24">
        <v>2573</v>
      </c>
    </row>
    <row r="575" spans="1:1">
      <c r="A575" s="24">
        <v>2574</v>
      </c>
    </row>
    <row r="576" spans="1:1">
      <c r="A576" s="24">
        <v>2575</v>
      </c>
    </row>
    <row r="577" spans="1:1">
      <c r="A577" s="24">
        <v>2576</v>
      </c>
    </row>
    <row r="578" spans="1:1">
      <c r="A578" s="24">
        <v>2577</v>
      </c>
    </row>
    <row r="579" spans="1:1">
      <c r="A579" s="24">
        <v>2578</v>
      </c>
    </row>
    <row r="580" spans="1:1">
      <c r="A580" s="24">
        <v>2579</v>
      </c>
    </row>
    <row r="581" spans="1:1">
      <c r="A581" s="24">
        <v>2580</v>
      </c>
    </row>
    <row r="582" spans="1:1">
      <c r="A582" s="24">
        <v>2581</v>
      </c>
    </row>
    <row r="583" spans="1:1">
      <c r="A583" s="24">
        <v>2582</v>
      </c>
    </row>
    <row r="584" spans="1:1">
      <c r="A584" s="24">
        <v>2583</v>
      </c>
    </row>
    <row r="585" spans="1:1">
      <c r="A585" s="24">
        <v>2584</v>
      </c>
    </row>
    <row r="586" spans="1:1">
      <c r="A586" s="24">
        <v>2585</v>
      </c>
    </row>
    <row r="587" spans="1:1">
      <c r="A587" s="24">
        <v>2586</v>
      </c>
    </row>
    <row r="588" spans="1:1">
      <c r="A588" s="24">
        <v>2587</v>
      </c>
    </row>
    <row r="589" spans="1:1">
      <c r="A589" s="24">
        <v>2588</v>
      </c>
    </row>
    <row r="590" spans="1:1">
      <c r="A590" s="24">
        <v>2589</v>
      </c>
    </row>
    <row r="591" spans="1:1">
      <c r="A591" s="24">
        <v>2590</v>
      </c>
    </row>
    <row r="592" spans="1:1">
      <c r="A592" s="24">
        <v>2591</v>
      </c>
    </row>
    <row r="593" spans="1:1">
      <c r="A593" s="24">
        <v>2592</v>
      </c>
    </row>
    <row r="594" spans="1:1">
      <c r="A594" s="24">
        <v>2593</v>
      </c>
    </row>
    <row r="595" spans="1:1">
      <c r="A595" s="24">
        <v>2594</v>
      </c>
    </row>
    <row r="596" spans="1:1">
      <c r="A596" s="24">
        <v>2595</v>
      </c>
    </row>
    <row r="597" spans="1:1">
      <c r="A597" s="24">
        <v>2596</v>
      </c>
    </row>
    <row r="598" spans="1:1">
      <c r="A598" s="24">
        <v>2597</v>
      </c>
    </row>
    <row r="599" spans="1:1">
      <c r="A599" s="24">
        <v>2598</v>
      </c>
    </row>
    <row r="600" spans="1:1">
      <c r="A600" s="24">
        <v>2599</v>
      </c>
    </row>
    <row r="601" spans="1:1">
      <c r="A601" s="24">
        <v>2600</v>
      </c>
    </row>
    <row r="602" spans="1:1">
      <c r="A602" s="24">
        <v>2601</v>
      </c>
    </row>
    <row r="603" spans="1:1">
      <c r="A603" s="24">
        <v>2602</v>
      </c>
    </row>
    <row r="604" spans="1:1">
      <c r="A604" s="24">
        <v>2603</v>
      </c>
    </row>
    <row r="605" spans="1:1">
      <c r="A605" s="24">
        <v>2604</v>
      </c>
    </row>
    <row r="606" spans="1:1">
      <c r="A606" s="24">
        <v>2605</v>
      </c>
    </row>
    <row r="607" spans="1:1">
      <c r="A607" s="24">
        <v>2606</v>
      </c>
    </row>
    <row r="608" spans="1:1">
      <c r="A608" s="24">
        <v>2607</v>
      </c>
    </row>
    <row r="609" spans="1:1">
      <c r="A609" s="24">
        <v>2608</v>
      </c>
    </row>
    <row r="610" spans="1:1">
      <c r="A610" s="24">
        <v>2609</v>
      </c>
    </row>
    <row r="611" spans="1:1">
      <c r="A611" s="24">
        <v>2610</v>
      </c>
    </row>
    <row r="612" spans="1:1">
      <c r="A612" s="24">
        <v>2611</v>
      </c>
    </row>
    <row r="613" spans="1:1">
      <c r="A613" s="24">
        <v>2612</v>
      </c>
    </row>
    <row r="614" spans="1:1">
      <c r="A614" s="24">
        <v>2613</v>
      </c>
    </row>
    <row r="615" spans="1:1">
      <c r="A615" s="24">
        <v>2614</v>
      </c>
    </row>
    <row r="616" spans="1:1">
      <c r="A616" s="24">
        <v>2615</v>
      </c>
    </row>
    <row r="617" spans="1:1">
      <c r="A617" s="24">
        <v>2616</v>
      </c>
    </row>
    <row r="618" spans="1:1">
      <c r="A618" s="24">
        <v>2617</v>
      </c>
    </row>
    <row r="619" spans="1:1">
      <c r="A619" s="24">
        <v>2618</v>
      </c>
    </row>
    <row r="620" spans="1:1">
      <c r="A620" s="24">
        <v>2619</v>
      </c>
    </row>
    <row r="621" spans="1:1">
      <c r="A621" s="24">
        <v>2620</v>
      </c>
    </row>
    <row r="622" spans="1:1">
      <c r="A622" s="24">
        <v>2621</v>
      </c>
    </row>
    <row r="623" spans="1:1">
      <c r="A623" s="24">
        <v>2622</v>
      </c>
    </row>
    <row r="624" spans="1:1">
      <c r="A624" s="24">
        <v>2623</v>
      </c>
    </row>
    <row r="625" spans="1:1">
      <c r="A625" s="24">
        <v>2624</v>
      </c>
    </row>
    <row r="626" spans="1:1">
      <c r="A626" s="24">
        <v>2625</v>
      </c>
    </row>
    <row r="627" spans="1:1">
      <c r="A627" s="24">
        <v>2626</v>
      </c>
    </row>
    <row r="628" spans="1:1">
      <c r="A628" s="24">
        <v>2627</v>
      </c>
    </row>
    <row r="629" spans="1:1">
      <c r="A629" s="24">
        <v>2628</v>
      </c>
    </row>
    <row r="630" spans="1:1">
      <c r="A630" s="24">
        <v>2629</v>
      </c>
    </row>
    <row r="631" spans="1:1">
      <c r="A631" s="24">
        <v>2630</v>
      </c>
    </row>
    <row r="632" spans="1:1">
      <c r="A632" s="24">
        <v>2631</v>
      </c>
    </row>
    <row r="633" spans="1:1">
      <c r="A633" s="24">
        <v>2632</v>
      </c>
    </row>
    <row r="634" spans="1:1">
      <c r="A634" s="24">
        <v>2633</v>
      </c>
    </row>
    <row r="635" spans="1:1">
      <c r="A635" s="24">
        <v>2634</v>
      </c>
    </row>
    <row r="636" spans="1:1">
      <c r="A636" s="24">
        <v>2635</v>
      </c>
    </row>
    <row r="637" spans="1:1">
      <c r="A637" s="24">
        <v>2636</v>
      </c>
    </row>
    <row r="638" spans="1:1">
      <c r="A638" s="24">
        <v>2637</v>
      </c>
    </row>
    <row r="639" spans="1:1">
      <c r="A639" s="24">
        <v>2638</v>
      </c>
    </row>
    <row r="640" spans="1:1">
      <c r="A640" s="24">
        <v>2639</v>
      </c>
    </row>
    <row r="641" spans="1:1">
      <c r="A641" s="24">
        <v>2640</v>
      </c>
    </row>
    <row r="642" spans="1:1">
      <c r="A642" s="24">
        <v>2641</v>
      </c>
    </row>
    <row r="643" spans="1:1">
      <c r="A643" s="24">
        <v>2642</v>
      </c>
    </row>
    <row r="644" spans="1:1">
      <c r="A644" s="24">
        <v>2643</v>
      </c>
    </row>
    <row r="645" spans="1:1">
      <c r="A645" s="24">
        <v>2644</v>
      </c>
    </row>
    <row r="646" spans="1:1">
      <c r="A646" s="24">
        <v>2645</v>
      </c>
    </row>
    <row r="647" spans="1:1">
      <c r="A647" s="24">
        <v>2646</v>
      </c>
    </row>
    <row r="648" spans="1:1">
      <c r="A648" s="24">
        <v>2647</v>
      </c>
    </row>
    <row r="649" spans="1:1">
      <c r="A649" s="24">
        <v>2648</v>
      </c>
    </row>
    <row r="650" spans="1:1">
      <c r="A650" s="24">
        <v>2649</v>
      </c>
    </row>
    <row r="651" spans="1:1">
      <c r="A651" s="24">
        <v>2650</v>
      </c>
    </row>
    <row r="652" spans="1:1">
      <c r="A652" s="24">
        <v>2651</v>
      </c>
    </row>
    <row r="653" spans="1:1">
      <c r="A653" s="24">
        <v>2652</v>
      </c>
    </row>
    <row r="654" spans="1:1">
      <c r="A654" s="24">
        <v>2653</v>
      </c>
    </row>
    <row r="655" spans="1:1">
      <c r="A655" s="24">
        <v>2654</v>
      </c>
    </row>
    <row r="656" spans="1:1">
      <c r="A656" s="24">
        <v>2655</v>
      </c>
    </row>
    <row r="657" spans="1:1">
      <c r="A657" s="24">
        <v>2656</v>
      </c>
    </row>
    <row r="658" spans="1:1">
      <c r="A658" s="24">
        <v>2657</v>
      </c>
    </row>
    <row r="659" spans="1:1">
      <c r="A659" s="24">
        <v>2658</v>
      </c>
    </row>
    <row r="660" spans="1:1">
      <c r="A660" s="24">
        <v>2659</v>
      </c>
    </row>
    <row r="661" spans="1:1">
      <c r="A661" s="24">
        <v>2660</v>
      </c>
    </row>
    <row r="662" spans="1:1">
      <c r="A662" s="24">
        <v>2661</v>
      </c>
    </row>
    <row r="663" spans="1:1">
      <c r="A663" s="24">
        <v>2662</v>
      </c>
    </row>
    <row r="664" spans="1:1">
      <c r="A664" s="24">
        <v>2663</v>
      </c>
    </row>
    <row r="665" spans="1:1">
      <c r="A665" s="24">
        <v>2664</v>
      </c>
    </row>
    <row r="666" spans="1:1">
      <c r="A666" s="24">
        <v>2665</v>
      </c>
    </row>
    <row r="667" spans="1:1">
      <c r="A667" s="24">
        <v>2666</v>
      </c>
    </row>
    <row r="668" spans="1:1">
      <c r="A668" s="24">
        <v>2667</v>
      </c>
    </row>
    <row r="669" spans="1:1">
      <c r="A669" s="24">
        <v>2668</v>
      </c>
    </row>
    <row r="670" spans="1:1">
      <c r="A670" s="24">
        <v>2669</v>
      </c>
    </row>
    <row r="671" spans="1:1">
      <c r="A671" s="24">
        <v>2670</v>
      </c>
    </row>
    <row r="672" spans="1:1">
      <c r="A672" s="24">
        <v>2671</v>
      </c>
    </row>
    <row r="673" spans="1:1">
      <c r="A673" s="24">
        <v>2672</v>
      </c>
    </row>
    <row r="674" spans="1:1">
      <c r="A674" s="24">
        <v>2673</v>
      </c>
    </row>
    <row r="675" spans="1:1">
      <c r="A675" s="24">
        <v>2674</v>
      </c>
    </row>
    <row r="676" spans="1:1">
      <c r="A676" s="24">
        <v>2675</v>
      </c>
    </row>
    <row r="677" spans="1:1">
      <c r="A677" s="24">
        <v>2676</v>
      </c>
    </row>
    <row r="678" spans="1:1">
      <c r="A678" s="24">
        <v>2677</v>
      </c>
    </row>
    <row r="679" spans="1:1">
      <c r="A679" s="24">
        <v>2678</v>
      </c>
    </row>
    <row r="680" spans="1:1">
      <c r="A680" s="24">
        <v>2679</v>
      </c>
    </row>
    <row r="681" spans="1:1">
      <c r="A681" s="24">
        <v>2680</v>
      </c>
    </row>
    <row r="682" spans="1:1">
      <c r="A682" s="24">
        <v>2681</v>
      </c>
    </row>
    <row r="683" spans="1:1">
      <c r="A683" s="24">
        <v>2682</v>
      </c>
    </row>
    <row r="684" spans="1:1">
      <c r="A684" s="24">
        <v>2683</v>
      </c>
    </row>
    <row r="685" spans="1:1">
      <c r="A685" s="24">
        <v>2684</v>
      </c>
    </row>
    <row r="686" spans="1:1">
      <c r="A686" s="24">
        <v>2685</v>
      </c>
    </row>
    <row r="687" spans="1:1">
      <c r="A687" s="24">
        <v>2686</v>
      </c>
    </row>
    <row r="688" spans="1:1">
      <c r="A688" s="24">
        <v>2687</v>
      </c>
    </row>
    <row r="689" spans="1:1">
      <c r="A689" s="24">
        <v>2688</v>
      </c>
    </row>
    <row r="690" spans="1:1">
      <c r="A690" s="24">
        <v>2689</v>
      </c>
    </row>
    <row r="691" spans="1:1">
      <c r="A691" s="24">
        <v>2690</v>
      </c>
    </row>
    <row r="692" spans="1:1">
      <c r="A692" s="24">
        <v>2691</v>
      </c>
    </row>
    <row r="693" spans="1:1">
      <c r="A693" s="24">
        <v>2692</v>
      </c>
    </row>
    <row r="694" spans="1:1">
      <c r="A694" s="24">
        <v>2693</v>
      </c>
    </row>
    <row r="695" spans="1:1">
      <c r="A695" s="24">
        <v>2694</v>
      </c>
    </row>
    <row r="696" spans="1:1">
      <c r="A696" s="24">
        <v>2695</v>
      </c>
    </row>
    <row r="697" spans="1:1">
      <c r="A697" s="24">
        <v>2696</v>
      </c>
    </row>
    <row r="698" spans="1:1">
      <c r="A698" s="24">
        <v>2697</v>
      </c>
    </row>
    <row r="699" spans="1:1">
      <c r="A699" s="24">
        <v>2698</v>
      </c>
    </row>
    <row r="700" spans="1:1">
      <c r="A700" s="24">
        <v>2699</v>
      </c>
    </row>
    <row r="701" spans="1:1">
      <c r="A701" s="24">
        <v>2700</v>
      </c>
    </row>
    <row r="702" spans="1:1">
      <c r="A702" s="24">
        <v>2701</v>
      </c>
    </row>
    <row r="703" spans="1:1">
      <c r="A703" s="24">
        <v>2702</v>
      </c>
    </row>
    <row r="704" spans="1:1">
      <c r="A704" s="24">
        <v>2703</v>
      </c>
    </row>
    <row r="705" spans="1:1">
      <c r="A705" s="24">
        <v>2704</v>
      </c>
    </row>
    <row r="706" spans="1:1">
      <c r="A706" s="24">
        <v>2705</v>
      </c>
    </row>
    <row r="707" spans="1:1">
      <c r="A707" s="24">
        <v>2706</v>
      </c>
    </row>
    <row r="708" spans="1:1">
      <c r="A708" s="24">
        <v>2707</v>
      </c>
    </row>
    <row r="709" spans="1:1">
      <c r="A709" s="24">
        <v>2708</v>
      </c>
    </row>
    <row r="710" spans="1:1">
      <c r="A710" s="24">
        <v>2709</v>
      </c>
    </row>
    <row r="711" spans="1:1">
      <c r="A711" s="24">
        <v>2710</v>
      </c>
    </row>
    <row r="712" spans="1:1">
      <c r="A712" s="24">
        <v>2711</v>
      </c>
    </row>
    <row r="713" spans="1:1">
      <c r="A713" s="24">
        <v>2712</v>
      </c>
    </row>
    <row r="714" spans="1:1">
      <c r="A714" s="24">
        <v>2713</v>
      </c>
    </row>
    <row r="715" spans="1:1">
      <c r="A715" s="24">
        <v>2714</v>
      </c>
    </row>
    <row r="716" spans="1:1">
      <c r="A716" s="24">
        <v>2715</v>
      </c>
    </row>
    <row r="717" spans="1:1">
      <c r="A717" s="24">
        <v>2716</v>
      </c>
    </row>
    <row r="718" spans="1:1">
      <c r="A718" s="24">
        <v>2717</v>
      </c>
    </row>
    <row r="719" spans="1:1">
      <c r="A719" s="24">
        <v>2718</v>
      </c>
    </row>
    <row r="720" spans="1:1">
      <c r="A720" s="24">
        <v>2719</v>
      </c>
    </row>
    <row r="721" spans="1:1">
      <c r="A721" s="24">
        <v>2720</v>
      </c>
    </row>
    <row r="722" spans="1:1">
      <c r="A722" s="24">
        <v>2721</v>
      </c>
    </row>
    <row r="723" spans="1:1">
      <c r="A723" s="24">
        <v>2722</v>
      </c>
    </row>
    <row r="724" spans="1:1">
      <c r="A724" s="24">
        <v>2723</v>
      </c>
    </row>
    <row r="725" spans="1:1">
      <c r="A725" s="24">
        <v>2724</v>
      </c>
    </row>
    <row r="726" spans="1:1">
      <c r="A726" s="24">
        <v>2725</v>
      </c>
    </row>
    <row r="727" spans="1:1">
      <c r="A727" s="24">
        <v>2726</v>
      </c>
    </row>
    <row r="728" spans="1:1">
      <c r="A728" s="24">
        <v>2727</v>
      </c>
    </row>
    <row r="729" spans="1:1">
      <c r="A729" s="24">
        <v>2728</v>
      </c>
    </row>
    <row r="730" spans="1:1">
      <c r="A730" s="24">
        <v>2729</v>
      </c>
    </row>
    <row r="731" spans="1:1">
      <c r="A731" s="24">
        <v>2730</v>
      </c>
    </row>
    <row r="732" spans="1:1">
      <c r="A732" s="24">
        <v>2731</v>
      </c>
    </row>
    <row r="733" spans="1:1">
      <c r="A733" s="24">
        <v>2732</v>
      </c>
    </row>
    <row r="734" spans="1:1">
      <c r="A734" s="24">
        <v>2733</v>
      </c>
    </row>
    <row r="735" spans="1:1">
      <c r="A735" s="24">
        <v>2734</v>
      </c>
    </row>
    <row r="736" spans="1:1">
      <c r="A736" s="24">
        <v>2735</v>
      </c>
    </row>
    <row r="737" spans="1:1">
      <c r="A737" s="24">
        <v>2736</v>
      </c>
    </row>
    <row r="738" spans="1:1">
      <c r="A738" s="24">
        <v>2737</v>
      </c>
    </row>
    <row r="739" spans="1:1">
      <c r="A739" s="24">
        <v>2738</v>
      </c>
    </row>
    <row r="740" spans="1:1">
      <c r="A740" s="24">
        <v>2739</v>
      </c>
    </row>
    <row r="741" spans="1:1">
      <c r="A741" s="24">
        <v>2740</v>
      </c>
    </row>
    <row r="742" spans="1:1">
      <c r="A742" s="24">
        <v>2741</v>
      </c>
    </row>
    <row r="743" spans="1:1">
      <c r="A743" s="24">
        <v>2742</v>
      </c>
    </row>
    <row r="744" spans="1:1">
      <c r="A744" s="24">
        <v>2743</v>
      </c>
    </row>
    <row r="745" spans="1:1">
      <c r="A745" s="24">
        <v>2744</v>
      </c>
    </row>
    <row r="746" spans="1:1">
      <c r="A746" s="24">
        <v>2745</v>
      </c>
    </row>
    <row r="747" spans="1:1">
      <c r="A747" s="24">
        <v>2746</v>
      </c>
    </row>
    <row r="748" spans="1:1">
      <c r="A748" s="24">
        <v>2747</v>
      </c>
    </row>
    <row r="749" spans="1:1">
      <c r="A749" s="24">
        <v>2748</v>
      </c>
    </row>
    <row r="750" spans="1:1">
      <c r="A750" s="24">
        <v>2749</v>
      </c>
    </row>
    <row r="751" spans="1:1">
      <c r="A751" s="24">
        <v>2750</v>
      </c>
    </row>
    <row r="752" spans="1:1">
      <c r="A752" s="24">
        <v>2751</v>
      </c>
    </row>
    <row r="753" spans="1:1">
      <c r="A753" s="24">
        <v>2752</v>
      </c>
    </row>
    <row r="754" spans="1:1">
      <c r="A754" s="24">
        <v>2753</v>
      </c>
    </row>
    <row r="755" spans="1:1">
      <c r="A755" s="24">
        <v>2754</v>
      </c>
    </row>
    <row r="756" spans="1:1">
      <c r="A756" s="24">
        <v>2755</v>
      </c>
    </row>
    <row r="757" spans="1:1">
      <c r="A757" s="24">
        <v>2756</v>
      </c>
    </row>
    <row r="758" spans="1:1">
      <c r="A758" s="24">
        <v>2757</v>
      </c>
    </row>
    <row r="759" spans="1:1">
      <c r="A759" s="24">
        <v>2758</v>
      </c>
    </row>
    <row r="760" spans="1:1">
      <c r="A760" s="24">
        <v>2759</v>
      </c>
    </row>
    <row r="761" spans="1:1">
      <c r="A761" s="24">
        <v>2760</v>
      </c>
    </row>
    <row r="762" spans="1:1">
      <c r="A762" s="24">
        <v>2761</v>
      </c>
    </row>
    <row r="763" spans="1:1">
      <c r="A763" s="24">
        <v>2762</v>
      </c>
    </row>
    <row r="764" spans="1:1">
      <c r="A764" s="24">
        <v>2763</v>
      </c>
    </row>
    <row r="765" spans="1:1">
      <c r="A765" s="24">
        <v>2764</v>
      </c>
    </row>
    <row r="766" spans="1:1">
      <c r="A766" s="24">
        <v>2765</v>
      </c>
    </row>
    <row r="767" spans="1:1">
      <c r="A767" s="24">
        <v>2766</v>
      </c>
    </row>
    <row r="768" spans="1:1">
      <c r="A768" s="24">
        <v>2767</v>
      </c>
    </row>
    <row r="769" spans="1:1">
      <c r="A769" s="24">
        <v>2768</v>
      </c>
    </row>
    <row r="770" spans="1:1">
      <c r="A770" s="24">
        <v>2769</v>
      </c>
    </row>
    <row r="771" spans="1:1">
      <c r="A771" s="24">
        <v>2770</v>
      </c>
    </row>
    <row r="772" spans="1:1">
      <c r="A772" s="24">
        <v>2771</v>
      </c>
    </row>
    <row r="773" spans="1:1">
      <c r="A773" s="24">
        <v>2772</v>
      </c>
    </row>
    <row r="774" spans="1:1">
      <c r="A774" s="24">
        <v>2773</v>
      </c>
    </row>
    <row r="775" spans="1:1">
      <c r="A775" s="24">
        <v>2774</v>
      </c>
    </row>
    <row r="776" spans="1:1">
      <c r="A776" s="24">
        <v>2775</v>
      </c>
    </row>
    <row r="777" spans="1:1">
      <c r="A777" s="24">
        <v>2776</v>
      </c>
    </row>
    <row r="778" spans="1:1">
      <c r="A778" s="24">
        <v>2777</v>
      </c>
    </row>
    <row r="779" spans="1:1">
      <c r="A779" s="24">
        <v>2778</v>
      </c>
    </row>
    <row r="780" spans="1:1">
      <c r="A780" s="24">
        <v>2779</v>
      </c>
    </row>
    <row r="781" spans="1:1">
      <c r="A781" s="24">
        <v>2780</v>
      </c>
    </row>
    <row r="782" spans="1:1">
      <c r="A782" s="24">
        <v>2781</v>
      </c>
    </row>
    <row r="783" spans="1:1">
      <c r="A783" s="24">
        <v>2782</v>
      </c>
    </row>
    <row r="784" spans="1:1">
      <c r="A784" s="24">
        <v>2783</v>
      </c>
    </row>
    <row r="785" spans="1:1">
      <c r="A785" s="24">
        <v>2784</v>
      </c>
    </row>
    <row r="786" spans="1:1">
      <c r="A786" s="24">
        <v>2785</v>
      </c>
    </row>
    <row r="787" spans="1:1">
      <c r="A787" s="24">
        <v>2786</v>
      </c>
    </row>
    <row r="788" spans="1:1">
      <c r="A788" s="24">
        <v>2787</v>
      </c>
    </row>
    <row r="789" spans="1:1">
      <c r="A789" s="24">
        <v>2788</v>
      </c>
    </row>
    <row r="790" spans="1:1">
      <c r="A790" s="24">
        <v>2789</v>
      </c>
    </row>
    <row r="791" spans="1:1">
      <c r="A791" s="24">
        <v>2790</v>
      </c>
    </row>
    <row r="792" spans="1:1">
      <c r="A792" s="24">
        <v>2791</v>
      </c>
    </row>
    <row r="793" spans="1:1">
      <c r="A793" s="24">
        <v>2792</v>
      </c>
    </row>
    <row r="794" spans="1:1">
      <c r="A794" s="24">
        <v>2793</v>
      </c>
    </row>
    <row r="795" spans="1:1">
      <c r="A795" s="24">
        <v>2794</v>
      </c>
    </row>
    <row r="796" spans="1:1">
      <c r="A796" s="24">
        <v>2795</v>
      </c>
    </row>
    <row r="797" spans="1:1">
      <c r="A797" s="24">
        <v>2796</v>
      </c>
    </row>
    <row r="798" spans="1:1">
      <c r="A798" s="24">
        <v>2797</v>
      </c>
    </row>
    <row r="799" spans="1:1">
      <c r="A799" s="24">
        <v>2798</v>
      </c>
    </row>
    <row r="800" spans="1:1">
      <c r="A800" s="24">
        <v>2799</v>
      </c>
    </row>
    <row r="801" spans="1:1">
      <c r="A801" s="24">
        <v>2800</v>
      </c>
    </row>
    <row r="802" spans="1:1">
      <c r="A802" s="24">
        <v>2801</v>
      </c>
    </row>
    <row r="803" spans="1:1">
      <c r="A803" s="24">
        <v>2802</v>
      </c>
    </row>
    <row r="804" spans="1:1">
      <c r="A804" s="24">
        <v>2803</v>
      </c>
    </row>
    <row r="805" spans="1:1">
      <c r="A805" s="24">
        <v>2804</v>
      </c>
    </row>
    <row r="806" spans="1:1">
      <c r="A806" s="24">
        <v>2805</v>
      </c>
    </row>
    <row r="807" spans="1:1">
      <c r="A807" s="24">
        <v>2806</v>
      </c>
    </row>
    <row r="808" spans="1:1">
      <c r="A808" s="24">
        <v>2807</v>
      </c>
    </row>
    <row r="809" spans="1:1">
      <c r="A809" s="24">
        <v>2808</v>
      </c>
    </row>
    <row r="810" spans="1:1">
      <c r="A810" s="24">
        <v>2809</v>
      </c>
    </row>
    <row r="811" spans="1:1">
      <c r="A811" s="24">
        <v>2810</v>
      </c>
    </row>
    <row r="812" spans="1:1">
      <c r="A812" s="24">
        <v>2811</v>
      </c>
    </row>
    <row r="813" spans="1:1">
      <c r="A813" s="24">
        <v>2812</v>
      </c>
    </row>
    <row r="814" spans="1:1">
      <c r="A814" s="24">
        <v>2813</v>
      </c>
    </row>
    <row r="815" spans="1:1">
      <c r="A815" s="24">
        <v>2814</v>
      </c>
    </row>
    <row r="816" spans="1:1">
      <c r="A816" s="24">
        <v>2815</v>
      </c>
    </row>
    <row r="817" spans="1:1">
      <c r="A817" s="24">
        <v>2816</v>
      </c>
    </row>
    <row r="818" spans="1:1">
      <c r="A818" s="24">
        <v>2817</v>
      </c>
    </row>
    <row r="819" spans="1:1">
      <c r="A819" s="24">
        <v>2818</v>
      </c>
    </row>
    <row r="820" spans="1:1">
      <c r="A820" s="24">
        <v>2819</v>
      </c>
    </row>
    <row r="821" spans="1:1">
      <c r="A821" s="24">
        <v>2820</v>
      </c>
    </row>
    <row r="822" spans="1:1">
      <c r="A822" s="24">
        <v>2821</v>
      </c>
    </row>
    <row r="823" spans="1:1">
      <c r="A823" s="24">
        <v>2822</v>
      </c>
    </row>
    <row r="824" spans="1:1">
      <c r="A824" s="24">
        <v>2823</v>
      </c>
    </row>
    <row r="825" spans="1:1">
      <c r="A825" s="24">
        <v>2824</v>
      </c>
    </row>
    <row r="826" spans="1:1">
      <c r="A826" s="24">
        <v>2825</v>
      </c>
    </row>
    <row r="827" spans="1:1">
      <c r="A827" s="24">
        <v>2826</v>
      </c>
    </row>
    <row r="828" spans="1:1">
      <c r="A828" s="24">
        <v>2827</v>
      </c>
    </row>
    <row r="829" spans="1:1">
      <c r="A829" s="24">
        <v>2828</v>
      </c>
    </row>
    <row r="830" spans="1:1">
      <c r="A830" s="24">
        <v>2829</v>
      </c>
    </row>
    <row r="831" spans="1:1">
      <c r="A831" s="24">
        <v>2830</v>
      </c>
    </row>
    <row r="832" spans="1:1">
      <c r="A832" s="24">
        <v>2831</v>
      </c>
    </row>
    <row r="833" spans="1:1">
      <c r="A833" s="24">
        <v>2832</v>
      </c>
    </row>
    <row r="834" spans="1:1">
      <c r="A834" s="24">
        <v>2833</v>
      </c>
    </row>
    <row r="835" spans="1:1">
      <c r="A835" s="24">
        <v>2834</v>
      </c>
    </row>
    <row r="836" spans="1:1">
      <c r="A836" s="24">
        <v>2835</v>
      </c>
    </row>
    <row r="837" spans="1:1">
      <c r="A837" s="24">
        <v>2836</v>
      </c>
    </row>
    <row r="838" spans="1:1">
      <c r="A838" s="24">
        <v>2837</v>
      </c>
    </row>
    <row r="839" spans="1:1">
      <c r="A839" s="24">
        <v>2838</v>
      </c>
    </row>
    <row r="840" spans="1:1">
      <c r="A840" s="24">
        <v>2839</v>
      </c>
    </row>
    <row r="841" spans="1:1">
      <c r="A841" s="24">
        <v>2840</v>
      </c>
    </row>
    <row r="842" spans="1:1">
      <c r="A842" s="24">
        <v>2841</v>
      </c>
    </row>
    <row r="843" spans="1:1">
      <c r="A843" s="24">
        <v>2842</v>
      </c>
    </row>
    <row r="844" spans="1:1">
      <c r="A844" s="24">
        <v>2843</v>
      </c>
    </row>
    <row r="845" spans="1:1">
      <c r="A845" s="24">
        <v>2844</v>
      </c>
    </row>
    <row r="846" spans="1:1">
      <c r="A846" s="24">
        <v>2845</v>
      </c>
    </row>
    <row r="847" spans="1:1">
      <c r="A847" s="24">
        <v>2846</v>
      </c>
    </row>
    <row r="848" spans="1:1">
      <c r="A848" s="24">
        <v>2847</v>
      </c>
    </row>
    <row r="849" spans="1:1">
      <c r="A849" s="24">
        <v>2848</v>
      </c>
    </row>
    <row r="850" spans="1:1">
      <c r="A850" s="24">
        <v>2849</v>
      </c>
    </row>
    <row r="851" spans="1:1">
      <c r="A851" s="24">
        <v>2850</v>
      </c>
    </row>
    <row r="852" spans="1:1">
      <c r="A852" s="24">
        <v>2851</v>
      </c>
    </row>
    <row r="853" spans="1:1">
      <c r="A853" s="24">
        <v>2852</v>
      </c>
    </row>
    <row r="854" spans="1:1">
      <c r="A854" s="24">
        <v>2853</v>
      </c>
    </row>
    <row r="855" spans="1:1">
      <c r="A855" s="24">
        <v>2854</v>
      </c>
    </row>
    <row r="856" spans="1:1">
      <c r="A856" s="24">
        <v>2855</v>
      </c>
    </row>
    <row r="857" spans="1:1">
      <c r="A857" s="24">
        <v>2856</v>
      </c>
    </row>
    <row r="858" spans="1:1">
      <c r="A858" s="24">
        <v>2857</v>
      </c>
    </row>
    <row r="859" spans="1:1">
      <c r="A859" s="24">
        <v>2858</v>
      </c>
    </row>
    <row r="860" spans="1:1">
      <c r="A860" s="24">
        <v>2859</v>
      </c>
    </row>
    <row r="861" spans="1:1">
      <c r="A861" s="24">
        <v>2860</v>
      </c>
    </row>
    <row r="862" spans="1:1">
      <c r="A862" s="24">
        <v>2861</v>
      </c>
    </row>
    <row r="863" spans="1:1">
      <c r="A863" s="24">
        <v>2862</v>
      </c>
    </row>
    <row r="864" spans="1:1">
      <c r="A864" s="24">
        <v>2863</v>
      </c>
    </row>
    <row r="865" spans="1:1">
      <c r="A865" s="24">
        <v>2864</v>
      </c>
    </row>
    <row r="866" spans="1:1">
      <c r="A866" s="24">
        <v>2865</v>
      </c>
    </row>
    <row r="867" spans="1:1">
      <c r="A867" s="24">
        <v>2866</v>
      </c>
    </row>
    <row r="868" spans="1:1">
      <c r="A868" s="24">
        <v>2867</v>
      </c>
    </row>
    <row r="869" spans="1:1">
      <c r="A869" s="24">
        <v>2868</v>
      </c>
    </row>
    <row r="870" spans="1:1">
      <c r="A870" s="24">
        <v>2869</v>
      </c>
    </row>
    <row r="871" spans="1:1">
      <c r="A871" s="24">
        <v>2870</v>
      </c>
    </row>
    <row r="872" spans="1:1">
      <c r="A872" s="24">
        <v>2871</v>
      </c>
    </row>
    <row r="873" spans="1:1">
      <c r="A873" s="24">
        <v>2872</v>
      </c>
    </row>
    <row r="874" spans="1:1">
      <c r="A874" s="24">
        <v>2873</v>
      </c>
    </row>
    <row r="875" spans="1:1">
      <c r="A875" s="24">
        <v>2874</v>
      </c>
    </row>
    <row r="876" spans="1:1">
      <c r="A876" s="24">
        <v>2875</v>
      </c>
    </row>
    <row r="877" spans="1:1">
      <c r="A877" s="24">
        <v>2876</v>
      </c>
    </row>
    <row r="878" spans="1:1">
      <c r="A878" s="24">
        <v>2877</v>
      </c>
    </row>
    <row r="879" spans="1:1">
      <c r="A879" s="24">
        <v>2878</v>
      </c>
    </row>
    <row r="880" spans="1:1">
      <c r="A880" s="24">
        <v>2879</v>
      </c>
    </row>
    <row r="881" spans="1:1">
      <c r="A881" s="24">
        <v>2880</v>
      </c>
    </row>
    <row r="882" spans="1:1">
      <c r="A882" s="24">
        <v>2881</v>
      </c>
    </row>
    <row r="883" spans="1:1">
      <c r="A883" s="24">
        <v>2882</v>
      </c>
    </row>
    <row r="884" spans="1:1">
      <c r="A884" s="24">
        <v>2883</v>
      </c>
    </row>
    <row r="885" spans="1:1">
      <c r="A885" s="24">
        <v>2884</v>
      </c>
    </row>
    <row r="886" spans="1:1">
      <c r="A886" s="24">
        <v>2885</v>
      </c>
    </row>
    <row r="887" spans="1:1">
      <c r="A887" s="24">
        <v>2886</v>
      </c>
    </row>
    <row r="888" spans="1:1">
      <c r="A888" s="24">
        <v>2887</v>
      </c>
    </row>
    <row r="889" spans="1:1">
      <c r="A889" s="24">
        <v>2888</v>
      </c>
    </row>
    <row r="890" spans="1:1">
      <c r="A890" s="24">
        <v>2889</v>
      </c>
    </row>
    <row r="891" spans="1:1">
      <c r="A891" s="24">
        <v>2890</v>
      </c>
    </row>
    <row r="892" spans="1:1">
      <c r="A892" s="24">
        <v>2891</v>
      </c>
    </row>
    <row r="893" spans="1:1">
      <c r="A893" s="24">
        <v>2892</v>
      </c>
    </row>
    <row r="894" spans="1:1">
      <c r="A894" s="24">
        <v>2893</v>
      </c>
    </row>
    <row r="895" spans="1:1">
      <c r="A895" s="24">
        <v>2894</v>
      </c>
    </row>
    <row r="896" spans="1:1">
      <c r="A896" s="24">
        <v>2895</v>
      </c>
    </row>
    <row r="897" spans="1:1">
      <c r="A897" s="24">
        <v>2896</v>
      </c>
    </row>
    <row r="898" spans="1:1">
      <c r="A898" s="24">
        <v>2897</v>
      </c>
    </row>
    <row r="899" spans="1:1">
      <c r="A899" s="24">
        <v>2898</v>
      </c>
    </row>
    <row r="900" spans="1:1">
      <c r="A900" s="24">
        <v>2899</v>
      </c>
    </row>
    <row r="901" spans="1:1">
      <c r="A901" s="24">
        <v>2900</v>
      </c>
    </row>
    <row r="902" spans="1:1">
      <c r="A902" s="24">
        <v>2901</v>
      </c>
    </row>
    <row r="903" spans="1:1">
      <c r="A903" s="24">
        <v>2902</v>
      </c>
    </row>
    <row r="904" spans="1:1">
      <c r="A904" s="24">
        <v>2903</v>
      </c>
    </row>
    <row r="905" spans="1:1">
      <c r="A905" s="24">
        <v>2904</v>
      </c>
    </row>
    <row r="906" spans="1:1">
      <c r="A906" s="24">
        <v>2905</v>
      </c>
    </row>
    <row r="907" spans="1:1">
      <c r="A907" s="24">
        <v>2906</v>
      </c>
    </row>
    <row r="908" spans="1:1">
      <c r="A908" s="24">
        <v>2907</v>
      </c>
    </row>
    <row r="909" spans="1:1">
      <c r="A909" s="24">
        <v>2908</v>
      </c>
    </row>
    <row r="910" spans="1:1">
      <c r="A910" s="24">
        <v>2909</v>
      </c>
    </row>
    <row r="911" spans="1:1">
      <c r="A911" s="24">
        <v>2910</v>
      </c>
    </row>
    <row r="912" spans="1:1">
      <c r="A912" s="24">
        <v>2911</v>
      </c>
    </row>
    <row r="913" spans="1:1">
      <c r="A913" s="24">
        <v>2912</v>
      </c>
    </row>
    <row r="914" spans="1:1">
      <c r="A914" s="24">
        <v>2913</v>
      </c>
    </row>
    <row r="915" spans="1:1">
      <c r="A915" s="24">
        <v>2914</v>
      </c>
    </row>
    <row r="916" spans="1:1">
      <c r="A916" s="24">
        <v>2915</v>
      </c>
    </row>
    <row r="917" spans="1:1">
      <c r="A917" s="24">
        <v>2916</v>
      </c>
    </row>
    <row r="918" spans="1:1">
      <c r="A918" s="24">
        <v>2917</v>
      </c>
    </row>
    <row r="919" spans="1:1">
      <c r="A919" s="24">
        <v>2918</v>
      </c>
    </row>
    <row r="920" spans="1:1">
      <c r="A920" s="24">
        <v>2919</v>
      </c>
    </row>
    <row r="921" spans="1:1">
      <c r="A921" s="24">
        <v>2920</v>
      </c>
    </row>
    <row r="922" spans="1:1">
      <c r="A922" s="24">
        <v>2921</v>
      </c>
    </row>
    <row r="923" spans="1:1">
      <c r="A923" s="24">
        <v>2922</v>
      </c>
    </row>
    <row r="924" spans="1:1">
      <c r="A924" s="24">
        <v>2923</v>
      </c>
    </row>
    <row r="925" spans="1:1">
      <c r="A925" s="24">
        <v>2924</v>
      </c>
    </row>
    <row r="926" spans="1:1">
      <c r="A926" s="24">
        <v>2925</v>
      </c>
    </row>
    <row r="927" spans="1:1">
      <c r="A927" s="24">
        <v>2926</v>
      </c>
    </row>
    <row r="928" spans="1:1">
      <c r="A928" s="24">
        <v>2927</v>
      </c>
    </row>
    <row r="929" spans="1:1">
      <c r="A929" s="24">
        <v>2928</v>
      </c>
    </row>
    <row r="930" spans="1:1">
      <c r="A930" s="24">
        <v>2929</v>
      </c>
    </row>
    <row r="931" spans="1:1">
      <c r="A931" s="24">
        <v>2930</v>
      </c>
    </row>
    <row r="932" spans="1:1">
      <c r="A932" s="24">
        <v>2931</v>
      </c>
    </row>
    <row r="933" spans="1:1">
      <c r="A933" s="24">
        <v>2932</v>
      </c>
    </row>
    <row r="934" spans="1:1">
      <c r="A934" s="24">
        <v>2933</v>
      </c>
    </row>
    <row r="935" spans="1:1">
      <c r="A935" s="24">
        <v>2934</v>
      </c>
    </row>
    <row r="936" spans="1:1">
      <c r="A936" s="24">
        <v>2935</v>
      </c>
    </row>
    <row r="937" spans="1:1">
      <c r="A937" s="24">
        <v>2936</v>
      </c>
    </row>
    <row r="938" spans="1:1">
      <c r="A938" s="24">
        <v>2937</v>
      </c>
    </row>
    <row r="939" spans="1:1">
      <c r="A939" s="24">
        <v>2938</v>
      </c>
    </row>
    <row r="940" spans="1:1">
      <c r="A940" s="24">
        <v>2939</v>
      </c>
    </row>
    <row r="941" spans="1:1">
      <c r="A941" s="24">
        <v>2940</v>
      </c>
    </row>
    <row r="942" spans="1:1">
      <c r="A942" s="24">
        <v>2941</v>
      </c>
    </row>
    <row r="943" spans="1:1">
      <c r="A943" s="24">
        <v>2942</v>
      </c>
    </row>
    <row r="944" spans="1:1">
      <c r="A944" s="24">
        <v>2943</v>
      </c>
    </row>
    <row r="945" spans="1:1">
      <c r="A945" s="24">
        <v>2944</v>
      </c>
    </row>
    <row r="946" spans="1:1">
      <c r="A946" s="24">
        <v>2945</v>
      </c>
    </row>
    <row r="947" spans="1:1">
      <c r="A947" s="24">
        <v>2946</v>
      </c>
    </row>
    <row r="948" spans="1:1">
      <c r="A948" s="24">
        <v>2947</v>
      </c>
    </row>
    <row r="949" spans="1:1">
      <c r="A949" s="24">
        <v>2948</v>
      </c>
    </row>
    <row r="950" spans="1:1">
      <c r="A950" s="24">
        <v>2949</v>
      </c>
    </row>
    <row r="951" spans="1:1">
      <c r="A951" s="24">
        <v>2950</v>
      </c>
    </row>
    <row r="952" spans="1:1">
      <c r="A952" s="24">
        <v>2951</v>
      </c>
    </row>
    <row r="953" spans="1:1">
      <c r="A953" s="24">
        <v>2952</v>
      </c>
    </row>
    <row r="954" spans="1:1">
      <c r="A954" s="24">
        <v>2953</v>
      </c>
    </row>
    <row r="955" spans="1:1">
      <c r="A955" s="24">
        <v>2954</v>
      </c>
    </row>
    <row r="956" spans="1:1">
      <c r="A956" s="24">
        <v>2955</v>
      </c>
    </row>
    <row r="957" spans="1:1">
      <c r="A957" s="24">
        <v>2956</v>
      </c>
    </row>
    <row r="958" spans="1:1">
      <c r="A958" s="24">
        <v>2957</v>
      </c>
    </row>
    <row r="959" spans="1:1">
      <c r="A959" s="24">
        <v>2958</v>
      </c>
    </row>
    <row r="960" spans="1:1">
      <c r="A960" s="24">
        <v>2959</v>
      </c>
    </row>
    <row r="961" spans="1:1">
      <c r="A961" s="24">
        <v>2960</v>
      </c>
    </row>
    <row r="962" spans="1:1">
      <c r="A962" s="24">
        <v>2961</v>
      </c>
    </row>
    <row r="963" spans="1:1">
      <c r="A963" s="24">
        <v>2962</v>
      </c>
    </row>
    <row r="964" spans="1:1">
      <c r="A964" s="24">
        <v>2963</v>
      </c>
    </row>
    <row r="965" spans="1:1">
      <c r="A965" s="24">
        <v>2964</v>
      </c>
    </row>
    <row r="966" spans="1:1">
      <c r="A966" s="24">
        <v>2965</v>
      </c>
    </row>
    <row r="967" spans="1:1">
      <c r="A967" s="24">
        <v>2966</v>
      </c>
    </row>
    <row r="968" spans="1:1">
      <c r="A968" s="24">
        <v>2967</v>
      </c>
    </row>
    <row r="969" spans="1:1">
      <c r="A969" s="24">
        <v>2968</v>
      </c>
    </row>
    <row r="970" spans="1:1">
      <c r="A970" s="24">
        <v>2969</v>
      </c>
    </row>
    <row r="971" spans="1:1">
      <c r="A971" s="24">
        <v>2970</v>
      </c>
    </row>
    <row r="972" spans="1:1">
      <c r="A972" s="24">
        <v>2971</v>
      </c>
    </row>
    <row r="973" spans="1:1">
      <c r="A973" s="24">
        <v>2972</v>
      </c>
    </row>
    <row r="974" spans="1:1">
      <c r="A974" s="24">
        <v>2973</v>
      </c>
    </row>
    <row r="975" spans="1:1">
      <c r="A975" s="24">
        <v>2974</v>
      </c>
    </row>
    <row r="976" spans="1:1">
      <c r="A976" s="24">
        <v>2975</v>
      </c>
    </row>
    <row r="977" spans="1:1">
      <c r="A977" s="24">
        <v>2976</v>
      </c>
    </row>
    <row r="978" spans="1:1">
      <c r="A978" s="24">
        <v>2977</v>
      </c>
    </row>
    <row r="979" spans="1:1">
      <c r="A979" s="24">
        <v>2978</v>
      </c>
    </row>
    <row r="980" spans="1:1">
      <c r="A980" s="24">
        <v>2979</v>
      </c>
    </row>
    <row r="981" spans="1:1">
      <c r="A981" s="24">
        <v>2980</v>
      </c>
    </row>
    <row r="982" spans="1:1">
      <c r="A982" s="24">
        <v>2981</v>
      </c>
    </row>
    <row r="983" spans="1:1">
      <c r="A983" s="24">
        <v>2982</v>
      </c>
    </row>
    <row r="984" spans="1:1">
      <c r="A984" s="24">
        <v>2983</v>
      </c>
    </row>
    <row r="985" spans="1:1">
      <c r="A985" s="24">
        <v>2984</v>
      </c>
    </row>
    <row r="986" spans="1:1">
      <c r="A986" s="24">
        <v>2985</v>
      </c>
    </row>
    <row r="987" spans="1:1">
      <c r="A987" s="24">
        <v>2986</v>
      </c>
    </row>
    <row r="988" spans="1:1">
      <c r="A988" s="24">
        <v>2987</v>
      </c>
    </row>
    <row r="989" spans="1:1">
      <c r="A989" s="24">
        <v>2988</v>
      </c>
    </row>
    <row r="990" spans="1:1">
      <c r="A990" s="24">
        <v>2989</v>
      </c>
    </row>
    <row r="991" spans="1:1">
      <c r="A991" s="24">
        <v>2990</v>
      </c>
    </row>
    <row r="992" spans="1:1">
      <c r="A992" s="24">
        <v>2991</v>
      </c>
    </row>
    <row r="993" spans="1:1">
      <c r="A993" s="24">
        <v>2992</v>
      </c>
    </row>
    <row r="994" spans="1:1">
      <c r="A994" s="24">
        <v>2993</v>
      </c>
    </row>
    <row r="995" spans="1:1">
      <c r="A995" s="24">
        <v>2994</v>
      </c>
    </row>
    <row r="996" spans="1:1">
      <c r="A996" s="24">
        <v>2995</v>
      </c>
    </row>
    <row r="997" spans="1:1">
      <c r="A997" s="24">
        <v>2996</v>
      </c>
    </row>
    <row r="998" spans="1:1">
      <c r="A998" s="24">
        <v>2997</v>
      </c>
    </row>
    <row r="999" spans="1:1">
      <c r="A999" s="24">
        <v>2998</v>
      </c>
    </row>
    <row r="1000" spans="1:1">
      <c r="A1000" s="24">
        <v>2999</v>
      </c>
    </row>
    <row r="1001" spans="1:1">
      <c r="A1001" s="24">
        <v>3000</v>
      </c>
    </row>
    <row r="1002" spans="1:1">
      <c r="A1002" s="24">
        <v>3001</v>
      </c>
    </row>
    <row r="1003" spans="1:1">
      <c r="A1003" s="24">
        <v>3002</v>
      </c>
    </row>
    <row r="1004" spans="1:1">
      <c r="A1004" s="24">
        <v>3003</v>
      </c>
    </row>
    <row r="1005" spans="1:1">
      <c r="A1005" s="24">
        <v>3004</v>
      </c>
    </row>
    <row r="1006" spans="1:1">
      <c r="A1006" s="24">
        <v>3005</v>
      </c>
    </row>
    <row r="1007" spans="1:1">
      <c r="A1007" s="24">
        <v>3006</v>
      </c>
    </row>
    <row r="1008" spans="1:1">
      <c r="A1008" s="24">
        <v>3007</v>
      </c>
    </row>
    <row r="1009" spans="1:1">
      <c r="A1009" s="24">
        <v>3008</v>
      </c>
    </row>
    <row r="1010" spans="1:1">
      <c r="A1010" s="24">
        <v>3009</v>
      </c>
    </row>
    <row r="1011" spans="1:1">
      <c r="A1011" s="24">
        <v>3010</v>
      </c>
    </row>
    <row r="1012" spans="1:1">
      <c r="A1012" s="24">
        <v>3011</v>
      </c>
    </row>
    <row r="1013" spans="1:1">
      <c r="A1013" s="24">
        <v>3012</v>
      </c>
    </row>
    <row r="1014" spans="1:1">
      <c r="A1014" s="24">
        <v>3013</v>
      </c>
    </row>
    <row r="1015" spans="1:1">
      <c r="A1015" s="24">
        <v>3014</v>
      </c>
    </row>
    <row r="1016" spans="1:1">
      <c r="A1016" s="24">
        <v>3015</v>
      </c>
    </row>
    <row r="1017" spans="1:1">
      <c r="A1017" s="24">
        <v>3016</v>
      </c>
    </row>
    <row r="1018" spans="1:1">
      <c r="A1018" s="24">
        <v>3017</v>
      </c>
    </row>
    <row r="1019" spans="1:1">
      <c r="A1019" s="24">
        <v>3018</v>
      </c>
    </row>
    <row r="1020" spans="1:1">
      <c r="A1020" s="24">
        <v>3019</v>
      </c>
    </row>
    <row r="1021" spans="1:1">
      <c r="A1021" s="24">
        <v>3020</v>
      </c>
    </row>
    <row r="1022" spans="1:1">
      <c r="A1022" s="24">
        <v>3021</v>
      </c>
    </row>
    <row r="1023" spans="1:1">
      <c r="A1023" s="24">
        <v>3022</v>
      </c>
    </row>
    <row r="1024" spans="1:1">
      <c r="A1024" s="24">
        <v>3023</v>
      </c>
    </row>
    <row r="1025" spans="1:1">
      <c r="A1025" s="24">
        <v>3024</v>
      </c>
    </row>
    <row r="1026" spans="1:1">
      <c r="A1026" s="24">
        <v>3025</v>
      </c>
    </row>
    <row r="1027" spans="1:1">
      <c r="A1027" s="24">
        <v>3026</v>
      </c>
    </row>
    <row r="1028" spans="1:1">
      <c r="A1028" s="24">
        <v>3027</v>
      </c>
    </row>
    <row r="1029" spans="1:1">
      <c r="A1029" s="24">
        <v>3028</v>
      </c>
    </row>
    <row r="1030" spans="1:1">
      <c r="A1030" s="24">
        <v>3029</v>
      </c>
    </row>
    <row r="1031" spans="1:1">
      <c r="A1031" s="24">
        <v>3030</v>
      </c>
    </row>
    <row r="1032" spans="1:1">
      <c r="A1032" s="24">
        <v>3031</v>
      </c>
    </row>
    <row r="1033" spans="1:1">
      <c r="A1033" s="24">
        <v>3032</v>
      </c>
    </row>
    <row r="1034" spans="1:1">
      <c r="A1034" s="24">
        <v>3033</v>
      </c>
    </row>
    <row r="1035" spans="1:1">
      <c r="A1035" s="24">
        <v>3034</v>
      </c>
    </row>
    <row r="1036" spans="1:1">
      <c r="A1036" s="24">
        <v>3035</v>
      </c>
    </row>
    <row r="1037" spans="1:1">
      <c r="A1037" s="24">
        <v>3036</v>
      </c>
    </row>
    <row r="1038" spans="1:1">
      <c r="A1038" s="24">
        <v>3037</v>
      </c>
    </row>
    <row r="1039" spans="1:1">
      <c r="A1039" s="24">
        <v>3038</v>
      </c>
    </row>
    <row r="1040" spans="1:1">
      <c r="A1040" s="24">
        <v>3039</v>
      </c>
    </row>
    <row r="1041" spans="1:1">
      <c r="A1041" s="24">
        <v>3040</v>
      </c>
    </row>
    <row r="1042" spans="1:1">
      <c r="A1042" s="24">
        <v>3041</v>
      </c>
    </row>
    <row r="1043" spans="1:1">
      <c r="A1043" s="24">
        <v>3042</v>
      </c>
    </row>
    <row r="1044" spans="1:1">
      <c r="A1044" s="24">
        <v>3043</v>
      </c>
    </row>
    <row r="1045" spans="1:1">
      <c r="A1045" s="24">
        <v>3044</v>
      </c>
    </row>
    <row r="1046" spans="1:1">
      <c r="A1046" s="24">
        <v>3045</v>
      </c>
    </row>
    <row r="1047" spans="1:1">
      <c r="A1047" s="24">
        <v>3046</v>
      </c>
    </row>
    <row r="1048" spans="1:1">
      <c r="A1048" s="24">
        <v>3047</v>
      </c>
    </row>
    <row r="1049" spans="1:1">
      <c r="A1049" s="24">
        <v>3048</v>
      </c>
    </row>
    <row r="1050" spans="1:1">
      <c r="A1050" s="24">
        <v>3049</v>
      </c>
    </row>
    <row r="1051" spans="1:1">
      <c r="A1051" s="24">
        <v>3050</v>
      </c>
    </row>
    <row r="1052" spans="1:1">
      <c r="A1052" s="24">
        <v>3051</v>
      </c>
    </row>
    <row r="1053" spans="1:1">
      <c r="A1053" s="24">
        <v>3052</v>
      </c>
    </row>
    <row r="1054" spans="1:1">
      <c r="A1054" s="24">
        <v>3053</v>
      </c>
    </row>
    <row r="1055" spans="1:1">
      <c r="A1055" s="24">
        <v>3054</v>
      </c>
    </row>
    <row r="1056" spans="1:1">
      <c r="A1056" s="24">
        <v>3055</v>
      </c>
    </row>
    <row r="1057" spans="1:1">
      <c r="A1057" s="24">
        <v>3056</v>
      </c>
    </row>
    <row r="1058" spans="1:1">
      <c r="A1058" s="24">
        <v>3057</v>
      </c>
    </row>
    <row r="1059" spans="1:1">
      <c r="A1059" s="24">
        <v>3058</v>
      </c>
    </row>
    <row r="1060" spans="1:1">
      <c r="A1060" s="24">
        <v>3059</v>
      </c>
    </row>
    <row r="1061" spans="1:1">
      <c r="A1061" s="24">
        <v>3060</v>
      </c>
    </row>
    <row r="1062" spans="1:1">
      <c r="A1062" s="24">
        <v>3061</v>
      </c>
    </row>
    <row r="1063" spans="1:1">
      <c r="A1063" s="24">
        <v>3062</v>
      </c>
    </row>
    <row r="1064" spans="1:1">
      <c r="A1064" s="24">
        <v>3063</v>
      </c>
    </row>
    <row r="1065" spans="1:1">
      <c r="A1065" s="24">
        <v>3064</v>
      </c>
    </row>
    <row r="1066" spans="1:1">
      <c r="A1066" s="24">
        <v>3065</v>
      </c>
    </row>
    <row r="1067" spans="1:1">
      <c r="A1067" s="24">
        <v>3066</v>
      </c>
    </row>
    <row r="1068" spans="1:1">
      <c r="A1068" s="24">
        <v>3067</v>
      </c>
    </row>
    <row r="1069" spans="1:1">
      <c r="A1069" s="24">
        <v>3068</v>
      </c>
    </row>
    <row r="1070" spans="1:1">
      <c r="A1070" s="24">
        <v>3069</v>
      </c>
    </row>
    <row r="1071" spans="1:1">
      <c r="A1071" s="24">
        <v>3070</v>
      </c>
    </row>
    <row r="1072" spans="1:1">
      <c r="A1072" s="24">
        <v>3071</v>
      </c>
    </row>
    <row r="1073" spans="1:1">
      <c r="A1073" s="24">
        <v>3072</v>
      </c>
    </row>
    <row r="1074" spans="1:1">
      <c r="A1074" s="24">
        <v>3073</v>
      </c>
    </row>
    <row r="1075" spans="1:1">
      <c r="A1075" s="24">
        <v>3074</v>
      </c>
    </row>
    <row r="1076" spans="1:1">
      <c r="A1076" s="24">
        <v>3075</v>
      </c>
    </row>
    <row r="1077" spans="1:1">
      <c r="A1077" s="24">
        <v>3076</v>
      </c>
    </row>
    <row r="1078" spans="1:1">
      <c r="A1078" s="24">
        <v>3077</v>
      </c>
    </row>
    <row r="1079" spans="1:1">
      <c r="A1079" s="24">
        <v>3078</v>
      </c>
    </row>
    <row r="1080" spans="1:1">
      <c r="A1080" s="24">
        <v>3079</v>
      </c>
    </row>
    <row r="1081" spans="1:1">
      <c r="A1081" s="24">
        <v>3080</v>
      </c>
    </row>
    <row r="1082" spans="1:1">
      <c r="A1082" s="24">
        <v>3081</v>
      </c>
    </row>
    <row r="1083" spans="1:1">
      <c r="A1083" s="24">
        <v>3082</v>
      </c>
    </row>
    <row r="1084" spans="1:1">
      <c r="A1084" s="24">
        <v>3083</v>
      </c>
    </row>
    <row r="1085" spans="1:1">
      <c r="A1085" s="24">
        <v>3084</v>
      </c>
    </row>
    <row r="1086" spans="1:1">
      <c r="A1086" s="24">
        <v>3085</v>
      </c>
    </row>
    <row r="1087" spans="1:1">
      <c r="A1087" s="24">
        <v>3086</v>
      </c>
    </row>
    <row r="1088" spans="1:1">
      <c r="A1088" s="24">
        <v>3087</v>
      </c>
    </row>
    <row r="1089" spans="1:1">
      <c r="A1089" s="24">
        <v>3088</v>
      </c>
    </row>
    <row r="1090" spans="1:1">
      <c r="A1090" s="24">
        <v>3089</v>
      </c>
    </row>
    <row r="1091" spans="1:1">
      <c r="A1091" s="24">
        <v>3090</v>
      </c>
    </row>
    <row r="1092" spans="1:1">
      <c r="A1092" s="24">
        <v>3091</v>
      </c>
    </row>
    <row r="1093" spans="1:1">
      <c r="A1093" s="24">
        <v>3092</v>
      </c>
    </row>
    <row r="1094" spans="1:1">
      <c r="A1094" s="24">
        <v>3093</v>
      </c>
    </row>
    <row r="1095" spans="1:1">
      <c r="A1095" s="24">
        <v>3094</v>
      </c>
    </row>
    <row r="1096" spans="1:1">
      <c r="A1096" s="24">
        <v>3095</v>
      </c>
    </row>
    <row r="1097" spans="1:1">
      <c r="A1097" s="24">
        <v>3096</v>
      </c>
    </row>
    <row r="1098" spans="1:1">
      <c r="A1098" s="24">
        <v>3097</v>
      </c>
    </row>
    <row r="1099" spans="1:1">
      <c r="A1099" s="24">
        <v>3098</v>
      </c>
    </row>
    <row r="1100" spans="1:1">
      <c r="A1100" s="24">
        <v>3099</v>
      </c>
    </row>
    <row r="1101" spans="1:1">
      <c r="A1101" s="24">
        <v>3100</v>
      </c>
    </row>
    <row r="1102" spans="1:1">
      <c r="A1102" s="24">
        <v>3101</v>
      </c>
    </row>
    <row r="1103" spans="1:1">
      <c r="A1103" s="24">
        <v>3102</v>
      </c>
    </row>
    <row r="1104" spans="1:1">
      <c r="A1104" s="24">
        <v>3103</v>
      </c>
    </row>
    <row r="1105" spans="1:1">
      <c r="A1105" s="24">
        <v>3104</v>
      </c>
    </row>
    <row r="1106" spans="1:1">
      <c r="A1106" s="24">
        <v>3105</v>
      </c>
    </row>
    <row r="1107" spans="1:1">
      <c r="A1107" s="24">
        <v>3106</v>
      </c>
    </row>
    <row r="1108" spans="1:1">
      <c r="A1108" s="24">
        <v>3107</v>
      </c>
    </row>
    <row r="1109" spans="1:1">
      <c r="A1109" s="24">
        <v>3108</v>
      </c>
    </row>
    <row r="1110" spans="1:1">
      <c r="A1110" s="24">
        <v>3109</v>
      </c>
    </row>
    <row r="1111" spans="1:1">
      <c r="A1111" s="24">
        <v>3110</v>
      </c>
    </row>
    <row r="1112" spans="1:1">
      <c r="A1112" s="24">
        <v>3111</v>
      </c>
    </row>
    <row r="1113" spans="1:1">
      <c r="A1113" s="24">
        <v>3112</v>
      </c>
    </row>
    <row r="1114" spans="1:1">
      <c r="A1114" s="24">
        <v>3113</v>
      </c>
    </row>
    <row r="1115" spans="1:1">
      <c r="A1115" s="24">
        <v>3114</v>
      </c>
    </row>
    <row r="1116" spans="1:1">
      <c r="A1116" s="24">
        <v>3115</v>
      </c>
    </row>
    <row r="1117" spans="1:1">
      <c r="A1117" s="24">
        <v>3116</v>
      </c>
    </row>
    <row r="1118" spans="1:1">
      <c r="A1118" s="24">
        <v>3117</v>
      </c>
    </row>
    <row r="1119" spans="1:1">
      <c r="A1119" s="24">
        <v>3118</v>
      </c>
    </row>
    <row r="1120" spans="1:1">
      <c r="A1120" s="24">
        <v>3119</v>
      </c>
    </row>
    <row r="1121" spans="1:1">
      <c r="A1121" s="24">
        <v>3120</v>
      </c>
    </row>
    <row r="1122" spans="1:1">
      <c r="A1122" s="24">
        <v>3121</v>
      </c>
    </row>
    <row r="1123" spans="1:1">
      <c r="A1123" s="24">
        <v>3122</v>
      </c>
    </row>
    <row r="1124" spans="1:1">
      <c r="A1124" s="24">
        <v>3123</v>
      </c>
    </row>
    <row r="1125" spans="1:1">
      <c r="A1125" s="24">
        <v>3124</v>
      </c>
    </row>
    <row r="1126" spans="1:1">
      <c r="A1126" s="24">
        <v>3125</v>
      </c>
    </row>
    <row r="1127" spans="1:1">
      <c r="A1127" s="24">
        <v>3126</v>
      </c>
    </row>
    <row r="1128" spans="1:1">
      <c r="A1128" s="24">
        <v>3127</v>
      </c>
    </row>
    <row r="1129" spans="1:1">
      <c r="A1129" s="24">
        <v>3128</v>
      </c>
    </row>
    <row r="1130" spans="1:1">
      <c r="A1130" s="24">
        <v>3129</v>
      </c>
    </row>
    <row r="1131" spans="1:1">
      <c r="A1131" s="24">
        <v>3130</v>
      </c>
    </row>
    <row r="1132" spans="1:1">
      <c r="A1132" s="24">
        <v>3131</v>
      </c>
    </row>
    <row r="1133" spans="1:1">
      <c r="A1133" s="24">
        <v>3132</v>
      </c>
    </row>
    <row r="1134" spans="1:1">
      <c r="A1134" s="24">
        <v>3133</v>
      </c>
    </row>
    <row r="1135" spans="1:1">
      <c r="A1135" s="24">
        <v>3134</v>
      </c>
    </row>
    <row r="1136" spans="1:1">
      <c r="A1136" s="24">
        <v>3135</v>
      </c>
    </row>
    <row r="1137" spans="1:1">
      <c r="A1137" s="24">
        <v>3136</v>
      </c>
    </row>
    <row r="1138" spans="1:1">
      <c r="A1138" s="24">
        <v>3137</v>
      </c>
    </row>
    <row r="1139" spans="1:1">
      <c r="A1139" s="24">
        <v>3138</v>
      </c>
    </row>
    <row r="1140" spans="1:1">
      <c r="A1140" s="24">
        <v>3139</v>
      </c>
    </row>
    <row r="1141" spans="1:1">
      <c r="A1141" s="24">
        <v>3140</v>
      </c>
    </row>
    <row r="1142" spans="1:1">
      <c r="A1142" s="24">
        <v>3141</v>
      </c>
    </row>
    <row r="1143" spans="1:1">
      <c r="A1143" s="24">
        <v>3142</v>
      </c>
    </row>
    <row r="1144" spans="1:1">
      <c r="A1144" s="24">
        <v>3143</v>
      </c>
    </row>
    <row r="1145" spans="1:1">
      <c r="A1145" s="24">
        <v>3144</v>
      </c>
    </row>
    <row r="1146" spans="1:1">
      <c r="A1146" s="24">
        <v>3145</v>
      </c>
    </row>
    <row r="1147" spans="1:1">
      <c r="A1147" s="24">
        <v>3146</v>
      </c>
    </row>
    <row r="1148" spans="1:1">
      <c r="A1148" s="24">
        <v>3147</v>
      </c>
    </row>
    <row r="1149" spans="1:1">
      <c r="A1149" s="24">
        <v>3148</v>
      </c>
    </row>
    <row r="1150" spans="1:1">
      <c r="A1150" s="24">
        <v>3149</v>
      </c>
    </row>
    <row r="1151" spans="1:1">
      <c r="A1151" s="24">
        <v>3150</v>
      </c>
    </row>
    <row r="1152" spans="1:1">
      <c r="A1152" s="24">
        <v>3151</v>
      </c>
    </row>
    <row r="1153" spans="1:1">
      <c r="A1153" s="24">
        <v>3152</v>
      </c>
    </row>
    <row r="1154" spans="1:1">
      <c r="A1154" s="24">
        <v>3153</v>
      </c>
    </row>
    <row r="1155" spans="1:1">
      <c r="A1155" s="24">
        <v>3154</v>
      </c>
    </row>
    <row r="1156" spans="1:1">
      <c r="A1156" s="24">
        <v>3155</v>
      </c>
    </row>
    <row r="1157" spans="1:1">
      <c r="A1157" s="24">
        <v>3156</v>
      </c>
    </row>
    <row r="1158" spans="1:1">
      <c r="A1158" s="24">
        <v>3157</v>
      </c>
    </row>
    <row r="1159" spans="1:1">
      <c r="A1159" s="24">
        <v>3158</v>
      </c>
    </row>
    <row r="1160" spans="1:1">
      <c r="A1160" s="24">
        <v>3159</v>
      </c>
    </row>
    <row r="1161" spans="1:1">
      <c r="A1161" s="24">
        <v>3160</v>
      </c>
    </row>
    <row r="1162" spans="1:1">
      <c r="A1162" s="24">
        <v>3161</v>
      </c>
    </row>
    <row r="1163" spans="1:1">
      <c r="A1163" s="24">
        <v>3162</v>
      </c>
    </row>
    <row r="1164" spans="1:1">
      <c r="A1164" s="24">
        <v>3163</v>
      </c>
    </row>
    <row r="1165" spans="1:1">
      <c r="A1165" s="24">
        <v>3164</v>
      </c>
    </row>
    <row r="1166" spans="1:1">
      <c r="A1166" s="24">
        <v>3165</v>
      </c>
    </row>
    <row r="1167" spans="1:1">
      <c r="A1167" s="24">
        <v>3166</v>
      </c>
    </row>
    <row r="1168" spans="1:1">
      <c r="A1168" s="24">
        <v>3167</v>
      </c>
    </row>
    <row r="1169" spans="1:1">
      <c r="A1169" s="24">
        <v>3168</v>
      </c>
    </row>
    <row r="1170" spans="1:1">
      <c r="A1170" s="24">
        <v>3169</v>
      </c>
    </row>
    <row r="1171" spans="1:1">
      <c r="A1171" s="24">
        <v>3170</v>
      </c>
    </row>
    <row r="1172" spans="1:1">
      <c r="A1172" s="24">
        <v>3171</v>
      </c>
    </row>
    <row r="1173" spans="1:1">
      <c r="A1173" s="24">
        <v>3172</v>
      </c>
    </row>
    <row r="1174" spans="1:1">
      <c r="A1174" s="24">
        <v>3173</v>
      </c>
    </row>
    <row r="1175" spans="1:1">
      <c r="A1175" s="24">
        <v>3174</v>
      </c>
    </row>
    <row r="1176" spans="1:1">
      <c r="A1176" s="24">
        <v>3175</v>
      </c>
    </row>
    <row r="1177" spans="1:1">
      <c r="A1177" s="24">
        <v>3176</v>
      </c>
    </row>
    <row r="1178" spans="1:1">
      <c r="A1178" s="24">
        <v>3177</v>
      </c>
    </row>
    <row r="1179" spans="1:1">
      <c r="A1179" s="24">
        <v>3178</v>
      </c>
    </row>
    <row r="1180" spans="1:1">
      <c r="A1180" s="24">
        <v>3179</v>
      </c>
    </row>
    <row r="1181" spans="1:1">
      <c r="A1181" s="24">
        <v>3180</v>
      </c>
    </row>
    <row r="1182" spans="1:1">
      <c r="A1182" s="24">
        <v>3181</v>
      </c>
    </row>
    <row r="1183" spans="1:1">
      <c r="A1183" s="24">
        <v>3182</v>
      </c>
    </row>
    <row r="1184" spans="1:1">
      <c r="A1184" s="24">
        <v>3183</v>
      </c>
    </row>
    <row r="1185" spans="1:1">
      <c r="A1185" s="24">
        <v>3184</v>
      </c>
    </row>
    <row r="1186" spans="1:1">
      <c r="A1186" s="24">
        <v>3185</v>
      </c>
    </row>
    <row r="1187" spans="1:1">
      <c r="A1187" s="24">
        <v>3186</v>
      </c>
    </row>
    <row r="1188" spans="1:1">
      <c r="A1188" s="24">
        <v>3187</v>
      </c>
    </row>
    <row r="1189" spans="1:1">
      <c r="A1189" s="24">
        <v>3188</v>
      </c>
    </row>
    <row r="1190" spans="1:1">
      <c r="A1190" s="24">
        <v>3189</v>
      </c>
    </row>
    <row r="1191" spans="1:1">
      <c r="A1191" s="24">
        <v>3190</v>
      </c>
    </row>
    <row r="1192" spans="1:1">
      <c r="A1192" s="24">
        <v>3191</v>
      </c>
    </row>
    <row r="1193" spans="1:1">
      <c r="A1193" s="24">
        <v>3192</v>
      </c>
    </row>
    <row r="1194" spans="1:1">
      <c r="A1194" s="24">
        <v>3193</v>
      </c>
    </row>
    <row r="1195" spans="1:1">
      <c r="A1195" s="24">
        <v>3194</v>
      </c>
    </row>
    <row r="1196" spans="1:1">
      <c r="A1196" s="24">
        <v>3195</v>
      </c>
    </row>
    <row r="1197" spans="1:1">
      <c r="A1197" s="24">
        <v>3196</v>
      </c>
    </row>
    <row r="1198" spans="1:1">
      <c r="A1198" s="24">
        <v>3197</v>
      </c>
    </row>
    <row r="1199" spans="1:1">
      <c r="A1199" s="24">
        <v>3198</v>
      </c>
    </row>
    <row r="1200" spans="1:1">
      <c r="A1200" s="24">
        <v>3199</v>
      </c>
    </row>
    <row r="1201" spans="1:1">
      <c r="A1201" s="24">
        <v>3200</v>
      </c>
    </row>
    <row r="1202" spans="1:1">
      <c r="A1202" s="24">
        <v>3201</v>
      </c>
    </row>
    <row r="1203" spans="1:1">
      <c r="A1203" s="24">
        <v>3202</v>
      </c>
    </row>
    <row r="1204" spans="1:1">
      <c r="A1204" s="24">
        <v>3203</v>
      </c>
    </row>
    <row r="1205" spans="1:1">
      <c r="A1205" s="24">
        <v>3204</v>
      </c>
    </row>
    <row r="1206" spans="1:1">
      <c r="A1206" s="24">
        <v>3205</v>
      </c>
    </row>
    <row r="1207" spans="1:1">
      <c r="A1207" s="24">
        <v>3206</v>
      </c>
    </row>
    <row r="1208" spans="1:1">
      <c r="A1208" s="24">
        <v>3207</v>
      </c>
    </row>
    <row r="1209" spans="1:1">
      <c r="A1209" s="24">
        <v>3208</v>
      </c>
    </row>
    <row r="1210" spans="1:1">
      <c r="A1210" s="24">
        <v>3209</v>
      </c>
    </row>
    <row r="1211" spans="1:1">
      <c r="A1211" s="24">
        <v>3210</v>
      </c>
    </row>
    <row r="1212" spans="1:1">
      <c r="A1212" s="24">
        <v>3211</v>
      </c>
    </row>
    <row r="1213" spans="1:1">
      <c r="A1213" s="24">
        <v>3212</v>
      </c>
    </row>
    <row r="1214" spans="1:1">
      <c r="A1214" s="24">
        <v>3213</v>
      </c>
    </row>
    <row r="1215" spans="1:1">
      <c r="A1215" s="24">
        <v>3214</v>
      </c>
    </row>
    <row r="1216" spans="1:1">
      <c r="A1216" s="24">
        <v>3215</v>
      </c>
    </row>
    <row r="1217" spans="1:1">
      <c r="A1217" s="24">
        <v>3216</v>
      </c>
    </row>
    <row r="1218" spans="1:1">
      <c r="A1218" s="24">
        <v>3217</v>
      </c>
    </row>
    <row r="1219" spans="1:1">
      <c r="A1219" s="24">
        <v>3218</v>
      </c>
    </row>
    <row r="1220" spans="1:1">
      <c r="A1220" s="24">
        <v>3219</v>
      </c>
    </row>
    <row r="1221" spans="1:1">
      <c r="A1221" s="24">
        <v>3220</v>
      </c>
    </row>
    <row r="1222" spans="1:1">
      <c r="A1222" s="24">
        <v>3221</v>
      </c>
    </row>
    <row r="1223" spans="1:1">
      <c r="A1223" s="24">
        <v>3222</v>
      </c>
    </row>
    <row r="1224" spans="1:1">
      <c r="A1224" s="24">
        <v>3223</v>
      </c>
    </row>
    <row r="1225" spans="1:1">
      <c r="A1225" s="24">
        <v>3224</v>
      </c>
    </row>
    <row r="1226" spans="1:1">
      <c r="A1226" s="24">
        <v>3225</v>
      </c>
    </row>
    <row r="1227" spans="1:1">
      <c r="A1227" s="24">
        <v>3226</v>
      </c>
    </row>
    <row r="1228" spans="1:1">
      <c r="A1228" s="24">
        <v>3227</v>
      </c>
    </row>
    <row r="1229" spans="1:1">
      <c r="A1229" s="24">
        <v>3228</v>
      </c>
    </row>
    <row r="1230" spans="1:1">
      <c r="A1230" s="24">
        <v>3229</v>
      </c>
    </row>
    <row r="1231" spans="1:1">
      <c r="A1231" s="24">
        <v>3230</v>
      </c>
    </row>
    <row r="1232" spans="1:1">
      <c r="A1232" s="24">
        <v>3231</v>
      </c>
    </row>
    <row r="1233" spans="1:1">
      <c r="A1233" s="24">
        <v>3232</v>
      </c>
    </row>
    <row r="1234" spans="1:1">
      <c r="A1234" s="24">
        <v>3233</v>
      </c>
    </row>
    <row r="1235" spans="1:1">
      <c r="A1235" s="24">
        <v>3234</v>
      </c>
    </row>
    <row r="1236" spans="1:1">
      <c r="A1236" s="24">
        <v>3235</v>
      </c>
    </row>
    <row r="1237" spans="1:1">
      <c r="A1237" s="24">
        <v>3236</v>
      </c>
    </row>
    <row r="1238" spans="1:1">
      <c r="A1238" s="24">
        <v>3237</v>
      </c>
    </row>
    <row r="1239" spans="1:1">
      <c r="A1239" s="24">
        <v>3238</v>
      </c>
    </row>
    <row r="1240" spans="1:1">
      <c r="A1240" s="24">
        <v>3239</v>
      </c>
    </row>
    <row r="1241" spans="1:1">
      <c r="A1241" s="24">
        <v>3240</v>
      </c>
    </row>
    <row r="1242" spans="1:1">
      <c r="A1242" s="24">
        <v>3241</v>
      </c>
    </row>
    <row r="1243" spans="1:1">
      <c r="A1243" s="24">
        <v>3242</v>
      </c>
    </row>
    <row r="1244" spans="1:1">
      <c r="A1244" s="24">
        <v>3243</v>
      </c>
    </row>
    <row r="1245" spans="1:1">
      <c r="A1245" s="24">
        <v>3244</v>
      </c>
    </row>
    <row r="1246" spans="1:1">
      <c r="A1246" s="24">
        <v>3245</v>
      </c>
    </row>
    <row r="1247" spans="1:1">
      <c r="A1247" s="24">
        <v>3246</v>
      </c>
    </row>
    <row r="1248" spans="1:1">
      <c r="A1248" s="24">
        <v>3247</v>
      </c>
    </row>
    <row r="1249" spans="1:1">
      <c r="A1249" s="24">
        <v>3248</v>
      </c>
    </row>
    <row r="1250" spans="1:1">
      <c r="A1250" s="24">
        <v>3249</v>
      </c>
    </row>
    <row r="1251" spans="1:1">
      <c r="A1251" s="24">
        <v>3250</v>
      </c>
    </row>
    <row r="1252" spans="1:1">
      <c r="A1252" s="24">
        <v>3251</v>
      </c>
    </row>
    <row r="1253" spans="1:1">
      <c r="A1253" s="24">
        <v>3252</v>
      </c>
    </row>
    <row r="1254" spans="1:1">
      <c r="A1254" s="24">
        <v>3253</v>
      </c>
    </row>
    <row r="1255" spans="1:1">
      <c r="A1255" s="24">
        <v>3254</v>
      </c>
    </row>
    <row r="1256" spans="1:1">
      <c r="A1256" s="24">
        <v>3255</v>
      </c>
    </row>
    <row r="1257" spans="1:1">
      <c r="A1257" s="24">
        <v>3256</v>
      </c>
    </row>
    <row r="1258" spans="1:1">
      <c r="A1258" s="24">
        <v>3257</v>
      </c>
    </row>
    <row r="1259" spans="1:1">
      <c r="A1259" s="24">
        <v>3258</v>
      </c>
    </row>
    <row r="1260" spans="1:1">
      <c r="A1260" s="24">
        <v>3259</v>
      </c>
    </row>
    <row r="1261" spans="1:1">
      <c r="A1261" s="24">
        <v>3260</v>
      </c>
    </row>
    <row r="1262" spans="1:1">
      <c r="A1262" s="24">
        <v>3261</v>
      </c>
    </row>
    <row r="1263" spans="1:1">
      <c r="A1263" s="24">
        <v>3262</v>
      </c>
    </row>
    <row r="1264" spans="1:1">
      <c r="A1264" s="24">
        <v>3263</v>
      </c>
    </row>
    <row r="1265" spans="1:1">
      <c r="A1265" s="24">
        <v>3264</v>
      </c>
    </row>
    <row r="1266" spans="1:1">
      <c r="A1266" s="24">
        <v>3265</v>
      </c>
    </row>
    <row r="1267" spans="1:1">
      <c r="A1267" s="24">
        <v>3266</v>
      </c>
    </row>
    <row r="1268" spans="1:1">
      <c r="A1268" s="24">
        <v>3267</v>
      </c>
    </row>
    <row r="1269" spans="1:1">
      <c r="A1269" s="24">
        <v>3268</v>
      </c>
    </row>
    <row r="1270" spans="1:1">
      <c r="A1270" s="24">
        <v>3269</v>
      </c>
    </row>
    <row r="1271" spans="1:1">
      <c r="A1271" s="24">
        <v>3270</v>
      </c>
    </row>
    <row r="1272" spans="1:1">
      <c r="A1272" s="24">
        <v>3271</v>
      </c>
    </row>
    <row r="1273" spans="1:1">
      <c r="A1273" s="24">
        <v>3272</v>
      </c>
    </row>
    <row r="1274" spans="1:1">
      <c r="A1274" s="24">
        <v>3273</v>
      </c>
    </row>
    <row r="1275" spans="1:1">
      <c r="A1275" s="24">
        <v>3274</v>
      </c>
    </row>
    <row r="1276" spans="1:1">
      <c r="A1276" s="24">
        <v>3275</v>
      </c>
    </row>
    <row r="1277" spans="1:1">
      <c r="A1277" s="24">
        <v>3276</v>
      </c>
    </row>
    <row r="1278" spans="1:1">
      <c r="A1278" s="24">
        <v>3277</v>
      </c>
    </row>
    <row r="1279" spans="1:1">
      <c r="A1279" s="24">
        <v>3278</v>
      </c>
    </row>
    <row r="1280" spans="1:1">
      <c r="A1280" s="24">
        <v>3279</v>
      </c>
    </row>
    <row r="1281" spans="1:1">
      <c r="A1281" s="24">
        <v>3280</v>
      </c>
    </row>
    <row r="1282" spans="1:1">
      <c r="A1282" s="24">
        <v>3281</v>
      </c>
    </row>
    <row r="1283" spans="1:1">
      <c r="A1283" s="24">
        <v>3282</v>
      </c>
    </row>
    <row r="1284" spans="1:1">
      <c r="A1284" s="24">
        <v>3283</v>
      </c>
    </row>
    <row r="1285" spans="1:1">
      <c r="A1285" s="24">
        <v>3284</v>
      </c>
    </row>
    <row r="1286" spans="1:1">
      <c r="A1286" s="24">
        <v>3285</v>
      </c>
    </row>
    <row r="1287" spans="1:1">
      <c r="A1287" s="24">
        <v>3286</v>
      </c>
    </row>
    <row r="1288" spans="1:1">
      <c r="A1288" s="24">
        <v>3287</v>
      </c>
    </row>
    <row r="1289" spans="1:1">
      <c r="A1289" s="24">
        <v>3288</v>
      </c>
    </row>
    <row r="1290" spans="1:1">
      <c r="A1290" s="24">
        <v>3289</v>
      </c>
    </row>
    <row r="1291" spans="1:1">
      <c r="A1291" s="24">
        <v>3290</v>
      </c>
    </row>
    <row r="1292" spans="1:1">
      <c r="A1292" s="24">
        <v>3291</v>
      </c>
    </row>
    <row r="1293" spans="1:1">
      <c r="A1293" s="24">
        <v>3292</v>
      </c>
    </row>
    <row r="1294" spans="1:1">
      <c r="A1294" s="24">
        <v>3293</v>
      </c>
    </row>
    <row r="1295" spans="1:1">
      <c r="A1295" s="24">
        <v>3294</v>
      </c>
    </row>
    <row r="1296" spans="1:1">
      <c r="A1296" s="24">
        <v>3295</v>
      </c>
    </row>
    <row r="1297" spans="1:1">
      <c r="A1297" s="24">
        <v>3296</v>
      </c>
    </row>
    <row r="1298" spans="1:1">
      <c r="A1298" s="24">
        <v>3297</v>
      </c>
    </row>
    <row r="1299" spans="1:1">
      <c r="A1299" s="24">
        <v>3298</v>
      </c>
    </row>
    <row r="1300" spans="1:1">
      <c r="A1300" s="24">
        <v>3299</v>
      </c>
    </row>
    <row r="1301" spans="1:1">
      <c r="A1301" s="24">
        <v>3300</v>
      </c>
    </row>
    <row r="1302" spans="1:1">
      <c r="A1302" s="24">
        <v>3301</v>
      </c>
    </row>
    <row r="1303" spans="1:1">
      <c r="A1303" s="24">
        <v>3302</v>
      </c>
    </row>
    <row r="1304" spans="1:1">
      <c r="A1304" s="24">
        <v>3303</v>
      </c>
    </row>
    <row r="1305" spans="1:1">
      <c r="A1305" s="24">
        <v>3304</v>
      </c>
    </row>
    <row r="1306" spans="1:1">
      <c r="A1306" s="24">
        <v>3305</v>
      </c>
    </row>
    <row r="1307" spans="1:1">
      <c r="A1307" s="24">
        <v>3306</v>
      </c>
    </row>
    <row r="1308" spans="1:1">
      <c r="A1308" s="24">
        <v>3307</v>
      </c>
    </row>
    <row r="1309" spans="1:1">
      <c r="A1309" s="24">
        <v>3308</v>
      </c>
    </row>
    <row r="1310" spans="1:1">
      <c r="A1310" s="24">
        <v>3309</v>
      </c>
    </row>
    <row r="1311" spans="1:1">
      <c r="A1311" s="24">
        <v>3310</v>
      </c>
    </row>
    <row r="1312" spans="1:1">
      <c r="A1312" s="24">
        <v>3311</v>
      </c>
    </row>
    <row r="1313" spans="1:1">
      <c r="A1313" s="24">
        <v>3312</v>
      </c>
    </row>
    <row r="1314" spans="1:1">
      <c r="A1314" s="24">
        <v>3313</v>
      </c>
    </row>
    <row r="1315" spans="1:1">
      <c r="A1315" s="24">
        <v>3314</v>
      </c>
    </row>
    <row r="1316" spans="1:1">
      <c r="A1316" s="24">
        <v>3315</v>
      </c>
    </row>
    <row r="1317" spans="1:1">
      <c r="A1317" s="24">
        <v>3316</v>
      </c>
    </row>
    <row r="1318" spans="1:1">
      <c r="A1318" s="24">
        <v>3317</v>
      </c>
    </row>
    <row r="1319" spans="1:1">
      <c r="A1319" s="24">
        <v>3318</v>
      </c>
    </row>
    <row r="1320" spans="1:1">
      <c r="A1320" s="24">
        <v>3319</v>
      </c>
    </row>
    <row r="1321" spans="1:1">
      <c r="A1321" s="24">
        <v>3320</v>
      </c>
    </row>
    <row r="1322" spans="1:1">
      <c r="A1322" s="24">
        <v>3321</v>
      </c>
    </row>
    <row r="1323" spans="1:1">
      <c r="A1323" s="24">
        <v>3322</v>
      </c>
    </row>
    <row r="1324" spans="1:1">
      <c r="A1324" s="24">
        <v>3323</v>
      </c>
    </row>
    <row r="1325" spans="1:1">
      <c r="A1325" s="24">
        <v>3324</v>
      </c>
    </row>
    <row r="1326" spans="1:1">
      <c r="A1326" s="24">
        <v>3325</v>
      </c>
    </row>
    <row r="1327" spans="1:1">
      <c r="A1327" s="24">
        <v>3326</v>
      </c>
    </row>
    <row r="1328" spans="1:1">
      <c r="A1328" s="24">
        <v>3327</v>
      </c>
    </row>
    <row r="1329" spans="1:1">
      <c r="A1329" s="24">
        <v>3328</v>
      </c>
    </row>
    <row r="1330" spans="1:1">
      <c r="A1330" s="24">
        <v>3329</v>
      </c>
    </row>
    <row r="1331" spans="1:1">
      <c r="A1331" s="24">
        <v>3330</v>
      </c>
    </row>
    <row r="1332" spans="1:1">
      <c r="A1332" s="24">
        <v>3331</v>
      </c>
    </row>
    <row r="1333" spans="1:1">
      <c r="A1333" s="24">
        <v>3332</v>
      </c>
    </row>
    <row r="1334" spans="1:1">
      <c r="A1334" s="24">
        <v>3333</v>
      </c>
    </row>
    <row r="1335" spans="1:1">
      <c r="A1335" s="24">
        <v>3334</v>
      </c>
    </row>
    <row r="1336" spans="1:1">
      <c r="A1336" s="24">
        <v>3335</v>
      </c>
    </row>
    <row r="1337" spans="1:1">
      <c r="A1337" s="24">
        <v>3336</v>
      </c>
    </row>
    <row r="1338" spans="1:1">
      <c r="A1338" s="24">
        <v>3337</v>
      </c>
    </row>
    <row r="1339" spans="1:1">
      <c r="A1339" s="24">
        <v>3338</v>
      </c>
    </row>
    <row r="1340" spans="1:1">
      <c r="A1340" s="24">
        <v>3339</v>
      </c>
    </row>
    <row r="1341" spans="1:1">
      <c r="A1341" s="24">
        <v>3340</v>
      </c>
    </row>
    <row r="1342" spans="1:1">
      <c r="A1342" s="24">
        <v>3341</v>
      </c>
    </row>
    <row r="1343" spans="1:1">
      <c r="A1343" s="24">
        <v>3342</v>
      </c>
    </row>
    <row r="1344" spans="1:1">
      <c r="A1344" s="24">
        <v>3343</v>
      </c>
    </row>
    <row r="1345" spans="1:1">
      <c r="A1345" s="24">
        <v>3344</v>
      </c>
    </row>
    <row r="1346" spans="1:1">
      <c r="A1346" s="24">
        <v>3345</v>
      </c>
    </row>
    <row r="1347" spans="1:1">
      <c r="A1347" s="24">
        <v>3346</v>
      </c>
    </row>
    <row r="1348" spans="1:1">
      <c r="A1348" s="24">
        <v>3347</v>
      </c>
    </row>
    <row r="1349" spans="1:1">
      <c r="A1349" s="24">
        <v>3348</v>
      </c>
    </row>
    <row r="1350" spans="1:1">
      <c r="A1350" s="24">
        <v>3349</v>
      </c>
    </row>
    <row r="1351" spans="1:1">
      <c r="A1351" s="24">
        <v>3350</v>
      </c>
    </row>
    <row r="1352" spans="1:1">
      <c r="A1352" s="24">
        <v>3351</v>
      </c>
    </row>
    <row r="1353" spans="1:1">
      <c r="A1353" s="24">
        <v>3352</v>
      </c>
    </row>
    <row r="1354" spans="1:1">
      <c r="A1354" s="24">
        <v>3353</v>
      </c>
    </row>
    <row r="1355" spans="1:1">
      <c r="A1355" s="24">
        <v>3354</v>
      </c>
    </row>
    <row r="1356" spans="1:1">
      <c r="A1356" s="24">
        <v>3355</v>
      </c>
    </row>
    <row r="1357" spans="1:1">
      <c r="A1357" s="24">
        <v>3356</v>
      </c>
    </row>
    <row r="1358" spans="1:1">
      <c r="A1358" s="24">
        <v>3357</v>
      </c>
    </row>
    <row r="1359" spans="1:1">
      <c r="A1359" s="24">
        <v>3358</v>
      </c>
    </row>
    <row r="1360" spans="1:1">
      <c r="A1360" s="24">
        <v>3359</v>
      </c>
    </row>
    <row r="1361" spans="1:1">
      <c r="A1361" s="24">
        <v>3360</v>
      </c>
    </row>
    <row r="1362" spans="1:1">
      <c r="A1362" s="24">
        <v>3361</v>
      </c>
    </row>
    <row r="1363" spans="1:1">
      <c r="A1363" s="24">
        <v>3362</v>
      </c>
    </row>
    <row r="1364" spans="1:1">
      <c r="A1364" s="24">
        <v>3363</v>
      </c>
    </row>
    <row r="1365" spans="1:1">
      <c r="A1365" s="24">
        <v>3364</v>
      </c>
    </row>
    <row r="1366" spans="1:1">
      <c r="A1366" s="24">
        <v>3365</v>
      </c>
    </row>
    <row r="1367" spans="1:1">
      <c r="A1367" s="24">
        <v>3366</v>
      </c>
    </row>
    <row r="1368" spans="1:1">
      <c r="A1368" s="24">
        <v>3367</v>
      </c>
    </row>
    <row r="1369" spans="1:1">
      <c r="A1369" s="24">
        <v>3368</v>
      </c>
    </row>
    <row r="1370" spans="1:1">
      <c r="A1370" s="24">
        <v>3369</v>
      </c>
    </row>
    <row r="1371" spans="1:1">
      <c r="A1371" s="24">
        <v>3370</v>
      </c>
    </row>
    <row r="1372" spans="1:1">
      <c r="A1372" s="24">
        <v>3371</v>
      </c>
    </row>
    <row r="1373" spans="1:1">
      <c r="A1373" s="24">
        <v>3372</v>
      </c>
    </row>
    <row r="1374" spans="1:1">
      <c r="A1374" s="24">
        <v>3373</v>
      </c>
    </row>
    <row r="1375" spans="1:1">
      <c r="A1375" s="24">
        <v>3374</v>
      </c>
    </row>
    <row r="1376" spans="1:1">
      <c r="A1376" s="24">
        <v>3375</v>
      </c>
    </row>
    <row r="1377" spans="1:1">
      <c r="A1377" s="24">
        <v>3376</v>
      </c>
    </row>
    <row r="1378" spans="1:1">
      <c r="A1378" s="24">
        <v>3377</v>
      </c>
    </row>
    <row r="1379" spans="1:1">
      <c r="A1379" s="24">
        <v>3378</v>
      </c>
    </row>
    <row r="1380" spans="1:1">
      <c r="A1380" s="24">
        <v>3379</v>
      </c>
    </row>
    <row r="1381" spans="1:1">
      <c r="A1381" s="24">
        <v>3380</v>
      </c>
    </row>
    <row r="1382" spans="1:1">
      <c r="A1382" s="24">
        <v>3381</v>
      </c>
    </row>
    <row r="1383" spans="1:1">
      <c r="A1383" s="24">
        <v>3382</v>
      </c>
    </row>
    <row r="1384" spans="1:1">
      <c r="A1384" s="24">
        <v>3383</v>
      </c>
    </row>
    <row r="1385" spans="1:1">
      <c r="A1385" s="24">
        <v>3384</v>
      </c>
    </row>
    <row r="1386" spans="1:1">
      <c r="A1386" s="24">
        <v>3385</v>
      </c>
    </row>
    <row r="1387" spans="1:1">
      <c r="A1387" s="24">
        <v>3386</v>
      </c>
    </row>
    <row r="1388" spans="1:1">
      <c r="A1388" s="24">
        <v>3387</v>
      </c>
    </row>
    <row r="1389" spans="1:1">
      <c r="A1389" s="24">
        <v>3388</v>
      </c>
    </row>
    <row r="1390" spans="1:1">
      <c r="A1390" s="24">
        <v>3389</v>
      </c>
    </row>
    <row r="1391" spans="1:1">
      <c r="A1391" s="24">
        <v>3390</v>
      </c>
    </row>
    <row r="1392" spans="1:1">
      <c r="A1392" s="24">
        <v>3391</v>
      </c>
    </row>
    <row r="1393" spans="1:1">
      <c r="A1393" s="24">
        <v>3392</v>
      </c>
    </row>
    <row r="1394" spans="1:1">
      <c r="A1394" s="24">
        <v>3393</v>
      </c>
    </row>
    <row r="1395" spans="1:1">
      <c r="A1395" s="24">
        <v>3394</v>
      </c>
    </row>
    <row r="1396" spans="1:1">
      <c r="A1396" s="24">
        <v>3395</v>
      </c>
    </row>
    <row r="1397" spans="1:1">
      <c r="A1397" s="24">
        <v>3396</v>
      </c>
    </row>
    <row r="1398" spans="1:1">
      <c r="A1398" s="24">
        <v>3397</v>
      </c>
    </row>
    <row r="1399" spans="1:1">
      <c r="A1399" s="24">
        <v>3398</v>
      </c>
    </row>
    <row r="1400" spans="1:1">
      <c r="A1400" s="24">
        <v>3399</v>
      </c>
    </row>
    <row r="1401" spans="1:1">
      <c r="A1401" s="24">
        <v>3400</v>
      </c>
    </row>
    <row r="1402" spans="1:1">
      <c r="A1402" s="24">
        <v>3401</v>
      </c>
    </row>
    <row r="1403" spans="1:1">
      <c r="A1403" s="24">
        <v>3402</v>
      </c>
    </row>
    <row r="1404" spans="1:1">
      <c r="A1404" s="24">
        <v>3403</v>
      </c>
    </row>
    <row r="1405" spans="1:1">
      <c r="A1405" s="24">
        <v>3404</v>
      </c>
    </row>
    <row r="1406" spans="1:1">
      <c r="A1406" s="24">
        <v>3405</v>
      </c>
    </row>
    <row r="1407" spans="1:1">
      <c r="A1407" s="24">
        <v>3406</v>
      </c>
    </row>
    <row r="1408" spans="1:1">
      <c r="A1408" s="24">
        <v>3407</v>
      </c>
    </row>
    <row r="1409" spans="1:1">
      <c r="A1409" s="24">
        <v>3408</v>
      </c>
    </row>
    <row r="1410" spans="1:1">
      <c r="A1410" s="24">
        <v>3409</v>
      </c>
    </row>
    <row r="1411" spans="1:1">
      <c r="A1411" s="24">
        <v>3410</v>
      </c>
    </row>
    <row r="1412" spans="1:1">
      <c r="A1412" s="24">
        <v>3411</v>
      </c>
    </row>
    <row r="1413" spans="1:1">
      <c r="A1413" s="24">
        <v>3412</v>
      </c>
    </row>
    <row r="1414" spans="1:1">
      <c r="A1414" s="24">
        <v>3413</v>
      </c>
    </row>
    <row r="1415" spans="1:1">
      <c r="A1415" s="24">
        <v>3414</v>
      </c>
    </row>
    <row r="1416" spans="1:1">
      <c r="A1416" s="24">
        <v>3415</v>
      </c>
    </row>
    <row r="1417" spans="1:1">
      <c r="A1417" s="24">
        <v>3416</v>
      </c>
    </row>
    <row r="1418" spans="1:1">
      <c r="A1418" s="24">
        <v>3417</v>
      </c>
    </row>
    <row r="1419" spans="1:1">
      <c r="A1419" s="24">
        <v>3418</v>
      </c>
    </row>
    <row r="1420" spans="1:1">
      <c r="A1420" s="24">
        <v>3419</v>
      </c>
    </row>
    <row r="1421" spans="1:1">
      <c r="A1421" s="24">
        <v>3420</v>
      </c>
    </row>
    <row r="1422" spans="1:1">
      <c r="A1422" s="24">
        <v>3421</v>
      </c>
    </row>
    <row r="1423" spans="1:1">
      <c r="A1423" s="24">
        <v>3422</v>
      </c>
    </row>
    <row r="1424" spans="1:1">
      <c r="A1424" s="24">
        <v>3423</v>
      </c>
    </row>
    <row r="1425" spans="1:1">
      <c r="A1425" s="24">
        <v>3424</v>
      </c>
    </row>
    <row r="1426" spans="1:1">
      <c r="A1426" s="24">
        <v>3425</v>
      </c>
    </row>
    <row r="1427" spans="1:1">
      <c r="A1427" s="24">
        <v>3426</v>
      </c>
    </row>
    <row r="1428" spans="1:1">
      <c r="A1428" s="24">
        <v>3427</v>
      </c>
    </row>
    <row r="1429" spans="1:1">
      <c r="A1429" s="24">
        <v>3428</v>
      </c>
    </row>
    <row r="1430" spans="1:1">
      <c r="A1430" s="24">
        <v>3429</v>
      </c>
    </row>
    <row r="1431" spans="1:1">
      <c r="A1431" s="24">
        <v>3430</v>
      </c>
    </row>
    <row r="1432" spans="1:1">
      <c r="A1432" s="24">
        <v>3431</v>
      </c>
    </row>
    <row r="1433" spans="1:1">
      <c r="A1433" s="24">
        <v>3432</v>
      </c>
    </row>
    <row r="1434" spans="1:1">
      <c r="A1434" s="24">
        <v>3433</v>
      </c>
    </row>
    <row r="1435" spans="1:1">
      <c r="A1435" s="24">
        <v>3434</v>
      </c>
    </row>
    <row r="1436" spans="1:1">
      <c r="A1436" s="24">
        <v>3435</v>
      </c>
    </row>
    <row r="1437" spans="1:1">
      <c r="A1437" s="24">
        <v>3436</v>
      </c>
    </row>
    <row r="1438" spans="1:1">
      <c r="A1438" s="24">
        <v>3437</v>
      </c>
    </row>
    <row r="1439" spans="1:1">
      <c r="A1439" s="24">
        <v>3438</v>
      </c>
    </row>
    <row r="1440" spans="1:1">
      <c r="A1440" s="24">
        <v>3439</v>
      </c>
    </row>
    <row r="1441" spans="1:1">
      <c r="A1441" s="24">
        <v>3440</v>
      </c>
    </row>
    <row r="1442" spans="1:1">
      <c r="A1442" s="24">
        <v>3441</v>
      </c>
    </row>
    <row r="1443" spans="1:1">
      <c r="A1443" s="24">
        <v>3442</v>
      </c>
    </row>
    <row r="1444" spans="1:1">
      <c r="A1444" s="24">
        <v>3443</v>
      </c>
    </row>
    <row r="1445" spans="1:1">
      <c r="A1445" s="24">
        <v>3444</v>
      </c>
    </row>
    <row r="1446" spans="1:1">
      <c r="A1446" s="24">
        <v>3445</v>
      </c>
    </row>
    <row r="1447" spans="1:1">
      <c r="A1447" s="24">
        <v>3446</v>
      </c>
    </row>
    <row r="1448" spans="1:1">
      <c r="A1448" s="24">
        <v>3447</v>
      </c>
    </row>
    <row r="1449" spans="1:1">
      <c r="A1449" s="24">
        <v>3448</v>
      </c>
    </row>
    <row r="1450" spans="1:1">
      <c r="A1450" s="24">
        <v>3449</v>
      </c>
    </row>
    <row r="1451" spans="1:1">
      <c r="A1451" s="24">
        <v>3450</v>
      </c>
    </row>
    <row r="1452" spans="1:1">
      <c r="A1452" s="24">
        <v>3451</v>
      </c>
    </row>
    <row r="1453" spans="1:1">
      <c r="A1453" s="24">
        <v>3452</v>
      </c>
    </row>
    <row r="1454" spans="1:1">
      <c r="A1454" s="24">
        <v>3453</v>
      </c>
    </row>
    <row r="1455" spans="1:1">
      <c r="A1455" s="24">
        <v>3454</v>
      </c>
    </row>
    <row r="1456" spans="1:1">
      <c r="A1456" s="24">
        <v>3455</v>
      </c>
    </row>
    <row r="1457" spans="1:1">
      <c r="A1457" s="24">
        <v>3456</v>
      </c>
    </row>
    <row r="1458" spans="1:1">
      <c r="A1458" s="24">
        <v>3457</v>
      </c>
    </row>
    <row r="1459" spans="1:1">
      <c r="A1459" s="24">
        <v>3458</v>
      </c>
    </row>
    <row r="1460" spans="1:1">
      <c r="A1460" s="24">
        <v>3459</v>
      </c>
    </row>
    <row r="1461" spans="1:1">
      <c r="A1461" s="24">
        <v>3460</v>
      </c>
    </row>
    <row r="1462" spans="1:1">
      <c r="A1462" s="24">
        <v>3461</v>
      </c>
    </row>
    <row r="1463" spans="1:1">
      <c r="A1463" s="24">
        <v>3462</v>
      </c>
    </row>
    <row r="1464" spans="1:1">
      <c r="A1464" s="24">
        <v>3463</v>
      </c>
    </row>
    <row r="1465" spans="1:1">
      <c r="A1465" s="24">
        <v>3464</v>
      </c>
    </row>
    <row r="1466" spans="1:1">
      <c r="A1466" s="24">
        <v>3465</v>
      </c>
    </row>
    <row r="1467" spans="1:1">
      <c r="A1467" s="24">
        <v>3466</v>
      </c>
    </row>
    <row r="1468" spans="1:1">
      <c r="A1468" s="24">
        <v>3467</v>
      </c>
    </row>
    <row r="1469" spans="1:1">
      <c r="A1469" s="24">
        <v>3468</v>
      </c>
    </row>
    <row r="1470" spans="1:1">
      <c r="A1470" s="24">
        <v>3469</v>
      </c>
    </row>
    <row r="1471" spans="1:1">
      <c r="A1471" s="24">
        <v>3470</v>
      </c>
    </row>
    <row r="1472" spans="1:1">
      <c r="A1472" s="24">
        <v>3471</v>
      </c>
    </row>
    <row r="1473" spans="1:1">
      <c r="A1473" s="24">
        <v>3472</v>
      </c>
    </row>
    <row r="1474" spans="1:1">
      <c r="A1474" s="24">
        <v>3473</v>
      </c>
    </row>
    <row r="1475" spans="1:1">
      <c r="A1475" s="24">
        <v>3474</v>
      </c>
    </row>
    <row r="1476" spans="1:1">
      <c r="A1476" s="24">
        <v>3475</v>
      </c>
    </row>
    <row r="1477" spans="1:1">
      <c r="A1477" s="24">
        <v>3476</v>
      </c>
    </row>
    <row r="1478" spans="1:1">
      <c r="A1478" s="24">
        <v>3477</v>
      </c>
    </row>
    <row r="1479" spans="1:1">
      <c r="A1479" s="24">
        <v>3478</v>
      </c>
    </row>
    <row r="1480" spans="1:1">
      <c r="A1480" s="24">
        <v>3479</v>
      </c>
    </row>
    <row r="1481" spans="1:1">
      <c r="A1481" s="24">
        <v>3480</v>
      </c>
    </row>
    <row r="1482" spans="1:1">
      <c r="A1482" s="24">
        <v>3481</v>
      </c>
    </row>
    <row r="1483" spans="1:1">
      <c r="A1483" s="24">
        <v>3482</v>
      </c>
    </row>
    <row r="1484" spans="1:1">
      <c r="A1484" s="24">
        <v>3483</v>
      </c>
    </row>
    <row r="1485" spans="1:1">
      <c r="A1485" s="24">
        <v>3484</v>
      </c>
    </row>
    <row r="1486" spans="1:1">
      <c r="A1486" s="24">
        <v>3485</v>
      </c>
    </row>
    <row r="1487" spans="1:1">
      <c r="A1487" s="24">
        <v>3486</v>
      </c>
    </row>
    <row r="1488" spans="1:1">
      <c r="A1488" s="24">
        <v>3487</v>
      </c>
    </row>
    <row r="1489" spans="1:1">
      <c r="A1489" s="24">
        <v>3488</v>
      </c>
    </row>
    <row r="1490" spans="1:1">
      <c r="A1490" s="24">
        <v>3489</v>
      </c>
    </row>
    <row r="1491" spans="1:1">
      <c r="A1491" s="24">
        <v>3490</v>
      </c>
    </row>
    <row r="1492" spans="1:1">
      <c r="A1492" s="24">
        <v>3491</v>
      </c>
    </row>
    <row r="1493" spans="1:1">
      <c r="A1493" s="24">
        <v>3492</v>
      </c>
    </row>
    <row r="1494" spans="1:1">
      <c r="A1494" s="24">
        <v>3493</v>
      </c>
    </row>
    <row r="1495" spans="1:1">
      <c r="A1495" s="24">
        <v>3494</v>
      </c>
    </row>
    <row r="1496" spans="1:1">
      <c r="A1496" s="24">
        <v>3495</v>
      </c>
    </row>
    <row r="1497" spans="1:1">
      <c r="A1497" s="24">
        <v>3496</v>
      </c>
    </row>
    <row r="1498" spans="1:1">
      <c r="A1498" s="24">
        <v>3497</v>
      </c>
    </row>
    <row r="1499" spans="1:1">
      <c r="A1499" s="24">
        <v>3498</v>
      </c>
    </row>
    <row r="1500" spans="1:1">
      <c r="A1500" s="24">
        <v>3499</v>
      </c>
    </row>
    <row r="1501" spans="1:1">
      <c r="A1501" s="24">
        <v>3500</v>
      </c>
    </row>
    <row r="1502" spans="1:1">
      <c r="A1502" s="24">
        <v>3501</v>
      </c>
    </row>
    <row r="1503" spans="1:1">
      <c r="A1503" s="24">
        <v>3502</v>
      </c>
    </row>
    <row r="1504" spans="1:1">
      <c r="A1504" s="24">
        <v>3503</v>
      </c>
    </row>
    <row r="1505" spans="1:1">
      <c r="A1505" s="24">
        <v>3504</v>
      </c>
    </row>
    <row r="1506" spans="1:1">
      <c r="A1506" s="24">
        <v>3505</v>
      </c>
    </row>
    <row r="1507" spans="1:1">
      <c r="A1507" s="24">
        <v>3506</v>
      </c>
    </row>
    <row r="1508" spans="1:1">
      <c r="A1508" s="24">
        <v>3507</v>
      </c>
    </row>
    <row r="1509" spans="1:1">
      <c r="A1509" s="24">
        <v>3508</v>
      </c>
    </row>
    <row r="1510" spans="1:1">
      <c r="A1510" s="24">
        <v>3509</v>
      </c>
    </row>
    <row r="1511" spans="1:1">
      <c r="A1511" s="24">
        <v>3510</v>
      </c>
    </row>
    <row r="1512" spans="1:1">
      <c r="A1512" s="24">
        <v>3511</v>
      </c>
    </row>
    <row r="1513" spans="1:1">
      <c r="A1513" s="24">
        <v>3512</v>
      </c>
    </row>
    <row r="1514" spans="1:1">
      <c r="A1514" s="24">
        <v>3513</v>
      </c>
    </row>
    <row r="1515" spans="1:1">
      <c r="A1515" s="24">
        <v>3514</v>
      </c>
    </row>
    <row r="1516" spans="1:1">
      <c r="A1516" s="24">
        <v>3515</v>
      </c>
    </row>
    <row r="1517" spans="1:1">
      <c r="A1517" s="24">
        <v>3516</v>
      </c>
    </row>
    <row r="1518" spans="1:1">
      <c r="A1518" s="24">
        <v>3517</v>
      </c>
    </row>
    <row r="1519" spans="1:1">
      <c r="A1519" s="24">
        <v>3518</v>
      </c>
    </row>
    <row r="1520" spans="1:1">
      <c r="A1520" s="24">
        <v>3519</v>
      </c>
    </row>
    <row r="1521" spans="1:1">
      <c r="A1521" s="24">
        <v>3520</v>
      </c>
    </row>
    <row r="1522" spans="1:1">
      <c r="A1522" s="24">
        <v>3521</v>
      </c>
    </row>
    <row r="1523" spans="1:1">
      <c r="A1523" s="24">
        <v>3522</v>
      </c>
    </row>
    <row r="1524" spans="1:1">
      <c r="A1524" s="24">
        <v>3523</v>
      </c>
    </row>
    <row r="1525" spans="1:1">
      <c r="A1525" s="24">
        <v>3524</v>
      </c>
    </row>
    <row r="1526" spans="1:1">
      <c r="A1526" s="24">
        <v>3525</v>
      </c>
    </row>
    <row r="1527" spans="1:1">
      <c r="A1527" s="24">
        <v>3526</v>
      </c>
    </row>
    <row r="1528" spans="1:1">
      <c r="A1528" s="24">
        <v>3527</v>
      </c>
    </row>
    <row r="1529" spans="1:1">
      <c r="A1529" s="24">
        <v>3528</v>
      </c>
    </row>
    <row r="1530" spans="1:1">
      <c r="A1530" s="24">
        <v>3529</v>
      </c>
    </row>
    <row r="1531" spans="1:1">
      <c r="A1531" s="24">
        <v>3530</v>
      </c>
    </row>
    <row r="1532" spans="1:1">
      <c r="A1532" s="24">
        <v>3531</v>
      </c>
    </row>
    <row r="1533" spans="1:1">
      <c r="A1533" s="24">
        <v>3532</v>
      </c>
    </row>
    <row r="1534" spans="1:1">
      <c r="A1534" s="24">
        <v>3533</v>
      </c>
    </row>
    <row r="1535" spans="1:1">
      <c r="A1535" s="24">
        <v>3534</v>
      </c>
    </row>
    <row r="1536" spans="1:1">
      <c r="A1536" s="24">
        <v>3535</v>
      </c>
    </row>
    <row r="1537" spans="1:1">
      <c r="A1537" s="24">
        <v>3536</v>
      </c>
    </row>
    <row r="1538" spans="1:1">
      <c r="A1538" s="24">
        <v>3537</v>
      </c>
    </row>
    <row r="1539" spans="1:1">
      <c r="A1539" s="24">
        <v>3538</v>
      </c>
    </row>
    <row r="1540" spans="1:1">
      <c r="A1540" s="24">
        <v>3539</v>
      </c>
    </row>
    <row r="1541" spans="1:1">
      <c r="A1541" s="24">
        <v>3540</v>
      </c>
    </row>
    <row r="1542" spans="1:1">
      <c r="A1542" s="24">
        <v>3541</v>
      </c>
    </row>
    <row r="1543" spans="1:1">
      <c r="A1543" s="24">
        <v>3542</v>
      </c>
    </row>
    <row r="1544" spans="1:1">
      <c r="A1544" s="24">
        <v>3543</v>
      </c>
    </row>
    <row r="1545" spans="1:1">
      <c r="A1545" s="24">
        <v>3544</v>
      </c>
    </row>
    <row r="1546" spans="1:1">
      <c r="A1546" s="24">
        <v>3545</v>
      </c>
    </row>
    <row r="1547" spans="1:1">
      <c r="A1547" s="24">
        <v>3546</v>
      </c>
    </row>
    <row r="1548" spans="1:1">
      <c r="A1548" s="24">
        <v>3547</v>
      </c>
    </row>
    <row r="1549" spans="1:1">
      <c r="A1549" s="24">
        <v>3548</v>
      </c>
    </row>
    <row r="1550" spans="1:1">
      <c r="A1550" s="24">
        <v>3549</v>
      </c>
    </row>
    <row r="1551" spans="1:1">
      <c r="A1551" s="24">
        <v>3550</v>
      </c>
    </row>
    <row r="1552" spans="1:1">
      <c r="A1552" s="24">
        <v>3551</v>
      </c>
    </row>
    <row r="1553" spans="1:1">
      <c r="A1553" s="24">
        <v>3552</v>
      </c>
    </row>
    <row r="1554" spans="1:1">
      <c r="A1554" s="24">
        <v>3553</v>
      </c>
    </row>
    <row r="1555" spans="1:1">
      <c r="A1555" s="24">
        <v>3554</v>
      </c>
    </row>
    <row r="1556" spans="1:1">
      <c r="A1556" s="24">
        <v>3555</v>
      </c>
    </row>
    <row r="1557" spans="1:1">
      <c r="A1557" s="24">
        <v>3556</v>
      </c>
    </row>
    <row r="1558" spans="1:1">
      <c r="A1558" s="24">
        <v>3557</v>
      </c>
    </row>
    <row r="1559" spans="1:1">
      <c r="A1559" s="24">
        <v>3558</v>
      </c>
    </row>
    <row r="1560" spans="1:1">
      <c r="A1560" s="24">
        <v>3559</v>
      </c>
    </row>
    <row r="1561" spans="1:1">
      <c r="A1561" s="24">
        <v>3560</v>
      </c>
    </row>
    <row r="1562" spans="1:1">
      <c r="A1562" s="24">
        <v>3561</v>
      </c>
    </row>
    <row r="1563" spans="1:1">
      <c r="A1563" s="24">
        <v>3562</v>
      </c>
    </row>
    <row r="1564" spans="1:1">
      <c r="A1564" s="24">
        <v>3563</v>
      </c>
    </row>
    <row r="1565" spans="1:1">
      <c r="A1565" s="24">
        <v>3564</v>
      </c>
    </row>
    <row r="1566" spans="1:1">
      <c r="A1566" s="24">
        <v>3565</v>
      </c>
    </row>
    <row r="1567" spans="1:1">
      <c r="A1567" s="24">
        <v>3566</v>
      </c>
    </row>
    <row r="1568" spans="1:1">
      <c r="A1568" s="24">
        <v>3567</v>
      </c>
    </row>
    <row r="1569" spans="1:1">
      <c r="A1569" s="24">
        <v>3568</v>
      </c>
    </row>
    <row r="1570" spans="1:1">
      <c r="A1570" s="24">
        <v>3569</v>
      </c>
    </row>
    <row r="1571" spans="1:1">
      <c r="A1571" s="24">
        <v>3570</v>
      </c>
    </row>
    <row r="1572" spans="1:1">
      <c r="A1572" s="24">
        <v>3571</v>
      </c>
    </row>
    <row r="1573" spans="1:1">
      <c r="A1573" s="24">
        <v>3572</v>
      </c>
    </row>
    <row r="1574" spans="1:1">
      <c r="A1574" s="24">
        <v>3573</v>
      </c>
    </row>
    <row r="1575" spans="1:1">
      <c r="A1575" s="24">
        <v>3574</v>
      </c>
    </row>
    <row r="1576" spans="1:1">
      <c r="A1576" s="24">
        <v>3575</v>
      </c>
    </row>
    <row r="1577" spans="1:1">
      <c r="A1577" s="24">
        <v>3576</v>
      </c>
    </row>
    <row r="1578" spans="1:1">
      <c r="A1578" s="24">
        <v>3577</v>
      </c>
    </row>
    <row r="1579" spans="1:1">
      <c r="A1579" s="24">
        <v>3578</v>
      </c>
    </row>
    <row r="1580" spans="1:1">
      <c r="A1580" s="24">
        <v>3579</v>
      </c>
    </row>
    <row r="1581" spans="1:1">
      <c r="A1581" s="24">
        <v>3580</v>
      </c>
    </row>
    <row r="1582" spans="1:1">
      <c r="A1582" s="24">
        <v>3581</v>
      </c>
    </row>
    <row r="1583" spans="1:1">
      <c r="A1583" s="24">
        <v>3582</v>
      </c>
    </row>
    <row r="1584" spans="1:1">
      <c r="A1584" s="24">
        <v>3583</v>
      </c>
    </row>
    <row r="1585" spans="1:1">
      <c r="A1585" s="24">
        <v>3584</v>
      </c>
    </row>
    <row r="1586" spans="1:1">
      <c r="A1586" s="24">
        <v>3585</v>
      </c>
    </row>
    <row r="1587" spans="1:1">
      <c r="A1587" s="24">
        <v>3586</v>
      </c>
    </row>
    <row r="1588" spans="1:1">
      <c r="A1588" s="24">
        <v>3587</v>
      </c>
    </row>
    <row r="1589" spans="1:1">
      <c r="A1589" s="24">
        <v>3588</v>
      </c>
    </row>
    <row r="1590" spans="1:1">
      <c r="A1590" s="24">
        <v>3589</v>
      </c>
    </row>
    <row r="1591" spans="1:1">
      <c r="A1591" s="24">
        <v>3590</v>
      </c>
    </row>
    <row r="1592" spans="1:1">
      <c r="A1592" s="24">
        <v>3591</v>
      </c>
    </row>
    <row r="1593" spans="1:1">
      <c r="A1593" s="24">
        <v>3592</v>
      </c>
    </row>
    <row r="1594" spans="1:1">
      <c r="A1594" s="24">
        <v>3593</v>
      </c>
    </row>
    <row r="1595" spans="1:1">
      <c r="A1595" s="24">
        <v>3594</v>
      </c>
    </row>
    <row r="1596" spans="1:1">
      <c r="A1596" s="24">
        <v>3595</v>
      </c>
    </row>
    <row r="1597" spans="1:1">
      <c r="A1597" s="24">
        <v>3596</v>
      </c>
    </row>
    <row r="1598" spans="1:1">
      <c r="A1598" s="24">
        <v>3597</v>
      </c>
    </row>
    <row r="1599" spans="1:1">
      <c r="A1599" s="24">
        <v>3598</v>
      </c>
    </row>
    <row r="1600" spans="1:1">
      <c r="A1600" s="24">
        <v>3599</v>
      </c>
    </row>
    <row r="1601" spans="1:1">
      <c r="A1601" s="24">
        <v>3600</v>
      </c>
    </row>
    <row r="1602" spans="1:1">
      <c r="A1602" s="24">
        <v>3601</v>
      </c>
    </row>
    <row r="1603" spans="1:1">
      <c r="A1603" s="24">
        <v>3602</v>
      </c>
    </row>
    <row r="1604" spans="1:1">
      <c r="A1604" s="24">
        <v>3603</v>
      </c>
    </row>
    <row r="1605" spans="1:1">
      <c r="A1605" s="24">
        <v>3604</v>
      </c>
    </row>
    <row r="1606" spans="1:1">
      <c r="A1606" s="24">
        <v>3605</v>
      </c>
    </row>
    <row r="1607" spans="1:1">
      <c r="A1607" s="24">
        <v>3606</v>
      </c>
    </row>
    <row r="1608" spans="1:1">
      <c r="A1608" s="24">
        <v>3607</v>
      </c>
    </row>
    <row r="1609" spans="1:1">
      <c r="A1609" s="24">
        <v>3608</v>
      </c>
    </row>
    <row r="1610" spans="1:1">
      <c r="A1610" s="24">
        <v>3609</v>
      </c>
    </row>
    <row r="1611" spans="1:1">
      <c r="A1611" s="24">
        <v>3610</v>
      </c>
    </row>
    <row r="1612" spans="1:1">
      <c r="A1612" s="24">
        <v>3611</v>
      </c>
    </row>
    <row r="1613" spans="1:1">
      <c r="A1613" s="24">
        <v>3612</v>
      </c>
    </row>
    <row r="1614" spans="1:1">
      <c r="A1614" s="24">
        <v>3613</v>
      </c>
    </row>
    <row r="1615" spans="1:1">
      <c r="A1615" s="24">
        <v>3614</v>
      </c>
    </row>
    <row r="1616" spans="1:1">
      <c r="A1616" s="24">
        <v>3615</v>
      </c>
    </row>
    <row r="1617" spans="1:1">
      <c r="A1617" s="24">
        <v>3616</v>
      </c>
    </row>
    <row r="1618" spans="1:1">
      <c r="A1618" s="24">
        <v>3617</v>
      </c>
    </row>
    <row r="1619" spans="1:1">
      <c r="A1619" s="24">
        <v>3618</v>
      </c>
    </row>
    <row r="1620" spans="1:1">
      <c r="A1620" s="24">
        <v>3619</v>
      </c>
    </row>
    <row r="1621" spans="1:1">
      <c r="A1621" s="24">
        <v>3620</v>
      </c>
    </row>
    <row r="1622" spans="1:1">
      <c r="A1622" s="24">
        <v>3621</v>
      </c>
    </row>
    <row r="1623" spans="1:1">
      <c r="A1623" s="24">
        <v>3622</v>
      </c>
    </row>
    <row r="1624" spans="1:1">
      <c r="A1624" s="24">
        <v>3623</v>
      </c>
    </row>
    <row r="1625" spans="1:1">
      <c r="A1625" s="24">
        <v>3624</v>
      </c>
    </row>
    <row r="1626" spans="1:1">
      <c r="A1626" s="24">
        <v>3625</v>
      </c>
    </row>
    <row r="1627" spans="1:1">
      <c r="A1627" s="24">
        <v>3626</v>
      </c>
    </row>
    <row r="1628" spans="1:1">
      <c r="A1628" s="24">
        <v>3627</v>
      </c>
    </row>
    <row r="1629" spans="1:1">
      <c r="A1629" s="24">
        <v>3628</v>
      </c>
    </row>
    <row r="1630" spans="1:1">
      <c r="A1630" s="24">
        <v>3629</v>
      </c>
    </row>
    <row r="1631" spans="1:1">
      <c r="A1631" s="24">
        <v>3630</v>
      </c>
    </row>
    <row r="1632" spans="1:1">
      <c r="A1632" s="24">
        <v>3631</v>
      </c>
    </row>
    <row r="1633" spans="1:1">
      <c r="A1633" s="24">
        <v>3632</v>
      </c>
    </row>
    <row r="1634" spans="1:1">
      <c r="A1634" s="24">
        <v>3633</v>
      </c>
    </row>
    <row r="1635" spans="1:1">
      <c r="A1635" s="24">
        <v>3634</v>
      </c>
    </row>
    <row r="1636" spans="1:1">
      <c r="A1636" s="24">
        <v>3635</v>
      </c>
    </row>
    <row r="1637" spans="1:1">
      <c r="A1637" s="24">
        <v>3636</v>
      </c>
    </row>
    <row r="1638" spans="1:1">
      <c r="A1638" s="24">
        <v>3637</v>
      </c>
    </row>
    <row r="1639" spans="1:1">
      <c r="A1639" s="24">
        <v>3638</v>
      </c>
    </row>
    <row r="1640" spans="1:1">
      <c r="A1640" s="24">
        <v>3639</v>
      </c>
    </row>
    <row r="1641" spans="1:1">
      <c r="A1641" s="24">
        <v>3640</v>
      </c>
    </row>
    <row r="1642" spans="1:1">
      <c r="A1642" s="24">
        <v>3641</v>
      </c>
    </row>
    <row r="1643" spans="1:1">
      <c r="A1643" s="24">
        <v>3642</v>
      </c>
    </row>
    <row r="1644" spans="1:1">
      <c r="A1644" s="24">
        <v>3643</v>
      </c>
    </row>
    <row r="1645" spans="1:1">
      <c r="A1645" s="24">
        <v>3644</v>
      </c>
    </row>
    <row r="1646" spans="1:1">
      <c r="A1646" s="24">
        <v>3645</v>
      </c>
    </row>
    <row r="1647" spans="1:1">
      <c r="A1647" s="24">
        <v>3646</v>
      </c>
    </row>
    <row r="1648" spans="1:1">
      <c r="A1648" s="24">
        <v>3647</v>
      </c>
    </row>
    <row r="1649" spans="1:1">
      <c r="A1649" s="24">
        <v>3648</v>
      </c>
    </row>
    <row r="1650" spans="1:1">
      <c r="A1650" s="24">
        <v>3649</v>
      </c>
    </row>
    <row r="1651" spans="1:1">
      <c r="A1651" s="24">
        <v>3650</v>
      </c>
    </row>
    <row r="1652" spans="1:1">
      <c r="A1652" s="24">
        <v>3651</v>
      </c>
    </row>
    <row r="1653" spans="1:1">
      <c r="A1653" s="24">
        <v>3652</v>
      </c>
    </row>
    <row r="1654" spans="1:1">
      <c r="A1654" s="24">
        <v>3653</v>
      </c>
    </row>
    <row r="1655" spans="1:1">
      <c r="A1655" s="24">
        <v>3654</v>
      </c>
    </row>
    <row r="1656" spans="1:1">
      <c r="A1656" s="24">
        <v>3655</v>
      </c>
    </row>
    <row r="1657" spans="1:1">
      <c r="A1657" s="24">
        <v>3656</v>
      </c>
    </row>
    <row r="1658" spans="1:1">
      <c r="A1658" s="24">
        <v>3657</v>
      </c>
    </row>
    <row r="1659" spans="1:1">
      <c r="A1659" s="24">
        <v>3658</v>
      </c>
    </row>
    <row r="1660" spans="1:1">
      <c r="A1660" s="24">
        <v>3659</v>
      </c>
    </row>
    <row r="1661" spans="1:1">
      <c r="A1661" s="24">
        <v>3660</v>
      </c>
    </row>
    <row r="1662" spans="1:1">
      <c r="A1662" s="24">
        <v>3661</v>
      </c>
    </row>
    <row r="1663" spans="1:1">
      <c r="A1663" s="24">
        <v>3662</v>
      </c>
    </row>
    <row r="1664" spans="1:1">
      <c r="A1664" s="24">
        <v>3663</v>
      </c>
    </row>
    <row r="1665" spans="1:1">
      <c r="A1665" s="24">
        <v>3664</v>
      </c>
    </row>
    <row r="1666" spans="1:1">
      <c r="A1666" s="24">
        <v>3665</v>
      </c>
    </row>
    <row r="1667" spans="1:1">
      <c r="A1667" s="24">
        <v>3666</v>
      </c>
    </row>
    <row r="1668" spans="1:1">
      <c r="A1668" s="24">
        <v>3667</v>
      </c>
    </row>
    <row r="1669" spans="1:1">
      <c r="A1669" s="24">
        <v>3668</v>
      </c>
    </row>
    <row r="1670" spans="1:1">
      <c r="A1670" s="24">
        <v>3669</v>
      </c>
    </row>
    <row r="1671" spans="1:1">
      <c r="A1671" s="24">
        <v>3670</v>
      </c>
    </row>
    <row r="1672" spans="1:1">
      <c r="A1672" s="24">
        <v>3671</v>
      </c>
    </row>
    <row r="1673" spans="1:1">
      <c r="A1673" s="24">
        <v>3672</v>
      </c>
    </row>
    <row r="1674" spans="1:1">
      <c r="A1674" s="24">
        <v>3673</v>
      </c>
    </row>
    <row r="1675" spans="1:1">
      <c r="A1675" s="24">
        <v>3674</v>
      </c>
    </row>
    <row r="1676" spans="1:1">
      <c r="A1676" s="24">
        <v>3675</v>
      </c>
    </row>
    <row r="1677" spans="1:1">
      <c r="A1677" s="24">
        <v>3676</v>
      </c>
    </row>
    <row r="1678" spans="1:1">
      <c r="A1678" s="24">
        <v>3677</v>
      </c>
    </row>
    <row r="1679" spans="1:1">
      <c r="A1679" s="24">
        <v>3678</v>
      </c>
    </row>
    <row r="1680" spans="1:1">
      <c r="A1680" s="24">
        <v>3679</v>
      </c>
    </row>
    <row r="1681" spans="1:1">
      <c r="A1681" s="24">
        <v>3680</v>
      </c>
    </row>
    <row r="1682" spans="1:1">
      <c r="A1682" s="24">
        <v>3681</v>
      </c>
    </row>
    <row r="1683" spans="1:1">
      <c r="A1683" s="24">
        <v>3682</v>
      </c>
    </row>
    <row r="1684" spans="1:1">
      <c r="A1684" s="24">
        <v>3683</v>
      </c>
    </row>
    <row r="1685" spans="1:1">
      <c r="A1685" s="24">
        <v>3684</v>
      </c>
    </row>
    <row r="1686" spans="1:1">
      <c r="A1686" s="24">
        <v>3685</v>
      </c>
    </row>
    <row r="1687" spans="1:1">
      <c r="A1687" s="24">
        <v>3686</v>
      </c>
    </row>
    <row r="1688" spans="1:1">
      <c r="A1688" s="24">
        <v>3687</v>
      </c>
    </row>
    <row r="1689" spans="1:1">
      <c r="A1689" s="24">
        <v>3688</v>
      </c>
    </row>
    <row r="1690" spans="1:1">
      <c r="A1690" s="24">
        <v>3689</v>
      </c>
    </row>
    <row r="1691" spans="1:1">
      <c r="A1691" s="24">
        <v>3690</v>
      </c>
    </row>
    <row r="1692" spans="1:1">
      <c r="A1692" s="24">
        <v>3691</v>
      </c>
    </row>
    <row r="1693" spans="1:1">
      <c r="A1693" s="24">
        <v>3692</v>
      </c>
    </row>
    <row r="1694" spans="1:1">
      <c r="A1694" s="24">
        <v>3693</v>
      </c>
    </row>
    <row r="1695" spans="1:1">
      <c r="A1695" s="24">
        <v>3694</v>
      </c>
    </row>
    <row r="1696" spans="1:1">
      <c r="A1696" s="24">
        <v>3695</v>
      </c>
    </row>
    <row r="1697" spans="1:1">
      <c r="A1697" s="24">
        <v>3696</v>
      </c>
    </row>
    <row r="1698" spans="1:1">
      <c r="A1698" s="24">
        <v>3697</v>
      </c>
    </row>
    <row r="1699" spans="1:1">
      <c r="A1699" s="24">
        <v>3698</v>
      </c>
    </row>
    <row r="1700" spans="1:1">
      <c r="A1700" s="24">
        <v>3699</v>
      </c>
    </row>
    <row r="1701" spans="1:1">
      <c r="A1701" s="24">
        <v>3700</v>
      </c>
    </row>
    <row r="1702" spans="1:1">
      <c r="A1702" s="24">
        <v>3701</v>
      </c>
    </row>
    <row r="1703" spans="1:1">
      <c r="A1703" s="24">
        <v>3702</v>
      </c>
    </row>
    <row r="1704" spans="1:1">
      <c r="A1704" s="24">
        <v>3703</v>
      </c>
    </row>
    <row r="1705" spans="1:1">
      <c r="A1705" s="24">
        <v>3704</v>
      </c>
    </row>
    <row r="1706" spans="1:1">
      <c r="A1706" s="24">
        <v>3705</v>
      </c>
    </row>
    <row r="1707" spans="1:1">
      <c r="A1707" s="24">
        <v>3706</v>
      </c>
    </row>
    <row r="1708" spans="1:1">
      <c r="A1708" s="24">
        <v>3707</v>
      </c>
    </row>
    <row r="1709" spans="1:1">
      <c r="A1709" s="24">
        <v>3708</v>
      </c>
    </row>
    <row r="1710" spans="1:1">
      <c r="A1710" s="24">
        <v>3709</v>
      </c>
    </row>
    <row r="1711" spans="1:1">
      <c r="A1711" s="24">
        <v>3710</v>
      </c>
    </row>
    <row r="1712" spans="1:1">
      <c r="A1712" s="24">
        <v>3711</v>
      </c>
    </row>
    <row r="1713" spans="1:1">
      <c r="A1713" s="24">
        <v>3712</v>
      </c>
    </row>
    <row r="1714" spans="1:1">
      <c r="A1714" s="24">
        <v>3713</v>
      </c>
    </row>
    <row r="1715" spans="1:1">
      <c r="A1715" s="24">
        <v>3714</v>
      </c>
    </row>
    <row r="1716" spans="1:1">
      <c r="A1716" s="24">
        <v>3715</v>
      </c>
    </row>
    <row r="1717" spans="1:1">
      <c r="A1717" s="24">
        <v>3716</v>
      </c>
    </row>
    <row r="1718" spans="1:1">
      <c r="A1718" s="24">
        <v>3717</v>
      </c>
    </row>
    <row r="1719" spans="1:1">
      <c r="A1719" s="24">
        <v>3718</v>
      </c>
    </row>
    <row r="1720" spans="1:1">
      <c r="A1720" s="24">
        <v>3719</v>
      </c>
    </row>
    <row r="1721" spans="1:1">
      <c r="A1721" s="24">
        <v>3720</v>
      </c>
    </row>
    <row r="1722" spans="1:1">
      <c r="A1722" s="24">
        <v>3721</v>
      </c>
    </row>
    <row r="1723" spans="1:1">
      <c r="A1723" s="24">
        <v>3722</v>
      </c>
    </row>
    <row r="1724" spans="1:1">
      <c r="A1724" s="24">
        <v>3723</v>
      </c>
    </row>
    <row r="1725" spans="1:1">
      <c r="A1725" s="24">
        <v>3724</v>
      </c>
    </row>
    <row r="1726" spans="1:1">
      <c r="A1726" s="24">
        <v>3725</v>
      </c>
    </row>
    <row r="1727" spans="1:1">
      <c r="A1727" s="24">
        <v>3726</v>
      </c>
    </row>
    <row r="1728" spans="1:1">
      <c r="A1728" s="24">
        <v>3727</v>
      </c>
    </row>
    <row r="1729" spans="1:1">
      <c r="A1729" s="24">
        <v>3728</v>
      </c>
    </row>
    <row r="1730" spans="1:1">
      <c r="A1730" s="24">
        <v>3729</v>
      </c>
    </row>
    <row r="1731" spans="1:1">
      <c r="A1731" s="24">
        <v>3730</v>
      </c>
    </row>
    <row r="1732" spans="1:1">
      <c r="A1732" s="24">
        <v>3731</v>
      </c>
    </row>
    <row r="1733" spans="1:1">
      <c r="A1733" s="24">
        <v>3732</v>
      </c>
    </row>
    <row r="1734" spans="1:1">
      <c r="A1734" s="24">
        <v>3733</v>
      </c>
    </row>
    <row r="1735" spans="1:1">
      <c r="A1735" s="24">
        <v>3734</v>
      </c>
    </row>
    <row r="1736" spans="1:1">
      <c r="A1736" s="24">
        <v>3735</v>
      </c>
    </row>
    <row r="1737" spans="1:1">
      <c r="A1737" s="24">
        <v>3736</v>
      </c>
    </row>
    <row r="1738" spans="1:1">
      <c r="A1738" s="24">
        <v>3737</v>
      </c>
    </row>
    <row r="1739" spans="1:1">
      <c r="A1739" s="24">
        <v>3738</v>
      </c>
    </row>
    <row r="1740" spans="1:1">
      <c r="A1740" s="24">
        <v>3739</v>
      </c>
    </row>
    <row r="1741" spans="1:1">
      <c r="A1741" s="24">
        <v>3740</v>
      </c>
    </row>
    <row r="1742" spans="1:1">
      <c r="A1742" s="24">
        <v>3741</v>
      </c>
    </row>
    <row r="1743" spans="1:1">
      <c r="A1743" s="24">
        <v>3742</v>
      </c>
    </row>
    <row r="1744" spans="1:1">
      <c r="A1744" s="24">
        <v>3743</v>
      </c>
    </row>
    <row r="1745" spans="1:1">
      <c r="A1745" s="24">
        <v>3744</v>
      </c>
    </row>
    <row r="1746" spans="1:1">
      <c r="A1746" s="24">
        <v>3745</v>
      </c>
    </row>
    <row r="1747" spans="1:1">
      <c r="A1747" s="24">
        <v>3746</v>
      </c>
    </row>
    <row r="1748" spans="1:1">
      <c r="A1748" s="24">
        <v>3747</v>
      </c>
    </row>
    <row r="1749" spans="1:1">
      <c r="A1749" s="24">
        <v>3748</v>
      </c>
    </row>
    <row r="1750" spans="1:1">
      <c r="A1750" s="24">
        <v>3749</v>
      </c>
    </row>
    <row r="1751" spans="1:1">
      <c r="A1751" s="24">
        <v>3750</v>
      </c>
    </row>
    <row r="1752" spans="1:1">
      <c r="A1752" s="24">
        <v>3751</v>
      </c>
    </row>
    <row r="1753" spans="1:1">
      <c r="A1753" s="24">
        <v>3752</v>
      </c>
    </row>
    <row r="1754" spans="1:1">
      <c r="A1754" s="24">
        <v>3753</v>
      </c>
    </row>
    <row r="1755" spans="1:1">
      <c r="A1755" s="24">
        <v>3754</v>
      </c>
    </row>
    <row r="1756" spans="1:1">
      <c r="A1756" s="24">
        <v>3755</v>
      </c>
    </row>
    <row r="1757" spans="1:1">
      <c r="A1757" s="24">
        <v>3756</v>
      </c>
    </row>
    <row r="1758" spans="1:1">
      <c r="A1758" s="24">
        <v>3757</v>
      </c>
    </row>
    <row r="1759" spans="1:1">
      <c r="A1759" s="24">
        <v>3758</v>
      </c>
    </row>
    <row r="1760" spans="1:1">
      <c r="A1760" s="24">
        <v>3759</v>
      </c>
    </row>
    <row r="1761" spans="1:1">
      <c r="A1761" s="24">
        <v>3760</v>
      </c>
    </row>
    <row r="1762" spans="1:1">
      <c r="A1762" s="24">
        <v>3761</v>
      </c>
    </row>
    <row r="1763" spans="1:1">
      <c r="A1763" s="24">
        <v>3762</v>
      </c>
    </row>
    <row r="1764" spans="1:1">
      <c r="A1764" s="24">
        <v>3763</v>
      </c>
    </row>
    <row r="1765" spans="1:1">
      <c r="A1765" s="24">
        <v>3764</v>
      </c>
    </row>
    <row r="1766" spans="1:1">
      <c r="A1766" s="24">
        <v>3765</v>
      </c>
    </row>
    <row r="1767" spans="1:1">
      <c r="A1767" s="24">
        <v>3766</v>
      </c>
    </row>
    <row r="1768" spans="1:1">
      <c r="A1768" s="24">
        <v>3767</v>
      </c>
    </row>
    <row r="1769" spans="1:1">
      <c r="A1769" s="24">
        <v>3768</v>
      </c>
    </row>
    <row r="1770" spans="1:1">
      <c r="A1770" s="24">
        <v>3769</v>
      </c>
    </row>
    <row r="1771" spans="1:1">
      <c r="A1771" s="24">
        <v>3770</v>
      </c>
    </row>
    <row r="1772" spans="1:1">
      <c r="A1772" s="24">
        <v>3771</v>
      </c>
    </row>
    <row r="1773" spans="1:1">
      <c r="A1773" s="24">
        <v>3772</v>
      </c>
    </row>
    <row r="1774" spans="1:1">
      <c r="A1774" s="24">
        <v>3773</v>
      </c>
    </row>
    <row r="1775" spans="1:1">
      <c r="A1775" s="24">
        <v>3774</v>
      </c>
    </row>
    <row r="1776" spans="1:1">
      <c r="A1776" s="24">
        <v>3775</v>
      </c>
    </row>
    <row r="1777" spans="1:1">
      <c r="A1777" s="24">
        <v>3776</v>
      </c>
    </row>
    <row r="1778" spans="1:1">
      <c r="A1778" s="24">
        <v>3777</v>
      </c>
    </row>
    <row r="1779" spans="1:1">
      <c r="A1779" s="24">
        <v>3778</v>
      </c>
    </row>
    <row r="1780" spans="1:1">
      <c r="A1780" s="24">
        <v>3779</v>
      </c>
    </row>
    <row r="1781" spans="1:1">
      <c r="A1781" s="24">
        <v>3780</v>
      </c>
    </row>
    <row r="1782" spans="1:1">
      <c r="A1782" s="24">
        <v>3781</v>
      </c>
    </row>
    <row r="1783" spans="1:1">
      <c r="A1783" s="24">
        <v>3782</v>
      </c>
    </row>
    <row r="1784" spans="1:1">
      <c r="A1784" s="24">
        <v>3783</v>
      </c>
    </row>
    <row r="1785" spans="1:1">
      <c r="A1785" s="24">
        <v>3784</v>
      </c>
    </row>
    <row r="1786" spans="1:1">
      <c r="A1786" s="24">
        <v>3785</v>
      </c>
    </row>
    <row r="1787" spans="1:1">
      <c r="A1787" s="24">
        <v>3786</v>
      </c>
    </row>
    <row r="1788" spans="1:1">
      <c r="A1788" s="24">
        <v>3787</v>
      </c>
    </row>
    <row r="1789" spans="1:1">
      <c r="A1789" s="24">
        <v>3788</v>
      </c>
    </row>
    <row r="1790" spans="1:1">
      <c r="A1790" s="24">
        <v>3789</v>
      </c>
    </row>
    <row r="1791" spans="1:1">
      <c r="A1791" s="24">
        <v>3790</v>
      </c>
    </row>
    <row r="1792" spans="1:1">
      <c r="A1792" s="24">
        <v>3791</v>
      </c>
    </row>
    <row r="1793" spans="1:1">
      <c r="A1793" s="24">
        <v>3792</v>
      </c>
    </row>
    <row r="1794" spans="1:1">
      <c r="A1794" s="24">
        <v>3793</v>
      </c>
    </row>
    <row r="1795" spans="1:1">
      <c r="A1795" s="24">
        <v>3794</v>
      </c>
    </row>
    <row r="1796" spans="1:1">
      <c r="A1796" s="24">
        <v>3795</v>
      </c>
    </row>
    <row r="1797" spans="1:1">
      <c r="A1797" s="24">
        <v>3796</v>
      </c>
    </row>
    <row r="1798" spans="1:1">
      <c r="A1798" s="24">
        <v>3797</v>
      </c>
    </row>
    <row r="1799" spans="1:1">
      <c r="A1799" s="24">
        <v>3798</v>
      </c>
    </row>
    <row r="1800" spans="1:1">
      <c r="A1800" s="24">
        <v>3799</v>
      </c>
    </row>
    <row r="1801" spans="1:1">
      <c r="A1801" s="24">
        <v>3800</v>
      </c>
    </row>
    <row r="1802" spans="1:1">
      <c r="A1802" s="24">
        <v>3801</v>
      </c>
    </row>
    <row r="1803" spans="1:1">
      <c r="A1803" s="24">
        <v>3802</v>
      </c>
    </row>
    <row r="1804" spans="1:1">
      <c r="A1804" s="24">
        <v>3803</v>
      </c>
    </row>
    <row r="1805" spans="1:1">
      <c r="A1805" s="24">
        <v>3804</v>
      </c>
    </row>
    <row r="1806" spans="1:1">
      <c r="A1806" s="24">
        <v>3805</v>
      </c>
    </row>
    <row r="1807" spans="1:1">
      <c r="A1807" s="24">
        <v>3806</v>
      </c>
    </row>
    <row r="1808" spans="1:1">
      <c r="A1808" s="24">
        <v>3807</v>
      </c>
    </row>
    <row r="1809" spans="1:1">
      <c r="A1809" s="24">
        <v>3808</v>
      </c>
    </row>
    <row r="1810" spans="1:1">
      <c r="A1810" s="24">
        <v>3809</v>
      </c>
    </row>
    <row r="1811" spans="1:1">
      <c r="A1811" s="24">
        <v>3810</v>
      </c>
    </row>
    <row r="1812" spans="1:1">
      <c r="A1812" s="24">
        <v>3811</v>
      </c>
    </row>
    <row r="1813" spans="1:1">
      <c r="A1813" s="24">
        <v>3812</v>
      </c>
    </row>
    <row r="1814" spans="1:1">
      <c r="A1814" s="24">
        <v>3813</v>
      </c>
    </row>
    <row r="1815" spans="1:1">
      <c r="A1815" s="24">
        <v>3814</v>
      </c>
    </row>
    <row r="1816" spans="1:1">
      <c r="A1816" s="24">
        <v>3815</v>
      </c>
    </row>
    <row r="1817" spans="1:1">
      <c r="A1817" s="24">
        <v>3816</v>
      </c>
    </row>
    <row r="1818" spans="1:1">
      <c r="A1818" s="24">
        <v>3817</v>
      </c>
    </row>
    <row r="1819" spans="1:1">
      <c r="A1819" s="24">
        <v>3818</v>
      </c>
    </row>
    <row r="1820" spans="1:1">
      <c r="A1820" s="24">
        <v>3819</v>
      </c>
    </row>
    <row r="1821" spans="1:1">
      <c r="A1821" s="24">
        <v>3820</v>
      </c>
    </row>
    <row r="1822" spans="1:1">
      <c r="A1822" s="24">
        <v>3821</v>
      </c>
    </row>
    <row r="1823" spans="1:1">
      <c r="A1823" s="24">
        <v>3822</v>
      </c>
    </row>
    <row r="1824" spans="1:1">
      <c r="A1824" s="24">
        <v>3823</v>
      </c>
    </row>
    <row r="1825" spans="1:1">
      <c r="A1825" s="24">
        <v>3824</v>
      </c>
    </row>
    <row r="1826" spans="1:1">
      <c r="A1826" s="24">
        <v>3825</v>
      </c>
    </row>
    <row r="1827" spans="1:1">
      <c r="A1827" s="24">
        <v>3826</v>
      </c>
    </row>
    <row r="1828" spans="1:1">
      <c r="A1828" s="24">
        <v>3827</v>
      </c>
    </row>
    <row r="1829" spans="1:1">
      <c r="A1829" s="24">
        <v>3828</v>
      </c>
    </row>
    <row r="1830" spans="1:1">
      <c r="A1830" s="24">
        <v>3829</v>
      </c>
    </row>
    <row r="1831" spans="1:1">
      <c r="A1831" s="24">
        <v>3830</v>
      </c>
    </row>
    <row r="1832" spans="1:1">
      <c r="A1832" s="24">
        <v>3831</v>
      </c>
    </row>
    <row r="1833" spans="1:1">
      <c r="A1833" s="24">
        <v>3832</v>
      </c>
    </row>
    <row r="1834" spans="1:1">
      <c r="A1834" s="24">
        <v>3833</v>
      </c>
    </row>
    <row r="1835" spans="1:1">
      <c r="A1835" s="24">
        <v>3834</v>
      </c>
    </row>
    <row r="1836" spans="1:1">
      <c r="A1836" s="24">
        <v>3835</v>
      </c>
    </row>
    <row r="1837" spans="1:1">
      <c r="A1837" s="24">
        <v>3836</v>
      </c>
    </row>
    <row r="1838" spans="1:1">
      <c r="A1838" s="24">
        <v>3837</v>
      </c>
    </row>
    <row r="1839" spans="1:1">
      <c r="A1839" s="24">
        <v>3838</v>
      </c>
    </row>
    <row r="1840" spans="1:1">
      <c r="A1840" s="24">
        <v>3839</v>
      </c>
    </row>
    <row r="1841" spans="1:1">
      <c r="A1841" s="24">
        <v>3840</v>
      </c>
    </row>
    <row r="1842" spans="1:1">
      <c r="A1842" s="24">
        <v>3841</v>
      </c>
    </row>
    <row r="1843" spans="1:1">
      <c r="A1843" s="24">
        <v>3842</v>
      </c>
    </row>
    <row r="1844" spans="1:1">
      <c r="A1844" s="24">
        <v>3843</v>
      </c>
    </row>
    <row r="1845" spans="1:1">
      <c r="A1845" s="24">
        <v>3844</v>
      </c>
    </row>
    <row r="1846" spans="1:1">
      <c r="A1846" s="24">
        <v>3845</v>
      </c>
    </row>
    <row r="1847" spans="1:1">
      <c r="A1847" s="24">
        <v>3846</v>
      </c>
    </row>
    <row r="1848" spans="1:1">
      <c r="A1848" s="24">
        <v>3847</v>
      </c>
    </row>
    <row r="1849" spans="1:1">
      <c r="A1849" s="24">
        <v>3848</v>
      </c>
    </row>
    <row r="1850" spans="1:1">
      <c r="A1850" s="24">
        <v>3849</v>
      </c>
    </row>
    <row r="1851" spans="1:1">
      <c r="A1851" s="24">
        <v>3850</v>
      </c>
    </row>
    <row r="1852" spans="1:1">
      <c r="A1852" s="24">
        <v>3851</v>
      </c>
    </row>
    <row r="1853" spans="1:1">
      <c r="A1853" s="24">
        <v>3852</v>
      </c>
    </row>
    <row r="1854" spans="1:1">
      <c r="A1854" s="24">
        <v>3853</v>
      </c>
    </row>
    <row r="1855" spans="1:1">
      <c r="A1855" s="24">
        <v>3854</v>
      </c>
    </row>
    <row r="1856" spans="1:1">
      <c r="A1856" s="24">
        <v>3855</v>
      </c>
    </row>
    <row r="1857" spans="1:1">
      <c r="A1857" s="24">
        <v>3856</v>
      </c>
    </row>
    <row r="1858" spans="1:1">
      <c r="A1858" s="24">
        <v>3857</v>
      </c>
    </row>
    <row r="1859" spans="1:1">
      <c r="A1859" s="24">
        <v>3858</v>
      </c>
    </row>
    <row r="1860" spans="1:1">
      <c r="A1860" s="24">
        <v>3859</v>
      </c>
    </row>
    <row r="1861" spans="1:1">
      <c r="A1861" s="24">
        <v>3860</v>
      </c>
    </row>
    <row r="1862" spans="1:1">
      <c r="A1862" s="24">
        <v>3861</v>
      </c>
    </row>
    <row r="1863" spans="1:1">
      <c r="A1863" s="24">
        <v>3862</v>
      </c>
    </row>
    <row r="1864" spans="1:1">
      <c r="A1864" s="24">
        <v>3863</v>
      </c>
    </row>
    <row r="1865" spans="1:1">
      <c r="A1865" s="24">
        <v>3864</v>
      </c>
    </row>
    <row r="1866" spans="1:1">
      <c r="A1866" s="24">
        <v>3865</v>
      </c>
    </row>
    <row r="1867" spans="1:1">
      <c r="A1867" s="24">
        <v>3866</v>
      </c>
    </row>
    <row r="1868" spans="1:1">
      <c r="A1868" s="24">
        <v>3867</v>
      </c>
    </row>
    <row r="1869" spans="1:1">
      <c r="A1869" s="24">
        <v>3868</v>
      </c>
    </row>
    <row r="1870" spans="1:1">
      <c r="A1870" s="24">
        <v>3869</v>
      </c>
    </row>
    <row r="1871" spans="1:1">
      <c r="A1871" s="24">
        <v>3870</v>
      </c>
    </row>
    <row r="1872" spans="1:1">
      <c r="A1872" s="24">
        <v>3871</v>
      </c>
    </row>
    <row r="1873" spans="1:1">
      <c r="A1873" s="24">
        <v>3872</v>
      </c>
    </row>
    <row r="1874" spans="1:1">
      <c r="A1874" s="24">
        <v>3873</v>
      </c>
    </row>
    <row r="1875" spans="1:1">
      <c r="A1875" s="24">
        <v>3874</v>
      </c>
    </row>
    <row r="1876" spans="1:1">
      <c r="A1876" s="24">
        <v>3875</v>
      </c>
    </row>
    <row r="1877" spans="1:1">
      <c r="A1877" s="24">
        <v>3876</v>
      </c>
    </row>
    <row r="1878" spans="1:1">
      <c r="A1878" s="24">
        <v>3877</v>
      </c>
    </row>
    <row r="1879" spans="1:1">
      <c r="A1879" s="24">
        <v>3878</v>
      </c>
    </row>
    <row r="1880" spans="1:1">
      <c r="A1880" s="24">
        <v>3879</v>
      </c>
    </row>
    <row r="1881" spans="1:1">
      <c r="A1881" s="24">
        <v>3880</v>
      </c>
    </row>
    <row r="1882" spans="1:1">
      <c r="A1882" s="24">
        <v>3881</v>
      </c>
    </row>
    <row r="1883" spans="1:1">
      <c r="A1883" s="24">
        <v>3882</v>
      </c>
    </row>
    <row r="1884" spans="1:1">
      <c r="A1884" s="24">
        <v>3883</v>
      </c>
    </row>
    <row r="1885" spans="1:1">
      <c r="A1885" s="24">
        <v>3884</v>
      </c>
    </row>
    <row r="1886" spans="1:1">
      <c r="A1886" s="24">
        <v>3885</v>
      </c>
    </row>
    <row r="1887" spans="1:1">
      <c r="A1887" s="24">
        <v>3886</v>
      </c>
    </row>
    <row r="1888" spans="1:1">
      <c r="A1888" s="24">
        <v>3887</v>
      </c>
    </row>
    <row r="1889" spans="1:1">
      <c r="A1889" s="24">
        <v>3888</v>
      </c>
    </row>
    <row r="1890" spans="1:1">
      <c r="A1890" s="24">
        <v>3889</v>
      </c>
    </row>
    <row r="1891" spans="1:1">
      <c r="A1891" s="24">
        <v>3890</v>
      </c>
    </row>
    <row r="1892" spans="1:1">
      <c r="A1892" s="24">
        <v>3891</v>
      </c>
    </row>
    <row r="1893" spans="1:1">
      <c r="A1893" s="24">
        <v>3892</v>
      </c>
    </row>
    <row r="1894" spans="1:1">
      <c r="A1894" s="24">
        <v>3893</v>
      </c>
    </row>
    <row r="1895" spans="1:1">
      <c r="A1895" s="24">
        <v>3894</v>
      </c>
    </row>
    <row r="1896" spans="1:1">
      <c r="A1896" s="24">
        <v>3895</v>
      </c>
    </row>
    <row r="1897" spans="1:1">
      <c r="A1897" s="24">
        <v>3896</v>
      </c>
    </row>
    <row r="1898" spans="1:1">
      <c r="A1898" s="24">
        <v>3897</v>
      </c>
    </row>
    <row r="1899" spans="1:1">
      <c r="A1899" s="24">
        <v>3898</v>
      </c>
    </row>
    <row r="1900" spans="1:1">
      <c r="A1900" s="24">
        <v>3899</v>
      </c>
    </row>
    <row r="1901" spans="1:1">
      <c r="A1901" s="24">
        <v>3900</v>
      </c>
    </row>
    <row r="1902" spans="1:1">
      <c r="A1902" s="24">
        <v>3901</v>
      </c>
    </row>
    <row r="1903" spans="1:1">
      <c r="A1903" s="24">
        <v>3902</v>
      </c>
    </row>
    <row r="1904" spans="1:1">
      <c r="A1904" s="24">
        <v>3903</v>
      </c>
    </row>
    <row r="1905" spans="1:1">
      <c r="A1905" s="24">
        <v>3904</v>
      </c>
    </row>
    <row r="1906" spans="1:1">
      <c r="A1906" s="24">
        <v>3905</v>
      </c>
    </row>
    <row r="1907" spans="1:1">
      <c r="A1907" s="24">
        <v>3906</v>
      </c>
    </row>
    <row r="1908" spans="1:1">
      <c r="A1908" s="24">
        <v>3907</v>
      </c>
    </row>
    <row r="1909" spans="1:1">
      <c r="A1909" s="24">
        <v>3908</v>
      </c>
    </row>
    <row r="1910" spans="1:1">
      <c r="A1910" s="24">
        <v>3909</v>
      </c>
    </row>
    <row r="1911" spans="1:1">
      <c r="A1911" s="24">
        <v>3910</v>
      </c>
    </row>
    <row r="1912" spans="1:1">
      <c r="A1912" s="24">
        <v>3911</v>
      </c>
    </row>
    <row r="1913" spans="1:1">
      <c r="A1913" s="24">
        <v>3912</v>
      </c>
    </row>
    <row r="1914" spans="1:1">
      <c r="A1914" s="24">
        <v>3913</v>
      </c>
    </row>
    <row r="1915" spans="1:1">
      <c r="A1915" s="24">
        <v>3914</v>
      </c>
    </row>
    <row r="1916" spans="1:1">
      <c r="A1916" s="24">
        <v>3915</v>
      </c>
    </row>
    <row r="1917" spans="1:1">
      <c r="A1917" s="24">
        <v>3916</v>
      </c>
    </row>
    <row r="1918" spans="1:1">
      <c r="A1918" s="24">
        <v>3917</v>
      </c>
    </row>
    <row r="1919" spans="1:1">
      <c r="A1919" s="24">
        <v>3918</v>
      </c>
    </row>
    <row r="1920" spans="1:1">
      <c r="A1920" s="24">
        <v>3919</v>
      </c>
    </row>
    <row r="1921" spans="1:1">
      <c r="A1921" s="24">
        <v>3920</v>
      </c>
    </row>
    <row r="1922" spans="1:1">
      <c r="A1922" s="24">
        <v>3921</v>
      </c>
    </row>
    <row r="1923" spans="1:1">
      <c r="A1923" s="24">
        <v>3922</v>
      </c>
    </row>
    <row r="1924" spans="1:1">
      <c r="A1924" s="24">
        <v>3923</v>
      </c>
    </row>
    <row r="1925" spans="1:1">
      <c r="A1925" s="24">
        <v>3924</v>
      </c>
    </row>
    <row r="1926" spans="1:1">
      <c r="A1926" s="24">
        <v>3925</v>
      </c>
    </row>
    <row r="1927" spans="1:1">
      <c r="A1927" s="24">
        <v>3926</v>
      </c>
    </row>
    <row r="1928" spans="1:1">
      <c r="A1928" s="24">
        <v>3927</v>
      </c>
    </row>
    <row r="1929" spans="1:1">
      <c r="A1929" s="24">
        <v>3928</v>
      </c>
    </row>
    <row r="1930" spans="1:1">
      <c r="A1930" s="24">
        <v>3929</v>
      </c>
    </row>
    <row r="1931" spans="1:1">
      <c r="A1931" s="24">
        <v>3930</v>
      </c>
    </row>
    <row r="1932" spans="1:1">
      <c r="A1932" s="24">
        <v>3931</v>
      </c>
    </row>
    <row r="1933" spans="1:1">
      <c r="A1933" s="24">
        <v>3932</v>
      </c>
    </row>
    <row r="1934" spans="1:1">
      <c r="A1934" s="24">
        <v>3933</v>
      </c>
    </row>
    <row r="1935" spans="1:1">
      <c r="A1935" s="24">
        <v>3934</v>
      </c>
    </row>
    <row r="1936" spans="1:1">
      <c r="A1936" s="24">
        <v>3935</v>
      </c>
    </row>
    <row r="1937" spans="1:1">
      <c r="A1937" s="24">
        <v>3936</v>
      </c>
    </row>
    <row r="1938" spans="1:1">
      <c r="A1938" s="24">
        <v>3937</v>
      </c>
    </row>
    <row r="1939" spans="1:1">
      <c r="A1939" s="24">
        <v>3938</v>
      </c>
    </row>
    <row r="1940" spans="1:1">
      <c r="A1940" s="24">
        <v>3939</v>
      </c>
    </row>
    <row r="1941" spans="1:1">
      <c r="A1941" s="24">
        <v>3940</v>
      </c>
    </row>
    <row r="1942" spans="1:1">
      <c r="A1942" s="24">
        <v>3941</v>
      </c>
    </row>
    <row r="1943" spans="1:1">
      <c r="A1943" s="24">
        <v>3942</v>
      </c>
    </row>
    <row r="1944" spans="1:1">
      <c r="A1944" s="24">
        <v>3943</v>
      </c>
    </row>
    <row r="1945" spans="1:1">
      <c r="A1945" s="24">
        <v>3944</v>
      </c>
    </row>
    <row r="1946" spans="1:1">
      <c r="A1946" s="24">
        <v>3945</v>
      </c>
    </row>
    <row r="1947" spans="1:1">
      <c r="A1947" s="24">
        <v>3946</v>
      </c>
    </row>
    <row r="1948" spans="1:1">
      <c r="A1948" s="24">
        <v>3947</v>
      </c>
    </row>
    <row r="1949" spans="1:1">
      <c r="A1949" s="24">
        <v>3948</v>
      </c>
    </row>
    <row r="1950" spans="1:1">
      <c r="A1950" s="24">
        <v>3949</v>
      </c>
    </row>
    <row r="1951" spans="1:1">
      <c r="A1951" s="24">
        <v>3950</v>
      </c>
    </row>
    <row r="1952" spans="1:1">
      <c r="A1952" s="24">
        <v>3951</v>
      </c>
    </row>
    <row r="1953" spans="1:1">
      <c r="A1953" s="24">
        <v>3952</v>
      </c>
    </row>
    <row r="1954" spans="1:1">
      <c r="A1954" s="24">
        <v>3953</v>
      </c>
    </row>
    <row r="1955" spans="1:1">
      <c r="A1955" s="24">
        <v>3954</v>
      </c>
    </row>
    <row r="1956" spans="1:1">
      <c r="A1956" s="24">
        <v>3955</v>
      </c>
    </row>
    <row r="1957" spans="1:1">
      <c r="A1957" s="24">
        <v>3956</v>
      </c>
    </row>
    <row r="1958" spans="1:1">
      <c r="A1958" s="24">
        <v>3957</v>
      </c>
    </row>
    <row r="1959" spans="1:1">
      <c r="A1959" s="24">
        <v>3958</v>
      </c>
    </row>
    <row r="1960" spans="1:1">
      <c r="A1960" s="24">
        <v>3959</v>
      </c>
    </row>
    <row r="1961" spans="1:1">
      <c r="A1961" s="24">
        <v>3960</v>
      </c>
    </row>
    <row r="1962" spans="1:1">
      <c r="A1962" s="24">
        <v>3961</v>
      </c>
    </row>
    <row r="1963" spans="1:1">
      <c r="A1963" s="24">
        <v>3962</v>
      </c>
    </row>
    <row r="1964" spans="1:1">
      <c r="A1964" s="24">
        <v>3963</v>
      </c>
    </row>
    <row r="1965" spans="1:1">
      <c r="A1965" s="24">
        <v>3964</v>
      </c>
    </row>
    <row r="1966" spans="1:1">
      <c r="A1966" s="24">
        <v>3965</v>
      </c>
    </row>
    <row r="1967" spans="1:1">
      <c r="A1967" s="24">
        <v>3966</v>
      </c>
    </row>
    <row r="1968" spans="1:1">
      <c r="A1968" s="24">
        <v>3967</v>
      </c>
    </row>
    <row r="1969" spans="1:1">
      <c r="A1969" s="24">
        <v>3968</v>
      </c>
    </row>
    <row r="1970" spans="1:1">
      <c r="A1970" s="24">
        <v>3969</v>
      </c>
    </row>
    <row r="1971" spans="1:1">
      <c r="A1971" s="24">
        <v>3970</v>
      </c>
    </row>
    <row r="1972" spans="1:1">
      <c r="A1972" s="24">
        <v>3971</v>
      </c>
    </row>
    <row r="1973" spans="1:1">
      <c r="A1973" s="24">
        <v>3972</v>
      </c>
    </row>
    <row r="1974" spans="1:1">
      <c r="A1974" s="24">
        <v>3973</v>
      </c>
    </row>
    <row r="1975" spans="1:1">
      <c r="A1975" s="24">
        <v>3974</v>
      </c>
    </row>
    <row r="1976" spans="1:1">
      <c r="A1976" s="24">
        <v>3975</v>
      </c>
    </row>
    <row r="1977" spans="1:1">
      <c r="A1977" s="24">
        <v>3976</v>
      </c>
    </row>
    <row r="1978" spans="1:1">
      <c r="A1978" s="24">
        <v>3977</v>
      </c>
    </row>
    <row r="1979" spans="1:1">
      <c r="A1979" s="24">
        <v>3978</v>
      </c>
    </row>
    <row r="1980" spans="1:1">
      <c r="A1980" s="24">
        <v>3979</v>
      </c>
    </row>
    <row r="1981" spans="1:1">
      <c r="A1981" s="24">
        <v>3980</v>
      </c>
    </row>
    <row r="1982" spans="1:1">
      <c r="A1982" s="24">
        <v>3981</v>
      </c>
    </row>
    <row r="1983" spans="1:1">
      <c r="A1983" s="24">
        <v>3982</v>
      </c>
    </row>
    <row r="1984" spans="1:1">
      <c r="A1984" s="24">
        <v>3983</v>
      </c>
    </row>
    <row r="1985" spans="1:1">
      <c r="A1985" s="24">
        <v>3984</v>
      </c>
    </row>
    <row r="1986" spans="1:1">
      <c r="A1986" s="24">
        <v>3985</v>
      </c>
    </row>
    <row r="1987" spans="1:1">
      <c r="A1987" s="24">
        <v>3986</v>
      </c>
    </row>
    <row r="1988" spans="1:1">
      <c r="A1988" s="24">
        <v>3987</v>
      </c>
    </row>
    <row r="1989" spans="1:1">
      <c r="A1989" s="24">
        <v>3988</v>
      </c>
    </row>
    <row r="1990" spans="1:1">
      <c r="A1990" s="24">
        <v>3989</v>
      </c>
    </row>
    <row r="1991" spans="1:1">
      <c r="A1991" s="24">
        <v>3990</v>
      </c>
    </row>
    <row r="1992" spans="1:1">
      <c r="A1992" s="24">
        <v>3991</v>
      </c>
    </row>
    <row r="1993" spans="1:1">
      <c r="A1993" s="24">
        <v>3992</v>
      </c>
    </row>
    <row r="1994" spans="1:1">
      <c r="A1994" s="24">
        <v>3993</v>
      </c>
    </row>
    <row r="1995" spans="1:1">
      <c r="A1995" s="24">
        <v>3994</v>
      </c>
    </row>
    <row r="1996" spans="1:1">
      <c r="A1996" s="24">
        <v>3995</v>
      </c>
    </row>
    <row r="1997" spans="1:1">
      <c r="A1997" s="24">
        <v>3996</v>
      </c>
    </row>
    <row r="1998" spans="1:1">
      <c r="A1998" s="24">
        <v>3997</v>
      </c>
    </row>
    <row r="1999" spans="1:1">
      <c r="A1999" s="24">
        <v>3998</v>
      </c>
    </row>
    <row r="2000" spans="1:1">
      <c r="A2000" s="24">
        <v>3999</v>
      </c>
    </row>
    <row r="2001" spans="1:1">
      <c r="A2001" s="24">
        <v>4000</v>
      </c>
    </row>
    <row r="2002" spans="1:1">
      <c r="A2002" s="24">
        <v>4001</v>
      </c>
    </row>
    <row r="2003" spans="1:1">
      <c r="A2003" s="24">
        <v>4002</v>
      </c>
    </row>
    <row r="2004" spans="1:1">
      <c r="A2004" s="24">
        <v>4003</v>
      </c>
    </row>
    <row r="2005" spans="1:1">
      <c r="A2005" s="24">
        <v>4004</v>
      </c>
    </row>
    <row r="2006" spans="1:1">
      <c r="A2006" s="24">
        <v>4005</v>
      </c>
    </row>
    <row r="2007" spans="1:1">
      <c r="A2007" s="24">
        <v>4006</v>
      </c>
    </row>
    <row r="2008" spans="1:1">
      <c r="A2008" s="24">
        <v>4007</v>
      </c>
    </row>
    <row r="2009" spans="1:1">
      <c r="A2009" s="24">
        <v>4008</v>
      </c>
    </row>
    <row r="2010" spans="1:1">
      <c r="A2010" s="24">
        <v>4009</v>
      </c>
    </row>
    <row r="2011" spans="1:1">
      <c r="A2011" s="24">
        <v>4010</v>
      </c>
    </row>
    <row r="2012" spans="1:1">
      <c r="A2012" s="24">
        <v>4011</v>
      </c>
    </row>
    <row r="2013" spans="1:1">
      <c r="A2013" s="24">
        <v>4012</v>
      </c>
    </row>
    <row r="2014" spans="1:1">
      <c r="A2014" s="24">
        <v>4013</v>
      </c>
    </row>
    <row r="2015" spans="1:1">
      <c r="A2015" s="24">
        <v>4014</v>
      </c>
    </row>
    <row r="2016" spans="1:1">
      <c r="A2016" s="24">
        <v>4015</v>
      </c>
    </row>
    <row r="2017" spans="1:1">
      <c r="A2017" s="24">
        <v>4016</v>
      </c>
    </row>
    <row r="2018" spans="1:1">
      <c r="A2018" s="24">
        <v>4017</v>
      </c>
    </row>
    <row r="2019" spans="1:1">
      <c r="A2019" s="24">
        <v>4018</v>
      </c>
    </row>
    <row r="2020" spans="1:1">
      <c r="A2020" s="24">
        <v>4019</v>
      </c>
    </row>
    <row r="2021" spans="1:1">
      <c r="A2021" s="24">
        <v>4020</v>
      </c>
    </row>
    <row r="2022" spans="1:1">
      <c r="A2022" s="24">
        <v>4021</v>
      </c>
    </row>
    <row r="2023" spans="1:1">
      <c r="A2023" s="24">
        <v>4022</v>
      </c>
    </row>
    <row r="2024" spans="1:1">
      <c r="A2024" s="24">
        <v>4023</v>
      </c>
    </row>
    <row r="2025" spans="1:1">
      <c r="A2025" s="24">
        <v>4024</v>
      </c>
    </row>
    <row r="2026" spans="1:1">
      <c r="A2026" s="24">
        <v>4025</v>
      </c>
    </row>
    <row r="2027" spans="1:1">
      <c r="A2027" s="24">
        <v>4026</v>
      </c>
    </row>
    <row r="2028" spans="1:1">
      <c r="A2028" s="24">
        <v>4027</v>
      </c>
    </row>
    <row r="2029" spans="1:1">
      <c r="A2029" s="24">
        <v>4028</v>
      </c>
    </row>
    <row r="2030" spans="1:1">
      <c r="A2030" s="24">
        <v>4029</v>
      </c>
    </row>
    <row r="2031" spans="1:1">
      <c r="A2031" s="24">
        <v>4030</v>
      </c>
    </row>
    <row r="2032" spans="1:1">
      <c r="A2032" s="24">
        <v>4031</v>
      </c>
    </row>
    <row r="2033" spans="1:1">
      <c r="A2033" s="24">
        <v>4032</v>
      </c>
    </row>
    <row r="2034" spans="1:1">
      <c r="A2034" s="24">
        <v>4033</v>
      </c>
    </row>
    <row r="2035" spans="1:1">
      <c r="A2035" s="24">
        <v>4034</v>
      </c>
    </row>
    <row r="2036" spans="1:1">
      <c r="A2036" s="24">
        <v>4035</v>
      </c>
    </row>
    <row r="2037" spans="1:1">
      <c r="A2037" s="24">
        <v>4036</v>
      </c>
    </row>
    <row r="2038" spans="1:1">
      <c r="A2038" s="24">
        <v>4037</v>
      </c>
    </row>
    <row r="2039" spans="1:1">
      <c r="A2039" s="24">
        <v>4038</v>
      </c>
    </row>
    <row r="2040" spans="1:1">
      <c r="A2040" s="24">
        <v>4039</v>
      </c>
    </row>
    <row r="2041" spans="1:1">
      <c r="A2041" s="24">
        <v>4040</v>
      </c>
    </row>
    <row r="2042" spans="1:1">
      <c r="A2042" s="24">
        <v>4041</v>
      </c>
    </row>
    <row r="2043" spans="1:1">
      <c r="A2043" s="24">
        <v>4042</v>
      </c>
    </row>
    <row r="2044" spans="1:1">
      <c r="A2044" s="24">
        <v>4043</v>
      </c>
    </row>
    <row r="2045" spans="1:1">
      <c r="A2045" s="24">
        <v>4044</v>
      </c>
    </row>
    <row r="2046" spans="1:1">
      <c r="A2046" s="24">
        <v>4045</v>
      </c>
    </row>
    <row r="2047" spans="1:1">
      <c r="A2047" s="24">
        <v>4046</v>
      </c>
    </row>
    <row r="2048" spans="1:1">
      <c r="A2048" s="24">
        <v>4047</v>
      </c>
    </row>
    <row r="2049" spans="1:1">
      <c r="A2049" s="24">
        <v>4048</v>
      </c>
    </row>
    <row r="2050" spans="1:1">
      <c r="A2050" s="24">
        <v>4049</v>
      </c>
    </row>
    <row r="2051" spans="1:1">
      <c r="A2051" s="24">
        <v>4050</v>
      </c>
    </row>
    <row r="2052" spans="1:1">
      <c r="A2052" s="24">
        <v>4051</v>
      </c>
    </row>
    <row r="2053" spans="1:1">
      <c r="A2053" s="24">
        <v>4052</v>
      </c>
    </row>
    <row r="2054" spans="1:1">
      <c r="A2054" s="24">
        <v>4053</v>
      </c>
    </row>
    <row r="2055" spans="1:1">
      <c r="A2055" s="24">
        <v>4054</v>
      </c>
    </row>
    <row r="2056" spans="1:1">
      <c r="A2056" s="24">
        <v>4055</v>
      </c>
    </row>
    <row r="2057" spans="1:1">
      <c r="A2057" s="24">
        <v>4056</v>
      </c>
    </row>
    <row r="2058" spans="1:1">
      <c r="A2058" s="24">
        <v>4057</v>
      </c>
    </row>
    <row r="2059" spans="1:1">
      <c r="A2059" s="24">
        <v>4058</v>
      </c>
    </row>
    <row r="2060" spans="1:1">
      <c r="A2060" s="24">
        <v>4059</v>
      </c>
    </row>
    <row r="2061" spans="1:1">
      <c r="A2061" s="24">
        <v>4060</v>
      </c>
    </row>
    <row r="2062" spans="1:1">
      <c r="A2062" s="24">
        <v>4061</v>
      </c>
    </row>
    <row r="2063" spans="1:1">
      <c r="A2063" s="24">
        <v>4062</v>
      </c>
    </row>
    <row r="2064" spans="1:1">
      <c r="A2064" s="24">
        <v>4063</v>
      </c>
    </row>
    <row r="2065" spans="1:1">
      <c r="A2065" s="24">
        <v>4064</v>
      </c>
    </row>
    <row r="2066" spans="1:1">
      <c r="A2066" s="24">
        <v>4065</v>
      </c>
    </row>
    <row r="2067" spans="1:1">
      <c r="A2067" s="24">
        <v>4066</v>
      </c>
    </row>
    <row r="2068" spans="1:1">
      <c r="A2068" s="24">
        <v>4067</v>
      </c>
    </row>
    <row r="2069" spans="1:1">
      <c r="A2069" s="24">
        <v>4068</v>
      </c>
    </row>
    <row r="2070" spans="1:1">
      <c r="A2070" s="24">
        <v>4069</v>
      </c>
    </row>
    <row r="2071" spans="1:1">
      <c r="A2071" s="24">
        <v>4070</v>
      </c>
    </row>
    <row r="2072" spans="1:1">
      <c r="A2072" s="24">
        <v>4071</v>
      </c>
    </row>
    <row r="2073" spans="1:1">
      <c r="A2073" s="24">
        <v>4072</v>
      </c>
    </row>
    <row r="2074" spans="1:1">
      <c r="A2074" s="24">
        <v>4073</v>
      </c>
    </row>
    <row r="2075" spans="1:1">
      <c r="A2075" s="24">
        <v>4074</v>
      </c>
    </row>
    <row r="2076" spans="1:1">
      <c r="A2076" s="24">
        <v>4075</v>
      </c>
    </row>
    <row r="2077" spans="1:1">
      <c r="A2077" s="24">
        <v>4076</v>
      </c>
    </row>
    <row r="2078" spans="1:1">
      <c r="A2078" s="24">
        <v>4077</v>
      </c>
    </row>
    <row r="2079" spans="1:1">
      <c r="A2079" s="24">
        <v>4078</v>
      </c>
    </row>
    <row r="2080" spans="1:1">
      <c r="A2080" s="24">
        <v>4079</v>
      </c>
    </row>
    <row r="2081" spans="1:1">
      <c r="A2081" s="24">
        <v>4080</v>
      </c>
    </row>
    <row r="2082" spans="1:1">
      <c r="A2082" s="24">
        <v>4081</v>
      </c>
    </row>
    <row r="2083" spans="1:1">
      <c r="A2083" s="24">
        <v>4082</v>
      </c>
    </row>
    <row r="2084" spans="1:1">
      <c r="A2084" s="24">
        <v>4083</v>
      </c>
    </row>
    <row r="2085" spans="1:1">
      <c r="A2085" s="24">
        <v>4084</v>
      </c>
    </row>
    <row r="2086" spans="1:1">
      <c r="A2086" s="24">
        <v>4085</v>
      </c>
    </row>
    <row r="2087" spans="1:1">
      <c r="A2087" s="24">
        <v>4086</v>
      </c>
    </row>
    <row r="2088" spans="1:1">
      <c r="A2088" s="24">
        <v>4087</v>
      </c>
    </row>
    <row r="2089" spans="1:1">
      <c r="A2089" s="24">
        <v>4088</v>
      </c>
    </row>
    <row r="2090" spans="1:1">
      <c r="A2090" s="24">
        <v>4089</v>
      </c>
    </row>
    <row r="2091" spans="1:1">
      <c r="A2091" s="24">
        <v>4090</v>
      </c>
    </row>
    <row r="2092" spans="1:1">
      <c r="A2092" s="24">
        <v>4091</v>
      </c>
    </row>
    <row r="2093" spans="1:1">
      <c r="A2093" s="24">
        <v>4092</v>
      </c>
    </row>
    <row r="2094" spans="1:1">
      <c r="A2094" s="24">
        <v>4093</v>
      </c>
    </row>
    <row r="2095" spans="1:1">
      <c r="A2095" s="24">
        <v>4094</v>
      </c>
    </row>
    <row r="2096" spans="1:1">
      <c r="A2096" s="24">
        <v>4095</v>
      </c>
    </row>
    <row r="2097" spans="1:1">
      <c r="A2097" s="24">
        <v>4096</v>
      </c>
    </row>
    <row r="2098" spans="1:1">
      <c r="A2098" s="24">
        <v>4097</v>
      </c>
    </row>
    <row r="2099" spans="1:1">
      <c r="A2099" s="24">
        <v>4098</v>
      </c>
    </row>
    <row r="2100" spans="1:1">
      <c r="A2100" s="24">
        <v>4099</v>
      </c>
    </row>
    <row r="2101" spans="1:1">
      <c r="A2101" s="24">
        <v>4100</v>
      </c>
    </row>
    <row r="2102" spans="1:1">
      <c r="A2102" s="24">
        <v>4101</v>
      </c>
    </row>
    <row r="2103" spans="1:1">
      <c r="A2103" s="24">
        <v>4102</v>
      </c>
    </row>
    <row r="2104" spans="1:1">
      <c r="A2104" s="24">
        <v>4103</v>
      </c>
    </row>
    <row r="2105" spans="1:1">
      <c r="A2105" s="24">
        <v>4104</v>
      </c>
    </row>
    <row r="2106" spans="1:1">
      <c r="A2106" s="24">
        <v>4105</v>
      </c>
    </row>
    <row r="2107" spans="1:1">
      <c r="A2107" s="24">
        <v>4106</v>
      </c>
    </row>
    <row r="2108" spans="1:1">
      <c r="A2108" s="24">
        <v>4107</v>
      </c>
    </row>
    <row r="2109" spans="1:1">
      <c r="A2109" s="24">
        <v>4108</v>
      </c>
    </row>
    <row r="2110" spans="1:1">
      <c r="A2110" s="24">
        <v>4109</v>
      </c>
    </row>
    <row r="2111" spans="1:1">
      <c r="A2111" s="24">
        <v>4110</v>
      </c>
    </row>
    <row r="2112" spans="1:1">
      <c r="A2112" s="24">
        <v>4111</v>
      </c>
    </row>
    <row r="2113" spans="1:1">
      <c r="A2113" s="24">
        <v>4112</v>
      </c>
    </row>
    <row r="2114" spans="1:1">
      <c r="A2114" s="24">
        <v>4113</v>
      </c>
    </row>
    <row r="2115" spans="1:1">
      <c r="A2115" s="24">
        <v>4114</v>
      </c>
    </row>
    <row r="2116" spans="1:1">
      <c r="A2116" s="24">
        <v>4115</v>
      </c>
    </row>
    <row r="2117" spans="1:1">
      <c r="A2117" s="24">
        <v>4116</v>
      </c>
    </row>
    <row r="2118" spans="1:1">
      <c r="A2118" s="24">
        <v>4117</v>
      </c>
    </row>
    <row r="2119" spans="1:1">
      <c r="A2119" s="24">
        <v>4118</v>
      </c>
    </row>
    <row r="2120" spans="1:1">
      <c r="A2120" s="24">
        <v>4119</v>
      </c>
    </row>
    <row r="2121" spans="1:1">
      <c r="A2121" s="24">
        <v>4120</v>
      </c>
    </row>
    <row r="2122" spans="1:1">
      <c r="A2122" s="24">
        <v>4121</v>
      </c>
    </row>
    <row r="2123" spans="1:1">
      <c r="A2123" s="24">
        <v>4122</v>
      </c>
    </row>
    <row r="2124" spans="1:1">
      <c r="A2124" s="24">
        <v>4123</v>
      </c>
    </row>
    <row r="2125" spans="1:1">
      <c r="A2125" s="24">
        <v>4124</v>
      </c>
    </row>
    <row r="2126" spans="1:1">
      <c r="A2126" s="24">
        <v>4125</v>
      </c>
    </row>
    <row r="2127" spans="1:1">
      <c r="A2127" s="24">
        <v>4126</v>
      </c>
    </row>
    <row r="2128" spans="1:1">
      <c r="A2128" s="24">
        <v>4127</v>
      </c>
    </row>
    <row r="2129" spans="1:1">
      <c r="A2129" s="24">
        <v>4128</v>
      </c>
    </row>
    <row r="2130" spans="1:1">
      <c r="A2130" s="24">
        <v>4129</v>
      </c>
    </row>
    <row r="2131" spans="1:1">
      <c r="A2131" s="24">
        <v>4130</v>
      </c>
    </row>
    <row r="2132" spans="1:1">
      <c r="A2132" s="24">
        <v>4131</v>
      </c>
    </row>
    <row r="2133" spans="1:1">
      <c r="A2133" s="24">
        <v>4132</v>
      </c>
    </row>
    <row r="2134" spans="1:1">
      <c r="A2134" s="24">
        <v>4133</v>
      </c>
    </row>
    <row r="2135" spans="1:1">
      <c r="A2135" s="24">
        <v>4134</v>
      </c>
    </row>
    <row r="2136" spans="1:1">
      <c r="A2136" s="24">
        <v>4135</v>
      </c>
    </row>
    <row r="2137" spans="1:1">
      <c r="A2137" s="24">
        <v>4136</v>
      </c>
    </row>
    <row r="2138" spans="1:1">
      <c r="A2138" s="24">
        <v>4137</v>
      </c>
    </row>
    <row r="2139" spans="1:1">
      <c r="A2139" s="24">
        <v>4138</v>
      </c>
    </row>
    <row r="2140" spans="1:1">
      <c r="A2140" s="24">
        <v>4139</v>
      </c>
    </row>
    <row r="2141" spans="1:1">
      <c r="A2141" s="24">
        <v>4140</v>
      </c>
    </row>
    <row r="2142" spans="1:1">
      <c r="A2142" s="24">
        <v>4141</v>
      </c>
    </row>
    <row r="2143" spans="1:1">
      <c r="A2143" s="24">
        <v>4142</v>
      </c>
    </row>
    <row r="2144" spans="1:1">
      <c r="A2144" s="24">
        <v>4143</v>
      </c>
    </row>
    <row r="2145" spans="1:1">
      <c r="A2145" s="24">
        <v>4144</v>
      </c>
    </row>
    <row r="2146" spans="1:1">
      <c r="A2146" s="24">
        <v>4145</v>
      </c>
    </row>
    <row r="2147" spans="1:1">
      <c r="A2147" s="24">
        <v>4146</v>
      </c>
    </row>
    <row r="2148" spans="1:1">
      <c r="A2148" s="24">
        <v>4147</v>
      </c>
    </row>
    <row r="2149" spans="1:1">
      <c r="A2149" s="24">
        <v>4148</v>
      </c>
    </row>
    <row r="2150" spans="1:1">
      <c r="A2150" s="24">
        <v>4149</v>
      </c>
    </row>
    <row r="2151" spans="1:1">
      <c r="A2151" s="24">
        <v>4150</v>
      </c>
    </row>
    <row r="2152" spans="1:1">
      <c r="A2152" s="24">
        <v>4151</v>
      </c>
    </row>
    <row r="2153" spans="1:1">
      <c r="A2153" s="24">
        <v>4152</v>
      </c>
    </row>
    <row r="2154" spans="1:1">
      <c r="A2154" s="24">
        <v>4153</v>
      </c>
    </row>
    <row r="2155" spans="1:1">
      <c r="A2155" s="24">
        <v>4154</v>
      </c>
    </row>
    <row r="2156" spans="1:1">
      <c r="A2156" s="24">
        <v>4155</v>
      </c>
    </row>
    <row r="2157" spans="1:1">
      <c r="A2157" s="24">
        <v>4156</v>
      </c>
    </row>
    <row r="2158" spans="1:1">
      <c r="A2158" s="24">
        <v>4157</v>
      </c>
    </row>
    <row r="2159" spans="1:1">
      <c r="A2159" s="24">
        <v>4158</v>
      </c>
    </row>
    <row r="2160" spans="1:1">
      <c r="A2160" s="24">
        <v>4159</v>
      </c>
    </row>
    <row r="2161" spans="1:1">
      <c r="A2161" s="24">
        <v>4160</v>
      </c>
    </row>
    <row r="2162" spans="1:1">
      <c r="A2162" s="24">
        <v>4161</v>
      </c>
    </row>
    <row r="2163" spans="1:1">
      <c r="A2163" s="24">
        <v>4162</v>
      </c>
    </row>
    <row r="2164" spans="1:1">
      <c r="A2164" s="24">
        <v>4163</v>
      </c>
    </row>
    <row r="2165" spans="1:1">
      <c r="A2165" s="24">
        <v>4164</v>
      </c>
    </row>
    <row r="2166" spans="1:1">
      <c r="A2166" s="24">
        <v>4165</v>
      </c>
    </row>
    <row r="2167" spans="1:1">
      <c r="A2167" s="24">
        <v>4166</v>
      </c>
    </row>
    <row r="2168" spans="1:1">
      <c r="A2168" s="24">
        <v>4167</v>
      </c>
    </row>
    <row r="2169" spans="1:1">
      <c r="A2169" s="24">
        <v>4168</v>
      </c>
    </row>
    <row r="2170" spans="1:1">
      <c r="A2170" s="24">
        <v>4169</v>
      </c>
    </row>
    <row r="2171" spans="1:1">
      <c r="A2171" s="24">
        <v>4170</v>
      </c>
    </row>
    <row r="2172" spans="1:1">
      <c r="A2172" s="24">
        <v>4171</v>
      </c>
    </row>
    <row r="2173" spans="1:1">
      <c r="A2173" s="24">
        <v>4172</v>
      </c>
    </row>
    <row r="2174" spans="1:1">
      <c r="A2174" s="24">
        <v>4173</v>
      </c>
    </row>
    <row r="2175" spans="1:1">
      <c r="A2175" s="24">
        <v>4174</v>
      </c>
    </row>
    <row r="2176" spans="1:1">
      <c r="A2176" s="24">
        <v>4175</v>
      </c>
    </row>
    <row r="2177" spans="1:1">
      <c r="A2177" s="24">
        <v>4176</v>
      </c>
    </row>
    <row r="2178" spans="1:1">
      <c r="A2178" s="24">
        <v>4177</v>
      </c>
    </row>
    <row r="2179" spans="1:1">
      <c r="A2179" s="24">
        <v>4178</v>
      </c>
    </row>
    <row r="2180" spans="1:1">
      <c r="A2180" s="24">
        <v>4179</v>
      </c>
    </row>
    <row r="2181" spans="1:1">
      <c r="A2181" s="24">
        <v>4180</v>
      </c>
    </row>
    <row r="2182" spans="1:1">
      <c r="A2182" s="24">
        <v>4181</v>
      </c>
    </row>
    <row r="2183" spans="1:1">
      <c r="A2183" s="24">
        <v>4182</v>
      </c>
    </row>
    <row r="2184" spans="1:1">
      <c r="A2184" s="24">
        <v>4183</v>
      </c>
    </row>
    <row r="2185" spans="1:1">
      <c r="A2185" s="24">
        <v>4184</v>
      </c>
    </row>
    <row r="2186" spans="1:1">
      <c r="A2186" s="24">
        <v>4185</v>
      </c>
    </row>
    <row r="2187" spans="1:1">
      <c r="A2187" s="24">
        <v>4186</v>
      </c>
    </row>
    <row r="2188" spans="1:1">
      <c r="A2188" s="24">
        <v>4187</v>
      </c>
    </row>
    <row r="2189" spans="1:1">
      <c r="A2189" s="24">
        <v>4188</v>
      </c>
    </row>
    <row r="2190" spans="1:1">
      <c r="A2190" s="24">
        <v>4189</v>
      </c>
    </row>
    <row r="2191" spans="1:1">
      <c r="A2191" s="24">
        <v>4190</v>
      </c>
    </row>
    <row r="2192" spans="1:1">
      <c r="A2192" s="24">
        <v>4191</v>
      </c>
    </row>
    <row r="2193" spans="1:1">
      <c r="A2193" s="24">
        <v>4192</v>
      </c>
    </row>
    <row r="2194" spans="1:1">
      <c r="A2194" s="24">
        <v>4193</v>
      </c>
    </row>
    <row r="2195" spans="1:1">
      <c r="A2195" s="24">
        <v>4194</v>
      </c>
    </row>
    <row r="2196" spans="1:1">
      <c r="A2196" s="24">
        <v>4195</v>
      </c>
    </row>
    <row r="2197" spans="1:1">
      <c r="A2197" s="24">
        <v>4196</v>
      </c>
    </row>
    <row r="2198" spans="1:1">
      <c r="A2198" s="24">
        <v>4197</v>
      </c>
    </row>
    <row r="2199" spans="1:1">
      <c r="A2199" s="24">
        <v>4198</v>
      </c>
    </row>
    <row r="2200" spans="1:1">
      <c r="A2200" s="24">
        <v>4199</v>
      </c>
    </row>
    <row r="2201" spans="1:1">
      <c r="A2201" s="24">
        <v>4200</v>
      </c>
    </row>
    <row r="2202" spans="1:1">
      <c r="A2202" s="24">
        <v>4201</v>
      </c>
    </row>
    <row r="2203" spans="1:1">
      <c r="A2203" s="24">
        <v>4202</v>
      </c>
    </row>
    <row r="2204" spans="1:1">
      <c r="A2204" s="24">
        <v>4203</v>
      </c>
    </row>
    <row r="2205" spans="1:1">
      <c r="A2205" s="24">
        <v>4204</v>
      </c>
    </row>
    <row r="2206" spans="1:1">
      <c r="A2206" s="24">
        <v>4205</v>
      </c>
    </row>
    <row r="2207" spans="1:1">
      <c r="A2207" s="24">
        <v>4206</v>
      </c>
    </row>
    <row r="2208" spans="1:1">
      <c r="A2208" s="24">
        <v>4207</v>
      </c>
    </row>
    <row r="2209" spans="1:1">
      <c r="A2209" s="24">
        <v>4208</v>
      </c>
    </row>
    <row r="2210" spans="1:1">
      <c r="A2210" s="24">
        <v>4209</v>
      </c>
    </row>
    <row r="2211" spans="1:1">
      <c r="A2211" s="24">
        <v>4210</v>
      </c>
    </row>
    <row r="2212" spans="1:1">
      <c r="A2212" s="24">
        <v>4211</v>
      </c>
    </row>
    <row r="2213" spans="1:1">
      <c r="A2213" s="24">
        <v>4212</v>
      </c>
    </row>
    <row r="2214" spans="1:1">
      <c r="A2214" s="24">
        <v>4213</v>
      </c>
    </row>
    <row r="2215" spans="1:1">
      <c r="A2215" s="24">
        <v>4214</v>
      </c>
    </row>
    <row r="2216" spans="1:1">
      <c r="A2216" s="24">
        <v>4215</v>
      </c>
    </row>
    <row r="2217" spans="1:1">
      <c r="A2217" s="24">
        <v>4216</v>
      </c>
    </row>
    <row r="2218" spans="1:1">
      <c r="A2218" s="24">
        <v>4217</v>
      </c>
    </row>
    <row r="2219" spans="1:1">
      <c r="A2219" s="24">
        <v>4218</v>
      </c>
    </row>
    <row r="2220" spans="1:1">
      <c r="A2220" s="24">
        <v>4219</v>
      </c>
    </row>
    <row r="2221" spans="1:1">
      <c r="A2221" s="24">
        <v>4220</v>
      </c>
    </row>
    <row r="2222" spans="1:1">
      <c r="A2222" s="24">
        <v>4221</v>
      </c>
    </row>
    <row r="2223" spans="1:1">
      <c r="A2223" s="24">
        <v>4222</v>
      </c>
    </row>
    <row r="2224" spans="1:1">
      <c r="A2224" s="24">
        <v>4223</v>
      </c>
    </row>
    <row r="2225" spans="1:1">
      <c r="A2225" s="24">
        <v>4224</v>
      </c>
    </row>
    <row r="2226" spans="1:1">
      <c r="A2226" s="24">
        <v>4225</v>
      </c>
    </row>
    <row r="2227" spans="1:1">
      <c r="A2227" s="24">
        <v>4226</v>
      </c>
    </row>
    <row r="2228" spans="1:1">
      <c r="A2228" s="24">
        <v>4227</v>
      </c>
    </row>
    <row r="2229" spans="1:1">
      <c r="A2229" s="24">
        <v>4228</v>
      </c>
    </row>
    <row r="2230" spans="1:1">
      <c r="A2230" s="24">
        <v>4229</v>
      </c>
    </row>
    <row r="2231" spans="1:1">
      <c r="A2231" s="24">
        <v>4230</v>
      </c>
    </row>
    <row r="2232" spans="1:1">
      <c r="A2232" s="24">
        <v>4231</v>
      </c>
    </row>
    <row r="2233" spans="1:1">
      <c r="A2233" s="24">
        <v>4232</v>
      </c>
    </row>
    <row r="2234" spans="1:1">
      <c r="A2234" s="24">
        <v>4233</v>
      </c>
    </row>
    <row r="2235" spans="1:1">
      <c r="A2235" s="24">
        <v>4234</v>
      </c>
    </row>
    <row r="2236" spans="1:1">
      <c r="A2236" s="24">
        <v>4235</v>
      </c>
    </row>
    <row r="2237" spans="1:1">
      <c r="A2237" s="24">
        <v>4236</v>
      </c>
    </row>
    <row r="2238" spans="1:1">
      <c r="A2238" s="24">
        <v>4237</v>
      </c>
    </row>
    <row r="2239" spans="1:1">
      <c r="A2239" s="24">
        <v>4238</v>
      </c>
    </row>
    <row r="2240" spans="1:1">
      <c r="A2240" s="24">
        <v>4239</v>
      </c>
    </row>
    <row r="2241" spans="1:1">
      <c r="A2241" s="24">
        <v>4240</v>
      </c>
    </row>
    <row r="2242" spans="1:1">
      <c r="A2242" s="24">
        <v>4241</v>
      </c>
    </row>
    <row r="2243" spans="1:1">
      <c r="A2243" s="24">
        <v>4242</v>
      </c>
    </row>
    <row r="2244" spans="1:1">
      <c r="A2244" s="24">
        <v>4243</v>
      </c>
    </row>
    <row r="2245" spans="1:1">
      <c r="A2245" s="24">
        <v>4244</v>
      </c>
    </row>
    <row r="2246" spans="1:1">
      <c r="A2246" s="24">
        <v>4245</v>
      </c>
    </row>
    <row r="2247" spans="1:1">
      <c r="A2247" s="24">
        <v>4246</v>
      </c>
    </row>
    <row r="2248" spans="1:1">
      <c r="A2248" s="24">
        <v>4247</v>
      </c>
    </row>
    <row r="2249" spans="1:1">
      <c r="A2249" s="24">
        <v>4248</v>
      </c>
    </row>
    <row r="2250" spans="1:1">
      <c r="A2250" s="24">
        <v>4249</v>
      </c>
    </row>
    <row r="2251" spans="1:1">
      <c r="A2251" s="24">
        <v>4250</v>
      </c>
    </row>
    <row r="2252" spans="1:1">
      <c r="A2252" s="24">
        <v>4251</v>
      </c>
    </row>
    <row r="2253" spans="1:1">
      <c r="A2253" s="24">
        <v>4252</v>
      </c>
    </row>
    <row r="2254" spans="1:1">
      <c r="A2254" s="24">
        <v>4253</v>
      </c>
    </row>
    <row r="2255" spans="1:1">
      <c r="A2255" s="24">
        <v>4254</v>
      </c>
    </row>
    <row r="2256" spans="1:1">
      <c r="A2256" s="24">
        <v>4255</v>
      </c>
    </row>
    <row r="2257" spans="1:1">
      <c r="A2257" s="24">
        <v>4256</v>
      </c>
    </row>
    <row r="2258" spans="1:1">
      <c r="A2258" s="24">
        <v>4257</v>
      </c>
    </row>
    <row r="2259" spans="1:1">
      <c r="A2259" s="24">
        <v>4258</v>
      </c>
    </row>
    <row r="2260" spans="1:1">
      <c r="A2260" s="24">
        <v>4259</v>
      </c>
    </row>
    <row r="2261" spans="1:1">
      <c r="A2261" s="24">
        <v>4260</v>
      </c>
    </row>
    <row r="2262" spans="1:1">
      <c r="A2262" s="24">
        <v>4261</v>
      </c>
    </row>
    <row r="2263" spans="1:1">
      <c r="A2263" s="24">
        <v>4262</v>
      </c>
    </row>
    <row r="2264" spans="1:1">
      <c r="A2264" s="24">
        <v>4263</v>
      </c>
    </row>
    <row r="2265" spans="1:1">
      <c r="A2265" s="24">
        <v>4264</v>
      </c>
    </row>
    <row r="2266" spans="1:1">
      <c r="A2266" s="24">
        <v>4265</v>
      </c>
    </row>
    <row r="2267" spans="1:1">
      <c r="A2267" s="24">
        <v>4266</v>
      </c>
    </row>
    <row r="2268" spans="1:1">
      <c r="A2268" s="24">
        <v>4267</v>
      </c>
    </row>
    <row r="2269" spans="1:1">
      <c r="A2269" s="24">
        <v>4268</v>
      </c>
    </row>
    <row r="2270" spans="1:1">
      <c r="A2270" s="24">
        <v>4269</v>
      </c>
    </row>
    <row r="2271" spans="1:1">
      <c r="A2271" s="24">
        <v>4270</v>
      </c>
    </row>
    <row r="2272" spans="1:1">
      <c r="A2272" s="24">
        <v>4271</v>
      </c>
    </row>
    <row r="2273" spans="1:1">
      <c r="A2273" s="24">
        <v>4272</v>
      </c>
    </row>
    <row r="2274" spans="1:1">
      <c r="A2274" s="24">
        <v>4273</v>
      </c>
    </row>
    <row r="2275" spans="1:1">
      <c r="A2275" s="24">
        <v>4274</v>
      </c>
    </row>
    <row r="2276" spans="1:1">
      <c r="A2276" s="24">
        <v>4275</v>
      </c>
    </row>
    <row r="2277" spans="1:1">
      <c r="A2277" s="24">
        <v>4276</v>
      </c>
    </row>
    <row r="2278" spans="1:1">
      <c r="A2278" s="24">
        <v>4277</v>
      </c>
    </row>
    <row r="2279" spans="1:1">
      <c r="A2279" s="24">
        <v>4278</v>
      </c>
    </row>
    <row r="2280" spans="1:1">
      <c r="A2280" s="24">
        <v>4279</v>
      </c>
    </row>
    <row r="2281" spans="1:1">
      <c r="A2281" s="24">
        <v>4280</v>
      </c>
    </row>
    <row r="2282" spans="1:1">
      <c r="A2282" s="24">
        <v>4281</v>
      </c>
    </row>
    <row r="2283" spans="1:1">
      <c r="A2283" s="24">
        <v>4282</v>
      </c>
    </row>
    <row r="2284" spans="1:1">
      <c r="A2284" s="24">
        <v>4283</v>
      </c>
    </row>
    <row r="2285" spans="1:1">
      <c r="A2285" s="24">
        <v>4284</v>
      </c>
    </row>
    <row r="2286" spans="1:1">
      <c r="A2286" s="24">
        <v>4285</v>
      </c>
    </row>
    <row r="2287" spans="1:1">
      <c r="A2287" s="24">
        <v>4286</v>
      </c>
    </row>
    <row r="2288" spans="1:1">
      <c r="A2288" s="24">
        <v>4287</v>
      </c>
    </row>
    <row r="2289" spans="1:1">
      <c r="A2289" s="24">
        <v>4288</v>
      </c>
    </row>
    <row r="2290" spans="1:1">
      <c r="A2290" s="24">
        <v>4289</v>
      </c>
    </row>
    <row r="2291" spans="1:1">
      <c r="A2291" s="24">
        <v>4290</v>
      </c>
    </row>
    <row r="2292" spans="1:1">
      <c r="A2292" s="24">
        <v>4291</v>
      </c>
    </row>
    <row r="2293" spans="1:1">
      <c r="A2293" s="24">
        <v>4292</v>
      </c>
    </row>
    <row r="2294" spans="1:1">
      <c r="A2294" s="24">
        <v>4293</v>
      </c>
    </row>
    <row r="2295" spans="1:1">
      <c r="A2295" s="24">
        <v>4294</v>
      </c>
    </row>
    <row r="2296" spans="1:1">
      <c r="A2296" s="24">
        <v>4295</v>
      </c>
    </row>
    <row r="2297" spans="1:1">
      <c r="A2297" s="24">
        <v>4296</v>
      </c>
    </row>
    <row r="2298" spans="1:1">
      <c r="A2298" s="24">
        <v>4297</v>
      </c>
    </row>
    <row r="2299" spans="1:1">
      <c r="A2299" s="24">
        <v>4298</v>
      </c>
    </row>
    <row r="2300" spans="1:1">
      <c r="A2300" s="24">
        <v>4299</v>
      </c>
    </row>
    <row r="2301" spans="1:1">
      <c r="A2301" s="24">
        <v>4300</v>
      </c>
    </row>
    <row r="2302" spans="1:1">
      <c r="A2302" s="24">
        <v>4301</v>
      </c>
    </row>
    <row r="2303" spans="1:1">
      <c r="A2303" s="24">
        <v>4302</v>
      </c>
    </row>
    <row r="2304" spans="1:1">
      <c r="A2304" s="24">
        <v>4303</v>
      </c>
    </row>
    <row r="2305" spans="1:1">
      <c r="A2305" s="24">
        <v>4304</v>
      </c>
    </row>
    <row r="2306" spans="1:1">
      <c r="A2306" s="24">
        <v>4305</v>
      </c>
    </row>
    <row r="2307" spans="1:1">
      <c r="A2307" s="24">
        <v>4306</v>
      </c>
    </row>
    <row r="2308" spans="1:1">
      <c r="A2308" s="24">
        <v>4307</v>
      </c>
    </row>
    <row r="2309" spans="1:1">
      <c r="A2309" s="24">
        <v>4308</v>
      </c>
    </row>
    <row r="2310" spans="1:1">
      <c r="A2310" s="24">
        <v>4309</v>
      </c>
    </row>
    <row r="2311" spans="1:1">
      <c r="A2311" s="24">
        <v>4310</v>
      </c>
    </row>
    <row r="2312" spans="1:1">
      <c r="A2312" s="24">
        <v>4311</v>
      </c>
    </row>
    <row r="2313" spans="1:1">
      <c r="A2313" s="24">
        <v>4312</v>
      </c>
    </row>
    <row r="2314" spans="1:1">
      <c r="A2314" s="24">
        <v>4313</v>
      </c>
    </row>
    <row r="2315" spans="1:1">
      <c r="A2315" s="24">
        <v>4314</v>
      </c>
    </row>
    <row r="2316" spans="1:1">
      <c r="A2316" s="24">
        <v>4315</v>
      </c>
    </row>
    <row r="2317" spans="1:1">
      <c r="A2317" s="24">
        <v>4316</v>
      </c>
    </row>
    <row r="2318" spans="1:1">
      <c r="A2318" s="24">
        <v>4317</v>
      </c>
    </row>
    <row r="2319" spans="1:1">
      <c r="A2319" s="24">
        <v>4318</v>
      </c>
    </row>
    <row r="2320" spans="1:1">
      <c r="A2320" s="24">
        <v>4319</v>
      </c>
    </row>
    <row r="2321" spans="1:1">
      <c r="A2321" s="24">
        <v>4320</v>
      </c>
    </row>
    <row r="2322" spans="1:1">
      <c r="A2322" s="24">
        <v>4321</v>
      </c>
    </row>
    <row r="2323" spans="1:1">
      <c r="A2323" s="24">
        <v>4322</v>
      </c>
    </row>
    <row r="2324" spans="1:1">
      <c r="A2324" s="24">
        <v>4323</v>
      </c>
    </row>
    <row r="2325" spans="1:1">
      <c r="A2325" s="24">
        <v>4324</v>
      </c>
    </row>
    <row r="2326" spans="1:1">
      <c r="A2326" s="24">
        <v>4325</v>
      </c>
    </row>
    <row r="2327" spans="1:1">
      <c r="A2327" s="24">
        <v>4326</v>
      </c>
    </row>
    <row r="2328" spans="1:1">
      <c r="A2328" s="24">
        <v>4327</v>
      </c>
    </row>
    <row r="2329" spans="1:1">
      <c r="A2329" s="24">
        <v>4328</v>
      </c>
    </row>
    <row r="2330" spans="1:1">
      <c r="A2330" s="24">
        <v>4329</v>
      </c>
    </row>
    <row r="2331" spans="1:1">
      <c r="A2331" s="24">
        <v>4330</v>
      </c>
    </row>
    <row r="2332" spans="1:1">
      <c r="A2332" s="24">
        <v>4331</v>
      </c>
    </row>
    <row r="2333" spans="1:1">
      <c r="A2333" s="24">
        <v>4332</v>
      </c>
    </row>
    <row r="2334" spans="1:1">
      <c r="A2334" s="24">
        <v>4333</v>
      </c>
    </row>
    <row r="2335" spans="1:1">
      <c r="A2335" s="24">
        <v>4334</v>
      </c>
    </row>
    <row r="2336" spans="1:1">
      <c r="A2336" s="24">
        <v>4335</v>
      </c>
    </row>
    <row r="2337" spans="1:1">
      <c r="A2337" s="24">
        <v>4336</v>
      </c>
    </row>
    <row r="2338" spans="1:1">
      <c r="A2338" s="24">
        <v>4337</v>
      </c>
    </row>
    <row r="2339" spans="1:1">
      <c r="A2339" s="24">
        <v>4338</v>
      </c>
    </row>
    <row r="2340" spans="1:1">
      <c r="A2340" s="24">
        <v>4339</v>
      </c>
    </row>
    <row r="2341" spans="1:1">
      <c r="A2341" s="24">
        <v>4340</v>
      </c>
    </row>
    <row r="2342" spans="1:1">
      <c r="A2342" s="24">
        <v>4341</v>
      </c>
    </row>
    <row r="2343" spans="1:1">
      <c r="A2343" s="24">
        <v>4342</v>
      </c>
    </row>
    <row r="2344" spans="1:1">
      <c r="A2344" s="24">
        <v>4343</v>
      </c>
    </row>
    <row r="2345" spans="1:1">
      <c r="A2345" s="24">
        <v>4344</v>
      </c>
    </row>
    <row r="2346" spans="1:1">
      <c r="A2346" s="24">
        <v>4345</v>
      </c>
    </row>
    <row r="2347" spans="1:1">
      <c r="A2347" s="24">
        <v>4346</v>
      </c>
    </row>
    <row r="2348" spans="1:1">
      <c r="A2348" s="24">
        <v>4347</v>
      </c>
    </row>
    <row r="2349" spans="1:1">
      <c r="A2349" s="24">
        <v>4348</v>
      </c>
    </row>
    <row r="2350" spans="1:1">
      <c r="A2350" s="24">
        <v>4349</v>
      </c>
    </row>
    <row r="2351" spans="1:1">
      <c r="A2351" s="24">
        <v>4350</v>
      </c>
    </row>
    <row r="2352" spans="1:1">
      <c r="A2352" s="24">
        <v>4351</v>
      </c>
    </row>
    <row r="2353" spans="1:1">
      <c r="A2353" s="24">
        <v>4352</v>
      </c>
    </row>
    <row r="2354" spans="1:1">
      <c r="A2354" s="24">
        <v>4353</v>
      </c>
    </row>
    <row r="2355" spans="1:1">
      <c r="A2355" s="24">
        <v>4354</v>
      </c>
    </row>
    <row r="2356" spans="1:1">
      <c r="A2356" s="24">
        <v>4355</v>
      </c>
    </row>
    <row r="2357" spans="1:1">
      <c r="A2357" s="24">
        <v>4356</v>
      </c>
    </row>
    <row r="2358" spans="1:1">
      <c r="A2358" s="24">
        <v>4357</v>
      </c>
    </row>
    <row r="2359" spans="1:1">
      <c r="A2359" s="24">
        <v>4358</v>
      </c>
    </row>
    <row r="2360" spans="1:1">
      <c r="A2360" s="24">
        <v>4359</v>
      </c>
    </row>
    <row r="2361" spans="1:1">
      <c r="A2361" s="24">
        <v>4360</v>
      </c>
    </row>
    <row r="2362" spans="1:1">
      <c r="A2362" s="24">
        <v>4361</v>
      </c>
    </row>
    <row r="2363" spans="1:1">
      <c r="A2363" s="24">
        <v>4362</v>
      </c>
    </row>
    <row r="2364" spans="1:1">
      <c r="A2364" s="24">
        <v>4363</v>
      </c>
    </row>
    <row r="2365" spans="1:1">
      <c r="A2365" s="24">
        <v>4364</v>
      </c>
    </row>
    <row r="2366" spans="1:1">
      <c r="A2366" s="24">
        <v>4365</v>
      </c>
    </row>
    <row r="2367" spans="1:1">
      <c r="A2367" s="24">
        <v>4366</v>
      </c>
    </row>
    <row r="2368" spans="1:1">
      <c r="A2368" s="24">
        <v>4367</v>
      </c>
    </row>
    <row r="2369" spans="1:1">
      <c r="A2369" s="24">
        <v>4368</v>
      </c>
    </row>
    <row r="2370" spans="1:1">
      <c r="A2370" s="24">
        <v>4369</v>
      </c>
    </row>
    <row r="2371" spans="1:1">
      <c r="A2371" s="24">
        <v>4370</v>
      </c>
    </row>
    <row r="2372" spans="1:1">
      <c r="A2372" s="24">
        <v>4371</v>
      </c>
    </row>
    <row r="2373" spans="1:1">
      <c r="A2373" s="24">
        <v>4372</v>
      </c>
    </row>
    <row r="2374" spans="1:1">
      <c r="A2374" s="24">
        <v>4373</v>
      </c>
    </row>
    <row r="2375" spans="1:1">
      <c r="A2375" s="24">
        <v>4374</v>
      </c>
    </row>
    <row r="2376" spans="1:1">
      <c r="A2376" s="24">
        <v>4375</v>
      </c>
    </row>
    <row r="2377" spans="1:1">
      <c r="A2377" s="24">
        <v>4376</v>
      </c>
    </row>
    <row r="2378" spans="1:1">
      <c r="A2378" s="24">
        <v>4377</v>
      </c>
    </row>
    <row r="2379" spans="1:1">
      <c r="A2379" s="24">
        <v>4378</v>
      </c>
    </row>
    <row r="2380" spans="1:1">
      <c r="A2380" s="24">
        <v>4379</v>
      </c>
    </row>
    <row r="2381" spans="1:1">
      <c r="A2381" s="24">
        <v>4380</v>
      </c>
    </row>
    <row r="2382" spans="1:1">
      <c r="A2382" s="24">
        <v>4381</v>
      </c>
    </row>
    <row r="2383" spans="1:1">
      <c r="A2383" s="24">
        <v>4382</v>
      </c>
    </row>
    <row r="2384" spans="1:1">
      <c r="A2384" s="24">
        <v>4383</v>
      </c>
    </row>
    <row r="2385" spans="1:1">
      <c r="A2385" s="24">
        <v>4384</v>
      </c>
    </row>
    <row r="2386" spans="1:1">
      <c r="A2386" s="24">
        <v>4385</v>
      </c>
    </row>
    <row r="2387" spans="1:1">
      <c r="A2387" s="24">
        <v>4386</v>
      </c>
    </row>
    <row r="2388" spans="1:1">
      <c r="A2388" s="24">
        <v>4387</v>
      </c>
    </row>
    <row r="2389" spans="1:1">
      <c r="A2389" s="24">
        <v>4388</v>
      </c>
    </row>
    <row r="2390" spans="1:1">
      <c r="A2390" s="24">
        <v>4389</v>
      </c>
    </row>
    <row r="2391" spans="1:1">
      <c r="A2391" s="24">
        <v>4390</v>
      </c>
    </row>
    <row r="2392" spans="1:1">
      <c r="A2392" s="24">
        <v>4391</v>
      </c>
    </row>
    <row r="2393" spans="1:1">
      <c r="A2393" s="24">
        <v>4392</v>
      </c>
    </row>
    <row r="2394" spans="1:1">
      <c r="A2394" s="24">
        <v>4393</v>
      </c>
    </row>
    <row r="2395" spans="1:1">
      <c r="A2395" s="24">
        <v>4394</v>
      </c>
    </row>
    <row r="2396" spans="1:1">
      <c r="A2396" s="24">
        <v>4395</v>
      </c>
    </row>
    <row r="2397" spans="1:1">
      <c r="A2397" s="24">
        <v>4396</v>
      </c>
    </row>
    <row r="2398" spans="1:1">
      <c r="A2398" s="24">
        <v>4397</v>
      </c>
    </row>
    <row r="2399" spans="1:1">
      <c r="A2399" s="24">
        <v>4398</v>
      </c>
    </row>
    <row r="2400" spans="1:1">
      <c r="A2400" s="24">
        <v>4399</v>
      </c>
    </row>
    <row r="2401" spans="1:1">
      <c r="A2401" s="24">
        <v>4400</v>
      </c>
    </row>
    <row r="2402" spans="1:1">
      <c r="A2402" s="24">
        <v>4401</v>
      </c>
    </row>
    <row r="2403" spans="1:1">
      <c r="A2403" s="24">
        <v>4402</v>
      </c>
    </row>
    <row r="2404" spans="1:1">
      <c r="A2404" s="24">
        <v>4403</v>
      </c>
    </row>
    <row r="2405" spans="1:1">
      <c r="A2405" s="24">
        <v>4404</v>
      </c>
    </row>
    <row r="2406" spans="1:1">
      <c r="A2406" s="24">
        <v>4405</v>
      </c>
    </row>
    <row r="2407" spans="1:1">
      <c r="A2407" s="24">
        <v>4406</v>
      </c>
    </row>
    <row r="2408" spans="1:1">
      <c r="A2408" s="24">
        <v>4407</v>
      </c>
    </row>
    <row r="2409" spans="1:1">
      <c r="A2409" s="24">
        <v>4408</v>
      </c>
    </row>
    <row r="2410" spans="1:1">
      <c r="A2410" s="24">
        <v>4409</v>
      </c>
    </row>
    <row r="2411" spans="1:1">
      <c r="A2411" s="24">
        <v>4410</v>
      </c>
    </row>
    <row r="2412" spans="1:1">
      <c r="A2412" s="24">
        <v>4411</v>
      </c>
    </row>
    <row r="2413" spans="1:1">
      <c r="A2413" s="24">
        <v>4412</v>
      </c>
    </row>
    <row r="2414" spans="1:1">
      <c r="A2414" s="24">
        <v>4413</v>
      </c>
    </row>
    <row r="2415" spans="1:1">
      <c r="A2415" s="24">
        <v>4414</v>
      </c>
    </row>
    <row r="2416" spans="1:1">
      <c r="A2416" s="24">
        <v>4415</v>
      </c>
    </row>
    <row r="2417" spans="1:1">
      <c r="A2417" s="24">
        <v>4416</v>
      </c>
    </row>
    <row r="2418" spans="1:1">
      <c r="A2418" s="24">
        <v>4417</v>
      </c>
    </row>
    <row r="2419" spans="1:1">
      <c r="A2419" s="24">
        <v>4418</v>
      </c>
    </row>
    <row r="2420" spans="1:1">
      <c r="A2420" s="24">
        <v>4419</v>
      </c>
    </row>
    <row r="2421" spans="1:1">
      <c r="A2421" s="24">
        <v>4420</v>
      </c>
    </row>
    <row r="2422" spans="1:1">
      <c r="A2422" s="24">
        <v>4421</v>
      </c>
    </row>
    <row r="2423" spans="1:1">
      <c r="A2423" s="24">
        <v>4422</v>
      </c>
    </row>
    <row r="2424" spans="1:1">
      <c r="A2424" s="24">
        <v>4423</v>
      </c>
    </row>
    <row r="2425" spans="1:1">
      <c r="A2425" s="24">
        <v>4424</v>
      </c>
    </row>
    <row r="2426" spans="1:1">
      <c r="A2426" s="24">
        <v>4425</v>
      </c>
    </row>
    <row r="2427" spans="1:1">
      <c r="A2427" s="24">
        <v>4426</v>
      </c>
    </row>
    <row r="2428" spans="1:1">
      <c r="A2428" s="24">
        <v>4427</v>
      </c>
    </row>
    <row r="2429" spans="1:1">
      <c r="A2429" s="24">
        <v>4428</v>
      </c>
    </row>
    <row r="2430" spans="1:1">
      <c r="A2430" s="24">
        <v>4429</v>
      </c>
    </row>
    <row r="2431" spans="1:1">
      <c r="A2431" s="24">
        <v>4430</v>
      </c>
    </row>
    <row r="2432" spans="1:1">
      <c r="A2432" s="24">
        <v>4431</v>
      </c>
    </row>
    <row r="2433" spans="1:1">
      <c r="A2433" s="24">
        <v>4432</v>
      </c>
    </row>
    <row r="2434" spans="1:1">
      <c r="A2434" s="24">
        <v>4433</v>
      </c>
    </row>
    <row r="2435" spans="1:1">
      <c r="A2435" s="24">
        <v>4434</v>
      </c>
    </row>
    <row r="2436" spans="1:1">
      <c r="A2436" s="24">
        <v>4435</v>
      </c>
    </row>
    <row r="2437" spans="1:1">
      <c r="A2437" s="24">
        <v>4436</v>
      </c>
    </row>
    <row r="2438" spans="1:1">
      <c r="A2438" s="24">
        <v>4437</v>
      </c>
    </row>
    <row r="2439" spans="1:1">
      <c r="A2439" s="24">
        <v>4438</v>
      </c>
    </row>
    <row r="2440" spans="1:1">
      <c r="A2440" s="24">
        <v>4439</v>
      </c>
    </row>
    <row r="2441" spans="1:1">
      <c r="A2441" s="24">
        <v>4440</v>
      </c>
    </row>
    <row r="2442" spans="1:1">
      <c r="A2442" s="24">
        <v>4441</v>
      </c>
    </row>
    <row r="2443" spans="1:1">
      <c r="A2443" s="24">
        <v>4442</v>
      </c>
    </row>
    <row r="2444" spans="1:1">
      <c r="A2444" s="24">
        <v>4443</v>
      </c>
    </row>
    <row r="2445" spans="1:1">
      <c r="A2445" s="24">
        <v>4444</v>
      </c>
    </row>
    <row r="2446" spans="1:1">
      <c r="A2446" s="24">
        <v>4445</v>
      </c>
    </row>
    <row r="2447" spans="1:1">
      <c r="A2447" s="24">
        <v>4446</v>
      </c>
    </row>
    <row r="2448" spans="1:1">
      <c r="A2448" s="24">
        <v>4447</v>
      </c>
    </row>
    <row r="2449" spans="1:1">
      <c r="A2449" s="24">
        <v>4448</v>
      </c>
    </row>
    <row r="2450" spans="1:1">
      <c r="A2450" s="24">
        <v>4449</v>
      </c>
    </row>
    <row r="2451" spans="1:1">
      <c r="A2451" s="24">
        <v>4450</v>
      </c>
    </row>
    <row r="2452" spans="1:1">
      <c r="A2452" s="24">
        <v>4451</v>
      </c>
    </row>
    <row r="2453" spans="1:1">
      <c r="A2453" s="24">
        <v>4452</v>
      </c>
    </row>
    <row r="2454" spans="1:1">
      <c r="A2454" s="24">
        <v>4453</v>
      </c>
    </row>
    <row r="2455" spans="1:1">
      <c r="A2455" s="24">
        <v>4454</v>
      </c>
    </row>
    <row r="2456" spans="1:1">
      <c r="A2456" s="24">
        <v>4455</v>
      </c>
    </row>
    <row r="2457" spans="1:1">
      <c r="A2457" s="24">
        <v>4456</v>
      </c>
    </row>
    <row r="2458" spans="1:1">
      <c r="A2458" s="24">
        <v>4457</v>
      </c>
    </row>
    <row r="2459" spans="1:1">
      <c r="A2459" s="24">
        <v>4458</v>
      </c>
    </row>
    <row r="2460" spans="1:1">
      <c r="A2460" s="24">
        <v>4459</v>
      </c>
    </row>
    <row r="2461" spans="1:1">
      <c r="A2461" s="24">
        <v>4460</v>
      </c>
    </row>
    <row r="2462" spans="1:1">
      <c r="A2462" s="24">
        <v>4461</v>
      </c>
    </row>
    <row r="2463" spans="1:1">
      <c r="A2463" s="24">
        <v>4462</v>
      </c>
    </row>
    <row r="2464" spans="1:1">
      <c r="A2464" s="24">
        <v>4463</v>
      </c>
    </row>
    <row r="2465" spans="1:1">
      <c r="A2465" s="24">
        <v>4464</v>
      </c>
    </row>
    <row r="2466" spans="1:1">
      <c r="A2466" s="24">
        <v>4465</v>
      </c>
    </row>
    <row r="2467" spans="1:1">
      <c r="A2467" s="24">
        <v>4466</v>
      </c>
    </row>
    <row r="2468" spans="1:1">
      <c r="A2468" s="24">
        <v>4467</v>
      </c>
    </row>
    <row r="2469" spans="1:1">
      <c r="A2469" s="24">
        <v>4468</v>
      </c>
    </row>
    <row r="2470" spans="1:1">
      <c r="A2470" s="24">
        <v>4469</v>
      </c>
    </row>
    <row r="2471" spans="1:1">
      <c r="A2471" s="24">
        <v>4470</v>
      </c>
    </row>
    <row r="2472" spans="1:1">
      <c r="A2472" s="24">
        <v>4471</v>
      </c>
    </row>
    <row r="2473" spans="1:1">
      <c r="A2473" s="24">
        <v>4472</v>
      </c>
    </row>
    <row r="2474" spans="1:1">
      <c r="A2474" s="24">
        <v>4473</v>
      </c>
    </row>
    <row r="2475" spans="1:1">
      <c r="A2475" s="24">
        <v>4474</v>
      </c>
    </row>
    <row r="2476" spans="1:1">
      <c r="A2476" s="24">
        <v>4475</v>
      </c>
    </row>
    <row r="2477" spans="1:1">
      <c r="A2477" s="24">
        <v>4476</v>
      </c>
    </row>
    <row r="2478" spans="1:1">
      <c r="A2478" s="24">
        <v>4477</v>
      </c>
    </row>
    <row r="2479" spans="1:1">
      <c r="A2479" s="24">
        <v>4478</v>
      </c>
    </row>
    <row r="2480" spans="1:1">
      <c r="A2480" s="24">
        <v>4479</v>
      </c>
    </row>
    <row r="2481" spans="1:1">
      <c r="A2481" s="24">
        <v>4480</v>
      </c>
    </row>
    <row r="2482" spans="1:1">
      <c r="A2482" s="24">
        <v>4481</v>
      </c>
    </row>
    <row r="2483" spans="1:1">
      <c r="A2483" s="24">
        <v>4482</v>
      </c>
    </row>
    <row r="2484" spans="1:1">
      <c r="A2484" s="24">
        <v>4483</v>
      </c>
    </row>
    <row r="2485" spans="1:1">
      <c r="A2485" s="24">
        <v>4484</v>
      </c>
    </row>
    <row r="2486" spans="1:1">
      <c r="A2486" s="24">
        <v>4485</v>
      </c>
    </row>
    <row r="2487" spans="1:1">
      <c r="A2487" s="24">
        <v>4486</v>
      </c>
    </row>
    <row r="2488" spans="1:1">
      <c r="A2488" s="24">
        <v>4487</v>
      </c>
    </row>
    <row r="2489" spans="1:1">
      <c r="A2489" s="24">
        <v>4488</v>
      </c>
    </row>
    <row r="2490" spans="1:1">
      <c r="A2490" s="24">
        <v>4489</v>
      </c>
    </row>
    <row r="2491" spans="1:1">
      <c r="A2491" s="24">
        <v>4490</v>
      </c>
    </row>
    <row r="2492" spans="1:1">
      <c r="A2492" s="24">
        <v>4491</v>
      </c>
    </row>
    <row r="2493" spans="1:1">
      <c r="A2493" s="24">
        <v>4492</v>
      </c>
    </row>
    <row r="2494" spans="1:1">
      <c r="A2494" s="24">
        <v>4493</v>
      </c>
    </row>
    <row r="2495" spans="1:1">
      <c r="A2495" s="24">
        <v>4494</v>
      </c>
    </row>
    <row r="2496" spans="1:1">
      <c r="A2496" s="24">
        <v>4495</v>
      </c>
    </row>
    <row r="2497" spans="1:1">
      <c r="A2497" s="24">
        <v>4496</v>
      </c>
    </row>
    <row r="2498" spans="1:1">
      <c r="A2498" s="24">
        <v>4497</v>
      </c>
    </row>
    <row r="2499" spans="1:1">
      <c r="A2499" s="24">
        <v>4498</v>
      </c>
    </row>
    <row r="2500" spans="1:1">
      <c r="A2500" s="24">
        <v>4499</v>
      </c>
    </row>
    <row r="2501" spans="1:1">
      <c r="A2501" s="24">
        <v>4500</v>
      </c>
    </row>
    <row r="2502" spans="1:1">
      <c r="A2502" s="24">
        <v>4501</v>
      </c>
    </row>
    <row r="2503" spans="1:1">
      <c r="A2503" s="24">
        <v>4502</v>
      </c>
    </row>
    <row r="2504" spans="1:1">
      <c r="A2504" s="24">
        <v>4503</v>
      </c>
    </row>
    <row r="2505" spans="1:1">
      <c r="A2505" s="24">
        <v>4504</v>
      </c>
    </row>
    <row r="2506" spans="1:1">
      <c r="A2506" s="24">
        <v>4505</v>
      </c>
    </row>
    <row r="2507" spans="1:1">
      <c r="A2507" s="24">
        <v>4506</v>
      </c>
    </row>
    <row r="2508" spans="1:1">
      <c r="A2508" s="24">
        <v>4507</v>
      </c>
    </row>
    <row r="2509" spans="1:1">
      <c r="A2509" s="24">
        <v>4508</v>
      </c>
    </row>
    <row r="2510" spans="1:1">
      <c r="A2510" s="24">
        <v>4509</v>
      </c>
    </row>
    <row r="2511" spans="1:1">
      <c r="A2511" s="24">
        <v>4510</v>
      </c>
    </row>
    <row r="2512" spans="1:1">
      <c r="A2512" s="24">
        <v>4511</v>
      </c>
    </row>
    <row r="2513" spans="1:1">
      <c r="A2513" s="24">
        <v>4512</v>
      </c>
    </row>
    <row r="2514" spans="1:1">
      <c r="A2514" s="24">
        <v>4513</v>
      </c>
    </row>
    <row r="2515" spans="1:1">
      <c r="A2515" s="24">
        <v>4514</v>
      </c>
    </row>
    <row r="2516" spans="1:1">
      <c r="A2516" s="24">
        <v>4515</v>
      </c>
    </row>
    <row r="2517" spans="1:1">
      <c r="A2517" s="24">
        <v>4516</v>
      </c>
    </row>
    <row r="2518" spans="1:1">
      <c r="A2518" s="24">
        <v>4517</v>
      </c>
    </row>
    <row r="2519" spans="1:1">
      <c r="A2519" s="24">
        <v>4518</v>
      </c>
    </row>
    <row r="2520" spans="1:1">
      <c r="A2520" s="24">
        <v>4519</v>
      </c>
    </row>
    <row r="2521" spans="1:1">
      <c r="A2521" s="24">
        <v>4520</v>
      </c>
    </row>
    <row r="2522" spans="1:1">
      <c r="A2522" s="24">
        <v>4521</v>
      </c>
    </row>
    <row r="2523" spans="1:1">
      <c r="A2523" s="24">
        <v>4522</v>
      </c>
    </row>
    <row r="2524" spans="1:1">
      <c r="A2524" s="24">
        <v>4523</v>
      </c>
    </row>
    <row r="2525" spans="1:1">
      <c r="A2525" s="24">
        <v>4524</v>
      </c>
    </row>
    <row r="2526" spans="1:1">
      <c r="A2526" s="24">
        <v>4525</v>
      </c>
    </row>
    <row r="2527" spans="1:1">
      <c r="A2527" s="24">
        <v>4526</v>
      </c>
    </row>
    <row r="2528" spans="1:1">
      <c r="A2528" s="24">
        <v>4527</v>
      </c>
    </row>
    <row r="2529" spans="1:1">
      <c r="A2529" s="24">
        <v>4528</v>
      </c>
    </row>
    <row r="2530" spans="1:1">
      <c r="A2530" s="24">
        <v>4529</v>
      </c>
    </row>
    <row r="2531" spans="1:1">
      <c r="A2531" s="24">
        <v>4530</v>
      </c>
    </row>
    <row r="2532" spans="1:1">
      <c r="A2532" s="24">
        <v>4531</v>
      </c>
    </row>
    <row r="2533" spans="1:1">
      <c r="A2533" s="24">
        <v>4532</v>
      </c>
    </row>
    <row r="2534" spans="1:1">
      <c r="A2534" s="24">
        <v>4533</v>
      </c>
    </row>
    <row r="2535" spans="1:1">
      <c r="A2535" s="24">
        <v>4534</v>
      </c>
    </row>
    <row r="2536" spans="1:1">
      <c r="A2536" s="24">
        <v>4535</v>
      </c>
    </row>
    <row r="2537" spans="1:1">
      <c r="A2537" s="24">
        <v>4536</v>
      </c>
    </row>
    <row r="2538" spans="1:1">
      <c r="A2538" s="24">
        <v>4537</v>
      </c>
    </row>
    <row r="2539" spans="1:1">
      <c r="A2539" s="24">
        <v>4538</v>
      </c>
    </row>
    <row r="2540" spans="1:1">
      <c r="A2540" s="24">
        <v>4539</v>
      </c>
    </row>
    <row r="2541" spans="1:1">
      <c r="A2541" s="24">
        <v>4540</v>
      </c>
    </row>
    <row r="2542" spans="1:1">
      <c r="A2542" s="24">
        <v>4541</v>
      </c>
    </row>
    <row r="2543" spans="1:1">
      <c r="A2543" s="24">
        <v>4542</v>
      </c>
    </row>
    <row r="2544" spans="1:1">
      <c r="A2544" s="24">
        <v>4543</v>
      </c>
    </row>
    <row r="2545" spans="1:1">
      <c r="A2545" s="24">
        <v>4544</v>
      </c>
    </row>
    <row r="2546" spans="1:1">
      <c r="A2546" s="24">
        <v>4545</v>
      </c>
    </row>
    <row r="2547" spans="1:1">
      <c r="A2547" s="24">
        <v>4546</v>
      </c>
    </row>
    <row r="2548" spans="1:1">
      <c r="A2548" s="24">
        <v>4547</v>
      </c>
    </row>
    <row r="2549" spans="1:1">
      <c r="A2549" s="24">
        <v>4548</v>
      </c>
    </row>
    <row r="2550" spans="1:1">
      <c r="A2550" s="24">
        <v>4549</v>
      </c>
    </row>
    <row r="2551" spans="1:1">
      <c r="A2551" s="24">
        <v>4550</v>
      </c>
    </row>
    <row r="2552" spans="1:1">
      <c r="A2552" s="24">
        <v>4551</v>
      </c>
    </row>
    <row r="2553" spans="1:1">
      <c r="A2553" s="24">
        <v>4552</v>
      </c>
    </row>
    <row r="2554" spans="1:1">
      <c r="A2554" s="24">
        <v>4553</v>
      </c>
    </row>
    <row r="2555" spans="1:1">
      <c r="A2555" s="24">
        <v>4554</v>
      </c>
    </row>
    <row r="2556" spans="1:1">
      <c r="A2556" s="24">
        <v>4555</v>
      </c>
    </row>
    <row r="2557" spans="1:1">
      <c r="A2557" s="24">
        <v>4556</v>
      </c>
    </row>
    <row r="2558" spans="1:1">
      <c r="A2558" s="24">
        <v>4557</v>
      </c>
    </row>
    <row r="2559" spans="1:1">
      <c r="A2559" s="24">
        <v>4558</v>
      </c>
    </row>
    <row r="2560" spans="1:1">
      <c r="A2560" s="24">
        <v>4559</v>
      </c>
    </row>
    <row r="2561" spans="1:1">
      <c r="A2561" s="24">
        <v>4560</v>
      </c>
    </row>
    <row r="2562" spans="1:1">
      <c r="A2562" s="24">
        <v>4561</v>
      </c>
    </row>
    <row r="2563" spans="1:1">
      <c r="A2563" s="24">
        <v>4562</v>
      </c>
    </row>
    <row r="2564" spans="1:1">
      <c r="A2564" s="24">
        <v>4563</v>
      </c>
    </row>
    <row r="2565" spans="1:1">
      <c r="A2565" s="24">
        <v>4564</v>
      </c>
    </row>
    <row r="2566" spans="1:1">
      <c r="A2566" s="24">
        <v>4565</v>
      </c>
    </row>
    <row r="2567" spans="1:1">
      <c r="A2567" s="24">
        <v>4566</v>
      </c>
    </row>
    <row r="2568" spans="1:1">
      <c r="A2568" s="24">
        <v>4567</v>
      </c>
    </row>
    <row r="2569" spans="1:1">
      <c r="A2569" s="24">
        <v>4568</v>
      </c>
    </row>
    <row r="2570" spans="1:1">
      <c r="A2570" s="24">
        <v>4569</v>
      </c>
    </row>
    <row r="2571" spans="1:1">
      <c r="A2571" s="24">
        <v>4570</v>
      </c>
    </row>
    <row r="2572" spans="1:1">
      <c r="A2572" s="24">
        <v>4571</v>
      </c>
    </row>
    <row r="2573" spans="1:1">
      <c r="A2573" s="24">
        <v>4572</v>
      </c>
    </row>
    <row r="2574" spans="1:1">
      <c r="A2574" s="24">
        <v>4573</v>
      </c>
    </row>
    <row r="2575" spans="1:1">
      <c r="A2575" s="24">
        <v>4574</v>
      </c>
    </row>
    <row r="2576" spans="1:1">
      <c r="A2576" s="24">
        <v>4575</v>
      </c>
    </row>
    <row r="2577" spans="1:1">
      <c r="A2577" s="24">
        <v>4576</v>
      </c>
    </row>
    <row r="2578" spans="1:1">
      <c r="A2578" s="24">
        <v>4577</v>
      </c>
    </row>
    <row r="2579" spans="1:1">
      <c r="A2579" s="24">
        <v>4578</v>
      </c>
    </row>
    <row r="2580" spans="1:1">
      <c r="A2580" s="24">
        <v>4579</v>
      </c>
    </row>
    <row r="2581" spans="1:1">
      <c r="A2581" s="24">
        <v>4580</v>
      </c>
    </row>
    <row r="2582" spans="1:1">
      <c r="A2582" s="24">
        <v>4581</v>
      </c>
    </row>
    <row r="2583" spans="1:1">
      <c r="A2583" s="24">
        <v>4582</v>
      </c>
    </row>
    <row r="2584" spans="1:1">
      <c r="A2584" s="24">
        <v>4583</v>
      </c>
    </row>
    <row r="2585" spans="1:1">
      <c r="A2585" s="24">
        <v>4584</v>
      </c>
    </row>
    <row r="2586" spans="1:1">
      <c r="A2586" s="24">
        <v>4585</v>
      </c>
    </row>
    <row r="2587" spans="1:1">
      <c r="A2587" s="24">
        <v>4586</v>
      </c>
    </row>
    <row r="2588" spans="1:1">
      <c r="A2588" s="24">
        <v>4587</v>
      </c>
    </row>
    <row r="2589" spans="1:1">
      <c r="A2589" s="24">
        <v>4588</v>
      </c>
    </row>
    <row r="2590" spans="1:1">
      <c r="A2590" s="24">
        <v>4589</v>
      </c>
    </row>
    <row r="2591" spans="1:1">
      <c r="A2591" s="24">
        <v>4590</v>
      </c>
    </row>
    <row r="2592" spans="1:1">
      <c r="A2592" s="24">
        <v>4591</v>
      </c>
    </row>
    <row r="2593" spans="1:1">
      <c r="A2593" s="24">
        <v>4592</v>
      </c>
    </row>
    <row r="2594" spans="1:1">
      <c r="A2594" s="24">
        <v>4593</v>
      </c>
    </row>
    <row r="2595" spans="1:1">
      <c r="A2595" s="24">
        <v>4594</v>
      </c>
    </row>
    <row r="2596" spans="1:1">
      <c r="A2596" s="24">
        <v>4595</v>
      </c>
    </row>
    <row r="2597" spans="1:1">
      <c r="A2597" s="24">
        <v>4596</v>
      </c>
    </row>
    <row r="2598" spans="1:1">
      <c r="A2598" s="24">
        <v>4597</v>
      </c>
    </row>
    <row r="2599" spans="1:1">
      <c r="A2599" s="24">
        <v>4598</v>
      </c>
    </row>
    <row r="2600" spans="1:1">
      <c r="A2600" s="24">
        <v>4599</v>
      </c>
    </row>
    <row r="2601" spans="1:1">
      <c r="A2601" s="24">
        <v>4600</v>
      </c>
    </row>
    <row r="2602" spans="1:1">
      <c r="A2602" s="24">
        <v>4601</v>
      </c>
    </row>
    <row r="2603" spans="1:1">
      <c r="A2603" s="24">
        <v>4602</v>
      </c>
    </row>
    <row r="2604" spans="1:1">
      <c r="A2604" s="24">
        <v>4603</v>
      </c>
    </row>
    <row r="2605" spans="1:1">
      <c r="A2605" s="24">
        <v>4604</v>
      </c>
    </row>
    <row r="2606" spans="1:1">
      <c r="A2606" s="24">
        <v>4605</v>
      </c>
    </row>
    <row r="2607" spans="1:1">
      <c r="A2607" s="24">
        <v>4606</v>
      </c>
    </row>
    <row r="2608" spans="1:1">
      <c r="A2608" s="24">
        <v>4607</v>
      </c>
    </row>
    <row r="2609" spans="1:1">
      <c r="A2609" s="24">
        <v>4608</v>
      </c>
    </row>
    <row r="2610" spans="1:1">
      <c r="A2610" s="24">
        <v>4609</v>
      </c>
    </row>
    <row r="2611" spans="1:1">
      <c r="A2611" s="24">
        <v>4610</v>
      </c>
    </row>
    <row r="2612" spans="1:1">
      <c r="A2612" s="24">
        <v>4611</v>
      </c>
    </row>
    <row r="2613" spans="1:1">
      <c r="A2613" s="24">
        <v>4612</v>
      </c>
    </row>
    <row r="2614" spans="1:1">
      <c r="A2614" s="24">
        <v>4613</v>
      </c>
    </row>
    <row r="2615" spans="1:1">
      <c r="A2615" s="24">
        <v>4614</v>
      </c>
    </row>
    <row r="2616" spans="1:1">
      <c r="A2616" s="24">
        <v>4615</v>
      </c>
    </row>
    <row r="2617" spans="1:1">
      <c r="A2617" s="24">
        <v>4616</v>
      </c>
    </row>
    <row r="2618" spans="1:1">
      <c r="A2618" s="24">
        <v>4617</v>
      </c>
    </row>
    <row r="2619" spans="1:1">
      <c r="A2619" s="24">
        <v>4618</v>
      </c>
    </row>
    <row r="2620" spans="1:1">
      <c r="A2620" s="24">
        <v>4619</v>
      </c>
    </row>
    <row r="2621" spans="1:1">
      <c r="A2621" s="24">
        <v>4620</v>
      </c>
    </row>
    <row r="2622" spans="1:1">
      <c r="A2622" s="24">
        <v>4621</v>
      </c>
    </row>
    <row r="2623" spans="1:1">
      <c r="A2623" s="24">
        <v>4622</v>
      </c>
    </row>
    <row r="2624" spans="1:1">
      <c r="A2624" s="24">
        <v>4623</v>
      </c>
    </row>
    <row r="2625" spans="1:1">
      <c r="A2625" s="24">
        <v>4624</v>
      </c>
    </row>
    <row r="2626" spans="1:1">
      <c r="A2626" s="24">
        <v>4625</v>
      </c>
    </row>
    <row r="2627" spans="1:1">
      <c r="A2627" s="24">
        <v>4626</v>
      </c>
    </row>
    <row r="2628" spans="1:1">
      <c r="A2628" s="24">
        <v>4627</v>
      </c>
    </row>
    <row r="2629" spans="1:1">
      <c r="A2629" s="24">
        <v>4628</v>
      </c>
    </row>
    <row r="2630" spans="1:1">
      <c r="A2630" s="24">
        <v>4629</v>
      </c>
    </row>
    <row r="2631" spans="1:1">
      <c r="A2631" s="24">
        <v>4630</v>
      </c>
    </row>
    <row r="2632" spans="1:1">
      <c r="A2632" s="24">
        <v>4631</v>
      </c>
    </row>
    <row r="2633" spans="1:1">
      <c r="A2633" s="24">
        <v>4632</v>
      </c>
    </row>
    <row r="2634" spans="1:1">
      <c r="A2634" s="24">
        <v>4633</v>
      </c>
    </row>
    <row r="2635" spans="1:1">
      <c r="A2635" s="24">
        <v>4634</v>
      </c>
    </row>
    <row r="2636" spans="1:1">
      <c r="A2636" s="24">
        <v>4635</v>
      </c>
    </row>
    <row r="2637" spans="1:1">
      <c r="A2637" s="24">
        <v>4636</v>
      </c>
    </row>
    <row r="2638" spans="1:1">
      <c r="A2638" s="24">
        <v>4637</v>
      </c>
    </row>
    <row r="2639" spans="1:1">
      <c r="A2639" s="24">
        <v>4638</v>
      </c>
    </row>
    <row r="2640" spans="1:1">
      <c r="A2640" s="24">
        <v>4639</v>
      </c>
    </row>
    <row r="2641" spans="1:1">
      <c r="A2641" s="24">
        <v>4640</v>
      </c>
    </row>
    <row r="2642" spans="1:1">
      <c r="A2642" s="24">
        <v>4641</v>
      </c>
    </row>
    <row r="2643" spans="1:1">
      <c r="A2643" s="24">
        <v>4642</v>
      </c>
    </row>
    <row r="2644" spans="1:1">
      <c r="A2644" s="24">
        <v>4643</v>
      </c>
    </row>
    <row r="2645" spans="1:1">
      <c r="A2645" s="24">
        <v>4644</v>
      </c>
    </row>
    <row r="2646" spans="1:1">
      <c r="A2646" s="24">
        <v>4645</v>
      </c>
    </row>
    <row r="2647" spans="1:1">
      <c r="A2647" s="24">
        <v>4646</v>
      </c>
    </row>
    <row r="2648" spans="1:1">
      <c r="A2648" s="24">
        <v>4647</v>
      </c>
    </row>
    <row r="2649" spans="1:1">
      <c r="A2649" s="24">
        <v>4648</v>
      </c>
    </row>
    <row r="2650" spans="1:1">
      <c r="A2650" s="24">
        <v>4649</v>
      </c>
    </row>
    <row r="2651" spans="1:1">
      <c r="A2651" s="24">
        <v>4650</v>
      </c>
    </row>
    <row r="2652" spans="1:1">
      <c r="A2652" s="24">
        <v>4651</v>
      </c>
    </row>
    <row r="2653" spans="1:1">
      <c r="A2653" s="24">
        <v>4652</v>
      </c>
    </row>
    <row r="2654" spans="1:1">
      <c r="A2654" s="24">
        <v>4653</v>
      </c>
    </row>
    <row r="2655" spans="1:1">
      <c r="A2655" s="24">
        <v>4654</v>
      </c>
    </row>
    <row r="2656" spans="1:1">
      <c r="A2656" s="24">
        <v>4655</v>
      </c>
    </row>
    <row r="2657" spans="1:1">
      <c r="A2657" s="24">
        <v>4656</v>
      </c>
    </row>
    <row r="2658" spans="1:1">
      <c r="A2658" s="24">
        <v>4657</v>
      </c>
    </row>
    <row r="2659" spans="1:1">
      <c r="A2659" s="24">
        <v>4658</v>
      </c>
    </row>
    <row r="2660" spans="1:1">
      <c r="A2660" s="24">
        <v>4659</v>
      </c>
    </row>
    <row r="2661" spans="1:1">
      <c r="A2661" s="24">
        <v>4660</v>
      </c>
    </row>
    <row r="2662" spans="1:1">
      <c r="A2662" s="24">
        <v>4661</v>
      </c>
    </row>
    <row r="2663" spans="1:1">
      <c r="A2663" s="24">
        <v>4662</v>
      </c>
    </row>
    <row r="2664" spans="1:1">
      <c r="A2664" s="24">
        <v>4663</v>
      </c>
    </row>
    <row r="2665" spans="1:1">
      <c r="A2665" s="24">
        <v>4664</v>
      </c>
    </row>
    <row r="2666" spans="1:1">
      <c r="A2666" s="24">
        <v>4665</v>
      </c>
    </row>
    <row r="2667" spans="1:1">
      <c r="A2667" s="24">
        <v>4666</v>
      </c>
    </row>
    <row r="2668" spans="1:1">
      <c r="A2668" s="24">
        <v>4667</v>
      </c>
    </row>
    <row r="2669" spans="1:1">
      <c r="A2669" s="24">
        <v>4668</v>
      </c>
    </row>
    <row r="2670" spans="1:1">
      <c r="A2670" s="24">
        <v>4669</v>
      </c>
    </row>
    <row r="2671" spans="1:1">
      <c r="A2671" s="24">
        <v>4670</v>
      </c>
    </row>
    <row r="2672" spans="1:1">
      <c r="A2672" s="24">
        <v>4671</v>
      </c>
    </row>
    <row r="2673" spans="1:1">
      <c r="A2673" s="24">
        <v>4672</v>
      </c>
    </row>
    <row r="2674" spans="1:1">
      <c r="A2674" s="24">
        <v>4673</v>
      </c>
    </row>
    <row r="2675" spans="1:1">
      <c r="A2675" s="24">
        <v>4674</v>
      </c>
    </row>
    <row r="2676" spans="1:1">
      <c r="A2676" s="24">
        <v>4675</v>
      </c>
    </row>
    <row r="2677" spans="1:1">
      <c r="A2677" s="24">
        <v>4676</v>
      </c>
    </row>
    <row r="2678" spans="1:1">
      <c r="A2678" s="24">
        <v>4677</v>
      </c>
    </row>
    <row r="2679" spans="1:1">
      <c r="A2679" s="24">
        <v>4678</v>
      </c>
    </row>
    <row r="2680" spans="1:1">
      <c r="A2680" s="24">
        <v>4679</v>
      </c>
    </row>
    <row r="2681" spans="1:1">
      <c r="A2681" s="24">
        <v>4680</v>
      </c>
    </row>
    <row r="2682" spans="1:1">
      <c r="A2682" s="24">
        <v>4681</v>
      </c>
    </row>
    <row r="2683" spans="1:1">
      <c r="A2683" s="24">
        <v>4682</v>
      </c>
    </row>
    <row r="2684" spans="1:1">
      <c r="A2684" s="24">
        <v>4683</v>
      </c>
    </row>
    <row r="2685" spans="1:1">
      <c r="A2685" s="24">
        <v>4684</v>
      </c>
    </row>
    <row r="2686" spans="1:1">
      <c r="A2686" s="24">
        <v>4685</v>
      </c>
    </row>
    <row r="2687" spans="1:1">
      <c r="A2687" s="24">
        <v>4686</v>
      </c>
    </row>
    <row r="2688" spans="1:1">
      <c r="A2688" s="24">
        <v>4687</v>
      </c>
    </row>
    <row r="2689" spans="1:1">
      <c r="A2689" s="24">
        <v>4688</v>
      </c>
    </row>
    <row r="2690" spans="1:1">
      <c r="A2690" s="24">
        <v>4689</v>
      </c>
    </row>
    <row r="2691" spans="1:1">
      <c r="A2691" s="24">
        <v>4690</v>
      </c>
    </row>
    <row r="2692" spans="1:1">
      <c r="A2692" s="24">
        <v>4691</v>
      </c>
    </row>
    <row r="2693" spans="1:1">
      <c r="A2693" s="24">
        <v>4692</v>
      </c>
    </row>
    <row r="2694" spans="1:1">
      <c r="A2694" s="24">
        <v>4693</v>
      </c>
    </row>
    <row r="2695" spans="1:1">
      <c r="A2695" s="24">
        <v>4694</v>
      </c>
    </row>
    <row r="2696" spans="1:1">
      <c r="A2696" s="24">
        <v>4695</v>
      </c>
    </row>
    <row r="2697" spans="1:1">
      <c r="A2697" s="24">
        <v>4696</v>
      </c>
    </row>
    <row r="2698" spans="1:1">
      <c r="A2698" s="24">
        <v>4697</v>
      </c>
    </row>
    <row r="2699" spans="1:1">
      <c r="A2699" s="24">
        <v>4698</v>
      </c>
    </row>
    <row r="2700" spans="1:1">
      <c r="A2700" s="24">
        <v>4699</v>
      </c>
    </row>
    <row r="2701" spans="1:1">
      <c r="A2701" s="24">
        <v>4700</v>
      </c>
    </row>
    <row r="2702" spans="1:1">
      <c r="A2702" s="24">
        <v>4701</v>
      </c>
    </row>
    <row r="2703" spans="1:1">
      <c r="A2703" s="24">
        <v>4702</v>
      </c>
    </row>
    <row r="2704" spans="1:1">
      <c r="A2704" s="24">
        <v>4703</v>
      </c>
    </row>
    <row r="2705" spans="1:1">
      <c r="A2705" s="24">
        <v>4704</v>
      </c>
    </row>
    <row r="2706" spans="1:1">
      <c r="A2706" s="24">
        <v>4705</v>
      </c>
    </row>
    <row r="2707" spans="1:1">
      <c r="A2707" s="24">
        <v>4706</v>
      </c>
    </row>
    <row r="2708" spans="1:1">
      <c r="A2708" s="24">
        <v>4707</v>
      </c>
    </row>
    <row r="2709" spans="1:1">
      <c r="A2709" s="24">
        <v>4708</v>
      </c>
    </row>
    <row r="2710" spans="1:1">
      <c r="A2710" s="24">
        <v>4709</v>
      </c>
    </row>
    <row r="2711" spans="1:1">
      <c r="A2711" s="24">
        <v>4710</v>
      </c>
    </row>
    <row r="2712" spans="1:1">
      <c r="A2712" s="24">
        <v>4711</v>
      </c>
    </row>
    <row r="2713" spans="1:1">
      <c r="A2713" s="24">
        <v>4712</v>
      </c>
    </row>
    <row r="2714" spans="1:1">
      <c r="A2714" s="24">
        <v>4713</v>
      </c>
    </row>
    <row r="2715" spans="1:1">
      <c r="A2715" s="24">
        <v>4714</v>
      </c>
    </row>
    <row r="2716" spans="1:1">
      <c r="A2716" s="24">
        <v>4715</v>
      </c>
    </row>
    <row r="2717" spans="1:1">
      <c r="A2717" s="24">
        <v>4716</v>
      </c>
    </row>
    <row r="2718" spans="1:1">
      <c r="A2718" s="24">
        <v>4717</v>
      </c>
    </row>
    <row r="2719" spans="1:1">
      <c r="A2719" s="24">
        <v>4718</v>
      </c>
    </row>
    <row r="2720" spans="1:1">
      <c r="A2720" s="24">
        <v>4719</v>
      </c>
    </row>
    <row r="2721" spans="1:1">
      <c r="A2721" s="24">
        <v>4720</v>
      </c>
    </row>
    <row r="2722" spans="1:1">
      <c r="A2722" s="24">
        <v>4721</v>
      </c>
    </row>
    <row r="2723" spans="1:1">
      <c r="A2723" s="24">
        <v>4722</v>
      </c>
    </row>
    <row r="2724" spans="1:1">
      <c r="A2724" s="24">
        <v>4723</v>
      </c>
    </row>
    <row r="2725" spans="1:1">
      <c r="A2725" s="24">
        <v>4724</v>
      </c>
    </row>
    <row r="2726" spans="1:1">
      <c r="A2726" s="24">
        <v>4725</v>
      </c>
    </row>
    <row r="2727" spans="1:1">
      <c r="A2727" s="24">
        <v>4726</v>
      </c>
    </row>
    <row r="2728" spans="1:1">
      <c r="A2728" s="24">
        <v>4727</v>
      </c>
    </row>
    <row r="2729" spans="1:1">
      <c r="A2729" s="24">
        <v>4728</v>
      </c>
    </row>
    <row r="2730" spans="1:1">
      <c r="A2730" s="24">
        <v>4729</v>
      </c>
    </row>
    <row r="2731" spans="1:1">
      <c r="A2731" s="24">
        <v>4730</v>
      </c>
    </row>
    <row r="2732" spans="1:1">
      <c r="A2732" s="24">
        <v>4731</v>
      </c>
    </row>
    <row r="2733" spans="1:1">
      <c r="A2733" s="24">
        <v>4732</v>
      </c>
    </row>
    <row r="2734" spans="1:1">
      <c r="A2734" s="24">
        <v>4733</v>
      </c>
    </row>
    <row r="2735" spans="1:1">
      <c r="A2735" s="24">
        <v>4734</v>
      </c>
    </row>
    <row r="2736" spans="1:1">
      <c r="A2736" s="24">
        <v>4735</v>
      </c>
    </row>
    <row r="2737" spans="1:1">
      <c r="A2737" s="24">
        <v>4736</v>
      </c>
    </row>
    <row r="2738" spans="1:1">
      <c r="A2738" s="24">
        <v>4737</v>
      </c>
    </row>
    <row r="2739" spans="1:1">
      <c r="A2739" s="24">
        <v>4738</v>
      </c>
    </row>
    <row r="2740" spans="1:1">
      <c r="A2740" s="24">
        <v>4739</v>
      </c>
    </row>
    <row r="2741" spans="1:1">
      <c r="A2741" s="24">
        <v>4740</v>
      </c>
    </row>
    <row r="2742" spans="1:1">
      <c r="A2742" s="24">
        <v>4741</v>
      </c>
    </row>
    <row r="2743" spans="1:1">
      <c r="A2743" s="24">
        <v>4742</v>
      </c>
    </row>
    <row r="2744" spans="1:1">
      <c r="A2744" s="24">
        <v>4743</v>
      </c>
    </row>
    <row r="2745" spans="1:1">
      <c r="A2745" s="24">
        <v>4744</v>
      </c>
    </row>
    <row r="2746" spans="1:1">
      <c r="A2746" s="24">
        <v>4745</v>
      </c>
    </row>
    <row r="2747" spans="1:1">
      <c r="A2747" s="24">
        <v>4746</v>
      </c>
    </row>
    <row r="2748" spans="1:1">
      <c r="A2748" s="24">
        <v>4747</v>
      </c>
    </row>
    <row r="2749" spans="1:1">
      <c r="A2749" s="24">
        <v>4748</v>
      </c>
    </row>
    <row r="2750" spans="1:1">
      <c r="A2750" s="24">
        <v>4749</v>
      </c>
    </row>
    <row r="2751" spans="1:1">
      <c r="A2751" s="24">
        <v>4750</v>
      </c>
    </row>
    <row r="2752" spans="1:1">
      <c r="A2752" s="24">
        <v>4751</v>
      </c>
    </row>
    <row r="2753" spans="1:1">
      <c r="A2753" s="24">
        <v>4752</v>
      </c>
    </row>
    <row r="2754" spans="1:1">
      <c r="A2754" s="24">
        <v>4753</v>
      </c>
    </row>
    <row r="2755" spans="1:1">
      <c r="A2755" s="24">
        <v>4754</v>
      </c>
    </row>
    <row r="2756" spans="1:1">
      <c r="A2756" s="24">
        <v>4755</v>
      </c>
    </row>
    <row r="2757" spans="1:1">
      <c r="A2757" s="24">
        <v>4756</v>
      </c>
    </row>
    <row r="2758" spans="1:1">
      <c r="A2758" s="24">
        <v>4757</v>
      </c>
    </row>
    <row r="2759" spans="1:1">
      <c r="A2759" s="24">
        <v>4758</v>
      </c>
    </row>
    <row r="2760" spans="1:1">
      <c r="A2760" s="24">
        <v>4759</v>
      </c>
    </row>
    <row r="2761" spans="1:1">
      <c r="A2761" s="24">
        <v>4760</v>
      </c>
    </row>
    <row r="2762" spans="1:1">
      <c r="A2762" s="24">
        <v>4761</v>
      </c>
    </row>
    <row r="2763" spans="1:1">
      <c r="A2763" s="24">
        <v>4762</v>
      </c>
    </row>
    <row r="2764" spans="1:1">
      <c r="A2764" s="24">
        <v>4763</v>
      </c>
    </row>
    <row r="2765" spans="1:1">
      <c r="A2765" s="24">
        <v>4764</v>
      </c>
    </row>
    <row r="2766" spans="1:1">
      <c r="A2766" s="24">
        <v>4765</v>
      </c>
    </row>
    <row r="2767" spans="1:1">
      <c r="A2767" s="24">
        <v>4766</v>
      </c>
    </row>
    <row r="2768" spans="1:1">
      <c r="A2768" s="24">
        <v>4767</v>
      </c>
    </row>
    <row r="2769" spans="1:1">
      <c r="A2769" s="24">
        <v>4768</v>
      </c>
    </row>
    <row r="2770" spans="1:1">
      <c r="A2770" s="24">
        <v>4769</v>
      </c>
    </row>
    <row r="2771" spans="1:1">
      <c r="A2771" s="24">
        <v>4770</v>
      </c>
    </row>
    <row r="2772" spans="1:1">
      <c r="A2772" s="24">
        <v>4771</v>
      </c>
    </row>
    <row r="2773" spans="1:1">
      <c r="A2773" s="24">
        <v>4772</v>
      </c>
    </row>
    <row r="2774" spans="1:1">
      <c r="A2774" s="24">
        <v>4773</v>
      </c>
    </row>
    <row r="2775" spans="1:1">
      <c r="A2775" s="24">
        <v>4774</v>
      </c>
    </row>
    <row r="2776" spans="1:1">
      <c r="A2776" s="24">
        <v>4775</v>
      </c>
    </row>
    <row r="2777" spans="1:1">
      <c r="A2777" s="24">
        <v>4776</v>
      </c>
    </row>
    <row r="2778" spans="1:1">
      <c r="A2778" s="24">
        <v>4777</v>
      </c>
    </row>
    <row r="2779" spans="1:1">
      <c r="A2779" s="24">
        <v>4778</v>
      </c>
    </row>
    <row r="2780" spans="1:1">
      <c r="A2780" s="24">
        <v>4779</v>
      </c>
    </row>
    <row r="2781" spans="1:1">
      <c r="A2781" s="24">
        <v>4780</v>
      </c>
    </row>
    <row r="2782" spans="1:1">
      <c r="A2782" s="24">
        <v>4781</v>
      </c>
    </row>
    <row r="2783" spans="1:1">
      <c r="A2783" s="24">
        <v>4782</v>
      </c>
    </row>
    <row r="2784" spans="1:1">
      <c r="A2784" s="24">
        <v>4783</v>
      </c>
    </row>
    <row r="2785" spans="1:1">
      <c r="A2785" s="24">
        <v>4784</v>
      </c>
    </row>
    <row r="2786" spans="1:1">
      <c r="A2786" s="24">
        <v>4785</v>
      </c>
    </row>
    <row r="2787" spans="1:1">
      <c r="A2787" s="24">
        <v>4786</v>
      </c>
    </row>
    <row r="2788" spans="1:1">
      <c r="A2788" s="24">
        <v>4787</v>
      </c>
    </row>
    <row r="2789" spans="1:1">
      <c r="A2789" s="24">
        <v>4788</v>
      </c>
    </row>
    <row r="2790" spans="1:1">
      <c r="A2790" s="24">
        <v>4789</v>
      </c>
    </row>
    <row r="2791" spans="1:1">
      <c r="A2791" s="24">
        <v>4790</v>
      </c>
    </row>
    <row r="2792" spans="1:1">
      <c r="A2792" s="24">
        <v>4791</v>
      </c>
    </row>
    <row r="2793" spans="1:1">
      <c r="A2793" s="24">
        <v>4792</v>
      </c>
    </row>
    <row r="2794" spans="1:1">
      <c r="A2794" s="24">
        <v>4793</v>
      </c>
    </row>
    <row r="2795" spans="1:1">
      <c r="A2795" s="24">
        <v>4794</v>
      </c>
    </row>
    <row r="2796" spans="1:1">
      <c r="A2796" s="24">
        <v>4795</v>
      </c>
    </row>
    <row r="2797" spans="1:1">
      <c r="A2797" s="24">
        <v>4796</v>
      </c>
    </row>
    <row r="2798" spans="1:1">
      <c r="A2798" s="24">
        <v>4797</v>
      </c>
    </row>
    <row r="2799" spans="1:1">
      <c r="A2799" s="24">
        <v>4798</v>
      </c>
    </row>
    <row r="2800" spans="1:1">
      <c r="A2800" s="24">
        <v>4799</v>
      </c>
    </row>
    <row r="2801" spans="1:1">
      <c r="A2801" s="24">
        <v>4800</v>
      </c>
    </row>
    <row r="2802" spans="1:1">
      <c r="A2802" s="24">
        <v>4801</v>
      </c>
    </row>
    <row r="2803" spans="1:1">
      <c r="A2803" s="24">
        <v>4802</v>
      </c>
    </row>
    <row r="2804" spans="1:1">
      <c r="A2804" s="24">
        <v>4803</v>
      </c>
    </row>
    <row r="2805" spans="1:1">
      <c r="A2805" s="24">
        <v>4804</v>
      </c>
    </row>
    <row r="2806" spans="1:1">
      <c r="A2806" s="24">
        <v>4805</v>
      </c>
    </row>
    <row r="2807" spans="1:1">
      <c r="A2807" s="24">
        <v>4806</v>
      </c>
    </row>
    <row r="2808" spans="1:1">
      <c r="A2808" s="24">
        <v>4807</v>
      </c>
    </row>
    <row r="2809" spans="1:1">
      <c r="A2809" s="24">
        <v>4808</v>
      </c>
    </row>
    <row r="2810" spans="1:1">
      <c r="A2810" s="24">
        <v>4809</v>
      </c>
    </row>
    <row r="2811" spans="1:1">
      <c r="A2811" s="24">
        <v>4810</v>
      </c>
    </row>
    <row r="2812" spans="1:1">
      <c r="A2812" s="24">
        <v>4811</v>
      </c>
    </row>
    <row r="2813" spans="1:1">
      <c r="A2813" s="24">
        <v>4812</v>
      </c>
    </row>
    <row r="2814" spans="1:1">
      <c r="A2814" s="24">
        <v>4813</v>
      </c>
    </row>
    <row r="2815" spans="1:1">
      <c r="A2815" s="24">
        <v>4814</v>
      </c>
    </row>
    <row r="2816" spans="1:1">
      <c r="A2816" s="24">
        <v>4815</v>
      </c>
    </row>
    <row r="2817" spans="1:1">
      <c r="A2817" s="24">
        <v>4816</v>
      </c>
    </row>
    <row r="2818" spans="1:1">
      <c r="A2818" s="24">
        <v>4817</v>
      </c>
    </row>
    <row r="2819" spans="1:1">
      <c r="A2819" s="24">
        <v>4818</v>
      </c>
    </row>
    <row r="2820" spans="1:1">
      <c r="A2820" s="24">
        <v>4819</v>
      </c>
    </row>
    <row r="2821" spans="1:1">
      <c r="A2821" s="24">
        <v>4820</v>
      </c>
    </row>
    <row r="2822" spans="1:1">
      <c r="A2822" s="24">
        <v>4821</v>
      </c>
    </row>
    <row r="2823" spans="1:1">
      <c r="A2823" s="24">
        <v>4822</v>
      </c>
    </row>
    <row r="2824" spans="1:1">
      <c r="A2824" s="24">
        <v>4823</v>
      </c>
    </row>
    <row r="2825" spans="1:1">
      <c r="A2825" s="24">
        <v>4824</v>
      </c>
    </row>
    <row r="2826" spans="1:1">
      <c r="A2826" s="24">
        <v>4825</v>
      </c>
    </row>
    <row r="2827" spans="1:1">
      <c r="A2827" s="24">
        <v>4826</v>
      </c>
    </row>
    <row r="2828" spans="1:1">
      <c r="A2828" s="24">
        <v>4827</v>
      </c>
    </row>
    <row r="2829" spans="1:1">
      <c r="A2829" s="24">
        <v>4828</v>
      </c>
    </row>
    <row r="2830" spans="1:1">
      <c r="A2830" s="24">
        <v>4829</v>
      </c>
    </row>
    <row r="2831" spans="1:1">
      <c r="A2831" s="24">
        <v>4830</v>
      </c>
    </row>
    <row r="2832" spans="1:1">
      <c r="A2832" s="24">
        <v>4831</v>
      </c>
    </row>
    <row r="2833" spans="1:1">
      <c r="A2833" s="24">
        <v>4832</v>
      </c>
    </row>
    <row r="2834" spans="1:1">
      <c r="A2834" s="24">
        <v>4833</v>
      </c>
    </row>
    <row r="2835" spans="1:1">
      <c r="A2835" s="24">
        <v>4834</v>
      </c>
    </row>
    <row r="2836" spans="1:1">
      <c r="A2836" s="24">
        <v>4835</v>
      </c>
    </row>
    <row r="2837" spans="1:1">
      <c r="A2837" s="24">
        <v>4836</v>
      </c>
    </row>
    <row r="2838" spans="1:1">
      <c r="A2838" s="24">
        <v>4837</v>
      </c>
    </row>
    <row r="2839" spans="1:1">
      <c r="A2839" s="24">
        <v>4838</v>
      </c>
    </row>
    <row r="2840" spans="1:1">
      <c r="A2840" s="24">
        <v>4839</v>
      </c>
    </row>
    <row r="2841" spans="1:1">
      <c r="A2841" s="24">
        <v>4840</v>
      </c>
    </row>
    <row r="2842" spans="1:1">
      <c r="A2842" s="24">
        <v>4841</v>
      </c>
    </row>
    <row r="2843" spans="1:1">
      <c r="A2843" s="24">
        <v>4842</v>
      </c>
    </row>
    <row r="2844" spans="1:1">
      <c r="A2844" s="24">
        <v>4843</v>
      </c>
    </row>
    <row r="2845" spans="1:1">
      <c r="A2845" s="24">
        <v>4844</v>
      </c>
    </row>
    <row r="2846" spans="1:1">
      <c r="A2846" s="24">
        <v>4845</v>
      </c>
    </row>
    <row r="2847" spans="1:1">
      <c r="A2847" s="24">
        <v>4846</v>
      </c>
    </row>
    <row r="2848" spans="1:1">
      <c r="A2848" s="24">
        <v>4847</v>
      </c>
    </row>
    <row r="2849" spans="1:1">
      <c r="A2849" s="24">
        <v>4848</v>
      </c>
    </row>
    <row r="2850" spans="1:1">
      <c r="A2850" s="24">
        <v>4849</v>
      </c>
    </row>
    <row r="2851" spans="1:1">
      <c r="A2851" s="24">
        <v>4850</v>
      </c>
    </row>
    <row r="2852" spans="1:1">
      <c r="A2852" s="24">
        <v>4851</v>
      </c>
    </row>
    <row r="2853" spans="1:1">
      <c r="A2853" s="24">
        <v>4852</v>
      </c>
    </row>
    <row r="2854" spans="1:1">
      <c r="A2854" s="24">
        <v>4853</v>
      </c>
    </row>
    <row r="2855" spans="1:1">
      <c r="A2855" s="24">
        <v>4854</v>
      </c>
    </row>
    <row r="2856" spans="1:1">
      <c r="A2856" s="24">
        <v>4855</v>
      </c>
    </row>
    <row r="2857" spans="1:1">
      <c r="A2857" s="24">
        <v>4856</v>
      </c>
    </row>
    <row r="2858" spans="1:1">
      <c r="A2858" s="24">
        <v>4857</v>
      </c>
    </row>
    <row r="2859" spans="1:1">
      <c r="A2859" s="24">
        <v>4858</v>
      </c>
    </row>
    <row r="2860" spans="1:1">
      <c r="A2860" s="24">
        <v>4859</v>
      </c>
    </row>
    <row r="2861" spans="1:1">
      <c r="A2861" s="24">
        <v>4860</v>
      </c>
    </row>
    <row r="2862" spans="1:1">
      <c r="A2862" s="24">
        <v>4861</v>
      </c>
    </row>
    <row r="2863" spans="1:1">
      <c r="A2863" s="24">
        <v>4862</v>
      </c>
    </row>
    <row r="2864" spans="1:1">
      <c r="A2864" s="24">
        <v>4863</v>
      </c>
    </row>
    <row r="2865" spans="1:1">
      <c r="A2865" s="24">
        <v>4864</v>
      </c>
    </row>
    <row r="2866" spans="1:1">
      <c r="A2866" s="24">
        <v>4865</v>
      </c>
    </row>
    <row r="2867" spans="1:1">
      <c r="A2867" s="24">
        <v>4866</v>
      </c>
    </row>
    <row r="2868" spans="1:1">
      <c r="A2868" s="24">
        <v>4867</v>
      </c>
    </row>
    <row r="2869" spans="1:1">
      <c r="A2869" s="24">
        <v>4868</v>
      </c>
    </row>
    <row r="2870" spans="1:1">
      <c r="A2870" s="24">
        <v>4869</v>
      </c>
    </row>
    <row r="2871" spans="1:1">
      <c r="A2871" s="24">
        <v>4870</v>
      </c>
    </row>
    <row r="2872" spans="1:1">
      <c r="A2872" s="24">
        <v>4871</v>
      </c>
    </row>
    <row r="2873" spans="1:1">
      <c r="A2873" s="24">
        <v>4872</v>
      </c>
    </row>
    <row r="2874" spans="1:1">
      <c r="A2874" s="24">
        <v>4873</v>
      </c>
    </row>
    <row r="2875" spans="1:1">
      <c r="A2875" s="24">
        <v>4874</v>
      </c>
    </row>
    <row r="2876" spans="1:1">
      <c r="A2876" s="24">
        <v>4875</v>
      </c>
    </row>
    <row r="2877" spans="1:1">
      <c r="A2877" s="24">
        <v>4876</v>
      </c>
    </row>
    <row r="2878" spans="1:1">
      <c r="A2878" s="24">
        <v>4877</v>
      </c>
    </row>
    <row r="2879" spans="1:1">
      <c r="A2879" s="24">
        <v>4878</v>
      </c>
    </row>
    <row r="2880" spans="1:1">
      <c r="A2880" s="24">
        <v>4879</v>
      </c>
    </row>
    <row r="2881" spans="1:1">
      <c r="A2881" s="24">
        <v>4880</v>
      </c>
    </row>
    <row r="2882" spans="1:1">
      <c r="A2882" s="24">
        <v>4881</v>
      </c>
    </row>
    <row r="2883" spans="1:1">
      <c r="A2883" s="24">
        <v>4882</v>
      </c>
    </row>
    <row r="2884" spans="1:1">
      <c r="A2884" s="24">
        <v>4883</v>
      </c>
    </row>
    <row r="2885" spans="1:1">
      <c r="A2885" s="24">
        <v>4884</v>
      </c>
    </row>
    <row r="2886" spans="1:1">
      <c r="A2886" s="24">
        <v>4885</v>
      </c>
    </row>
    <row r="2887" spans="1:1">
      <c r="A2887" s="24">
        <v>4886</v>
      </c>
    </row>
    <row r="2888" spans="1:1">
      <c r="A2888" s="24">
        <v>4887</v>
      </c>
    </row>
    <row r="2889" spans="1:1">
      <c r="A2889" s="24">
        <v>4888</v>
      </c>
    </row>
    <row r="2890" spans="1:1">
      <c r="A2890" s="24">
        <v>4889</v>
      </c>
    </row>
    <row r="2891" spans="1:1">
      <c r="A2891" s="24">
        <v>4890</v>
      </c>
    </row>
    <row r="2892" spans="1:1">
      <c r="A2892" s="24">
        <v>4891</v>
      </c>
    </row>
    <row r="2893" spans="1:1">
      <c r="A2893" s="24">
        <v>4892</v>
      </c>
    </row>
    <row r="2894" spans="1:1">
      <c r="A2894" s="24">
        <v>4893</v>
      </c>
    </row>
    <row r="2895" spans="1:1">
      <c r="A2895" s="24">
        <v>4894</v>
      </c>
    </row>
    <row r="2896" spans="1:1">
      <c r="A2896" s="24">
        <v>4895</v>
      </c>
    </row>
    <row r="2897" spans="1:1">
      <c r="A2897" s="24">
        <v>4896</v>
      </c>
    </row>
    <row r="2898" spans="1:1">
      <c r="A2898" s="24">
        <v>4897</v>
      </c>
    </row>
    <row r="2899" spans="1:1">
      <c r="A2899" s="24">
        <v>4898</v>
      </c>
    </row>
    <row r="2900" spans="1:1">
      <c r="A2900" s="24">
        <v>4899</v>
      </c>
    </row>
    <row r="2901" spans="1:1">
      <c r="A2901" s="24">
        <v>4900</v>
      </c>
    </row>
    <row r="2902" spans="1:1">
      <c r="A2902" s="24">
        <v>4901</v>
      </c>
    </row>
    <row r="2903" spans="1:1">
      <c r="A2903" s="24">
        <v>4902</v>
      </c>
    </row>
    <row r="2904" spans="1:1">
      <c r="A2904" s="24">
        <v>4903</v>
      </c>
    </row>
    <row r="2905" spans="1:1">
      <c r="A2905" s="24">
        <v>4904</v>
      </c>
    </row>
    <row r="2906" spans="1:1">
      <c r="A2906" s="24">
        <v>4905</v>
      </c>
    </row>
    <row r="2907" spans="1:1">
      <c r="A2907" s="24">
        <v>4906</v>
      </c>
    </row>
    <row r="2908" spans="1:1">
      <c r="A2908" s="24">
        <v>4907</v>
      </c>
    </row>
    <row r="2909" spans="1:1">
      <c r="A2909" s="24">
        <v>4908</v>
      </c>
    </row>
    <row r="2910" spans="1:1">
      <c r="A2910" s="24">
        <v>4909</v>
      </c>
    </row>
    <row r="2911" spans="1:1">
      <c r="A2911" s="24">
        <v>4910</v>
      </c>
    </row>
    <row r="2912" spans="1:1">
      <c r="A2912" s="24">
        <v>4911</v>
      </c>
    </row>
    <row r="2913" spans="1:1">
      <c r="A2913" s="24">
        <v>4912</v>
      </c>
    </row>
    <row r="2914" spans="1:1">
      <c r="A2914" s="24">
        <v>4913</v>
      </c>
    </row>
    <row r="2915" spans="1:1">
      <c r="A2915" s="24">
        <v>4914</v>
      </c>
    </row>
    <row r="2916" spans="1:1">
      <c r="A2916" s="24">
        <v>4915</v>
      </c>
    </row>
    <row r="2917" spans="1:1">
      <c r="A2917" s="24">
        <v>4916</v>
      </c>
    </row>
    <row r="2918" spans="1:1">
      <c r="A2918" s="24">
        <v>4917</v>
      </c>
    </row>
    <row r="2919" spans="1:1">
      <c r="A2919" s="24">
        <v>4918</v>
      </c>
    </row>
    <row r="2920" spans="1:1">
      <c r="A2920" s="24">
        <v>4919</v>
      </c>
    </row>
    <row r="2921" spans="1:1">
      <c r="A2921" s="24">
        <v>4920</v>
      </c>
    </row>
    <row r="2922" spans="1:1">
      <c r="A2922" s="24">
        <v>4921</v>
      </c>
    </row>
    <row r="2923" spans="1:1">
      <c r="A2923" s="24">
        <v>4922</v>
      </c>
    </row>
    <row r="2924" spans="1:1">
      <c r="A2924" s="24">
        <v>4923</v>
      </c>
    </row>
    <row r="2925" spans="1:1">
      <c r="A2925" s="24">
        <v>4924</v>
      </c>
    </row>
    <row r="2926" spans="1:1">
      <c r="A2926" s="24">
        <v>4925</v>
      </c>
    </row>
    <row r="2927" spans="1:1">
      <c r="A2927" s="24">
        <v>4926</v>
      </c>
    </row>
    <row r="2928" spans="1:1">
      <c r="A2928" s="24">
        <v>4927</v>
      </c>
    </row>
    <row r="2929" spans="1:1">
      <c r="A2929" s="24">
        <v>4928</v>
      </c>
    </row>
    <row r="2930" spans="1:1">
      <c r="A2930" s="24">
        <v>4929</v>
      </c>
    </row>
    <row r="2931" spans="1:1">
      <c r="A2931" s="24">
        <v>4930</v>
      </c>
    </row>
    <row r="2932" spans="1:1">
      <c r="A2932" s="24">
        <v>4931</v>
      </c>
    </row>
    <row r="2933" spans="1:1">
      <c r="A2933" s="24">
        <v>4932</v>
      </c>
    </row>
    <row r="2934" spans="1:1">
      <c r="A2934" s="24">
        <v>4933</v>
      </c>
    </row>
    <row r="2935" spans="1:1">
      <c r="A2935" s="24">
        <v>4934</v>
      </c>
    </row>
    <row r="2936" spans="1:1">
      <c r="A2936" s="24">
        <v>4935</v>
      </c>
    </row>
    <row r="2937" spans="1:1">
      <c r="A2937" s="24">
        <v>4936</v>
      </c>
    </row>
    <row r="2938" spans="1:1">
      <c r="A2938" s="24">
        <v>4937</v>
      </c>
    </row>
    <row r="2939" spans="1:1">
      <c r="A2939" s="24">
        <v>4938</v>
      </c>
    </row>
    <row r="2940" spans="1:1">
      <c r="A2940" s="24">
        <v>4939</v>
      </c>
    </row>
    <row r="2941" spans="1:1">
      <c r="A2941" s="24">
        <v>4940</v>
      </c>
    </row>
    <row r="2942" spans="1:1">
      <c r="A2942" s="24">
        <v>4941</v>
      </c>
    </row>
    <row r="2943" spans="1:1">
      <c r="A2943" s="24">
        <v>4942</v>
      </c>
    </row>
    <row r="2944" spans="1:1">
      <c r="A2944" s="24">
        <v>4943</v>
      </c>
    </row>
    <row r="2945" spans="1:1">
      <c r="A2945" s="24">
        <v>4944</v>
      </c>
    </row>
    <row r="2946" spans="1:1">
      <c r="A2946" s="24">
        <v>4945</v>
      </c>
    </row>
    <row r="2947" spans="1:1">
      <c r="A2947" s="24">
        <v>4946</v>
      </c>
    </row>
    <row r="2948" spans="1:1">
      <c r="A2948" s="24">
        <v>4947</v>
      </c>
    </row>
    <row r="2949" spans="1:1">
      <c r="A2949" s="24">
        <v>4948</v>
      </c>
    </row>
    <row r="2950" spans="1:1">
      <c r="A2950" s="24">
        <v>4949</v>
      </c>
    </row>
    <row r="2951" spans="1:1">
      <c r="A2951" s="24">
        <v>4950</v>
      </c>
    </row>
    <row r="2952" spans="1:1">
      <c r="A2952" s="24">
        <v>4951</v>
      </c>
    </row>
    <row r="2953" spans="1:1">
      <c r="A2953" s="24">
        <v>4952</v>
      </c>
    </row>
    <row r="2954" spans="1:1">
      <c r="A2954" s="24">
        <v>4953</v>
      </c>
    </row>
    <row r="2955" spans="1:1">
      <c r="A2955" s="24">
        <v>4954</v>
      </c>
    </row>
    <row r="2956" spans="1:1">
      <c r="A2956" s="24">
        <v>4955</v>
      </c>
    </row>
    <row r="2957" spans="1:1">
      <c r="A2957" s="24">
        <v>4956</v>
      </c>
    </row>
    <row r="2958" spans="1:1">
      <c r="A2958" s="24">
        <v>4957</v>
      </c>
    </row>
    <row r="2959" spans="1:1">
      <c r="A2959" s="24">
        <v>4958</v>
      </c>
    </row>
    <row r="2960" spans="1:1">
      <c r="A2960" s="24">
        <v>4959</v>
      </c>
    </row>
    <row r="2961" spans="1:1">
      <c r="A2961" s="24">
        <v>4960</v>
      </c>
    </row>
    <row r="2962" spans="1:1">
      <c r="A2962" s="24">
        <v>4961</v>
      </c>
    </row>
    <row r="2963" spans="1:1">
      <c r="A2963" s="24">
        <v>4962</v>
      </c>
    </row>
    <row r="2964" spans="1:1">
      <c r="A2964" s="24">
        <v>4963</v>
      </c>
    </row>
    <row r="2965" spans="1:1">
      <c r="A2965" s="24">
        <v>4964</v>
      </c>
    </row>
    <row r="2966" spans="1:1">
      <c r="A2966" s="24">
        <v>4965</v>
      </c>
    </row>
    <row r="2967" spans="1:1">
      <c r="A2967" s="24">
        <v>4966</v>
      </c>
    </row>
    <row r="2968" spans="1:1">
      <c r="A2968" s="24">
        <v>4967</v>
      </c>
    </row>
    <row r="2969" spans="1:1">
      <c r="A2969" s="24">
        <v>4968</v>
      </c>
    </row>
    <row r="2970" spans="1:1">
      <c r="A2970" s="24">
        <v>4969</v>
      </c>
    </row>
    <row r="2971" spans="1:1">
      <c r="A2971" s="24">
        <v>4970</v>
      </c>
    </row>
    <row r="2972" spans="1:1">
      <c r="A2972" s="24">
        <v>4971</v>
      </c>
    </row>
    <row r="2973" spans="1:1">
      <c r="A2973" s="24">
        <v>4972</v>
      </c>
    </row>
    <row r="2974" spans="1:1">
      <c r="A2974" s="24">
        <v>4973</v>
      </c>
    </row>
    <row r="2975" spans="1:1">
      <c r="A2975" s="24">
        <v>4974</v>
      </c>
    </row>
    <row r="2976" spans="1:1">
      <c r="A2976" s="24">
        <v>4975</v>
      </c>
    </row>
    <row r="2977" spans="1:1">
      <c r="A2977" s="24">
        <v>4976</v>
      </c>
    </row>
    <row r="2978" spans="1:1">
      <c r="A2978" s="24">
        <v>4977</v>
      </c>
    </row>
    <row r="2979" spans="1:1">
      <c r="A2979" s="24">
        <v>4978</v>
      </c>
    </row>
    <row r="2980" spans="1:1">
      <c r="A2980" s="24">
        <v>4979</v>
      </c>
    </row>
    <row r="2981" spans="1:1">
      <c r="A2981" s="24">
        <v>4980</v>
      </c>
    </row>
    <row r="2982" spans="1:1">
      <c r="A2982" s="24">
        <v>4981</v>
      </c>
    </row>
    <row r="2983" spans="1:1">
      <c r="A2983" s="24">
        <v>4982</v>
      </c>
    </row>
    <row r="2984" spans="1:1">
      <c r="A2984" s="24">
        <v>4983</v>
      </c>
    </row>
    <row r="2985" spans="1:1">
      <c r="A2985" s="24">
        <v>4984</v>
      </c>
    </row>
    <row r="2986" spans="1:1">
      <c r="A2986" s="24">
        <v>4985</v>
      </c>
    </row>
    <row r="2987" spans="1:1">
      <c r="A2987" s="24">
        <v>4986</v>
      </c>
    </row>
    <row r="2988" spans="1:1">
      <c r="A2988" s="24">
        <v>4987</v>
      </c>
    </row>
    <row r="2989" spans="1:1">
      <c r="A2989" s="24">
        <v>4988</v>
      </c>
    </row>
    <row r="2990" spans="1:1">
      <c r="A2990" s="24">
        <v>4989</v>
      </c>
    </row>
    <row r="2991" spans="1:1">
      <c r="A2991" s="24">
        <v>4990</v>
      </c>
    </row>
    <row r="2992" spans="1:1">
      <c r="A2992" s="24">
        <v>4991</v>
      </c>
    </row>
    <row r="2993" spans="1:1">
      <c r="A2993" s="24">
        <v>4992</v>
      </c>
    </row>
    <row r="2994" spans="1:1">
      <c r="A2994" s="24">
        <v>4993</v>
      </c>
    </row>
    <row r="2995" spans="1:1">
      <c r="A2995" s="24">
        <v>4994</v>
      </c>
    </row>
    <row r="2996" spans="1:1">
      <c r="A2996" s="24">
        <v>4995</v>
      </c>
    </row>
    <row r="2997" spans="1:1">
      <c r="A2997" s="24">
        <v>4996</v>
      </c>
    </row>
    <row r="2998" spans="1:1">
      <c r="A2998" s="24">
        <v>4997</v>
      </c>
    </row>
    <row r="2999" spans="1:1">
      <c r="A2999" s="24">
        <v>4998</v>
      </c>
    </row>
    <row r="3000" spans="1:1">
      <c r="A3000" s="24">
        <v>4999</v>
      </c>
    </row>
    <row r="3001" spans="1:1">
      <c r="A3001" s="24">
        <v>5000</v>
      </c>
    </row>
    <row r="3002" spans="1:1">
      <c r="A3002" s="24">
        <v>5001</v>
      </c>
    </row>
    <row r="3003" spans="1:1">
      <c r="A3003" s="24">
        <v>5002</v>
      </c>
    </row>
    <row r="3004" spans="1:1">
      <c r="A3004" s="24">
        <v>5003</v>
      </c>
    </row>
    <row r="3005" spans="1:1">
      <c r="A3005" s="24">
        <v>5004</v>
      </c>
    </row>
    <row r="3006" spans="1:1">
      <c r="A3006" s="24">
        <v>5005</v>
      </c>
    </row>
    <row r="3007" spans="1:1">
      <c r="A3007" s="24">
        <v>5006</v>
      </c>
    </row>
    <row r="3008" spans="1:1">
      <c r="A3008" s="24">
        <v>5007</v>
      </c>
    </row>
    <row r="3009" spans="1:1">
      <c r="A3009" s="24">
        <v>5008</v>
      </c>
    </row>
    <row r="3010" spans="1:1">
      <c r="A3010" s="24">
        <v>5009</v>
      </c>
    </row>
    <row r="3011" spans="1:1">
      <c r="A3011" s="24">
        <v>5010</v>
      </c>
    </row>
    <row r="3012" spans="1:1">
      <c r="A3012" s="24">
        <v>5011</v>
      </c>
    </row>
    <row r="3013" spans="1:1">
      <c r="A3013" s="24">
        <v>5012</v>
      </c>
    </row>
    <row r="3014" spans="1:1">
      <c r="A3014" s="24">
        <v>5013</v>
      </c>
    </row>
    <row r="3015" spans="1:1">
      <c r="A3015" s="24">
        <v>5014</v>
      </c>
    </row>
    <row r="3016" spans="1:1">
      <c r="A3016" s="24">
        <v>5015</v>
      </c>
    </row>
    <row r="3017" spans="1:1">
      <c r="A3017" s="24">
        <v>5016</v>
      </c>
    </row>
    <row r="3018" spans="1:1">
      <c r="A3018" s="24">
        <v>5017</v>
      </c>
    </row>
    <row r="3019" spans="1:1">
      <c r="A3019" s="24">
        <v>5018</v>
      </c>
    </row>
    <row r="3020" spans="1:1">
      <c r="A3020" s="24">
        <v>5019</v>
      </c>
    </row>
    <row r="3021" spans="1:1">
      <c r="A3021" s="24">
        <v>5020</v>
      </c>
    </row>
    <row r="3022" spans="1:1">
      <c r="A3022" s="24">
        <v>5021</v>
      </c>
    </row>
    <row r="3023" spans="1:1">
      <c r="A3023" s="24">
        <v>5022</v>
      </c>
    </row>
    <row r="3024" spans="1:1">
      <c r="A3024" s="24">
        <v>5023</v>
      </c>
    </row>
    <row r="3025" spans="1:1">
      <c r="A3025" s="24">
        <v>5024</v>
      </c>
    </row>
    <row r="3026" spans="1:1">
      <c r="A3026" s="24">
        <v>5025</v>
      </c>
    </row>
    <row r="3027" spans="1:1">
      <c r="A3027" s="24">
        <v>5026</v>
      </c>
    </row>
    <row r="3028" spans="1:1">
      <c r="A3028" s="24">
        <v>5027</v>
      </c>
    </row>
    <row r="3029" spans="1:1">
      <c r="A3029" s="24">
        <v>5028</v>
      </c>
    </row>
    <row r="3030" spans="1:1">
      <c r="A3030" s="24">
        <v>5029</v>
      </c>
    </row>
    <row r="3031" spans="1:1">
      <c r="A3031" s="24">
        <v>5030</v>
      </c>
    </row>
    <row r="3032" spans="1:1">
      <c r="A3032" s="24">
        <v>5031</v>
      </c>
    </row>
    <row r="3033" spans="1:1">
      <c r="A3033" s="24">
        <v>5032</v>
      </c>
    </row>
    <row r="3034" spans="1:1">
      <c r="A3034" s="24">
        <v>5033</v>
      </c>
    </row>
    <row r="3035" spans="1:1">
      <c r="A3035" s="24">
        <v>5034</v>
      </c>
    </row>
    <row r="3036" spans="1:1">
      <c r="A3036" s="24">
        <v>5035</v>
      </c>
    </row>
    <row r="3037" spans="1:1">
      <c r="A3037" s="24">
        <v>5036</v>
      </c>
    </row>
    <row r="3038" spans="1:1">
      <c r="A3038" s="24">
        <v>5037</v>
      </c>
    </row>
    <row r="3039" spans="1:1">
      <c r="A3039" s="24">
        <v>5038</v>
      </c>
    </row>
    <row r="3040" spans="1:1">
      <c r="A3040" s="24">
        <v>5039</v>
      </c>
    </row>
    <row r="3041" spans="1:1">
      <c r="A3041" s="24">
        <v>5040</v>
      </c>
    </row>
    <row r="3042" spans="1:1">
      <c r="A3042" s="24">
        <v>5041</v>
      </c>
    </row>
    <row r="3043" spans="1:1">
      <c r="A3043" s="24">
        <v>5042</v>
      </c>
    </row>
    <row r="3044" spans="1:1">
      <c r="A3044" s="24">
        <v>5043</v>
      </c>
    </row>
    <row r="3045" spans="1:1">
      <c r="A3045" s="24">
        <v>5044</v>
      </c>
    </row>
    <row r="3046" spans="1:1">
      <c r="A3046" s="24">
        <v>5045</v>
      </c>
    </row>
    <row r="3047" spans="1:1">
      <c r="A3047" s="24">
        <v>5046</v>
      </c>
    </row>
    <row r="3048" spans="1:1">
      <c r="A3048" s="24">
        <v>5047</v>
      </c>
    </row>
    <row r="3049" spans="1:1">
      <c r="A3049" s="24">
        <v>5048</v>
      </c>
    </row>
    <row r="3050" spans="1:1">
      <c r="A3050" s="24">
        <v>5049</v>
      </c>
    </row>
    <row r="3051" spans="1:1">
      <c r="A3051" s="24">
        <v>5050</v>
      </c>
    </row>
    <row r="3052" spans="1:1">
      <c r="A3052" s="24">
        <v>5051</v>
      </c>
    </row>
    <row r="3053" spans="1:1">
      <c r="A3053" s="24">
        <v>5052</v>
      </c>
    </row>
    <row r="3054" spans="1:1">
      <c r="A3054" s="24">
        <v>5053</v>
      </c>
    </row>
    <row r="3055" spans="1:1">
      <c r="A3055" s="24">
        <v>5054</v>
      </c>
    </row>
    <row r="3056" spans="1:1">
      <c r="A3056" s="24">
        <v>5055</v>
      </c>
    </row>
    <row r="3057" spans="1:1">
      <c r="A3057" s="24">
        <v>5056</v>
      </c>
    </row>
    <row r="3058" spans="1:1">
      <c r="A3058" s="24">
        <v>5057</v>
      </c>
    </row>
    <row r="3059" spans="1:1">
      <c r="A3059" s="24">
        <v>5058</v>
      </c>
    </row>
    <row r="3060" spans="1:1">
      <c r="A3060" s="24">
        <v>5059</v>
      </c>
    </row>
    <row r="3061" spans="1:1">
      <c r="A3061" s="24">
        <v>5060</v>
      </c>
    </row>
    <row r="3062" spans="1:1">
      <c r="A3062" s="24">
        <v>5061</v>
      </c>
    </row>
    <row r="3063" spans="1:1">
      <c r="A3063" s="24">
        <v>5062</v>
      </c>
    </row>
    <row r="3064" spans="1:1">
      <c r="A3064" s="24">
        <v>5063</v>
      </c>
    </row>
    <row r="3065" spans="1:1">
      <c r="A3065" s="24">
        <v>5064</v>
      </c>
    </row>
    <row r="3066" spans="1:1">
      <c r="A3066" s="24">
        <v>5065</v>
      </c>
    </row>
    <row r="3067" spans="1:1">
      <c r="A3067" s="24">
        <v>5066</v>
      </c>
    </row>
    <row r="3068" spans="1:1">
      <c r="A3068" s="24">
        <v>5067</v>
      </c>
    </row>
    <row r="3069" spans="1:1">
      <c r="A3069" s="24">
        <v>5068</v>
      </c>
    </row>
    <row r="3070" spans="1:1">
      <c r="A3070" s="24">
        <v>5069</v>
      </c>
    </row>
    <row r="3071" spans="1:1">
      <c r="A3071" s="24">
        <v>5070</v>
      </c>
    </row>
    <row r="3072" spans="1:1">
      <c r="A3072" s="24">
        <v>5071</v>
      </c>
    </row>
    <row r="3073" spans="1:1">
      <c r="A3073" s="24">
        <v>5072</v>
      </c>
    </row>
    <row r="3074" spans="1:1">
      <c r="A3074" s="24">
        <v>5073</v>
      </c>
    </row>
    <row r="3075" spans="1:1">
      <c r="A3075" s="24">
        <v>5074</v>
      </c>
    </row>
    <row r="3076" spans="1:1">
      <c r="A3076" s="24">
        <v>5075</v>
      </c>
    </row>
    <row r="3077" spans="1:1">
      <c r="A3077" s="24">
        <v>5076</v>
      </c>
    </row>
    <row r="3078" spans="1:1">
      <c r="A3078" s="24">
        <v>5077</v>
      </c>
    </row>
    <row r="3079" spans="1:1">
      <c r="A3079" s="24">
        <v>5078</v>
      </c>
    </row>
    <row r="3080" spans="1:1">
      <c r="A3080" s="24">
        <v>5079</v>
      </c>
    </row>
    <row r="3081" spans="1:1">
      <c r="A3081" s="24">
        <v>5080</v>
      </c>
    </row>
    <row r="3082" spans="1:1">
      <c r="A3082" s="24">
        <v>5081</v>
      </c>
    </row>
    <row r="3083" spans="1:1">
      <c r="A3083" s="24">
        <v>5082</v>
      </c>
    </row>
    <row r="3084" spans="1:1">
      <c r="A3084" s="24">
        <v>5083</v>
      </c>
    </row>
    <row r="3085" spans="1:1">
      <c r="A3085" s="24">
        <v>5084</v>
      </c>
    </row>
    <row r="3086" spans="1:1">
      <c r="A3086" s="24">
        <v>5085</v>
      </c>
    </row>
    <row r="3087" spans="1:1">
      <c r="A3087" s="24">
        <v>5086</v>
      </c>
    </row>
    <row r="3088" spans="1:1">
      <c r="A3088" s="24">
        <v>5087</v>
      </c>
    </row>
    <row r="3089" spans="1:1">
      <c r="A3089" s="24">
        <v>5088</v>
      </c>
    </row>
    <row r="3090" spans="1:1">
      <c r="A3090" s="24">
        <v>5089</v>
      </c>
    </row>
    <row r="3091" spans="1:1">
      <c r="A3091" s="24">
        <v>5090</v>
      </c>
    </row>
    <row r="3092" spans="1:1">
      <c r="A3092" s="24">
        <v>5091</v>
      </c>
    </row>
    <row r="3093" spans="1:1">
      <c r="A3093" s="24">
        <v>5092</v>
      </c>
    </row>
    <row r="3094" spans="1:1">
      <c r="A3094" s="24">
        <v>5093</v>
      </c>
    </row>
    <row r="3095" spans="1:1">
      <c r="A3095" s="24">
        <v>5094</v>
      </c>
    </row>
    <row r="3096" spans="1:1">
      <c r="A3096" s="24">
        <v>5095</v>
      </c>
    </row>
    <row r="3097" spans="1:1">
      <c r="A3097" s="24">
        <v>5096</v>
      </c>
    </row>
    <row r="3098" spans="1:1">
      <c r="A3098" s="24">
        <v>5097</v>
      </c>
    </row>
    <row r="3099" spans="1:1">
      <c r="A3099" s="24">
        <v>5098</v>
      </c>
    </row>
    <row r="3100" spans="1:1">
      <c r="A3100" s="24">
        <v>5099</v>
      </c>
    </row>
    <row r="3101" spans="1:1">
      <c r="A3101" s="24">
        <v>5100</v>
      </c>
    </row>
    <row r="3102" spans="1:1">
      <c r="A3102" s="24">
        <v>5101</v>
      </c>
    </row>
    <row r="3103" spans="1:1">
      <c r="A3103" s="24">
        <v>5102</v>
      </c>
    </row>
    <row r="3104" spans="1:1">
      <c r="A3104" s="24">
        <v>5103</v>
      </c>
    </row>
    <row r="3105" spans="1:1">
      <c r="A3105" s="24">
        <v>5104</v>
      </c>
    </row>
    <row r="3106" spans="1:1">
      <c r="A3106" s="24">
        <v>5105</v>
      </c>
    </row>
    <row r="3107" spans="1:1">
      <c r="A3107" s="24">
        <v>5106</v>
      </c>
    </row>
    <row r="3108" spans="1:1">
      <c r="A3108" s="24">
        <v>5107</v>
      </c>
    </row>
    <row r="3109" spans="1:1">
      <c r="A3109" s="24">
        <v>5108</v>
      </c>
    </row>
    <row r="3110" spans="1:1">
      <c r="A3110" s="24">
        <v>5109</v>
      </c>
    </row>
    <row r="3111" spans="1:1">
      <c r="A3111" s="24">
        <v>5110</v>
      </c>
    </row>
    <row r="3112" spans="1:1">
      <c r="A3112" s="24">
        <v>5111</v>
      </c>
    </row>
    <row r="3113" spans="1:1">
      <c r="A3113" s="24">
        <v>5112</v>
      </c>
    </row>
    <row r="3114" spans="1:1">
      <c r="A3114" s="24">
        <v>5113</v>
      </c>
    </row>
    <row r="3115" spans="1:1">
      <c r="A3115" s="24">
        <v>5114</v>
      </c>
    </row>
    <row r="3116" spans="1:1">
      <c r="A3116" s="24">
        <v>5115</v>
      </c>
    </row>
    <row r="3117" spans="1:1">
      <c r="A3117" s="24">
        <v>5116</v>
      </c>
    </row>
    <row r="3118" spans="1:1">
      <c r="A3118" s="24">
        <v>5117</v>
      </c>
    </row>
    <row r="3119" spans="1:1">
      <c r="A3119" s="24">
        <v>5118</v>
      </c>
    </row>
    <row r="3120" spans="1:1">
      <c r="A3120" s="24">
        <v>5119</v>
      </c>
    </row>
    <row r="3121" spans="1:1">
      <c r="A3121" s="24">
        <v>5120</v>
      </c>
    </row>
    <row r="3122" spans="1:1">
      <c r="A3122" s="24">
        <v>5121</v>
      </c>
    </row>
    <row r="3123" spans="1:1">
      <c r="A3123" s="24">
        <v>5122</v>
      </c>
    </row>
    <row r="3124" spans="1:1">
      <c r="A3124" s="24">
        <v>5123</v>
      </c>
    </row>
    <row r="3125" spans="1:1">
      <c r="A3125" s="24">
        <v>5124</v>
      </c>
    </row>
    <row r="3126" spans="1:1">
      <c r="A3126" s="24">
        <v>5125</v>
      </c>
    </row>
    <row r="3127" spans="1:1">
      <c r="A3127" s="24">
        <v>5126</v>
      </c>
    </row>
    <row r="3128" spans="1:1">
      <c r="A3128" s="24">
        <v>5127</v>
      </c>
    </row>
    <row r="3129" spans="1:1">
      <c r="A3129" s="24">
        <v>5128</v>
      </c>
    </row>
    <row r="3130" spans="1:1">
      <c r="A3130" s="24">
        <v>5129</v>
      </c>
    </row>
    <row r="3131" spans="1:1">
      <c r="A3131" s="24">
        <v>5130</v>
      </c>
    </row>
    <row r="3132" spans="1:1">
      <c r="A3132" s="24">
        <v>5131</v>
      </c>
    </row>
    <row r="3133" spans="1:1">
      <c r="A3133" s="24">
        <v>5132</v>
      </c>
    </row>
    <row r="3134" spans="1:1">
      <c r="A3134" s="24">
        <v>5133</v>
      </c>
    </row>
    <row r="3135" spans="1:1">
      <c r="A3135" s="24">
        <v>5134</v>
      </c>
    </row>
    <row r="3136" spans="1:1">
      <c r="A3136" s="24">
        <v>5135</v>
      </c>
    </row>
    <row r="3137" spans="1:1">
      <c r="A3137" s="24">
        <v>5136</v>
      </c>
    </row>
    <row r="3138" spans="1:1">
      <c r="A3138" s="24">
        <v>5137</v>
      </c>
    </row>
    <row r="3139" spans="1:1">
      <c r="A3139" s="24">
        <v>5138</v>
      </c>
    </row>
    <row r="3140" spans="1:1">
      <c r="A3140" s="24">
        <v>5139</v>
      </c>
    </row>
    <row r="3141" spans="1:1">
      <c r="A3141" s="24">
        <v>5140</v>
      </c>
    </row>
    <row r="3142" spans="1:1">
      <c r="A3142" s="24">
        <v>5141</v>
      </c>
    </row>
    <row r="3143" spans="1:1">
      <c r="A3143" s="24">
        <v>5142</v>
      </c>
    </row>
    <row r="3144" spans="1:1">
      <c r="A3144" s="24">
        <v>5143</v>
      </c>
    </row>
    <row r="3145" spans="1:1">
      <c r="A3145" s="24">
        <v>5144</v>
      </c>
    </row>
    <row r="3146" spans="1:1">
      <c r="A3146" s="24">
        <v>5145</v>
      </c>
    </row>
    <row r="3147" spans="1:1">
      <c r="A3147" s="24">
        <v>5146</v>
      </c>
    </row>
    <row r="3148" spans="1:1">
      <c r="A3148" s="24">
        <v>5147</v>
      </c>
    </row>
    <row r="3149" spans="1:1">
      <c r="A3149" s="24">
        <v>5148</v>
      </c>
    </row>
    <row r="3150" spans="1:1">
      <c r="A3150" s="24">
        <v>5149</v>
      </c>
    </row>
    <row r="3151" spans="1:1">
      <c r="A3151" s="24">
        <v>5150</v>
      </c>
    </row>
    <row r="3152" spans="1:1">
      <c r="A3152" s="24">
        <v>5151</v>
      </c>
    </row>
    <row r="3153" spans="1:1">
      <c r="A3153" s="24">
        <v>5152</v>
      </c>
    </row>
    <row r="3154" spans="1:1">
      <c r="A3154" s="24">
        <v>5153</v>
      </c>
    </row>
    <row r="3155" spans="1:1">
      <c r="A3155" s="24">
        <v>5154</v>
      </c>
    </row>
    <row r="3156" spans="1:1">
      <c r="A3156" s="24">
        <v>5155</v>
      </c>
    </row>
    <row r="3157" spans="1:1">
      <c r="A3157" s="24">
        <v>5156</v>
      </c>
    </row>
    <row r="3158" spans="1:1">
      <c r="A3158" s="24">
        <v>5157</v>
      </c>
    </row>
    <row r="3159" spans="1:1">
      <c r="A3159" s="24">
        <v>5158</v>
      </c>
    </row>
    <row r="3160" spans="1:1">
      <c r="A3160" s="24">
        <v>5159</v>
      </c>
    </row>
    <row r="3161" spans="1:1">
      <c r="A3161" s="24">
        <v>5160</v>
      </c>
    </row>
    <row r="3162" spans="1:1">
      <c r="A3162" s="24">
        <v>5161</v>
      </c>
    </row>
    <row r="3163" spans="1:1">
      <c r="A3163" s="24">
        <v>5162</v>
      </c>
    </row>
    <row r="3164" spans="1:1">
      <c r="A3164" s="24">
        <v>5163</v>
      </c>
    </row>
    <row r="3165" spans="1:1">
      <c r="A3165" s="24">
        <v>5164</v>
      </c>
    </row>
    <row r="3166" spans="1:1">
      <c r="A3166" s="24">
        <v>5165</v>
      </c>
    </row>
    <row r="3167" spans="1:1">
      <c r="A3167" s="24">
        <v>5166</v>
      </c>
    </row>
    <row r="3168" spans="1:1">
      <c r="A3168" s="24">
        <v>5167</v>
      </c>
    </row>
    <row r="3169" spans="1:1">
      <c r="A3169" s="24">
        <v>5168</v>
      </c>
    </row>
    <row r="3170" spans="1:1">
      <c r="A3170" s="24">
        <v>5169</v>
      </c>
    </row>
    <row r="3171" spans="1:1">
      <c r="A3171" s="24">
        <v>5170</v>
      </c>
    </row>
    <row r="3172" spans="1:1">
      <c r="A3172" s="24">
        <v>5171</v>
      </c>
    </row>
    <row r="3173" spans="1:1">
      <c r="A3173" s="24">
        <v>5172</v>
      </c>
    </row>
    <row r="3174" spans="1:1">
      <c r="A3174" s="24">
        <v>5173</v>
      </c>
    </row>
    <row r="3175" spans="1:1">
      <c r="A3175" s="24">
        <v>5174</v>
      </c>
    </row>
    <row r="3176" spans="1:1">
      <c r="A3176" s="24">
        <v>5175</v>
      </c>
    </row>
    <row r="3177" spans="1:1">
      <c r="A3177" s="24">
        <v>5176</v>
      </c>
    </row>
    <row r="3178" spans="1:1">
      <c r="A3178" s="24">
        <v>5177</v>
      </c>
    </row>
    <row r="3179" spans="1:1">
      <c r="A3179" s="24">
        <v>5178</v>
      </c>
    </row>
    <row r="3180" spans="1:1">
      <c r="A3180" s="24">
        <v>5179</v>
      </c>
    </row>
    <row r="3181" spans="1:1">
      <c r="A3181" s="24">
        <v>5180</v>
      </c>
    </row>
    <row r="3182" spans="1:1">
      <c r="A3182" s="24">
        <v>5181</v>
      </c>
    </row>
    <row r="3183" spans="1:1">
      <c r="A3183" s="24">
        <v>5182</v>
      </c>
    </row>
    <row r="3184" spans="1:1">
      <c r="A3184" s="24">
        <v>5183</v>
      </c>
    </row>
    <row r="3185" spans="1:1">
      <c r="A3185" s="24">
        <v>5184</v>
      </c>
    </row>
    <row r="3186" spans="1:1">
      <c r="A3186" s="24">
        <v>5185</v>
      </c>
    </row>
    <row r="3187" spans="1:1">
      <c r="A3187" s="24">
        <v>5186</v>
      </c>
    </row>
    <row r="3188" spans="1:1">
      <c r="A3188" s="24">
        <v>5187</v>
      </c>
    </row>
    <row r="3189" spans="1:1">
      <c r="A3189" s="24">
        <v>5188</v>
      </c>
    </row>
    <row r="3190" spans="1:1">
      <c r="A3190" s="24">
        <v>5189</v>
      </c>
    </row>
    <row r="3191" spans="1:1">
      <c r="A3191" s="24">
        <v>5190</v>
      </c>
    </row>
    <row r="3192" spans="1:1">
      <c r="A3192" s="24">
        <v>5191</v>
      </c>
    </row>
    <row r="3193" spans="1:1">
      <c r="A3193" s="24">
        <v>5192</v>
      </c>
    </row>
    <row r="3194" spans="1:1">
      <c r="A3194" s="24">
        <v>5193</v>
      </c>
    </row>
    <row r="3195" spans="1:1">
      <c r="A3195" s="24">
        <v>5194</v>
      </c>
    </row>
    <row r="3196" spans="1:1">
      <c r="A3196" s="24">
        <v>5195</v>
      </c>
    </row>
    <row r="3197" spans="1:1">
      <c r="A3197" s="24">
        <v>5196</v>
      </c>
    </row>
    <row r="3198" spans="1:1">
      <c r="A3198" s="24">
        <v>5197</v>
      </c>
    </row>
    <row r="3199" spans="1:1">
      <c r="A3199" s="24">
        <v>5198</v>
      </c>
    </row>
    <row r="3200" spans="1:1">
      <c r="A3200" s="24">
        <v>5199</v>
      </c>
    </row>
    <row r="3201" spans="1:1">
      <c r="A3201" s="24">
        <v>5200</v>
      </c>
    </row>
    <row r="3202" spans="1:1">
      <c r="A3202" s="24">
        <v>5201</v>
      </c>
    </row>
    <row r="3203" spans="1:1">
      <c r="A3203" s="24">
        <v>5202</v>
      </c>
    </row>
    <row r="3204" spans="1:1">
      <c r="A3204" s="24">
        <v>5203</v>
      </c>
    </row>
    <row r="3205" spans="1:1">
      <c r="A3205" s="24">
        <v>5204</v>
      </c>
    </row>
    <row r="3206" spans="1:1">
      <c r="A3206" s="24">
        <v>5205</v>
      </c>
    </row>
    <row r="3207" spans="1:1">
      <c r="A3207" s="24">
        <v>5206</v>
      </c>
    </row>
    <row r="3208" spans="1:1">
      <c r="A3208" s="24">
        <v>5207</v>
      </c>
    </row>
    <row r="3209" spans="1:1">
      <c r="A3209" s="24">
        <v>5208</v>
      </c>
    </row>
    <row r="3210" spans="1:1">
      <c r="A3210" s="24">
        <v>5209</v>
      </c>
    </row>
    <row r="3211" spans="1:1">
      <c r="A3211" s="24">
        <v>5210</v>
      </c>
    </row>
    <row r="3212" spans="1:1">
      <c r="A3212" s="24">
        <v>5211</v>
      </c>
    </row>
    <row r="3213" spans="1:1">
      <c r="A3213" s="24">
        <v>5212</v>
      </c>
    </row>
    <row r="3214" spans="1:1">
      <c r="A3214" s="24">
        <v>5213</v>
      </c>
    </row>
    <row r="3215" spans="1:1">
      <c r="A3215" s="24">
        <v>5214</v>
      </c>
    </row>
    <row r="3216" spans="1:1">
      <c r="A3216" s="24">
        <v>5215</v>
      </c>
    </row>
    <row r="3217" spans="1:1">
      <c r="A3217" s="24">
        <v>5216</v>
      </c>
    </row>
    <row r="3218" spans="1:1">
      <c r="A3218" s="24">
        <v>5217</v>
      </c>
    </row>
    <row r="3219" spans="1:1">
      <c r="A3219" s="24">
        <v>5218</v>
      </c>
    </row>
    <row r="3220" spans="1:1">
      <c r="A3220" s="24">
        <v>5219</v>
      </c>
    </row>
    <row r="3221" spans="1:1">
      <c r="A3221" s="24">
        <v>5220</v>
      </c>
    </row>
    <row r="3222" spans="1:1">
      <c r="A3222" s="24">
        <v>5221</v>
      </c>
    </row>
    <row r="3223" spans="1:1">
      <c r="A3223" s="24">
        <v>5222</v>
      </c>
    </row>
    <row r="3224" spans="1:1">
      <c r="A3224" s="24">
        <v>5223</v>
      </c>
    </row>
    <row r="3225" spans="1:1">
      <c r="A3225" s="24">
        <v>5224</v>
      </c>
    </row>
    <row r="3226" spans="1:1">
      <c r="A3226" s="24">
        <v>5225</v>
      </c>
    </row>
    <row r="3227" spans="1:1">
      <c r="A3227" s="24">
        <v>5226</v>
      </c>
    </row>
    <row r="3228" spans="1:1">
      <c r="A3228" s="24">
        <v>5227</v>
      </c>
    </row>
    <row r="3229" spans="1:1">
      <c r="A3229" s="24">
        <v>5228</v>
      </c>
    </row>
    <row r="3230" spans="1:1">
      <c r="A3230" s="24">
        <v>5229</v>
      </c>
    </row>
    <row r="3231" spans="1:1">
      <c r="A3231" s="24">
        <v>5230</v>
      </c>
    </row>
    <row r="3232" spans="1:1">
      <c r="A3232" s="24">
        <v>5231</v>
      </c>
    </row>
    <row r="3233" spans="1:1">
      <c r="A3233" s="24">
        <v>5232</v>
      </c>
    </row>
    <row r="3234" spans="1:1">
      <c r="A3234" s="24">
        <v>5233</v>
      </c>
    </row>
    <row r="3235" spans="1:1">
      <c r="A3235" s="24">
        <v>5234</v>
      </c>
    </row>
    <row r="3236" spans="1:1">
      <c r="A3236" s="24">
        <v>5235</v>
      </c>
    </row>
    <row r="3237" spans="1:1">
      <c r="A3237" s="24">
        <v>5236</v>
      </c>
    </row>
    <row r="3238" spans="1:1">
      <c r="A3238" s="24">
        <v>5237</v>
      </c>
    </row>
    <row r="3239" spans="1:1">
      <c r="A3239" s="24">
        <v>5238</v>
      </c>
    </row>
    <row r="3240" spans="1:1">
      <c r="A3240" s="24">
        <v>5239</v>
      </c>
    </row>
    <row r="3241" spans="1:1">
      <c r="A3241" s="24">
        <v>5240</v>
      </c>
    </row>
    <row r="3242" spans="1:1">
      <c r="A3242" s="24">
        <v>5241</v>
      </c>
    </row>
    <row r="3243" spans="1:1">
      <c r="A3243" s="24">
        <v>5242</v>
      </c>
    </row>
    <row r="3244" spans="1:1">
      <c r="A3244" s="24">
        <v>5243</v>
      </c>
    </row>
    <row r="3245" spans="1:1">
      <c r="A3245" s="24">
        <v>5244</v>
      </c>
    </row>
    <row r="3246" spans="1:1">
      <c r="A3246" s="24">
        <v>5245</v>
      </c>
    </row>
    <row r="3247" spans="1:1">
      <c r="A3247" s="24">
        <v>5246</v>
      </c>
    </row>
    <row r="3248" spans="1:1">
      <c r="A3248" s="24">
        <v>5247</v>
      </c>
    </row>
    <row r="3249" spans="1:1">
      <c r="A3249" s="24">
        <v>5248</v>
      </c>
    </row>
    <row r="3250" spans="1:1">
      <c r="A3250" s="24">
        <v>5249</v>
      </c>
    </row>
    <row r="3251" spans="1:1">
      <c r="A3251" s="24">
        <v>5250</v>
      </c>
    </row>
    <row r="3252" spans="1:1">
      <c r="A3252" s="24">
        <v>5251</v>
      </c>
    </row>
    <row r="3253" spans="1:1">
      <c r="A3253" s="24">
        <v>5252</v>
      </c>
    </row>
    <row r="3254" spans="1:1">
      <c r="A3254" s="24">
        <v>5253</v>
      </c>
    </row>
    <row r="3255" spans="1:1">
      <c r="A3255" s="24">
        <v>5254</v>
      </c>
    </row>
    <row r="3256" spans="1:1">
      <c r="A3256" s="24">
        <v>5255</v>
      </c>
    </row>
    <row r="3257" spans="1:1">
      <c r="A3257" s="24">
        <v>5256</v>
      </c>
    </row>
    <row r="3258" spans="1:1">
      <c r="A3258" s="24">
        <v>5257</v>
      </c>
    </row>
    <row r="3259" spans="1:1">
      <c r="A3259" s="24">
        <v>5258</v>
      </c>
    </row>
    <row r="3260" spans="1:1">
      <c r="A3260" s="24">
        <v>5259</v>
      </c>
    </row>
    <row r="3261" spans="1:1">
      <c r="A3261" s="24">
        <v>5260</v>
      </c>
    </row>
    <row r="3262" spans="1:1">
      <c r="A3262" s="24">
        <v>5261</v>
      </c>
    </row>
    <row r="3263" spans="1:1">
      <c r="A3263" s="24">
        <v>5262</v>
      </c>
    </row>
    <row r="3264" spans="1:1">
      <c r="A3264" s="24">
        <v>5263</v>
      </c>
    </row>
    <row r="3265" spans="1:1">
      <c r="A3265" s="24">
        <v>5264</v>
      </c>
    </row>
    <row r="3266" spans="1:1">
      <c r="A3266" s="24">
        <v>5265</v>
      </c>
    </row>
    <row r="3267" spans="1:1">
      <c r="A3267" s="24">
        <v>5266</v>
      </c>
    </row>
    <row r="3268" spans="1:1">
      <c r="A3268" s="24">
        <v>5267</v>
      </c>
    </row>
    <row r="3269" spans="1:1">
      <c r="A3269" s="24">
        <v>5268</v>
      </c>
    </row>
    <row r="3270" spans="1:1">
      <c r="A3270" s="24">
        <v>5269</v>
      </c>
    </row>
    <row r="3271" spans="1:1">
      <c r="A3271" s="24">
        <v>5270</v>
      </c>
    </row>
    <row r="3272" spans="1:1">
      <c r="A3272" s="24">
        <v>5271</v>
      </c>
    </row>
    <row r="3273" spans="1:1">
      <c r="A3273" s="24">
        <v>5272</v>
      </c>
    </row>
    <row r="3274" spans="1:1">
      <c r="A3274" s="24">
        <v>5273</v>
      </c>
    </row>
    <row r="3275" spans="1:1">
      <c r="A3275" s="24">
        <v>5274</v>
      </c>
    </row>
    <row r="3276" spans="1:1">
      <c r="A3276" s="24">
        <v>5275</v>
      </c>
    </row>
    <row r="3277" spans="1:1">
      <c r="A3277" s="24">
        <v>5276</v>
      </c>
    </row>
    <row r="3278" spans="1:1">
      <c r="A3278" s="24">
        <v>5277</v>
      </c>
    </row>
    <row r="3279" spans="1:1">
      <c r="A3279" s="24">
        <v>5278</v>
      </c>
    </row>
    <row r="3280" spans="1:1">
      <c r="A3280" s="24">
        <v>5279</v>
      </c>
    </row>
    <row r="3281" spans="1:1">
      <c r="A3281" s="24">
        <v>5280</v>
      </c>
    </row>
    <row r="3282" spans="1:1">
      <c r="A3282" s="24">
        <v>5281</v>
      </c>
    </row>
    <row r="3283" spans="1:1">
      <c r="A3283" s="24">
        <v>5282</v>
      </c>
    </row>
    <row r="3284" spans="1:1">
      <c r="A3284" s="24">
        <v>5283</v>
      </c>
    </row>
    <row r="3285" spans="1:1">
      <c r="A3285" s="24">
        <v>5284</v>
      </c>
    </row>
    <row r="3286" spans="1:1">
      <c r="A3286" s="24">
        <v>5285</v>
      </c>
    </row>
    <row r="3287" spans="1:1">
      <c r="A3287" s="24">
        <v>5286</v>
      </c>
    </row>
    <row r="3288" spans="1:1">
      <c r="A3288" s="24">
        <v>5287</v>
      </c>
    </row>
    <row r="3289" spans="1:1">
      <c r="A3289" s="24">
        <v>5288</v>
      </c>
    </row>
    <row r="3290" spans="1:1">
      <c r="A3290" s="24">
        <v>5289</v>
      </c>
    </row>
    <row r="3291" spans="1:1">
      <c r="A3291" s="24">
        <v>5290</v>
      </c>
    </row>
    <row r="3292" spans="1:1">
      <c r="A3292" s="24">
        <v>5291</v>
      </c>
    </row>
    <row r="3293" spans="1:1">
      <c r="A3293" s="24">
        <v>5292</v>
      </c>
    </row>
    <row r="3294" spans="1:1">
      <c r="A3294" s="24">
        <v>5293</v>
      </c>
    </row>
    <row r="3295" spans="1:1">
      <c r="A3295" s="24">
        <v>5294</v>
      </c>
    </row>
    <row r="3296" spans="1:1">
      <c r="A3296" s="24">
        <v>5295</v>
      </c>
    </row>
    <row r="3297" spans="1:1">
      <c r="A3297" s="24">
        <v>5296</v>
      </c>
    </row>
    <row r="3298" spans="1:1">
      <c r="A3298" s="24">
        <v>5297</v>
      </c>
    </row>
    <row r="3299" spans="1:1">
      <c r="A3299" s="24">
        <v>5298</v>
      </c>
    </row>
    <row r="3300" spans="1:1">
      <c r="A3300" s="24">
        <v>5299</v>
      </c>
    </row>
    <row r="3301" spans="1:1">
      <c r="A3301" s="24">
        <v>5300</v>
      </c>
    </row>
    <row r="3302" spans="1:1">
      <c r="A3302" s="24">
        <v>5301</v>
      </c>
    </row>
    <row r="3303" spans="1:1">
      <c r="A3303" s="24">
        <v>5302</v>
      </c>
    </row>
    <row r="3304" spans="1:1">
      <c r="A3304" s="24">
        <v>5303</v>
      </c>
    </row>
    <row r="3305" spans="1:1">
      <c r="A3305" s="24">
        <v>5304</v>
      </c>
    </row>
    <row r="3306" spans="1:1">
      <c r="A3306" s="24">
        <v>5305</v>
      </c>
    </row>
    <row r="3307" spans="1:1">
      <c r="A3307" s="24">
        <v>5306</v>
      </c>
    </row>
    <row r="3308" spans="1:1">
      <c r="A3308" s="24">
        <v>5307</v>
      </c>
    </row>
    <row r="3309" spans="1:1">
      <c r="A3309" s="24">
        <v>5308</v>
      </c>
    </row>
    <row r="3310" spans="1:1">
      <c r="A3310" s="24">
        <v>5309</v>
      </c>
    </row>
    <row r="3311" spans="1:1">
      <c r="A3311" s="24">
        <v>5310</v>
      </c>
    </row>
    <row r="3312" spans="1:1">
      <c r="A3312" s="24">
        <v>5311</v>
      </c>
    </row>
    <row r="3313" spans="1:1">
      <c r="A3313" s="24">
        <v>5312</v>
      </c>
    </row>
    <row r="3314" spans="1:1">
      <c r="A3314" s="24">
        <v>5313</v>
      </c>
    </row>
    <row r="3315" spans="1:1">
      <c r="A3315" s="24">
        <v>5314</v>
      </c>
    </row>
    <row r="3316" spans="1:1">
      <c r="A3316" s="24">
        <v>5315</v>
      </c>
    </row>
    <row r="3317" spans="1:1">
      <c r="A3317" s="24">
        <v>5316</v>
      </c>
    </row>
    <row r="3318" spans="1:1">
      <c r="A3318" s="24">
        <v>5317</v>
      </c>
    </row>
    <row r="3319" spans="1:1">
      <c r="A3319" s="24">
        <v>5318</v>
      </c>
    </row>
    <row r="3320" spans="1:1">
      <c r="A3320" s="24">
        <v>5319</v>
      </c>
    </row>
    <row r="3321" spans="1:1">
      <c r="A3321" s="24">
        <v>5320</v>
      </c>
    </row>
    <row r="3322" spans="1:1">
      <c r="A3322" s="24">
        <v>5321</v>
      </c>
    </row>
    <row r="3323" spans="1:1">
      <c r="A3323" s="24">
        <v>5322</v>
      </c>
    </row>
    <row r="3324" spans="1:1">
      <c r="A3324" s="24">
        <v>5323</v>
      </c>
    </row>
    <row r="3325" spans="1:1">
      <c r="A3325" s="24">
        <v>5324</v>
      </c>
    </row>
    <row r="3326" spans="1:1">
      <c r="A3326" s="24">
        <v>5325</v>
      </c>
    </row>
    <row r="3327" spans="1:1">
      <c r="A3327" s="24">
        <v>5326</v>
      </c>
    </row>
    <row r="3328" spans="1:1">
      <c r="A3328" s="24">
        <v>5327</v>
      </c>
    </row>
    <row r="3329" spans="1:1">
      <c r="A3329" s="24">
        <v>5328</v>
      </c>
    </row>
    <row r="3330" spans="1:1">
      <c r="A3330" s="24">
        <v>5329</v>
      </c>
    </row>
    <row r="3331" spans="1:1">
      <c r="A3331" s="24">
        <v>5330</v>
      </c>
    </row>
    <row r="3332" spans="1:1">
      <c r="A3332" s="24">
        <v>5331</v>
      </c>
    </row>
    <row r="3333" spans="1:1">
      <c r="A3333" s="24">
        <v>5332</v>
      </c>
    </row>
    <row r="3334" spans="1:1">
      <c r="A3334" s="24">
        <v>5333</v>
      </c>
    </row>
    <row r="3335" spans="1:1">
      <c r="A3335" s="24">
        <v>5334</v>
      </c>
    </row>
    <row r="3336" spans="1:1">
      <c r="A3336" s="24">
        <v>5335</v>
      </c>
    </row>
    <row r="3337" spans="1:1">
      <c r="A3337" s="24">
        <v>5336</v>
      </c>
    </row>
    <row r="3338" spans="1:1">
      <c r="A3338" s="24">
        <v>5337</v>
      </c>
    </row>
    <row r="3339" spans="1:1">
      <c r="A3339" s="24">
        <v>5338</v>
      </c>
    </row>
    <row r="3340" spans="1:1">
      <c r="A3340" s="24">
        <v>5339</v>
      </c>
    </row>
    <row r="3341" spans="1:1">
      <c r="A3341" s="24">
        <v>5340</v>
      </c>
    </row>
    <row r="3342" spans="1:1">
      <c r="A3342" s="24">
        <v>5341</v>
      </c>
    </row>
    <row r="3343" spans="1:1">
      <c r="A3343" s="24">
        <v>5342</v>
      </c>
    </row>
    <row r="3344" spans="1:1">
      <c r="A3344" s="24">
        <v>5343</v>
      </c>
    </row>
    <row r="3345" spans="1:1">
      <c r="A3345" s="24">
        <v>5344</v>
      </c>
    </row>
    <row r="3346" spans="1:1">
      <c r="A3346" s="24">
        <v>5345</v>
      </c>
    </row>
    <row r="3347" spans="1:1">
      <c r="A3347" s="24">
        <v>5346</v>
      </c>
    </row>
    <row r="3348" spans="1:1">
      <c r="A3348" s="24">
        <v>5347</v>
      </c>
    </row>
    <row r="3349" spans="1:1">
      <c r="A3349" s="24">
        <v>5348</v>
      </c>
    </row>
    <row r="3350" spans="1:1">
      <c r="A3350" s="24">
        <v>5349</v>
      </c>
    </row>
    <row r="3351" spans="1:1">
      <c r="A3351" s="24">
        <v>5350</v>
      </c>
    </row>
    <row r="3352" spans="1:1">
      <c r="A3352" s="24">
        <v>5351</v>
      </c>
    </row>
    <row r="3353" spans="1:1">
      <c r="A3353" s="24">
        <v>5352</v>
      </c>
    </row>
    <row r="3354" spans="1:1">
      <c r="A3354" s="24">
        <v>5353</v>
      </c>
    </row>
    <row r="3355" spans="1:1">
      <c r="A3355" s="24">
        <v>5354</v>
      </c>
    </row>
    <row r="3356" spans="1:1">
      <c r="A3356" s="24">
        <v>5355</v>
      </c>
    </row>
    <row r="3357" spans="1:1">
      <c r="A3357" s="24">
        <v>5356</v>
      </c>
    </row>
    <row r="3358" spans="1:1">
      <c r="A3358" s="24">
        <v>5357</v>
      </c>
    </row>
    <row r="3359" spans="1:1">
      <c r="A3359" s="24">
        <v>5358</v>
      </c>
    </row>
    <row r="3360" spans="1:1">
      <c r="A3360" s="24">
        <v>5359</v>
      </c>
    </row>
    <row r="3361" spans="1:1">
      <c r="A3361" s="24">
        <v>5360</v>
      </c>
    </row>
    <row r="3362" spans="1:1">
      <c r="A3362" s="24">
        <v>5361</v>
      </c>
    </row>
    <row r="3363" spans="1:1">
      <c r="A3363" s="24">
        <v>5362</v>
      </c>
    </row>
    <row r="3364" spans="1:1">
      <c r="A3364" s="24">
        <v>5363</v>
      </c>
    </row>
    <row r="3365" spans="1:1">
      <c r="A3365" s="24">
        <v>5364</v>
      </c>
    </row>
    <row r="3366" spans="1:1">
      <c r="A3366" s="24">
        <v>5365</v>
      </c>
    </row>
    <row r="3367" spans="1:1">
      <c r="A3367" s="24">
        <v>5366</v>
      </c>
    </row>
    <row r="3368" spans="1:1">
      <c r="A3368" s="24">
        <v>5367</v>
      </c>
    </row>
    <row r="3369" spans="1:1">
      <c r="A3369" s="24">
        <v>5368</v>
      </c>
    </row>
    <row r="3370" spans="1:1">
      <c r="A3370" s="24">
        <v>5369</v>
      </c>
    </row>
    <row r="3371" spans="1:1">
      <c r="A3371" s="24">
        <v>5370</v>
      </c>
    </row>
    <row r="3372" spans="1:1">
      <c r="A3372" s="24">
        <v>5371</v>
      </c>
    </row>
    <row r="3373" spans="1:1">
      <c r="A3373" s="24">
        <v>5372</v>
      </c>
    </row>
    <row r="3374" spans="1:1">
      <c r="A3374" s="24">
        <v>5373</v>
      </c>
    </row>
    <row r="3375" spans="1:1">
      <c r="A3375" s="24">
        <v>5374</v>
      </c>
    </row>
    <row r="3376" spans="1:1">
      <c r="A3376" s="24">
        <v>5375</v>
      </c>
    </row>
    <row r="3377" spans="1:1">
      <c r="A3377" s="24">
        <v>5376</v>
      </c>
    </row>
    <row r="3378" spans="1:1">
      <c r="A3378" s="24">
        <v>5377</v>
      </c>
    </row>
    <row r="3379" spans="1:1">
      <c r="A3379" s="24">
        <v>5378</v>
      </c>
    </row>
    <row r="3380" spans="1:1">
      <c r="A3380" s="24">
        <v>5379</v>
      </c>
    </row>
    <row r="3381" spans="1:1">
      <c r="A3381" s="24">
        <v>5380</v>
      </c>
    </row>
    <row r="3382" spans="1:1">
      <c r="A3382" s="24">
        <v>5381</v>
      </c>
    </row>
    <row r="3383" spans="1:1">
      <c r="A3383" s="24">
        <v>5382</v>
      </c>
    </row>
    <row r="3384" spans="1:1">
      <c r="A3384" s="24">
        <v>5383</v>
      </c>
    </row>
    <row r="3385" spans="1:1">
      <c r="A3385" s="24">
        <v>5384</v>
      </c>
    </row>
    <row r="3386" spans="1:1">
      <c r="A3386" s="24">
        <v>5385</v>
      </c>
    </row>
    <row r="3387" spans="1:1">
      <c r="A3387" s="24">
        <v>5386</v>
      </c>
    </row>
    <row r="3388" spans="1:1">
      <c r="A3388" s="24">
        <v>5387</v>
      </c>
    </row>
    <row r="3389" spans="1:1">
      <c r="A3389" s="24">
        <v>5388</v>
      </c>
    </row>
    <row r="3390" spans="1:1">
      <c r="A3390" s="24">
        <v>5389</v>
      </c>
    </row>
    <row r="3391" spans="1:1">
      <c r="A3391" s="24">
        <v>5390</v>
      </c>
    </row>
    <row r="3392" spans="1:1">
      <c r="A3392" s="24">
        <v>5391</v>
      </c>
    </row>
    <row r="3393" spans="1:1">
      <c r="A3393" s="24">
        <v>5392</v>
      </c>
    </row>
    <row r="3394" spans="1:1">
      <c r="A3394" s="24">
        <v>5393</v>
      </c>
    </row>
    <row r="3395" spans="1:1">
      <c r="A3395" s="24">
        <v>5394</v>
      </c>
    </row>
    <row r="3396" spans="1:1">
      <c r="A3396" s="24">
        <v>5395</v>
      </c>
    </row>
    <row r="3397" spans="1:1">
      <c r="A3397" s="24">
        <v>5396</v>
      </c>
    </row>
    <row r="3398" spans="1:1">
      <c r="A3398" s="24">
        <v>5397</v>
      </c>
    </row>
    <row r="3399" spans="1:1">
      <c r="A3399" s="24">
        <v>5398</v>
      </c>
    </row>
    <row r="3400" spans="1:1">
      <c r="A3400" s="24">
        <v>5399</v>
      </c>
    </row>
    <row r="3401" spans="1:1">
      <c r="A3401" s="24">
        <v>5400</v>
      </c>
    </row>
    <row r="3402" spans="1:1">
      <c r="A3402" s="24">
        <v>5401</v>
      </c>
    </row>
    <row r="3403" spans="1:1">
      <c r="A3403" s="24">
        <v>5402</v>
      </c>
    </row>
    <row r="3404" spans="1:1">
      <c r="A3404" s="24">
        <v>5403</v>
      </c>
    </row>
    <row r="3405" spans="1:1">
      <c r="A3405" s="24">
        <v>5404</v>
      </c>
    </row>
    <row r="3406" spans="1:1">
      <c r="A3406" s="24">
        <v>5405</v>
      </c>
    </row>
    <row r="3407" spans="1:1">
      <c r="A3407" s="24">
        <v>5406</v>
      </c>
    </row>
    <row r="3408" spans="1:1">
      <c r="A3408" s="24">
        <v>5407</v>
      </c>
    </row>
    <row r="3409" spans="1:1">
      <c r="A3409" s="24">
        <v>5408</v>
      </c>
    </row>
    <row r="3410" spans="1:1">
      <c r="A3410" s="24">
        <v>5409</v>
      </c>
    </row>
    <row r="3411" spans="1:1">
      <c r="A3411" s="24">
        <v>5410</v>
      </c>
    </row>
    <row r="3412" spans="1:1">
      <c r="A3412" s="24">
        <v>5411</v>
      </c>
    </row>
    <row r="3413" spans="1:1">
      <c r="A3413" s="24">
        <v>5412</v>
      </c>
    </row>
    <row r="3414" spans="1:1">
      <c r="A3414" s="24">
        <v>5413</v>
      </c>
    </row>
    <row r="3415" spans="1:1">
      <c r="A3415" s="24">
        <v>5414</v>
      </c>
    </row>
    <row r="3416" spans="1:1">
      <c r="A3416" s="24">
        <v>5415</v>
      </c>
    </row>
    <row r="3417" spans="1:1">
      <c r="A3417" s="24">
        <v>5416</v>
      </c>
    </row>
    <row r="3418" spans="1:1">
      <c r="A3418" s="24">
        <v>5417</v>
      </c>
    </row>
    <row r="3419" spans="1:1">
      <c r="A3419" s="24">
        <v>5418</v>
      </c>
    </row>
    <row r="3420" spans="1:1">
      <c r="A3420" s="24">
        <v>5419</v>
      </c>
    </row>
    <row r="3421" spans="1:1">
      <c r="A3421" s="24">
        <v>5420</v>
      </c>
    </row>
    <row r="3422" spans="1:1">
      <c r="A3422" s="24">
        <v>5421</v>
      </c>
    </row>
    <row r="3423" spans="1:1">
      <c r="A3423" s="24">
        <v>5422</v>
      </c>
    </row>
    <row r="3424" spans="1:1">
      <c r="A3424" s="24">
        <v>5423</v>
      </c>
    </row>
    <row r="3425" spans="1:1">
      <c r="A3425" s="24">
        <v>5424</v>
      </c>
    </row>
    <row r="3426" spans="1:1">
      <c r="A3426" s="24">
        <v>5425</v>
      </c>
    </row>
    <row r="3427" spans="1:1">
      <c r="A3427" s="24">
        <v>5426</v>
      </c>
    </row>
    <row r="3428" spans="1:1">
      <c r="A3428" s="24">
        <v>5427</v>
      </c>
    </row>
    <row r="3429" spans="1:1">
      <c r="A3429" s="24">
        <v>5428</v>
      </c>
    </row>
    <row r="3430" spans="1:1">
      <c r="A3430" s="24">
        <v>5429</v>
      </c>
    </row>
    <row r="3431" spans="1:1">
      <c r="A3431" s="24">
        <v>5430</v>
      </c>
    </row>
    <row r="3432" spans="1:1">
      <c r="A3432" s="24">
        <v>5431</v>
      </c>
    </row>
    <row r="3433" spans="1:1">
      <c r="A3433" s="24">
        <v>5432</v>
      </c>
    </row>
    <row r="3434" spans="1:1">
      <c r="A3434" s="24">
        <v>5433</v>
      </c>
    </row>
    <row r="3435" spans="1:1">
      <c r="A3435" s="24">
        <v>5434</v>
      </c>
    </row>
    <row r="3436" spans="1:1">
      <c r="A3436" s="24">
        <v>5435</v>
      </c>
    </row>
    <row r="3437" spans="1:1">
      <c r="A3437" s="24">
        <v>5436</v>
      </c>
    </row>
    <row r="3438" spans="1:1">
      <c r="A3438" s="24">
        <v>5437</v>
      </c>
    </row>
    <row r="3439" spans="1:1">
      <c r="A3439" s="24">
        <v>5438</v>
      </c>
    </row>
    <row r="3440" spans="1:1">
      <c r="A3440" s="24">
        <v>5439</v>
      </c>
    </row>
    <row r="3441" spans="1:1">
      <c r="A3441" s="24">
        <v>5440</v>
      </c>
    </row>
    <row r="3442" spans="1:1">
      <c r="A3442" s="24">
        <v>5441</v>
      </c>
    </row>
    <row r="3443" spans="1:1">
      <c r="A3443" s="24">
        <v>5442</v>
      </c>
    </row>
    <row r="3444" spans="1:1">
      <c r="A3444" s="24">
        <v>5443</v>
      </c>
    </row>
    <row r="3445" spans="1:1">
      <c r="A3445" s="24">
        <v>5444</v>
      </c>
    </row>
    <row r="3446" spans="1:1">
      <c r="A3446" s="24">
        <v>5445</v>
      </c>
    </row>
    <row r="3447" spans="1:1">
      <c r="A3447" s="24">
        <v>5446</v>
      </c>
    </row>
    <row r="3448" spans="1:1">
      <c r="A3448" s="24">
        <v>5447</v>
      </c>
    </row>
    <row r="3449" spans="1:1">
      <c r="A3449" s="24">
        <v>5448</v>
      </c>
    </row>
    <row r="3450" spans="1:1">
      <c r="A3450" s="24">
        <v>5449</v>
      </c>
    </row>
    <row r="3451" spans="1:1">
      <c r="A3451" s="24">
        <v>5450</v>
      </c>
    </row>
    <row r="3452" spans="1:1">
      <c r="A3452" s="24">
        <v>5451</v>
      </c>
    </row>
    <row r="3453" spans="1:1">
      <c r="A3453" s="24">
        <v>5452</v>
      </c>
    </row>
    <row r="3454" spans="1:1">
      <c r="A3454" s="24">
        <v>5453</v>
      </c>
    </row>
    <row r="3455" spans="1:1">
      <c r="A3455" s="24">
        <v>5454</v>
      </c>
    </row>
    <row r="3456" spans="1:1">
      <c r="A3456" s="24">
        <v>5455</v>
      </c>
    </row>
    <row r="3457" spans="1:1">
      <c r="A3457" s="24">
        <v>5456</v>
      </c>
    </row>
    <row r="3458" spans="1:1">
      <c r="A3458" s="24">
        <v>5457</v>
      </c>
    </row>
    <row r="3459" spans="1:1">
      <c r="A3459" s="24">
        <v>5458</v>
      </c>
    </row>
    <row r="3460" spans="1:1">
      <c r="A3460" s="24">
        <v>5459</v>
      </c>
    </row>
    <row r="3461" spans="1:1">
      <c r="A3461" s="24">
        <v>5460</v>
      </c>
    </row>
    <row r="3462" spans="1:1">
      <c r="A3462" s="24">
        <v>5461</v>
      </c>
    </row>
    <row r="3463" spans="1:1">
      <c r="A3463" s="24">
        <v>5462</v>
      </c>
    </row>
    <row r="3464" spans="1:1">
      <c r="A3464" s="24">
        <v>5463</v>
      </c>
    </row>
    <row r="3465" spans="1:1">
      <c r="A3465" s="24">
        <v>5464</v>
      </c>
    </row>
    <row r="3466" spans="1:1">
      <c r="A3466" s="24">
        <v>5465</v>
      </c>
    </row>
    <row r="3467" spans="1:1">
      <c r="A3467" s="24">
        <v>5466</v>
      </c>
    </row>
    <row r="3468" spans="1:1">
      <c r="A3468" s="24">
        <v>5467</v>
      </c>
    </row>
    <row r="3469" spans="1:1">
      <c r="A3469" s="24">
        <v>5468</v>
      </c>
    </row>
    <row r="3470" spans="1:1">
      <c r="A3470" s="24">
        <v>5469</v>
      </c>
    </row>
    <row r="3471" spans="1:1">
      <c r="A3471" s="24">
        <v>5470</v>
      </c>
    </row>
    <row r="3472" spans="1:1">
      <c r="A3472" s="24">
        <v>5471</v>
      </c>
    </row>
    <row r="3473" spans="1:1">
      <c r="A3473" s="24">
        <v>5472</v>
      </c>
    </row>
    <row r="3474" spans="1:1">
      <c r="A3474" s="24">
        <v>5473</v>
      </c>
    </row>
    <row r="3475" spans="1:1">
      <c r="A3475" s="24">
        <v>5474</v>
      </c>
    </row>
    <row r="3476" spans="1:1">
      <c r="A3476" s="24">
        <v>5475</v>
      </c>
    </row>
    <row r="3477" spans="1:1">
      <c r="A3477" s="24">
        <v>5476</v>
      </c>
    </row>
    <row r="3478" spans="1:1">
      <c r="A3478" s="24">
        <v>5477</v>
      </c>
    </row>
    <row r="3479" spans="1:1">
      <c r="A3479" s="24">
        <v>5478</v>
      </c>
    </row>
    <row r="3480" spans="1:1">
      <c r="A3480" s="24">
        <v>5479</v>
      </c>
    </row>
    <row r="3481" spans="1:1">
      <c r="A3481" s="24">
        <v>5480</v>
      </c>
    </row>
    <row r="3482" spans="1:1">
      <c r="A3482" s="24">
        <v>5481</v>
      </c>
    </row>
    <row r="3483" spans="1:1">
      <c r="A3483" s="24">
        <v>5482</v>
      </c>
    </row>
    <row r="3484" spans="1:1">
      <c r="A3484" s="24">
        <v>5483</v>
      </c>
    </row>
    <row r="3485" spans="1:1">
      <c r="A3485" s="24">
        <v>5484</v>
      </c>
    </row>
    <row r="3486" spans="1:1">
      <c r="A3486" s="24">
        <v>5485</v>
      </c>
    </row>
    <row r="3487" spans="1:1">
      <c r="A3487" s="24">
        <v>5486</v>
      </c>
    </row>
    <row r="3488" spans="1:1">
      <c r="A3488" s="24">
        <v>5487</v>
      </c>
    </row>
    <row r="3489" spans="1:1">
      <c r="A3489" s="24">
        <v>5488</v>
      </c>
    </row>
    <row r="3490" spans="1:1">
      <c r="A3490" s="24">
        <v>5489</v>
      </c>
    </row>
    <row r="3491" spans="1:1">
      <c r="A3491" s="24">
        <v>5490</v>
      </c>
    </row>
    <row r="3492" spans="1:1">
      <c r="A3492" s="24">
        <v>5491</v>
      </c>
    </row>
    <row r="3493" spans="1:1">
      <c r="A3493" s="24">
        <v>5492</v>
      </c>
    </row>
    <row r="3494" spans="1:1">
      <c r="A3494" s="24">
        <v>5493</v>
      </c>
    </row>
    <row r="3495" spans="1:1">
      <c r="A3495" s="24">
        <v>5494</v>
      </c>
    </row>
    <row r="3496" spans="1:1">
      <c r="A3496" s="24">
        <v>5495</v>
      </c>
    </row>
    <row r="3497" spans="1:1">
      <c r="A3497" s="24">
        <v>5496</v>
      </c>
    </row>
    <row r="3498" spans="1:1">
      <c r="A3498" s="24">
        <v>5497</v>
      </c>
    </row>
    <row r="3499" spans="1:1">
      <c r="A3499" s="24">
        <v>5498</v>
      </c>
    </row>
    <row r="3500" spans="1:1">
      <c r="A3500" s="24">
        <v>5499</v>
      </c>
    </row>
    <row r="3501" spans="1:1">
      <c r="A3501" s="24">
        <v>5500</v>
      </c>
    </row>
    <row r="3502" spans="1:1">
      <c r="A3502" s="24">
        <v>5501</v>
      </c>
    </row>
    <row r="3503" spans="1:1">
      <c r="A3503" s="24">
        <v>5502</v>
      </c>
    </row>
    <row r="3504" spans="1:1">
      <c r="A3504" s="24">
        <v>5503</v>
      </c>
    </row>
    <row r="3505" spans="1:1">
      <c r="A3505" s="24">
        <v>5504</v>
      </c>
    </row>
    <row r="3506" spans="1:1">
      <c r="A3506" s="24">
        <v>5505</v>
      </c>
    </row>
    <row r="3507" spans="1:1">
      <c r="A3507" s="24">
        <v>5506</v>
      </c>
    </row>
    <row r="3508" spans="1:1">
      <c r="A3508" s="24">
        <v>5507</v>
      </c>
    </row>
    <row r="3509" spans="1:1">
      <c r="A3509" s="24">
        <v>5508</v>
      </c>
    </row>
    <row r="3510" spans="1:1">
      <c r="A3510" s="24">
        <v>5509</v>
      </c>
    </row>
    <row r="3511" spans="1:1">
      <c r="A3511" s="24">
        <v>5510</v>
      </c>
    </row>
    <row r="3512" spans="1:1">
      <c r="A3512" s="24">
        <v>5511</v>
      </c>
    </row>
    <row r="3513" spans="1:1">
      <c r="A3513" s="24">
        <v>5512</v>
      </c>
    </row>
    <row r="3514" spans="1:1">
      <c r="A3514" s="24">
        <v>5513</v>
      </c>
    </row>
    <row r="3515" spans="1:1">
      <c r="A3515" s="24">
        <v>5514</v>
      </c>
    </row>
    <row r="3516" spans="1:1">
      <c r="A3516" s="24">
        <v>5515</v>
      </c>
    </row>
    <row r="3517" spans="1:1">
      <c r="A3517" s="24">
        <v>5516</v>
      </c>
    </row>
    <row r="3518" spans="1:1">
      <c r="A3518" s="24">
        <v>5517</v>
      </c>
    </row>
    <row r="3519" spans="1:1">
      <c r="A3519" s="24">
        <v>5518</v>
      </c>
    </row>
    <row r="3520" spans="1:1">
      <c r="A3520" s="24">
        <v>5519</v>
      </c>
    </row>
    <row r="3521" spans="1:1">
      <c r="A3521" s="24">
        <v>5520</v>
      </c>
    </row>
    <row r="3522" spans="1:1">
      <c r="A3522" s="24">
        <v>5521</v>
      </c>
    </row>
    <row r="3523" spans="1:1">
      <c r="A3523" s="24">
        <v>5522</v>
      </c>
    </row>
    <row r="3524" spans="1:1">
      <c r="A3524" s="24">
        <v>5523</v>
      </c>
    </row>
    <row r="3525" spans="1:1">
      <c r="A3525" s="24">
        <v>5524</v>
      </c>
    </row>
    <row r="3526" spans="1:1">
      <c r="A3526" s="24">
        <v>5525</v>
      </c>
    </row>
    <row r="3527" spans="1:1">
      <c r="A3527" s="24">
        <v>5526</v>
      </c>
    </row>
    <row r="3528" spans="1:1">
      <c r="A3528" s="24">
        <v>5527</v>
      </c>
    </row>
    <row r="3529" spans="1:1">
      <c r="A3529" s="24">
        <v>5528</v>
      </c>
    </row>
    <row r="3530" spans="1:1">
      <c r="A3530" s="24">
        <v>5529</v>
      </c>
    </row>
    <row r="3531" spans="1:1">
      <c r="A3531" s="24">
        <v>5530</v>
      </c>
    </row>
    <row r="3532" spans="1:1">
      <c r="A3532" s="24">
        <v>5531</v>
      </c>
    </row>
    <row r="3533" spans="1:1">
      <c r="A3533" s="24">
        <v>5532</v>
      </c>
    </row>
    <row r="3534" spans="1:1">
      <c r="A3534" s="24">
        <v>5533</v>
      </c>
    </row>
    <row r="3535" spans="1:1">
      <c r="A3535" s="24">
        <v>5534</v>
      </c>
    </row>
    <row r="3536" spans="1:1">
      <c r="A3536" s="24">
        <v>5535</v>
      </c>
    </row>
    <row r="3537" spans="1:1">
      <c r="A3537" s="24">
        <v>5536</v>
      </c>
    </row>
    <row r="3538" spans="1:1">
      <c r="A3538" s="24">
        <v>5537</v>
      </c>
    </row>
    <row r="3539" spans="1:1">
      <c r="A3539" s="24">
        <v>5538</v>
      </c>
    </row>
    <row r="3540" spans="1:1">
      <c r="A3540" s="24">
        <v>5539</v>
      </c>
    </row>
    <row r="3541" spans="1:1">
      <c r="A3541" s="24">
        <v>5540</v>
      </c>
    </row>
    <row r="3542" spans="1:1">
      <c r="A3542" s="24">
        <v>5541</v>
      </c>
    </row>
    <row r="3543" spans="1:1">
      <c r="A3543" s="24">
        <v>5542</v>
      </c>
    </row>
    <row r="3544" spans="1:1">
      <c r="A3544" s="24">
        <v>5543</v>
      </c>
    </row>
    <row r="3545" spans="1:1">
      <c r="A3545" s="24">
        <v>5544</v>
      </c>
    </row>
    <row r="3546" spans="1:1">
      <c r="A3546" s="24">
        <v>5545</v>
      </c>
    </row>
    <row r="3547" spans="1:1">
      <c r="A3547" s="24">
        <v>5546</v>
      </c>
    </row>
    <row r="3548" spans="1:1">
      <c r="A3548" s="24">
        <v>5547</v>
      </c>
    </row>
    <row r="3549" spans="1:1">
      <c r="A3549" s="24">
        <v>5548</v>
      </c>
    </row>
    <row r="3550" spans="1:1">
      <c r="A3550" s="24">
        <v>5549</v>
      </c>
    </row>
    <row r="3551" spans="1:1">
      <c r="A3551" s="24">
        <v>5550</v>
      </c>
    </row>
    <row r="3552" spans="1:1">
      <c r="A3552" s="24">
        <v>5551</v>
      </c>
    </row>
    <row r="3553" spans="1:1">
      <c r="A3553" s="24">
        <v>5552</v>
      </c>
    </row>
    <row r="3554" spans="1:1">
      <c r="A3554" s="24">
        <v>5553</v>
      </c>
    </row>
    <row r="3555" spans="1:1">
      <c r="A3555" s="24">
        <v>5554</v>
      </c>
    </row>
    <row r="3556" spans="1:1">
      <c r="A3556" s="24">
        <v>5555</v>
      </c>
    </row>
    <row r="3557" spans="1:1">
      <c r="A3557" s="24">
        <v>5556</v>
      </c>
    </row>
    <row r="3558" spans="1:1">
      <c r="A3558" s="24">
        <v>5557</v>
      </c>
    </row>
    <row r="3559" spans="1:1">
      <c r="A3559" s="24">
        <v>5558</v>
      </c>
    </row>
    <row r="3560" spans="1:1">
      <c r="A3560" s="24">
        <v>5559</v>
      </c>
    </row>
    <row r="3561" spans="1:1">
      <c r="A3561" s="24">
        <v>5560</v>
      </c>
    </row>
    <row r="3562" spans="1:1">
      <c r="A3562" s="24">
        <v>5561</v>
      </c>
    </row>
    <row r="3563" spans="1:1">
      <c r="A3563" s="24">
        <v>5562</v>
      </c>
    </row>
    <row r="3564" spans="1:1">
      <c r="A3564" s="24">
        <v>5563</v>
      </c>
    </row>
    <row r="3565" spans="1:1">
      <c r="A3565" s="24">
        <v>5564</v>
      </c>
    </row>
    <row r="3566" spans="1:1">
      <c r="A3566" s="24">
        <v>5565</v>
      </c>
    </row>
    <row r="3567" spans="1:1">
      <c r="A3567" s="24">
        <v>5566</v>
      </c>
    </row>
    <row r="3568" spans="1:1">
      <c r="A3568" s="24">
        <v>5567</v>
      </c>
    </row>
    <row r="3569" spans="1:1">
      <c r="A3569" s="24">
        <v>5568</v>
      </c>
    </row>
    <row r="3570" spans="1:1">
      <c r="A3570" s="24">
        <v>5569</v>
      </c>
    </row>
    <row r="3571" spans="1:1">
      <c r="A3571" s="24">
        <v>5570</v>
      </c>
    </row>
    <row r="3572" spans="1:1">
      <c r="A3572" s="24">
        <v>5571</v>
      </c>
    </row>
    <row r="3573" spans="1:1">
      <c r="A3573" s="24">
        <v>5572</v>
      </c>
    </row>
    <row r="3574" spans="1:1">
      <c r="A3574" s="24">
        <v>5573</v>
      </c>
    </row>
    <row r="3575" spans="1:1">
      <c r="A3575" s="24">
        <v>5574</v>
      </c>
    </row>
    <row r="3576" spans="1:1">
      <c r="A3576" s="24">
        <v>5575</v>
      </c>
    </row>
    <row r="3577" spans="1:1">
      <c r="A3577" s="24">
        <v>5576</v>
      </c>
    </row>
    <row r="3578" spans="1:1">
      <c r="A3578" s="24">
        <v>5577</v>
      </c>
    </row>
    <row r="3579" spans="1:1">
      <c r="A3579" s="24">
        <v>5578</v>
      </c>
    </row>
    <row r="3580" spans="1:1">
      <c r="A3580" s="24">
        <v>5579</v>
      </c>
    </row>
    <row r="3581" spans="1:1">
      <c r="A3581" s="24">
        <v>5580</v>
      </c>
    </row>
    <row r="3582" spans="1:1">
      <c r="A3582" s="24">
        <v>5581</v>
      </c>
    </row>
    <row r="3583" spans="1:1">
      <c r="A3583" s="24">
        <v>5582</v>
      </c>
    </row>
    <row r="3584" spans="1:1">
      <c r="A3584" s="24">
        <v>5583</v>
      </c>
    </row>
    <row r="3585" spans="1:1">
      <c r="A3585" s="24">
        <v>5584</v>
      </c>
    </row>
    <row r="3586" spans="1:1">
      <c r="A3586" s="24">
        <v>5585</v>
      </c>
    </row>
    <row r="3587" spans="1:1">
      <c r="A3587" s="24">
        <v>5586</v>
      </c>
    </row>
    <row r="3588" spans="1:1">
      <c r="A3588" s="24">
        <v>5587</v>
      </c>
    </row>
    <row r="3589" spans="1:1">
      <c r="A3589" s="24">
        <v>5588</v>
      </c>
    </row>
    <row r="3590" spans="1:1">
      <c r="A3590" s="24">
        <v>5589</v>
      </c>
    </row>
    <row r="3591" spans="1:1">
      <c r="A3591" s="24">
        <v>5590</v>
      </c>
    </row>
    <row r="3592" spans="1:1">
      <c r="A3592" s="24">
        <v>5591</v>
      </c>
    </row>
    <row r="3593" spans="1:1">
      <c r="A3593" s="24">
        <v>5592</v>
      </c>
    </row>
    <row r="3594" spans="1:1">
      <c r="A3594" s="24">
        <v>5593</v>
      </c>
    </row>
    <row r="3595" spans="1:1">
      <c r="A3595" s="24">
        <v>5594</v>
      </c>
    </row>
    <row r="3596" spans="1:1">
      <c r="A3596" s="24">
        <v>5595</v>
      </c>
    </row>
    <row r="3597" spans="1:1">
      <c r="A3597" s="24">
        <v>5596</v>
      </c>
    </row>
    <row r="3598" spans="1:1">
      <c r="A3598" s="24">
        <v>5597</v>
      </c>
    </row>
    <row r="3599" spans="1:1">
      <c r="A3599" s="24">
        <v>5598</v>
      </c>
    </row>
    <row r="3600" spans="1:1">
      <c r="A3600" s="24">
        <v>5599</v>
      </c>
    </row>
    <row r="3601" spans="1:1">
      <c r="A3601" s="24">
        <v>5600</v>
      </c>
    </row>
    <row r="3602" spans="1:1">
      <c r="A3602" s="24">
        <v>5601</v>
      </c>
    </row>
    <row r="3603" spans="1:1">
      <c r="A3603" s="24">
        <v>5602</v>
      </c>
    </row>
    <row r="3604" spans="1:1">
      <c r="A3604" s="24">
        <v>5603</v>
      </c>
    </row>
    <row r="3605" spans="1:1">
      <c r="A3605" s="24">
        <v>5604</v>
      </c>
    </row>
    <row r="3606" spans="1:1">
      <c r="A3606" s="24">
        <v>5605</v>
      </c>
    </row>
    <row r="3607" spans="1:1">
      <c r="A3607" s="24">
        <v>5606</v>
      </c>
    </row>
    <row r="3608" spans="1:1">
      <c r="A3608" s="24">
        <v>5607</v>
      </c>
    </row>
    <row r="3609" spans="1:1">
      <c r="A3609" s="24">
        <v>5608</v>
      </c>
    </row>
    <row r="3610" spans="1:1">
      <c r="A3610" s="24">
        <v>5609</v>
      </c>
    </row>
    <row r="3611" spans="1:1">
      <c r="A3611" s="24">
        <v>5610</v>
      </c>
    </row>
    <row r="3612" spans="1:1">
      <c r="A3612" s="24">
        <v>5611</v>
      </c>
    </row>
    <row r="3613" spans="1:1">
      <c r="A3613" s="24">
        <v>5612</v>
      </c>
    </row>
    <row r="3614" spans="1:1">
      <c r="A3614" s="24">
        <v>5613</v>
      </c>
    </row>
    <row r="3615" spans="1:1">
      <c r="A3615" s="24">
        <v>5614</v>
      </c>
    </row>
    <row r="3616" spans="1:1">
      <c r="A3616" s="24">
        <v>5615</v>
      </c>
    </row>
    <row r="3617" spans="1:1">
      <c r="A3617" s="24">
        <v>5616</v>
      </c>
    </row>
    <row r="3618" spans="1:1">
      <c r="A3618" s="24">
        <v>5617</v>
      </c>
    </row>
    <row r="3619" spans="1:1">
      <c r="A3619" s="24">
        <v>5618</v>
      </c>
    </row>
    <row r="3620" spans="1:1">
      <c r="A3620" s="24">
        <v>5619</v>
      </c>
    </row>
    <row r="3621" spans="1:1">
      <c r="A3621" s="24">
        <v>5620</v>
      </c>
    </row>
    <row r="3622" spans="1:1">
      <c r="A3622" s="24">
        <v>5621</v>
      </c>
    </row>
    <row r="3623" spans="1:1">
      <c r="A3623" s="24">
        <v>5622</v>
      </c>
    </row>
    <row r="3624" spans="1:1">
      <c r="A3624" s="24">
        <v>5623</v>
      </c>
    </row>
    <row r="3625" spans="1:1">
      <c r="A3625" s="24">
        <v>5624</v>
      </c>
    </row>
    <row r="3626" spans="1:1">
      <c r="A3626" s="24">
        <v>5625</v>
      </c>
    </row>
    <row r="3627" spans="1:1">
      <c r="A3627" s="24">
        <v>5626</v>
      </c>
    </row>
    <row r="3628" spans="1:1">
      <c r="A3628" s="24">
        <v>5627</v>
      </c>
    </row>
    <row r="3629" spans="1:1">
      <c r="A3629" s="24">
        <v>5628</v>
      </c>
    </row>
    <row r="3630" spans="1:1">
      <c r="A3630" s="24">
        <v>5629</v>
      </c>
    </row>
    <row r="3631" spans="1:1">
      <c r="A3631" s="24">
        <v>5630</v>
      </c>
    </row>
    <row r="3632" spans="1:1">
      <c r="A3632" s="24">
        <v>5631</v>
      </c>
    </row>
    <row r="3633" spans="1:1">
      <c r="A3633" s="24">
        <v>5632</v>
      </c>
    </row>
    <row r="3634" spans="1:1">
      <c r="A3634" s="24">
        <v>5633</v>
      </c>
    </row>
    <row r="3635" spans="1:1">
      <c r="A3635" s="24">
        <v>5634</v>
      </c>
    </row>
    <row r="3636" spans="1:1">
      <c r="A3636" s="24">
        <v>5635</v>
      </c>
    </row>
    <row r="3637" spans="1:1">
      <c r="A3637" s="24">
        <v>5636</v>
      </c>
    </row>
    <row r="3638" spans="1:1">
      <c r="A3638" s="24">
        <v>5637</v>
      </c>
    </row>
    <row r="3639" spans="1:1">
      <c r="A3639" s="24">
        <v>5638</v>
      </c>
    </row>
    <row r="3640" spans="1:1">
      <c r="A3640" s="24">
        <v>5639</v>
      </c>
    </row>
    <row r="3641" spans="1:1">
      <c r="A3641" s="24">
        <v>5640</v>
      </c>
    </row>
    <row r="3642" spans="1:1">
      <c r="A3642" s="24">
        <v>5641</v>
      </c>
    </row>
    <row r="3643" spans="1:1">
      <c r="A3643" s="24">
        <v>5642</v>
      </c>
    </row>
    <row r="3644" spans="1:1">
      <c r="A3644" s="24">
        <v>5643</v>
      </c>
    </row>
    <row r="3645" spans="1:1">
      <c r="A3645" s="24">
        <v>5644</v>
      </c>
    </row>
    <row r="3646" spans="1:1">
      <c r="A3646" s="24">
        <v>5645</v>
      </c>
    </row>
    <row r="3647" spans="1:1">
      <c r="A3647" s="24">
        <v>5646</v>
      </c>
    </row>
    <row r="3648" spans="1:1">
      <c r="A3648" s="24">
        <v>5647</v>
      </c>
    </row>
    <row r="3649" spans="1:1">
      <c r="A3649" s="24">
        <v>5648</v>
      </c>
    </row>
    <row r="3650" spans="1:1">
      <c r="A3650" s="24">
        <v>5649</v>
      </c>
    </row>
    <row r="3651" spans="1:1">
      <c r="A3651" s="24">
        <v>5650</v>
      </c>
    </row>
    <row r="3652" spans="1:1">
      <c r="A3652" s="24">
        <v>5651</v>
      </c>
    </row>
    <row r="3653" spans="1:1">
      <c r="A3653" s="24">
        <v>5652</v>
      </c>
    </row>
    <row r="3654" spans="1:1">
      <c r="A3654" s="24">
        <v>5653</v>
      </c>
    </row>
    <row r="3655" spans="1:1">
      <c r="A3655" s="24">
        <v>5654</v>
      </c>
    </row>
    <row r="3656" spans="1:1">
      <c r="A3656" s="24">
        <v>5655</v>
      </c>
    </row>
    <row r="3657" spans="1:1">
      <c r="A3657" s="24">
        <v>5656</v>
      </c>
    </row>
    <row r="3658" spans="1:1">
      <c r="A3658" s="24">
        <v>5657</v>
      </c>
    </row>
    <row r="3659" spans="1:1">
      <c r="A3659" s="24">
        <v>5658</v>
      </c>
    </row>
    <row r="3660" spans="1:1">
      <c r="A3660" s="24">
        <v>5659</v>
      </c>
    </row>
    <row r="3661" spans="1:1">
      <c r="A3661" s="24">
        <v>5660</v>
      </c>
    </row>
    <row r="3662" spans="1:1">
      <c r="A3662" s="24">
        <v>5661</v>
      </c>
    </row>
    <row r="3663" spans="1:1">
      <c r="A3663" s="24">
        <v>5662</v>
      </c>
    </row>
    <row r="3664" spans="1:1">
      <c r="A3664" s="24">
        <v>5663</v>
      </c>
    </row>
    <row r="3665" spans="1:1">
      <c r="A3665" s="24">
        <v>5664</v>
      </c>
    </row>
    <row r="3666" spans="1:1">
      <c r="A3666" s="24">
        <v>5665</v>
      </c>
    </row>
    <row r="3667" spans="1:1">
      <c r="A3667" s="24">
        <v>5666</v>
      </c>
    </row>
    <row r="3668" spans="1:1">
      <c r="A3668" s="24">
        <v>5667</v>
      </c>
    </row>
    <row r="3669" spans="1:1">
      <c r="A3669" s="24">
        <v>5668</v>
      </c>
    </row>
    <row r="3670" spans="1:1">
      <c r="A3670" s="24">
        <v>5669</v>
      </c>
    </row>
    <row r="3671" spans="1:1">
      <c r="A3671" s="24">
        <v>5670</v>
      </c>
    </row>
    <row r="3672" spans="1:1">
      <c r="A3672" s="24">
        <v>5671</v>
      </c>
    </row>
    <row r="3673" spans="1:1">
      <c r="A3673" s="24">
        <v>5672</v>
      </c>
    </row>
    <row r="3674" spans="1:1">
      <c r="A3674" s="24">
        <v>5673</v>
      </c>
    </row>
    <row r="3675" spans="1:1">
      <c r="A3675" s="24">
        <v>5674</v>
      </c>
    </row>
    <row r="3676" spans="1:1">
      <c r="A3676" s="24">
        <v>5675</v>
      </c>
    </row>
    <row r="3677" spans="1:1">
      <c r="A3677" s="24">
        <v>5676</v>
      </c>
    </row>
    <row r="3678" spans="1:1">
      <c r="A3678" s="24">
        <v>5677</v>
      </c>
    </row>
    <row r="3679" spans="1:1">
      <c r="A3679" s="24">
        <v>5678</v>
      </c>
    </row>
    <row r="3680" spans="1:1">
      <c r="A3680" s="24">
        <v>5679</v>
      </c>
    </row>
    <row r="3681" spans="1:1">
      <c r="A3681" s="24">
        <v>5680</v>
      </c>
    </row>
    <row r="3682" spans="1:1">
      <c r="A3682" s="24">
        <v>5681</v>
      </c>
    </row>
    <row r="3683" spans="1:1">
      <c r="A3683" s="24">
        <v>5682</v>
      </c>
    </row>
    <row r="3684" spans="1:1">
      <c r="A3684" s="24">
        <v>5683</v>
      </c>
    </row>
    <row r="3685" spans="1:1">
      <c r="A3685" s="24">
        <v>5684</v>
      </c>
    </row>
    <row r="3686" spans="1:1">
      <c r="A3686" s="24">
        <v>5685</v>
      </c>
    </row>
    <row r="3687" spans="1:1">
      <c r="A3687" s="24">
        <v>5686</v>
      </c>
    </row>
    <row r="3688" spans="1:1">
      <c r="A3688" s="24">
        <v>5687</v>
      </c>
    </row>
    <row r="3689" spans="1:1">
      <c r="A3689" s="24">
        <v>5688</v>
      </c>
    </row>
    <row r="3690" spans="1:1">
      <c r="A3690" s="24">
        <v>5689</v>
      </c>
    </row>
    <row r="3691" spans="1:1">
      <c r="A3691" s="24">
        <v>5690</v>
      </c>
    </row>
    <row r="3692" spans="1:1">
      <c r="A3692" s="24">
        <v>5691</v>
      </c>
    </row>
    <row r="3693" spans="1:1">
      <c r="A3693" s="24">
        <v>5692</v>
      </c>
    </row>
    <row r="3694" spans="1:1">
      <c r="A3694" s="24">
        <v>5693</v>
      </c>
    </row>
    <row r="3695" spans="1:1">
      <c r="A3695" s="24">
        <v>5694</v>
      </c>
    </row>
    <row r="3696" spans="1:1">
      <c r="A3696" s="24">
        <v>5695</v>
      </c>
    </row>
    <row r="3697" spans="1:1">
      <c r="A3697" s="24">
        <v>5696</v>
      </c>
    </row>
    <row r="3698" spans="1:1">
      <c r="A3698" s="24">
        <v>5697</v>
      </c>
    </row>
    <row r="3699" spans="1:1">
      <c r="A3699" s="24">
        <v>5698</v>
      </c>
    </row>
    <row r="3700" spans="1:1">
      <c r="A3700" s="24">
        <v>5699</v>
      </c>
    </row>
    <row r="3701" spans="1:1">
      <c r="A3701" s="24">
        <v>5700</v>
      </c>
    </row>
    <row r="3702" spans="1:1">
      <c r="A3702" s="24">
        <v>5701</v>
      </c>
    </row>
    <row r="3703" spans="1:1">
      <c r="A3703" s="24">
        <v>5702</v>
      </c>
    </row>
    <row r="3704" spans="1:1">
      <c r="A3704" s="24">
        <v>5703</v>
      </c>
    </row>
    <row r="3705" spans="1:1">
      <c r="A3705" s="24">
        <v>5704</v>
      </c>
    </row>
    <row r="3706" spans="1:1">
      <c r="A3706" s="24">
        <v>5705</v>
      </c>
    </row>
    <row r="3707" spans="1:1">
      <c r="A3707" s="24">
        <v>5706</v>
      </c>
    </row>
    <row r="3708" spans="1:1">
      <c r="A3708" s="24">
        <v>5707</v>
      </c>
    </row>
    <row r="3709" spans="1:1">
      <c r="A3709" s="24">
        <v>5708</v>
      </c>
    </row>
    <row r="3710" spans="1:1">
      <c r="A3710" s="24">
        <v>5709</v>
      </c>
    </row>
    <row r="3711" spans="1:1">
      <c r="A3711" s="24">
        <v>5710</v>
      </c>
    </row>
    <row r="3712" spans="1:1">
      <c r="A3712" s="24">
        <v>5711</v>
      </c>
    </row>
    <row r="3713" spans="1:1">
      <c r="A3713" s="24">
        <v>5712</v>
      </c>
    </row>
    <row r="3714" spans="1:1">
      <c r="A3714" s="24">
        <v>5713</v>
      </c>
    </row>
    <row r="3715" spans="1:1">
      <c r="A3715" s="24">
        <v>5714</v>
      </c>
    </row>
    <row r="3716" spans="1:1">
      <c r="A3716" s="24">
        <v>5715</v>
      </c>
    </row>
    <row r="3717" spans="1:1">
      <c r="A3717" s="24">
        <v>5716</v>
      </c>
    </row>
    <row r="3718" spans="1:1">
      <c r="A3718" s="24">
        <v>5717</v>
      </c>
    </row>
    <row r="3719" spans="1:1">
      <c r="A3719" s="24">
        <v>5718</v>
      </c>
    </row>
    <row r="3720" spans="1:1">
      <c r="A3720" s="24">
        <v>5719</v>
      </c>
    </row>
    <row r="3721" spans="1:1">
      <c r="A3721" s="24">
        <v>5720</v>
      </c>
    </row>
    <row r="3722" spans="1:1">
      <c r="A3722" s="24">
        <v>5721</v>
      </c>
    </row>
    <row r="3723" spans="1:1">
      <c r="A3723" s="24">
        <v>5722</v>
      </c>
    </row>
    <row r="3724" spans="1:1">
      <c r="A3724" s="24">
        <v>5723</v>
      </c>
    </row>
    <row r="3725" spans="1:1">
      <c r="A3725" s="24">
        <v>5724</v>
      </c>
    </row>
    <row r="3726" spans="1:1">
      <c r="A3726" s="24">
        <v>5725</v>
      </c>
    </row>
    <row r="3727" spans="1:1">
      <c r="A3727" s="24">
        <v>5726</v>
      </c>
    </row>
    <row r="3728" spans="1:1">
      <c r="A3728" s="24">
        <v>5727</v>
      </c>
    </row>
    <row r="3729" spans="1:1">
      <c r="A3729" s="24">
        <v>5728</v>
      </c>
    </row>
    <row r="3730" spans="1:1">
      <c r="A3730" s="24">
        <v>5729</v>
      </c>
    </row>
    <row r="3731" spans="1:1">
      <c r="A3731" s="24">
        <v>5730</v>
      </c>
    </row>
    <row r="3732" spans="1:1">
      <c r="A3732" s="24">
        <v>5731</v>
      </c>
    </row>
    <row r="3733" spans="1:1">
      <c r="A3733" s="24">
        <v>5732</v>
      </c>
    </row>
    <row r="3734" spans="1:1">
      <c r="A3734" s="24">
        <v>5733</v>
      </c>
    </row>
    <row r="3735" spans="1:1">
      <c r="A3735" s="24">
        <v>5734</v>
      </c>
    </row>
    <row r="3736" spans="1:1">
      <c r="A3736" s="24">
        <v>5735</v>
      </c>
    </row>
    <row r="3737" spans="1:1">
      <c r="A3737" s="24">
        <v>5736</v>
      </c>
    </row>
    <row r="3738" spans="1:1">
      <c r="A3738" s="24">
        <v>5737</v>
      </c>
    </row>
    <row r="3739" spans="1:1">
      <c r="A3739" s="24">
        <v>5738</v>
      </c>
    </row>
    <row r="3740" spans="1:1">
      <c r="A3740" s="24">
        <v>5739</v>
      </c>
    </row>
    <row r="3741" spans="1:1">
      <c r="A3741" s="24">
        <v>5740</v>
      </c>
    </row>
    <row r="3742" spans="1:1">
      <c r="A3742" s="24">
        <v>5741</v>
      </c>
    </row>
    <row r="3743" spans="1:1">
      <c r="A3743" s="24">
        <v>5742</v>
      </c>
    </row>
    <row r="3744" spans="1:1">
      <c r="A3744" s="24">
        <v>5743</v>
      </c>
    </row>
    <row r="3745" spans="1:1">
      <c r="A3745" s="24">
        <v>5744</v>
      </c>
    </row>
    <row r="3746" spans="1:1">
      <c r="A3746" s="24">
        <v>5745</v>
      </c>
    </row>
    <row r="3747" spans="1:1">
      <c r="A3747" s="24">
        <v>5746</v>
      </c>
    </row>
    <row r="3748" spans="1:1">
      <c r="A3748" s="24">
        <v>5747</v>
      </c>
    </row>
    <row r="3749" spans="1:1">
      <c r="A3749" s="24">
        <v>5748</v>
      </c>
    </row>
    <row r="3750" spans="1:1">
      <c r="A3750" s="24">
        <v>5749</v>
      </c>
    </row>
    <row r="3751" spans="1:1">
      <c r="A3751" s="24">
        <v>5750</v>
      </c>
    </row>
    <row r="3752" spans="1:1">
      <c r="A3752" s="24">
        <v>5751</v>
      </c>
    </row>
    <row r="3753" spans="1:1">
      <c r="A3753" s="24">
        <v>5752</v>
      </c>
    </row>
    <row r="3754" spans="1:1">
      <c r="A3754" s="24">
        <v>5753</v>
      </c>
    </row>
    <row r="3755" spans="1:1">
      <c r="A3755" s="24">
        <v>5754</v>
      </c>
    </row>
    <row r="3756" spans="1:1">
      <c r="A3756" s="24">
        <v>5755</v>
      </c>
    </row>
    <row r="3757" spans="1:1">
      <c r="A3757" s="24">
        <v>5756</v>
      </c>
    </row>
    <row r="3758" spans="1:1">
      <c r="A3758" s="24">
        <v>5757</v>
      </c>
    </row>
    <row r="3759" spans="1:1">
      <c r="A3759" s="24">
        <v>5758</v>
      </c>
    </row>
    <row r="3760" spans="1:1">
      <c r="A3760" s="24">
        <v>5759</v>
      </c>
    </row>
    <row r="3761" spans="1:1">
      <c r="A3761" s="24">
        <v>5760</v>
      </c>
    </row>
    <row r="3762" spans="1:1">
      <c r="A3762" s="24">
        <v>5761</v>
      </c>
    </row>
    <row r="3763" spans="1:1">
      <c r="A3763" s="24">
        <v>5762</v>
      </c>
    </row>
    <row r="3764" spans="1:1">
      <c r="A3764" s="24">
        <v>5763</v>
      </c>
    </row>
    <row r="3765" spans="1:1">
      <c r="A3765" s="24">
        <v>5764</v>
      </c>
    </row>
    <row r="3766" spans="1:1">
      <c r="A3766" s="24">
        <v>5765</v>
      </c>
    </row>
    <row r="3767" spans="1:1">
      <c r="A3767" s="24">
        <v>5766</v>
      </c>
    </row>
    <row r="3768" spans="1:1">
      <c r="A3768" s="24">
        <v>5767</v>
      </c>
    </row>
    <row r="3769" spans="1:1">
      <c r="A3769" s="24">
        <v>5768</v>
      </c>
    </row>
    <row r="3770" spans="1:1">
      <c r="A3770" s="24">
        <v>5769</v>
      </c>
    </row>
    <row r="3771" spans="1:1">
      <c r="A3771" s="24">
        <v>5770</v>
      </c>
    </row>
    <row r="3772" spans="1:1">
      <c r="A3772" s="24">
        <v>5771</v>
      </c>
    </row>
    <row r="3773" spans="1:1">
      <c r="A3773" s="24">
        <v>5772</v>
      </c>
    </row>
    <row r="3774" spans="1:1">
      <c r="A3774" s="24">
        <v>5773</v>
      </c>
    </row>
    <row r="3775" spans="1:1">
      <c r="A3775" s="24">
        <v>5774</v>
      </c>
    </row>
    <row r="3776" spans="1:1">
      <c r="A3776" s="24">
        <v>5775</v>
      </c>
    </row>
    <row r="3777" spans="1:1">
      <c r="A3777" s="24">
        <v>5776</v>
      </c>
    </row>
    <row r="3778" spans="1:1">
      <c r="A3778" s="24">
        <v>5777</v>
      </c>
    </row>
    <row r="3779" spans="1:1">
      <c r="A3779" s="24">
        <v>5778</v>
      </c>
    </row>
    <row r="3780" spans="1:1">
      <c r="A3780" s="24">
        <v>5779</v>
      </c>
    </row>
    <row r="3781" spans="1:1">
      <c r="A3781" s="24">
        <v>5780</v>
      </c>
    </row>
    <row r="3782" spans="1:1">
      <c r="A3782" s="24">
        <v>5781</v>
      </c>
    </row>
    <row r="3783" spans="1:1">
      <c r="A3783" s="24">
        <v>5782</v>
      </c>
    </row>
    <row r="3784" spans="1:1">
      <c r="A3784" s="24">
        <v>5783</v>
      </c>
    </row>
    <row r="3785" spans="1:1">
      <c r="A3785" s="24">
        <v>5784</v>
      </c>
    </row>
    <row r="3786" spans="1:1">
      <c r="A3786" s="24">
        <v>5785</v>
      </c>
    </row>
    <row r="3787" spans="1:1">
      <c r="A3787" s="24">
        <v>5786</v>
      </c>
    </row>
    <row r="3788" spans="1:1">
      <c r="A3788" s="24">
        <v>5787</v>
      </c>
    </row>
    <row r="3789" spans="1:1">
      <c r="A3789" s="24">
        <v>5788</v>
      </c>
    </row>
    <row r="3790" spans="1:1">
      <c r="A3790" s="24">
        <v>5789</v>
      </c>
    </row>
    <row r="3791" spans="1:1">
      <c r="A3791" s="24">
        <v>5790</v>
      </c>
    </row>
    <row r="3792" spans="1:1">
      <c r="A3792" s="24">
        <v>5791</v>
      </c>
    </row>
    <row r="3793" spans="1:1">
      <c r="A3793" s="24">
        <v>5792</v>
      </c>
    </row>
    <row r="3794" spans="1:1">
      <c r="A3794" s="24">
        <v>5793</v>
      </c>
    </row>
    <row r="3795" spans="1:1">
      <c r="A3795" s="24">
        <v>5794</v>
      </c>
    </row>
    <row r="3796" spans="1:1">
      <c r="A3796" s="24">
        <v>5795</v>
      </c>
    </row>
    <row r="3797" spans="1:1">
      <c r="A3797" s="24">
        <v>5796</v>
      </c>
    </row>
    <row r="3798" spans="1:1">
      <c r="A3798" s="24">
        <v>5797</v>
      </c>
    </row>
    <row r="3799" spans="1:1">
      <c r="A3799" s="24">
        <v>5798</v>
      </c>
    </row>
    <row r="3800" spans="1:1">
      <c r="A3800" s="24">
        <v>5799</v>
      </c>
    </row>
    <row r="3801" spans="1:1">
      <c r="A3801" s="24">
        <v>5800</v>
      </c>
    </row>
    <row r="3802" spans="1:1">
      <c r="A3802" s="24">
        <v>5801</v>
      </c>
    </row>
    <row r="3803" spans="1:1">
      <c r="A3803" s="24">
        <v>5802</v>
      </c>
    </row>
    <row r="3804" spans="1:1">
      <c r="A3804" s="24">
        <v>5803</v>
      </c>
    </row>
    <row r="3805" spans="1:1">
      <c r="A3805" s="24">
        <v>5804</v>
      </c>
    </row>
    <row r="3806" spans="1:1">
      <c r="A3806" s="24">
        <v>5805</v>
      </c>
    </row>
    <row r="3807" spans="1:1">
      <c r="A3807" s="24">
        <v>5806</v>
      </c>
    </row>
    <row r="3808" spans="1:1">
      <c r="A3808" s="24">
        <v>5807</v>
      </c>
    </row>
    <row r="3809" spans="1:1">
      <c r="A3809" s="24">
        <v>5808</v>
      </c>
    </row>
    <row r="3810" spans="1:1">
      <c r="A3810" s="24">
        <v>5809</v>
      </c>
    </row>
    <row r="3811" spans="1:1">
      <c r="A3811" s="24">
        <v>5810</v>
      </c>
    </row>
    <row r="3812" spans="1:1">
      <c r="A3812" s="24">
        <v>5811</v>
      </c>
    </row>
    <row r="3813" spans="1:1">
      <c r="A3813" s="24">
        <v>5812</v>
      </c>
    </row>
    <row r="3814" spans="1:1">
      <c r="A3814" s="24">
        <v>5813</v>
      </c>
    </row>
    <row r="3815" spans="1:1">
      <c r="A3815" s="24">
        <v>5814</v>
      </c>
    </row>
    <row r="3816" spans="1:1">
      <c r="A3816" s="24">
        <v>5815</v>
      </c>
    </row>
    <row r="3817" spans="1:1">
      <c r="A3817" s="24">
        <v>5816</v>
      </c>
    </row>
    <row r="3818" spans="1:1">
      <c r="A3818" s="24">
        <v>5817</v>
      </c>
    </row>
    <row r="3819" spans="1:1">
      <c r="A3819" s="24">
        <v>5818</v>
      </c>
    </row>
    <row r="3820" spans="1:1">
      <c r="A3820" s="24">
        <v>5819</v>
      </c>
    </row>
    <row r="3821" spans="1:1">
      <c r="A3821" s="24">
        <v>5820</v>
      </c>
    </row>
    <row r="3822" spans="1:1">
      <c r="A3822" s="24">
        <v>5821</v>
      </c>
    </row>
    <row r="3823" spans="1:1">
      <c r="A3823" s="24">
        <v>5822</v>
      </c>
    </row>
    <row r="3824" spans="1:1">
      <c r="A3824" s="24">
        <v>5823</v>
      </c>
    </row>
    <row r="3825" spans="1:1">
      <c r="A3825" s="24">
        <v>5824</v>
      </c>
    </row>
    <row r="3826" spans="1:1">
      <c r="A3826" s="24">
        <v>5825</v>
      </c>
    </row>
    <row r="3827" spans="1:1">
      <c r="A3827" s="24">
        <v>5826</v>
      </c>
    </row>
    <row r="3828" spans="1:1">
      <c r="A3828" s="24">
        <v>5827</v>
      </c>
    </row>
    <row r="3829" spans="1:1">
      <c r="A3829" s="24">
        <v>5828</v>
      </c>
    </row>
    <row r="3830" spans="1:1">
      <c r="A3830" s="24">
        <v>5829</v>
      </c>
    </row>
    <row r="3831" spans="1:1">
      <c r="A3831" s="24">
        <v>5830</v>
      </c>
    </row>
    <row r="3832" spans="1:1">
      <c r="A3832" s="24">
        <v>5831</v>
      </c>
    </row>
    <row r="3833" spans="1:1">
      <c r="A3833" s="24">
        <v>5832</v>
      </c>
    </row>
    <row r="3834" spans="1:1">
      <c r="A3834" s="24">
        <v>5833</v>
      </c>
    </row>
    <row r="3835" spans="1:1">
      <c r="A3835" s="24">
        <v>5834</v>
      </c>
    </row>
    <row r="3836" spans="1:1">
      <c r="A3836" s="24">
        <v>5835</v>
      </c>
    </row>
    <row r="3837" spans="1:1">
      <c r="A3837" s="24">
        <v>5836</v>
      </c>
    </row>
    <row r="3838" spans="1:1">
      <c r="A3838" s="24">
        <v>5837</v>
      </c>
    </row>
    <row r="3839" spans="1:1">
      <c r="A3839" s="24">
        <v>5838</v>
      </c>
    </row>
    <row r="3840" spans="1:1">
      <c r="A3840" s="24">
        <v>5839</v>
      </c>
    </row>
    <row r="3841" spans="1:1">
      <c r="A3841" s="24">
        <v>5840</v>
      </c>
    </row>
    <row r="3842" spans="1:1">
      <c r="A3842" s="24">
        <v>5841</v>
      </c>
    </row>
    <row r="3843" spans="1:1">
      <c r="A3843" s="24">
        <v>5842</v>
      </c>
    </row>
    <row r="3844" spans="1:1">
      <c r="A3844" s="24">
        <v>5843</v>
      </c>
    </row>
    <row r="3845" spans="1:1">
      <c r="A3845" s="24">
        <v>5844</v>
      </c>
    </row>
    <row r="3846" spans="1:1">
      <c r="A3846" s="24">
        <v>5845</v>
      </c>
    </row>
    <row r="3847" spans="1:1">
      <c r="A3847" s="24">
        <v>5846</v>
      </c>
    </row>
    <row r="3848" spans="1:1">
      <c r="A3848" s="24">
        <v>5847</v>
      </c>
    </row>
    <row r="3849" spans="1:1">
      <c r="A3849" s="24">
        <v>5848</v>
      </c>
    </row>
    <row r="3850" spans="1:1">
      <c r="A3850" s="24">
        <v>5849</v>
      </c>
    </row>
    <row r="3851" spans="1:1">
      <c r="A3851" s="24">
        <v>5850</v>
      </c>
    </row>
    <row r="3852" spans="1:1">
      <c r="A3852" s="24">
        <v>5851</v>
      </c>
    </row>
    <row r="3853" spans="1:1">
      <c r="A3853" s="24">
        <v>5852</v>
      </c>
    </row>
    <row r="3854" spans="1:1">
      <c r="A3854" s="24">
        <v>5853</v>
      </c>
    </row>
    <row r="3855" spans="1:1">
      <c r="A3855" s="24">
        <v>5854</v>
      </c>
    </row>
    <row r="3856" spans="1:1">
      <c r="A3856" s="24">
        <v>5855</v>
      </c>
    </row>
    <row r="3857" spans="1:1">
      <c r="A3857" s="24">
        <v>5856</v>
      </c>
    </row>
    <row r="3858" spans="1:1">
      <c r="A3858" s="24">
        <v>5857</v>
      </c>
    </row>
    <row r="3859" spans="1:1">
      <c r="A3859" s="24">
        <v>5858</v>
      </c>
    </row>
    <row r="3860" spans="1:1">
      <c r="A3860" s="24">
        <v>5859</v>
      </c>
    </row>
    <row r="3861" spans="1:1">
      <c r="A3861" s="24">
        <v>5860</v>
      </c>
    </row>
    <row r="3862" spans="1:1">
      <c r="A3862" s="24">
        <v>5861</v>
      </c>
    </row>
    <row r="3863" spans="1:1">
      <c r="A3863" s="24">
        <v>5862</v>
      </c>
    </row>
    <row r="3864" spans="1:1">
      <c r="A3864" s="24">
        <v>5863</v>
      </c>
    </row>
    <row r="3865" spans="1:1">
      <c r="A3865" s="24">
        <v>5864</v>
      </c>
    </row>
    <row r="3866" spans="1:1">
      <c r="A3866" s="24">
        <v>5865</v>
      </c>
    </row>
    <row r="3867" spans="1:1">
      <c r="A3867" s="24">
        <v>5866</v>
      </c>
    </row>
    <row r="3868" spans="1:1">
      <c r="A3868" s="24">
        <v>5867</v>
      </c>
    </row>
    <row r="3869" spans="1:1">
      <c r="A3869" s="24">
        <v>5868</v>
      </c>
    </row>
    <row r="3870" spans="1:1">
      <c r="A3870" s="24">
        <v>5869</v>
      </c>
    </row>
    <row r="3871" spans="1:1">
      <c r="A3871" s="24">
        <v>5870</v>
      </c>
    </row>
    <row r="3872" spans="1:1">
      <c r="A3872" s="24">
        <v>5871</v>
      </c>
    </row>
    <row r="3873" spans="1:1">
      <c r="A3873" s="24">
        <v>5872</v>
      </c>
    </row>
    <row r="3874" spans="1:1">
      <c r="A3874" s="24">
        <v>5873</v>
      </c>
    </row>
    <row r="3875" spans="1:1">
      <c r="A3875" s="24">
        <v>5874</v>
      </c>
    </row>
    <row r="3876" spans="1:1">
      <c r="A3876" s="24">
        <v>5875</v>
      </c>
    </row>
    <row r="3877" spans="1:1">
      <c r="A3877" s="24">
        <v>5876</v>
      </c>
    </row>
    <row r="3878" spans="1:1">
      <c r="A3878" s="24">
        <v>5877</v>
      </c>
    </row>
    <row r="3879" spans="1:1">
      <c r="A3879" s="24">
        <v>5878</v>
      </c>
    </row>
    <row r="3880" spans="1:1">
      <c r="A3880" s="24">
        <v>5879</v>
      </c>
    </row>
    <row r="3881" spans="1:1">
      <c r="A3881" s="24">
        <v>5880</v>
      </c>
    </row>
    <row r="3882" spans="1:1">
      <c r="A3882" s="24">
        <v>5881</v>
      </c>
    </row>
    <row r="3883" spans="1:1">
      <c r="A3883" s="24">
        <v>5882</v>
      </c>
    </row>
    <row r="3884" spans="1:1">
      <c r="A3884" s="24">
        <v>5883</v>
      </c>
    </row>
    <row r="3885" spans="1:1">
      <c r="A3885" s="24">
        <v>5884</v>
      </c>
    </row>
    <row r="3886" spans="1:1">
      <c r="A3886" s="24">
        <v>5885</v>
      </c>
    </row>
    <row r="3887" spans="1:1">
      <c r="A3887" s="24">
        <v>5886</v>
      </c>
    </row>
    <row r="3888" spans="1:1">
      <c r="A3888" s="24">
        <v>5887</v>
      </c>
    </row>
    <row r="3889" spans="1:1">
      <c r="A3889" s="24">
        <v>5888</v>
      </c>
    </row>
    <row r="3890" spans="1:1">
      <c r="A3890" s="24">
        <v>5889</v>
      </c>
    </row>
    <row r="3891" spans="1:1">
      <c r="A3891" s="24">
        <v>5890</v>
      </c>
    </row>
    <row r="3892" spans="1:1">
      <c r="A3892" s="24">
        <v>5891</v>
      </c>
    </row>
    <row r="3893" spans="1:1">
      <c r="A3893" s="24">
        <v>5892</v>
      </c>
    </row>
    <row r="3894" spans="1:1">
      <c r="A3894" s="24">
        <v>5893</v>
      </c>
    </row>
    <row r="3895" spans="1:1">
      <c r="A3895" s="24">
        <v>5894</v>
      </c>
    </row>
    <row r="3896" spans="1:1">
      <c r="A3896" s="24">
        <v>5895</v>
      </c>
    </row>
    <row r="3897" spans="1:1">
      <c r="A3897" s="24">
        <v>5896</v>
      </c>
    </row>
    <row r="3898" spans="1:1">
      <c r="A3898" s="24">
        <v>5897</v>
      </c>
    </row>
    <row r="3899" spans="1:1">
      <c r="A3899" s="24">
        <v>5898</v>
      </c>
    </row>
    <row r="3900" spans="1:1">
      <c r="A3900" s="24">
        <v>5899</v>
      </c>
    </row>
    <row r="3901" spans="1:1">
      <c r="A3901" s="24">
        <v>5900</v>
      </c>
    </row>
    <row r="3902" spans="1:1">
      <c r="A3902" s="24">
        <v>5901</v>
      </c>
    </row>
    <row r="3903" spans="1:1">
      <c r="A3903" s="24">
        <v>5902</v>
      </c>
    </row>
    <row r="3904" spans="1:1">
      <c r="A3904" s="24">
        <v>5903</v>
      </c>
    </row>
    <row r="3905" spans="1:1">
      <c r="A3905" s="24">
        <v>5904</v>
      </c>
    </row>
    <row r="3906" spans="1:1">
      <c r="A3906" s="24">
        <v>5905</v>
      </c>
    </row>
    <row r="3907" spans="1:1">
      <c r="A3907" s="24">
        <v>5906</v>
      </c>
    </row>
    <row r="3908" spans="1:1">
      <c r="A3908" s="24">
        <v>5907</v>
      </c>
    </row>
    <row r="3909" spans="1:1">
      <c r="A3909" s="24">
        <v>5908</v>
      </c>
    </row>
    <row r="3910" spans="1:1">
      <c r="A3910" s="24">
        <v>5909</v>
      </c>
    </row>
    <row r="3911" spans="1:1">
      <c r="A3911" s="24">
        <v>5910</v>
      </c>
    </row>
    <row r="3912" spans="1:1">
      <c r="A3912" s="24">
        <v>5911</v>
      </c>
    </row>
    <row r="3913" spans="1:1">
      <c r="A3913" s="24">
        <v>5912</v>
      </c>
    </row>
    <row r="3914" spans="1:1">
      <c r="A3914" s="24">
        <v>5913</v>
      </c>
    </row>
    <row r="3915" spans="1:1">
      <c r="A3915" s="24">
        <v>5914</v>
      </c>
    </row>
    <row r="3916" spans="1:1">
      <c r="A3916" s="24">
        <v>5915</v>
      </c>
    </row>
    <row r="3917" spans="1:1">
      <c r="A3917" s="24">
        <v>5916</v>
      </c>
    </row>
    <row r="3918" spans="1:1">
      <c r="A3918" s="24">
        <v>5917</v>
      </c>
    </row>
    <row r="3919" spans="1:1">
      <c r="A3919" s="24">
        <v>5918</v>
      </c>
    </row>
    <row r="3920" spans="1:1">
      <c r="A3920" s="24">
        <v>5919</v>
      </c>
    </row>
    <row r="3921" spans="1:1">
      <c r="A3921" s="24">
        <v>5920</v>
      </c>
    </row>
    <row r="3922" spans="1:1">
      <c r="A3922" s="24">
        <v>5921</v>
      </c>
    </row>
    <row r="3923" spans="1:1">
      <c r="A3923" s="24">
        <v>5922</v>
      </c>
    </row>
    <row r="3924" spans="1:1">
      <c r="A3924" s="24">
        <v>5923</v>
      </c>
    </row>
    <row r="3925" spans="1:1">
      <c r="A3925" s="24">
        <v>5924</v>
      </c>
    </row>
    <row r="3926" spans="1:1">
      <c r="A3926" s="24">
        <v>5925</v>
      </c>
    </row>
    <row r="3927" spans="1:1">
      <c r="A3927" s="24">
        <v>5926</v>
      </c>
    </row>
    <row r="3928" spans="1:1">
      <c r="A3928" s="24">
        <v>5927</v>
      </c>
    </row>
    <row r="3929" spans="1:1">
      <c r="A3929" s="24">
        <v>5928</v>
      </c>
    </row>
    <row r="3930" spans="1:1">
      <c r="A3930" s="24">
        <v>5929</v>
      </c>
    </row>
    <row r="3931" spans="1:1">
      <c r="A3931" s="24">
        <v>5930</v>
      </c>
    </row>
    <row r="3932" spans="1:1">
      <c r="A3932" s="24">
        <v>5931</v>
      </c>
    </row>
    <row r="3933" spans="1:1">
      <c r="A3933" s="24">
        <v>5932</v>
      </c>
    </row>
    <row r="3934" spans="1:1">
      <c r="A3934" s="24">
        <v>5933</v>
      </c>
    </row>
    <row r="3935" spans="1:1">
      <c r="A3935" s="24">
        <v>5934</v>
      </c>
    </row>
    <row r="3936" spans="1:1">
      <c r="A3936" s="24">
        <v>5935</v>
      </c>
    </row>
    <row r="3937" spans="1:1">
      <c r="A3937" s="24">
        <v>5936</v>
      </c>
    </row>
    <row r="3938" spans="1:1">
      <c r="A3938" s="24">
        <v>5937</v>
      </c>
    </row>
    <row r="3939" spans="1:1">
      <c r="A3939" s="24">
        <v>5938</v>
      </c>
    </row>
    <row r="3940" spans="1:1">
      <c r="A3940" s="24">
        <v>5939</v>
      </c>
    </row>
    <row r="3941" spans="1:1">
      <c r="A3941" s="24">
        <v>5940</v>
      </c>
    </row>
    <row r="3942" spans="1:1">
      <c r="A3942" s="24">
        <v>5941</v>
      </c>
    </row>
    <row r="3943" spans="1:1">
      <c r="A3943" s="24">
        <v>5942</v>
      </c>
    </row>
    <row r="3944" spans="1:1">
      <c r="A3944" s="24">
        <v>5943</v>
      </c>
    </row>
    <row r="3945" spans="1:1">
      <c r="A3945" s="24">
        <v>5944</v>
      </c>
    </row>
    <row r="3946" spans="1:1">
      <c r="A3946" s="24">
        <v>5945</v>
      </c>
    </row>
    <row r="3947" spans="1:1">
      <c r="A3947" s="24">
        <v>5946</v>
      </c>
    </row>
    <row r="3948" spans="1:1">
      <c r="A3948" s="24">
        <v>5947</v>
      </c>
    </row>
    <row r="3949" spans="1:1">
      <c r="A3949" s="24">
        <v>5948</v>
      </c>
    </row>
    <row r="3950" spans="1:1">
      <c r="A3950" s="24">
        <v>5949</v>
      </c>
    </row>
    <row r="3951" spans="1:1">
      <c r="A3951" s="24">
        <v>5950</v>
      </c>
    </row>
    <row r="3952" spans="1:1">
      <c r="A3952" s="24">
        <v>5951</v>
      </c>
    </row>
    <row r="3953" spans="1:1">
      <c r="A3953" s="24">
        <v>5952</v>
      </c>
    </row>
    <row r="3954" spans="1:1">
      <c r="A3954" s="24">
        <v>5953</v>
      </c>
    </row>
    <row r="3955" spans="1:1">
      <c r="A3955" s="24">
        <v>5954</v>
      </c>
    </row>
    <row r="3956" spans="1:1">
      <c r="A3956" s="24">
        <v>5955</v>
      </c>
    </row>
    <row r="3957" spans="1:1">
      <c r="A3957" s="24">
        <v>5956</v>
      </c>
    </row>
    <row r="3958" spans="1:1">
      <c r="A3958" s="24">
        <v>5957</v>
      </c>
    </row>
    <row r="3959" spans="1:1">
      <c r="A3959" s="24">
        <v>5958</v>
      </c>
    </row>
    <row r="3960" spans="1:1">
      <c r="A3960" s="24">
        <v>5959</v>
      </c>
    </row>
    <row r="3961" spans="1:1">
      <c r="A3961" s="24">
        <v>5960</v>
      </c>
    </row>
    <row r="3962" spans="1:1">
      <c r="A3962" s="24">
        <v>5961</v>
      </c>
    </row>
    <row r="3963" spans="1:1">
      <c r="A3963" s="24">
        <v>5962</v>
      </c>
    </row>
    <row r="3964" spans="1:1">
      <c r="A3964" s="24">
        <v>5963</v>
      </c>
    </row>
    <row r="3965" spans="1:1">
      <c r="A3965" s="24">
        <v>5964</v>
      </c>
    </row>
    <row r="3966" spans="1:1">
      <c r="A3966" s="24">
        <v>5965</v>
      </c>
    </row>
    <row r="3967" spans="1:1">
      <c r="A3967" s="24">
        <v>5966</v>
      </c>
    </row>
    <row r="3968" spans="1:1">
      <c r="A3968" s="24">
        <v>5967</v>
      </c>
    </row>
    <row r="3969" spans="1:1">
      <c r="A3969" s="24">
        <v>5968</v>
      </c>
    </row>
    <row r="3970" spans="1:1">
      <c r="A3970" s="24">
        <v>5969</v>
      </c>
    </row>
    <row r="3971" spans="1:1">
      <c r="A3971" s="24">
        <v>5970</v>
      </c>
    </row>
    <row r="3972" spans="1:1">
      <c r="A3972" s="24">
        <v>5971</v>
      </c>
    </row>
    <row r="3973" spans="1:1">
      <c r="A3973" s="24">
        <v>5972</v>
      </c>
    </row>
    <row r="3974" spans="1:1">
      <c r="A3974" s="24">
        <v>5973</v>
      </c>
    </row>
    <row r="3975" spans="1:1">
      <c r="A3975" s="24">
        <v>5974</v>
      </c>
    </row>
    <row r="3976" spans="1:1">
      <c r="A3976" s="24">
        <v>5975</v>
      </c>
    </row>
    <row r="3977" spans="1:1">
      <c r="A3977" s="24">
        <v>5976</v>
      </c>
    </row>
    <row r="3978" spans="1:1">
      <c r="A3978" s="24">
        <v>5977</v>
      </c>
    </row>
    <row r="3979" spans="1:1">
      <c r="A3979" s="24">
        <v>5978</v>
      </c>
    </row>
    <row r="3980" spans="1:1">
      <c r="A3980" s="24">
        <v>5979</v>
      </c>
    </row>
    <row r="3981" spans="1:1">
      <c r="A3981" s="24">
        <v>5980</v>
      </c>
    </row>
    <row r="3982" spans="1:1">
      <c r="A3982" s="24">
        <v>5981</v>
      </c>
    </row>
    <row r="3983" spans="1:1">
      <c r="A3983" s="24">
        <v>5982</v>
      </c>
    </row>
    <row r="3984" spans="1:1">
      <c r="A3984" s="24">
        <v>5983</v>
      </c>
    </row>
    <row r="3985" spans="1:1">
      <c r="A3985" s="24">
        <v>5984</v>
      </c>
    </row>
    <row r="3986" spans="1:1">
      <c r="A3986" s="24">
        <v>5985</v>
      </c>
    </row>
    <row r="3987" spans="1:1">
      <c r="A3987" s="24">
        <v>5986</v>
      </c>
    </row>
    <row r="3988" spans="1:1">
      <c r="A3988" s="24">
        <v>5987</v>
      </c>
    </row>
    <row r="3989" spans="1:1">
      <c r="A3989" s="24">
        <v>5988</v>
      </c>
    </row>
    <row r="3990" spans="1:1">
      <c r="A3990" s="24">
        <v>5989</v>
      </c>
    </row>
    <row r="3991" spans="1:1">
      <c r="A3991" s="24">
        <v>5990</v>
      </c>
    </row>
    <row r="3992" spans="1:1">
      <c r="A3992" s="24">
        <v>5991</v>
      </c>
    </row>
    <row r="3993" spans="1:1">
      <c r="A3993" s="24">
        <v>5992</v>
      </c>
    </row>
    <row r="3994" spans="1:1">
      <c r="A3994" s="24">
        <v>5993</v>
      </c>
    </row>
    <row r="3995" spans="1:1">
      <c r="A3995" s="24">
        <v>5994</v>
      </c>
    </row>
    <row r="3996" spans="1:1">
      <c r="A3996" s="24">
        <v>5995</v>
      </c>
    </row>
    <row r="3997" spans="1:1">
      <c r="A3997" s="24">
        <v>5996</v>
      </c>
    </row>
    <row r="3998" spans="1:1">
      <c r="A3998" s="24">
        <v>5997</v>
      </c>
    </row>
    <row r="3999" spans="1:1">
      <c r="A3999" s="24">
        <v>5998</v>
      </c>
    </row>
    <row r="4000" spans="1:1">
      <c r="A4000" s="24">
        <v>5999</v>
      </c>
    </row>
    <row r="4001" spans="1:1">
      <c r="A4001" s="24">
        <v>6000</v>
      </c>
    </row>
    <row r="4002" spans="1:1">
      <c r="A4002" s="24">
        <v>6001</v>
      </c>
    </row>
    <row r="4003" spans="1:1">
      <c r="A4003" s="24">
        <v>6002</v>
      </c>
    </row>
    <row r="4004" spans="1:1">
      <c r="A4004" s="24">
        <v>6003</v>
      </c>
    </row>
    <row r="4005" spans="1:1">
      <c r="A4005" s="24">
        <v>6004</v>
      </c>
    </row>
    <row r="4006" spans="1:1">
      <c r="A4006" s="24">
        <v>6005</v>
      </c>
    </row>
    <row r="4007" spans="1:1">
      <c r="A4007" s="24">
        <v>6006</v>
      </c>
    </row>
    <row r="4008" spans="1:1">
      <c r="A4008" s="24">
        <v>6007</v>
      </c>
    </row>
    <row r="4009" spans="1:1">
      <c r="A4009" s="24">
        <v>6008</v>
      </c>
    </row>
    <row r="4010" spans="1:1">
      <c r="A4010" s="24">
        <v>6009</v>
      </c>
    </row>
    <row r="4011" spans="1:1">
      <c r="A4011" s="24">
        <v>6010</v>
      </c>
    </row>
    <row r="4012" spans="1:1">
      <c r="A4012" s="24">
        <v>6011</v>
      </c>
    </row>
    <row r="4013" spans="1:1">
      <c r="A4013" s="24">
        <v>6012</v>
      </c>
    </row>
    <row r="4014" spans="1:1">
      <c r="A4014" s="24">
        <v>6013</v>
      </c>
    </row>
    <row r="4015" spans="1:1">
      <c r="A4015" s="24">
        <v>6014</v>
      </c>
    </row>
    <row r="4016" spans="1:1">
      <c r="A4016" s="24">
        <v>6015</v>
      </c>
    </row>
    <row r="4017" spans="1:1">
      <c r="A4017" s="24">
        <v>6016</v>
      </c>
    </row>
    <row r="4018" spans="1:1">
      <c r="A4018" s="24">
        <v>6017</v>
      </c>
    </row>
    <row r="4019" spans="1:1">
      <c r="A4019" s="24">
        <v>6018</v>
      </c>
    </row>
    <row r="4020" spans="1:1">
      <c r="A4020" s="24">
        <v>6019</v>
      </c>
    </row>
    <row r="4021" spans="1:1">
      <c r="A4021" s="24">
        <v>6020</v>
      </c>
    </row>
    <row r="4022" spans="1:1">
      <c r="A4022" s="24">
        <v>6021</v>
      </c>
    </row>
    <row r="4023" spans="1:1">
      <c r="A4023" s="24">
        <v>6022</v>
      </c>
    </row>
    <row r="4024" spans="1:1">
      <c r="A4024" s="24">
        <v>6023</v>
      </c>
    </row>
    <row r="4025" spans="1:1">
      <c r="A4025" s="24">
        <v>6024</v>
      </c>
    </row>
    <row r="4026" spans="1:1">
      <c r="A4026" s="24">
        <v>6025</v>
      </c>
    </row>
    <row r="4027" spans="1:1">
      <c r="A4027" s="24">
        <v>6026</v>
      </c>
    </row>
    <row r="4028" spans="1:1">
      <c r="A4028" s="24">
        <v>6027</v>
      </c>
    </row>
    <row r="4029" spans="1:1">
      <c r="A4029" s="24">
        <v>6028</v>
      </c>
    </row>
    <row r="4030" spans="1:1">
      <c r="A4030" s="24">
        <v>6029</v>
      </c>
    </row>
    <row r="4031" spans="1:1">
      <c r="A4031" s="24">
        <v>6030</v>
      </c>
    </row>
    <row r="4032" spans="1:1">
      <c r="A4032" s="24">
        <v>6031</v>
      </c>
    </row>
    <row r="4033" spans="1:1">
      <c r="A4033" s="24">
        <v>6032</v>
      </c>
    </row>
    <row r="4034" spans="1:1">
      <c r="A4034" s="24">
        <v>6033</v>
      </c>
    </row>
    <row r="4035" spans="1:1">
      <c r="A4035" s="24">
        <v>6034</v>
      </c>
    </row>
    <row r="4036" spans="1:1">
      <c r="A4036" s="24">
        <v>6035</v>
      </c>
    </row>
    <row r="4037" spans="1:1">
      <c r="A4037" s="24">
        <v>6036</v>
      </c>
    </row>
    <row r="4038" spans="1:1">
      <c r="A4038" s="24">
        <v>6037</v>
      </c>
    </row>
    <row r="4039" spans="1:1">
      <c r="A4039" s="24">
        <v>6038</v>
      </c>
    </row>
    <row r="4040" spans="1:1">
      <c r="A4040" s="24">
        <v>6039</v>
      </c>
    </row>
    <row r="4041" spans="1:1">
      <c r="A4041" s="24">
        <v>6040</v>
      </c>
    </row>
    <row r="4042" spans="1:1">
      <c r="A4042" s="24">
        <v>6041</v>
      </c>
    </row>
    <row r="4043" spans="1:1">
      <c r="A4043" s="24">
        <v>6042</v>
      </c>
    </row>
    <row r="4044" spans="1:1">
      <c r="A4044" s="24">
        <v>6043</v>
      </c>
    </row>
    <row r="4045" spans="1:1">
      <c r="A4045" s="24">
        <v>6044</v>
      </c>
    </row>
    <row r="4046" spans="1:1">
      <c r="A4046" s="24">
        <v>6045</v>
      </c>
    </row>
    <row r="4047" spans="1:1">
      <c r="A4047" s="24">
        <v>6046</v>
      </c>
    </row>
    <row r="4048" spans="1:1">
      <c r="A4048" s="24">
        <v>6047</v>
      </c>
    </row>
    <row r="4049" spans="1:1">
      <c r="A4049" s="24">
        <v>6048</v>
      </c>
    </row>
    <row r="4050" spans="1:1">
      <c r="A4050" s="24">
        <v>6049</v>
      </c>
    </row>
    <row r="4051" spans="1:1">
      <c r="A4051" s="24">
        <v>6050</v>
      </c>
    </row>
    <row r="4052" spans="1:1">
      <c r="A4052" s="24">
        <v>6051</v>
      </c>
    </row>
    <row r="4053" spans="1:1">
      <c r="A4053" s="24">
        <v>6052</v>
      </c>
    </row>
    <row r="4054" spans="1:1">
      <c r="A4054" s="24">
        <v>6053</v>
      </c>
    </row>
    <row r="4055" spans="1:1">
      <c r="A4055" s="24">
        <v>6054</v>
      </c>
    </row>
    <row r="4056" spans="1:1">
      <c r="A4056" s="24">
        <v>6055</v>
      </c>
    </row>
    <row r="4057" spans="1:1">
      <c r="A4057" s="24">
        <v>6056</v>
      </c>
    </row>
    <row r="4058" spans="1:1">
      <c r="A4058" s="24">
        <v>6057</v>
      </c>
    </row>
    <row r="4059" spans="1:1">
      <c r="A4059" s="24">
        <v>6058</v>
      </c>
    </row>
    <row r="4060" spans="1:1">
      <c r="A4060" s="24">
        <v>6059</v>
      </c>
    </row>
    <row r="4061" spans="1:1">
      <c r="A4061" s="24">
        <v>6060</v>
      </c>
    </row>
    <row r="4062" spans="1:1">
      <c r="A4062" s="24">
        <v>6061</v>
      </c>
    </row>
    <row r="4063" spans="1:1">
      <c r="A4063" s="24">
        <v>6062</v>
      </c>
    </row>
    <row r="4064" spans="1:1">
      <c r="A4064" s="24">
        <v>6063</v>
      </c>
    </row>
    <row r="4065" spans="1:1">
      <c r="A4065" s="24">
        <v>6064</v>
      </c>
    </row>
    <row r="4066" spans="1:1">
      <c r="A4066" s="24">
        <v>6065</v>
      </c>
    </row>
    <row r="4067" spans="1:1">
      <c r="A4067" s="24">
        <v>6066</v>
      </c>
    </row>
    <row r="4068" spans="1:1">
      <c r="A4068" s="24">
        <v>6067</v>
      </c>
    </row>
    <row r="4069" spans="1:1">
      <c r="A4069" s="24">
        <v>6068</v>
      </c>
    </row>
    <row r="4070" spans="1:1">
      <c r="A4070" s="24">
        <v>6069</v>
      </c>
    </row>
    <row r="4071" spans="1:1">
      <c r="A4071" s="24">
        <v>6070</v>
      </c>
    </row>
    <row r="4072" spans="1:1">
      <c r="A4072" s="24">
        <v>6071</v>
      </c>
    </row>
    <row r="4073" spans="1:1">
      <c r="A4073" s="24">
        <v>6072</v>
      </c>
    </row>
    <row r="4074" spans="1:1">
      <c r="A4074" s="24">
        <v>6073</v>
      </c>
    </row>
    <row r="4075" spans="1:1">
      <c r="A4075" s="24">
        <v>6074</v>
      </c>
    </row>
    <row r="4076" spans="1:1">
      <c r="A4076" s="24">
        <v>6075</v>
      </c>
    </row>
    <row r="4077" spans="1:1">
      <c r="A4077" s="24">
        <v>6076</v>
      </c>
    </row>
    <row r="4078" spans="1:1">
      <c r="A4078" s="24">
        <v>6077</v>
      </c>
    </row>
    <row r="4079" spans="1:1">
      <c r="A4079" s="24">
        <v>6078</v>
      </c>
    </row>
    <row r="4080" spans="1:1">
      <c r="A4080" s="24">
        <v>6079</v>
      </c>
    </row>
    <row r="4081" spans="1:1">
      <c r="A4081" s="24">
        <v>6080</v>
      </c>
    </row>
    <row r="4082" spans="1:1">
      <c r="A4082" s="24">
        <v>6081</v>
      </c>
    </row>
    <row r="4083" spans="1:1">
      <c r="A4083" s="24">
        <v>6082</v>
      </c>
    </row>
    <row r="4084" spans="1:1">
      <c r="A4084" s="24">
        <v>6083</v>
      </c>
    </row>
    <row r="4085" spans="1:1">
      <c r="A4085" s="24">
        <v>6084</v>
      </c>
    </row>
    <row r="4086" spans="1:1">
      <c r="A4086" s="24">
        <v>6085</v>
      </c>
    </row>
    <row r="4087" spans="1:1">
      <c r="A4087" s="24">
        <v>6086</v>
      </c>
    </row>
    <row r="4088" spans="1:1">
      <c r="A4088" s="24">
        <v>6087</v>
      </c>
    </row>
    <row r="4089" spans="1:1">
      <c r="A4089" s="24">
        <v>6088</v>
      </c>
    </row>
    <row r="4090" spans="1:1">
      <c r="A4090" s="24">
        <v>6089</v>
      </c>
    </row>
    <row r="4091" spans="1:1">
      <c r="A4091" s="24">
        <v>6090</v>
      </c>
    </row>
    <row r="4092" spans="1:1">
      <c r="A4092" s="24">
        <v>6091</v>
      </c>
    </row>
    <row r="4093" spans="1:1">
      <c r="A4093" s="24">
        <v>6092</v>
      </c>
    </row>
    <row r="4094" spans="1:1">
      <c r="A4094" s="24">
        <v>6093</v>
      </c>
    </row>
    <row r="4095" spans="1:1">
      <c r="A4095" s="24">
        <v>6094</v>
      </c>
    </row>
    <row r="4096" spans="1:1">
      <c r="A4096" s="24">
        <v>6095</v>
      </c>
    </row>
    <row r="4097" spans="1:1">
      <c r="A4097" s="24">
        <v>6096</v>
      </c>
    </row>
    <row r="4098" spans="1:1">
      <c r="A4098" s="24">
        <v>6097</v>
      </c>
    </row>
    <row r="4099" spans="1:1">
      <c r="A4099" s="24">
        <v>6098</v>
      </c>
    </row>
    <row r="4100" spans="1:1">
      <c r="A4100" s="24">
        <v>6099</v>
      </c>
    </row>
    <row r="4101" spans="1:1">
      <c r="A4101" s="24">
        <v>6100</v>
      </c>
    </row>
    <row r="4102" spans="1:1">
      <c r="A4102" s="24">
        <v>6101</v>
      </c>
    </row>
    <row r="4103" spans="1:1">
      <c r="A4103" s="24">
        <v>6102</v>
      </c>
    </row>
    <row r="4104" spans="1:1">
      <c r="A4104" s="24">
        <v>6103</v>
      </c>
    </row>
    <row r="4105" spans="1:1">
      <c r="A4105" s="24">
        <v>6104</v>
      </c>
    </row>
    <row r="4106" spans="1:1">
      <c r="A4106" s="24">
        <v>6105</v>
      </c>
    </row>
    <row r="4107" spans="1:1">
      <c r="A4107" s="24">
        <v>6106</v>
      </c>
    </row>
    <row r="4108" spans="1:1">
      <c r="A4108" s="24">
        <v>6107</v>
      </c>
    </row>
    <row r="4109" spans="1:1">
      <c r="A4109" s="24">
        <v>6108</v>
      </c>
    </row>
    <row r="4110" spans="1:1">
      <c r="A4110" s="24">
        <v>6109</v>
      </c>
    </row>
    <row r="4111" spans="1:1">
      <c r="A4111" s="24">
        <v>6110</v>
      </c>
    </row>
    <row r="4112" spans="1:1">
      <c r="A4112" s="24">
        <v>6111</v>
      </c>
    </row>
    <row r="4113" spans="1:1">
      <c r="A4113" s="24">
        <v>6112</v>
      </c>
    </row>
    <row r="4114" spans="1:1">
      <c r="A4114" s="24">
        <v>6113</v>
      </c>
    </row>
    <row r="4115" spans="1:1">
      <c r="A4115" s="24">
        <v>6114</v>
      </c>
    </row>
    <row r="4116" spans="1:1">
      <c r="A4116" s="24">
        <v>6115</v>
      </c>
    </row>
    <row r="4117" spans="1:1">
      <c r="A4117" s="24">
        <v>6116</v>
      </c>
    </row>
    <row r="4118" spans="1:1">
      <c r="A4118" s="24">
        <v>6117</v>
      </c>
    </row>
    <row r="4119" spans="1:1">
      <c r="A4119" s="24">
        <v>6118</v>
      </c>
    </row>
    <row r="4120" spans="1:1">
      <c r="A4120" s="24">
        <v>6119</v>
      </c>
    </row>
    <row r="4121" spans="1:1">
      <c r="A4121" s="24">
        <v>6120</v>
      </c>
    </row>
    <row r="4122" spans="1:1">
      <c r="A4122" s="24">
        <v>6121</v>
      </c>
    </row>
    <row r="4123" spans="1:1">
      <c r="A4123" s="24">
        <v>6122</v>
      </c>
    </row>
    <row r="4124" spans="1:1">
      <c r="A4124" s="24">
        <v>6123</v>
      </c>
    </row>
    <row r="4125" spans="1:1">
      <c r="A4125" s="24">
        <v>6124</v>
      </c>
    </row>
    <row r="4126" spans="1:1">
      <c r="A4126" s="24">
        <v>6125</v>
      </c>
    </row>
    <row r="4127" spans="1:1">
      <c r="A4127" s="24">
        <v>6126</v>
      </c>
    </row>
    <row r="4128" spans="1:1">
      <c r="A4128" s="24">
        <v>6127</v>
      </c>
    </row>
    <row r="4129" spans="1:1">
      <c r="A4129" s="24">
        <v>6128</v>
      </c>
    </row>
    <row r="4130" spans="1:1">
      <c r="A4130" s="24">
        <v>6129</v>
      </c>
    </row>
    <row r="4131" spans="1:1">
      <c r="A4131" s="24">
        <v>6130</v>
      </c>
    </row>
    <row r="4132" spans="1:1">
      <c r="A4132" s="24">
        <v>6131</v>
      </c>
    </row>
    <row r="4133" spans="1:1">
      <c r="A4133" s="24">
        <v>6132</v>
      </c>
    </row>
    <row r="4134" spans="1:1">
      <c r="A4134" s="24">
        <v>6133</v>
      </c>
    </row>
    <row r="4135" spans="1:1">
      <c r="A4135" s="24">
        <v>6134</v>
      </c>
    </row>
    <row r="4136" spans="1:1">
      <c r="A4136" s="24">
        <v>6135</v>
      </c>
    </row>
    <row r="4137" spans="1:1">
      <c r="A4137" s="24">
        <v>6136</v>
      </c>
    </row>
    <row r="4138" spans="1:1">
      <c r="A4138" s="24">
        <v>6137</v>
      </c>
    </row>
    <row r="4139" spans="1:1">
      <c r="A4139" s="24">
        <v>6138</v>
      </c>
    </row>
    <row r="4140" spans="1:1">
      <c r="A4140" s="24">
        <v>6139</v>
      </c>
    </row>
    <row r="4141" spans="1:1">
      <c r="A4141" s="24">
        <v>6140</v>
      </c>
    </row>
    <row r="4142" spans="1:1">
      <c r="A4142" s="24">
        <v>6141</v>
      </c>
    </row>
    <row r="4143" spans="1:1">
      <c r="A4143" s="24">
        <v>6142</v>
      </c>
    </row>
    <row r="4144" spans="1:1">
      <c r="A4144" s="24">
        <v>6143</v>
      </c>
    </row>
    <row r="4145" spans="1:1">
      <c r="A4145" s="24">
        <v>6144</v>
      </c>
    </row>
    <row r="4146" spans="1:1">
      <c r="A4146" s="24">
        <v>6145</v>
      </c>
    </row>
    <row r="4147" spans="1:1">
      <c r="A4147" s="24">
        <v>6146</v>
      </c>
    </row>
    <row r="4148" spans="1:1">
      <c r="A4148" s="24">
        <v>6147</v>
      </c>
    </row>
    <row r="4149" spans="1:1">
      <c r="A4149" s="24">
        <v>6148</v>
      </c>
    </row>
    <row r="4150" spans="1:1">
      <c r="A4150" s="24">
        <v>6149</v>
      </c>
    </row>
    <row r="4151" spans="1:1">
      <c r="A4151" s="24">
        <v>6150</v>
      </c>
    </row>
    <row r="4152" spans="1:1">
      <c r="A4152" s="24">
        <v>6151</v>
      </c>
    </row>
    <row r="4153" spans="1:1">
      <c r="A4153" s="24">
        <v>6152</v>
      </c>
    </row>
    <row r="4154" spans="1:1">
      <c r="A4154" s="24">
        <v>6153</v>
      </c>
    </row>
    <row r="4155" spans="1:1">
      <c r="A4155" s="24">
        <v>6154</v>
      </c>
    </row>
    <row r="4156" spans="1:1">
      <c r="A4156" s="24">
        <v>6155</v>
      </c>
    </row>
    <row r="4157" spans="1:1">
      <c r="A4157" s="24">
        <v>6156</v>
      </c>
    </row>
    <row r="4158" spans="1:1">
      <c r="A4158" s="24">
        <v>6157</v>
      </c>
    </row>
    <row r="4159" spans="1:1">
      <c r="A4159" s="24">
        <v>6158</v>
      </c>
    </row>
    <row r="4160" spans="1:1">
      <c r="A4160" s="24">
        <v>6159</v>
      </c>
    </row>
    <row r="4161" spans="1:1">
      <c r="A4161" s="24">
        <v>6160</v>
      </c>
    </row>
    <row r="4162" spans="1:1">
      <c r="A4162" s="24">
        <v>6161</v>
      </c>
    </row>
    <row r="4163" spans="1:1">
      <c r="A4163" s="24">
        <v>6162</v>
      </c>
    </row>
    <row r="4164" spans="1:1">
      <c r="A4164" s="24">
        <v>6163</v>
      </c>
    </row>
    <row r="4165" spans="1:1">
      <c r="A4165" s="24">
        <v>6164</v>
      </c>
    </row>
    <row r="4166" spans="1:1">
      <c r="A4166" s="24">
        <v>6165</v>
      </c>
    </row>
    <row r="4167" spans="1:1">
      <c r="A4167" s="24">
        <v>6166</v>
      </c>
    </row>
    <row r="4168" spans="1:1">
      <c r="A4168" s="24">
        <v>6167</v>
      </c>
    </row>
    <row r="4169" spans="1:1">
      <c r="A4169" s="24">
        <v>6168</v>
      </c>
    </row>
    <row r="4170" spans="1:1">
      <c r="A4170" s="24">
        <v>6169</v>
      </c>
    </row>
    <row r="4171" spans="1:1">
      <c r="A4171" s="24">
        <v>6170</v>
      </c>
    </row>
    <row r="4172" spans="1:1">
      <c r="A4172" s="24">
        <v>6171</v>
      </c>
    </row>
    <row r="4173" spans="1:1">
      <c r="A4173" s="24">
        <v>6172</v>
      </c>
    </row>
    <row r="4174" spans="1:1">
      <c r="A4174" s="24">
        <v>6173</v>
      </c>
    </row>
    <row r="4175" spans="1:1">
      <c r="A4175" s="24">
        <v>6174</v>
      </c>
    </row>
    <row r="4176" spans="1:1">
      <c r="A4176" s="24">
        <v>6175</v>
      </c>
    </row>
    <row r="4177" spans="1:1">
      <c r="A4177" s="24">
        <v>6176</v>
      </c>
    </row>
    <row r="4178" spans="1:1">
      <c r="A4178" s="24">
        <v>6177</v>
      </c>
    </row>
    <row r="4179" spans="1:1">
      <c r="A4179" s="24">
        <v>6178</v>
      </c>
    </row>
    <row r="4180" spans="1:1">
      <c r="A4180" s="24">
        <v>6179</v>
      </c>
    </row>
    <row r="4181" spans="1:1">
      <c r="A4181" s="24">
        <v>6180</v>
      </c>
    </row>
    <row r="4182" spans="1:1">
      <c r="A4182" s="24">
        <v>6181</v>
      </c>
    </row>
    <row r="4183" spans="1:1">
      <c r="A4183" s="24">
        <v>6182</v>
      </c>
    </row>
    <row r="4184" spans="1:1">
      <c r="A4184" s="24">
        <v>6183</v>
      </c>
    </row>
    <row r="4185" spans="1:1">
      <c r="A4185" s="24">
        <v>6184</v>
      </c>
    </row>
    <row r="4186" spans="1:1">
      <c r="A4186" s="24">
        <v>6185</v>
      </c>
    </row>
    <row r="4187" spans="1:1">
      <c r="A4187" s="24">
        <v>6186</v>
      </c>
    </row>
    <row r="4188" spans="1:1">
      <c r="A4188" s="24">
        <v>6187</v>
      </c>
    </row>
    <row r="4189" spans="1:1">
      <c r="A4189" s="24">
        <v>6188</v>
      </c>
    </row>
    <row r="4190" spans="1:1">
      <c r="A4190" s="24">
        <v>6189</v>
      </c>
    </row>
    <row r="4191" spans="1:1">
      <c r="A4191" s="24">
        <v>6190</v>
      </c>
    </row>
    <row r="4192" spans="1:1">
      <c r="A4192" s="24">
        <v>6191</v>
      </c>
    </row>
    <row r="4193" spans="1:1">
      <c r="A4193" s="24">
        <v>6192</v>
      </c>
    </row>
    <row r="4194" spans="1:1">
      <c r="A4194" s="24">
        <v>6193</v>
      </c>
    </row>
    <row r="4195" spans="1:1">
      <c r="A4195" s="24">
        <v>6194</v>
      </c>
    </row>
    <row r="4196" spans="1:1">
      <c r="A4196" s="24">
        <v>6195</v>
      </c>
    </row>
    <row r="4197" spans="1:1">
      <c r="A4197" s="24">
        <v>6196</v>
      </c>
    </row>
    <row r="4198" spans="1:1">
      <c r="A4198" s="24">
        <v>6197</v>
      </c>
    </row>
    <row r="4199" spans="1:1">
      <c r="A4199" s="24">
        <v>6198</v>
      </c>
    </row>
    <row r="4200" spans="1:1">
      <c r="A4200" s="24">
        <v>6199</v>
      </c>
    </row>
    <row r="4201" spans="1:1">
      <c r="A4201" s="24">
        <v>6200</v>
      </c>
    </row>
    <row r="4202" spans="1:1">
      <c r="A4202" s="24">
        <v>6201</v>
      </c>
    </row>
    <row r="4203" spans="1:1">
      <c r="A4203" s="24">
        <v>6202</v>
      </c>
    </row>
    <row r="4204" spans="1:1">
      <c r="A4204" s="24">
        <v>6203</v>
      </c>
    </row>
    <row r="4205" spans="1:1">
      <c r="A4205" s="24">
        <v>6204</v>
      </c>
    </row>
    <row r="4206" spans="1:1">
      <c r="A4206" s="24">
        <v>6205</v>
      </c>
    </row>
    <row r="4207" spans="1:1">
      <c r="A4207" s="24">
        <v>6206</v>
      </c>
    </row>
    <row r="4208" spans="1:1">
      <c r="A4208" s="24">
        <v>6207</v>
      </c>
    </row>
    <row r="4209" spans="1:1">
      <c r="A4209" s="24">
        <v>6208</v>
      </c>
    </row>
    <row r="4210" spans="1:1">
      <c r="A4210" s="24">
        <v>6209</v>
      </c>
    </row>
    <row r="4211" spans="1:1">
      <c r="A4211" s="24">
        <v>6210</v>
      </c>
    </row>
    <row r="4212" spans="1:1">
      <c r="A4212" s="24">
        <v>6211</v>
      </c>
    </row>
    <row r="4213" spans="1:1">
      <c r="A4213" s="24">
        <v>6212</v>
      </c>
    </row>
    <row r="4214" spans="1:1">
      <c r="A4214" s="24">
        <v>6213</v>
      </c>
    </row>
    <row r="4215" spans="1:1">
      <c r="A4215" s="24">
        <v>6214</v>
      </c>
    </row>
    <row r="4216" spans="1:1">
      <c r="A4216" s="24">
        <v>6215</v>
      </c>
    </row>
    <row r="4217" spans="1:1">
      <c r="A4217" s="24">
        <v>6216</v>
      </c>
    </row>
    <row r="4218" spans="1:1">
      <c r="A4218" s="24">
        <v>6217</v>
      </c>
    </row>
    <row r="4219" spans="1:1">
      <c r="A4219" s="24">
        <v>6218</v>
      </c>
    </row>
    <row r="4220" spans="1:1">
      <c r="A4220" s="24">
        <v>6219</v>
      </c>
    </row>
    <row r="4221" spans="1:1">
      <c r="A4221" s="24">
        <v>6220</v>
      </c>
    </row>
    <row r="4222" spans="1:1">
      <c r="A4222" s="24">
        <v>6221</v>
      </c>
    </row>
    <row r="4223" spans="1:1">
      <c r="A4223" s="24">
        <v>6222</v>
      </c>
    </row>
    <row r="4224" spans="1:1">
      <c r="A4224" s="24">
        <v>6223</v>
      </c>
    </row>
    <row r="4225" spans="1:1">
      <c r="A4225" s="24">
        <v>6224</v>
      </c>
    </row>
    <row r="4226" spans="1:1">
      <c r="A4226" s="24">
        <v>6225</v>
      </c>
    </row>
    <row r="4227" spans="1:1">
      <c r="A4227" s="24">
        <v>6226</v>
      </c>
    </row>
    <row r="4228" spans="1:1">
      <c r="A4228" s="24">
        <v>6227</v>
      </c>
    </row>
    <row r="4229" spans="1:1">
      <c r="A4229" s="24">
        <v>6228</v>
      </c>
    </row>
    <row r="4230" spans="1:1">
      <c r="A4230" s="24">
        <v>6229</v>
      </c>
    </row>
    <row r="4231" spans="1:1">
      <c r="A4231" s="24">
        <v>6230</v>
      </c>
    </row>
    <row r="4232" spans="1:1">
      <c r="A4232" s="24">
        <v>6231</v>
      </c>
    </row>
    <row r="4233" spans="1:1">
      <c r="A4233" s="24">
        <v>6232</v>
      </c>
    </row>
    <row r="4234" spans="1:1">
      <c r="A4234" s="24">
        <v>6233</v>
      </c>
    </row>
    <row r="4235" spans="1:1">
      <c r="A4235" s="24">
        <v>6234</v>
      </c>
    </row>
    <row r="4236" spans="1:1">
      <c r="A4236" s="24">
        <v>6235</v>
      </c>
    </row>
    <row r="4237" spans="1:1">
      <c r="A4237" s="24">
        <v>6236</v>
      </c>
    </row>
    <row r="4238" spans="1:1">
      <c r="A4238" s="24">
        <v>6237</v>
      </c>
    </row>
    <row r="4239" spans="1:1">
      <c r="A4239" s="24">
        <v>6238</v>
      </c>
    </row>
    <row r="4240" spans="1:1">
      <c r="A4240" s="24">
        <v>6239</v>
      </c>
    </row>
    <row r="4241" spans="1:1">
      <c r="A4241" s="24">
        <v>6240</v>
      </c>
    </row>
    <row r="4242" spans="1:1">
      <c r="A4242" s="24">
        <v>6241</v>
      </c>
    </row>
    <row r="4243" spans="1:1">
      <c r="A4243" s="24">
        <v>6242</v>
      </c>
    </row>
    <row r="4244" spans="1:1">
      <c r="A4244" s="24">
        <v>6243</v>
      </c>
    </row>
    <row r="4245" spans="1:1">
      <c r="A4245" s="24">
        <v>6244</v>
      </c>
    </row>
    <row r="4246" spans="1:1">
      <c r="A4246" s="24">
        <v>6245</v>
      </c>
    </row>
    <row r="4247" spans="1:1">
      <c r="A4247" s="24">
        <v>6246</v>
      </c>
    </row>
    <row r="4248" spans="1:1">
      <c r="A4248" s="24">
        <v>6247</v>
      </c>
    </row>
    <row r="4249" spans="1:1">
      <c r="A4249" s="24">
        <v>6248</v>
      </c>
    </row>
    <row r="4250" spans="1:1">
      <c r="A4250" s="24">
        <v>6249</v>
      </c>
    </row>
    <row r="4251" spans="1:1">
      <c r="A4251" s="24">
        <v>6250</v>
      </c>
    </row>
    <row r="4252" spans="1:1">
      <c r="A4252" s="24">
        <v>6251</v>
      </c>
    </row>
    <row r="4253" spans="1:1">
      <c r="A4253" s="24">
        <v>6252</v>
      </c>
    </row>
    <row r="4254" spans="1:1">
      <c r="A4254" s="24">
        <v>6253</v>
      </c>
    </row>
    <row r="4255" spans="1:1">
      <c r="A4255" s="24">
        <v>6254</v>
      </c>
    </row>
    <row r="4256" spans="1:1">
      <c r="A4256" s="24">
        <v>6255</v>
      </c>
    </row>
    <row r="4257" spans="1:1">
      <c r="A4257" s="24">
        <v>6256</v>
      </c>
    </row>
    <row r="4258" spans="1:1">
      <c r="A4258" s="24">
        <v>6257</v>
      </c>
    </row>
    <row r="4259" spans="1:1">
      <c r="A4259" s="24">
        <v>6258</v>
      </c>
    </row>
    <row r="4260" spans="1:1">
      <c r="A4260" s="24">
        <v>6259</v>
      </c>
    </row>
    <row r="4261" spans="1:1">
      <c r="A4261" s="24">
        <v>6260</v>
      </c>
    </row>
    <row r="4262" spans="1:1">
      <c r="A4262" s="24">
        <v>6261</v>
      </c>
    </row>
    <row r="4263" spans="1:1">
      <c r="A4263" s="24">
        <v>6262</v>
      </c>
    </row>
    <row r="4264" spans="1:1">
      <c r="A4264" s="24">
        <v>6263</v>
      </c>
    </row>
    <row r="4265" spans="1:1">
      <c r="A4265" s="24">
        <v>6264</v>
      </c>
    </row>
    <row r="4266" spans="1:1">
      <c r="A4266" s="24">
        <v>6265</v>
      </c>
    </row>
    <row r="4267" spans="1:1">
      <c r="A4267" s="24">
        <v>6266</v>
      </c>
    </row>
    <row r="4268" spans="1:1">
      <c r="A4268" s="24">
        <v>6267</v>
      </c>
    </row>
    <row r="4269" spans="1:1">
      <c r="A4269" s="24">
        <v>6268</v>
      </c>
    </row>
    <row r="4270" spans="1:1">
      <c r="A4270" s="24">
        <v>6269</v>
      </c>
    </row>
    <row r="4271" spans="1:1">
      <c r="A4271" s="24">
        <v>6270</v>
      </c>
    </row>
    <row r="4272" spans="1:1">
      <c r="A4272" s="24">
        <v>6271</v>
      </c>
    </row>
    <row r="4273" spans="1:1">
      <c r="A4273" s="24">
        <v>6272</v>
      </c>
    </row>
    <row r="4274" spans="1:1">
      <c r="A4274" s="24">
        <v>6273</v>
      </c>
    </row>
    <row r="4275" spans="1:1">
      <c r="A4275" s="24">
        <v>6274</v>
      </c>
    </row>
    <row r="4276" spans="1:1">
      <c r="A4276" s="24">
        <v>6275</v>
      </c>
    </row>
    <row r="4277" spans="1:1">
      <c r="A4277" s="24">
        <v>6276</v>
      </c>
    </row>
    <row r="4278" spans="1:1">
      <c r="A4278" s="24">
        <v>6277</v>
      </c>
    </row>
    <row r="4279" spans="1:1">
      <c r="A4279" s="24">
        <v>6278</v>
      </c>
    </row>
    <row r="4280" spans="1:1">
      <c r="A4280" s="24">
        <v>6279</v>
      </c>
    </row>
    <row r="4281" spans="1:1">
      <c r="A4281" s="24">
        <v>6280</v>
      </c>
    </row>
    <row r="4282" spans="1:1">
      <c r="A4282" s="24">
        <v>6281</v>
      </c>
    </row>
    <row r="4283" spans="1:1">
      <c r="A4283" s="24">
        <v>6282</v>
      </c>
    </row>
    <row r="4284" spans="1:1">
      <c r="A4284" s="24">
        <v>6283</v>
      </c>
    </row>
    <row r="4285" spans="1:1">
      <c r="A4285" s="24">
        <v>6284</v>
      </c>
    </row>
    <row r="4286" spans="1:1">
      <c r="A4286" s="24">
        <v>6285</v>
      </c>
    </row>
    <row r="4287" spans="1:1">
      <c r="A4287" s="24">
        <v>6286</v>
      </c>
    </row>
    <row r="4288" spans="1:1">
      <c r="A4288" s="24">
        <v>6287</v>
      </c>
    </row>
    <row r="4289" spans="1:1">
      <c r="A4289" s="24">
        <v>6288</v>
      </c>
    </row>
    <row r="4290" spans="1:1">
      <c r="A4290" s="24">
        <v>6289</v>
      </c>
    </row>
    <row r="4291" spans="1:1">
      <c r="A4291" s="24">
        <v>6290</v>
      </c>
    </row>
    <row r="4292" spans="1:1">
      <c r="A4292" s="24">
        <v>6291</v>
      </c>
    </row>
    <row r="4293" spans="1:1">
      <c r="A4293" s="24">
        <v>6292</v>
      </c>
    </row>
    <row r="4294" spans="1:1">
      <c r="A4294" s="24">
        <v>6293</v>
      </c>
    </row>
    <row r="4295" spans="1:1">
      <c r="A4295" s="24">
        <v>6294</v>
      </c>
    </row>
    <row r="4296" spans="1:1">
      <c r="A4296" s="24">
        <v>6295</v>
      </c>
    </row>
    <row r="4297" spans="1:1">
      <c r="A4297" s="24">
        <v>6296</v>
      </c>
    </row>
    <row r="4298" spans="1:1">
      <c r="A4298" s="24">
        <v>6297</v>
      </c>
    </row>
    <row r="4299" spans="1:1">
      <c r="A4299" s="24">
        <v>6298</v>
      </c>
    </row>
    <row r="4300" spans="1:1">
      <c r="A4300" s="24">
        <v>6299</v>
      </c>
    </row>
    <row r="4301" spans="1:1">
      <c r="A4301" s="24">
        <v>6300</v>
      </c>
    </row>
    <row r="4302" spans="1:1">
      <c r="A4302" s="24">
        <v>6301</v>
      </c>
    </row>
    <row r="4303" spans="1:1">
      <c r="A4303" s="24">
        <v>6302</v>
      </c>
    </row>
    <row r="4304" spans="1:1">
      <c r="A4304" s="24">
        <v>6303</v>
      </c>
    </row>
    <row r="4305" spans="1:1">
      <c r="A4305" s="24">
        <v>6304</v>
      </c>
    </row>
    <row r="4306" spans="1:1">
      <c r="A4306" s="24">
        <v>6305</v>
      </c>
    </row>
    <row r="4307" spans="1:1">
      <c r="A4307" s="24">
        <v>6306</v>
      </c>
    </row>
    <row r="4308" spans="1:1">
      <c r="A4308" s="24">
        <v>6307</v>
      </c>
    </row>
    <row r="4309" spans="1:1">
      <c r="A4309" s="24">
        <v>6308</v>
      </c>
    </row>
    <row r="4310" spans="1:1">
      <c r="A4310" s="24">
        <v>6309</v>
      </c>
    </row>
    <row r="4311" spans="1:1">
      <c r="A4311" s="24">
        <v>6310</v>
      </c>
    </row>
    <row r="4312" spans="1:1">
      <c r="A4312" s="24">
        <v>6311</v>
      </c>
    </row>
    <row r="4313" spans="1:1">
      <c r="A4313" s="24">
        <v>6312</v>
      </c>
    </row>
    <row r="4314" spans="1:1">
      <c r="A4314" s="24">
        <v>6313</v>
      </c>
    </row>
    <row r="4315" spans="1:1">
      <c r="A4315" s="24">
        <v>6314</v>
      </c>
    </row>
    <row r="4316" spans="1:1">
      <c r="A4316" s="24">
        <v>6315</v>
      </c>
    </row>
    <row r="4317" spans="1:1">
      <c r="A4317" s="24">
        <v>6316</v>
      </c>
    </row>
    <row r="4318" spans="1:1">
      <c r="A4318" s="24">
        <v>6317</v>
      </c>
    </row>
    <row r="4319" spans="1:1">
      <c r="A4319" s="24">
        <v>6318</v>
      </c>
    </row>
    <row r="4320" spans="1:1">
      <c r="A4320" s="24">
        <v>6319</v>
      </c>
    </row>
    <row r="4321" spans="1:1">
      <c r="A4321" s="24">
        <v>6320</v>
      </c>
    </row>
    <row r="4322" spans="1:1">
      <c r="A4322" s="24">
        <v>6321</v>
      </c>
    </row>
    <row r="4323" spans="1:1">
      <c r="A4323" s="24">
        <v>6322</v>
      </c>
    </row>
    <row r="4324" spans="1:1">
      <c r="A4324" s="24">
        <v>6323</v>
      </c>
    </row>
    <row r="4325" spans="1:1">
      <c r="A4325" s="24">
        <v>6324</v>
      </c>
    </row>
    <row r="4326" spans="1:1">
      <c r="A4326" s="24">
        <v>6325</v>
      </c>
    </row>
    <row r="4327" spans="1:1">
      <c r="A4327" s="24">
        <v>6326</v>
      </c>
    </row>
    <row r="4328" spans="1:1">
      <c r="A4328" s="24">
        <v>6327</v>
      </c>
    </row>
    <row r="4329" spans="1:1">
      <c r="A4329" s="24">
        <v>6328</v>
      </c>
    </row>
    <row r="4330" spans="1:1">
      <c r="A4330" s="24">
        <v>6329</v>
      </c>
    </row>
    <row r="4331" spans="1:1">
      <c r="A4331" s="24">
        <v>6330</v>
      </c>
    </row>
    <row r="4332" spans="1:1">
      <c r="A4332" s="24">
        <v>6331</v>
      </c>
    </row>
    <row r="4333" spans="1:1">
      <c r="A4333" s="24">
        <v>6332</v>
      </c>
    </row>
    <row r="4334" spans="1:1">
      <c r="A4334" s="24">
        <v>6333</v>
      </c>
    </row>
    <row r="4335" spans="1:1">
      <c r="A4335" s="24">
        <v>6334</v>
      </c>
    </row>
    <row r="4336" spans="1:1">
      <c r="A4336" s="24">
        <v>6335</v>
      </c>
    </row>
    <row r="4337" spans="1:1">
      <c r="A4337" s="24">
        <v>6336</v>
      </c>
    </row>
    <row r="4338" spans="1:1">
      <c r="A4338" s="24">
        <v>6337</v>
      </c>
    </row>
    <row r="4339" spans="1:1">
      <c r="A4339" s="24">
        <v>6338</v>
      </c>
    </row>
    <row r="4340" spans="1:1">
      <c r="A4340" s="24">
        <v>6339</v>
      </c>
    </row>
    <row r="4341" spans="1:1">
      <c r="A4341" s="24">
        <v>6340</v>
      </c>
    </row>
    <row r="4342" spans="1:1">
      <c r="A4342" s="24">
        <v>6341</v>
      </c>
    </row>
    <row r="4343" spans="1:1">
      <c r="A4343" s="24">
        <v>6342</v>
      </c>
    </row>
    <row r="4344" spans="1:1">
      <c r="A4344" s="24">
        <v>6343</v>
      </c>
    </row>
    <row r="4345" spans="1:1">
      <c r="A4345" s="24">
        <v>6344</v>
      </c>
    </row>
    <row r="4346" spans="1:1">
      <c r="A4346" s="24">
        <v>6345</v>
      </c>
    </row>
    <row r="4347" spans="1:1">
      <c r="A4347" s="24">
        <v>6346</v>
      </c>
    </row>
    <row r="4348" spans="1:1">
      <c r="A4348" s="24">
        <v>6347</v>
      </c>
    </row>
    <row r="4349" spans="1:1">
      <c r="A4349" s="24">
        <v>6348</v>
      </c>
    </row>
    <row r="4350" spans="1:1">
      <c r="A4350" s="24">
        <v>6349</v>
      </c>
    </row>
    <row r="4351" spans="1:1">
      <c r="A4351" s="24">
        <v>6350</v>
      </c>
    </row>
    <row r="4352" spans="1:1">
      <c r="A4352" s="24">
        <v>6351</v>
      </c>
    </row>
    <row r="4353" spans="1:1">
      <c r="A4353" s="24">
        <v>6352</v>
      </c>
    </row>
    <row r="4354" spans="1:1">
      <c r="A4354" s="24">
        <v>6353</v>
      </c>
    </row>
    <row r="4355" spans="1:1">
      <c r="A4355" s="24">
        <v>6354</v>
      </c>
    </row>
    <row r="4356" spans="1:1">
      <c r="A4356" s="24">
        <v>6355</v>
      </c>
    </row>
    <row r="4357" spans="1:1">
      <c r="A4357" s="24">
        <v>6356</v>
      </c>
    </row>
    <row r="4358" spans="1:1">
      <c r="A4358" s="24">
        <v>6357</v>
      </c>
    </row>
    <row r="4359" spans="1:1">
      <c r="A4359" s="24">
        <v>6358</v>
      </c>
    </row>
    <row r="4360" spans="1:1">
      <c r="A4360" s="24">
        <v>6359</v>
      </c>
    </row>
    <row r="4361" spans="1:1">
      <c r="A4361" s="24">
        <v>6360</v>
      </c>
    </row>
    <row r="4362" spans="1:1">
      <c r="A4362" s="24">
        <v>6361</v>
      </c>
    </row>
    <row r="4363" spans="1:1">
      <c r="A4363" s="24">
        <v>6362</v>
      </c>
    </row>
    <row r="4364" spans="1:1">
      <c r="A4364" s="24">
        <v>6363</v>
      </c>
    </row>
    <row r="4365" spans="1:1">
      <c r="A4365" s="24">
        <v>6364</v>
      </c>
    </row>
    <row r="4366" spans="1:1">
      <c r="A4366" s="24">
        <v>6365</v>
      </c>
    </row>
    <row r="4367" spans="1:1">
      <c r="A4367" s="24">
        <v>6366</v>
      </c>
    </row>
    <row r="4368" spans="1:1">
      <c r="A4368" s="24">
        <v>6367</v>
      </c>
    </row>
    <row r="4369" spans="1:1">
      <c r="A4369" s="24">
        <v>6368</v>
      </c>
    </row>
    <row r="4370" spans="1:1">
      <c r="A4370" s="24">
        <v>6369</v>
      </c>
    </row>
    <row r="4371" spans="1:1">
      <c r="A4371" s="24">
        <v>6370</v>
      </c>
    </row>
    <row r="4372" spans="1:1">
      <c r="A4372" s="24">
        <v>6371</v>
      </c>
    </row>
    <row r="4373" spans="1:1">
      <c r="A4373" s="24">
        <v>6372</v>
      </c>
    </row>
    <row r="4374" spans="1:1">
      <c r="A4374" s="24">
        <v>6373</v>
      </c>
    </row>
    <row r="4375" spans="1:1">
      <c r="A4375" s="24">
        <v>6374</v>
      </c>
    </row>
    <row r="4376" spans="1:1">
      <c r="A4376" s="24">
        <v>6375</v>
      </c>
    </row>
    <row r="4377" spans="1:1">
      <c r="A4377" s="24">
        <v>6376</v>
      </c>
    </row>
    <row r="4378" spans="1:1">
      <c r="A4378" s="24">
        <v>6377</v>
      </c>
    </row>
    <row r="4379" spans="1:1">
      <c r="A4379" s="24">
        <v>6378</v>
      </c>
    </row>
    <row r="4380" spans="1:1">
      <c r="A4380" s="24">
        <v>6379</v>
      </c>
    </row>
    <row r="4381" spans="1:1">
      <c r="A4381" s="24">
        <v>6380</v>
      </c>
    </row>
    <row r="4382" spans="1:1">
      <c r="A4382" s="24">
        <v>6381</v>
      </c>
    </row>
    <row r="4383" spans="1:1">
      <c r="A4383" s="24">
        <v>6382</v>
      </c>
    </row>
    <row r="4384" spans="1:1">
      <c r="A4384" s="24">
        <v>6383</v>
      </c>
    </row>
    <row r="4385" spans="1:1">
      <c r="A4385" s="24">
        <v>6384</v>
      </c>
    </row>
    <row r="4386" spans="1:1">
      <c r="A4386" s="24">
        <v>6385</v>
      </c>
    </row>
    <row r="4387" spans="1:1">
      <c r="A4387" s="24">
        <v>6386</v>
      </c>
    </row>
    <row r="4388" spans="1:1">
      <c r="A4388" s="24">
        <v>6387</v>
      </c>
    </row>
    <row r="4389" spans="1:1">
      <c r="A4389" s="24">
        <v>6388</v>
      </c>
    </row>
    <row r="4390" spans="1:1">
      <c r="A4390" s="24">
        <v>6389</v>
      </c>
    </row>
    <row r="4391" spans="1:1">
      <c r="A4391" s="24">
        <v>6390</v>
      </c>
    </row>
    <row r="4392" spans="1:1">
      <c r="A4392" s="24">
        <v>6391</v>
      </c>
    </row>
    <row r="4393" spans="1:1">
      <c r="A4393" s="24">
        <v>6392</v>
      </c>
    </row>
    <row r="4394" spans="1:1">
      <c r="A4394" s="24">
        <v>6393</v>
      </c>
    </row>
    <row r="4395" spans="1:1">
      <c r="A4395" s="24">
        <v>6394</v>
      </c>
    </row>
    <row r="4396" spans="1:1">
      <c r="A4396" s="24">
        <v>6395</v>
      </c>
    </row>
    <row r="4397" spans="1:1">
      <c r="A4397" s="24">
        <v>6396</v>
      </c>
    </row>
    <row r="4398" spans="1:1">
      <c r="A4398" s="24">
        <v>6397</v>
      </c>
    </row>
    <row r="4399" spans="1:1">
      <c r="A4399" s="24">
        <v>6398</v>
      </c>
    </row>
    <row r="4400" spans="1:1">
      <c r="A4400" s="24">
        <v>6399</v>
      </c>
    </row>
    <row r="4401" spans="1:1">
      <c r="A4401" s="24">
        <v>6400</v>
      </c>
    </row>
    <row r="4402" spans="1:1">
      <c r="A4402" s="24">
        <v>6401</v>
      </c>
    </row>
    <row r="4403" spans="1:1">
      <c r="A4403" s="24">
        <v>6402</v>
      </c>
    </row>
    <row r="4404" spans="1:1">
      <c r="A4404" s="24">
        <v>6403</v>
      </c>
    </row>
    <row r="4405" spans="1:1">
      <c r="A4405" s="24">
        <v>6404</v>
      </c>
    </row>
    <row r="4406" spans="1:1">
      <c r="A4406" s="24">
        <v>6405</v>
      </c>
    </row>
    <row r="4407" spans="1:1">
      <c r="A4407" s="24">
        <v>6406</v>
      </c>
    </row>
    <row r="4408" spans="1:1">
      <c r="A4408" s="24">
        <v>6407</v>
      </c>
    </row>
    <row r="4409" spans="1:1">
      <c r="A4409" s="24">
        <v>6408</v>
      </c>
    </row>
    <row r="4410" spans="1:1">
      <c r="A4410" s="24">
        <v>6409</v>
      </c>
    </row>
    <row r="4411" spans="1:1">
      <c r="A4411" s="24">
        <v>6410</v>
      </c>
    </row>
    <row r="4412" spans="1:1">
      <c r="A4412" s="24">
        <v>6411</v>
      </c>
    </row>
    <row r="4413" spans="1:1">
      <c r="A4413" s="24">
        <v>6412</v>
      </c>
    </row>
    <row r="4414" spans="1:1">
      <c r="A4414" s="24">
        <v>6413</v>
      </c>
    </row>
    <row r="4415" spans="1:1">
      <c r="A4415" s="24">
        <v>6414</v>
      </c>
    </row>
    <row r="4416" spans="1:1">
      <c r="A4416" s="24">
        <v>6415</v>
      </c>
    </row>
    <row r="4417" spans="1:1">
      <c r="A4417" s="24">
        <v>6416</v>
      </c>
    </row>
    <row r="4418" spans="1:1">
      <c r="A4418" s="24">
        <v>6417</v>
      </c>
    </row>
    <row r="4419" spans="1:1">
      <c r="A4419" s="24">
        <v>6418</v>
      </c>
    </row>
    <row r="4420" spans="1:1">
      <c r="A4420" s="24">
        <v>6419</v>
      </c>
    </row>
    <row r="4421" spans="1:1">
      <c r="A4421" s="24">
        <v>6420</v>
      </c>
    </row>
    <row r="4422" spans="1:1">
      <c r="A4422" s="24">
        <v>6421</v>
      </c>
    </row>
    <row r="4423" spans="1:1">
      <c r="A4423" s="24">
        <v>6422</v>
      </c>
    </row>
    <row r="4424" spans="1:1">
      <c r="A4424" s="24">
        <v>6423</v>
      </c>
    </row>
    <row r="4425" spans="1:1">
      <c r="A4425" s="24">
        <v>6424</v>
      </c>
    </row>
    <row r="4426" spans="1:1">
      <c r="A4426" s="24">
        <v>6425</v>
      </c>
    </row>
    <row r="4427" spans="1:1">
      <c r="A4427" s="24">
        <v>6426</v>
      </c>
    </row>
    <row r="4428" spans="1:1">
      <c r="A4428" s="24">
        <v>6427</v>
      </c>
    </row>
    <row r="4429" spans="1:1">
      <c r="A4429" s="24">
        <v>6428</v>
      </c>
    </row>
    <row r="4430" spans="1:1">
      <c r="A4430" s="24">
        <v>6429</v>
      </c>
    </row>
    <row r="4431" spans="1:1">
      <c r="A4431" s="24">
        <v>6430</v>
      </c>
    </row>
    <row r="4432" spans="1:1">
      <c r="A4432" s="24">
        <v>6431</v>
      </c>
    </row>
    <row r="4433" spans="1:1">
      <c r="A4433" s="24">
        <v>6432</v>
      </c>
    </row>
    <row r="4434" spans="1:1">
      <c r="A4434" s="24">
        <v>6433</v>
      </c>
    </row>
    <row r="4435" spans="1:1">
      <c r="A4435" s="24">
        <v>6434</v>
      </c>
    </row>
    <row r="4436" spans="1:1">
      <c r="A4436" s="24">
        <v>6435</v>
      </c>
    </row>
    <row r="4437" spans="1:1">
      <c r="A4437" s="24">
        <v>6436</v>
      </c>
    </row>
    <row r="4438" spans="1:1">
      <c r="A4438" s="24">
        <v>6437</v>
      </c>
    </row>
    <row r="4439" spans="1:1">
      <c r="A4439" s="24">
        <v>6438</v>
      </c>
    </row>
    <row r="4440" spans="1:1">
      <c r="A4440" s="24">
        <v>6439</v>
      </c>
    </row>
    <row r="4441" spans="1:1">
      <c r="A4441" s="24">
        <v>6440</v>
      </c>
    </row>
    <row r="4442" spans="1:1">
      <c r="A4442" s="24">
        <v>6441</v>
      </c>
    </row>
    <row r="4443" spans="1:1">
      <c r="A4443" s="24">
        <v>6442</v>
      </c>
    </row>
    <row r="4444" spans="1:1">
      <c r="A4444" s="24">
        <v>6443</v>
      </c>
    </row>
    <row r="4445" spans="1:1">
      <c r="A4445" s="24">
        <v>6444</v>
      </c>
    </row>
    <row r="4446" spans="1:1">
      <c r="A4446" s="24">
        <v>6445</v>
      </c>
    </row>
    <row r="4447" spans="1:1">
      <c r="A4447" s="24">
        <v>6446</v>
      </c>
    </row>
    <row r="4448" spans="1:1">
      <c r="A4448" s="24">
        <v>6447</v>
      </c>
    </row>
    <row r="4449" spans="1:1">
      <c r="A4449" s="24">
        <v>6448</v>
      </c>
    </row>
    <row r="4450" spans="1:1">
      <c r="A4450" s="24">
        <v>6449</v>
      </c>
    </row>
    <row r="4451" spans="1:1">
      <c r="A4451" s="24">
        <v>6450</v>
      </c>
    </row>
    <row r="4452" spans="1:1">
      <c r="A4452" s="24">
        <v>6451</v>
      </c>
    </row>
    <row r="4453" spans="1:1">
      <c r="A4453" s="24">
        <v>6452</v>
      </c>
    </row>
    <row r="4454" spans="1:1">
      <c r="A4454" s="24">
        <v>6453</v>
      </c>
    </row>
    <row r="4455" spans="1:1">
      <c r="A4455" s="24">
        <v>6454</v>
      </c>
    </row>
    <row r="4456" spans="1:1">
      <c r="A4456" s="24">
        <v>6455</v>
      </c>
    </row>
    <row r="4457" spans="1:1">
      <c r="A4457" s="24">
        <v>6456</v>
      </c>
    </row>
    <row r="4458" spans="1:1">
      <c r="A4458" s="24">
        <v>6457</v>
      </c>
    </row>
    <row r="4459" spans="1:1">
      <c r="A4459" s="24">
        <v>6458</v>
      </c>
    </row>
    <row r="4460" spans="1:1">
      <c r="A4460" s="24">
        <v>6459</v>
      </c>
    </row>
    <row r="4461" spans="1:1">
      <c r="A4461" s="24">
        <v>6460</v>
      </c>
    </row>
    <row r="4462" spans="1:1">
      <c r="A4462" s="24">
        <v>6461</v>
      </c>
    </row>
    <row r="4463" spans="1:1">
      <c r="A4463" s="24">
        <v>6462</v>
      </c>
    </row>
    <row r="4464" spans="1:1">
      <c r="A4464" s="24">
        <v>6463</v>
      </c>
    </row>
    <row r="4465" spans="1:1">
      <c r="A4465" s="24">
        <v>6464</v>
      </c>
    </row>
    <row r="4466" spans="1:1">
      <c r="A4466" s="24">
        <v>6465</v>
      </c>
    </row>
    <row r="4467" spans="1:1">
      <c r="A4467" s="24">
        <v>6466</v>
      </c>
    </row>
    <row r="4468" spans="1:1">
      <c r="A4468" s="24">
        <v>6467</v>
      </c>
    </row>
    <row r="4469" spans="1:1">
      <c r="A4469" s="24">
        <v>6468</v>
      </c>
    </row>
    <row r="4470" spans="1:1">
      <c r="A4470" s="24">
        <v>6469</v>
      </c>
    </row>
    <row r="4471" spans="1:1">
      <c r="A4471" s="24">
        <v>6470</v>
      </c>
    </row>
    <row r="4472" spans="1:1">
      <c r="A4472" s="24">
        <v>6471</v>
      </c>
    </row>
    <row r="4473" spans="1:1">
      <c r="A4473" s="24">
        <v>6472</v>
      </c>
    </row>
    <row r="4474" spans="1:1">
      <c r="A4474" s="24">
        <v>6473</v>
      </c>
    </row>
    <row r="4475" spans="1:1">
      <c r="A4475" s="24">
        <v>6474</v>
      </c>
    </row>
    <row r="4476" spans="1:1">
      <c r="A4476" s="24">
        <v>6475</v>
      </c>
    </row>
    <row r="4477" spans="1:1">
      <c r="A4477" s="24">
        <v>6476</v>
      </c>
    </row>
    <row r="4478" spans="1:1">
      <c r="A4478" s="24">
        <v>6477</v>
      </c>
    </row>
    <row r="4479" spans="1:1">
      <c r="A4479" s="24">
        <v>6478</v>
      </c>
    </row>
    <row r="4480" spans="1:1">
      <c r="A4480" s="24">
        <v>6479</v>
      </c>
    </row>
    <row r="4481" spans="1:1">
      <c r="A4481" s="24">
        <v>6480</v>
      </c>
    </row>
    <row r="4482" spans="1:1">
      <c r="A4482" s="24">
        <v>6481</v>
      </c>
    </row>
    <row r="4483" spans="1:1">
      <c r="A4483" s="24">
        <v>6482</v>
      </c>
    </row>
    <row r="4484" spans="1:1">
      <c r="A4484" s="24">
        <v>6483</v>
      </c>
    </row>
    <row r="4485" spans="1:1">
      <c r="A4485" s="24">
        <v>6484</v>
      </c>
    </row>
    <row r="4486" spans="1:1">
      <c r="A4486" s="24">
        <v>6485</v>
      </c>
    </row>
    <row r="4487" spans="1:1">
      <c r="A4487" s="24">
        <v>6486</v>
      </c>
    </row>
    <row r="4488" spans="1:1">
      <c r="A4488" s="24">
        <v>6487</v>
      </c>
    </row>
    <row r="4489" spans="1:1">
      <c r="A4489" s="24">
        <v>6488</v>
      </c>
    </row>
    <row r="4490" spans="1:1">
      <c r="A4490" s="24">
        <v>6489</v>
      </c>
    </row>
    <row r="4491" spans="1:1">
      <c r="A4491" s="24">
        <v>6490</v>
      </c>
    </row>
    <row r="4492" spans="1:1">
      <c r="A4492" s="24">
        <v>6491</v>
      </c>
    </row>
    <row r="4493" spans="1:1">
      <c r="A4493" s="24">
        <v>6492</v>
      </c>
    </row>
    <row r="4494" spans="1:1">
      <c r="A4494" s="24">
        <v>6493</v>
      </c>
    </row>
    <row r="4495" spans="1:1">
      <c r="A4495" s="24">
        <v>6494</v>
      </c>
    </row>
    <row r="4496" spans="1:1">
      <c r="A4496" s="24">
        <v>6495</v>
      </c>
    </row>
    <row r="4497" spans="1:1">
      <c r="A4497" s="24">
        <v>6496</v>
      </c>
    </row>
    <row r="4498" spans="1:1">
      <c r="A4498" s="24">
        <v>6497</v>
      </c>
    </row>
    <row r="4499" spans="1:1">
      <c r="A4499" s="24">
        <v>6498</v>
      </c>
    </row>
    <row r="4500" spans="1:1">
      <c r="A4500" s="24">
        <v>6499</v>
      </c>
    </row>
    <row r="4501" spans="1:1">
      <c r="A4501" s="24">
        <v>6500</v>
      </c>
    </row>
    <row r="4502" spans="1:1">
      <c r="A4502" s="24">
        <v>6501</v>
      </c>
    </row>
    <row r="4503" spans="1:1">
      <c r="A4503" s="24">
        <v>6502</v>
      </c>
    </row>
    <row r="4504" spans="1:1">
      <c r="A4504" s="24">
        <v>6503</v>
      </c>
    </row>
    <row r="4505" spans="1:1">
      <c r="A4505" s="24">
        <v>6504</v>
      </c>
    </row>
    <row r="4506" spans="1:1">
      <c r="A4506" s="24">
        <v>6505</v>
      </c>
    </row>
    <row r="4507" spans="1:1">
      <c r="A4507" s="24">
        <v>6506</v>
      </c>
    </row>
    <row r="4508" spans="1:1">
      <c r="A4508" s="24">
        <v>6507</v>
      </c>
    </row>
    <row r="4509" spans="1:1">
      <c r="A4509" s="24">
        <v>6508</v>
      </c>
    </row>
    <row r="4510" spans="1:1">
      <c r="A4510" s="24">
        <v>6509</v>
      </c>
    </row>
    <row r="4511" spans="1:1">
      <c r="A4511" s="24">
        <v>6510</v>
      </c>
    </row>
    <row r="4512" spans="1:1">
      <c r="A4512" s="24">
        <v>6511</v>
      </c>
    </row>
    <row r="4513" spans="1:1">
      <c r="A4513" s="24">
        <v>6512</v>
      </c>
    </row>
    <row r="4514" spans="1:1">
      <c r="A4514" s="24">
        <v>6513</v>
      </c>
    </row>
    <row r="4515" spans="1:1">
      <c r="A4515" s="24">
        <v>6514</v>
      </c>
    </row>
    <row r="4516" spans="1:1">
      <c r="A4516" s="24">
        <v>6515</v>
      </c>
    </row>
    <row r="4517" spans="1:1">
      <c r="A4517" s="24">
        <v>6516</v>
      </c>
    </row>
    <row r="4518" spans="1:1">
      <c r="A4518" s="24">
        <v>6517</v>
      </c>
    </row>
    <row r="4519" spans="1:1">
      <c r="A4519" s="24">
        <v>6518</v>
      </c>
    </row>
    <row r="4520" spans="1:1">
      <c r="A4520" s="24">
        <v>6519</v>
      </c>
    </row>
    <row r="4521" spans="1:1">
      <c r="A4521" s="24">
        <v>6520</v>
      </c>
    </row>
    <row r="4522" spans="1:1">
      <c r="A4522" s="24">
        <v>6521</v>
      </c>
    </row>
    <row r="4523" spans="1:1">
      <c r="A4523" s="24">
        <v>6522</v>
      </c>
    </row>
    <row r="4524" spans="1:1">
      <c r="A4524" s="24">
        <v>6523</v>
      </c>
    </row>
    <row r="4525" spans="1:1">
      <c r="A4525" s="24">
        <v>6524</v>
      </c>
    </row>
    <row r="4526" spans="1:1">
      <c r="A4526" s="24">
        <v>6525</v>
      </c>
    </row>
    <row r="4527" spans="1:1">
      <c r="A4527" s="24">
        <v>6526</v>
      </c>
    </row>
    <row r="4528" spans="1:1">
      <c r="A4528" s="24">
        <v>6527</v>
      </c>
    </row>
    <row r="4529" spans="1:1">
      <c r="A4529" s="24">
        <v>6528</v>
      </c>
    </row>
    <row r="4530" spans="1:1">
      <c r="A4530" s="24">
        <v>6529</v>
      </c>
    </row>
    <row r="4531" spans="1:1">
      <c r="A4531" s="24">
        <v>6530</v>
      </c>
    </row>
    <row r="4532" spans="1:1">
      <c r="A4532" s="24">
        <v>6531</v>
      </c>
    </row>
    <row r="4533" spans="1:1">
      <c r="A4533" s="24">
        <v>6532</v>
      </c>
    </row>
    <row r="4534" spans="1:1">
      <c r="A4534" s="24">
        <v>6533</v>
      </c>
    </row>
    <row r="4535" spans="1:1">
      <c r="A4535" s="24">
        <v>6534</v>
      </c>
    </row>
    <row r="4536" spans="1:1">
      <c r="A4536" s="24">
        <v>6535</v>
      </c>
    </row>
    <row r="4537" spans="1:1">
      <c r="A4537" s="24">
        <v>6536</v>
      </c>
    </row>
    <row r="4538" spans="1:1">
      <c r="A4538" s="24">
        <v>6537</v>
      </c>
    </row>
    <row r="4539" spans="1:1">
      <c r="A4539" s="24">
        <v>6538</v>
      </c>
    </row>
    <row r="4540" spans="1:1">
      <c r="A4540" s="24">
        <v>6539</v>
      </c>
    </row>
    <row r="4541" spans="1:1">
      <c r="A4541" s="24">
        <v>6540</v>
      </c>
    </row>
    <row r="4542" spans="1:1">
      <c r="A4542" s="24">
        <v>6541</v>
      </c>
    </row>
    <row r="4543" spans="1:1">
      <c r="A4543" s="24">
        <v>6542</v>
      </c>
    </row>
    <row r="4544" spans="1:1">
      <c r="A4544" s="24">
        <v>6543</v>
      </c>
    </row>
    <row r="4545" spans="1:1">
      <c r="A4545" s="24">
        <v>6544</v>
      </c>
    </row>
    <row r="4546" spans="1:1">
      <c r="A4546" s="24">
        <v>6545</v>
      </c>
    </row>
    <row r="4547" spans="1:1">
      <c r="A4547" s="24">
        <v>6546</v>
      </c>
    </row>
    <row r="4548" spans="1:1">
      <c r="A4548" s="24">
        <v>6547</v>
      </c>
    </row>
    <row r="4549" spans="1:1">
      <c r="A4549" s="24">
        <v>6548</v>
      </c>
    </row>
    <row r="4550" spans="1:1">
      <c r="A4550" s="24">
        <v>6549</v>
      </c>
    </row>
    <row r="4551" spans="1:1">
      <c r="A4551" s="24">
        <v>6550</v>
      </c>
    </row>
    <row r="4552" spans="1:1">
      <c r="A4552" s="24">
        <v>6551</v>
      </c>
    </row>
    <row r="4553" spans="1:1">
      <c r="A4553" s="24">
        <v>6552</v>
      </c>
    </row>
    <row r="4554" spans="1:1">
      <c r="A4554" s="24">
        <v>6553</v>
      </c>
    </row>
    <row r="4555" spans="1:1">
      <c r="A4555" s="24">
        <v>6554</v>
      </c>
    </row>
    <row r="4556" spans="1:1">
      <c r="A4556" s="24">
        <v>6555</v>
      </c>
    </row>
    <row r="4557" spans="1:1">
      <c r="A4557" s="24">
        <v>6556</v>
      </c>
    </row>
    <row r="4558" spans="1:1">
      <c r="A4558" s="24">
        <v>6557</v>
      </c>
    </row>
    <row r="4559" spans="1:1">
      <c r="A4559" s="24">
        <v>6558</v>
      </c>
    </row>
    <row r="4560" spans="1:1">
      <c r="A4560" s="24">
        <v>6559</v>
      </c>
    </row>
    <row r="4561" spans="1:1">
      <c r="A4561" s="24">
        <v>6560</v>
      </c>
    </row>
    <row r="4562" spans="1:1">
      <c r="A4562" s="24">
        <v>6561</v>
      </c>
    </row>
    <row r="4563" spans="1:1">
      <c r="A4563" s="24">
        <v>6562</v>
      </c>
    </row>
    <row r="4564" spans="1:1">
      <c r="A4564" s="24">
        <v>6563</v>
      </c>
    </row>
    <row r="4565" spans="1:1">
      <c r="A4565" s="24">
        <v>6564</v>
      </c>
    </row>
    <row r="4566" spans="1:1">
      <c r="A4566" s="24">
        <v>6565</v>
      </c>
    </row>
    <row r="4567" spans="1:1">
      <c r="A4567" s="24">
        <v>6566</v>
      </c>
    </row>
    <row r="4568" spans="1:1">
      <c r="A4568" s="24">
        <v>6567</v>
      </c>
    </row>
    <row r="4569" spans="1:1">
      <c r="A4569" s="24">
        <v>6568</v>
      </c>
    </row>
    <row r="4570" spans="1:1">
      <c r="A4570" s="24">
        <v>6569</v>
      </c>
    </row>
    <row r="4571" spans="1:1">
      <c r="A4571" s="24">
        <v>6570</v>
      </c>
    </row>
    <row r="4572" spans="1:1">
      <c r="A4572" s="24">
        <v>6571</v>
      </c>
    </row>
    <row r="4573" spans="1:1">
      <c r="A4573" s="24">
        <v>6572</v>
      </c>
    </row>
    <row r="4574" spans="1:1">
      <c r="A4574" s="24">
        <v>6573</v>
      </c>
    </row>
    <row r="4575" spans="1:1">
      <c r="A4575" s="24">
        <v>6574</v>
      </c>
    </row>
    <row r="4576" spans="1:1">
      <c r="A4576" s="24">
        <v>6575</v>
      </c>
    </row>
    <row r="4577" spans="1:1">
      <c r="A4577" s="24">
        <v>6576</v>
      </c>
    </row>
    <row r="4578" spans="1:1">
      <c r="A4578" s="24">
        <v>6577</v>
      </c>
    </row>
    <row r="4579" spans="1:1">
      <c r="A4579" s="24">
        <v>6578</v>
      </c>
    </row>
    <row r="4580" spans="1:1">
      <c r="A4580" s="24">
        <v>6579</v>
      </c>
    </row>
    <row r="4581" spans="1:1">
      <c r="A4581" s="24">
        <v>6580</v>
      </c>
    </row>
    <row r="4582" spans="1:1">
      <c r="A4582" s="24">
        <v>6581</v>
      </c>
    </row>
    <row r="4583" spans="1:1">
      <c r="A4583" s="24">
        <v>6582</v>
      </c>
    </row>
    <row r="4584" spans="1:1">
      <c r="A4584" s="24">
        <v>6583</v>
      </c>
    </row>
    <row r="4585" spans="1:1">
      <c r="A4585" s="24">
        <v>6584</v>
      </c>
    </row>
    <row r="4586" spans="1:1">
      <c r="A4586" s="24">
        <v>6585</v>
      </c>
    </row>
    <row r="4587" spans="1:1">
      <c r="A4587" s="24">
        <v>6586</v>
      </c>
    </row>
    <row r="4588" spans="1:1">
      <c r="A4588" s="24">
        <v>6587</v>
      </c>
    </row>
    <row r="4589" spans="1:1">
      <c r="A4589" s="24">
        <v>6588</v>
      </c>
    </row>
    <row r="4590" spans="1:1">
      <c r="A4590" s="24">
        <v>6589</v>
      </c>
    </row>
    <row r="4591" spans="1:1">
      <c r="A4591" s="24">
        <v>6590</v>
      </c>
    </row>
    <row r="4592" spans="1:1">
      <c r="A4592" s="24">
        <v>6591</v>
      </c>
    </row>
    <row r="4593" spans="1:1">
      <c r="A4593" s="24">
        <v>6592</v>
      </c>
    </row>
    <row r="4594" spans="1:1">
      <c r="A4594" s="24">
        <v>6593</v>
      </c>
    </row>
    <row r="4595" spans="1:1">
      <c r="A4595" s="24">
        <v>6594</v>
      </c>
    </row>
    <row r="4596" spans="1:1">
      <c r="A4596" s="24">
        <v>6595</v>
      </c>
    </row>
    <row r="4597" spans="1:1">
      <c r="A4597" s="24">
        <v>6596</v>
      </c>
    </row>
    <row r="4598" spans="1:1">
      <c r="A4598" s="24">
        <v>6597</v>
      </c>
    </row>
    <row r="4599" spans="1:1">
      <c r="A4599" s="24">
        <v>6598</v>
      </c>
    </row>
    <row r="4600" spans="1:1">
      <c r="A4600" s="24">
        <v>6599</v>
      </c>
    </row>
    <row r="4601" spans="1:1">
      <c r="A4601" s="24">
        <v>6600</v>
      </c>
    </row>
    <row r="4602" spans="1:1">
      <c r="A4602" s="24">
        <v>6601</v>
      </c>
    </row>
    <row r="4603" spans="1:1">
      <c r="A4603" s="24">
        <v>6602</v>
      </c>
    </row>
    <row r="4604" spans="1:1">
      <c r="A4604" s="24">
        <v>6603</v>
      </c>
    </row>
    <row r="4605" spans="1:1">
      <c r="A4605" s="24">
        <v>6604</v>
      </c>
    </row>
    <row r="4606" spans="1:1">
      <c r="A4606" s="24">
        <v>6605</v>
      </c>
    </row>
    <row r="4607" spans="1:1">
      <c r="A4607" s="24">
        <v>6606</v>
      </c>
    </row>
    <row r="4608" spans="1:1">
      <c r="A4608" s="24">
        <v>6607</v>
      </c>
    </row>
    <row r="4609" spans="1:1">
      <c r="A4609" s="24">
        <v>6608</v>
      </c>
    </row>
    <row r="4610" spans="1:1">
      <c r="A4610" s="24">
        <v>6609</v>
      </c>
    </row>
    <row r="4611" spans="1:1">
      <c r="A4611" s="24">
        <v>6610</v>
      </c>
    </row>
    <row r="4612" spans="1:1">
      <c r="A4612" s="24">
        <v>6611</v>
      </c>
    </row>
    <row r="4613" spans="1:1">
      <c r="A4613" s="24">
        <v>6612</v>
      </c>
    </row>
    <row r="4614" spans="1:1">
      <c r="A4614" s="24">
        <v>6613</v>
      </c>
    </row>
    <row r="4615" spans="1:1">
      <c r="A4615" s="24">
        <v>6614</v>
      </c>
    </row>
    <row r="4616" spans="1:1">
      <c r="A4616" s="24">
        <v>6615</v>
      </c>
    </row>
    <row r="4617" spans="1:1">
      <c r="A4617" s="24">
        <v>6616</v>
      </c>
    </row>
    <row r="4618" spans="1:1">
      <c r="A4618" s="24">
        <v>6617</v>
      </c>
    </row>
    <row r="4619" spans="1:1">
      <c r="A4619" s="24">
        <v>6618</v>
      </c>
    </row>
    <row r="4620" spans="1:1">
      <c r="A4620" s="24">
        <v>6619</v>
      </c>
    </row>
    <row r="4621" spans="1:1">
      <c r="A4621" s="24">
        <v>6620</v>
      </c>
    </row>
    <row r="4622" spans="1:1">
      <c r="A4622" s="24">
        <v>6621</v>
      </c>
    </row>
    <row r="4623" spans="1:1">
      <c r="A4623" s="24">
        <v>6622</v>
      </c>
    </row>
    <row r="4624" spans="1:1">
      <c r="A4624" s="24">
        <v>6623</v>
      </c>
    </row>
    <row r="4625" spans="1:1">
      <c r="A4625" s="24">
        <v>6624</v>
      </c>
    </row>
    <row r="4626" spans="1:1">
      <c r="A4626" s="24">
        <v>6625</v>
      </c>
    </row>
    <row r="4627" spans="1:1">
      <c r="A4627" s="24">
        <v>6626</v>
      </c>
    </row>
    <row r="4628" spans="1:1">
      <c r="A4628" s="24">
        <v>6627</v>
      </c>
    </row>
    <row r="4629" spans="1:1">
      <c r="A4629" s="24">
        <v>6628</v>
      </c>
    </row>
    <row r="4630" spans="1:1">
      <c r="A4630" s="24">
        <v>6629</v>
      </c>
    </row>
    <row r="4631" spans="1:1">
      <c r="A4631" s="24">
        <v>6630</v>
      </c>
    </row>
    <row r="4632" spans="1:1">
      <c r="A4632" s="24">
        <v>6631</v>
      </c>
    </row>
    <row r="4633" spans="1:1">
      <c r="A4633" s="24">
        <v>6632</v>
      </c>
    </row>
    <row r="4634" spans="1:1">
      <c r="A4634" s="24">
        <v>6633</v>
      </c>
    </row>
    <row r="4635" spans="1:1">
      <c r="A4635" s="24">
        <v>6634</v>
      </c>
    </row>
    <row r="4636" spans="1:1">
      <c r="A4636" s="24">
        <v>6635</v>
      </c>
    </row>
    <row r="4637" spans="1:1">
      <c r="A4637" s="24">
        <v>6636</v>
      </c>
    </row>
    <row r="4638" spans="1:1">
      <c r="A4638" s="24">
        <v>6637</v>
      </c>
    </row>
    <row r="4639" spans="1:1">
      <c r="A4639" s="24">
        <v>6638</v>
      </c>
    </row>
    <row r="4640" spans="1:1">
      <c r="A4640" s="24">
        <v>6639</v>
      </c>
    </row>
    <row r="4641" spans="1:1">
      <c r="A4641" s="24">
        <v>6640</v>
      </c>
    </row>
    <row r="4642" spans="1:1">
      <c r="A4642" s="24">
        <v>6641</v>
      </c>
    </row>
    <row r="4643" spans="1:1">
      <c r="A4643" s="24">
        <v>6642</v>
      </c>
    </row>
    <row r="4644" spans="1:1">
      <c r="A4644" s="24">
        <v>6643</v>
      </c>
    </row>
    <row r="4645" spans="1:1">
      <c r="A4645" s="24">
        <v>6644</v>
      </c>
    </row>
    <row r="4646" spans="1:1">
      <c r="A4646" s="24">
        <v>6645</v>
      </c>
    </row>
    <row r="4647" spans="1:1">
      <c r="A4647" s="24">
        <v>6646</v>
      </c>
    </row>
    <row r="4648" spans="1:1">
      <c r="A4648" s="24">
        <v>6647</v>
      </c>
    </row>
    <row r="4649" spans="1:1">
      <c r="A4649" s="24">
        <v>6648</v>
      </c>
    </row>
    <row r="4650" spans="1:1">
      <c r="A4650" s="24">
        <v>6649</v>
      </c>
    </row>
    <row r="4651" spans="1:1">
      <c r="A4651" s="24">
        <v>6650</v>
      </c>
    </row>
    <row r="4652" spans="1:1">
      <c r="A4652" s="24">
        <v>6651</v>
      </c>
    </row>
    <row r="4653" spans="1:1">
      <c r="A4653" s="24">
        <v>6652</v>
      </c>
    </row>
    <row r="4654" spans="1:1">
      <c r="A4654" s="24">
        <v>6653</v>
      </c>
    </row>
    <row r="4655" spans="1:1">
      <c r="A4655" s="24">
        <v>6654</v>
      </c>
    </row>
    <row r="4656" spans="1:1">
      <c r="A4656" s="24">
        <v>6655</v>
      </c>
    </row>
    <row r="4657" spans="1:1">
      <c r="A4657" s="24">
        <v>6656</v>
      </c>
    </row>
    <row r="4658" spans="1:1">
      <c r="A4658" s="24">
        <v>6657</v>
      </c>
    </row>
    <row r="4659" spans="1:1">
      <c r="A4659" s="24">
        <v>6658</v>
      </c>
    </row>
    <row r="4660" spans="1:1">
      <c r="A4660" s="24">
        <v>6659</v>
      </c>
    </row>
    <row r="4661" spans="1:1">
      <c r="A4661" s="24">
        <v>6660</v>
      </c>
    </row>
    <row r="4662" spans="1:1">
      <c r="A4662" s="24">
        <v>6661</v>
      </c>
    </row>
    <row r="4663" spans="1:1">
      <c r="A4663" s="24">
        <v>6662</v>
      </c>
    </row>
    <row r="4664" spans="1:1">
      <c r="A4664" s="24">
        <v>6663</v>
      </c>
    </row>
    <row r="4665" spans="1:1">
      <c r="A4665" s="24">
        <v>6664</v>
      </c>
    </row>
    <row r="4666" spans="1:1">
      <c r="A4666" s="24">
        <v>6665</v>
      </c>
    </row>
    <row r="4667" spans="1:1">
      <c r="A4667" s="24">
        <v>6666</v>
      </c>
    </row>
    <row r="4668" spans="1:1">
      <c r="A4668" s="24">
        <v>6667</v>
      </c>
    </row>
  </sheetData>
  <phoneticPr fontId="1"/>
  <pageMargins left="0.7" right="0.7" top="0.75" bottom="0.75" header="0.3" footer="0.3"/>
  <pageSetup paperSize="9" orientation="portrait"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95"/>
  <sheetViews>
    <sheetView workbookViewId="0"/>
  </sheetViews>
  <sheetFormatPr defaultRowHeight="13.5"/>
  <cols>
    <col min="1" max="2" width="9" style="11"/>
    <col min="3" max="3" width="16.125" style="11" bestFit="1" customWidth="1"/>
    <col min="4" max="4" width="17.25" style="11" bestFit="1" customWidth="1"/>
    <col min="5" max="5" width="9" style="11"/>
    <col min="6" max="11" width="10.5" style="11" bestFit="1" customWidth="1"/>
    <col min="12" max="13" width="9" style="11"/>
  </cols>
  <sheetData>
    <row r="1" spans="1:11">
      <c r="A1" s="11" t="s">
        <v>1264</v>
      </c>
    </row>
    <row r="2" spans="1:11">
      <c r="A2" s="11" t="s">
        <v>1163</v>
      </c>
      <c r="B2" s="11" t="s">
        <v>1234</v>
      </c>
      <c r="C2" s="11" t="s">
        <v>1235</v>
      </c>
      <c r="D2" s="11" t="s">
        <v>1265</v>
      </c>
      <c r="E2" s="11" t="s">
        <v>1266</v>
      </c>
    </row>
    <row r="3" spans="1:11">
      <c r="A3" s="11" t="str">
        <f>基本情報登録!D10</f>
        <v/>
      </c>
      <c r="B3" s="11">
        <f>基本情報登録!D8</f>
        <v>0</v>
      </c>
      <c r="C3" s="11" t="str">
        <f>基本情報登録!D6</f>
        <v/>
      </c>
      <c r="D3" s="11" t="str">
        <f>基本情報登録!D11</f>
        <v/>
      </c>
      <c r="E3" s="11">
        <f>基本情報登録!D12</f>
        <v>49</v>
      </c>
    </row>
    <row r="5" spans="1:11">
      <c r="A5" s="825" t="s">
        <v>1244</v>
      </c>
      <c r="B5" s="825"/>
      <c r="C5" s="825"/>
      <c r="D5" s="825"/>
      <c r="E5" s="825"/>
      <c r="F5" s="825"/>
      <c r="G5" s="825"/>
      <c r="H5" s="825"/>
      <c r="I5" s="825"/>
      <c r="J5" s="825"/>
      <c r="K5" s="825"/>
    </row>
    <row r="6" spans="1:11">
      <c r="A6" s="11" t="s">
        <v>1243</v>
      </c>
      <c r="B6" s="11" t="s">
        <v>1163</v>
      </c>
      <c r="C6" s="11" t="s">
        <v>1234</v>
      </c>
      <c r="D6" s="11" t="s">
        <v>1235</v>
      </c>
      <c r="E6" s="11" t="s">
        <v>1236</v>
      </c>
      <c r="F6" s="11" t="s">
        <v>1237</v>
      </c>
      <c r="G6" s="11" t="s">
        <v>1238</v>
      </c>
      <c r="H6" s="11" t="s">
        <v>1239</v>
      </c>
      <c r="I6" s="11" t="s">
        <v>1240</v>
      </c>
      <c r="J6" s="11" t="s">
        <v>1241</v>
      </c>
      <c r="K6" s="11" t="s">
        <v>1242</v>
      </c>
    </row>
    <row r="7" spans="1:11">
      <c r="A7" s="11">
        <v>1</v>
      </c>
      <c r="B7" s="11" t="str">
        <f>基本情報登録!$D$10</f>
        <v/>
      </c>
      <c r="C7" s="11" t="str">
        <f>基本情報登録!$D$8&amp;'様式Ⅱ(男子4×100mR)'!$I$9</f>
        <v>A</v>
      </c>
      <c r="D7" s="11" t="str">
        <f>基本情報登録!$D$6&amp;'様式Ⅱ(男子4×100mR)'!$I$9</f>
        <v>A</v>
      </c>
      <c r="E7" s="11" t="str">
        <f>'様式Ⅱ(男子4×100mR)'!$E$12</f>
        <v>00000</v>
      </c>
      <c r="F7" s="11" t="str">
        <f>'様式Ⅱ(男子4×100mR)'!$D$18</f>
        <v/>
      </c>
      <c r="G7" s="11" t="str">
        <f>'様式Ⅱ(男子4×100mR)'!$D$20</f>
        <v/>
      </c>
      <c r="H7" s="11" t="str">
        <f>'様式Ⅱ(男子4×100mR)'!$D$22</f>
        <v/>
      </c>
      <c r="I7" s="11" t="str">
        <f>'様式Ⅱ(男子4×100mR)'!$D$24</f>
        <v/>
      </c>
      <c r="J7" s="11" t="str">
        <f>'様式Ⅱ(男子4×100mR)'!$D$26</f>
        <v/>
      </c>
      <c r="K7" s="11" t="str">
        <f>'様式Ⅱ(男子4×100mR)'!$D$28</f>
        <v/>
      </c>
    </row>
    <row r="8" spans="1:11">
      <c r="A8" s="11">
        <v>2</v>
      </c>
      <c r="B8" s="11" t="str">
        <f>基本情報登録!$D$10</f>
        <v/>
      </c>
      <c r="C8" s="11" t="str">
        <f>基本情報登録!$D$8&amp;'様式Ⅱ(男子4×100mR)'!$I$38</f>
        <v/>
      </c>
      <c r="D8" s="11" t="str">
        <f>基本情報登録!$D$6&amp;'様式Ⅱ(男子4×100mR)'!$I$38</f>
        <v/>
      </c>
      <c r="E8" s="11" t="str">
        <f>'様式Ⅱ(男子4×100mR)'!$E$41</f>
        <v>00000</v>
      </c>
      <c r="F8" s="11" t="str">
        <f>'様式Ⅱ(男子4×100mR)'!$D$47</f>
        <v/>
      </c>
      <c r="G8" s="11" t="str">
        <f>'様式Ⅱ(男子4×100mR)'!$D$49</f>
        <v/>
      </c>
      <c r="H8" s="11" t="str">
        <f>'様式Ⅱ(男子4×100mR)'!$D$51</f>
        <v/>
      </c>
      <c r="I8" s="11" t="str">
        <f>'様式Ⅱ(男子4×100mR)'!$D$53</f>
        <v/>
      </c>
      <c r="J8" s="11" t="str">
        <f>'様式Ⅱ(男子4×100mR)'!$D$55</f>
        <v/>
      </c>
      <c r="K8" s="11" t="str">
        <f>'様式Ⅱ(男子4×100mR)'!$D$57</f>
        <v/>
      </c>
    </row>
    <row r="9" spans="1:11">
      <c r="A9" s="11">
        <v>3</v>
      </c>
      <c r="B9" s="11" t="str">
        <f>基本情報登録!$D$10</f>
        <v/>
      </c>
      <c r="C9" s="11" t="str">
        <f>基本情報登録!$D$8&amp;'様式Ⅱ(男子4×100mR)'!$I$67</f>
        <v/>
      </c>
      <c r="D9" s="11" t="str">
        <f>基本情報登録!$D$6&amp;'様式Ⅱ(男子4×100mR)'!$I$67</f>
        <v/>
      </c>
      <c r="E9" s="11" t="str">
        <f>'様式Ⅱ(男子4×100mR)'!$E$70</f>
        <v>00000</v>
      </c>
      <c r="F9" s="11" t="str">
        <f>'様式Ⅱ(男子4×100mR)'!$D$76</f>
        <v/>
      </c>
      <c r="G9" s="11" t="str">
        <f>'様式Ⅱ(男子4×100mR)'!$D$78</f>
        <v/>
      </c>
      <c r="H9" s="11" t="str">
        <f>'様式Ⅱ(男子4×100mR)'!$D$80</f>
        <v/>
      </c>
      <c r="I9" s="11" t="str">
        <f>'様式Ⅱ(男子4×100mR)'!$D$82</f>
        <v/>
      </c>
      <c r="J9" s="11" t="str">
        <f>'様式Ⅱ(男子4×100mR)'!$D$84</f>
        <v/>
      </c>
      <c r="K9" s="11" t="str">
        <f>'様式Ⅱ(男子4×100mR)'!$D$86</f>
        <v/>
      </c>
    </row>
    <row r="10" spans="1:11">
      <c r="A10" s="11">
        <v>4</v>
      </c>
      <c r="B10" s="11" t="str">
        <f>基本情報登録!$D$10</f>
        <v/>
      </c>
      <c r="C10" s="11" t="str">
        <f>基本情報登録!$D$8&amp;'様式Ⅱ(男子4×100mR)'!$I$96</f>
        <v/>
      </c>
      <c r="D10" s="11" t="str">
        <f>基本情報登録!$D$6&amp;'様式Ⅱ(男子4×100mR)'!$I$96</f>
        <v/>
      </c>
      <c r="E10" s="11" t="str">
        <f>'様式Ⅱ(男子4×100mR)'!$E$99</f>
        <v>00000</v>
      </c>
      <c r="F10" s="11" t="str">
        <f>'様式Ⅱ(男子4×100mR)'!$D$105</f>
        <v/>
      </c>
      <c r="G10" s="11" t="str">
        <f>'様式Ⅱ(男子4×100mR)'!$D$107</f>
        <v/>
      </c>
      <c r="H10" s="11" t="str">
        <f>'様式Ⅱ(男子4×100mR)'!$D$109</f>
        <v/>
      </c>
      <c r="I10" s="11" t="str">
        <f>'様式Ⅱ(男子4×100mR)'!$D$111</f>
        <v/>
      </c>
      <c r="J10" s="11" t="str">
        <f>'様式Ⅱ(男子4×100mR)'!$D$113</f>
        <v/>
      </c>
      <c r="K10" s="11" t="str">
        <f>'様式Ⅱ(男子4×100mR)'!$D$115</f>
        <v/>
      </c>
    </row>
    <row r="11" spans="1:11">
      <c r="A11" s="11">
        <v>5</v>
      </c>
      <c r="B11" s="11" t="str">
        <f>基本情報登録!$D$10</f>
        <v/>
      </c>
      <c r="C11" s="11" t="str">
        <f>基本情報登録!$D$8&amp;'様式Ⅱ(男子4×100mR)'!$I$125</f>
        <v/>
      </c>
      <c r="D11" s="11" t="str">
        <f>基本情報登録!$D$6&amp;'様式Ⅱ(男子4×100mR)'!$I$125</f>
        <v/>
      </c>
      <c r="E11" s="11" t="str">
        <f>'様式Ⅱ(男子4×100mR)'!$E$128</f>
        <v>00000</v>
      </c>
      <c r="F11" s="11" t="str">
        <f>'様式Ⅱ(男子4×100mR)'!$D$134</f>
        <v/>
      </c>
      <c r="G11" s="11" t="str">
        <f>'様式Ⅱ(男子4×100mR)'!$D$136</f>
        <v/>
      </c>
      <c r="H11" s="11" t="str">
        <f>'様式Ⅱ(男子4×100mR)'!$D$138</f>
        <v/>
      </c>
      <c r="I11" s="11" t="str">
        <f>'様式Ⅱ(男子4×100mR)'!$D$140</f>
        <v/>
      </c>
      <c r="J11" s="11" t="str">
        <f>'様式Ⅱ(男子4×100mR)'!$D$142</f>
        <v/>
      </c>
      <c r="K11" s="11" t="str">
        <f>'様式Ⅱ(男子4×100mR)'!$D$144</f>
        <v/>
      </c>
    </row>
    <row r="12" spans="1:11">
      <c r="A12" s="11">
        <v>6</v>
      </c>
      <c r="B12" s="11" t="str">
        <f>基本情報登録!$D$10</f>
        <v/>
      </c>
      <c r="C12" s="11" t="str">
        <f>基本情報登録!$D$8&amp;'様式Ⅱ(男子4×100mR)'!$I$154</f>
        <v/>
      </c>
      <c r="D12" s="11" t="str">
        <f>基本情報登録!$D$6&amp;'様式Ⅱ(男子4×100mR)'!$I$154</f>
        <v/>
      </c>
      <c r="E12" s="11" t="str">
        <f>'様式Ⅱ(男子4×100mR)'!$E$157</f>
        <v>00000</v>
      </c>
      <c r="F12" s="11" t="str">
        <f>'様式Ⅱ(男子4×100mR)'!$D$163</f>
        <v/>
      </c>
      <c r="G12" s="11" t="str">
        <f>'様式Ⅱ(男子4×100mR)'!$D$165</f>
        <v/>
      </c>
      <c r="H12" s="11" t="str">
        <f>'様式Ⅱ(男子4×100mR)'!$D$167</f>
        <v/>
      </c>
      <c r="I12" s="11" t="str">
        <f>'様式Ⅱ(男子4×100mR)'!$D$169</f>
        <v/>
      </c>
      <c r="J12" s="11" t="str">
        <f>'様式Ⅱ(男子4×100mR)'!$D$171</f>
        <v/>
      </c>
      <c r="K12" s="11" t="str">
        <f>'様式Ⅱ(男子4×100mR)'!$D$173</f>
        <v/>
      </c>
    </row>
    <row r="13" spans="1:11">
      <c r="A13" s="11">
        <v>7</v>
      </c>
      <c r="B13" s="11" t="str">
        <f>基本情報登録!$D$10</f>
        <v/>
      </c>
      <c r="C13" s="11" t="str">
        <f>基本情報登録!$D$8&amp;'様式Ⅱ(男子4×100mR)'!$I$183</f>
        <v/>
      </c>
      <c r="D13" s="11" t="str">
        <f>基本情報登録!$D$6&amp;'様式Ⅱ(男子4×100mR)'!$I$183</f>
        <v/>
      </c>
      <c r="E13" s="11" t="str">
        <f>'様式Ⅱ(男子4×100mR)'!$E$186</f>
        <v>00000</v>
      </c>
      <c r="F13" s="11" t="str">
        <f>'様式Ⅱ(男子4×100mR)'!$D$192</f>
        <v/>
      </c>
      <c r="G13" s="11" t="str">
        <f>'様式Ⅱ(男子4×100mR)'!$D$194</f>
        <v/>
      </c>
      <c r="H13" s="11" t="str">
        <f>'様式Ⅱ(男子4×100mR)'!$D$196</f>
        <v/>
      </c>
      <c r="I13" s="11" t="str">
        <f>'様式Ⅱ(男子4×100mR)'!$D$198</f>
        <v/>
      </c>
      <c r="J13" s="11" t="str">
        <f>'様式Ⅱ(男子4×100mR)'!$D$200</f>
        <v/>
      </c>
      <c r="K13" s="11" t="str">
        <f>'様式Ⅱ(男子4×100mR)'!$D$202</f>
        <v/>
      </c>
    </row>
    <row r="14" spans="1:11">
      <c r="A14" s="11">
        <v>8</v>
      </c>
      <c r="B14" s="11" t="str">
        <f>基本情報登録!$D$10</f>
        <v/>
      </c>
      <c r="C14" s="11" t="str">
        <f>基本情報登録!$D$8&amp;'様式Ⅱ(男子4×100mR)'!$I$212</f>
        <v/>
      </c>
      <c r="D14" s="11" t="str">
        <f>基本情報登録!$D$6&amp;'様式Ⅱ(男子4×100mR)'!$I$212</f>
        <v/>
      </c>
      <c r="E14" s="11" t="str">
        <f>'様式Ⅱ(男子4×100mR)'!$E$215</f>
        <v>00000</v>
      </c>
      <c r="F14" s="11" t="str">
        <f>'様式Ⅱ(男子4×100mR)'!$D$221</f>
        <v/>
      </c>
      <c r="G14" s="11" t="str">
        <f>'様式Ⅱ(男子4×100mR)'!$D$223</f>
        <v/>
      </c>
      <c r="H14" s="11" t="str">
        <f>'様式Ⅱ(男子4×100mR)'!$D$225</f>
        <v/>
      </c>
      <c r="I14" s="11" t="str">
        <f>'様式Ⅱ(男子4×100mR)'!$D$227</f>
        <v/>
      </c>
      <c r="J14" s="11" t="str">
        <f>'様式Ⅱ(男子4×100mR)'!$D$229</f>
        <v/>
      </c>
      <c r="K14" s="11" t="str">
        <f>'様式Ⅱ(男子4×100mR)'!$D$231</f>
        <v/>
      </c>
    </row>
    <row r="15" spans="1:11">
      <c r="A15" s="11">
        <v>9</v>
      </c>
      <c r="B15" s="11" t="str">
        <f>基本情報登録!$D$10</f>
        <v/>
      </c>
      <c r="C15" s="11" t="str">
        <f>基本情報登録!$D$8&amp;'様式Ⅱ(男子4×100mR)'!$I$241</f>
        <v/>
      </c>
      <c r="D15" s="11" t="str">
        <f>基本情報登録!$D$6&amp;'様式Ⅱ(男子4×100mR)'!$I$241</f>
        <v/>
      </c>
      <c r="E15" s="11" t="str">
        <f>'様式Ⅱ(男子4×100mR)'!$E$244</f>
        <v>00000</v>
      </c>
      <c r="F15" s="11" t="str">
        <f>'様式Ⅱ(男子4×100mR)'!$D$250</f>
        <v/>
      </c>
      <c r="G15" s="11" t="str">
        <f>'様式Ⅱ(男子4×100mR)'!$D$252</f>
        <v/>
      </c>
      <c r="H15" s="11" t="str">
        <f>'様式Ⅱ(男子4×100mR)'!$D$254</f>
        <v/>
      </c>
      <c r="I15" s="11" t="str">
        <f>'様式Ⅱ(男子4×100mR)'!$D$256</f>
        <v/>
      </c>
      <c r="J15" s="11" t="str">
        <f>'様式Ⅱ(男子4×100mR)'!$D$258</f>
        <v/>
      </c>
      <c r="K15" s="11" t="str">
        <f>'様式Ⅱ(男子4×100mR)'!$D$260</f>
        <v/>
      </c>
    </row>
    <row r="16" spans="1:11">
      <c r="A16" s="11">
        <v>10</v>
      </c>
      <c r="B16" s="11" t="str">
        <f>基本情報登録!$D$10</f>
        <v/>
      </c>
      <c r="C16" s="11" t="str">
        <f>基本情報登録!$D$8&amp;'様式Ⅱ(男子4×100mR)'!$I$270</f>
        <v/>
      </c>
      <c r="D16" s="11" t="str">
        <f>基本情報登録!$D$6&amp;'様式Ⅱ(男子4×100mR)'!$I$270</f>
        <v/>
      </c>
      <c r="E16" s="11" t="str">
        <f>'様式Ⅱ(男子4×100mR)'!$E$273</f>
        <v>00000</v>
      </c>
      <c r="F16" s="11" t="str">
        <f>'様式Ⅱ(男子4×100mR)'!$D$279</f>
        <v/>
      </c>
      <c r="G16" s="11" t="str">
        <f>'様式Ⅱ(男子4×100mR)'!$D$281</f>
        <v/>
      </c>
      <c r="H16" s="11" t="str">
        <f>'様式Ⅱ(男子4×100mR)'!$D$283</f>
        <v/>
      </c>
      <c r="I16" s="11" t="str">
        <f>'様式Ⅱ(男子4×100mR)'!$D$285</f>
        <v/>
      </c>
      <c r="J16" s="11" t="str">
        <f>'様式Ⅱ(男子4×100mR)'!$D$287</f>
        <v/>
      </c>
      <c r="K16" s="11" t="str">
        <f>'様式Ⅱ(男子4×100mR)'!$D$289</f>
        <v/>
      </c>
    </row>
    <row r="17" spans="1:11">
      <c r="A17" s="11">
        <v>11</v>
      </c>
      <c r="B17" s="11" t="str">
        <f>基本情報登録!$D$10</f>
        <v/>
      </c>
      <c r="C17" s="11" t="str">
        <f>基本情報登録!$D$8&amp;'様式Ⅱ(男子4×100mR)'!$I$299</f>
        <v/>
      </c>
      <c r="D17" s="11" t="str">
        <f>基本情報登録!$D$6&amp;'様式Ⅱ(男子4×100mR)'!$I$299</f>
        <v/>
      </c>
      <c r="E17" s="11" t="str">
        <f>'様式Ⅱ(男子4×100mR)'!$E$302</f>
        <v>00000</v>
      </c>
      <c r="F17" s="11" t="str">
        <f>'様式Ⅱ(男子4×100mR)'!$D$308</f>
        <v/>
      </c>
      <c r="G17" s="11" t="str">
        <f>'様式Ⅱ(男子4×100mR)'!$D$310</f>
        <v/>
      </c>
      <c r="H17" s="11" t="str">
        <f>'様式Ⅱ(男子4×100mR)'!$D$312</f>
        <v/>
      </c>
      <c r="I17" s="11" t="str">
        <f>'様式Ⅱ(男子4×100mR)'!$D$314</f>
        <v/>
      </c>
      <c r="J17" s="11" t="str">
        <f>'様式Ⅱ(男子4×100mR)'!$D$316</f>
        <v/>
      </c>
      <c r="K17" s="11" t="str">
        <f>'様式Ⅱ(男子4×100mR)'!$D$318</f>
        <v/>
      </c>
    </row>
    <row r="18" spans="1:11">
      <c r="A18" s="11">
        <v>12</v>
      </c>
      <c r="B18" s="11" t="str">
        <f>基本情報登録!$D$10</f>
        <v/>
      </c>
      <c r="C18" s="11" t="str">
        <f>基本情報登録!$D$8&amp;'様式Ⅱ(男子4×100mR)'!$I$328</f>
        <v/>
      </c>
      <c r="D18" s="11" t="str">
        <f>基本情報登録!$D$6&amp;'様式Ⅱ(男子4×100mR)'!$I$328</f>
        <v/>
      </c>
      <c r="E18" s="11" t="str">
        <f>'様式Ⅱ(男子4×100mR)'!$E$331</f>
        <v>00000</v>
      </c>
      <c r="F18" s="11" t="str">
        <f>'様式Ⅱ(男子4×100mR)'!$D$337</f>
        <v/>
      </c>
      <c r="G18" s="11" t="str">
        <f>'様式Ⅱ(男子4×100mR)'!$D$339</f>
        <v/>
      </c>
      <c r="H18" s="11" t="str">
        <f>'様式Ⅱ(男子4×100mR)'!$D$341</f>
        <v/>
      </c>
      <c r="I18" s="11" t="str">
        <f>'様式Ⅱ(男子4×100mR)'!$D$343</f>
        <v/>
      </c>
      <c r="J18" s="11" t="str">
        <f>'様式Ⅱ(男子4×100mR)'!$D$345</f>
        <v/>
      </c>
      <c r="K18" s="11" t="str">
        <f>'様式Ⅱ(男子4×100mR)'!$D$347</f>
        <v/>
      </c>
    </row>
    <row r="19" spans="1:11">
      <c r="A19" s="11">
        <v>13</v>
      </c>
      <c r="B19" s="11" t="str">
        <f>基本情報登録!$D$10</f>
        <v/>
      </c>
      <c r="C19" s="11" t="str">
        <f>基本情報登録!$D$8&amp;'様式Ⅱ(男子4×100mR)'!$I$357</f>
        <v/>
      </c>
      <c r="D19" s="11" t="str">
        <f>基本情報登録!$D$6&amp;'様式Ⅱ(男子4×100mR)'!$I$357</f>
        <v/>
      </c>
      <c r="E19" s="11" t="str">
        <f>'様式Ⅱ(男子4×100mR)'!$E$360</f>
        <v>00000</v>
      </c>
      <c r="F19" s="11" t="str">
        <f>'様式Ⅱ(男子4×100mR)'!$D$366</f>
        <v/>
      </c>
      <c r="G19" s="11" t="str">
        <f>'様式Ⅱ(男子4×100mR)'!$D$368</f>
        <v/>
      </c>
      <c r="H19" s="11" t="str">
        <f>'様式Ⅱ(男子4×100mR)'!$D$370</f>
        <v/>
      </c>
      <c r="I19" s="11" t="str">
        <f>'様式Ⅱ(男子4×100mR)'!$D$372</f>
        <v/>
      </c>
      <c r="J19" s="11" t="str">
        <f>'様式Ⅱ(男子4×100mR)'!$D$374</f>
        <v/>
      </c>
      <c r="K19" s="11" t="str">
        <f>'様式Ⅱ(男子4×100mR)'!$D$376</f>
        <v/>
      </c>
    </row>
    <row r="20" spans="1:11">
      <c r="A20" s="11">
        <v>14</v>
      </c>
      <c r="B20" s="11" t="str">
        <f>基本情報登録!$D$10</f>
        <v/>
      </c>
      <c r="C20" s="11" t="str">
        <f>基本情報登録!$D$8&amp;'様式Ⅱ(男子4×100mR)'!$I$386</f>
        <v/>
      </c>
      <c r="D20" s="11" t="str">
        <f>基本情報登録!$D$6&amp;'様式Ⅱ(男子4×100mR)'!$I$386</f>
        <v/>
      </c>
      <c r="E20" s="11" t="str">
        <f>'様式Ⅱ(男子4×100mR)'!$E$389</f>
        <v>00000</v>
      </c>
      <c r="F20" s="11" t="str">
        <f>'様式Ⅱ(男子4×100mR)'!$D$395</f>
        <v/>
      </c>
      <c r="G20" s="11" t="str">
        <f>'様式Ⅱ(男子4×100mR)'!$D$397</f>
        <v/>
      </c>
      <c r="H20" s="11" t="str">
        <f>'様式Ⅱ(男子4×100mR)'!$D$399</f>
        <v/>
      </c>
      <c r="I20" s="11" t="str">
        <f>'様式Ⅱ(男子4×100mR)'!$D$401</f>
        <v/>
      </c>
      <c r="J20" s="11" t="str">
        <f>'様式Ⅱ(男子4×100mR)'!$D$403</f>
        <v/>
      </c>
      <c r="K20" s="11" t="str">
        <f>'様式Ⅱ(男子4×100mR)'!$D$405</f>
        <v/>
      </c>
    </row>
    <row r="21" spans="1:11">
      <c r="A21" s="11">
        <v>15</v>
      </c>
      <c r="B21" s="11" t="str">
        <f>基本情報登録!$D$10</f>
        <v/>
      </c>
      <c r="C21" s="11" t="str">
        <f>基本情報登録!$D$8&amp;'様式Ⅱ(男子4×100mR)'!$I$415</f>
        <v/>
      </c>
      <c r="D21" s="11" t="str">
        <f>基本情報登録!$D$6&amp;'様式Ⅱ(男子4×100mR)'!$I$415</f>
        <v/>
      </c>
      <c r="E21" s="11" t="str">
        <f>'様式Ⅱ(男子4×100mR)'!$E$418</f>
        <v>00000</v>
      </c>
      <c r="F21" s="11" t="str">
        <f>'様式Ⅱ(男子4×100mR)'!$D$424</f>
        <v/>
      </c>
      <c r="G21" s="11" t="str">
        <f>'様式Ⅱ(男子4×100mR)'!$D$426</f>
        <v/>
      </c>
      <c r="H21" s="11" t="str">
        <f>'様式Ⅱ(男子4×100mR)'!$D$428</f>
        <v/>
      </c>
      <c r="I21" s="11" t="str">
        <f>'様式Ⅱ(男子4×100mR)'!$D$430</f>
        <v/>
      </c>
      <c r="J21" s="11" t="str">
        <f>'様式Ⅱ(男子4×100mR)'!$D$432</f>
        <v/>
      </c>
      <c r="K21" s="11" t="str">
        <f>'様式Ⅱ(男子4×100mR)'!$D$434</f>
        <v/>
      </c>
    </row>
    <row r="22" spans="1:11">
      <c r="A22" s="11">
        <v>16</v>
      </c>
      <c r="B22" s="11" t="str">
        <f>基本情報登録!$D$10</f>
        <v/>
      </c>
      <c r="C22" s="11" t="str">
        <f>基本情報登録!$D$8&amp;'様式Ⅱ(男子4×100mR)'!$I$444</f>
        <v/>
      </c>
      <c r="D22" s="11" t="str">
        <f>基本情報登録!$D$6&amp;'様式Ⅱ(男子4×100mR)'!$I$444</f>
        <v/>
      </c>
      <c r="E22" s="11" t="str">
        <f>'様式Ⅱ(男子4×100mR)'!$E$447</f>
        <v>00000</v>
      </c>
      <c r="F22" s="11" t="str">
        <f>'様式Ⅱ(男子4×100mR)'!$D$453</f>
        <v/>
      </c>
      <c r="G22" s="11" t="str">
        <f>'様式Ⅱ(男子4×100mR)'!$D$455</f>
        <v/>
      </c>
      <c r="H22" s="11" t="str">
        <f>'様式Ⅱ(男子4×100mR)'!$D$457</f>
        <v/>
      </c>
      <c r="I22" s="11" t="str">
        <f>'様式Ⅱ(男子4×100mR)'!$D$459</f>
        <v/>
      </c>
      <c r="J22" s="11" t="str">
        <f>'様式Ⅱ(男子4×100mR)'!$D$461</f>
        <v/>
      </c>
      <c r="K22" s="11" t="str">
        <f>'様式Ⅱ(男子4×100mR)'!$D$463</f>
        <v/>
      </c>
    </row>
    <row r="23" spans="1:11">
      <c r="A23" s="11">
        <v>17</v>
      </c>
      <c r="B23" s="11" t="str">
        <f>基本情報登録!$D$10</f>
        <v/>
      </c>
      <c r="C23" s="11" t="str">
        <f>基本情報登録!$D$8&amp;'様式Ⅱ(男子4×100mR)'!$I$473</f>
        <v/>
      </c>
      <c r="D23" s="11" t="str">
        <f>基本情報登録!$D$6&amp;'様式Ⅱ(男子4×100mR)'!$I$473</f>
        <v/>
      </c>
      <c r="E23" s="11" t="str">
        <f>'様式Ⅱ(男子4×100mR)'!$E$476</f>
        <v>00000</v>
      </c>
      <c r="F23" s="11" t="str">
        <f>'様式Ⅱ(男子4×100mR)'!$D$482</f>
        <v/>
      </c>
      <c r="G23" s="11" t="str">
        <f>'様式Ⅱ(男子4×100mR)'!$D$484</f>
        <v/>
      </c>
      <c r="H23" s="11" t="str">
        <f>'様式Ⅱ(男子4×100mR)'!$D$486</f>
        <v/>
      </c>
      <c r="I23" s="11" t="str">
        <f>'様式Ⅱ(男子4×100mR)'!$D$488</f>
        <v/>
      </c>
      <c r="J23" s="11" t="str">
        <f>'様式Ⅱ(男子4×100mR)'!$D$490</f>
        <v/>
      </c>
      <c r="K23" s="11" t="str">
        <f>'様式Ⅱ(男子4×100mR)'!$D$492</f>
        <v/>
      </c>
    </row>
    <row r="24" spans="1:11">
      <c r="A24" s="11">
        <v>18</v>
      </c>
      <c r="B24" s="11" t="str">
        <f>基本情報登録!$D$10</f>
        <v/>
      </c>
      <c r="C24" s="11" t="str">
        <f>基本情報登録!$D$8&amp;'様式Ⅱ(男子4×100mR)'!$I$502</f>
        <v/>
      </c>
      <c r="D24" s="11" t="str">
        <f>基本情報登録!$D$6&amp;'様式Ⅱ(男子4×100mR)'!$I$502</f>
        <v/>
      </c>
      <c r="E24" s="11" t="str">
        <f>'様式Ⅱ(男子4×100mR)'!$E$505</f>
        <v>00000</v>
      </c>
      <c r="F24" s="11" t="str">
        <f>'様式Ⅱ(男子4×100mR)'!$D$511</f>
        <v/>
      </c>
      <c r="G24" s="11" t="str">
        <f>'様式Ⅱ(男子4×100mR)'!$D$513</f>
        <v/>
      </c>
      <c r="H24" s="11" t="str">
        <f>'様式Ⅱ(男子4×100mR)'!$D$515</f>
        <v/>
      </c>
      <c r="I24" s="11" t="str">
        <f>'様式Ⅱ(男子4×100mR)'!$D$517</f>
        <v/>
      </c>
      <c r="J24" s="11" t="str">
        <f>'様式Ⅱ(男子4×100mR)'!$D$519</f>
        <v/>
      </c>
      <c r="K24" s="11" t="str">
        <f>'様式Ⅱ(男子4×100mR)'!$D$521</f>
        <v/>
      </c>
    </row>
    <row r="25" spans="1:11">
      <c r="A25" s="11">
        <v>19</v>
      </c>
      <c r="B25" s="11" t="str">
        <f>基本情報登録!$D$10</f>
        <v/>
      </c>
      <c r="C25" s="11" t="str">
        <f>基本情報登録!$D$8&amp;'様式Ⅱ(男子4×100mR)'!$I$531</f>
        <v/>
      </c>
      <c r="D25" s="11" t="str">
        <f>基本情報登録!$D$6&amp;'様式Ⅱ(男子4×100mR)'!$I$531</f>
        <v/>
      </c>
      <c r="E25" s="11" t="str">
        <f>'様式Ⅱ(男子4×100mR)'!$E$534</f>
        <v>00000</v>
      </c>
      <c r="F25" s="11" t="str">
        <f>'様式Ⅱ(男子4×100mR)'!$D$540</f>
        <v/>
      </c>
      <c r="G25" s="11" t="str">
        <f>'様式Ⅱ(男子4×100mR)'!$D$542</f>
        <v/>
      </c>
      <c r="H25" s="11" t="str">
        <f>'様式Ⅱ(男子4×100mR)'!$D$544</f>
        <v/>
      </c>
      <c r="I25" s="11" t="str">
        <f>'様式Ⅱ(男子4×100mR)'!$D$546</f>
        <v/>
      </c>
      <c r="J25" s="11" t="str">
        <f>'様式Ⅱ(男子4×100mR)'!$D$548</f>
        <v/>
      </c>
      <c r="K25" s="11" t="str">
        <f>'様式Ⅱ(男子4×100mR)'!$D$550</f>
        <v/>
      </c>
    </row>
    <row r="26" spans="1:11">
      <c r="A26" s="11">
        <v>20</v>
      </c>
      <c r="B26" s="11" t="str">
        <f>基本情報登録!$D$10</f>
        <v/>
      </c>
      <c r="C26" s="11" t="str">
        <f>基本情報登録!$D$8&amp;'様式Ⅱ(男子4×100mR)'!$I$560</f>
        <v/>
      </c>
      <c r="D26" s="11" t="str">
        <f>基本情報登録!$D$6&amp;'様式Ⅱ(男子4×100mR)'!$I$560</f>
        <v/>
      </c>
      <c r="E26" s="11" t="str">
        <f>'様式Ⅱ(男子4×100mR)'!$E$563</f>
        <v>00000</v>
      </c>
      <c r="F26" s="11" t="str">
        <f>'様式Ⅱ(男子4×100mR)'!$D$569</f>
        <v/>
      </c>
      <c r="G26" s="11" t="str">
        <f>'様式Ⅱ(男子4×100mR)'!$D$571</f>
        <v/>
      </c>
      <c r="H26" s="11" t="str">
        <f>'様式Ⅱ(男子4×100mR)'!$D$573</f>
        <v/>
      </c>
      <c r="I26" s="11" t="str">
        <f>'様式Ⅱ(男子4×100mR)'!$D$575</f>
        <v/>
      </c>
      <c r="J26" s="11" t="str">
        <f>'様式Ⅱ(男子4×100mR)'!$D$577</f>
        <v/>
      </c>
      <c r="K26" s="11" t="str">
        <f>'様式Ⅱ(男子4×100mR)'!$D$579</f>
        <v/>
      </c>
    </row>
    <row r="28" spans="1:11">
      <c r="A28" s="825" t="s">
        <v>1289</v>
      </c>
      <c r="B28" s="825"/>
      <c r="C28" s="825"/>
      <c r="D28" s="825"/>
      <c r="E28" s="825"/>
      <c r="F28" s="825"/>
      <c r="G28" s="825"/>
      <c r="H28" s="825"/>
      <c r="I28" s="825"/>
      <c r="J28" s="825"/>
      <c r="K28" s="825"/>
    </row>
    <row r="29" spans="1:11">
      <c r="A29" s="11" t="s">
        <v>1243</v>
      </c>
      <c r="B29" s="11" t="s">
        <v>1163</v>
      </c>
      <c r="C29" s="11" t="s">
        <v>1234</v>
      </c>
      <c r="D29" s="11" t="s">
        <v>1235</v>
      </c>
      <c r="E29" s="11" t="s">
        <v>1236</v>
      </c>
      <c r="F29" s="11" t="s">
        <v>1237</v>
      </c>
      <c r="G29" s="11" t="s">
        <v>1238</v>
      </c>
      <c r="H29" s="11" t="s">
        <v>1239</v>
      </c>
      <c r="I29" s="11" t="s">
        <v>1240</v>
      </c>
      <c r="J29" s="11" t="s">
        <v>1241</v>
      </c>
      <c r="K29" s="11" t="s">
        <v>1242</v>
      </c>
    </row>
    <row r="30" spans="1:11">
      <c r="A30" s="11">
        <v>1</v>
      </c>
      <c r="B30" s="11" t="str">
        <f>基本情報登録!$D$10</f>
        <v/>
      </c>
      <c r="C30" s="11" t="str">
        <f>基本情報登録!$D$8&amp;'様式Ⅱ(男子4×400mR)'!$I$9</f>
        <v>A</v>
      </c>
      <c r="D30" s="11" t="str">
        <f>基本情報登録!$D$6&amp;'様式Ⅱ(男子4×400mR)'!$I$9</f>
        <v>A</v>
      </c>
      <c r="E30" s="11" t="str">
        <f>'様式Ⅱ(男子4×400mR)'!$E$12</f>
        <v>32264</v>
      </c>
      <c r="F30" s="11" t="str">
        <f>'様式Ⅱ(男子4×400mR)'!$D$18</f>
        <v/>
      </c>
      <c r="G30" s="11" t="str">
        <f>'様式Ⅱ(男子4×400mR)'!$D$20</f>
        <v/>
      </c>
      <c r="H30" s="11" t="str">
        <f>'様式Ⅱ(男子4×400mR)'!$D$22</f>
        <v/>
      </c>
      <c r="I30" s="11" t="str">
        <f>'様式Ⅱ(男子4×400mR)'!$D$24</f>
        <v/>
      </c>
      <c r="J30" s="11" t="str">
        <f>'様式Ⅱ(男子4×400mR)'!$D$26</f>
        <v/>
      </c>
      <c r="K30" s="11" t="str">
        <f>'様式Ⅱ(男子4×400mR)'!$D$28</f>
        <v/>
      </c>
    </row>
    <row r="31" spans="1:11">
      <c r="A31" s="11">
        <v>2</v>
      </c>
      <c r="B31" s="11" t="str">
        <f>基本情報登録!$D$10</f>
        <v/>
      </c>
      <c r="C31" s="11" t="str">
        <f>基本情報登録!$D$8&amp;'様式Ⅱ(男子4×400mR)'!$I$38</f>
        <v/>
      </c>
      <c r="D31" s="11" t="str">
        <f>基本情報登録!$D$6&amp;'様式Ⅱ(男子4×400mR)'!$I$38</f>
        <v/>
      </c>
      <c r="E31" s="11" t="str">
        <f>'様式Ⅱ(男子4×400mR)'!$E$41</f>
        <v>00000</v>
      </c>
      <c r="F31" s="11" t="str">
        <f>'様式Ⅱ(男子4×400mR)'!$D$47</f>
        <v/>
      </c>
      <c r="G31" s="11" t="str">
        <f>'様式Ⅱ(男子4×400mR)'!$D$49</f>
        <v/>
      </c>
      <c r="H31" s="11" t="str">
        <f>'様式Ⅱ(男子4×400mR)'!$D$51</f>
        <v/>
      </c>
      <c r="I31" s="11" t="str">
        <f>'様式Ⅱ(男子4×400mR)'!$D$53</f>
        <v/>
      </c>
      <c r="J31" s="11" t="str">
        <f>'様式Ⅱ(男子4×400mR)'!$D$55</f>
        <v/>
      </c>
      <c r="K31" s="11" t="str">
        <f>'様式Ⅱ(男子4×400mR)'!$D$57</f>
        <v/>
      </c>
    </row>
    <row r="32" spans="1:11">
      <c r="A32" s="11">
        <v>3</v>
      </c>
      <c r="B32" s="11" t="str">
        <f>基本情報登録!$D$10</f>
        <v/>
      </c>
      <c r="C32" s="11" t="str">
        <f>基本情報登録!$D$8&amp;'様式Ⅱ(男子4×400mR)'!$I$67</f>
        <v/>
      </c>
      <c r="D32" s="11" t="str">
        <f>基本情報登録!$D$6&amp;'様式Ⅱ(男子4×400mR)'!$I$67</f>
        <v/>
      </c>
      <c r="E32" s="11" t="str">
        <f>'様式Ⅱ(男子4×400mR)'!$E$70</f>
        <v>00000</v>
      </c>
      <c r="F32" s="11" t="str">
        <f>'様式Ⅱ(男子4×400mR)'!$D$76</f>
        <v/>
      </c>
      <c r="G32" s="11" t="str">
        <f>'様式Ⅱ(男子4×400mR)'!$D$78</f>
        <v/>
      </c>
      <c r="H32" s="11" t="str">
        <f>'様式Ⅱ(男子4×400mR)'!$D$80</f>
        <v/>
      </c>
      <c r="I32" s="11" t="str">
        <f>'様式Ⅱ(男子4×400mR)'!$D$82</f>
        <v/>
      </c>
      <c r="J32" s="11" t="str">
        <f>'様式Ⅱ(男子4×400mR)'!$D$84</f>
        <v/>
      </c>
      <c r="K32" s="11" t="str">
        <f>'様式Ⅱ(男子4×400mR)'!$D$86</f>
        <v/>
      </c>
    </row>
    <row r="33" spans="1:11">
      <c r="A33" s="11">
        <v>4</v>
      </c>
      <c r="B33" s="11" t="str">
        <f>基本情報登録!$D$10</f>
        <v/>
      </c>
      <c r="C33" s="11" t="str">
        <f>基本情報登録!$D$8&amp;'様式Ⅱ(男子4×400mR)'!$I$96</f>
        <v/>
      </c>
      <c r="D33" s="11" t="str">
        <f>基本情報登録!$D$6&amp;'様式Ⅱ(男子4×400mR)'!$I$96</f>
        <v/>
      </c>
      <c r="E33" s="11" t="str">
        <f>'様式Ⅱ(男子4×400mR)'!$E$99</f>
        <v>00000</v>
      </c>
      <c r="F33" s="11" t="str">
        <f>'様式Ⅱ(男子4×400mR)'!$D$105</f>
        <v/>
      </c>
      <c r="G33" s="11" t="str">
        <f>'様式Ⅱ(男子4×400mR)'!$D$107</f>
        <v/>
      </c>
      <c r="H33" s="11" t="str">
        <f>'様式Ⅱ(男子4×400mR)'!$D$109</f>
        <v/>
      </c>
      <c r="I33" s="11" t="str">
        <f>'様式Ⅱ(男子4×400mR)'!$D$111</f>
        <v/>
      </c>
      <c r="J33" s="11" t="str">
        <f>'様式Ⅱ(男子4×400mR)'!$D$113</f>
        <v/>
      </c>
      <c r="K33" s="11" t="str">
        <f>'様式Ⅱ(男子4×400mR)'!$D$115</f>
        <v/>
      </c>
    </row>
    <row r="34" spans="1:11">
      <c r="A34" s="11">
        <v>5</v>
      </c>
      <c r="B34" s="11" t="str">
        <f>基本情報登録!$D$10</f>
        <v/>
      </c>
      <c r="C34" s="11" t="str">
        <f>基本情報登録!$D$8&amp;'様式Ⅱ(男子4×400mR)'!$I$125</f>
        <v/>
      </c>
      <c r="D34" s="11" t="str">
        <f>基本情報登録!$D$6&amp;'様式Ⅱ(男子4×400mR)'!$I$125</f>
        <v/>
      </c>
      <c r="E34" s="11" t="str">
        <f>'様式Ⅱ(男子4×400mR)'!$E$128</f>
        <v>00000</v>
      </c>
      <c r="F34" s="11" t="str">
        <f>'様式Ⅱ(男子4×400mR)'!$D$134</f>
        <v/>
      </c>
      <c r="G34" s="11" t="str">
        <f>'様式Ⅱ(男子4×400mR)'!$D$136</f>
        <v/>
      </c>
      <c r="H34" s="11" t="str">
        <f>'様式Ⅱ(男子4×400mR)'!$D$138</f>
        <v/>
      </c>
      <c r="I34" s="11" t="str">
        <f>'様式Ⅱ(男子4×400mR)'!$D$140</f>
        <v/>
      </c>
      <c r="J34" s="11" t="str">
        <f>'様式Ⅱ(男子4×400mR)'!$D$142</f>
        <v/>
      </c>
      <c r="K34" s="11" t="str">
        <f>'様式Ⅱ(男子4×400mR)'!$D$144</f>
        <v/>
      </c>
    </row>
    <row r="35" spans="1:11">
      <c r="A35" s="11">
        <v>6</v>
      </c>
      <c r="B35" s="11" t="str">
        <f>基本情報登録!$D$10</f>
        <v/>
      </c>
      <c r="C35" s="11" t="str">
        <f>基本情報登録!$D$8&amp;'様式Ⅱ(男子4×400mR)'!$I$154</f>
        <v/>
      </c>
      <c r="D35" s="11" t="str">
        <f>基本情報登録!$D$6&amp;'様式Ⅱ(男子4×400mR)'!$I$154</f>
        <v/>
      </c>
      <c r="E35" s="11" t="str">
        <f>'様式Ⅱ(男子4×400mR)'!$E$157</f>
        <v>00000</v>
      </c>
      <c r="F35" s="11" t="str">
        <f>'様式Ⅱ(男子4×400mR)'!$D$163</f>
        <v/>
      </c>
      <c r="G35" s="11" t="str">
        <f>'様式Ⅱ(男子4×400mR)'!$D$165</f>
        <v/>
      </c>
      <c r="H35" s="11" t="str">
        <f>'様式Ⅱ(男子4×400mR)'!$D$167</f>
        <v/>
      </c>
      <c r="I35" s="11" t="str">
        <f>'様式Ⅱ(男子4×400mR)'!$D$169</f>
        <v/>
      </c>
      <c r="J35" s="11" t="str">
        <f>'様式Ⅱ(男子4×400mR)'!$D$171</f>
        <v/>
      </c>
      <c r="K35" s="11" t="str">
        <f>'様式Ⅱ(男子4×400mR)'!$D$173</f>
        <v/>
      </c>
    </row>
    <row r="36" spans="1:11">
      <c r="A36" s="11">
        <v>7</v>
      </c>
      <c r="B36" s="11" t="str">
        <f>基本情報登録!$D$10</f>
        <v/>
      </c>
      <c r="C36" s="11" t="str">
        <f>基本情報登録!$D$8&amp;'様式Ⅱ(男子4×400mR)'!$I$183</f>
        <v/>
      </c>
      <c r="D36" s="11" t="str">
        <f>基本情報登録!$D$6&amp;'様式Ⅱ(男子4×400mR)'!$I$183</f>
        <v/>
      </c>
      <c r="E36" s="11" t="str">
        <f>'様式Ⅱ(男子4×400mR)'!$E$186</f>
        <v>00000</v>
      </c>
      <c r="F36" s="11" t="str">
        <f>'様式Ⅱ(男子4×400mR)'!$D$192</f>
        <v/>
      </c>
      <c r="G36" s="11" t="str">
        <f>'様式Ⅱ(男子4×400mR)'!$D$194</f>
        <v/>
      </c>
      <c r="H36" s="11" t="str">
        <f>'様式Ⅱ(男子4×400mR)'!$D$196</f>
        <v/>
      </c>
      <c r="I36" s="11" t="str">
        <f>'様式Ⅱ(男子4×400mR)'!$D$198</f>
        <v/>
      </c>
      <c r="J36" s="11" t="str">
        <f>'様式Ⅱ(男子4×400mR)'!$D$200</f>
        <v/>
      </c>
      <c r="K36" s="11" t="str">
        <f>'様式Ⅱ(男子4×400mR)'!$D$202</f>
        <v/>
      </c>
    </row>
    <row r="37" spans="1:11">
      <c r="A37" s="11">
        <v>8</v>
      </c>
      <c r="B37" s="11" t="str">
        <f>基本情報登録!$D$10</f>
        <v/>
      </c>
      <c r="C37" s="11" t="str">
        <f>基本情報登録!$D$8&amp;'様式Ⅱ(男子4×400mR)'!$I$212</f>
        <v/>
      </c>
      <c r="D37" s="11" t="str">
        <f>基本情報登録!$D$6&amp;'様式Ⅱ(男子4×400mR)'!$I$212</f>
        <v/>
      </c>
      <c r="E37" s="11" t="str">
        <f>'様式Ⅱ(男子4×400mR)'!$E$215</f>
        <v>00000</v>
      </c>
      <c r="F37" s="11" t="str">
        <f>'様式Ⅱ(男子4×400mR)'!$D$221</f>
        <v/>
      </c>
      <c r="G37" s="11" t="str">
        <f>'様式Ⅱ(男子4×400mR)'!$D$223</f>
        <v/>
      </c>
      <c r="H37" s="11" t="str">
        <f>'様式Ⅱ(男子4×400mR)'!$D$225</f>
        <v/>
      </c>
      <c r="I37" s="11" t="str">
        <f>'様式Ⅱ(男子4×400mR)'!$D$227</f>
        <v/>
      </c>
      <c r="J37" s="11" t="str">
        <f>'様式Ⅱ(男子4×400mR)'!$D$229</f>
        <v/>
      </c>
      <c r="K37" s="11" t="str">
        <f>'様式Ⅱ(男子4×400mR)'!$D$231</f>
        <v/>
      </c>
    </row>
    <row r="38" spans="1:11">
      <c r="A38" s="11">
        <v>9</v>
      </c>
      <c r="B38" s="11" t="str">
        <f>基本情報登録!$D$10</f>
        <v/>
      </c>
      <c r="C38" s="11" t="str">
        <f>基本情報登録!$D$8&amp;'様式Ⅱ(男子4×400mR)'!$I$241</f>
        <v/>
      </c>
      <c r="D38" s="11" t="str">
        <f>基本情報登録!$D$6&amp;'様式Ⅱ(男子4×400mR)'!$I$241</f>
        <v/>
      </c>
      <c r="E38" s="11" t="str">
        <f>'様式Ⅱ(男子4×400mR)'!$E$244</f>
        <v>00000</v>
      </c>
      <c r="F38" s="11" t="str">
        <f>'様式Ⅱ(男子4×400mR)'!$D$250</f>
        <v/>
      </c>
      <c r="G38" s="11" t="str">
        <f>'様式Ⅱ(男子4×400mR)'!$D$252</f>
        <v/>
      </c>
      <c r="H38" s="11" t="str">
        <f>'様式Ⅱ(男子4×400mR)'!$D$254</f>
        <v/>
      </c>
      <c r="I38" s="11" t="str">
        <f>'様式Ⅱ(男子4×400mR)'!$D$256</f>
        <v/>
      </c>
      <c r="J38" s="11" t="str">
        <f>'様式Ⅱ(男子4×400mR)'!$D$258</f>
        <v/>
      </c>
      <c r="K38" s="11" t="str">
        <f>'様式Ⅱ(男子4×400mR)'!$D$260</f>
        <v/>
      </c>
    </row>
    <row r="39" spans="1:11">
      <c r="A39" s="11">
        <v>10</v>
      </c>
      <c r="B39" s="11" t="str">
        <f>基本情報登録!$D$10</f>
        <v/>
      </c>
      <c r="C39" s="11" t="str">
        <f>基本情報登録!$D$8&amp;'様式Ⅱ(男子4×400mR)'!$I$270</f>
        <v/>
      </c>
      <c r="D39" s="11" t="str">
        <f>基本情報登録!$D$6&amp;'様式Ⅱ(男子4×400mR)'!$I$270</f>
        <v/>
      </c>
      <c r="E39" s="11" t="str">
        <f>'様式Ⅱ(男子4×400mR)'!$E$273</f>
        <v>00000</v>
      </c>
      <c r="F39" s="11" t="str">
        <f>'様式Ⅱ(男子4×400mR)'!$D$279</f>
        <v/>
      </c>
      <c r="G39" s="11" t="str">
        <f>'様式Ⅱ(男子4×400mR)'!$D$281</f>
        <v/>
      </c>
      <c r="H39" s="11" t="str">
        <f>'様式Ⅱ(男子4×400mR)'!$D$283</f>
        <v/>
      </c>
      <c r="I39" s="11" t="str">
        <f>'様式Ⅱ(男子4×400mR)'!$D$285</f>
        <v/>
      </c>
      <c r="J39" s="11" t="str">
        <f>'様式Ⅱ(男子4×400mR)'!$D$287</f>
        <v/>
      </c>
      <c r="K39" s="11" t="str">
        <f>'様式Ⅱ(男子4×400mR)'!$D$289</f>
        <v/>
      </c>
    </row>
    <row r="40" spans="1:11">
      <c r="A40" s="11">
        <v>11</v>
      </c>
      <c r="B40" s="11" t="str">
        <f>基本情報登録!$D$10</f>
        <v/>
      </c>
      <c r="C40" s="11" t="str">
        <f>基本情報登録!$D$8&amp;'様式Ⅱ(男子4×400mR)'!$I$299</f>
        <v/>
      </c>
      <c r="D40" s="11" t="str">
        <f>基本情報登録!$D$6&amp;'様式Ⅱ(男子4×400mR)'!$I$299</f>
        <v/>
      </c>
      <c r="E40" s="11" t="str">
        <f>'様式Ⅱ(男子4×400mR)'!$E$302</f>
        <v>00000</v>
      </c>
      <c r="F40" s="11" t="str">
        <f>'様式Ⅱ(男子4×400mR)'!$D$308</f>
        <v/>
      </c>
      <c r="G40" s="11" t="str">
        <f>'様式Ⅱ(男子4×400mR)'!$D$310</f>
        <v/>
      </c>
      <c r="H40" s="11" t="str">
        <f>'様式Ⅱ(男子4×400mR)'!$D$312</f>
        <v/>
      </c>
      <c r="I40" s="11" t="str">
        <f>'様式Ⅱ(男子4×400mR)'!$D$314</f>
        <v/>
      </c>
      <c r="J40" s="11" t="str">
        <f>'様式Ⅱ(男子4×400mR)'!$D$316</f>
        <v/>
      </c>
      <c r="K40" s="11" t="str">
        <f>'様式Ⅱ(男子4×400mR)'!$D$318</f>
        <v/>
      </c>
    </row>
    <row r="41" spans="1:11">
      <c r="A41" s="11">
        <v>12</v>
      </c>
      <c r="B41" s="11" t="str">
        <f>基本情報登録!$D$10</f>
        <v/>
      </c>
      <c r="C41" s="11" t="str">
        <f>基本情報登録!$D$8&amp;'様式Ⅱ(男子4×400mR)'!$I$328</f>
        <v/>
      </c>
      <c r="D41" s="11" t="str">
        <f>基本情報登録!$D$6&amp;'様式Ⅱ(男子4×400mR)'!$I$328</f>
        <v/>
      </c>
      <c r="E41" s="11" t="str">
        <f>'様式Ⅱ(男子4×400mR)'!$E$331</f>
        <v>00000</v>
      </c>
      <c r="F41" s="11" t="str">
        <f>'様式Ⅱ(男子4×400mR)'!$D$337</f>
        <v/>
      </c>
      <c r="G41" s="11" t="str">
        <f>'様式Ⅱ(男子4×400mR)'!$D$339</f>
        <v/>
      </c>
      <c r="H41" s="11" t="str">
        <f>'様式Ⅱ(男子4×400mR)'!$D$341</f>
        <v/>
      </c>
      <c r="I41" s="11" t="str">
        <f>'様式Ⅱ(男子4×400mR)'!$D$343</f>
        <v/>
      </c>
      <c r="J41" s="11" t="str">
        <f>'様式Ⅱ(男子4×400mR)'!$D$345</f>
        <v/>
      </c>
      <c r="K41" s="11" t="str">
        <f>'様式Ⅱ(男子4×400mR)'!$D$347</f>
        <v/>
      </c>
    </row>
    <row r="42" spans="1:11">
      <c r="A42" s="11">
        <v>13</v>
      </c>
      <c r="B42" s="11" t="str">
        <f>基本情報登録!$D$10</f>
        <v/>
      </c>
      <c r="C42" s="11" t="str">
        <f>基本情報登録!$D$8&amp;'様式Ⅱ(男子4×400mR)'!$I$357</f>
        <v/>
      </c>
      <c r="D42" s="11" t="str">
        <f>基本情報登録!$D$6&amp;'様式Ⅱ(男子4×400mR)'!$I$357</f>
        <v/>
      </c>
      <c r="E42" s="11" t="str">
        <f>'様式Ⅱ(男子4×400mR)'!$E$360</f>
        <v>00000</v>
      </c>
      <c r="F42" s="11" t="str">
        <f>'様式Ⅱ(男子4×400mR)'!$D$366</f>
        <v/>
      </c>
      <c r="G42" s="11" t="str">
        <f>'様式Ⅱ(男子4×400mR)'!$D$368</f>
        <v/>
      </c>
      <c r="H42" s="11" t="str">
        <f>'様式Ⅱ(男子4×400mR)'!$D$370</f>
        <v/>
      </c>
      <c r="I42" s="11" t="str">
        <f>'様式Ⅱ(男子4×400mR)'!$D$372</f>
        <v/>
      </c>
      <c r="J42" s="11" t="str">
        <f>'様式Ⅱ(男子4×400mR)'!$D$374</f>
        <v/>
      </c>
      <c r="K42" s="11" t="str">
        <f>'様式Ⅱ(男子4×400mR)'!$D$376</f>
        <v/>
      </c>
    </row>
    <row r="43" spans="1:11">
      <c r="A43" s="11">
        <v>14</v>
      </c>
      <c r="B43" s="11" t="str">
        <f>基本情報登録!$D$10</f>
        <v/>
      </c>
      <c r="C43" s="11" t="str">
        <f>基本情報登録!$D$8&amp;'様式Ⅱ(男子4×400mR)'!$I$386</f>
        <v/>
      </c>
      <c r="D43" s="11" t="str">
        <f>基本情報登録!$D$6&amp;'様式Ⅱ(男子4×400mR)'!$I$386</f>
        <v/>
      </c>
      <c r="E43" s="11" t="str">
        <f>'様式Ⅱ(男子4×400mR)'!$E$389</f>
        <v>00000</v>
      </c>
      <c r="F43" s="11" t="str">
        <f>'様式Ⅱ(男子4×400mR)'!$D$395</f>
        <v/>
      </c>
      <c r="G43" s="11" t="str">
        <f>'様式Ⅱ(男子4×400mR)'!$D$397</f>
        <v/>
      </c>
      <c r="H43" s="11" t="str">
        <f>'様式Ⅱ(男子4×400mR)'!$D$399</f>
        <v/>
      </c>
      <c r="I43" s="11" t="str">
        <f>'様式Ⅱ(男子4×400mR)'!$D$401</f>
        <v/>
      </c>
      <c r="J43" s="11" t="str">
        <f>'様式Ⅱ(男子4×400mR)'!$D$403</f>
        <v/>
      </c>
      <c r="K43" s="11" t="str">
        <f>'様式Ⅱ(男子4×400mR)'!$D$405</f>
        <v/>
      </c>
    </row>
    <row r="44" spans="1:11">
      <c r="A44" s="11">
        <v>15</v>
      </c>
      <c r="B44" s="11" t="str">
        <f>基本情報登録!$D$10</f>
        <v/>
      </c>
      <c r="C44" s="11" t="str">
        <f>基本情報登録!$D$8&amp;'様式Ⅱ(男子4×400mR)'!$I$415</f>
        <v/>
      </c>
      <c r="D44" s="11" t="str">
        <f>基本情報登録!$D$6&amp;'様式Ⅱ(男子4×400mR)'!$I$415</f>
        <v/>
      </c>
      <c r="E44" s="11" t="str">
        <f>'様式Ⅱ(男子4×400mR)'!$E$418</f>
        <v>00000</v>
      </c>
      <c r="F44" s="11" t="str">
        <f>'様式Ⅱ(男子4×400mR)'!$D$424</f>
        <v/>
      </c>
      <c r="G44" s="11" t="str">
        <f>'様式Ⅱ(男子4×400mR)'!$D$426</f>
        <v/>
      </c>
      <c r="H44" s="11" t="str">
        <f>'様式Ⅱ(男子4×400mR)'!$D$428</f>
        <v/>
      </c>
      <c r="I44" s="11" t="str">
        <f>'様式Ⅱ(男子4×400mR)'!$D$430</f>
        <v/>
      </c>
      <c r="J44" s="11" t="str">
        <f>'様式Ⅱ(男子4×400mR)'!$D$432</f>
        <v/>
      </c>
      <c r="K44" s="11" t="str">
        <f>'様式Ⅱ(男子4×400mR)'!$D$434</f>
        <v/>
      </c>
    </row>
    <row r="45" spans="1:11">
      <c r="A45" s="11">
        <v>16</v>
      </c>
      <c r="B45" s="11" t="str">
        <f>基本情報登録!$D$10</f>
        <v/>
      </c>
      <c r="C45" s="11" t="str">
        <f>基本情報登録!$D$8&amp;'様式Ⅱ(男子4×400mR)'!$I$444</f>
        <v/>
      </c>
      <c r="D45" s="11" t="str">
        <f>基本情報登録!$D$6&amp;'様式Ⅱ(男子4×400mR)'!$I$444</f>
        <v/>
      </c>
      <c r="E45" s="11" t="str">
        <f>'様式Ⅱ(男子4×400mR)'!$E$447</f>
        <v>00000</v>
      </c>
      <c r="F45" s="11" t="str">
        <f>'様式Ⅱ(男子4×400mR)'!$D$453</f>
        <v/>
      </c>
      <c r="G45" s="11" t="str">
        <f>'様式Ⅱ(男子4×400mR)'!$D$455</f>
        <v/>
      </c>
      <c r="H45" s="11" t="str">
        <f>'様式Ⅱ(男子4×400mR)'!$D$457</f>
        <v/>
      </c>
      <c r="I45" s="11" t="str">
        <f>'様式Ⅱ(男子4×400mR)'!$D$459</f>
        <v/>
      </c>
      <c r="J45" s="11" t="str">
        <f>'様式Ⅱ(男子4×400mR)'!$D$461</f>
        <v/>
      </c>
      <c r="K45" s="11" t="str">
        <f>'様式Ⅱ(男子4×400mR)'!$D$463</f>
        <v/>
      </c>
    </row>
    <row r="46" spans="1:11">
      <c r="A46" s="11">
        <v>17</v>
      </c>
      <c r="B46" s="11" t="str">
        <f>基本情報登録!$D$10</f>
        <v/>
      </c>
      <c r="C46" s="11" t="str">
        <f>基本情報登録!$D$8&amp;'様式Ⅱ(男子4×400mR)'!$I$473</f>
        <v/>
      </c>
      <c r="D46" s="11" t="str">
        <f>基本情報登録!$D$6&amp;'様式Ⅱ(男子4×400mR)'!$I$473</f>
        <v/>
      </c>
      <c r="E46" s="11" t="str">
        <f>'様式Ⅱ(男子4×400mR)'!$E$476</f>
        <v>00000</v>
      </c>
      <c r="F46" s="11" t="str">
        <f>'様式Ⅱ(男子4×400mR)'!$D$482</f>
        <v/>
      </c>
      <c r="G46" s="11" t="str">
        <f>'様式Ⅱ(男子4×400mR)'!$D$484</f>
        <v/>
      </c>
      <c r="H46" s="11" t="str">
        <f>'様式Ⅱ(男子4×400mR)'!$D$486</f>
        <v/>
      </c>
      <c r="I46" s="11" t="str">
        <f>'様式Ⅱ(男子4×400mR)'!$D$488</f>
        <v/>
      </c>
      <c r="J46" s="11" t="str">
        <f>'様式Ⅱ(男子4×400mR)'!$D$490</f>
        <v/>
      </c>
      <c r="K46" s="11" t="str">
        <f>'様式Ⅱ(男子4×400mR)'!$D$492</f>
        <v/>
      </c>
    </row>
    <row r="47" spans="1:11">
      <c r="A47" s="11">
        <v>18</v>
      </c>
      <c r="B47" s="11" t="str">
        <f>基本情報登録!$D$10</f>
        <v/>
      </c>
      <c r="C47" s="11" t="str">
        <f>基本情報登録!$D$8&amp;'様式Ⅱ(男子4×400mR)'!$I$502</f>
        <v/>
      </c>
      <c r="D47" s="11" t="str">
        <f>基本情報登録!$D$6&amp;'様式Ⅱ(男子4×400mR)'!$I$502</f>
        <v/>
      </c>
      <c r="E47" s="11" t="str">
        <f>'様式Ⅱ(男子4×400mR)'!$E$505</f>
        <v>00000</v>
      </c>
      <c r="F47" s="11" t="str">
        <f>'様式Ⅱ(男子4×400mR)'!$D$511</f>
        <v/>
      </c>
      <c r="G47" s="11" t="str">
        <f>'様式Ⅱ(男子4×400mR)'!$D$513</f>
        <v/>
      </c>
      <c r="H47" s="11" t="str">
        <f>'様式Ⅱ(男子4×400mR)'!$D$515</f>
        <v/>
      </c>
      <c r="I47" s="11" t="str">
        <f>'様式Ⅱ(男子4×400mR)'!$D$517</f>
        <v/>
      </c>
      <c r="J47" s="11" t="str">
        <f>'様式Ⅱ(男子4×400mR)'!$D$519</f>
        <v/>
      </c>
      <c r="K47" s="11" t="str">
        <f>'様式Ⅱ(男子4×400mR)'!$D$521</f>
        <v/>
      </c>
    </row>
    <row r="48" spans="1:11">
      <c r="A48" s="11">
        <v>19</v>
      </c>
      <c r="B48" s="11" t="str">
        <f>基本情報登録!$D$10</f>
        <v/>
      </c>
      <c r="C48" s="11" t="str">
        <f>基本情報登録!$D$8&amp;'様式Ⅱ(男子4×400mR)'!$I$531</f>
        <v/>
      </c>
      <c r="D48" s="11" t="str">
        <f>基本情報登録!$D$6&amp;'様式Ⅱ(男子4×400mR)'!$I$531</f>
        <v/>
      </c>
      <c r="E48" s="11" t="str">
        <f>'様式Ⅱ(男子4×400mR)'!$E$534</f>
        <v>00000</v>
      </c>
      <c r="F48" s="11" t="str">
        <f>'様式Ⅱ(男子4×400mR)'!$D$540</f>
        <v/>
      </c>
      <c r="G48" s="11" t="str">
        <f>'様式Ⅱ(男子4×400mR)'!$D$542</f>
        <v/>
      </c>
      <c r="H48" s="11" t="str">
        <f>'様式Ⅱ(男子4×400mR)'!$D$544</f>
        <v/>
      </c>
      <c r="I48" s="11" t="str">
        <f>'様式Ⅱ(男子4×400mR)'!$D$546</f>
        <v/>
      </c>
      <c r="J48" s="11" t="str">
        <f>'様式Ⅱ(男子4×400mR)'!$D$548</f>
        <v/>
      </c>
      <c r="K48" s="11" t="str">
        <f>'様式Ⅱ(男子4×400mR)'!$D$550</f>
        <v/>
      </c>
    </row>
    <row r="49" spans="1:11">
      <c r="A49" s="11">
        <v>20</v>
      </c>
      <c r="B49" s="11" t="str">
        <f>基本情報登録!$D$10</f>
        <v/>
      </c>
      <c r="C49" s="11" t="str">
        <f>基本情報登録!$D$8&amp;'様式Ⅱ(男子4×400mR)'!$I$560</f>
        <v/>
      </c>
      <c r="D49" s="11" t="str">
        <f>基本情報登録!$D$6&amp;'様式Ⅱ(男子4×400mR)'!$I$560</f>
        <v/>
      </c>
      <c r="E49" s="11" t="str">
        <f>'様式Ⅱ(男子4×400mR)'!$E$563</f>
        <v>00000</v>
      </c>
      <c r="F49" s="11" t="str">
        <f>'様式Ⅱ(男子4×400mR)'!$D$569</f>
        <v/>
      </c>
      <c r="G49" s="11" t="str">
        <f>'様式Ⅱ(男子4×400mR)'!$D$571</f>
        <v/>
      </c>
      <c r="H49" s="11" t="str">
        <f>'様式Ⅱ(男子4×400mR)'!$D$573</f>
        <v/>
      </c>
      <c r="I49" s="11" t="str">
        <f>'様式Ⅱ(男子4×400mR)'!$D$575</f>
        <v/>
      </c>
      <c r="J49" s="11" t="str">
        <f>'様式Ⅱ(男子4×400mR)'!$D$577</f>
        <v/>
      </c>
      <c r="K49" s="11" t="str">
        <f>'様式Ⅱ(男子4×400mR)'!$D$579</f>
        <v/>
      </c>
    </row>
    <row r="51" spans="1:11">
      <c r="A51" s="826" t="s">
        <v>1290</v>
      </c>
      <c r="B51" s="826"/>
      <c r="C51" s="826"/>
      <c r="D51" s="826"/>
      <c r="E51" s="826"/>
      <c r="F51" s="826"/>
      <c r="G51" s="826"/>
      <c r="H51" s="826"/>
      <c r="I51" s="826"/>
      <c r="J51" s="826"/>
      <c r="K51" s="826"/>
    </row>
    <row r="52" spans="1:11">
      <c r="A52" s="11" t="s">
        <v>1243</v>
      </c>
      <c r="B52" s="11" t="s">
        <v>1163</v>
      </c>
      <c r="C52" s="11" t="s">
        <v>1234</v>
      </c>
      <c r="D52" s="11" t="s">
        <v>1235</v>
      </c>
      <c r="E52" s="11" t="s">
        <v>1236</v>
      </c>
      <c r="F52" s="11" t="s">
        <v>1237</v>
      </c>
      <c r="G52" s="11" t="s">
        <v>1238</v>
      </c>
      <c r="H52" s="11" t="s">
        <v>1239</v>
      </c>
      <c r="I52" s="11" t="s">
        <v>1240</v>
      </c>
      <c r="J52" s="11" t="s">
        <v>1241</v>
      </c>
      <c r="K52" s="11" t="s">
        <v>1242</v>
      </c>
    </row>
    <row r="53" spans="1:11">
      <c r="A53" s="11">
        <v>1</v>
      </c>
      <c r="B53" s="11" t="str">
        <f>基本情報登録!$D$10</f>
        <v/>
      </c>
      <c r="C53" s="11" t="str">
        <f>基本情報登録!$D$8&amp;'様式Ⅱ(女子4×100mR)'!$I$9</f>
        <v>A</v>
      </c>
      <c r="D53" s="11" t="str">
        <f>基本情報登録!$D$6&amp;'様式Ⅱ(女子4×100mR)'!$I$9</f>
        <v>A</v>
      </c>
      <c r="E53" s="11" t="str">
        <f>'様式Ⅱ(女子4×100mR)'!$E$12</f>
        <v>04817</v>
      </c>
      <c r="F53" s="11" t="e">
        <f>'様式Ⅱ(女子4×100mR)'!$D$18</f>
        <v>#N/A</v>
      </c>
      <c r="G53" s="11" t="e">
        <f>'様式Ⅱ(女子4×100mR)'!$D$20</f>
        <v>#VALUE!</v>
      </c>
      <c r="H53" s="11" t="e">
        <f>'様式Ⅱ(女子4×100mR)'!$D$22</f>
        <v>#VALUE!</v>
      </c>
      <c r="I53" s="11" t="e">
        <f>'様式Ⅱ(女子4×100mR)'!$D$24</f>
        <v>#VALUE!</v>
      </c>
      <c r="J53" s="11" t="e">
        <f>'様式Ⅱ(女子4×100mR)'!$D$26</f>
        <v>#VALUE!</v>
      </c>
      <c r="K53" s="11" t="e">
        <f>'様式Ⅱ(女子4×100mR)'!$D$28</f>
        <v>#VALUE!</v>
      </c>
    </row>
    <row r="54" spans="1:11">
      <c r="A54" s="11">
        <v>2</v>
      </c>
      <c r="B54" s="11" t="str">
        <f>基本情報登録!$D$10</f>
        <v/>
      </c>
      <c r="C54" s="11" t="str">
        <f>基本情報登録!$D$8&amp;'様式Ⅱ(女子4×100mR)'!$I$38</f>
        <v/>
      </c>
      <c r="D54" s="11" t="str">
        <f>基本情報登録!$D$6&amp;'様式Ⅱ(女子4×100mR)'!$I$38</f>
        <v/>
      </c>
      <c r="E54" s="11" t="str">
        <f>'様式Ⅱ(女子4×100mR)'!$E$41</f>
        <v>00000</v>
      </c>
      <c r="F54" s="11" t="str">
        <f>'様式Ⅱ(女子4×100mR)'!$D$47</f>
        <v/>
      </c>
      <c r="G54" s="11" t="str">
        <f>'様式Ⅱ(女子4×100mR)'!$D$49</f>
        <v/>
      </c>
      <c r="H54" s="11" t="str">
        <f>'様式Ⅱ(女子4×100mR)'!$D$51</f>
        <v/>
      </c>
      <c r="I54" s="11" t="str">
        <f>'様式Ⅱ(女子4×100mR)'!$D$53</f>
        <v/>
      </c>
      <c r="J54" s="11" t="str">
        <f>'様式Ⅱ(女子4×100mR)'!$D$55</f>
        <v/>
      </c>
      <c r="K54" s="11" t="str">
        <f>'様式Ⅱ(女子4×100mR)'!$D$57</f>
        <v/>
      </c>
    </row>
    <row r="55" spans="1:11">
      <c r="A55" s="11">
        <v>3</v>
      </c>
      <c r="B55" s="11" t="str">
        <f>基本情報登録!$D$10</f>
        <v/>
      </c>
      <c r="C55" s="11" t="str">
        <f>基本情報登録!$D$8&amp;'様式Ⅱ(女子4×100mR)'!$I$67</f>
        <v/>
      </c>
      <c r="D55" s="11" t="str">
        <f>基本情報登録!$D$6&amp;'様式Ⅱ(女子4×100mR)'!$I$67</f>
        <v/>
      </c>
      <c r="E55" s="11" t="str">
        <f>'様式Ⅱ(女子4×100mR)'!$E$70</f>
        <v>00000</v>
      </c>
      <c r="F55" s="11" t="str">
        <f>'様式Ⅱ(女子4×100mR)'!$D$76</f>
        <v/>
      </c>
      <c r="G55" s="11" t="str">
        <f>'様式Ⅱ(女子4×100mR)'!$D$78</f>
        <v/>
      </c>
      <c r="H55" s="11" t="str">
        <f>'様式Ⅱ(女子4×100mR)'!$D$80</f>
        <v/>
      </c>
      <c r="I55" s="11" t="str">
        <f>'様式Ⅱ(女子4×100mR)'!$D$82</f>
        <v/>
      </c>
      <c r="J55" s="11" t="str">
        <f>'様式Ⅱ(女子4×100mR)'!$D$84</f>
        <v/>
      </c>
      <c r="K55" s="11" t="str">
        <f>'様式Ⅱ(女子4×100mR)'!$D$86</f>
        <v/>
      </c>
    </row>
    <row r="56" spans="1:11">
      <c r="A56" s="11">
        <v>4</v>
      </c>
      <c r="B56" s="11" t="str">
        <f>基本情報登録!$D$10</f>
        <v/>
      </c>
      <c r="C56" s="11" t="str">
        <f>基本情報登録!$D$8&amp;'様式Ⅱ(女子4×100mR)'!$I$96</f>
        <v/>
      </c>
      <c r="D56" s="11" t="str">
        <f>基本情報登録!$D$6&amp;'様式Ⅱ(女子4×100mR)'!$I$96</f>
        <v/>
      </c>
      <c r="E56" s="11" t="str">
        <f>'様式Ⅱ(女子4×100mR)'!$E$99</f>
        <v>00000</v>
      </c>
      <c r="F56" s="11" t="str">
        <f>'様式Ⅱ(女子4×100mR)'!$D$105</f>
        <v/>
      </c>
      <c r="G56" s="11" t="str">
        <f>'様式Ⅱ(女子4×100mR)'!$D$107</f>
        <v/>
      </c>
      <c r="H56" s="11" t="str">
        <f>'様式Ⅱ(女子4×100mR)'!$D$109</f>
        <v/>
      </c>
      <c r="I56" s="11" t="str">
        <f>'様式Ⅱ(女子4×100mR)'!$D$111</f>
        <v/>
      </c>
      <c r="J56" s="11" t="str">
        <f>'様式Ⅱ(女子4×100mR)'!$D$113</f>
        <v/>
      </c>
      <c r="K56" s="11" t="str">
        <f>'様式Ⅱ(女子4×100mR)'!$D$115</f>
        <v/>
      </c>
    </row>
    <row r="57" spans="1:11">
      <c r="A57" s="11">
        <v>5</v>
      </c>
      <c r="B57" s="11" t="str">
        <f>基本情報登録!$D$10</f>
        <v/>
      </c>
      <c r="C57" s="11" t="str">
        <f>基本情報登録!$D$8&amp;'様式Ⅱ(女子4×100mR)'!$I$125</f>
        <v/>
      </c>
      <c r="D57" s="11" t="str">
        <f>基本情報登録!$D$6&amp;'様式Ⅱ(女子4×100mR)'!$I$125</f>
        <v/>
      </c>
      <c r="E57" s="11" t="str">
        <f>'様式Ⅱ(女子4×100mR)'!$E$128</f>
        <v>00000</v>
      </c>
      <c r="F57" s="11" t="str">
        <f>'様式Ⅱ(女子4×100mR)'!$D$134</f>
        <v/>
      </c>
      <c r="G57" s="11" t="str">
        <f>'様式Ⅱ(女子4×100mR)'!$D$136</f>
        <v/>
      </c>
      <c r="H57" s="11" t="str">
        <f>'様式Ⅱ(女子4×100mR)'!$D$138</f>
        <v/>
      </c>
      <c r="I57" s="11" t="str">
        <f>'様式Ⅱ(女子4×100mR)'!$D$140</f>
        <v/>
      </c>
      <c r="J57" s="11" t="str">
        <f>'様式Ⅱ(女子4×100mR)'!$D$142</f>
        <v/>
      </c>
      <c r="K57" s="11" t="str">
        <f>'様式Ⅱ(女子4×100mR)'!$D$144</f>
        <v/>
      </c>
    </row>
    <row r="58" spans="1:11">
      <c r="A58" s="11">
        <v>6</v>
      </c>
      <c r="B58" s="11" t="str">
        <f>基本情報登録!$D$10</f>
        <v/>
      </c>
      <c r="C58" s="11" t="str">
        <f>基本情報登録!$D$8&amp;'様式Ⅱ(女子4×100mR)'!$I$154</f>
        <v/>
      </c>
      <c r="D58" s="11" t="str">
        <f>基本情報登録!$D$6&amp;'様式Ⅱ(女子4×100mR)'!$I$154</f>
        <v/>
      </c>
      <c r="E58" s="11" t="str">
        <f>'様式Ⅱ(女子4×100mR)'!$E$157</f>
        <v>00000</v>
      </c>
      <c r="F58" s="11" t="str">
        <f>'様式Ⅱ(女子4×100mR)'!$D$163</f>
        <v/>
      </c>
      <c r="G58" s="11" t="str">
        <f>'様式Ⅱ(女子4×100mR)'!$D$165</f>
        <v/>
      </c>
      <c r="H58" s="11" t="str">
        <f>'様式Ⅱ(女子4×100mR)'!$D$167</f>
        <v/>
      </c>
      <c r="I58" s="11" t="str">
        <f>'様式Ⅱ(女子4×100mR)'!$D$169</f>
        <v/>
      </c>
      <c r="J58" s="11" t="str">
        <f>'様式Ⅱ(女子4×100mR)'!$D$171</f>
        <v/>
      </c>
      <c r="K58" s="11" t="str">
        <f>'様式Ⅱ(女子4×100mR)'!$D$173</f>
        <v/>
      </c>
    </row>
    <row r="59" spans="1:11">
      <c r="A59" s="11">
        <v>7</v>
      </c>
      <c r="B59" s="11" t="str">
        <f>基本情報登録!$D$10</f>
        <v/>
      </c>
      <c r="C59" s="11" t="str">
        <f>基本情報登録!$D$8&amp;'様式Ⅱ(女子4×100mR)'!$I$183</f>
        <v/>
      </c>
      <c r="D59" s="11" t="str">
        <f>基本情報登録!$D$6&amp;'様式Ⅱ(女子4×100mR)'!$I$183</f>
        <v/>
      </c>
      <c r="E59" s="11" t="str">
        <f>'様式Ⅱ(女子4×100mR)'!$E$186</f>
        <v>00000</v>
      </c>
      <c r="F59" s="11" t="str">
        <f>'様式Ⅱ(女子4×100mR)'!$D$192</f>
        <v/>
      </c>
      <c r="G59" s="11" t="str">
        <f>'様式Ⅱ(女子4×100mR)'!$D$194</f>
        <v/>
      </c>
      <c r="H59" s="11" t="str">
        <f>'様式Ⅱ(女子4×100mR)'!$D$196</f>
        <v/>
      </c>
      <c r="I59" s="11" t="str">
        <f>'様式Ⅱ(女子4×100mR)'!$D$198</f>
        <v/>
      </c>
      <c r="J59" s="11" t="str">
        <f>'様式Ⅱ(女子4×100mR)'!$D$200</f>
        <v/>
      </c>
      <c r="K59" s="11" t="str">
        <f>'様式Ⅱ(女子4×100mR)'!$D$202</f>
        <v/>
      </c>
    </row>
    <row r="60" spans="1:11">
      <c r="A60" s="11">
        <v>8</v>
      </c>
      <c r="B60" s="11" t="str">
        <f>基本情報登録!$D$10</f>
        <v/>
      </c>
      <c r="C60" s="11" t="str">
        <f>基本情報登録!$D$8&amp;'様式Ⅱ(女子4×100mR)'!$I$212</f>
        <v/>
      </c>
      <c r="D60" s="11" t="str">
        <f>基本情報登録!$D$6&amp;'様式Ⅱ(女子4×100mR)'!$I$212</f>
        <v/>
      </c>
      <c r="E60" s="11" t="str">
        <f>'様式Ⅱ(女子4×100mR)'!$E$215</f>
        <v>00000</v>
      </c>
      <c r="F60" s="11" t="str">
        <f>'様式Ⅱ(女子4×100mR)'!$D$221</f>
        <v/>
      </c>
      <c r="G60" s="11" t="str">
        <f>'様式Ⅱ(女子4×100mR)'!$D$223</f>
        <v/>
      </c>
      <c r="H60" s="11" t="str">
        <f>'様式Ⅱ(女子4×100mR)'!$D$225</f>
        <v/>
      </c>
      <c r="I60" s="11" t="str">
        <f>'様式Ⅱ(女子4×100mR)'!$D$227</f>
        <v/>
      </c>
      <c r="J60" s="11" t="str">
        <f>'様式Ⅱ(女子4×100mR)'!$D$229</f>
        <v/>
      </c>
      <c r="K60" s="11" t="str">
        <f>'様式Ⅱ(女子4×100mR)'!$D$231</f>
        <v/>
      </c>
    </row>
    <row r="61" spans="1:11">
      <c r="A61" s="11">
        <v>9</v>
      </c>
      <c r="B61" s="11" t="str">
        <f>基本情報登録!$D$10</f>
        <v/>
      </c>
      <c r="C61" s="11" t="str">
        <f>基本情報登録!$D$8&amp;'様式Ⅱ(女子4×100mR)'!$I$241</f>
        <v/>
      </c>
      <c r="D61" s="11" t="str">
        <f>基本情報登録!$D$6&amp;'様式Ⅱ(女子4×100mR)'!$I$241</f>
        <v/>
      </c>
      <c r="E61" s="11" t="str">
        <f>'様式Ⅱ(女子4×100mR)'!$E$244</f>
        <v>00000</v>
      </c>
      <c r="F61" s="11" t="str">
        <f>'様式Ⅱ(女子4×100mR)'!$D$250</f>
        <v/>
      </c>
      <c r="G61" s="11" t="str">
        <f>'様式Ⅱ(女子4×100mR)'!$D$252</f>
        <v/>
      </c>
      <c r="H61" s="11" t="str">
        <f>'様式Ⅱ(女子4×100mR)'!$D$254</f>
        <v/>
      </c>
      <c r="I61" s="11" t="str">
        <f>'様式Ⅱ(女子4×100mR)'!$D$256</f>
        <v/>
      </c>
      <c r="J61" s="11" t="str">
        <f>'様式Ⅱ(女子4×100mR)'!$D$258</f>
        <v/>
      </c>
      <c r="K61" s="11" t="str">
        <f>'様式Ⅱ(女子4×100mR)'!$D$260</f>
        <v/>
      </c>
    </row>
    <row r="62" spans="1:11">
      <c r="A62" s="11">
        <v>10</v>
      </c>
      <c r="B62" s="11" t="str">
        <f>基本情報登録!$D$10</f>
        <v/>
      </c>
      <c r="C62" s="11" t="str">
        <f>基本情報登録!$D$8&amp;'様式Ⅱ(女子4×100mR)'!$I$270</f>
        <v/>
      </c>
      <c r="D62" s="11" t="str">
        <f>基本情報登録!$D$6&amp;'様式Ⅱ(女子4×100mR)'!$I$270</f>
        <v/>
      </c>
      <c r="E62" s="11" t="str">
        <f>'様式Ⅱ(女子4×100mR)'!$E$273</f>
        <v>00000</v>
      </c>
      <c r="F62" s="11" t="str">
        <f>'様式Ⅱ(女子4×100mR)'!$D$279</f>
        <v/>
      </c>
      <c r="G62" s="11" t="str">
        <f>'様式Ⅱ(女子4×100mR)'!$D$281</f>
        <v/>
      </c>
      <c r="H62" s="11" t="str">
        <f>'様式Ⅱ(女子4×100mR)'!$D$283</f>
        <v/>
      </c>
      <c r="I62" s="11" t="str">
        <f>'様式Ⅱ(女子4×100mR)'!$D$285</f>
        <v/>
      </c>
      <c r="J62" s="11" t="str">
        <f>'様式Ⅱ(女子4×100mR)'!$D$287</f>
        <v/>
      </c>
      <c r="K62" s="11" t="str">
        <f>'様式Ⅱ(女子4×100mR)'!$D$289</f>
        <v/>
      </c>
    </row>
    <row r="63" spans="1:11">
      <c r="A63" s="11">
        <v>11</v>
      </c>
      <c r="B63" s="11" t="str">
        <f>基本情報登録!$D$10</f>
        <v/>
      </c>
      <c r="C63" s="11" t="str">
        <f>基本情報登録!$D$8&amp;'様式Ⅱ(女子4×100mR)'!$I$299</f>
        <v/>
      </c>
      <c r="D63" s="11" t="str">
        <f>基本情報登録!$D$6&amp;'様式Ⅱ(女子4×100mR)'!$I$299</f>
        <v/>
      </c>
      <c r="E63" s="11" t="str">
        <f>'様式Ⅱ(女子4×100mR)'!$E$302</f>
        <v>00000</v>
      </c>
      <c r="F63" s="11" t="str">
        <f>'様式Ⅱ(女子4×100mR)'!$D$308</f>
        <v/>
      </c>
      <c r="G63" s="11" t="str">
        <f>'様式Ⅱ(女子4×100mR)'!$D$310</f>
        <v/>
      </c>
      <c r="H63" s="11" t="str">
        <f>'様式Ⅱ(女子4×100mR)'!$D$312</f>
        <v/>
      </c>
      <c r="I63" s="11" t="str">
        <f>'様式Ⅱ(女子4×100mR)'!$D$314</f>
        <v/>
      </c>
      <c r="J63" s="11" t="str">
        <f>'様式Ⅱ(女子4×100mR)'!$D$316</f>
        <v/>
      </c>
      <c r="K63" s="11" t="str">
        <f>'様式Ⅱ(女子4×100mR)'!$D$318</f>
        <v/>
      </c>
    </row>
    <row r="64" spans="1:11">
      <c r="A64" s="11">
        <v>12</v>
      </c>
      <c r="B64" s="11" t="str">
        <f>基本情報登録!$D$10</f>
        <v/>
      </c>
      <c r="C64" s="11" t="str">
        <f>基本情報登録!$D$8&amp;'様式Ⅱ(女子4×100mR)'!$I$328</f>
        <v/>
      </c>
      <c r="D64" s="11" t="str">
        <f>基本情報登録!$D$6&amp;'様式Ⅱ(女子4×100mR)'!$I$328</f>
        <v/>
      </c>
      <c r="E64" s="11" t="str">
        <f>'様式Ⅱ(女子4×100mR)'!$E$331</f>
        <v>00000</v>
      </c>
      <c r="F64" s="11" t="str">
        <f>'様式Ⅱ(女子4×100mR)'!$D$337</f>
        <v/>
      </c>
      <c r="G64" s="11" t="str">
        <f>'様式Ⅱ(女子4×100mR)'!$D$339</f>
        <v/>
      </c>
      <c r="H64" s="11" t="str">
        <f>'様式Ⅱ(女子4×100mR)'!$D$341</f>
        <v/>
      </c>
      <c r="I64" s="11" t="str">
        <f>'様式Ⅱ(女子4×100mR)'!$D$343</f>
        <v/>
      </c>
      <c r="J64" s="11" t="str">
        <f>'様式Ⅱ(女子4×100mR)'!$D$345</f>
        <v/>
      </c>
      <c r="K64" s="11" t="str">
        <f>'様式Ⅱ(女子4×100mR)'!$D$347</f>
        <v/>
      </c>
    </row>
    <row r="65" spans="1:11">
      <c r="A65" s="11">
        <v>13</v>
      </c>
      <c r="B65" s="11" t="str">
        <f>基本情報登録!$D$10</f>
        <v/>
      </c>
      <c r="C65" s="11" t="str">
        <f>基本情報登録!$D$8&amp;'様式Ⅱ(女子4×100mR)'!$I$357</f>
        <v/>
      </c>
      <c r="D65" s="11" t="str">
        <f>基本情報登録!$D$6&amp;'様式Ⅱ(女子4×100mR)'!$I$357</f>
        <v/>
      </c>
      <c r="E65" s="11" t="str">
        <f>'様式Ⅱ(女子4×100mR)'!$E$360</f>
        <v>00000</v>
      </c>
      <c r="F65" s="11" t="str">
        <f>'様式Ⅱ(女子4×100mR)'!$D$366</f>
        <v/>
      </c>
      <c r="G65" s="11" t="str">
        <f>'様式Ⅱ(女子4×100mR)'!$D$368</f>
        <v/>
      </c>
      <c r="H65" s="11" t="str">
        <f>'様式Ⅱ(女子4×100mR)'!$D$370</f>
        <v/>
      </c>
      <c r="I65" s="11" t="str">
        <f>'様式Ⅱ(女子4×100mR)'!$D$372</f>
        <v/>
      </c>
      <c r="J65" s="11" t="str">
        <f>'様式Ⅱ(女子4×100mR)'!$D$374</f>
        <v/>
      </c>
      <c r="K65" s="11" t="str">
        <f>'様式Ⅱ(女子4×100mR)'!$D$376</f>
        <v/>
      </c>
    </row>
    <row r="66" spans="1:11">
      <c r="A66" s="11">
        <v>14</v>
      </c>
      <c r="B66" s="11" t="str">
        <f>基本情報登録!$D$10</f>
        <v/>
      </c>
      <c r="C66" s="11" t="str">
        <f>基本情報登録!$D$8&amp;'様式Ⅱ(女子4×100mR)'!$I$386</f>
        <v/>
      </c>
      <c r="D66" s="11" t="str">
        <f>基本情報登録!$D$6&amp;'様式Ⅱ(女子4×100mR)'!$I$386</f>
        <v/>
      </c>
      <c r="E66" s="11" t="str">
        <f>'様式Ⅱ(女子4×100mR)'!$E$389</f>
        <v>00000</v>
      </c>
      <c r="F66" s="11" t="str">
        <f>'様式Ⅱ(女子4×100mR)'!$D$395</f>
        <v/>
      </c>
      <c r="G66" s="11" t="str">
        <f>'様式Ⅱ(女子4×100mR)'!$D$397</f>
        <v/>
      </c>
      <c r="H66" s="11" t="str">
        <f>'様式Ⅱ(女子4×100mR)'!$D$399</f>
        <v/>
      </c>
      <c r="I66" s="11" t="str">
        <f>'様式Ⅱ(女子4×100mR)'!$D$401</f>
        <v/>
      </c>
      <c r="J66" s="11" t="str">
        <f>'様式Ⅱ(女子4×100mR)'!$D$403</f>
        <v/>
      </c>
      <c r="K66" s="11" t="str">
        <f>'様式Ⅱ(女子4×100mR)'!$D$405</f>
        <v/>
      </c>
    </row>
    <row r="67" spans="1:11">
      <c r="A67" s="11">
        <v>15</v>
      </c>
      <c r="B67" s="11" t="str">
        <f>基本情報登録!$D$10</f>
        <v/>
      </c>
      <c r="C67" s="11" t="str">
        <f>基本情報登録!$D$8&amp;'様式Ⅱ(女子4×100mR)'!$I$415</f>
        <v/>
      </c>
      <c r="D67" s="11" t="str">
        <f>基本情報登録!$D$6&amp;'様式Ⅱ(女子4×100mR)'!$I$415</f>
        <v/>
      </c>
      <c r="E67" s="11" t="str">
        <f>'様式Ⅱ(女子4×100mR)'!$E$418</f>
        <v>00000</v>
      </c>
      <c r="F67" s="11" t="str">
        <f>'様式Ⅱ(女子4×100mR)'!$D$424</f>
        <v/>
      </c>
      <c r="G67" s="11" t="str">
        <f>'様式Ⅱ(女子4×100mR)'!$D$426</f>
        <v/>
      </c>
      <c r="H67" s="11" t="str">
        <f>'様式Ⅱ(女子4×100mR)'!$D$428</f>
        <v/>
      </c>
      <c r="I67" s="11" t="str">
        <f>'様式Ⅱ(女子4×100mR)'!$D$430</f>
        <v/>
      </c>
      <c r="J67" s="11" t="str">
        <f>'様式Ⅱ(女子4×100mR)'!$D$432</f>
        <v/>
      </c>
      <c r="K67" s="11" t="str">
        <f>'様式Ⅱ(女子4×100mR)'!$D$434</f>
        <v/>
      </c>
    </row>
    <row r="68" spans="1:11">
      <c r="A68" s="11">
        <v>16</v>
      </c>
      <c r="B68" s="11" t="str">
        <f>基本情報登録!$D$10</f>
        <v/>
      </c>
      <c r="C68" s="11" t="str">
        <f>基本情報登録!$D$8&amp;'様式Ⅱ(女子4×100mR)'!$I$444</f>
        <v/>
      </c>
      <c r="D68" s="11" t="str">
        <f>基本情報登録!$D$6&amp;'様式Ⅱ(女子4×100mR)'!$I$444</f>
        <v/>
      </c>
      <c r="E68" s="11" t="str">
        <f>'様式Ⅱ(女子4×100mR)'!$E$447</f>
        <v>00000</v>
      </c>
      <c r="F68" s="11" t="str">
        <f>'様式Ⅱ(女子4×100mR)'!$D$453</f>
        <v/>
      </c>
      <c r="G68" s="11" t="str">
        <f>'様式Ⅱ(女子4×100mR)'!$D$455</f>
        <v/>
      </c>
      <c r="H68" s="11" t="str">
        <f>'様式Ⅱ(女子4×100mR)'!$D$457</f>
        <v/>
      </c>
      <c r="I68" s="11" t="str">
        <f>'様式Ⅱ(女子4×100mR)'!$D$459</f>
        <v/>
      </c>
      <c r="J68" s="11" t="str">
        <f>'様式Ⅱ(女子4×100mR)'!$D$461</f>
        <v/>
      </c>
      <c r="K68" s="11" t="str">
        <f>'様式Ⅱ(女子4×100mR)'!$D$463</f>
        <v/>
      </c>
    </row>
    <row r="69" spans="1:11">
      <c r="A69" s="11">
        <v>17</v>
      </c>
      <c r="B69" s="11" t="str">
        <f>基本情報登録!$D$10</f>
        <v/>
      </c>
      <c r="C69" s="11" t="str">
        <f>基本情報登録!$D$8&amp;'様式Ⅱ(女子4×100mR)'!$I$473</f>
        <v/>
      </c>
      <c r="D69" s="11" t="str">
        <f>基本情報登録!$D$6&amp;'様式Ⅱ(女子4×100mR)'!$I$473</f>
        <v/>
      </c>
      <c r="E69" s="11" t="str">
        <f>'様式Ⅱ(女子4×100mR)'!$E$476</f>
        <v>00000</v>
      </c>
      <c r="F69" s="11" t="str">
        <f>'様式Ⅱ(女子4×100mR)'!$D$482</f>
        <v/>
      </c>
      <c r="G69" s="11" t="str">
        <f>'様式Ⅱ(女子4×100mR)'!$D$484</f>
        <v/>
      </c>
      <c r="H69" s="11" t="str">
        <f>'様式Ⅱ(女子4×100mR)'!$D$486</f>
        <v/>
      </c>
      <c r="I69" s="11" t="str">
        <f>'様式Ⅱ(女子4×100mR)'!$D$488</f>
        <v/>
      </c>
      <c r="J69" s="11" t="str">
        <f>'様式Ⅱ(女子4×100mR)'!$D$490</f>
        <v/>
      </c>
      <c r="K69" s="11" t="str">
        <f>'様式Ⅱ(女子4×100mR)'!$D$492</f>
        <v/>
      </c>
    </row>
    <row r="70" spans="1:11">
      <c r="A70" s="11">
        <v>18</v>
      </c>
      <c r="B70" s="11" t="str">
        <f>基本情報登録!$D$10</f>
        <v/>
      </c>
      <c r="C70" s="11" t="str">
        <f>基本情報登録!$D$8&amp;'様式Ⅱ(女子4×100mR)'!$I$502</f>
        <v/>
      </c>
      <c r="D70" s="11" t="str">
        <f>基本情報登録!$D$6&amp;'様式Ⅱ(女子4×100mR)'!$I$502</f>
        <v/>
      </c>
      <c r="E70" s="11" t="str">
        <f>'様式Ⅱ(女子4×100mR)'!$E$505</f>
        <v>00000</v>
      </c>
      <c r="F70" s="11" t="str">
        <f>'様式Ⅱ(女子4×100mR)'!$D$511</f>
        <v/>
      </c>
      <c r="G70" s="11" t="str">
        <f>'様式Ⅱ(女子4×100mR)'!$D$513</f>
        <v/>
      </c>
      <c r="H70" s="11" t="str">
        <f>'様式Ⅱ(女子4×100mR)'!$D$515</f>
        <v/>
      </c>
      <c r="I70" s="11" t="str">
        <f>'様式Ⅱ(女子4×100mR)'!$D$517</f>
        <v/>
      </c>
      <c r="J70" s="11" t="str">
        <f>'様式Ⅱ(女子4×100mR)'!$D$519</f>
        <v/>
      </c>
      <c r="K70" s="11" t="str">
        <f>'様式Ⅱ(女子4×100mR)'!$D$521</f>
        <v/>
      </c>
    </row>
    <row r="71" spans="1:11">
      <c r="A71" s="11">
        <v>19</v>
      </c>
      <c r="B71" s="11" t="str">
        <f>基本情報登録!$D$10</f>
        <v/>
      </c>
      <c r="C71" s="11" t="str">
        <f>基本情報登録!$D$8&amp;'様式Ⅱ(女子4×100mR)'!$I$531</f>
        <v/>
      </c>
      <c r="D71" s="11" t="str">
        <f>基本情報登録!$D$6&amp;'様式Ⅱ(女子4×100mR)'!$I$531</f>
        <v/>
      </c>
      <c r="E71" s="11" t="str">
        <f>'様式Ⅱ(女子4×100mR)'!$E$534</f>
        <v>00000</v>
      </c>
      <c r="F71" s="11" t="str">
        <f>'様式Ⅱ(女子4×100mR)'!$D$540</f>
        <v/>
      </c>
      <c r="G71" s="11" t="str">
        <f>'様式Ⅱ(女子4×100mR)'!$D$542</f>
        <v/>
      </c>
      <c r="H71" s="11" t="str">
        <f>'様式Ⅱ(女子4×100mR)'!$D$544</f>
        <v/>
      </c>
      <c r="I71" s="11" t="str">
        <f>'様式Ⅱ(女子4×100mR)'!$D$546</f>
        <v/>
      </c>
      <c r="J71" s="11" t="str">
        <f>'様式Ⅱ(女子4×100mR)'!$D$548</f>
        <v/>
      </c>
      <c r="K71" s="11" t="str">
        <f>'様式Ⅱ(女子4×100mR)'!$D$550</f>
        <v/>
      </c>
    </row>
    <row r="72" spans="1:11">
      <c r="A72" s="11">
        <v>20</v>
      </c>
      <c r="B72" s="11" t="str">
        <f>基本情報登録!$D$10</f>
        <v/>
      </c>
      <c r="C72" s="11" t="str">
        <f>基本情報登録!$D$8&amp;'様式Ⅱ(女子4×100mR)'!$I$560</f>
        <v/>
      </c>
      <c r="D72" s="11" t="str">
        <f>基本情報登録!$D$6&amp;'様式Ⅱ(女子4×100mR)'!$I$560</f>
        <v/>
      </c>
      <c r="E72" s="11" t="str">
        <f>'様式Ⅱ(女子4×100mR)'!$E$563</f>
        <v>00000</v>
      </c>
      <c r="F72" s="11" t="str">
        <f>'様式Ⅱ(女子4×100mR)'!$D$569</f>
        <v/>
      </c>
      <c r="G72" s="11" t="str">
        <f>'様式Ⅱ(女子4×100mR)'!$D$571</f>
        <v/>
      </c>
      <c r="H72" s="11" t="str">
        <f>'様式Ⅱ(女子4×100mR)'!$D$573</f>
        <v/>
      </c>
      <c r="I72" s="11" t="str">
        <f>'様式Ⅱ(女子4×100mR)'!$D$575</f>
        <v/>
      </c>
      <c r="J72" s="11" t="str">
        <f>'様式Ⅱ(女子4×100mR)'!$D$577</f>
        <v/>
      </c>
      <c r="K72" s="11" t="str">
        <f>'様式Ⅱ(女子4×100mR)'!$D$579</f>
        <v/>
      </c>
    </row>
    <row r="74" spans="1:11">
      <c r="A74" s="826" t="s">
        <v>1292</v>
      </c>
      <c r="B74" s="826"/>
      <c r="C74" s="826"/>
      <c r="D74" s="826"/>
      <c r="E74" s="826"/>
      <c r="F74" s="826"/>
      <c r="G74" s="826"/>
      <c r="H74" s="826"/>
      <c r="I74" s="826"/>
      <c r="J74" s="826"/>
      <c r="K74" s="826"/>
    </row>
    <row r="75" spans="1:11">
      <c r="A75" s="11" t="s">
        <v>1243</v>
      </c>
      <c r="B75" s="11" t="s">
        <v>1163</v>
      </c>
      <c r="C75" s="11" t="s">
        <v>1234</v>
      </c>
      <c r="D75" s="11" t="s">
        <v>1235</v>
      </c>
      <c r="E75" s="11" t="s">
        <v>1236</v>
      </c>
      <c r="F75" s="11" t="s">
        <v>1237</v>
      </c>
      <c r="G75" s="11" t="s">
        <v>1238</v>
      </c>
      <c r="H75" s="11" t="s">
        <v>1239</v>
      </c>
      <c r="I75" s="11" t="s">
        <v>1240</v>
      </c>
      <c r="J75" s="11" t="s">
        <v>1241</v>
      </c>
      <c r="K75" s="11" t="s">
        <v>1242</v>
      </c>
    </row>
    <row r="76" spans="1:11">
      <c r="A76" s="11">
        <v>1</v>
      </c>
      <c r="B76" s="11" t="str">
        <f>基本情報登録!$D$10</f>
        <v/>
      </c>
      <c r="C76" s="11" t="str">
        <f>基本情報登録!$D$8&amp;'様式Ⅱ(女子4×400mR)'!$I$9</f>
        <v>A</v>
      </c>
      <c r="D76" s="11" t="str">
        <f>基本情報登録!$D$6&amp;'様式Ⅱ(女子4×400mR)'!$I$9</f>
        <v>A</v>
      </c>
      <c r="E76" s="11" t="str">
        <f>'様式Ⅱ(女子4×400mR)'!$E$12</f>
        <v>35943</v>
      </c>
      <c r="F76" s="11" t="e">
        <f>'様式Ⅱ(女子4×400mR)'!$D$18</f>
        <v>#N/A</v>
      </c>
      <c r="G76" s="11" t="e">
        <f>'様式Ⅱ(女子4×400mR)'!$D$20</f>
        <v>#VALUE!</v>
      </c>
      <c r="H76" s="11" t="e">
        <f>'様式Ⅱ(女子4×400mR)'!$D$22</f>
        <v>#VALUE!</v>
      </c>
      <c r="I76" s="11" t="e">
        <f>'様式Ⅱ(女子4×400mR)'!$D$24</f>
        <v>#VALUE!</v>
      </c>
      <c r="J76" s="11" t="e">
        <f>'様式Ⅱ(女子4×400mR)'!$D$26</f>
        <v>#VALUE!</v>
      </c>
      <c r="K76" s="11" t="e">
        <f>'様式Ⅱ(女子4×400mR)'!$D$28</f>
        <v>#VALUE!</v>
      </c>
    </row>
    <row r="77" spans="1:11">
      <c r="A77" s="11">
        <v>2</v>
      </c>
      <c r="B77" s="11" t="str">
        <f>基本情報登録!$D$10</f>
        <v/>
      </c>
      <c r="C77" s="11" t="str">
        <f>基本情報登録!$D$8&amp;'様式Ⅱ(女子4×400mR)'!$I$38</f>
        <v/>
      </c>
      <c r="D77" s="11" t="str">
        <f>基本情報登録!$D$6&amp;'様式Ⅱ(女子4×400mR)'!$I$38</f>
        <v/>
      </c>
      <c r="E77" s="11" t="str">
        <f>'様式Ⅱ(女子4×400mR)'!$E$41</f>
        <v>00000</v>
      </c>
      <c r="F77" s="11" t="str">
        <f>'様式Ⅱ(女子4×400mR)'!$D$47</f>
        <v/>
      </c>
      <c r="G77" s="11" t="str">
        <f>'様式Ⅱ(女子4×400mR)'!$D$49</f>
        <v/>
      </c>
      <c r="H77" s="11" t="str">
        <f>'様式Ⅱ(女子4×400mR)'!$D$51</f>
        <v/>
      </c>
      <c r="I77" s="11" t="str">
        <f>'様式Ⅱ(女子4×400mR)'!$D$53</f>
        <v/>
      </c>
      <c r="J77" s="11" t="str">
        <f>'様式Ⅱ(女子4×400mR)'!$D$55</f>
        <v/>
      </c>
      <c r="K77" s="11" t="str">
        <f>'様式Ⅱ(女子4×400mR)'!$D$57</f>
        <v/>
      </c>
    </row>
    <row r="78" spans="1:11">
      <c r="A78" s="11">
        <v>3</v>
      </c>
      <c r="B78" s="11" t="str">
        <f>基本情報登録!$D$10</f>
        <v/>
      </c>
      <c r="C78" s="11" t="str">
        <f>基本情報登録!$D$8&amp;'様式Ⅱ(女子4×400mR)'!$I$67</f>
        <v/>
      </c>
      <c r="D78" s="11" t="str">
        <f>基本情報登録!$D$6&amp;'様式Ⅱ(女子4×400mR)'!$I$67</f>
        <v/>
      </c>
      <c r="E78" s="11" t="str">
        <f>'様式Ⅱ(女子4×400mR)'!$E$70</f>
        <v>00000</v>
      </c>
      <c r="F78" s="11" t="str">
        <f>'様式Ⅱ(女子4×400mR)'!$D$76</f>
        <v/>
      </c>
      <c r="G78" s="11" t="str">
        <f>'様式Ⅱ(女子4×400mR)'!$D$78</f>
        <v/>
      </c>
      <c r="H78" s="11" t="str">
        <f>'様式Ⅱ(女子4×400mR)'!$D$80</f>
        <v/>
      </c>
      <c r="I78" s="11" t="str">
        <f>'様式Ⅱ(女子4×400mR)'!$D$82</f>
        <v/>
      </c>
      <c r="J78" s="11" t="str">
        <f>'様式Ⅱ(女子4×400mR)'!$D$84</f>
        <v/>
      </c>
      <c r="K78" s="11" t="str">
        <f>'様式Ⅱ(女子4×400mR)'!$D$86</f>
        <v/>
      </c>
    </row>
    <row r="79" spans="1:11">
      <c r="A79" s="11">
        <v>4</v>
      </c>
      <c r="B79" s="11" t="str">
        <f>基本情報登録!$D$10</f>
        <v/>
      </c>
      <c r="C79" s="11" t="str">
        <f>基本情報登録!$D$8&amp;'様式Ⅱ(女子4×400mR)'!$I$96</f>
        <v/>
      </c>
      <c r="D79" s="11" t="str">
        <f>基本情報登録!$D$6&amp;'様式Ⅱ(女子4×400mR)'!$I$96</f>
        <v/>
      </c>
      <c r="E79" s="11" t="str">
        <f>'様式Ⅱ(女子4×400mR)'!$E$99</f>
        <v>00000</v>
      </c>
      <c r="F79" s="11" t="str">
        <f>'様式Ⅱ(女子4×400mR)'!$D$105</f>
        <v/>
      </c>
      <c r="G79" s="11" t="str">
        <f>'様式Ⅱ(女子4×400mR)'!$D$107</f>
        <v/>
      </c>
      <c r="H79" s="11" t="str">
        <f>'様式Ⅱ(女子4×400mR)'!$D$109</f>
        <v/>
      </c>
      <c r="I79" s="11" t="str">
        <f>'様式Ⅱ(女子4×400mR)'!$D$111</f>
        <v/>
      </c>
      <c r="J79" s="11" t="str">
        <f>'様式Ⅱ(女子4×400mR)'!$D$113</f>
        <v/>
      </c>
      <c r="K79" s="11" t="str">
        <f>'様式Ⅱ(女子4×400mR)'!$D$115</f>
        <v/>
      </c>
    </row>
    <row r="80" spans="1:11">
      <c r="A80" s="11">
        <v>5</v>
      </c>
      <c r="B80" s="11" t="str">
        <f>基本情報登録!$D$10</f>
        <v/>
      </c>
      <c r="C80" s="11" t="str">
        <f>基本情報登録!$D$8&amp;'様式Ⅱ(女子4×400mR)'!$I$125</f>
        <v/>
      </c>
      <c r="D80" s="11" t="str">
        <f>基本情報登録!$D$6&amp;'様式Ⅱ(女子4×400mR)'!$I$125</f>
        <v/>
      </c>
      <c r="E80" s="11" t="str">
        <f>'様式Ⅱ(女子4×400mR)'!$E$128</f>
        <v>00000</v>
      </c>
      <c r="F80" s="11" t="str">
        <f>'様式Ⅱ(女子4×400mR)'!$D$134</f>
        <v/>
      </c>
      <c r="G80" s="11" t="str">
        <f>'様式Ⅱ(女子4×400mR)'!$D$136</f>
        <v/>
      </c>
      <c r="H80" s="11" t="str">
        <f>'様式Ⅱ(女子4×400mR)'!$D$138</f>
        <v/>
      </c>
      <c r="I80" s="11" t="str">
        <f>'様式Ⅱ(女子4×400mR)'!$D$140</f>
        <v/>
      </c>
      <c r="J80" s="11" t="str">
        <f>'様式Ⅱ(女子4×400mR)'!$D$142</f>
        <v/>
      </c>
      <c r="K80" s="11" t="str">
        <f>'様式Ⅱ(女子4×400mR)'!$D$144</f>
        <v/>
      </c>
    </row>
    <row r="81" spans="1:11">
      <c r="A81" s="11">
        <v>6</v>
      </c>
      <c r="B81" s="11" t="str">
        <f>基本情報登録!$D$10</f>
        <v/>
      </c>
      <c r="C81" s="11" t="str">
        <f>基本情報登録!$D$8&amp;'様式Ⅱ(女子4×400mR)'!$I$154</f>
        <v/>
      </c>
      <c r="D81" s="11" t="str">
        <f>基本情報登録!$D$6&amp;'様式Ⅱ(女子4×400mR)'!$I$154</f>
        <v/>
      </c>
      <c r="E81" s="11" t="str">
        <f>'様式Ⅱ(女子4×400mR)'!$E$157</f>
        <v>00000</v>
      </c>
      <c r="F81" s="11" t="str">
        <f>'様式Ⅱ(女子4×400mR)'!$D$163</f>
        <v/>
      </c>
      <c r="G81" s="11" t="str">
        <f>'様式Ⅱ(女子4×400mR)'!$D$165</f>
        <v/>
      </c>
      <c r="H81" s="11" t="str">
        <f>'様式Ⅱ(女子4×400mR)'!$D$167</f>
        <v/>
      </c>
      <c r="I81" s="11" t="str">
        <f>'様式Ⅱ(女子4×400mR)'!$D$169</f>
        <v/>
      </c>
      <c r="J81" s="11" t="str">
        <f>'様式Ⅱ(女子4×400mR)'!$D$171</f>
        <v/>
      </c>
      <c r="K81" s="11" t="str">
        <f>'様式Ⅱ(女子4×400mR)'!$D$173</f>
        <v/>
      </c>
    </row>
    <row r="82" spans="1:11">
      <c r="A82" s="11">
        <v>7</v>
      </c>
      <c r="B82" s="11" t="str">
        <f>基本情報登録!$D$10</f>
        <v/>
      </c>
      <c r="C82" s="11" t="str">
        <f>基本情報登録!$D$8&amp;'様式Ⅱ(女子4×400mR)'!$I$183</f>
        <v/>
      </c>
      <c r="D82" s="11" t="str">
        <f>基本情報登録!$D$6&amp;'様式Ⅱ(女子4×400mR)'!$I$183</f>
        <v/>
      </c>
      <c r="E82" s="11" t="str">
        <f>'様式Ⅱ(女子4×400mR)'!$E$186</f>
        <v>00000</v>
      </c>
      <c r="F82" s="11" t="str">
        <f>'様式Ⅱ(女子4×400mR)'!$D$192</f>
        <v/>
      </c>
      <c r="G82" s="11" t="str">
        <f>'様式Ⅱ(女子4×400mR)'!$D$194</f>
        <v/>
      </c>
      <c r="H82" s="11" t="str">
        <f>'様式Ⅱ(女子4×400mR)'!$D$196</f>
        <v/>
      </c>
      <c r="I82" s="11" t="str">
        <f>'様式Ⅱ(女子4×400mR)'!$D$198</f>
        <v/>
      </c>
      <c r="J82" s="11" t="str">
        <f>'様式Ⅱ(女子4×400mR)'!$D$200</f>
        <v/>
      </c>
      <c r="K82" s="11" t="str">
        <f>'様式Ⅱ(女子4×400mR)'!$D$202</f>
        <v/>
      </c>
    </row>
    <row r="83" spans="1:11">
      <c r="A83" s="11">
        <v>8</v>
      </c>
      <c r="B83" s="11" t="str">
        <f>基本情報登録!$D$10</f>
        <v/>
      </c>
      <c r="C83" s="11" t="str">
        <f>基本情報登録!$D$8&amp;'様式Ⅱ(女子4×400mR)'!$I$212</f>
        <v/>
      </c>
      <c r="D83" s="11" t="str">
        <f>基本情報登録!$D$6&amp;'様式Ⅱ(女子4×400mR)'!$I$212</f>
        <v/>
      </c>
      <c r="E83" s="11" t="str">
        <f>'様式Ⅱ(女子4×400mR)'!$E$215</f>
        <v>00000</v>
      </c>
      <c r="F83" s="11" t="str">
        <f>'様式Ⅱ(女子4×400mR)'!$D$221</f>
        <v/>
      </c>
      <c r="G83" s="11" t="str">
        <f>'様式Ⅱ(女子4×400mR)'!$D$223</f>
        <v/>
      </c>
      <c r="H83" s="11" t="str">
        <f>'様式Ⅱ(女子4×400mR)'!$D$225</f>
        <v/>
      </c>
      <c r="I83" s="11" t="str">
        <f>'様式Ⅱ(女子4×400mR)'!$D$227</f>
        <v/>
      </c>
      <c r="J83" s="11" t="str">
        <f>'様式Ⅱ(女子4×400mR)'!$D$229</f>
        <v/>
      </c>
      <c r="K83" s="11" t="str">
        <f>'様式Ⅱ(女子4×400mR)'!$D$231</f>
        <v/>
      </c>
    </row>
    <row r="84" spans="1:11">
      <c r="A84" s="11">
        <v>9</v>
      </c>
      <c r="B84" s="11" t="str">
        <f>基本情報登録!$D$10</f>
        <v/>
      </c>
      <c r="C84" s="11" t="str">
        <f>基本情報登録!$D$8&amp;'様式Ⅱ(女子4×400mR)'!$I$241</f>
        <v/>
      </c>
      <c r="D84" s="11" t="str">
        <f>基本情報登録!$D$6&amp;'様式Ⅱ(女子4×400mR)'!$I$241</f>
        <v/>
      </c>
      <c r="E84" s="11" t="str">
        <f>'様式Ⅱ(女子4×400mR)'!$E$244</f>
        <v>00000</v>
      </c>
      <c r="F84" s="11" t="str">
        <f>'様式Ⅱ(女子4×400mR)'!$D$250</f>
        <v/>
      </c>
      <c r="G84" s="11" t="str">
        <f>'様式Ⅱ(女子4×400mR)'!$D$252</f>
        <v/>
      </c>
      <c r="H84" s="11" t="str">
        <f>'様式Ⅱ(女子4×400mR)'!$D$254</f>
        <v/>
      </c>
      <c r="I84" s="11" t="str">
        <f>'様式Ⅱ(女子4×400mR)'!$D$256</f>
        <v/>
      </c>
      <c r="J84" s="11" t="str">
        <f>'様式Ⅱ(女子4×400mR)'!$D$258</f>
        <v/>
      </c>
      <c r="K84" s="11" t="str">
        <f>'様式Ⅱ(女子4×400mR)'!$D$260</f>
        <v/>
      </c>
    </row>
    <row r="85" spans="1:11">
      <c r="A85" s="11">
        <v>10</v>
      </c>
      <c r="B85" s="11" t="str">
        <f>基本情報登録!$D$10</f>
        <v/>
      </c>
      <c r="C85" s="11" t="str">
        <f>基本情報登録!$D$8&amp;'様式Ⅱ(女子4×400mR)'!$I$270</f>
        <v/>
      </c>
      <c r="D85" s="11" t="str">
        <f>基本情報登録!$D$6&amp;'様式Ⅱ(女子4×400mR)'!$I$270</f>
        <v/>
      </c>
      <c r="E85" s="11" t="str">
        <f>'様式Ⅱ(女子4×400mR)'!$E$273</f>
        <v>00000</v>
      </c>
      <c r="F85" s="11" t="str">
        <f>'様式Ⅱ(女子4×400mR)'!$D$279</f>
        <v/>
      </c>
      <c r="G85" s="11" t="str">
        <f>'様式Ⅱ(女子4×400mR)'!$D$281</f>
        <v/>
      </c>
      <c r="H85" s="11" t="str">
        <f>'様式Ⅱ(女子4×400mR)'!$D$283</f>
        <v/>
      </c>
      <c r="I85" s="11" t="str">
        <f>'様式Ⅱ(女子4×400mR)'!$D$285</f>
        <v/>
      </c>
      <c r="J85" s="11" t="str">
        <f>'様式Ⅱ(女子4×400mR)'!$D$287</f>
        <v/>
      </c>
      <c r="K85" s="11" t="str">
        <f>'様式Ⅱ(女子4×400mR)'!$D$289</f>
        <v/>
      </c>
    </row>
    <row r="86" spans="1:11">
      <c r="A86" s="11">
        <v>11</v>
      </c>
      <c r="B86" s="11" t="str">
        <f>基本情報登録!$D$10</f>
        <v/>
      </c>
      <c r="C86" s="11" t="str">
        <f>基本情報登録!$D$8&amp;'様式Ⅱ(女子4×400mR)'!$I$299</f>
        <v/>
      </c>
      <c r="D86" s="11" t="str">
        <f>基本情報登録!$D$6&amp;'様式Ⅱ(女子4×400mR)'!$I$299</f>
        <v/>
      </c>
      <c r="E86" s="11" t="str">
        <f>'様式Ⅱ(女子4×400mR)'!$E$302</f>
        <v>00000</v>
      </c>
      <c r="F86" s="11" t="str">
        <f>'様式Ⅱ(女子4×400mR)'!$D$308</f>
        <v/>
      </c>
      <c r="G86" s="11" t="str">
        <f>'様式Ⅱ(女子4×400mR)'!$D$310</f>
        <v/>
      </c>
      <c r="H86" s="11" t="str">
        <f>'様式Ⅱ(女子4×400mR)'!$D$312</f>
        <v/>
      </c>
      <c r="I86" s="11" t="str">
        <f>'様式Ⅱ(女子4×400mR)'!$D$314</f>
        <v/>
      </c>
      <c r="J86" s="11" t="str">
        <f>'様式Ⅱ(女子4×400mR)'!$D$316</f>
        <v/>
      </c>
      <c r="K86" s="11" t="str">
        <f>'様式Ⅱ(女子4×400mR)'!$D$318</f>
        <v/>
      </c>
    </row>
    <row r="87" spans="1:11">
      <c r="A87" s="11">
        <v>12</v>
      </c>
      <c r="B87" s="11" t="str">
        <f>基本情報登録!$D$10</f>
        <v/>
      </c>
      <c r="C87" s="11" t="str">
        <f>基本情報登録!$D$8&amp;'様式Ⅱ(女子4×400mR)'!$I$328</f>
        <v/>
      </c>
      <c r="D87" s="11" t="str">
        <f>基本情報登録!$D$6&amp;'様式Ⅱ(女子4×400mR)'!$I$328</f>
        <v/>
      </c>
      <c r="E87" s="11" t="str">
        <f>'様式Ⅱ(女子4×400mR)'!$E$331</f>
        <v>00000</v>
      </c>
      <c r="F87" s="11" t="str">
        <f>'様式Ⅱ(女子4×400mR)'!$D$337</f>
        <v/>
      </c>
      <c r="G87" s="11" t="str">
        <f>'様式Ⅱ(女子4×400mR)'!$D$339</f>
        <v/>
      </c>
      <c r="H87" s="11" t="str">
        <f>'様式Ⅱ(女子4×400mR)'!$D$341</f>
        <v/>
      </c>
      <c r="I87" s="11" t="str">
        <f>'様式Ⅱ(女子4×400mR)'!$D$343</f>
        <v/>
      </c>
      <c r="J87" s="11" t="str">
        <f>'様式Ⅱ(女子4×400mR)'!$D$345</f>
        <v/>
      </c>
      <c r="K87" s="11" t="str">
        <f>'様式Ⅱ(女子4×400mR)'!$D$347</f>
        <v/>
      </c>
    </row>
    <row r="88" spans="1:11">
      <c r="A88" s="11">
        <v>13</v>
      </c>
      <c r="B88" s="11" t="str">
        <f>基本情報登録!$D$10</f>
        <v/>
      </c>
      <c r="C88" s="11" t="str">
        <f>基本情報登録!$D$8&amp;'様式Ⅱ(女子4×400mR)'!$I$357</f>
        <v/>
      </c>
      <c r="D88" s="11" t="str">
        <f>基本情報登録!$D$6&amp;'様式Ⅱ(女子4×400mR)'!$I$357</f>
        <v/>
      </c>
      <c r="E88" s="11" t="str">
        <f>'様式Ⅱ(女子4×400mR)'!$E$360</f>
        <v>00000</v>
      </c>
      <c r="F88" s="11" t="str">
        <f>'様式Ⅱ(女子4×400mR)'!$D$366</f>
        <v/>
      </c>
      <c r="G88" s="11" t="str">
        <f>'様式Ⅱ(女子4×400mR)'!$D$368</f>
        <v/>
      </c>
      <c r="H88" s="11" t="str">
        <f>'様式Ⅱ(女子4×400mR)'!$D$370</f>
        <v/>
      </c>
      <c r="I88" s="11" t="str">
        <f>'様式Ⅱ(女子4×400mR)'!$D$372</f>
        <v/>
      </c>
      <c r="J88" s="11" t="str">
        <f>'様式Ⅱ(女子4×400mR)'!$D$374</f>
        <v/>
      </c>
      <c r="K88" s="11" t="str">
        <f>'様式Ⅱ(女子4×400mR)'!$D$376</f>
        <v/>
      </c>
    </row>
    <row r="89" spans="1:11">
      <c r="A89" s="11">
        <v>14</v>
      </c>
      <c r="B89" s="11" t="str">
        <f>基本情報登録!$D$10</f>
        <v/>
      </c>
      <c r="C89" s="11" t="str">
        <f>基本情報登録!$D$8&amp;'様式Ⅱ(女子4×400mR)'!$I$386</f>
        <v/>
      </c>
      <c r="D89" s="11" t="str">
        <f>基本情報登録!$D$6&amp;'様式Ⅱ(女子4×400mR)'!$I$386</f>
        <v/>
      </c>
      <c r="E89" s="11" t="str">
        <f>'様式Ⅱ(女子4×400mR)'!$E$389</f>
        <v>00000</v>
      </c>
      <c r="F89" s="11" t="str">
        <f>'様式Ⅱ(女子4×400mR)'!$D$395</f>
        <v/>
      </c>
      <c r="G89" s="11" t="str">
        <f>'様式Ⅱ(女子4×400mR)'!$D$397</f>
        <v/>
      </c>
      <c r="H89" s="11" t="str">
        <f>'様式Ⅱ(女子4×400mR)'!$D$399</f>
        <v/>
      </c>
      <c r="I89" s="11" t="str">
        <f>'様式Ⅱ(女子4×400mR)'!$D$401</f>
        <v/>
      </c>
      <c r="J89" s="11" t="str">
        <f>'様式Ⅱ(女子4×400mR)'!$D$403</f>
        <v/>
      </c>
      <c r="K89" s="11" t="str">
        <f>'様式Ⅱ(女子4×400mR)'!$D$405</f>
        <v/>
      </c>
    </row>
    <row r="90" spans="1:11">
      <c r="A90" s="11">
        <v>15</v>
      </c>
      <c r="B90" s="11" t="str">
        <f>基本情報登録!$D$10</f>
        <v/>
      </c>
      <c r="C90" s="11" t="str">
        <f>基本情報登録!$D$8&amp;'様式Ⅱ(女子4×400mR)'!$I$415</f>
        <v/>
      </c>
      <c r="D90" s="11" t="str">
        <f>基本情報登録!$D$6&amp;'様式Ⅱ(女子4×400mR)'!$I$415</f>
        <v/>
      </c>
      <c r="E90" s="11" t="str">
        <f>'様式Ⅱ(女子4×400mR)'!$E$418</f>
        <v>00000</v>
      </c>
      <c r="F90" s="11" t="str">
        <f>'様式Ⅱ(女子4×400mR)'!$D$424</f>
        <v/>
      </c>
      <c r="G90" s="11" t="str">
        <f>'様式Ⅱ(女子4×400mR)'!$D$426</f>
        <v/>
      </c>
      <c r="H90" s="11" t="str">
        <f>'様式Ⅱ(女子4×400mR)'!$D$428</f>
        <v/>
      </c>
      <c r="I90" s="11" t="str">
        <f>'様式Ⅱ(女子4×400mR)'!$D$430</f>
        <v/>
      </c>
      <c r="J90" s="11" t="str">
        <f>'様式Ⅱ(女子4×400mR)'!$D$432</f>
        <v/>
      </c>
      <c r="K90" s="11" t="str">
        <f>'様式Ⅱ(女子4×400mR)'!$D$434</f>
        <v/>
      </c>
    </row>
    <row r="91" spans="1:11">
      <c r="A91" s="11">
        <v>16</v>
      </c>
      <c r="B91" s="11" t="str">
        <f>基本情報登録!$D$10</f>
        <v/>
      </c>
      <c r="C91" s="11" t="str">
        <f>基本情報登録!$D$8&amp;'様式Ⅱ(女子4×400mR)'!$I$444</f>
        <v/>
      </c>
      <c r="D91" s="11" t="str">
        <f>基本情報登録!$D$6&amp;'様式Ⅱ(女子4×400mR)'!$I$444</f>
        <v/>
      </c>
      <c r="E91" s="11" t="str">
        <f>'様式Ⅱ(女子4×400mR)'!$E$447</f>
        <v>00000</v>
      </c>
      <c r="F91" s="11" t="str">
        <f>'様式Ⅱ(女子4×400mR)'!$D$453</f>
        <v/>
      </c>
      <c r="G91" s="11" t="str">
        <f>'様式Ⅱ(女子4×400mR)'!$D$455</f>
        <v/>
      </c>
      <c r="H91" s="11" t="str">
        <f>'様式Ⅱ(女子4×400mR)'!$D$457</f>
        <v/>
      </c>
      <c r="I91" s="11" t="str">
        <f>'様式Ⅱ(女子4×400mR)'!$D$459</f>
        <v/>
      </c>
      <c r="J91" s="11" t="str">
        <f>'様式Ⅱ(女子4×400mR)'!$D$461</f>
        <v/>
      </c>
      <c r="K91" s="11" t="str">
        <f>'様式Ⅱ(女子4×400mR)'!$D$463</f>
        <v/>
      </c>
    </row>
    <row r="92" spans="1:11">
      <c r="A92" s="11">
        <v>17</v>
      </c>
      <c r="B92" s="11" t="str">
        <f>基本情報登録!$D$10</f>
        <v/>
      </c>
      <c r="C92" s="11" t="str">
        <f>基本情報登録!$D$8&amp;'様式Ⅱ(女子4×400mR)'!$I$473</f>
        <v/>
      </c>
      <c r="D92" s="11" t="str">
        <f>基本情報登録!$D$6&amp;'様式Ⅱ(女子4×400mR)'!$I$473</f>
        <v/>
      </c>
      <c r="E92" s="11" t="str">
        <f>'様式Ⅱ(女子4×400mR)'!$E$476</f>
        <v>00000</v>
      </c>
      <c r="F92" s="11" t="str">
        <f>'様式Ⅱ(女子4×400mR)'!$D$482</f>
        <v/>
      </c>
      <c r="G92" s="11" t="str">
        <f>'様式Ⅱ(女子4×400mR)'!$D$484</f>
        <v/>
      </c>
      <c r="H92" s="11" t="str">
        <f>'様式Ⅱ(女子4×400mR)'!$D$486</f>
        <v/>
      </c>
      <c r="I92" s="11" t="str">
        <f>'様式Ⅱ(女子4×400mR)'!$D$488</f>
        <v/>
      </c>
      <c r="J92" s="11" t="str">
        <f>'様式Ⅱ(女子4×400mR)'!$D$490</f>
        <v/>
      </c>
      <c r="K92" s="11" t="str">
        <f>'様式Ⅱ(女子4×400mR)'!$D$492</f>
        <v/>
      </c>
    </row>
    <row r="93" spans="1:11">
      <c r="A93" s="11">
        <v>18</v>
      </c>
      <c r="B93" s="11" t="str">
        <f>基本情報登録!$D$10</f>
        <v/>
      </c>
      <c r="C93" s="11" t="str">
        <f>基本情報登録!$D$8&amp;'様式Ⅱ(女子4×400mR)'!$I$502</f>
        <v/>
      </c>
      <c r="D93" s="11" t="str">
        <f>基本情報登録!$D$6&amp;'様式Ⅱ(女子4×400mR)'!$I$502</f>
        <v/>
      </c>
      <c r="E93" s="11" t="str">
        <f>'様式Ⅱ(女子4×400mR)'!$E$505</f>
        <v>00000</v>
      </c>
      <c r="F93" s="11" t="str">
        <f>'様式Ⅱ(女子4×400mR)'!$D$511</f>
        <v/>
      </c>
      <c r="G93" s="11" t="str">
        <f>'様式Ⅱ(女子4×400mR)'!$D$513</f>
        <v/>
      </c>
      <c r="H93" s="11" t="str">
        <f>'様式Ⅱ(女子4×400mR)'!$D$515</f>
        <v/>
      </c>
      <c r="I93" s="11" t="str">
        <f>'様式Ⅱ(女子4×400mR)'!$D$517</f>
        <v/>
      </c>
      <c r="J93" s="11" t="str">
        <f>'様式Ⅱ(女子4×400mR)'!$D$519</f>
        <v/>
      </c>
      <c r="K93" s="11" t="str">
        <f>'様式Ⅱ(女子4×400mR)'!$D$521</f>
        <v/>
      </c>
    </row>
    <row r="94" spans="1:11">
      <c r="A94" s="11">
        <v>19</v>
      </c>
      <c r="B94" s="11" t="str">
        <f>基本情報登録!$D$10</f>
        <v/>
      </c>
      <c r="C94" s="11" t="str">
        <f>基本情報登録!$D$8&amp;'様式Ⅱ(女子4×400mR)'!$I$531</f>
        <v/>
      </c>
      <c r="D94" s="11" t="str">
        <f>基本情報登録!$D$6&amp;'様式Ⅱ(女子4×400mR)'!$I$531</f>
        <v/>
      </c>
      <c r="E94" s="11" t="str">
        <f>'様式Ⅱ(女子4×400mR)'!$E$534</f>
        <v>00000</v>
      </c>
      <c r="F94" s="11" t="str">
        <f>'様式Ⅱ(女子4×400mR)'!$D$540</f>
        <v/>
      </c>
      <c r="G94" s="11" t="str">
        <f>'様式Ⅱ(女子4×400mR)'!$D$542</f>
        <v/>
      </c>
      <c r="H94" s="11" t="str">
        <f>'様式Ⅱ(女子4×400mR)'!$D$544</f>
        <v/>
      </c>
      <c r="I94" s="11" t="str">
        <f>'様式Ⅱ(女子4×400mR)'!$D$546</f>
        <v/>
      </c>
      <c r="J94" s="11" t="str">
        <f>'様式Ⅱ(女子4×400mR)'!$D$548</f>
        <v/>
      </c>
      <c r="K94" s="11" t="str">
        <f>'様式Ⅱ(女子4×400mR)'!$D$550</f>
        <v/>
      </c>
    </row>
    <row r="95" spans="1:11">
      <c r="A95" s="11">
        <v>20</v>
      </c>
      <c r="B95" s="11" t="str">
        <f>基本情報登録!$D$10</f>
        <v/>
      </c>
      <c r="C95" s="11" t="str">
        <f>基本情報登録!$D$8&amp;'様式Ⅱ(女子4×400mR)'!$I$560</f>
        <v/>
      </c>
      <c r="D95" s="11" t="str">
        <f>基本情報登録!$D$6&amp;'様式Ⅱ(女子4×400mR)'!$I$560</f>
        <v/>
      </c>
      <c r="E95" s="11" t="str">
        <f>'様式Ⅱ(女子4×400mR)'!$E$563</f>
        <v>00000</v>
      </c>
      <c r="F95" s="11" t="str">
        <f>'様式Ⅱ(女子4×400mR)'!$D$569</f>
        <v/>
      </c>
      <c r="G95" s="11" t="str">
        <f>'様式Ⅱ(女子4×400mR)'!$D$571</f>
        <v/>
      </c>
      <c r="H95" s="11" t="str">
        <f>'様式Ⅱ(女子4×400mR)'!$D$573</f>
        <v/>
      </c>
      <c r="I95" s="11" t="str">
        <f>'様式Ⅱ(女子4×400mR)'!$D$575</f>
        <v/>
      </c>
      <c r="J95" s="11" t="str">
        <f>'様式Ⅱ(女子4×400mR)'!$D$577</f>
        <v/>
      </c>
      <c r="K95" s="11" t="str">
        <f>'様式Ⅱ(女子4×400mR)'!$D$579</f>
        <v/>
      </c>
    </row>
  </sheetData>
  <mergeCells count="4">
    <mergeCell ref="A5:K5"/>
    <mergeCell ref="A28:K28"/>
    <mergeCell ref="A51:K51"/>
    <mergeCell ref="A74:K74"/>
  </mergeCells>
  <phoneticPr fontId="1"/>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R44"/>
  <sheetViews>
    <sheetView view="pageBreakPreview" zoomScale="60" zoomScaleNormal="48" workbookViewId="0">
      <selection activeCell="H31" sqref="H31"/>
    </sheetView>
  </sheetViews>
  <sheetFormatPr defaultRowHeight="13.5"/>
  <cols>
    <col min="3" max="3" width="10.25" bestFit="1" customWidth="1"/>
    <col min="5" max="5" width="9.125" customWidth="1"/>
    <col min="7" max="7" width="9.75" hidden="1" customWidth="1"/>
    <col min="8" max="8" width="9" hidden="1" customWidth="1"/>
    <col min="9" max="9" width="15.375" customWidth="1"/>
    <col min="13" max="17" width="9.625" style="190" hidden="1" customWidth="1"/>
    <col min="18" max="18" width="9" hidden="1" customWidth="1"/>
    <col min="19" max="21" width="0" hidden="1" customWidth="1"/>
  </cols>
  <sheetData>
    <row r="1" spans="1:17" ht="17.25">
      <c r="A1" s="545" t="str">
        <f>基本情報登録!A1&amp;"  （男子十種競技）"</f>
        <v>第85回東海学生陸上競技対校選手権大会　申込  （男子十種競技）</v>
      </c>
      <c r="B1" s="545"/>
      <c r="C1" s="545"/>
      <c r="D1" s="545"/>
      <c r="E1" s="545"/>
      <c r="F1" s="545"/>
      <c r="G1" s="545"/>
      <c r="H1" s="545"/>
      <c r="I1" s="545"/>
      <c r="J1" s="545"/>
    </row>
    <row r="2" spans="1:17">
      <c r="A2" s="190"/>
      <c r="B2" s="190"/>
      <c r="C2" s="190"/>
      <c r="D2" s="190"/>
      <c r="E2" s="190"/>
      <c r="F2" s="190"/>
      <c r="G2" s="190"/>
      <c r="H2" s="190"/>
      <c r="I2" s="190"/>
      <c r="J2" s="190"/>
    </row>
    <row r="3" spans="1:17" ht="18.75">
      <c r="A3" s="552" t="str">
        <f>基本情報登録!B8</f>
        <v>大学名</v>
      </c>
      <c r="B3" s="552"/>
      <c r="C3" s="546">
        <f>基本情報登録!D8</f>
        <v>0</v>
      </c>
      <c r="D3" s="546"/>
      <c r="E3" s="190"/>
      <c r="F3" s="191" t="str">
        <f>基本情報登録!B20</f>
        <v>監督名</v>
      </c>
      <c r="G3" s="547">
        <f>基本情報登録!D20</f>
        <v>0</v>
      </c>
      <c r="H3" s="547"/>
      <c r="I3" s="547"/>
      <c r="J3" s="192" t="s">
        <v>5</v>
      </c>
    </row>
    <row r="4" spans="1:17" ht="18.75">
      <c r="A4" s="190"/>
      <c r="B4" s="191"/>
      <c r="C4" s="180"/>
      <c r="D4" s="180"/>
      <c r="E4" s="190"/>
      <c r="F4" s="190"/>
      <c r="G4" s="190"/>
      <c r="H4" s="190"/>
      <c r="I4" s="190"/>
      <c r="J4" s="190"/>
    </row>
    <row r="5" spans="1:17" ht="18.75">
      <c r="A5" s="552" t="str">
        <f>基本情報登録!B25</f>
        <v>申込責任者氏名</v>
      </c>
      <c r="B5" s="552"/>
      <c r="C5" s="548">
        <f>基本情報登録!D25</f>
        <v>0</v>
      </c>
      <c r="D5" s="548"/>
      <c r="E5" s="192" t="s">
        <v>5</v>
      </c>
      <c r="F5" s="191" t="str">
        <f>基本情報登録!B27</f>
        <v>電話番号</v>
      </c>
      <c r="G5" s="549">
        <f>基本情報登録!D27</f>
        <v>0</v>
      </c>
      <c r="H5" s="547"/>
      <c r="I5" s="547"/>
      <c r="J5" s="190"/>
    </row>
    <row r="6" spans="1:17">
      <c r="A6" s="190"/>
      <c r="B6" s="190"/>
      <c r="C6" s="190"/>
      <c r="D6" s="190"/>
      <c r="E6" s="190"/>
      <c r="F6" s="190"/>
      <c r="G6" s="190"/>
      <c r="H6" s="190"/>
      <c r="I6" s="190"/>
      <c r="J6" s="190"/>
    </row>
    <row r="7" spans="1:17" ht="14.25">
      <c r="A7" s="190"/>
      <c r="B7" s="193" t="s">
        <v>4360</v>
      </c>
      <c r="C7" s="190"/>
      <c r="D7" s="190"/>
      <c r="E7" s="190"/>
      <c r="F7" s="190"/>
      <c r="G7" s="190"/>
      <c r="H7" s="190"/>
      <c r="I7" s="190"/>
      <c r="J7" s="190"/>
    </row>
    <row r="8" spans="1:17" ht="14.25">
      <c r="A8" s="190"/>
      <c r="B8" s="193" t="s">
        <v>4846</v>
      </c>
      <c r="C8" s="190"/>
      <c r="D8" s="190"/>
      <c r="E8" s="190"/>
      <c r="F8" s="190"/>
      <c r="G8" s="190"/>
      <c r="H8" s="190"/>
      <c r="I8" s="190"/>
      <c r="J8" s="190"/>
    </row>
    <row r="9" spans="1:17" ht="14.25" thickBot="1">
      <c r="A9" s="190"/>
      <c r="B9" s="190"/>
      <c r="C9" s="190"/>
      <c r="D9" s="190"/>
      <c r="E9" s="190"/>
      <c r="F9" s="190"/>
      <c r="G9" s="190"/>
      <c r="H9" s="190"/>
      <c r="I9" s="190"/>
      <c r="J9" s="190"/>
    </row>
    <row r="10" spans="1:17" ht="38.25" thickBot="1">
      <c r="A10" s="190"/>
      <c r="B10" s="550" t="s">
        <v>4359</v>
      </c>
      <c r="C10" s="551"/>
      <c r="D10" s="323" t="s">
        <v>4330</v>
      </c>
      <c r="E10" s="194" t="s">
        <v>4331</v>
      </c>
      <c r="F10" s="312" t="s">
        <v>4332</v>
      </c>
      <c r="G10" s="303" t="s">
        <v>4397</v>
      </c>
      <c r="H10" s="303" t="s">
        <v>4845</v>
      </c>
      <c r="I10" s="303"/>
      <c r="J10" s="190"/>
      <c r="N10" s="201" t="s">
        <v>4355</v>
      </c>
      <c r="O10" s="201" t="s">
        <v>4356</v>
      </c>
      <c r="P10" s="201" t="s">
        <v>4357</v>
      </c>
      <c r="Q10" s="201" t="s">
        <v>4358</v>
      </c>
    </row>
    <row r="11" spans="1:17" ht="19.5">
      <c r="A11" s="190"/>
      <c r="B11" s="299" t="s">
        <v>4333</v>
      </c>
      <c r="C11" s="310" t="str">
        <f>IF($M$11&gt;MAX('様式Ⅰ(男子)'!$AY$14:$AY$463),"",INDEX('様式Ⅰ(男子)'!$C$14:$C$463,MATCH($M$11,'様式Ⅰ(男子)'!$AY$14:$AY$463,0),1))</f>
        <v/>
      </c>
      <c r="D11" s="324" t="s">
        <v>4231</v>
      </c>
      <c r="E11" s="316"/>
      <c r="F11" s="313" t="str">
        <f>IF(E11="","",INT(E11/100)&amp;"秒"&amp;RIGHT(INT(E11),2))</f>
        <v/>
      </c>
      <c r="G11" s="300" t="str">
        <f>IF($M$11&gt;MAX('様式Ⅰ(男子)'!$AY$14:$AY$463),"",INDEX('様式Ⅰ(男子)'!$H$14:$H$463,MATCH($M$11,'様式Ⅰ(男子)'!$AY$14:$AY$463,0),1))</f>
        <v/>
      </c>
      <c r="H11" s="300" t="str">
        <f>IF($M$11&gt;MAX('様式Ⅰ(男子)'!$AY$14:$AY$463),"",INDEX('様式Ⅰ(男子)'!$G$14:$G$463,MATCH($M$11,'様式Ⅰ(男子)'!$AY$14:$AY$463,0),1))</f>
        <v/>
      </c>
      <c r="I11" s="303"/>
      <c r="J11" s="190"/>
      <c r="M11" s="190">
        <v>1</v>
      </c>
      <c r="N11" s="164" t="str">
        <f>IF($D11="","",VLOOKUP($D11,男子登録情報!$J$2:$K$22,2,FALSE))</f>
        <v>00200</v>
      </c>
      <c r="O11" s="164" t="str">
        <f>IF($D11="","",IF(COUNTIF($D11,"*m*")&gt;0,RIGHT(10000000+$E11,7),RIGHT(100000+$E11,5)))</f>
        <v>0000000</v>
      </c>
      <c r="P11" s="201" t="str">
        <f>IF($N11="","",CONCATENATE($N11," ",$O11))</f>
        <v>00200 0000000</v>
      </c>
      <c r="Q11" s="201" t="str">
        <f>IF($C15="","",CONCATENATE(20100," ",RIGHT(100000+$C15,5)))</f>
        <v/>
      </c>
    </row>
    <row r="12" spans="1:17" ht="19.5">
      <c r="A12" s="190"/>
      <c r="B12" s="299" t="s">
        <v>15</v>
      </c>
      <c r="C12" s="310" t="str">
        <f>IF($M$11&gt;MAX('様式Ⅰ(男子)'!$AY$14:$AY$463),"",INDEX('様式Ⅰ(男子)'!$D$14:$D$463,MATCH($M$11,'様式Ⅰ(男子)'!$AY$14:$AY$463,0),1))</f>
        <v/>
      </c>
      <c r="D12" s="325" t="s">
        <v>4334</v>
      </c>
      <c r="E12" s="317"/>
      <c r="F12" s="300" t="str">
        <f>IF(E12="","",INT(E12/100)&amp;"m"&amp;RIGHT(INT(E12),2))</f>
        <v/>
      </c>
      <c r="G12" s="303"/>
      <c r="H12" s="303"/>
      <c r="I12" s="303"/>
      <c r="J12" s="190"/>
      <c r="M12" s="190">
        <v>2</v>
      </c>
      <c r="N12" s="164" t="str">
        <f>IF($D12="","",VLOOKUP($D12,男子登録情報!$J$2:$K$22,2,FALSE))</f>
        <v>07300</v>
      </c>
      <c r="O12" s="164" t="str">
        <f t="shared" ref="O12:O43" si="0">IF($D12="","",IF(COUNTIF($D12,"*m*")&gt;0,RIGHT(10000000+$E12,7),RIGHT(100000+$E12,5)))</f>
        <v>00000</v>
      </c>
      <c r="P12" s="201" t="str">
        <f t="shared" ref="P12:P43" si="1">IF($N12="","",CONCATENATE($N12," ",$O12))</f>
        <v>07300 00000</v>
      </c>
      <c r="Q12" s="201" t="str">
        <f>IF($C27="","",CONCATENATE(20100," ",RIGHT(100000+$C27,5)))</f>
        <v/>
      </c>
    </row>
    <row r="13" spans="1:17" ht="19.5">
      <c r="A13" s="190"/>
      <c r="B13" s="299" t="s">
        <v>1232</v>
      </c>
      <c r="C13" s="310" t="str">
        <f>IF($M$11&gt;MAX('様式Ⅰ(男子)'!$AY$14:$AY$463),"",INDEX('様式Ⅰ(男子)'!$E$14:$E$463,MATCH($M$11,'様式Ⅰ(男子)'!$AY$14:$AY$463,0),1))</f>
        <v/>
      </c>
      <c r="D13" s="325" t="s">
        <v>4336</v>
      </c>
      <c r="E13" s="318"/>
      <c r="F13" s="300" t="str">
        <f t="shared" ref="F13:F14" si="2">IF(E13="","",INT(E13/100)&amp;"m"&amp;RIGHT(INT(E13),2))</f>
        <v/>
      </c>
      <c r="G13" s="303"/>
      <c r="H13" s="303"/>
      <c r="I13" s="303"/>
      <c r="J13" s="190"/>
      <c r="M13" s="190">
        <v>3</v>
      </c>
      <c r="N13" s="164" t="str">
        <f>IF($D13="","",VLOOKUP($D13,男子登録情報!$J$2:$K$22,2,FALSE))</f>
        <v>08100</v>
      </c>
      <c r="O13" s="164" t="str">
        <f t="shared" si="0"/>
        <v>00000</v>
      </c>
      <c r="P13" s="201" t="str">
        <f t="shared" si="1"/>
        <v>08100 00000</v>
      </c>
      <c r="Q13" s="201" t="str">
        <f>IF($C39="","",CONCATENATE(20100," ",RIGHT(100000+$C39,5)))</f>
        <v/>
      </c>
    </row>
    <row r="14" spans="1:17" ht="19.5">
      <c r="A14" s="190"/>
      <c r="B14" s="299" t="s">
        <v>44</v>
      </c>
      <c r="C14" s="310" t="str">
        <f>IF($M$11&gt;MAX('様式Ⅰ(男子)'!$AY$14:$AY$463),"",INDEX('様式Ⅰ(男子)'!$F$14:$F$463,MATCH($M$11,'様式Ⅰ(男子)'!$AY$14:$AY$463,0),1))</f>
        <v/>
      </c>
      <c r="D14" s="325" t="s">
        <v>4337</v>
      </c>
      <c r="E14" s="317"/>
      <c r="F14" s="300" t="str">
        <f t="shared" si="2"/>
        <v/>
      </c>
      <c r="G14" s="303"/>
      <c r="H14" s="303"/>
      <c r="I14" s="303"/>
      <c r="J14" s="190"/>
      <c r="N14" s="164" t="str">
        <f>IF($D14="","",VLOOKUP($D14,男子登録情報!$J$2:$K$22,2,FALSE))</f>
        <v>07100</v>
      </c>
      <c r="O14" s="164" t="str">
        <f t="shared" si="0"/>
        <v>00000</v>
      </c>
      <c r="P14" s="201" t="str">
        <f t="shared" si="1"/>
        <v>07100 00000</v>
      </c>
    </row>
    <row r="15" spans="1:17" ht="20.25" thickBot="1">
      <c r="A15" s="190"/>
      <c r="B15" s="321" t="s">
        <v>3531</v>
      </c>
      <c r="C15" s="322" t="str">
        <f>IF($M$11&gt;MAX('様式Ⅰ(男子)'!$AY$14:$AY$463),"",INDEX('様式Ⅰ(男子)'!$AZ$14:$AZ$463,MATCH($M$11,'様式Ⅰ(男子)'!$AY$14:$AY$463,0),1))</f>
        <v/>
      </c>
      <c r="D15" s="325" t="s">
        <v>4235</v>
      </c>
      <c r="E15" s="317"/>
      <c r="F15" s="314" t="str">
        <f>IF(E15="","",IF(LEN(E15)&lt;5,INT(E15/100)&amp;"秒"&amp;RIGHT(INT(E15),2),INT(E15/10000)&amp;"分"&amp;RIGHT(INT(E15/100),2)&amp;"秒"&amp;RIGHT(INT(E15),2)))</f>
        <v/>
      </c>
      <c r="G15" s="303"/>
      <c r="H15" s="303"/>
      <c r="I15" s="303"/>
      <c r="J15" s="190"/>
      <c r="N15" s="164" t="str">
        <f>IF($D15="","",VLOOKUP($D15,男子登録情報!$J$2:$K$22,2,FALSE))</f>
        <v>00500</v>
      </c>
      <c r="O15" s="164" t="str">
        <f t="shared" si="0"/>
        <v>0000000</v>
      </c>
      <c r="P15" s="201" t="str">
        <f t="shared" si="1"/>
        <v>00500 0000000</v>
      </c>
    </row>
    <row r="16" spans="1:17" ht="19.5">
      <c r="A16" s="190"/>
      <c r="B16" s="320"/>
      <c r="C16" s="298"/>
      <c r="D16" s="325" t="s">
        <v>4338</v>
      </c>
      <c r="E16" s="317"/>
      <c r="F16" s="314" t="str">
        <f>IF(E16="","",INT(E16/100)&amp;"秒"&amp;RIGHT(INT(E16),2))</f>
        <v/>
      </c>
      <c r="G16" s="303"/>
      <c r="H16" s="303"/>
      <c r="I16" s="303"/>
      <c r="J16" s="190"/>
      <c r="N16" s="164" t="str">
        <f>IF($D16="","",VLOOKUP($D16,男子登録情報!$J$2:$K$22,2,FALSE))</f>
        <v>03400</v>
      </c>
      <c r="O16" s="164" t="str">
        <f t="shared" si="0"/>
        <v>0000000</v>
      </c>
      <c r="P16" s="201" t="str">
        <f t="shared" si="1"/>
        <v>03400 0000000</v>
      </c>
    </row>
    <row r="17" spans="1:16" ht="19.5">
      <c r="A17" s="190"/>
      <c r="B17" s="297"/>
      <c r="C17" s="298"/>
      <c r="D17" s="325" t="s">
        <v>4339</v>
      </c>
      <c r="E17" s="317"/>
      <c r="F17" s="300" t="str">
        <f t="shared" ref="F17:F19" si="3">IF(E17="","",INT(E17/100)&amp;"m"&amp;RIGHT(INT(E17),2))</f>
        <v/>
      </c>
      <c r="G17" s="303"/>
      <c r="H17" s="303"/>
      <c r="I17" s="303"/>
      <c r="J17" s="190"/>
      <c r="N17" s="164" t="str">
        <f>IF($D17="","",VLOOKUP($D17,男子登録情報!$J$2:$K$22,2,FALSE))</f>
        <v>08600</v>
      </c>
      <c r="O17" s="164" t="str">
        <f t="shared" si="0"/>
        <v>00000</v>
      </c>
      <c r="P17" s="201" t="str">
        <f t="shared" si="1"/>
        <v>08600 00000</v>
      </c>
    </row>
    <row r="18" spans="1:16" ht="19.5">
      <c r="A18" s="190"/>
      <c r="B18" s="301"/>
      <c r="C18" s="302"/>
      <c r="D18" s="325" t="s">
        <v>4340</v>
      </c>
      <c r="E18" s="317"/>
      <c r="F18" s="300" t="str">
        <f t="shared" si="3"/>
        <v/>
      </c>
      <c r="G18" s="303"/>
      <c r="H18" s="303"/>
      <c r="I18" s="303"/>
      <c r="J18" s="190"/>
      <c r="N18" s="164" t="str">
        <f>IF($D18="","",VLOOKUP($D18,男子登録情報!$J$2:$K$22,2,FALSE))</f>
        <v>07200</v>
      </c>
      <c r="O18" s="164" t="str">
        <f t="shared" si="0"/>
        <v>00000</v>
      </c>
      <c r="P18" s="201" t="str">
        <f t="shared" si="1"/>
        <v>07200 00000</v>
      </c>
    </row>
    <row r="19" spans="1:16" ht="20.25" thickBot="1">
      <c r="A19" s="190"/>
      <c r="B19" s="297"/>
      <c r="C19" s="298"/>
      <c r="D19" s="326" t="s">
        <v>4341</v>
      </c>
      <c r="E19" s="319"/>
      <c r="F19" s="315" t="str">
        <f t="shared" si="3"/>
        <v/>
      </c>
      <c r="G19" s="303"/>
      <c r="H19" s="303"/>
      <c r="I19" s="303"/>
      <c r="J19" s="190"/>
      <c r="N19" s="164" t="str">
        <f>IF($D19="","",VLOOKUP($D19,男子登録情報!$J$2:$K$22,2,FALSE))</f>
        <v>09200</v>
      </c>
      <c r="O19" s="164" t="str">
        <f t="shared" si="0"/>
        <v>00000</v>
      </c>
      <c r="P19" s="201" t="str">
        <f t="shared" si="1"/>
        <v>09200 00000</v>
      </c>
    </row>
    <row r="20" spans="1:16" ht="18.75" hidden="1">
      <c r="A20" s="190"/>
      <c r="B20" s="303"/>
      <c r="C20" s="303"/>
      <c r="D20" s="303"/>
      <c r="E20" s="190"/>
      <c r="F20" s="303"/>
      <c r="G20" s="303"/>
      <c r="H20" s="303"/>
      <c r="I20" s="303"/>
      <c r="J20" s="190"/>
      <c r="N20" s="164" t="str">
        <f>IF($D20="","",VLOOKUP($D20,男子登録情報!$J$2:$K$22,2,FALSE))</f>
        <v/>
      </c>
      <c r="O20" s="164" t="str">
        <f t="shared" si="0"/>
        <v/>
      </c>
      <c r="P20" s="201" t="str">
        <f t="shared" si="1"/>
        <v/>
      </c>
    </row>
    <row r="21" spans="1:16" ht="19.5" thickBot="1">
      <c r="A21" s="190"/>
      <c r="B21" s="303"/>
      <c r="C21" s="303"/>
      <c r="D21" s="303"/>
      <c r="E21" s="190"/>
      <c r="F21" s="303"/>
      <c r="G21" s="303"/>
      <c r="H21" s="303"/>
      <c r="I21" s="303"/>
      <c r="J21" s="190"/>
      <c r="N21" s="164" t="str">
        <f>IF($D21="","",VLOOKUP($D21,男子登録情報!$J$2:$K$22,2,FALSE))</f>
        <v/>
      </c>
      <c r="O21" s="164" t="str">
        <f t="shared" si="0"/>
        <v/>
      </c>
      <c r="P21" s="201" t="str">
        <f t="shared" si="1"/>
        <v/>
      </c>
    </row>
    <row r="22" spans="1:16" ht="38.25" thickBot="1">
      <c r="A22" s="190"/>
      <c r="B22" s="543" t="s">
        <v>4359</v>
      </c>
      <c r="C22" s="544"/>
      <c r="D22" s="323" t="s">
        <v>4330</v>
      </c>
      <c r="E22" s="194" t="s">
        <v>4331</v>
      </c>
      <c r="F22" s="312" t="s">
        <v>4332</v>
      </c>
      <c r="G22" s="303" t="s">
        <v>4397</v>
      </c>
      <c r="H22" s="303" t="s">
        <v>4845</v>
      </c>
      <c r="I22" s="303"/>
      <c r="J22" s="190"/>
      <c r="N22" s="164" t="e">
        <f>IF($D22="","",VLOOKUP($D22,男子登録情報!$J$2:$K$22,2,FALSE))</f>
        <v>#N/A</v>
      </c>
      <c r="O22" s="164" t="e">
        <f t="shared" si="0"/>
        <v>#VALUE!</v>
      </c>
      <c r="P22" s="201" t="e">
        <f t="shared" si="1"/>
        <v>#N/A</v>
      </c>
    </row>
    <row r="23" spans="1:16" ht="19.5">
      <c r="A23" s="190"/>
      <c r="B23" s="299" t="s">
        <v>4333</v>
      </c>
      <c r="C23" s="310" t="str">
        <f>IF($M$12&gt;MAX('様式Ⅰ(男子)'!$AY$14:$AY$463),"",INDEX('様式Ⅰ(男子)'!$C$14:$C$463,MATCH($M$12,'様式Ⅰ(男子)'!$AY$14:$AY$463,0),1))</f>
        <v/>
      </c>
      <c r="D23" s="324" t="s">
        <v>4231</v>
      </c>
      <c r="E23" s="316"/>
      <c r="F23" s="313" t="str">
        <f>IF(E23="","",INT(E23/100)&amp;"秒"&amp;RIGHT(INT(E23),2))</f>
        <v/>
      </c>
      <c r="G23" s="300" t="str">
        <f>IF($M$12&gt;MAX('様式Ⅰ(男子)'!$AY$14:$AY$463),"",INDEX('様式Ⅰ(男子)'!$H$14:$H$463,MATCH($M$12,'様式Ⅰ(男子)'!$AY$14:$AY$463,0),1))</f>
        <v/>
      </c>
      <c r="H23" s="300" t="str">
        <f>IF($M$13&gt;MAX('様式Ⅰ(男子)'!$AY$14:$AY$463),"",INDEX('様式Ⅰ(男子)'!$G$14:$G$463,MATCH($M$13,'様式Ⅰ(男子)'!$AY$14:$AY$463,0),1))</f>
        <v/>
      </c>
      <c r="I23" s="303"/>
      <c r="J23" s="190"/>
      <c r="N23" s="164" t="str">
        <f>IF($D23="","",VLOOKUP($D23,男子登録情報!$J$2:$K$22,2,FALSE))</f>
        <v>00200</v>
      </c>
      <c r="O23" s="164" t="str">
        <f t="shared" si="0"/>
        <v>0000000</v>
      </c>
      <c r="P23" s="201" t="str">
        <f t="shared" si="1"/>
        <v>00200 0000000</v>
      </c>
    </row>
    <row r="24" spans="1:16" ht="19.5">
      <c r="A24" s="190"/>
      <c r="B24" s="299" t="s">
        <v>15</v>
      </c>
      <c r="C24" s="310" t="str">
        <f>IF($M$12&gt;MAX('様式Ⅰ(男子)'!$AY$14:$AY$463),"",INDEX('様式Ⅰ(男子)'!$D$14:$D$463,MATCH($M$12,'様式Ⅰ(男子)'!$AY$14:$AY$463,0),1))</f>
        <v/>
      </c>
      <c r="D24" s="325" t="s">
        <v>4334</v>
      </c>
      <c r="E24" s="317"/>
      <c r="F24" s="300" t="str">
        <f>IF(E24="","",INT(E24/100)&amp;"m"&amp;RIGHT(INT(E24),2))</f>
        <v/>
      </c>
      <c r="G24" s="303"/>
      <c r="H24" s="303"/>
      <c r="I24" s="303"/>
      <c r="J24" s="190"/>
      <c r="N24" s="164" t="str">
        <f>IF($D24="","",VLOOKUP($D24,男子登録情報!$J$2:$K$22,2,FALSE))</f>
        <v>07300</v>
      </c>
      <c r="O24" s="164" t="str">
        <f t="shared" si="0"/>
        <v>00000</v>
      </c>
      <c r="P24" s="201" t="str">
        <f t="shared" si="1"/>
        <v>07300 00000</v>
      </c>
    </row>
    <row r="25" spans="1:16" ht="19.5">
      <c r="A25" s="190"/>
      <c r="B25" s="299" t="s">
        <v>1232</v>
      </c>
      <c r="C25" s="310" t="str">
        <f>IF($M$12&gt;MAX('様式Ⅰ(男子)'!$AY$14:$AY$463),"",INDEX('様式Ⅰ(男子)'!$E$14:$E$463,MATCH($M$12,'様式Ⅰ(男子)'!$AY$14:$AY$463,0),1))</f>
        <v/>
      </c>
      <c r="D25" s="325" t="s">
        <v>4336</v>
      </c>
      <c r="E25" s="318"/>
      <c r="F25" s="300" t="str">
        <f t="shared" ref="F25:F26" si="4">IF(E25="","",INT(E25/100)&amp;"m"&amp;RIGHT(INT(E25),2))</f>
        <v/>
      </c>
      <c r="G25" s="303"/>
      <c r="H25" s="303"/>
      <c r="I25" s="303"/>
      <c r="J25" s="190"/>
      <c r="N25" s="164" t="str">
        <f>IF($D25="","",VLOOKUP($D25,男子登録情報!$J$2:$K$22,2,FALSE))</f>
        <v>08100</v>
      </c>
      <c r="O25" s="164" t="str">
        <f t="shared" si="0"/>
        <v>00000</v>
      </c>
      <c r="P25" s="201" t="str">
        <f t="shared" si="1"/>
        <v>08100 00000</v>
      </c>
    </row>
    <row r="26" spans="1:16" ht="19.5">
      <c r="A26" s="190"/>
      <c r="B26" s="299" t="s">
        <v>44</v>
      </c>
      <c r="C26" s="310" t="str">
        <f>IF($M$12&gt;MAX('様式Ⅰ(男子)'!$AY$14:$AY$463),"",INDEX('様式Ⅰ(男子)'!$F$14:$F$463,MATCH($M$12,'様式Ⅰ(男子)'!$AY$14:$AY$463,0),1))</f>
        <v/>
      </c>
      <c r="D26" s="325" t="s">
        <v>4337</v>
      </c>
      <c r="E26" s="317"/>
      <c r="F26" s="300" t="str">
        <f t="shared" si="4"/>
        <v/>
      </c>
      <c r="G26" s="303"/>
      <c r="H26" s="303"/>
      <c r="I26" s="303"/>
      <c r="J26" s="190"/>
      <c r="N26" s="164" t="str">
        <f>IF($D26="","",VLOOKUP($D26,男子登録情報!$J$2:$K$22,2,FALSE))</f>
        <v>07100</v>
      </c>
      <c r="O26" s="164" t="str">
        <f t="shared" si="0"/>
        <v>00000</v>
      </c>
      <c r="P26" s="201" t="str">
        <f t="shared" si="1"/>
        <v>07100 00000</v>
      </c>
    </row>
    <row r="27" spans="1:16" ht="20.25" thickBot="1">
      <c r="A27" s="190"/>
      <c r="B27" s="299" t="s">
        <v>3531</v>
      </c>
      <c r="C27" s="310" t="str">
        <f>IF($M$12&gt;MAX('様式Ⅰ(男子)'!$AY$14:$AY$463),"",INDEX('様式Ⅰ(男子)'!$AZ$14:$AZ$463,MATCH($M$12,'様式Ⅰ(男子)'!$AY$14:$AY$463,0),1))</f>
        <v/>
      </c>
      <c r="D27" s="325" t="s">
        <v>4235</v>
      </c>
      <c r="E27" s="317"/>
      <c r="F27" s="314" t="str">
        <f>IF(E27="","",IF(LEN(E27)&lt;5,INT(E27/100)&amp;"秒"&amp;RIGHT(INT(E27),2),INT(E27/10000)&amp;"分"&amp;RIGHT(INT(E27/100),2)&amp;"秒"&amp;RIGHT(INT(E27),2)))</f>
        <v/>
      </c>
      <c r="G27" s="303"/>
      <c r="H27" s="303"/>
      <c r="I27" s="303"/>
      <c r="J27" s="190"/>
      <c r="N27" s="164" t="str">
        <f>IF($D27="","",VLOOKUP($D27,男子登録情報!$J$2:$K$22,2,FALSE))</f>
        <v>00500</v>
      </c>
      <c r="O27" s="164" t="str">
        <f t="shared" si="0"/>
        <v>0000000</v>
      </c>
      <c r="P27" s="201" t="str">
        <f t="shared" si="1"/>
        <v>00500 0000000</v>
      </c>
    </row>
    <row r="28" spans="1:16" ht="19.5">
      <c r="A28" s="190"/>
      <c r="B28" s="304"/>
      <c r="C28" s="305"/>
      <c r="D28" s="325" t="s">
        <v>4338</v>
      </c>
      <c r="E28" s="317"/>
      <c r="F28" s="314" t="str">
        <f>IF(E28="","",INT(E28/100)&amp;"秒"&amp;RIGHT(INT(E28),2))</f>
        <v/>
      </c>
      <c r="G28" s="303"/>
      <c r="H28" s="303"/>
      <c r="I28" s="303"/>
      <c r="J28" s="190"/>
      <c r="N28" s="164" t="str">
        <f>IF($D28="","",VLOOKUP($D28,男子登録情報!$J$2:$K$22,2,FALSE))</f>
        <v>03400</v>
      </c>
      <c r="O28" s="164" t="str">
        <f t="shared" si="0"/>
        <v>0000000</v>
      </c>
      <c r="P28" s="201" t="str">
        <f t="shared" si="1"/>
        <v>03400 0000000</v>
      </c>
    </row>
    <row r="29" spans="1:16" ht="19.5">
      <c r="A29" s="190"/>
      <c r="B29" s="297"/>
      <c r="C29" s="298"/>
      <c r="D29" s="325" t="s">
        <v>4339</v>
      </c>
      <c r="E29" s="317"/>
      <c r="F29" s="300" t="str">
        <f t="shared" ref="F29:F31" si="5">IF(E29="","",INT(E29/100)&amp;"m"&amp;RIGHT(INT(E29),2))</f>
        <v/>
      </c>
      <c r="G29" s="303"/>
      <c r="H29" s="303"/>
      <c r="I29" s="303"/>
      <c r="J29" s="190"/>
      <c r="N29" s="164" t="str">
        <f>IF($D29="","",VLOOKUP($D29,男子登録情報!$J$2:$K$22,2,FALSE))</f>
        <v>08600</v>
      </c>
      <c r="O29" s="164" t="str">
        <f t="shared" si="0"/>
        <v>00000</v>
      </c>
      <c r="P29" s="201" t="str">
        <f t="shared" si="1"/>
        <v>08600 00000</v>
      </c>
    </row>
    <row r="30" spans="1:16" ht="19.5">
      <c r="A30" s="190"/>
      <c r="B30" s="301"/>
      <c r="C30" s="302"/>
      <c r="D30" s="325" t="s">
        <v>4340</v>
      </c>
      <c r="E30" s="317"/>
      <c r="F30" s="300" t="str">
        <f t="shared" si="5"/>
        <v/>
      </c>
      <c r="G30" s="303"/>
      <c r="H30" s="303"/>
      <c r="I30" s="303"/>
      <c r="J30" s="190"/>
      <c r="N30" s="164" t="str">
        <f>IF($D30="","",VLOOKUP($D30,男子登録情報!$J$2:$K$22,2,FALSE))</f>
        <v>07200</v>
      </c>
      <c r="O30" s="164" t="str">
        <f t="shared" si="0"/>
        <v>00000</v>
      </c>
      <c r="P30" s="201" t="str">
        <f t="shared" si="1"/>
        <v>07200 00000</v>
      </c>
    </row>
    <row r="31" spans="1:16" ht="20.25" thickBot="1">
      <c r="A31" s="190"/>
      <c r="B31" s="297"/>
      <c r="C31" s="298"/>
      <c r="D31" s="327" t="s">
        <v>4341</v>
      </c>
      <c r="E31" s="319"/>
      <c r="F31" s="315" t="str">
        <f t="shared" si="5"/>
        <v/>
      </c>
      <c r="G31" s="303"/>
      <c r="H31" s="303"/>
      <c r="I31" s="303"/>
      <c r="J31" s="190"/>
      <c r="N31" s="164" t="str">
        <f>IF($D31="","",VLOOKUP($D31,男子登録情報!$J$2:$K$22,2,FALSE))</f>
        <v>09200</v>
      </c>
      <c r="O31" s="164" t="str">
        <f t="shared" si="0"/>
        <v>00000</v>
      </c>
      <c r="P31" s="201" t="str">
        <f t="shared" si="1"/>
        <v>09200 00000</v>
      </c>
    </row>
    <row r="32" spans="1:16" ht="19.5" thickBot="1">
      <c r="A32" s="190"/>
      <c r="B32" s="303"/>
      <c r="C32" s="303"/>
      <c r="D32" s="303"/>
      <c r="E32" s="190"/>
      <c r="F32" s="303"/>
      <c r="G32" s="303"/>
      <c r="H32" s="303"/>
      <c r="I32" s="303"/>
      <c r="J32" s="190"/>
      <c r="N32" s="164" t="str">
        <f>IF($D32="","",VLOOKUP($D32,男子登録情報!$J$2:$K$22,2,FALSE))</f>
        <v/>
      </c>
      <c r="O32" s="164" t="str">
        <f t="shared" si="0"/>
        <v/>
      </c>
      <c r="P32" s="201" t="str">
        <f t="shared" si="1"/>
        <v/>
      </c>
    </row>
    <row r="33" spans="1:16" ht="19.5" hidden="1" thickBot="1">
      <c r="A33" s="190"/>
      <c r="B33" s="303"/>
      <c r="C33" s="303"/>
      <c r="D33" s="303"/>
      <c r="E33" s="190"/>
      <c r="F33" s="303"/>
      <c r="G33" s="303"/>
      <c r="H33" s="303"/>
      <c r="I33" s="303"/>
      <c r="J33" s="190"/>
      <c r="N33" s="164" t="str">
        <f>IF($D33="","",VLOOKUP($D33,男子登録情報!$J$2:$K$22,2,FALSE))</f>
        <v/>
      </c>
      <c r="O33" s="164" t="str">
        <f t="shared" si="0"/>
        <v/>
      </c>
      <c r="P33" s="201" t="str">
        <f t="shared" si="1"/>
        <v/>
      </c>
    </row>
    <row r="34" spans="1:16" ht="38.25" thickBot="1">
      <c r="A34" s="190"/>
      <c r="B34" s="543" t="s">
        <v>4359</v>
      </c>
      <c r="C34" s="544"/>
      <c r="D34" s="323" t="s">
        <v>4330</v>
      </c>
      <c r="E34" s="194" t="s">
        <v>4331</v>
      </c>
      <c r="F34" s="312" t="s">
        <v>4332</v>
      </c>
      <c r="G34" s="303" t="s">
        <v>4397</v>
      </c>
      <c r="H34" s="303" t="s">
        <v>4845</v>
      </c>
      <c r="I34" s="303"/>
      <c r="J34" s="190"/>
      <c r="N34" s="164" t="e">
        <f>IF($D34="","",VLOOKUP($D34,男子登録情報!$J$2:$K$22,2,FALSE))</f>
        <v>#N/A</v>
      </c>
      <c r="O34" s="164" t="e">
        <f t="shared" si="0"/>
        <v>#VALUE!</v>
      </c>
      <c r="P34" s="201" t="e">
        <f t="shared" si="1"/>
        <v>#N/A</v>
      </c>
    </row>
    <row r="35" spans="1:16" ht="19.5">
      <c r="A35" s="190"/>
      <c r="B35" s="299" t="s">
        <v>4333</v>
      </c>
      <c r="C35" s="310" t="str">
        <f>IF($M$13&gt;MAX('様式Ⅰ(男子)'!$AY$14:$AY$463),"",INDEX('様式Ⅰ(男子)'!$C$14:$C$463,MATCH($M$13,'様式Ⅰ(男子)'!$AY$14:$AY$463,0),1))</f>
        <v/>
      </c>
      <c r="D35" s="324" t="s">
        <v>4231</v>
      </c>
      <c r="E35" s="316"/>
      <c r="F35" s="313" t="str">
        <f>IF(E35="","",INT(E35/100)&amp;"秒"&amp;RIGHT(INT(E35),2))</f>
        <v/>
      </c>
      <c r="G35" s="300" t="str">
        <f>IF($M$13&gt;MAX('様式Ⅰ(男子)'!$AY$14:$AY$463),"",INDEX('様式Ⅰ(男子)'!$H$14:$H$463,MATCH($M$13,'様式Ⅰ(男子)'!$AY$14:$AY$463,0),1))</f>
        <v/>
      </c>
      <c r="H35" s="300" t="str">
        <f>IF($M$13&gt;MAX('様式Ⅰ(男子)'!$AY$14:$AY$463),"",INDEX('様式Ⅰ(男子)'!$G$14:$G$463,MATCH($M$13,'様式Ⅰ(男子)'!$AY$14:$AY$463,0),1))</f>
        <v/>
      </c>
      <c r="I35" s="303"/>
      <c r="J35" s="190"/>
      <c r="N35" s="164" t="str">
        <f>IF($D35="","",VLOOKUP($D35,男子登録情報!$J$2:$K$22,2,FALSE))</f>
        <v>00200</v>
      </c>
      <c r="O35" s="164" t="str">
        <f t="shared" si="0"/>
        <v>0000000</v>
      </c>
      <c r="P35" s="201" t="str">
        <f t="shared" si="1"/>
        <v>00200 0000000</v>
      </c>
    </row>
    <row r="36" spans="1:16" ht="19.5">
      <c r="A36" s="190"/>
      <c r="B36" s="299" t="s">
        <v>15</v>
      </c>
      <c r="C36" s="310" t="str">
        <f>IF($M$13&gt;MAX('様式Ⅰ(男子)'!$AY$14:$AY$463),"",INDEX('様式Ⅰ(男子)'!$D$14:$D$463,MATCH($M$13,'様式Ⅰ(男子)'!$AY$14:$AY$463,0),1))</f>
        <v/>
      </c>
      <c r="D36" s="325" t="s">
        <v>4334</v>
      </c>
      <c r="E36" s="317"/>
      <c r="F36" s="300" t="str">
        <f>IF(E36="","",INT(E36/100)&amp;"m"&amp;RIGHT(INT(E36),2))</f>
        <v/>
      </c>
      <c r="G36" s="303"/>
      <c r="H36" s="303"/>
      <c r="I36" s="303"/>
      <c r="J36" s="190"/>
      <c r="N36" s="164" t="str">
        <f>IF($D36="","",VLOOKUP($D36,男子登録情報!$J$2:$K$22,2,FALSE))</f>
        <v>07300</v>
      </c>
      <c r="O36" s="164" t="str">
        <f t="shared" si="0"/>
        <v>00000</v>
      </c>
      <c r="P36" s="201" t="str">
        <f t="shared" si="1"/>
        <v>07300 00000</v>
      </c>
    </row>
    <row r="37" spans="1:16" ht="19.5">
      <c r="A37" s="190"/>
      <c r="B37" s="299" t="s">
        <v>1232</v>
      </c>
      <c r="C37" s="310" t="str">
        <f>IF($M$13&gt;MAX('様式Ⅰ(男子)'!$AY$14:$AY$463),"",INDEX('様式Ⅰ(男子)'!$E$14:$E$463,MATCH($M$13,'様式Ⅰ(男子)'!$AY$14:$AY$463,0),1))</f>
        <v/>
      </c>
      <c r="D37" s="325" t="s">
        <v>4336</v>
      </c>
      <c r="E37" s="318"/>
      <c r="F37" s="300" t="str">
        <f t="shared" ref="F37:F38" si="6">IF(E37="","",INT(E37/100)&amp;"m"&amp;RIGHT(INT(E37),2))</f>
        <v/>
      </c>
      <c r="G37" s="303"/>
      <c r="H37" s="303"/>
      <c r="I37" s="303"/>
      <c r="J37" s="190"/>
      <c r="N37" s="164" t="str">
        <f>IF($D37="","",VLOOKUP($D37,男子登録情報!$J$2:$K$22,2,FALSE))</f>
        <v>08100</v>
      </c>
      <c r="O37" s="164" t="str">
        <f t="shared" si="0"/>
        <v>00000</v>
      </c>
      <c r="P37" s="201" t="str">
        <f t="shared" si="1"/>
        <v>08100 00000</v>
      </c>
    </row>
    <row r="38" spans="1:16" ht="19.5">
      <c r="A38" s="190"/>
      <c r="B38" s="299" t="s">
        <v>44</v>
      </c>
      <c r="C38" s="310" t="str">
        <f>IF($M$13&gt;MAX('様式Ⅰ(男子)'!$AY$14:$AY$463),"",INDEX('様式Ⅰ(男子)'!$F$14:$F$463,MATCH($M$13,'様式Ⅰ(男子)'!$AY$14:$AY$463,0),1))</f>
        <v/>
      </c>
      <c r="D38" s="325" t="s">
        <v>4337</v>
      </c>
      <c r="E38" s="317"/>
      <c r="F38" s="300" t="str">
        <f t="shared" si="6"/>
        <v/>
      </c>
      <c r="G38" s="303"/>
      <c r="H38" s="303"/>
      <c r="I38" s="303"/>
      <c r="J38" s="190"/>
      <c r="N38" s="164" t="str">
        <f>IF($D38="","",VLOOKUP($D38,男子登録情報!$J$2:$K$22,2,FALSE))</f>
        <v>07100</v>
      </c>
      <c r="O38" s="164" t="str">
        <f t="shared" si="0"/>
        <v>00000</v>
      </c>
      <c r="P38" s="201" t="str">
        <f t="shared" si="1"/>
        <v>07100 00000</v>
      </c>
    </row>
    <row r="39" spans="1:16" ht="20.25" thickBot="1">
      <c r="A39" s="190"/>
      <c r="B39" s="306" t="s">
        <v>3531</v>
      </c>
      <c r="C39" s="311" t="str">
        <f>IF($M$13&gt;MAX('様式Ⅰ(男子)'!$AY$14:$AY$463),"",INDEX('様式Ⅰ(男子)'!$AZ$14:$AZ$463,MATCH($M$13,'様式Ⅰ(男子)'!$AY$14:$AY$463,0),1))</f>
        <v/>
      </c>
      <c r="D39" s="325" t="s">
        <v>4235</v>
      </c>
      <c r="E39" s="317"/>
      <c r="F39" s="314" t="str">
        <f>IF(E39="","",IF(LEN(E39)&lt;5,INT(E39/100)&amp;"秒"&amp;RIGHT(INT(E39),2),INT(E39/10000)&amp;"分"&amp;RIGHT(INT(E39/100),2)&amp;"秒"&amp;RIGHT(INT(E39),2)))</f>
        <v/>
      </c>
      <c r="G39" s="303"/>
      <c r="H39" s="303"/>
      <c r="I39" s="303"/>
      <c r="J39" s="190"/>
      <c r="N39" s="164" t="str">
        <f>IF($D39="","",VLOOKUP($D39,男子登録情報!$J$2:$K$22,2,FALSE))</f>
        <v>00500</v>
      </c>
      <c r="O39" s="164" t="str">
        <f t="shared" si="0"/>
        <v>0000000</v>
      </c>
      <c r="P39" s="201" t="str">
        <f t="shared" si="1"/>
        <v>00500 0000000</v>
      </c>
    </row>
    <row r="40" spans="1:16" ht="19.5">
      <c r="A40" s="190"/>
      <c r="B40" s="304"/>
      <c r="C40" s="305"/>
      <c r="D40" s="325" t="s">
        <v>4338</v>
      </c>
      <c r="E40" s="317"/>
      <c r="F40" s="314" t="str">
        <f>IF(E40="","",INT(E40/100)&amp;"秒"&amp;RIGHT(INT(E40),2))</f>
        <v/>
      </c>
      <c r="G40" s="303"/>
      <c r="H40" s="303"/>
      <c r="I40" s="303"/>
      <c r="J40" s="190"/>
      <c r="N40" s="164" t="str">
        <f>IF($D40="","",VLOOKUP($D40,男子登録情報!$J$2:$K$22,2,FALSE))</f>
        <v>03400</v>
      </c>
      <c r="O40" s="164" t="str">
        <f t="shared" si="0"/>
        <v>0000000</v>
      </c>
      <c r="P40" s="201" t="str">
        <f t="shared" si="1"/>
        <v>03400 0000000</v>
      </c>
    </row>
    <row r="41" spans="1:16" ht="19.5">
      <c r="A41" s="190"/>
      <c r="B41" s="206"/>
      <c r="C41" s="205"/>
      <c r="D41" s="325" t="s">
        <v>4339</v>
      </c>
      <c r="E41" s="317"/>
      <c r="F41" s="300" t="str">
        <f t="shared" ref="F41:F43" si="7">IF(E41="","",INT(E41/100)&amp;"m"&amp;RIGHT(INT(E41),2))</f>
        <v/>
      </c>
      <c r="G41" s="303"/>
      <c r="H41" s="303"/>
      <c r="I41" s="303"/>
      <c r="J41" s="190"/>
      <c r="N41" s="164" t="str">
        <f>IF($D41="","",VLOOKUP($D41,男子登録情報!$J$2:$K$22,2,FALSE))</f>
        <v>08600</v>
      </c>
      <c r="O41" s="164" t="str">
        <f t="shared" si="0"/>
        <v>00000</v>
      </c>
      <c r="P41" s="201" t="str">
        <f t="shared" si="1"/>
        <v>08600 00000</v>
      </c>
    </row>
    <row r="42" spans="1:16" ht="19.5">
      <c r="A42" s="190"/>
      <c r="B42" s="207"/>
      <c r="C42" s="249"/>
      <c r="D42" s="325" t="s">
        <v>4340</v>
      </c>
      <c r="E42" s="317"/>
      <c r="F42" s="300" t="str">
        <f t="shared" si="7"/>
        <v/>
      </c>
      <c r="G42" s="303"/>
      <c r="H42" s="303"/>
      <c r="I42" s="303"/>
      <c r="J42" s="190"/>
      <c r="N42" s="164" t="str">
        <f>IF($D42="","",VLOOKUP($D42,男子登録情報!$J$2:$K$22,2,FALSE))</f>
        <v>07200</v>
      </c>
      <c r="O42" s="164" t="str">
        <f t="shared" si="0"/>
        <v>00000</v>
      </c>
      <c r="P42" s="201" t="str">
        <f t="shared" si="1"/>
        <v>07200 00000</v>
      </c>
    </row>
    <row r="43" spans="1:16" ht="20.25" thickBot="1">
      <c r="A43" s="190"/>
      <c r="B43" s="206"/>
      <c r="C43" s="205"/>
      <c r="D43" s="326" t="s">
        <v>4341</v>
      </c>
      <c r="E43" s="319"/>
      <c r="F43" s="315" t="str">
        <f t="shared" si="7"/>
        <v/>
      </c>
      <c r="G43" s="303"/>
      <c r="H43" s="303"/>
      <c r="I43" s="303"/>
      <c r="J43" s="190"/>
      <c r="N43" s="164" t="str">
        <f>IF($D43="","",VLOOKUP($D43,男子登録情報!$J$2:$K$22,2,FALSE))</f>
        <v>09200</v>
      </c>
      <c r="O43" s="164" t="str">
        <f t="shared" si="0"/>
        <v>00000</v>
      </c>
      <c r="P43" s="201" t="str">
        <f t="shared" si="1"/>
        <v>09200 00000</v>
      </c>
    </row>
    <row r="44" spans="1:16">
      <c r="A44" s="190"/>
      <c r="B44" s="190"/>
      <c r="C44" s="190"/>
      <c r="D44" s="190"/>
      <c r="E44" s="190"/>
      <c r="F44" s="190"/>
      <c r="G44" s="190"/>
      <c r="H44" s="190"/>
      <c r="I44" s="190"/>
      <c r="J44" s="190"/>
    </row>
  </sheetData>
  <sheetProtection password="E027" sheet="1" objects="1" scenarios="1"/>
  <mergeCells count="10">
    <mergeCell ref="B22:C22"/>
    <mergeCell ref="B34:C34"/>
    <mergeCell ref="A1:J1"/>
    <mergeCell ref="C3:D3"/>
    <mergeCell ref="G3:I3"/>
    <mergeCell ref="C5:D5"/>
    <mergeCell ref="G5:I5"/>
    <mergeCell ref="B10:C10"/>
    <mergeCell ref="A3:B3"/>
    <mergeCell ref="A5:B5"/>
  </mergeCells>
  <phoneticPr fontId="1"/>
  <dataValidations count="1">
    <dataValidation imeMode="halfAlpha" allowBlank="1" showInputMessage="1" showErrorMessage="1" sqref="E11:E19 E23:E31 E35:E43"/>
  </dataValidations>
  <pageMargins left="0.7" right="0.7" top="0.75" bottom="0.75" header="0.3" footer="0.3"/>
  <pageSetup paperSize="9" scale="91"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33CC"/>
    <pageSetUpPr fitToPage="1"/>
  </sheetPr>
  <dimension ref="A1:BV464"/>
  <sheetViews>
    <sheetView view="pageBreakPreview" topLeftCell="B1" zoomScaleNormal="100" zoomScaleSheetLayoutView="100" workbookViewId="0">
      <selection activeCell="C26" sqref="C26:C27"/>
    </sheetView>
  </sheetViews>
  <sheetFormatPr defaultRowHeight="13.5"/>
  <cols>
    <col min="1" max="1" width="9.125" bestFit="1" customWidth="1"/>
    <col min="2" max="2" width="3.625" customWidth="1"/>
    <col min="3" max="3" width="12.875" customWidth="1"/>
    <col min="4" max="4" width="15.25" bestFit="1" customWidth="1"/>
    <col min="5" max="5" width="15.25" customWidth="1"/>
    <col min="6" max="6" width="11.5" customWidth="1"/>
    <col min="7" max="7" width="12.125" hidden="1" customWidth="1"/>
    <col min="8" max="8" width="17.375" hidden="1" customWidth="1"/>
    <col min="9" max="9" width="14.25" customWidth="1"/>
    <col min="10" max="10" width="11.5" customWidth="1"/>
    <col min="11" max="11" width="10.625" hidden="1" customWidth="1"/>
    <col min="12" max="12" width="3.125" bestFit="1" customWidth="1"/>
    <col min="13" max="13" width="9" style="153"/>
    <col min="14" max="14" width="10.625" hidden="1" customWidth="1"/>
    <col min="15" max="15" width="11.375" style="266" customWidth="1"/>
    <col min="17" max="17" width="9.125" bestFit="1" customWidth="1"/>
    <col min="18" max="18" width="10.875" customWidth="1"/>
    <col min="19" max="20" width="10.5" bestFit="1" customWidth="1"/>
    <col min="21" max="21" width="9.125" hidden="1" customWidth="1"/>
    <col min="22" max="23" width="9" hidden="1" customWidth="1"/>
    <col min="24" max="45" width="9.125" hidden="1" customWidth="1"/>
    <col min="46" max="46" width="12.375" hidden="1" customWidth="1"/>
    <col min="47" max="59" width="9.125" hidden="1" customWidth="1"/>
    <col min="60" max="71" width="9" hidden="1" customWidth="1"/>
    <col min="72" max="74" width="9.125" hidden="1" customWidth="1"/>
    <col min="75" max="75" width="9.125" customWidth="1"/>
  </cols>
  <sheetData>
    <row r="1" spans="1:74" s="1" customFormat="1" ht="18" customHeight="1">
      <c r="A1" s="579" t="str">
        <f>CONCATENATE('加盟校情報&amp;大会設定'!G5,'加盟校情報&amp;大会設定'!H5,'加盟校情報&amp;大会設定'!I5,'加盟校情報&amp;大会設定'!J5)&amp;"　女子様式Ⅰ"</f>
        <v>第85回東海学生陸上競技対校選手権大会　女子様式Ⅰ</v>
      </c>
      <c r="B1" s="579"/>
      <c r="C1" s="579"/>
      <c r="D1" s="579"/>
      <c r="E1" s="579"/>
      <c r="F1" s="579"/>
      <c r="G1" s="579"/>
      <c r="H1" s="579"/>
      <c r="I1" s="579"/>
      <c r="J1" s="579"/>
      <c r="K1" s="579"/>
      <c r="L1" s="579"/>
      <c r="M1" s="579"/>
      <c r="N1" s="579"/>
      <c r="O1" s="579"/>
      <c r="P1" s="579"/>
      <c r="Q1" s="579"/>
      <c r="R1" s="579"/>
      <c r="S1" s="579"/>
      <c r="T1" s="579"/>
    </row>
    <row r="2" spans="1:74" s="1" customFormat="1" ht="18" customHeight="1">
      <c r="A2" s="579"/>
      <c r="B2" s="579"/>
      <c r="C2" s="579"/>
      <c r="D2" s="579"/>
      <c r="E2" s="579"/>
      <c r="F2" s="579"/>
      <c r="G2" s="579"/>
      <c r="H2" s="579"/>
      <c r="I2" s="579"/>
      <c r="J2" s="579"/>
      <c r="K2" s="579"/>
      <c r="L2" s="579"/>
      <c r="M2" s="579"/>
      <c r="N2" s="579"/>
      <c r="O2" s="579"/>
      <c r="P2" s="579"/>
      <c r="Q2" s="579"/>
      <c r="R2" s="579"/>
      <c r="S2" s="579"/>
      <c r="T2" s="579"/>
    </row>
    <row r="3" spans="1:74" s="1" customFormat="1" ht="18" customHeight="1">
      <c r="A3" s="579"/>
      <c r="B3" s="579"/>
      <c r="C3" s="579"/>
      <c r="D3" s="579"/>
      <c r="E3" s="579"/>
      <c r="F3" s="579"/>
      <c r="G3" s="579"/>
      <c r="H3" s="579"/>
      <c r="I3" s="579"/>
      <c r="J3" s="579"/>
      <c r="K3" s="579"/>
      <c r="L3" s="579"/>
      <c r="M3" s="579"/>
      <c r="N3" s="579"/>
      <c r="O3" s="579"/>
      <c r="P3" s="579"/>
      <c r="Q3" s="579"/>
      <c r="R3" s="579"/>
      <c r="S3" s="579"/>
      <c r="T3" s="579"/>
    </row>
    <row r="4" spans="1:74" s="1" customFormat="1" ht="19.5" customHeight="1" thickBot="1">
      <c r="A4" s="577"/>
      <c r="B4" s="577"/>
      <c r="C4" s="577"/>
      <c r="D4" s="578"/>
      <c r="E4" s="578"/>
      <c r="F4" s="578"/>
      <c r="G4" s="578"/>
      <c r="H4" s="578"/>
      <c r="I4" s="578"/>
      <c r="J4" s="578"/>
      <c r="K4" s="578"/>
      <c r="L4" s="578"/>
      <c r="M4" s="578"/>
      <c r="N4" s="578"/>
      <c r="O4" s="578"/>
      <c r="P4" s="578"/>
      <c r="Q4" s="578"/>
      <c r="R4" s="578"/>
      <c r="S4" s="53"/>
      <c r="T4" s="53"/>
      <c r="U4" s="143"/>
      <c r="V4" s="143"/>
      <c r="W4" s="157"/>
      <c r="X4" s="157"/>
      <c r="Y4" s="157"/>
      <c r="Z4" s="157"/>
      <c r="AA4" s="157"/>
      <c r="AB4" s="157"/>
      <c r="AC4" s="157"/>
      <c r="AD4" s="157"/>
      <c r="AE4" s="157"/>
      <c r="AF4" s="157"/>
      <c r="AG4" s="157"/>
      <c r="AH4" s="157"/>
      <c r="AI4" s="157"/>
      <c r="AJ4" s="157"/>
      <c r="AK4" s="157"/>
      <c r="AL4" s="157"/>
      <c r="AM4" s="157"/>
      <c r="AN4" s="157"/>
      <c r="AO4" s="157"/>
      <c r="AP4" s="157"/>
      <c r="AQ4" s="157"/>
      <c r="AR4" s="157"/>
      <c r="AS4" s="157"/>
      <c r="BH4" s="157"/>
      <c r="BI4" s="157"/>
      <c r="BJ4" s="157"/>
      <c r="BK4" s="157"/>
      <c r="BL4" s="157"/>
      <c r="BM4" s="157"/>
    </row>
    <row r="5" spans="1:74" s="1" customFormat="1" ht="18.75" customHeight="1">
      <c r="A5" s="154" t="s">
        <v>4272</v>
      </c>
      <c r="B5" s="53"/>
      <c r="C5" s="54" t="s">
        <v>1</v>
      </c>
      <c r="D5" s="519" t="str">
        <f>IF(基本情報登録!D8&gt;0,基本情報登録!D8,"")</f>
        <v/>
      </c>
      <c r="E5" s="519"/>
      <c r="F5" s="53"/>
      <c r="G5" s="53"/>
      <c r="H5" s="53"/>
      <c r="I5" s="53"/>
      <c r="J5" s="54" t="s">
        <v>6</v>
      </c>
      <c r="K5" s="54"/>
      <c r="L5" s="54"/>
      <c r="M5" s="519" t="str">
        <f>IF(基本情報登録!D20&gt;0,基本情報登録!D20,"")</f>
        <v/>
      </c>
      <c r="N5" s="519"/>
      <c r="O5" s="519"/>
      <c r="P5" s="519"/>
      <c r="Q5" s="55" t="s">
        <v>11</v>
      </c>
      <c r="R5" s="580" t="s">
        <v>4459</v>
      </c>
      <c r="S5" s="504" t="s">
        <v>12</v>
      </c>
      <c r="T5" s="505"/>
      <c r="U5" s="143"/>
      <c r="V5" s="143"/>
    </row>
    <row r="6" spans="1:74" s="1" customFormat="1" ht="18" customHeight="1" thickBot="1">
      <c r="A6" s="53"/>
      <c r="B6" s="53"/>
      <c r="C6" s="54"/>
      <c r="D6" s="53"/>
      <c r="E6" s="53"/>
      <c r="F6" s="53"/>
      <c r="G6" s="53"/>
      <c r="H6" s="53"/>
      <c r="I6" s="53"/>
      <c r="J6" s="53"/>
      <c r="K6" s="53"/>
      <c r="L6" s="53"/>
      <c r="M6" s="147"/>
      <c r="N6" s="53"/>
      <c r="O6" s="267"/>
      <c r="P6" s="53"/>
      <c r="R6" s="581"/>
      <c r="S6" s="506"/>
      <c r="T6" s="507"/>
      <c r="U6" s="143"/>
      <c r="V6" s="143"/>
    </row>
    <row r="7" spans="1:74" s="1" customFormat="1" ht="18" customHeight="1">
      <c r="A7" s="53"/>
      <c r="B7" s="53"/>
      <c r="C7" s="54" t="s">
        <v>4203</v>
      </c>
      <c r="D7" s="519" t="str">
        <f>IF(基本情報登録!D25&gt;0,基本情報登録!D25,"")</f>
        <v/>
      </c>
      <c r="E7" s="519"/>
      <c r="F7" s="56" t="s">
        <v>11</v>
      </c>
      <c r="G7" s="53"/>
      <c r="H7" s="53"/>
      <c r="I7" s="53"/>
      <c r="J7" s="54" t="s">
        <v>7</v>
      </c>
      <c r="K7" s="54"/>
      <c r="L7" s="54"/>
      <c r="M7" s="519" t="str">
        <f>IF(基本情報登録!D27&gt;0,基本情報登録!D27,"")</f>
        <v/>
      </c>
      <c r="N7" s="519"/>
      <c r="O7" s="519"/>
      <c r="P7" s="519"/>
      <c r="R7" s="517">
        <f>COUNTA(J14:J463)</f>
        <v>0</v>
      </c>
      <c r="S7" s="508">
        <f>R7*1500</f>
        <v>0</v>
      </c>
      <c r="T7" s="509"/>
      <c r="U7" s="143"/>
      <c r="V7" s="143"/>
    </row>
    <row r="8" spans="1:74" s="1" customFormat="1" ht="18" customHeight="1" thickBot="1">
      <c r="A8" s="53"/>
      <c r="B8" s="53"/>
      <c r="C8" s="54"/>
      <c r="D8" s="53"/>
      <c r="E8" s="53"/>
      <c r="F8" s="53"/>
      <c r="G8" s="53"/>
      <c r="H8" s="53"/>
      <c r="I8" s="53"/>
      <c r="J8" s="53"/>
      <c r="K8" s="53"/>
      <c r="L8" s="53"/>
      <c r="M8" s="147"/>
      <c r="N8" s="53"/>
      <c r="O8" s="267"/>
      <c r="P8" s="53"/>
      <c r="R8" s="518"/>
      <c r="S8" s="510"/>
      <c r="T8" s="511"/>
      <c r="U8" s="143"/>
      <c r="V8" s="143"/>
    </row>
    <row r="9" spans="1:74" s="1" customFormat="1" ht="123" customHeight="1" thickBot="1">
      <c r="A9" s="465" t="s">
        <v>4850</v>
      </c>
      <c r="B9" s="466"/>
      <c r="C9" s="466"/>
      <c r="D9" s="466"/>
      <c r="E9" s="466"/>
      <c r="F9" s="466"/>
      <c r="G9" s="466"/>
      <c r="H9" s="466"/>
      <c r="I9" s="466"/>
      <c r="J9" s="466"/>
      <c r="K9" s="466"/>
      <c r="L9" s="466"/>
      <c r="M9" s="466"/>
      <c r="N9" s="466"/>
      <c r="O9" s="466"/>
      <c r="P9" s="466"/>
      <c r="Q9" s="466"/>
      <c r="R9" s="53"/>
      <c r="S9" s="53"/>
      <c r="T9" s="53"/>
      <c r="U9" s="143"/>
      <c r="V9" s="143"/>
    </row>
    <row r="10" spans="1:74" s="1" customFormat="1" ht="19.899999999999999" customHeight="1" thickBot="1">
      <c r="A10" s="467" t="s">
        <v>4290</v>
      </c>
      <c r="B10" s="468"/>
      <c r="C10" s="469"/>
      <c r="D10" s="470" t="s">
        <v>4342</v>
      </c>
      <c r="E10" s="471"/>
      <c r="F10" s="471"/>
      <c r="G10" s="471"/>
      <c r="H10" s="471"/>
      <c r="I10" s="471"/>
      <c r="J10" s="471"/>
      <c r="K10" s="471"/>
      <c r="L10" s="471"/>
      <c r="M10" s="471"/>
      <c r="N10" s="471"/>
      <c r="O10" s="471"/>
      <c r="P10" s="471"/>
      <c r="Q10" s="471"/>
      <c r="R10" s="472"/>
      <c r="S10" s="582"/>
      <c r="T10" s="583"/>
      <c r="U10" s="143"/>
      <c r="V10" s="143"/>
      <c r="W10" s="164">
        <f>IF(SUM(W14:W463)&lt;&gt;0,1,0)</f>
        <v>0</v>
      </c>
      <c r="Y10" s="164">
        <f>IF(OR(MOD(SUM(AC14:AC522),10)=5,MOD(SUM(AC14:AC252),10)=0),0,1)</f>
        <v>0</v>
      </c>
      <c r="Z10" s="164"/>
      <c r="AA10" s="164"/>
      <c r="AB10" s="164"/>
      <c r="AC10" s="176"/>
      <c r="AD10" s="180"/>
      <c r="AF10" s="144" t="str">
        <f>IF(AF12&gt;0,1,"")</f>
        <v/>
      </c>
      <c r="AH10" s="164">
        <f>IF(MAX(AH14:AH522)&gt;0,1,0)</f>
        <v>0</v>
      </c>
      <c r="AI10" s="164">
        <f>IF(SUM(AI14)&lt;&gt;0,1,0)</f>
        <v>0</v>
      </c>
      <c r="AJ10" s="164">
        <f>IF(SUM(AJ14:AJ463)&lt;&gt;0,1,0)</f>
        <v>0</v>
      </c>
      <c r="AK10" s="164"/>
      <c r="AL10" s="186"/>
      <c r="AM10" s="187"/>
      <c r="AN10" s="187"/>
      <c r="AO10" s="187"/>
      <c r="AP10" s="187"/>
      <c r="AQ10" s="187"/>
      <c r="AS10" s="144" t="str">
        <f t="shared" ref="AS10" si="0">IF(AS12&gt;0,1,"")</f>
        <v/>
      </c>
      <c r="AT10" s="164">
        <f>IF(SUM(AT14:AT463)=0,0,1)</f>
        <v>0</v>
      </c>
      <c r="AU10" s="164">
        <f>IF(SUM(AU14:AU463)=0,0,1)</f>
        <v>0</v>
      </c>
      <c r="AV10" s="164">
        <f>IF(SUM(AV14:AV463)=0,0,1)</f>
        <v>0</v>
      </c>
      <c r="AW10" s="164">
        <f>IF(SUM(AW12:AW463)=0,0,IF(OR(SUM(AW12:AW463)&gt;21,SUM(AW12:AW463)&lt;10),1,0))</f>
        <v>0</v>
      </c>
      <c r="AX10" s="164">
        <f>IF(SUM(AX14:AX463)=0,0,IF(OR(SUM(AX14:AX463)&gt;21,SUM(AX14:AX463)&lt;10),1,0))</f>
        <v>0</v>
      </c>
      <c r="AY10" s="201"/>
      <c r="AZ10" s="201"/>
      <c r="BE10" s="164" t="str">
        <f>IF(MAX(BE14:BE463)&gt;3,1,"")</f>
        <v/>
      </c>
      <c r="BH10" s="145"/>
      <c r="BI10" s="145"/>
      <c r="BJ10" s="145"/>
      <c r="BK10" s="145"/>
      <c r="BL10" s="145"/>
      <c r="BM10" s="145"/>
      <c r="BP10" s="164" t="str">
        <f>IF(MAX(BP14:BP463)&gt;0,1,"")</f>
        <v/>
      </c>
      <c r="BQ10" s="164" t="str">
        <f t="shared" ref="BQ10:BR10" si="1">IF(MAX(BQ14:BQ463)&gt;0,1,"")</f>
        <v/>
      </c>
      <c r="BR10" s="164" t="str">
        <f t="shared" si="1"/>
        <v/>
      </c>
      <c r="BT10" s="164" t="str">
        <f>IF(MAX(BT14:BT463)&gt;1,1,"")</f>
        <v/>
      </c>
      <c r="BV10" s="164" t="str">
        <f>IF(MAX(BV14:BV463)&gt;1,1,"")</f>
        <v/>
      </c>
    </row>
    <row r="11" spans="1:74" s="1" customFormat="1" ht="21.4" customHeight="1" thickBot="1">
      <c r="A11" s="473" t="s">
        <v>4273</v>
      </c>
      <c r="B11" s="474"/>
      <c r="C11" s="475"/>
      <c r="D11" s="476" t="str">
        <f>IF(COUNTIF($Y$10:$BW$10,1)&gt;0,HLOOKUP(1,$Y$10:$BW$11,2,FALSE),"")</f>
        <v/>
      </c>
      <c r="E11" s="477"/>
      <c r="F11" s="477"/>
      <c r="G11" s="477"/>
      <c r="H11" s="477"/>
      <c r="I11" s="477"/>
      <c r="J11" s="477"/>
      <c r="K11" s="477"/>
      <c r="L11" s="477"/>
      <c r="M11" s="477"/>
      <c r="N11" s="477"/>
      <c r="O11" s="477"/>
      <c r="P11" s="477"/>
      <c r="Q11" s="477"/>
      <c r="R11" s="478"/>
      <c r="S11" s="584"/>
      <c r="T11" s="585"/>
      <c r="U11" s="143"/>
      <c r="V11" s="143"/>
      <c r="W11" s="165" t="s">
        <v>4343</v>
      </c>
      <c r="Y11" s="179" t="s">
        <v>4306</v>
      </c>
      <c r="Z11" s="179" t="s">
        <v>4306</v>
      </c>
      <c r="AA11" s="179" t="s">
        <v>4306</v>
      </c>
      <c r="AB11" s="179" t="s">
        <v>4306</v>
      </c>
      <c r="AC11" s="179" t="s">
        <v>4306</v>
      </c>
      <c r="AD11" s="181"/>
      <c r="AF11" s="146" t="s">
        <v>4843</v>
      </c>
      <c r="AH11" s="183" t="s">
        <v>4310</v>
      </c>
      <c r="AI11" s="183" t="s">
        <v>4311</v>
      </c>
      <c r="AJ11" s="164" t="s">
        <v>4328</v>
      </c>
      <c r="AK11" s="164"/>
      <c r="AL11" s="188"/>
      <c r="AM11" s="189"/>
      <c r="AN11" s="189"/>
      <c r="AO11" s="189"/>
      <c r="AP11" s="189"/>
      <c r="AQ11" s="189"/>
      <c r="AS11" s="146" t="s">
        <v>4324</v>
      </c>
      <c r="AT11" s="164" t="s">
        <v>4344</v>
      </c>
      <c r="AU11" s="164" t="s">
        <v>4345</v>
      </c>
      <c r="AV11" s="164" t="s">
        <v>4346</v>
      </c>
      <c r="AW11" s="164" t="s">
        <v>4347</v>
      </c>
      <c r="AX11" s="164" t="s">
        <v>4348</v>
      </c>
      <c r="AY11" s="201"/>
      <c r="AZ11" s="201"/>
      <c r="BE11" s="1" t="s">
        <v>4456</v>
      </c>
      <c r="BH11" s="145"/>
      <c r="BI11" s="145"/>
      <c r="BJ11" s="145"/>
      <c r="BK11" s="145"/>
      <c r="BL11" s="145"/>
      <c r="BM11" s="145"/>
      <c r="BP11" s="146" t="s">
        <v>4854</v>
      </c>
      <c r="BQ11" s="146" t="s">
        <v>4843</v>
      </c>
      <c r="BR11" s="146" t="s">
        <v>4843</v>
      </c>
      <c r="BT11" s="1" t="s">
        <v>4852</v>
      </c>
      <c r="BV11" s="1" t="s">
        <v>4853</v>
      </c>
    </row>
    <row r="12" spans="1:74" s="1" customFormat="1" ht="18" customHeight="1" thickBot="1">
      <c r="A12" s="528" t="s">
        <v>13</v>
      </c>
      <c r="B12" s="496" t="s">
        <v>14</v>
      </c>
      <c r="C12" s="497"/>
      <c r="D12" s="525" t="s">
        <v>15</v>
      </c>
      <c r="E12" s="525" t="s">
        <v>16</v>
      </c>
      <c r="F12" s="525" t="s">
        <v>17</v>
      </c>
      <c r="G12" s="49" t="s">
        <v>4</v>
      </c>
      <c r="H12" s="49" t="s">
        <v>18</v>
      </c>
      <c r="I12" s="496" t="s">
        <v>19</v>
      </c>
      <c r="J12" s="497"/>
      <c r="K12" s="525" t="s">
        <v>20</v>
      </c>
      <c r="L12" s="488" t="s">
        <v>3531</v>
      </c>
      <c r="M12" s="489"/>
      <c r="N12" s="489"/>
      <c r="O12" s="489"/>
      <c r="P12" s="489"/>
      <c r="Q12" s="489"/>
      <c r="R12" s="490"/>
      <c r="S12" s="538" t="s">
        <v>4354</v>
      </c>
      <c r="T12" s="539"/>
      <c r="U12" s="143"/>
      <c r="V12" s="1">
        <f>SUM(BG14:BG463)</f>
        <v>0</v>
      </c>
      <c r="W12" s="166" t="s">
        <v>4302</v>
      </c>
      <c r="X12" s="460" t="s">
        <v>4304</v>
      </c>
      <c r="Y12" s="461"/>
      <c r="Z12" s="461"/>
      <c r="AA12" s="461"/>
      <c r="AB12" s="461"/>
      <c r="AC12" s="461"/>
      <c r="AD12" s="177"/>
      <c r="AE12" s="164" t="s">
        <v>4307</v>
      </c>
      <c r="AF12" s="144">
        <f>MAX(AF14:AF463)</f>
        <v>0</v>
      </c>
      <c r="AG12" s="164" t="s">
        <v>4307</v>
      </c>
      <c r="AH12" s="164"/>
      <c r="AI12" s="183" t="s">
        <v>4312</v>
      </c>
      <c r="AJ12" s="164"/>
      <c r="AK12" s="462" t="s">
        <v>4313</v>
      </c>
      <c r="AL12" s="463"/>
      <c r="AM12" s="463"/>
      <c r="AN12" s="463"/>
      <c r="AO12" s="463"/>
      <c r="AP12" s="463"/>
      <c r="AQ12" s="464"/>
      <c r="AS12" s="144">
        <f>MAX(AS14:AS463)</f>
        <v>0</v>
      </c>
      <c r="AT12" s="202">
        <f>DATE(2018,1,1)</f>
        <v>43101</v>
      </c>
      <c r="AU12" s="177" t="s">
        <v>4349</v>
      </c>
      <c r="AV12" s="177" t="s">
        <v>4350</v>
      </c>
      <c r="AW12" s="179" t="s">
        <v>1296</v>
      </c>
      <c r="AX12" s="164"/>
      <c r="AY12" s="201"/>
      <c r="AZ12" s="201"/>
      <c r="BA12" s="1">
        <f>SUM(BA14:BA463)</f>
        <v>0</v>
      </c>
      <c r="BB12" s="1">
        <f>SUM(BB14:BB463)</f>
        <v>0</v>
      </c>
      <c r="BH12" s="145"/>
      <c r="BI12" s="145"/>
      <c r="BJ12" s="145"/>
      <c r="BK12" s="145"/>
      <c r="BL12" s="145"/>
      <c r="BM12" s="145"/>
    </row>
    <row r="13" spans="1:74" s="1" customFormat="1" ht="18" customHeight="1" thickBot="1">
      <c r="A13" s="524"/>
      <c r="B13" s="498"/>
      <c r="C13" s="499"/>
      <c r="D13" s="526"/>
      <c r="E13" s="526"/>
      <c r="F13" s="526"/>
      <c r="G13" s="50"/>
      <c r="H13" s="50"/>
      <c r="I13" s="498"/>
      <c r="J13" s="499"/>
      <c r="K13" s="526"/>
      <c r="L13" s="520" t="s">
        <v>4286</v>
      </c>
      <c r="M13" s="521"/>
      <c r="N13" s="51" t="s">
        <v>21</v>
      </c>
      <c r="O13" s="268" t="s">
        <v>22</v>
      </c>
      <c r="P13" s="520" t="s">
        <v>23</v>
      </c>
      <c r="Q13" s="531"/>
      <c r="R13" s="532"/>
      <c r="S13" s="52" t="s">
        <v>24</v>
      </c>
      <c r="T13" s="52" t="s">
        <v>25</v>
      </c>
      <c r="U13" s="143"/>
      <c r="V13" s="143" t="s">
        <v>4379</v>
      </c>
      <c r="W13" s="167"/>
      <c r="X13" s="164" t="s">
        <v>14</v>
      </c>
      <c r="Y13" s="164" t="s">
        <v>15</v>
      </c>
      <c r="Z13" s="164" t="s">
        <v>1232</v>
      </c>
      <c r="AA13" s="164" t="s">
        <v>44</v>
      </c>
      <c r="AB13" s="164" t="s">
        <v>4305</v>
      </c>
      <c r="AC13" s="164" t="s">
        <v>1301</v>
      </c>
      <c r="AD13" s="164" t="s">
        <v>4309</v>
      </c>
      <c r="AE13" s="164" t="s">
        <v>4308</v>
      </c>
      <c r="AG13" s="164" t="s">
        <v>4308</v>
      </c>
      <c r="AH13" s="164"/>
      <c r="AI13" s="164"/>
      <c r="AJ13" s="164" t="s">
        <v>4321</v>
      </c>
      <c r="AK13" s="164" t="s">
        <v>4314</v>
      </c>
      <c r="AL13" s="188" t="s">
        <v>4315</v>
      </c>
      <c r="AM13" s="189" t="s">
        <v>4316</v>
      </c>
      <c r="AN13" s="189" t="s">
        <v>4317</v>
      </c>
      <c r="AO13" s="189" t="s">
        <v>4318</v>
      </c>
      <c r="AP13" s="189" t="s">
        <v>4319</v>
      </c>
      <c r="AQ13" s="189" t="s">
        <v>4320</v>
      </c>
      <c r="AR13" s="1" t="s">
        <v>4322</v>
      </c>
      <c r="AS13" s="144" t="s">
        <v>4323</v>
      </c>
      <c r="AT13" s="202">
        <f>DATE(2019,4,29)</f>
        <v>43584</v>
      </c>
      <c r="AU13" s="202"/>
      <c r="AV13" s="202"/>
      <c r="AW13" s="164" t="s">
        <v>4351</v>
      </c>
      <c r="AX13" s="164" t="s">
        <v>4352</v>
      </c>
      <c r="AY13" s="164" t="s">
        <v>4415</v>
      </c>
      <c r="AZ13" s="164" t="s">
        <v>4353</v>
      </c>
      <c r="BA13" s="1" t="s">
        <v>4448</v>
      </c>
      <c r="BB13" s="1" t="s">
        <v>4449</v>
      </c>
      <c r="BD13" s="1" t="s">
        <v>4455</v>
      </c>
      <c r="BE13" s="1" t="s">
        <v>4455</v>
      </c>
      <c r="BH13" s="447" t="s">
        <v>4844</v>
      </c>
      <c r="BI13" s="447"/>
      <c r="BJ13" s="447"/>
      <c r="BK13" s="447"/>
      <c r="BL13" s="447"/>
      <c r="BM13" s="447"/>
      <c r="BP13" s="1" t="s">
        <v>4851</v>
      </c>
    </row>
    <row r="14" spans="1:74" s="1" customFormat="1" ht="18" customHeight="1" thickTop="1" thickBot="1">
      <c r="A14" s="522">
        <v>1</v>
      </c>
      <c r="B14" s="570" t="s">
        <v>1291</v>
      </c>
      <c r="C14" s="572"/>
      <c r="D14" s="572" t="str">
        <f>IF(C14&gt;0,VLOOKUP(C14,女子登録情報!$A$1:$H$2000,3,0),"")</f>
        <v/>
      </c>
      <c r="E14" s="572" t="str">
        <f>IF(C14&gt;0,VLOOKUP(C14,女子登録情報!$A$1:$H$2000,4,0),"")</f>
        <v/>
      </c>
      <c r="F14" s="364" t="str">
        <f>IF(C14&gt;0,VLOOKUP(C14,女子登録情報!$A$1:$H$2000,8,0),"")</f>
        <v/>
      </c>
      <c r="G14" s="553" t="e">
        <f>IF(F15&gt;0,VLOOKUP(F15,女子登録情報!$M$2:$N$48,2,0),"")</f>
        <v>#N/A</v>
      </c>
      <c r="H14" s="553" t="str">
        <f>IF(C14&gt;0,TEXT(C14,"100000000"),"000000000")</f>
        <v>000000000</v>
      </c>
      <c r="I14" s="338" t="s">
        <v>26</v>
      </c>
      <c r="J14" s="339"/>
      <c r="K14" s="340" t="str">
        <f>IF(J14&gt;0,VLOOKUP(J14,女子登録情報!$J$1:$K$22,2,0),"")</f>
        <v/>
      </c>
      <c r="L14" s="338" t="s">
        <v>29</v>
      </c>
      <c r="M14" s="185"/>
      <c r="N14" s="341"/>
      <c r="O14" s="342"/>
      <c r="P14" s="540"/>
      <c r="Q14" s="541"/>
      <c r="R14" s="542"/>
      <c r="S14" s="556"/>
      <c r="T14" s="559"/>
      <c r="U14" s="143"/>
      <c r="V14" s="143"/>
      <c r="W14" s="168">
        <f>IF(AND(C14&lt;2001,C14&gt;0),1,0)</f>
        <v>0</v>
      </c>
      <c r="X14" s="447" t="str">
        <f>IF(C14="","",C14)</f>
        <v/>
      </c>
      <c r="Y14" s="145" t="str">
        <f t="shared" ref="Y14:Y77" si="2">IF($C14="","",IF(D14="",1,0))</f>
        <v/>
      </c>
      <c r="Z14" s="145" t="str">
        <f t="shared" ref="Z14:Z77" si="3">IF($C14="","",IF(E14="",1,0))</f>
        <v/>
      </c>
      <c r="AA14" s="145" t="str">
        <f t="shared" ref="AA14:AA77" si="4">IF($C14="","",IF(F14="",1,0))</f>
        <v/>
      </c>
      <c r="AB14" s="145" t="str">
        <f t="shared" ref="AB14:AB77" si="5">IF($C14="","",IF(G14="",1,0))</f>
        <v/>
      </c>
      <c r="AC14" s="178">
        <f>IF(ISNA(OR(Y14:AB14)),1,SUM(Y14:AB14))</f>
        <v>0</v>
      </c>
      <c r="AD14" s="178" t="str">
        <f>IF(D14="","",D14)</f>
        <v/>
      </c>
      <c r="AE14" s="145" t="str">
        <f>IF($AD14="","",IF(J14="","",$AD14&amp;"-"&amp;J14))</f>
        <v/>
      </c>
      <c r="AF14" s="145" t="str">
        <f>IF(AND(COUNTA(J14,M14,O14,P14,S14,T14)&gt;0,BM14=1),1,"")</f>
        <v/>
      </c>
      <c r="AG14" s="182" t="str">
        <f>IF(J14="","",COUNTIF($AE$12:$AE$463,AE14))</f>
        <v/>
      </c>
      <c r="AH14" s="164">
        <f>IF(MAX(AG14)&gt;1,1,0)</f>
        <v>0</v>
      </c>
      <c r="AI14" s="184" t="str">
        <f>IF(COUNTIF($M$14:$M$463,"*,*")&gt;0,1,IF(COUNTIF($M$14:$M$463,"*分*")&gt;0,1,IF(COUNTIF($M$14:$M$463,"*秒*")&gt;0,1,IF(COUNTIF($M$14:$M$463,"*cm*")&gt;0,1,IF(COUNTIF($M$14:$M$463,"*m*")&gt;0,1,IF(COUNTIF($M$14:$M$463,"*.*")&gt;0,1,""))))))</f>
        <v/>
      </c>
      <c r="AJ14" s="164">
        <f>IF(COUNTIF(J14,"*m*")&gt;0,IF(VALUE(AN14)&gt;59,1,0),0)</f>
        <v>0</v>
      </c>
      <c r="AK14" s="164" t="str">
        <f>IF(COUNTIF(J14,"*m*")&gt;0,RIGHT(10000000+AR14,7),RIGHT(100000+AR14,5))</f>
        <v>00000</v>
      </c>
      <c r="AL14" s="188" t="str">
        <f>IF(AM14=0,AN14&amp;"秒"&amp;AO14,AM14&amp;"分"&amp;AN14&amp;"秒"&amp;AO14)</f>
        <v>0秒0</v>
      </c>
      <c r="AM14" s="189">
        <f>INT(M14/10000)</f>
        <v>0</v>
      </c>
      <c r="AN14" s="189" t="str">
        <f>RIGHT(INT(M14/100),2)</f>
        <v>0</v>
      </c>
      <c r="AO14" s="189" t="str">
        <f>RIGHT(INT(M14/1),2)</f>
        <v>0</v>
      </c>
      <c r="AP14" s="189" t="str">
        <f>INT(M14/100)&amp;"m"&amp;RIGHT(M14,2)</f>
        <v>0m</v>
      </c>
      <c r="AQ14" s="189" t="str">
        <f>M14&amp;"点"</f>
        <v>点</v>
      </c>
      <c r="AR14" s="164">
        <f>VALUE(M14)</f>
        <v>0</v>
      </c>
      <c r="AS14" s="144" t="str">
        <f>IF(COUNTIF(J14,"*m*")=0,"",IF($J14="","",COUNTIF($M14,AS$13)))</f>
        <v/>
      </c>
      <c r="AT14" s="164">
        <f>IF(O14="",0,IF(OR(O14&lt;$AT$12,O14&gt;$AT$13),1,0))</f>
        <v>0</v>
      </c>
      <c r="AU14" s="164">
        <f>IF($M14="",0,IF($O14="",1,0))</f>
        <v>0</v>
      </c>
      <c r="AV14" s="164">
        <f>IF($M14="",0,IF($P14="",1,0))</f>
        <v>0</v>
      </c>
      <c r="AW14" s="457">
        <f>IF(S14="",0,COUNTA($S$14:S16))</f>
        <v>0</v>
      </c>
      <c r="AX14" s="457">
        <f>IF(T14="",0,COUNTA($T$14:T16))</f>
        <v>0</v>
      </c>
      <c r="AY14" s="454">
        <f>IF(OR($K14="20200",$K15="20200",$K16="20200"),COUNTIF($K$14:K16,"20200"),0)</f>
        <v>0</v>
      </c>
      <c r="AZ14" s="574">
        <f>IF($AY14=0,0,INDEX($M14:$M16,MATCH("20200",$K14:$K16,0),1))</f>
        <v>0</v>
      </c>
      <c r="BA14" s="145" t="str">
        <f t="shared" ref="BA14:BA77" si="6">IF(J14="","",IF(COUNTIF(J14,"*OP*")&gt;0,1,""))</f>
        <v/>
      </c>
      <c r="BB14" s="145" t="str">
        <f t="shared" ref="BB14:BB77" si="7">IF(J14="","",IF(COUNTIF(J14,"*OP*")&gt;0,"",1))</f>
        <v/>
      </c>
      <c r="BC14" s="145" t="str">
        <f t="shared" ref="BC14:BC77" si="8">IF(J14="","",IF(COUNTIF(J14,"*OP*")&gt;0,"",J14))</f>
        <v/>
      </c>
      <c r="BD14" s="203" t="str">
        <f>IF(J14="","",COUNTIF($BC$14:BC14,BC14))</f>
        <v/>
      </c>
      <c r="BE14" s="1" t="str">
        <f>IFERROR(BB14*BD14,"")</f>
        <v/>
      </c>
      <c r="BF14" s="447" t="str">
        <f>IF(D14="","",COUNTIF($AD$14:AD14,AD14))</f>
        <v/>
      </c>
      <c r="BG14" s="447">
        <f>IF(BF14=1,BF14,0)</f>
        <v>0</v>
      </c>
      <c r="BH14" s="447" t="str">
        <f>IF(D14="","",$BL14)</f>
        <v/>
      </c>
      <c r="BI14" s="447" t="str">
        <f t="shared" ref="BI14:BJ14" si="9">IF(E14="","",$BL14)</f>
        <v/>
      </c>
      <c r="BJ14" s="447" t="str">
        <f t="shared" si="9"/>
        <v/>
      </c>
      <c r="BK14" s="448" t="str">
        <f>IFERROR(IF(G14="","",BL14),"")</f>
        <v/>
      </c>
      <c r="BL14" s="447">
        <v>1</v>
      </c>
      <c r="BM14" s="447">
        <f>IF(C14&gt;0,"",IF(COUNTIF(BH14:BK16,BL14)=4,"",1))</f>
        <v>1</v>
      </c>
      <c r="BP14" s="448" t="str">
        <f>IF(AD14="","",IF(AND(COUNTA(J14:J16)=0,COUNTA(S14:T16)=0),1,""))</f>
        <v/>
      </c>
      <c r="BQ14" s="447">
        <f>IF(AND($AD14="",COUNTA(S14)&gt;0),1,0)</f>
        <v>0</v>
      </c>
      <c r="BR14" s="447">
        <f>IF(AND($AD14="",COUNTA(T14)&gt;0),1,0)</f>
        <v>0</v>
      </c>
      <c r="BS14" s="447" t="str">
        <f>D14&amp;"-"&amp;S14</f>
        <v>-</v>
      </c>
      <c r="BT14" s="447" t="str">
        <f>IF(S14="","",COUNTIF($BS$14:BS14,BS14))</f>
        <v/>
      </c>
      <c r="BU14" s="447" t="str">
        <f>D14&amp;"-"&amp;T14</f>
        <v>-</v>
      </c>
      <c r="BV14" s="447" t="str">
        <f>IF(T14="","",COUNTIF($BU$14:BU14,BU14))</f>
        <v/>
      </c>
    </row>
    <row r="15" spans="1:74" s="1" customFormat="1" ht="18" customHeight="1" thickBot="1">
      <c r="A15" s="523"/>
      <c r="B15" s="571"/>
      <c r="C15" s="573"/>
      <c r="D15" s="573"/>
      <c r="E15" s="573"/>
      <c r="F15" s="343" t="str">
        <f>IF(C14&gt;0,VLOOKUP(C14,女子登録情報!$A$1:$H$2000,5,0),"")</f>
        <v/>
      </c>
      <c r="G15" s="554"/>
      <c r="H15" s="554"/>
      <c r="I15" s="344" t="s">
        <v>30</v>
      </c>
      <c r="J15" s="339"/>
      <c r="K15" s="340" t="str">
        <f>IF(J15&gt;0,VLOOKUP(J15,女子登録情報!$J$1:$K$22,2,0),"")</f>
        <v/>
      </c>
      <c r="L15" s="344" t="s">
        <v>31</v>
      </c>
      <c r="M15" s="345"/>
      <c r="N15" s="341"/>
      <c r="O15" s="342"/>
      <c r="P15" s="562"/>
      <c r="Q15" s="563"/>
      <c r="R15" s="564"/>
      <c r="S15" s="557"/>
      <c r="T15" s="560"/>
      <c r="U15" s="143"/>
      <c r="V15" s="143"/>
      <c r="W15" s="168">
        <f t="shared" ref="W15:W78" si="10">IF(AND(C15&lt;2001,C15&gt;0),1,0)</f>
        <v>0</v>
      </c>
      <c r="X15" s="447"/>
      <c r="Y15" s="145" t="str">
        <f t="shared" si="2"/>
        <v/>
      </c>
      <c r="Z15" s="145" t="str">
        <f t="shared" si="3"/>
        <v/>
      </c>
      <c r="AA15" s="145" t="str">
        <f t="shared" si="4"/>
        <v/>
      </c>
      <c r="AB15" s="145" t="str">
        <f t="shared" si="5"/>
        <v/>
      </c>
      <c r="AC15" s="178">
        <f t="shared" ref="AC15:AC78" si="11">IF(ISNA(OR(Y15:AB15)),1,SUM(Y15:AB15))</f>
        <v>0</v>
      </c>
      <c r="AD15" s="178" t="str">
        <f>AD14</f>
        <v/>
      </c>
      <c r="AE15" s="145" t="str">
        <f t="shared" ref="AE15:AE78" si="12">IF($AD15="","",IF(J15="","",$AD15&amp;"-"&amp;J15))</f>
        <v/>
      </c>
      <c r="AF15" s="145" t="str">
        <f t="shared" ref="AF15:AF78" si="13">IF(AND(COUNTA(J15,M15,O15,P15,S15,T15)&gt;0,BM15=1),1,"")</f>
        <v/>
      </c>
      <c r="AG15" s="182" t="str">
        <f t="shared" ref="AG15:AG78" si="14">IF(J15="","",COUNTIF($AE$12:$AE$463,AE15))</f>
        <v/>
      </c>
      <c r="AH15" s="164">
        <f t="shared" ref="AH15:AH78" si="15">IF(MAX(AG15)&gt;1,1,0)</f>
        <v>0</v>
      </c>
      <c r="AJ15" s="164">
        <f t="shared" ref="AJ15:AJ78" si="16">IF(COUNTIF(J15,"*m*")&gt;0,IF(VALUE(AN15)&gt;59,1,0),0)</f>
        <v>0</v>
      </c>
      <c r="AK15" s="164" t="str">
        <f t="shared" ref="AK15:AK78" si="17">IF(COUNTIF(K15,"*m*")&gt;0,RIGHT(10000000+AR15,7),RIGHT(100000+AR15,5))</f>
        <v>00000</v>
      </c>
      <c r="AL15" s="188" t="str">
        <f t="shared" ref="AL15:AL78" si="18">IF(AM15=0,AN15&amp;"秒"&amp;AO15,AM15&amp;"分"&amp;AN15&amp;"秒"&amp;AO15)</f>
        <v>0秒0</v>
      </c>
      <c r="AM15" s="189">
        <f t="shared" ref="AM15:AM78" si="19">INT(M15/10000)</f>
        <v>0</v>
      </c>
      <c r="AN15" s="189" t="str">
        <f t="shared" ref="AN15:AN78" si="20">RIGHT(INT(M15/100),2)</f>
        <v>0</v>
      </c>
      <c r="AO15" s="189" t="str">
        <f t="shared" ref="AO15:AO78" si="21">RIGHT(INT(M15/1),2)</f>
        <v>0</v>
      </c>
      <c r="AP15" s="189" t="str">
        <f t="shared" ref="AP15:AP78" si="22">INT(M15/100)&amp;"m"&amp;RIGHT(M15,2)</f>
        <v>0m</v>
      </c>
      <c r="AQ15" s="189" t="str">
        <f t="shared" ref="AQ15:AQ78" si="23">M15&amp;"点"</f>
        <v>点</v>
      </c>
      <c r="AR15" s="164">
        <f t="shared" ref="AR15:AR78" si="24">VALUE(M15)</f>
        <v>0</v>
      </c>
      <c r="AS15" s="144" t="str">
        <f t="shared" ref="AS15:AS78" si="25">IF(COUNTIF(J15,"*m*")=0,"",IF($J15="","",COUNTIF($M15,AS$13)))</f>
        <v/>
      </c>
      <c r="AT15" s="164">
        <f t="shared" ref="AT15:AT78" si="26">IF(O15="",0,IF(OR(O15&lt;$AT$12,O15&gt;$AT$13),1,0))</f>
        <v>0</v>
      </c>
      <c r="AU15" s="164">
        <f t="shared" ref="AU15:AU78" si="27">IF($M15="",0,IF($O15="",1,0))</f>
        <v>0</v>
      </c>
      <c r="AV15" s="164">
        <f t="shared" ref="AV15:AV78" si="28">IF($M15="",0,IF($P15="",1,0))</f>
        <v>0</v>
      </c>
      <c r="AW15" s="458"/>
      <c r="AX15" s="458"/>
      <c r="AY15" s="455"/>
      <c r="AZ15" s="575"/>
      <c r="BA15" s="145" t="str">
        <f t="shared" si="6"/>
        <v/>
      </c>
      <c r="BB15" s="145" t="str">
        <f t="shared" si="7"/>
        <v/>
      </c>
      <c r="BC15" s="145" t="str">
        <f t="shared" si="8"/>
        <v/>
      </c>
      <c r="BD15" s="203" t="str">
        <f>IF(J15="","",COUNTIF($BC$14:BC15,BC15))</f>
        <v/>
      </c>
      <c r="BE15" s="1" t="str">
        <f t="shared" ref="BE15:BE78" si="29">IFERROR(BB15*BD15,"")</f>
        <v/>
      </c>
      <c r="BF15" s="447"/>
      <c r="BG15" s="447"/>
      <c r="BH15" s="447"/>
      <c r="BI15" s="447"/>
      <c r="BJ15" s="447"/>
      <c r="BK15" s="449"/>
      <c r="BL15" s="447"/>
      <c r="BM15" s="447"/>
      <c r="BP15" s="449"/>
      <c r="BQ15" s="447"/>
      <c r="BR15" s="447"/>
      <c r="BS15" s="447"/>
      <c r="BT15" s="447"/>
      <c r="BU15" s="447"/>
      <c r="BV15" s="447"/>
    </row>
    <row r="16" spans="1:74" s="1" customFormat="1" ht="18" customHeight="1" thickBot="1">
      <c r="A16" s="524"/>
      <c r="B16" s="346" t="s">
        <v>32</v>
      </c>
      <c r="C16" s="347"/>
      <c r="D16" s="565"/>
      <c r="E16" s="565"/>
      <c r="F16" s="566"/>
      <c r="G16" s="555"/>
      <c r="H16" s="555"/>
      <c r="I16" s="348" t="s">
        <v>33</v>
      </c>
      <c r="J16" s="349"/>
      <c r="K16" s="340" t="str">
        <f>IF(J16&gt;0,VLOOKUP(J16,女子登録情報!$J$1:$K$22,2,0),"")</f>
        <v/>
      </c>
      <c r="L16" s="350" t="s">
        <v>34</v>
      </c>
      <c r="M16" s="351"/>
      <c r="N16" s="341"/>
      <c r="O16" s="352"/>
      <c r="P16" s="567"/>
      <c r="Q16" s="568"/>
      <c r="R16" s="569"/>
      <c r="S16" s="558"/>
      <c r="T16" s="561"/>
      <c r="U16" s="143"/>
      <c r="V16" s="143"/>
      <c r="W16" s="168">
        <f t="shared" si="10"/>
        <v>0</v>
      </c>
      <c r="X16" s="447"/>
      <c r="Y16" s="145" t="str">
        <f t="shared" si="2"/>
        <v/>
      </c>
      <c r="Z16" s="145" t="str">
        <f t="shared" si="3"/>
        <v/>
      </c>
      <c r="AA16" s="145" t="str">
        <f t="shared" si="4"/>
        <v/>
      </c>
      <c r="AB16" s="145" t="str">
        <f t="shared" si="5"/>
        <v/>
      </c>
      <c r="AC16" s="178">
        <f t="shared" si="11"/>
        <v>0</v>
      </c>
      <c r="AD16" s="178" t="str">
        <f>AD15</f>
        <v/>
      </c>
      <c r="AE16" s="145" t="str">
        <f t="shared" si="12"/>
        <v/>
      </c>
      <c r="AF16" s="145" t="str">
        <f t="shared" si="13"/>
        <v/>
      </c>
      <c r="AG16" s="182" t="str">
        <f t="shared" si="14"/>
        <v/>
      </c>
      <c r="AH16" s="164">
        <f t="shared" si="15"/>
        <v>0</v>
      </c>
      <c r="AJ16" s="164">
        <f t="shared" si="16"/>
        <v>0</v>
      </c>
      <c r="AK16" s="164" t="str">
        <f t="shared" si="17"/>
        <v>00000</v>
      </c>
      <c r="AL16" s="188" t="str">
        <f t="shared" si="18"/>
        <v>0秒0</v>
      </c>
      <c r="AM16" s="189">
        <f t="shared" si="19"/>
        <v>0</v>
      </c>
      <c r="AN16" s="189" t="str">
        <f t="shared" si="20"/>
        <v>0</v>
      </c>
      <c r="AO16" s="189" t="str">
        <f t="shared" si="21"/>
        <v>0</v>
      </c>
      <c r="AP16" s="189" t="str">
        <f t="shared" si="22"/>
        <v>0m</v>
      </c>
      <c r="AQ16" s="189" t="str">
        <f t="shared" si="23"/>
        <v>点</v>
      </c>
      <c r="AR16" s="164">
        <f t="shared" si="24"/>
        <v>0</v>
      </c>
      <c r="AS16" s="144" t="str">
        <f t="shared" si="25"/>
        <v/>
      </c>
      <c r="AT16" s="164">
        <f t="shared" si="26"/>
        <v>0</v>
      </c>
      <c r="AU16" s="164">
        <f t="shared" si="27"/>
        <v>0</v>
      </c>
      <c r="AV16" s="164">
        <f t="shared" si="28"/>
        <v>0</v>
      </c>
      <c r="AW16" s="459"/>
      <c r="AX16" s="459"/>
      <c r="AY16" s="456"/>
      <c r="AZ16" s="576"/>
      <c r="BA16" s="145" t="str">
        <f t="shared" si="6"/>
        <v/>
      </c>
      <c r="BB16" s="145" t="str">
        <f t="shared" si="7"/>
        <v/>
      </c>
      <c r="BC16" s="145" t="str">
        <f t="shared" si="8"/>
        <v/>
      </c>
      <c r="BD16" s="203" t="str">
        <f>IF(J16="","",COUNTIF($BC$14:BC16,BC16))</f>
        <v/>
      </c>
      <c r="BE16" s="1" t="str">
        <f t="shared" si="29"/>
        <v/>
      </c>
      <c r="BF16" s="447"/>
      <c r="BG16" s="447"/>
      <c r="BH16" s="447"/>
      <c r="BI16" s="447"/>
      <c r="BJ16" s="447"/>
      <c r="BK16" s="450"/>
      <c r="BL16" s="447"/>
      <c r="BM16" s="447"/>
      <c r="BP16" s="450"/>
      <c r="BQ16" s="447"/>
      <c r="BR16" s="447"/>
      <c r="BS16" s="447"/>
      <c r="BT16" s="447"/>
      <c r="BU16" s="447"/>
      <c r="BV16" s="447"/>
    </row>
    <row r="17" spans="1:74" s="1" customFormat="1" ht="18" customHeight="1" thickTop="1" thickBot="1">
      <c r="A17" s="522">
        <v>2</v>
      </c>
      <c r="B17" s="570" t="s">
        <v>1224</v>
      </c>
      <c r="C17" s="572"/>
      <c r="D17" s="572" t="str">
        <f>IF(C17&gt;0,VLOOKUP(C17,女子登録情報!$A$1:$H$2000,3,0),"")</f>
        <v/>
      </c>
      <c r="E17" s="572" t="str">
        <f>IF(C17&gt;0,VLOOKUP(C17,女子登録情報!$A$1:$H$2000,4,0),"")</f>
        <v/>
      </c>
      <c r="F17" s="364" t="str">
        <f>IF(C17&gt;0,VLOOKUP(C17,女子登録情報!$A$1:$H$2000,8,0),"")</f>
        <v/>
      </c>
      <c r="G17" s="553" t="e">
        <f>IF(F18&gt;0,VLOOKUP(F18,女子登録情報!$M$2:$N$48,2,0),"")</f>
        <v>#N/A</v>
      </c>
      <c r="H17" s="553" t="str">
        <f t="shared" ref="H17" si="30">IF(C17&gt;0,TEXT(C17,"100000000"),"000000000")</f>
        <v>000000000</v>
      </c>
      <c r="I17" s="338" t="s">
        <v>26</v>
      </c>
      <c r="J17" s="339"/>
      <c r="K17" s="340" t="str">
        <f>IF(J17&gt;0,VLOOKUP(J17,女子登録情報!$J$1:$K$22,2,0),"")</f>
        <v/>
      </c>
      <c r="L17" s="338" t="s">
        <v>29</v>
      </c>
      <c r="M17" s="185"/>
      <c r="N17" s="341"/>
      <c r="O17" s="342"/>
      <c r="P17" s="540"/>
      <c r="Q17" s="541"/>
      <c r="R17" s="542"/>
      <c r="S17" s="556"/>
      <c r="T17" s="559"/>
      <c r="U17" s="143"/>
      <c r="V17" s="143"/>
      <c r="W17" s="168">
        <f t="shared" si="10"/>
        <v>0</v>
      </c>
      <c r="X17" s="447" t="str">
        <f t="shared" ref="X17" si="31">IF(C17="","",C17)</f>
        <v/>
      </c>
      <c r="Y17" s="145" t="str">
        <f t="shared" si="2"/>
        <v/>
      </c>
      <c r="Z17" s="145" t="str">
        <f t="shared" si="3"/>
        <v/>
      </c>
      <c r="AA17" s="145" t="str">
        <f t="shared" si="4"/>
        <v/>
      </c>
      <c r="AB17" s="145" t="str">
        <f t="shared" si="5"/>
        <v/>
      </c>
      <c r="AC17" s="178">
        <f t="shared" si="11"/>
        <v>0</v>
      </c>
      <c r="AD17" s="178" t="str">
        <f t="shared" ref="AD17" si="32">IF(D17="","",D17)</f>
        <v/>
      </c>
      <c r="AE17" s="145" t="str">
        <f t="shared" si="12"/>
        <v/>
      </c>
      <c r="AF17" s="145" t="str">
        <f t="shared" si="13"/>
        <v/>
      </c>
      <c r="AG17" s="182" t="str">
        <f t="shared" si="14"/>
        <v/>
      </c>
      <c r="AH17" s="164">
        <f t="shared" si="15"/>
        <v>0</v>
      </c>
      <c r="AJ17" s="164">
        <f t="shared" si="16"/>
        <v>0</v>
      </c>
      <c r="AK17" s="164" t="str">
        <f t="shared" si="17"/>
        <v>00000</v>
      </c>
      <c r="AL17" s="188" t="str">
        <f t="shared" si="18"/>
        <v>0秒0</v>
      </c>
      <c r="AM17" s="189">
        <f t="shared" si="19"/>
        <v>0</v>
      </c>
      <c r="AN17" s="189" t="str">
        <f t="shared" si="20"/>
        <v>0</v>
      </c>
      <c r="AO17" s="189" t="str">
        <f t="shared" si="21"/>
        <v>0</v>
      </c>
      <c r="AP17" s="189" t="str">
        <f t="shared" si="22"/>
        <v>0m</v>
      </c>
      <c r="AQ17" s="189" t="str">
        <f t="shared" si="23"/>
        <v>点</v>
      </c>
      <c r="AR17" s="164">
        <f t="shared" si="24"/>
        <v>0</v>
      </c>
      <c r="AS17" s="144" t="str">
        <f t="shared" si="25"/>
        <v/>
      </c>
      <c r="AT17" s="164">
        <f t="shared" si="26"/>
        <v>0</v>
      </c>
      <c r="AU17" s="164">
        <f t="shared" si="27"/>
        <v>0</v>
      </c>
      <c r="AV17" s="164">
        <f t="shared" si="28"/>
        <v>0</v>
      </c>
      <c r="AW17" s="457">
        <f>IF(S17="",0,COUNTA($S$14:S19))</f>
        <v>0</v>
      </c>
      <c r="AX17" s="457">
        <f>IF(T17="",0,COUNTA($T$14:T19))</f>
        <v>0</v>
      </c>
      <c r="AY17" s="454">
        <f>IF(OR($K17="20200",$K18="20200",$K19="20200"),COUNTIF($K$14:K19,"20200"),0)</f>
        <v>0</v>
      </c>
      <c r="AZ17" s="574">
        <f>IF($AY17=0,0,INDEX($M17:$M19,MATCH("20200",$K17:$K19,0),1))</f>
        <v>0</v>
      </c>
      <c r="BA17" s="145" t="str">
        <f t="shared" si="6"/>
        <v/>
      </c>
      <c r="BB17" s="145" t="str">
        <f t="shared" si="7"/>
        <v/>
      </c>
      <c r="BC17" s="145" t="str">
        <f t="shared" si="8"/>
        <v/>
      </c>
      <c r="BD17" s="203" t="str">
        <f>IF(J17="","",COUNTIF($BC$14:BC17,BC17))</f>
        <v/>
      </c>
      <c r="BE17" s="1" t="str">
        <f t="shared" si="29"/>
        <v/>
      </c>
      <c r="BF17" s="447" t="str">
        <f>IF(D17="","",COUNTIF($AD$14:AD17,AD17))</f>
        <v/>
      </c>
      <c r="BG17" s="447">
        <f t="shared" ref="BG17" si="33">IF(BF17=1,BF17,0)</f>
        <v>0</v>
      </c>
      <c r="BH17" s="447" t="str">
        <f t="shared" ref="BH17:BJ17" si="34">IF(D17="","",$BL17)</f>
        <v/>
      </c>
      <c r="BI17" s="447" t="str">
        <f t="shared" si="34"/>
        <v/>
      </c>
      <c r="BJ17" s="447" t="str">
        <f t="shared" si="34"/>
        <v/>
      </c>
      <c r="BK17" s="448" t="str">
        <f t="shared" ref="BK17" si="35">IFERROR(IF(G17="","",BL17),"")</f>
        <v/>
      </c>
      <c r="BL17" s="447">
        <v>2</v>
      </c>
      <c r="BM17" s="447">
        <f t="shared" ref="BM17" si="36">IF(C17&gt;0,"",IF(COUNTIF(BH17:BK19,BL17)=4,"",1))</f>
        <v>1</v>
      </c>
      <c r="BP17" s="448" t="str">
        <f t="shared" ref="BP17" si="37">IF(AD17="","",IF(AND(COUNTA(J17:J19)=0,COUNTA(S17:T19)=0),1,""))</f>
        <v/>
      </c>
      <c r="BQ17" s="447">
        <f t="shared" ref="BQ17" si="38">IF(AND($AD17="",COUNTA(S17)&gt;0),1,0)</f>
        <v>0</v>
      </c>
      <c r="BR17" s="447">
        <f t="shared" ref="BR17" si="39">IF(AND($AD17="",COUNTA(T17)&gt;0),1,0)</f>
        <v>0</v>
      </c>
      <c r="BS17" s="447" t="str">
        <f t="shared" ref="BS17" si="40">D17&amp;"-"&amp;S17</f>
        <v>-</v>
      </c>
      <c r="BT17" s="447" t="str">
        <f>IF(S17="","",COUNTIF($BS$14:BS17,BS17))</f>
        <v/>
      </c>
      <c r="BU17" s="447" t="str">
        <f t="shared" ref="BU17" si="41">D17&amp;"-"&amp;T17</f>
        <v>-</v>
      </c>
      <c r="BV17" s="447" t="str">
        <f>IF(T17="","",COUNTIF($BU$14:BU17,BU17))</f>
        <v/>
      </c>
    </row>
    <row r="18" spans="1:74" s="1" customFormat="1" ht="18" customHeight="1" thickBot="1">
      <c r="A18" s="523"/>
      <c r="B18" s="571"/>
      <c r="C18" s="573"/>
      <c r="D18" s="573"/>
      <c r="E18" s="573"/>
      <c r="F18" s="343" t="str">
        <f>IF(C17&gt;0,VLOOKUP(C17,女子登録情報!$A$1:$H$2000,5,0),"")</f>
        <v/>
      </c>
      <c r="G18" s="554"/>
      <c r="H18" s="554"/>
      <c r="I18" s="344" t="s">
        <v>30</v>
      </c>
      <c r="J18" s="339"/>
      <c r="K18" s="340" t="str">
        <f>IF(J18&gt;0,VLOOKUP(J18,女子登録情報!$J$1:$K$22,2,0),"")</f>
        <v/>
      </c>
      <c r="L18" s="344" t="s">
        <v>31</v>
      </c>
      <c r="M18" s="345"/>
      <c r="N18" s="341"/>
      <c r="O18" s="342"/>
      <c r="P18" s="562"/>
      <c r="Q18" s="563"/>
      <c r="R18" s="564"/>
      <c r="S18" s="557"/>
      <c r="T18" s="560"/>
      <c r="U18" s="143"/>
      <c r="V18" s="143"/>
      <c r="W18" s="168">
        <f t="shared" si="10"/>
        <v>0</v>
      </c>
      <c r="X18" s="447"/>
      <c r="Y18" s="145" t="str">
        <f t="shared" si="2"/>
        <v/>
      </c>
      <c r="Z18" s="145" t="str">
        <f t="shared" si="3"/>
        <v/>
      </c>
      <c r="AA18" s="145" t="str">
        <f t="shared" si="4"/>
        <v/>
      </c>
      <c r="AB18" s="145" t="str">
        <f t="shared" si="5"/>
        <v/>
      </c>
      <c r="AC18" s="178">
        <f t="shared" si="11"/>
        <v>0</v>
      </c>
      <c r="AD18" s="178" t="str">
        <f t="shared" ref="AD18:AD19" si="42">AD17</f>
        <v/>
      </c>
      <c r="AE18" s="145" t="str">
        <f t="shared" si="12"/>
        <v/>
      </c>
      <c r="AF18" s="145" t="str">
        <f t="shared" si="13"/>
        <v/>
      </c>
      <c r="AG18" s="182" t="str">
        <f t="shared" si="14"/>
        <v/>
      </c>
      <c r="AH18" s="164">
        <f t="shared" si="15"/>
        <v>0</v>
      </c>
      <c r="AJ18" s="164">
        <f t="shared" si="16"/>
        <v>0</v>
      </c>
      <c r="AK18" s="164" t="str">
        <f t="shared" si="17"/>
        <v>00000</v>
      </c>
      <c r="AL18" s="188" t="str">
        <f t="shared" si="18"/>
        <v>0秒0</v>
      </c>
      <c r="AM18" s="189">
        <f t="shared" si="19"/>
        <v>0</v>
      </c>
      <c r="AN18" s="189" t="str">
        <f t="shared" si="20"/>
        <v>0</v>
      </c>
      <c r="AO18" s="189" t="str">
        <f t="shared" si="21"/>
        <v>0</v>
      </c>
      <c r="AP18" s="189" t="str">
        <f t="shared" si="22"/>
        <v>0m</v>
      </c>
      <c r="AQ18" s="189" t="str">
        <f t="shared" si="23"/>
        <v>点</v>
      </c>
      <c r="AR18" s="164">
        <f t="shared" si="24"/>
        <v>0</v>
      </c>
      <c r="AS18" s="144" t="str">
        <f t="shared" si="25"/>
        <v/>
      </c>
      <c r="AT18" s="164">
        <f t="shared" si="26"/>
        <v>0</v>
      </c>
      <c r="AU18" s="164">
        <f t="shared" si="27"/>
        <v>0</v>
      </c>
      <c r="AV18" s="164">
        <f t="shared" si="28"/>
        <v>0</v>
      </c>
      <c r="AW18" s="458"/>
      <c r="AX18" s="458"/>
      <c r="AY18" s="455"/>
      <c r="AZ18" s="575"/>
      <c r="BA18" s="145" t="str">
        <f t="shared" si="6"/>
        <v/>
      </c>
      <c r="BB18" s="145" t="str">
        <f t="shared" si="7"/>
        <v/>
      </c>
      <c r="BC18" s="145" t="str">
        <f t="shared" si="8"/>
        <v/>
      </c>
      <c r="BD18" s="203" t="str">
        <f>IF(J18="","",COUNTIF($BC$14:BC18,BC18))</f>
        <v/>
      </c>
      <c r="BE18" s="1" t="str">
        <f t="shared" si="29"/>
        <v/>
      </c>
      <c r="BF18" s="447"/>
      <c r="BG18" s="447"/>
      <c r="BH18" s="447"/>
      <c r="BI18" s="447"/>
      <c r="BJ18" s="447"/>
      <c r="BK18" s="449"/>
      <c r="BL18" s="447"/>
      <c r="BM18" s="447"/>
      <c r="BP18" s="449"/>
      <c r="BQ18" s="447"/>
      <c r="BR18" s="447"/>
      <c r="BS18" s="447"/>
      <c r="BT18" s="447"/>
      <c r="BU18" s="447"/>
      <c r="BV18" s="447"/>
    </row>
    <row r="19" spans="1:74" s="1" customFormat="1" ht="18" customHeight="1" thickBot="1">
      <c r="A19" s="524"/>
      <c r="B19" s="353" t="s">
        <v>32</v>
      </c>
      <c r="C19" s="354"/>
      <c r="D19" s="565"/>
      <c r="E19" s="565"/>
      <c r="F19" s="566"/>
      <c r="G19" s="555"/>
      <c r="H19" s="555"/>
      <c r="I19" s="348" t="s">
        <v>33</v>
      </c>
      <c r="J19" s="349"/>
      <c r="K19" s="340" t="str">
        <f>IF(J19&gt;0,VLOOKUP(J19,女子登録情報!$J$1:$K$22,2,0),"")</f>
        <v/>
      </c>
      <c r="L19" s="350" t="s">
        <v>34</v>
      </c>
      <c r="M19" s="351"/>
      <c r="N19" s="341"/>
      <c r="O19" s="352"/>
      <c r="P19" s="567"/>
      <c r="Q19" s="568"/>
      <c r="R19" s="569"/>
      <c r="S19" s="558"/>
      <c r="T19" s="561"/>
      <c r="U19" s="143"/>
      <c r="V19" s="143"/>
      <c r="W19" s="168">
        <f t="shared" si="10"/>
        <v>0</v>
      </c>
      <c r="X19" s="447"/>
      <c r="Y19" s="145" t="str">
        <f t="shared" si="2"/>
        <v/>
      </c>
      <c r="Z19" s="145" t="str">
        <f t="shared" si="3"/>
        <v/>
      </c>
      <c r="AA19" s="145" t="str">
        <f t="shared" si="4"/>
        <v/>
      </c>
      <c r="AB19" s="145" t="str">
        <f t="shared" si="5"/>
        <v/>
      </c>
      <c r="AC19" s="178">
        <f t="shared" si="11"/>
        <v>0</v>
      </c>
      <c r="AD19" s="178" t="str">
        <f t="shared" si="42"/>
        <v/>
      </c>
      <c r="AE19" s="145" t="str">
        <f t="shared" si="12"/>
        <v/>
      </c>
      <c r="AF19" s="145" t="str">
        <f t="shared" si="13"/>
        <v/>
      </c>
      <c r="AG19" s="182" t="str">
        <f t="shared" si="14"/>
        <v/>
      </c>
      <c r="AH19" s="164">
        <f t="shared" si="15"/>
        <v>0</v>
      </c>
      <c r="AJ19" s="164">
        <f t="shared" si="16"/>
        <v>0</v>
      </c>
      <c r="AK19" s="164" t="str">
        <f t="shared" si="17"/>
        <v>00000</v>
      </c>
      <c r="AL19" s="188" t="str">
        <f t="shared" si="18"/>
        <v>0秒0</v>
      </c>
      <c r="AM19" s="189">
        <f t="shared" si="19"/>
        <v>0</v>
      </c>
      <c r="AN19" s="189" t="str">
        <f t="shared" si="20"/>
        <v>0</v>
      </c>
      <c r="AO19" s="189" t="str">
        <f t="shared" si="21"/>
        <v>0</v>
      </c>
      <c r="AP19" s="189" t="str">
        <f t="shared" si="22"/>
        <v>0m</v>
      </c>
      <c r="AQ19" s="189" t="str">
        <f t="shared" si="23"/>
        <v>点</v>
      </c>
      <c r="AR19" s="164">
        <f t="shared" si="24"/>
        <v>0</v>
      </c>
      <c r="AS19" s="144" t="str">
        <f t="shared" si="25"/>
        <v/>
      </c>
      <c r="AT19" s="164">
        <f t="shared" si="26"/>
        <v>0</v>
      </c>
      <c r="AU19" s="164">
        <f t="shared" si="27"/>
        <v>0</v>
      </c>
      <c r="AV19" s="164">
        <f t="shared" si="28"/>
        <v>0</v>
      </c>
      <c r="AW19" s="459"/>
      <c r="AX19" s="459"/>
      <c r="AY19" s="456"/>
      <c r="AZ19" s="576"/>
      <c r="BA19" s="145" t="str">
        <f t="shared" si="6"/>
        <v/>
      </c>
      <c r="BB19" s="145" t="str">
        <f t="shared" si="7"/>
        <v/>
      </c>
      <c r="BC19" s="145" t="str">
        <f t="shared" si="8"/>
        <v/>
      </c>
      <c r="BD19" s="203" t="str">
        <f>IF(J19="","",COUNTIF($BC$14:BC19,BC19))</f>
        <v/>
      </c>
      <c r="BE19" s="1" t="str">
        <f t="shared" si="29"/>
        <v/>
      </c>
      <c r="BF19" s="447"/>
      <c r="BG19" s="447"/>
      <c r="BH19" s="447"/>
      <c r="BI19" s="447"/>
      <c r="BJ19" s="447"/>
      <c r="BK19" s="450"/>
      <c r="BL19" s="447"/>
      <c r="BM19" s="447"/>
      <c r="BP19" s="450"/>
      <c r="BQ19" s="447"/>
      <c r="BR19" s="447"/>
      <c r="BS19" s="447"/>
      <c r="BT19" s="447"/>
      <c r="BU19" s="447"/>
      <c r="BV19" s="447"/>
    </row>
    <row r="20" spans="1:74" s="1" customFormat="1" ht="18" customHeight="1" thickTop="1" thickBot="1">
      <c r="A20" s="522">
        <v>3</v>
      </c>
      <c r="B20" s="570" t="s">
        <v>1291</v>
      </c>
      <c r="C20" s="572"/>
      <c r="D20" s="572" t="str">
        <f>IF(C20&gt;0,VLOOKUP(C20,女子登録情報!$A$1:$H$2000,3,0),"")</f>
        <v/>
      </c>
      <c r="E20" s="572" t="str">
        <f>IF(C20&gt;0,VLOOKUP(C20,女子登録情報!$A$1:$H$2000,4,0),"")</f>
        <v/>
      </c>
      <c r="F20" s="364" t="str">
        <f>IF(C20&gt;0,VLOOKUP(C20,女子登録情報!$A$1:$H$2000,8,0),"")</f>
        <v/>
      </c>
      <c r="G20" s="553" t="e">
        <f>IF(F21&gt;0,VLOOKUP(F21,女子登録情報!$M$2:$N$48,2,0),"")</f>
        <v>#N/A</v>
      </c>
      <c r="H20" s="553" t="str">
        <f t="shared" ref="H20" si="43">IF(C20&gt;0,TEXT(C20,"100000000"),"000000000")</f>
        <v>000000000</v>
      </c>
      <c r="I20" s="338" t="s">
        <v>26</v>
      </c>
      <c r="J20" s="339"/>
      <c r="K20" s="340" t="str">
        <f>IF(J20&gt;0,VLOOKUP(J20,女子登録情報!$J$1:$K$22,2,0),"")</f>
        <v/>
      </c>
      <c r="L20" s="338" t="s">
        <v>29</v>
      </c>
      <c r="M20" s="185"/>
      <c r="N20" s="341"/>
      <c r="O20" s="342"/>
      <c r="P20" s="540"/>
      <c r="Q20" s="541"/>
      <c r="R20" s="542"/>
      <c r="S20" s="556"/>
      <c r="T20" s="559"/>
      <c r="U20" s="143"/>
      <c r="V20" s="143"/>
      <c r="W20" s="168">
        <f t="shared" si="10"/>
        <v>0</v>
      </c>
      <c r="X20" s="447" t="str">
        <f t="shared" ref="X20" si="44">IF(C20="","",C20)</f>
        <v/>
      </c>
      <c r="Y20" s="145" t="str">
        <f t="shared" si="2"/>
        <v/>
      </c>
      <c r="Z20" s="145" t="str">
        <f t="shared" si="3"/>
        <v/>
      </c>
      <c r="AA20" s="145" t="str">
        <f t="shared" si="4"/>
        <v/>
      </c>
      <c r="AB20" s="145" t="str">
        <f t="shared" si="5"/>
        <v/>
      </c>
      <c r="AC20" s="178">
        <f t="shared" si="11"/>
        <v>0</v>
      </c>
      <c r="AD20" s="178" t="str">
        <f t="shared" ref="AD20" si="45">IF(D20="","",D20)</f>
        <v/>
      </c>
      <c r="AE20" s="145" t="str">
        <f t="shared" si="12"/>
        <v/>
      </c>
      <c r="AF20" s="145" t="str">
        <f t="shared" si="13"/>
        <v/>
      </c>
      <c r="AG20" s="182" t="str">
        <f t="shared" si="14"/>
        <v/>
      </c>
      <c r="AH20" s="164">
        <f t="shared" si="15"/>
        <v>0</v>
      </c>
      <c r="AJ20" s="164">
        <f t="shared" si="16"/>
        <v>0</v>
      </c>
      <c r="AK20" s="164" t="str">
        <f t="shared" si="17"/>
        <v>00000</v>
      </c>
      <c r="AL20" s="188" t="str">
        <f t="shared" si="18"/>
        <v>0秒0</v>
      </c>
      <c r="AM20" s="189">
        <f t="shared" si="19"/>
        <v>0</v>
      </c>
      <c r="AN20" s="189" t="str">
        <f t="shared" si="20"/>
        <v>0</v>
      </c>
      <c r="AO20" s="189" t="str">
        <f t="shared" si="21"/>
        <v>0</v>
      </c>
      <c r="AP20" s="189" t="str">
        <f t="shared" si="22"/>
        <v>0m</v>
      </c>
      <c r="AQ20" s="189" t="str">
        <f t="shared" si="23"/>
        <v>点</v>
      </c>
      <c r="AR20" s="164">
        <f t="shared" si="24"/>
        <v>0</v>
      </c>
      <c r="AS20" s="144" t="str">
        <f t="shared" si="25"/>
        <v/>
      </c>
      <c r="AT20" s="164">
        <f t="shared" si="26"/>
        <v>0</v>
      </c>
      <c r="AU20" s="164">
        <f t="shared" si="27"/>
        <v>0</v>
      </c>
      <c r="AV20" s="164">
        <f t="shared" si="28"/>
        <v>0</v>
      </c>
      <c r="AW20" s="457">
        <f>IF(S20="",0,COUNTA($S$14:S22))</f>
        <v>0</v>
      </c>
      <c r="AX20" s="457">
        <f>IF(T20="",0,COUNTA($T$14:T22))</f>
        <v>0</v>
      </c>
      <c r="AY20" s="454">
        <f>IF(OR($K20="20200",$K21="20200",$K22="20200"),COUNTIF($K$14:K22,"20200"),0)</f>
        <v>0</v>
      </c>
      <c r="AZ20" s="574">
        <f>IF($AY20=0,0,INDEX($M20:$M22,MATCH("20200",$K20:$K22,0),1))</f>
        <v>0</v>
      </c>
      <c r="BA20" s="145" t="str">
        <f t="shared" si="6"/>
        <v/>
      </c>
      <c r="BB20" s="145" t="str">
        <f t="shared" si="7"/>
        <v/>
      </c>
      <c r="BC20" s="145" t="str">
        <f t="shared" si="8"/>
        <v/>
      </c>
      <c r="BD20" s="203" t="str">
        <f>IF(J20="","",COUNTIF($BC$14:BC20,BC20))</f>
        <v/>
      </c>
      <c r="BE20" s="1" t="str">
        <f t="shared" si="29"/>
        <v/>
      </c>
      <c r="BF20" s="447" t="str">
        <f>IF(D20="","",COUNTIF($AD$14:AD20,AD20))</f>
        <v/>
      </c>
      <c r="BG20" s="447">
        <f t="shared" ref="BG20" si="46">IF(BF20=1,BF20,0)</f>
        <v>0</v>
      </c>
      <c r="BH20" s="447" t="str">
        <f t="shared" ref="BH20:BJ20" si="47">IF(D20="","",$BL20)</f>
        <v/>
      </c>
      <c r="BI20" s="447" t="str">
        <f t="shared" si="47"/>
        <v/>
      </c>
      <c r="BJ20" s="447" t="str">
        <f t="shared" si="47"/>
        <v/>
      </c>
      <c r="BK20" s="448" t="str">
        <f t="shared" ref="BK20" si="48">IFERROR(IF(G20="","",BL20),"")</f>
        <v/>
      </c>
      <c r="BL20" s="447">
        <v>3</v>
      </c>
      <c r="BM20" s="447">
        <f t="shared" ref="BM20" si="49">IF(C20&gt;0,"",IF(COUNTIF(BH20:BK22,BL20)=4,"",1))</f>
        <v>1</v>
      </c>
      <c r="BP20" s="448" t="str">
        <f t="shared" ref="BP20" si="50">IF(AD20="","",IF(AND(COUNTA(J20:J22)=0,COUNTA(S20:T22)=0),1,""))</f>
        <v/>
      </c>
      <c r="BQ20" s="447">
        <f t="shared" ref="BQ20" si="51">IF(AND($AD20="",COUNTA(S20)&gt;0),1,0)</f>
        <v>0</v>
      </c>
      <c r="BR20" s="447">
        <f t="shared" ref="BR20" si="52">IF(AND($AD20="",COUNTA(T20)&gt;0),1,0)</f>
        <v>0</v>
      </c>
      <c r="BS20" s="447" t="str">
        <f t="shared" ref="BS20" si="53">D20&amp;"-"&amp;S20</f>
        <v>-</v>
      </c>
      <c r="BT20" s="447" t="str">
        <f>IF(S20="","",COUNTIF($BS$14:BS20,BS20))</f>
        <v/>
      </c>
      <c r="BU20" s="447" t="str">
        <f t="shared" ref="BU20" si="54">D20&amp;"-"&amp;T20</f>
        <v>-</v>
      </c>
      <c r="BV20" s="447" t="str">
        <f>IF(T20="","",COUNTIF($BU$14:BU20,BU20))</f>
        <v/>
      </c>
    </row>
    <row r="21" spans="1:74" s="1" customFormat="1" ht="18" customHeight="1" thickBot="1">
      <c r="A21" s="523"/>
      <c r="B21" s="571"/>
      <c r="C21" s="573"/>
      <c r="D21" s="573"/>
      <c r="E21" s="573"/>
      <c r="F21" s="343" t="str">
        <f>IF(C20&gt;0,VLOOKUP(C20,女子登録情報!$A$1:$H$2000,5,0),"")</f>
        <v/>
      </c>
      <c r="G21" s="554"/>
      <c r="H21" s="554"/>
      <c r="I21" s="344" t="s">
        <v>30</v>
      </c>
      <c r="J21" s="339"/>
      <c r="K21" s="340" t="str">
        <f>IF(J21&gt;0,VLOOKUP(J21,女子登録情報!$J$1:$K$22,2,0),"")</f>
        <v/>
      </c>
      <c r="L21" s="344" t="s">
        <v>31</v>
      </c>
      <c r="M21" s="345"/>
      <c r="N21" s="341"/>
      <c r="O21" s="342"/>
      <c r="P21" s="562"/>
      <c r="Q21" s="563"/>
      <c r="R21" s="564"/>
      <c r="S21" s="557"/>
      <c r="T21" s="560"/>
      <c r="U21" s="143"/>
      <c r="V21" s="143"/>
      <c r="W21" s="168">
        <f t="shared" si="10"/>
        <v>0</v>
      </c>
      <c r="X21" s="447"/>
      <c r="Y21" s="145" t="str">
        <f t="shared" si="2"/>
        <v/>
      </c>
      <c r="Z21" s="145" t="str">
        <f t="shared" si="3"/>
        <v/>
      </c>
      <c r="AA21" s="145" t="str">
        <f t="shared" si="4"/>
        <v/>
      </c>
      <c r="AB21" s="145" t="str">
        <f t="shared" si="5"/>
        <v/>
      </c>
      <c r="AC21" s="178">
        <f t="shared" si="11"/>
        <v>0</v>
      </c>
      <c r="AD21" s="178" t="str">
        <f t="shared" ref="AD21:AD22" si="55">AD20</f>
        <v/>
      </c>
      <c r="AE21" s="145" t="str">
        <f t="shared" si="12"/>
        <v/>
      </c>
      <c r="AF21" s="145" t="str">
        <f t="shared" si="13"/>
        <v/>
      </c>
      <c r="AG21" s="182" t="str">
        <f t="shared" si="14"/>
        <v/>
      </c>
      <c r="AH21" s="164">
        <f t="shared" si="15"/>
        <v>0</v>
      </c>
      <c r="AJ21" s="164">
        <f t="shared" si="16"/>
        <v>0</v>
      </c>
      <c r="AK21" s="164" t="str">
        <f t="shared" si="17"/>
        <v>00000</v>
      </c>
      <c r="AL21" s="188" t="str">
        <f t="shared" si="18"/>
        <v>0秒0</v>
      </c>
      <c r="AM21" s="189">
        <f t="shared" si="19"/>
        <v>0</v>
      </c>
      <c r="AN21" s="189" t="str">
        <f t="shared" si="20"/>
        <v>0</v>
      </c>
      <c r="AO21" s="189" t="str">
        <f t="shared" si="21"/>
        <v>0</v>
      </c>
      <c r="AP21" s="189" t="str">
        <f t="shared" si="22"/>
        <v>0m</v>
      </c>
      <c r="AQ21" s="189" t="str">
        <f t="shared" si="23"/>
        <v>点</v>
      </c>
      <c r="AR21" s="164">
        <f t="shared" si="24"/>
        <v>0</v>
      </c>
      <c r="AS21" s="144" t="str">
        <f t="shared" si="25"/>
        <v/>
      </c>
      <c r="AT21" s="164">
        <f t="shared" si="26"/>
        <v>0</v>
      </c>
      <c r="AU21" s="164">
        <f t="shared" si="27"/>
        <v>0</v>
      </c>
      <c r="AV21" s="164">
        <f t="shared" si="28"/>
        <v>0</v>
      </c>
      <c r="AW21" s="458"/>
      <c r="AX21" s="458"/>
      <c r="AY21" s="455"/>
      <c r="AZ21" s="575"/>
      <c r="BA21" s="145" t="str">
        <f t="shared" si="6"/>
        <v/>
      </c>
      <c r="BB21" s="145" t="str">
        <f t="shared" si="7"/>
        <v/>
      </c>
      <c r="BC21" s="145" t="str">
        <f t="shared" si="8"/>
        <v/>
      </c>
      <c r="BD21" s="203" t="str">
        <f>IF(J21="","",COUNTIF($BC$14:BC21,BC21))</f>
        <v/>
      </c>
      <c r="BE21" s="1" t="str">
        <f t="shared" si="29"/>
        <v/>
      </c>
      <c r="BF21" s="447"/>
      <c r="BG21" s="447"/>
      <c r="BH21" s="447"/>
      <c r="BI21" s="447"/>
      <c r="BJ21" s="447"/>
      <c r="BK21" s="449"/>
      <c r="BL21" s="447"/>
      <c r="BM21" s="447"/>
      <c r="BP21" s="449"/>
      <c r="BQ21" s="447"/>
      <c r="BR21" s="447"/>
      <c r="BS21" s="447"/>
      <c r="BT21" s="447"/>
      <c r="BU21" s="447"/>
      <c r="BV21" s="447"/>
    </row>
    <row r="22" spans="1:74" s="1" customFormat="1" ht="18" customHeight="1" thickBot="1">
      <c r="A22" s="524"/>
      <c r="B22" s="353" t="s">
        <v>32</v>
      </c>
      <c r="C22" s="354"/>
      <c r="D22" s="565"/>
      <c r="E22" s="565"/>
      <c r="F22" s="566"/>
      <c r="G22" s="555"/>
      <c r="H22" s="555"/>
      <c r="I22" s="348" t="s">
        <v>33</v>
      </c>
      <c r="J22" s="349"/>
      <c r="K22" s="340" t="str">
        <f>IF(J22&gt;0,VLOOKUP(J22,女子登録情報!$J$1:$K$22,2,0),"")</f>
        <v/>
      </c>
      <c r="L22" s="350" t="s">
        <v>34</v>
      </c>
      <c r="M22" s="351"/>
      <c r="N22" s="341"/>
      <c r="O22" s="352"/>
      <c r="P22" s="567"/>
      <c r="Q22" s="568"/>
      <c r="R22" s="569"/>
      <c r="S22" s="558"/>
      <c r="T22" s="561"/>
      <c r="U22" s="143"/>
      <c r="V22" s="143"/>
      <c r="W22" s="168">
        <f t="shared" si="10"/>
        <v>0</v>
      </c>
      <c r="X22" s="447"/>
      <c r="Y22" s="145" t="str">
        <f t="shared" si="2"/>
        <v/>
      </c>
      <c r="Z22" s="145" t="str">
        <f t="shared" si="3"/>
        <v/>
      </c>
      <c r="AA22" s="145" t="str">
        <f t="shared" si="4"/>
        <v/>
      </c>
      <c r="AB22" s="145" t="str">
        <f t="shared" si="5"/>
        <v/>
      </c>
      <c r="AC22" s="178">
        <f t="shared" si="11"/>
        <v>0</v>
      </c>
      <c r="AD22" s="178" t="str">
        <f t="shared" si="55"/>
        <v/>
      </c>
      <c r="AE22" s="145" t="str">
        <f t="shared" si="12"/>
        <v/>
      </c>
      <c r="AF22" s="145" t="str">
        <f t="shared" si="13"/>
        <v/>
      </c>
      <c r="AG22" s="182" t="str">
        <f t="shared" si="14"/>
        <v/>
      </c>
      <c r="AH22" s="164">
        <f t="shared" si="15"/>
        <v>0</v>
      </c>
      <c r="AJ22" s="164">
        <f t="shared" si="16"/>
        <v>0</v>
      </c>
      <c r="AK22" s="164" t="str">
        <f t="shared" si="17"/>
        <v>00000</v>
      </c>
      <c r="AL22" s="188" t="str">
        <f t="shared" si="18"/>
        <v>0秒0</v>
      </c>
      <c r="AM22" s="189">
        <f t="shared" si="19"/>
        <v>0</v>
      </c>
      <c r="AN22" s="189" t="str">
        <f t="shared" si="20"/>
        <v>0</v>
      </c>
      <c r="AO22" s="189" t="str">
        <f t="shared" si="21"/>
        <v>0</v>
      </c>
      <c r="AP22" s="189" t="str">
        <f t="shared" si="22"/>
        <v>0m</v>
      </c>
      <c r="AQ22" s="189" t="str">
        <f t="shared" si="23"/>
        <v>点</v>
      </c>
      <c r="AR22" s="164">
        <f t="shared" si="24"/>
        <v>0</v>
      </c>
      <c r="AS22" s="144" t="str">
        <f t="shared" si="25"/>
        <v/>
      </c>
      <c r="AT22" s="164">
        <f t="shared" si="26"/>
        <v>0</v>
      </c>
      <c r="AU22" s="164">
        <f t="shared" si="27"/>
        <v>0</v>
      </c>
      <c r="AV22" s="164">
        <f t="shared" si="28"/>
        <v>0</v>
      </c>
      <c r="AW22" s="459"/>
      <c r="AX22" s="459"/>
      <c r="AY22" s="456"/>
      <c r="AZ22" s="576"/>
      <c r="BA22" s="145" t="str">
        <f t="shared" si="6"/>
        <v/>
      </c>
      <c r="BB22" s="145" t="str">
        <f t="shared" si="7"/>
        <v/>
      </c>
      <c r="BC22" s="145" t="str">
        <f t="shared" si="8"/>
        <v/>
      </c>
      <c r="BD22" s="203" t="str">
        <f>IF(J22="","",COUNTIF($BC$14:BC22,BC22))</f>
        <v/>
      </c>
      <c r="BE22" s="1" t="str">
        <f t="shared" si="29"/>
        <v/>
      </c>
      <c r="BF22" s="447"/>
      <c r="BG22" s="447"/>
      <c r="BH22" s="447"/>
      <c r="BI22" s="447"/>
      <c r="BJ22" s="447"/>
      <c r="BK22" s="450"/>
      <c r="BL22" s="447"/>
      <c r="BM22" s="447"/>
      <c r="BP22" s="450"/>
      <c r="BQ22" s="447"/>
      <c r="BR22" s="447"/>
      <c r="BS22" s="447"/>
      <c r="BT22" s="447"/>
      <c r="BU22" s="447"/>
      <c r="BV22" s="447"/>
    </row>
    <row r="23" spans="1:74" s="1" customFormat="1" ht="18" customHeight="1" thickTop="1" thickBot="1">
      <c r="A23" s="522">
        <v>4</v>
      </c>
      <c r="B23" s="570" t="s">
        <v>1224</v>
      </c>
      <c r="C23" s="572"/>
      <c r="D23" s="572" t="str">
        <f>IF(C23&gt;0,VLOOKUP(C23,女子登録情報!$A$1:$H$2000,3,0),"")</f>
        <v/>
      </c>
      <c r="E23" s="572" t="str">
        <f>IF(C23&gt;0,VLOOKUP(C23,女子登録情報!$A$1:$H$2000,4,0),"")</f>
        <v/>
      </c>
      <c r="F23" s="337" t="str">
        <f>IF(C23&gt;0,VLOOKUP(C23,女子登録情報!$A$1:$H$2000,8,0),"")</f>
        <v/>
      </c>
      <c r="G23" s="553" t="e">
        <f>IF(F24&gt;0,VLOOKUP(F24,女子登録情報!$M$2:$N$48,2,0),"")</f>
        <v>#N/A</v>
      </c>
      <c r="H23" s="553" t="str">
        <f t="shared" ref="H23" si="56">IF(C23&gt;0,TEXT(C23,"100000000"),"000000000")</f>
        <v>000000000</v>
      </c>
      <c r="I23" s="338" t="s">
        <v>26</v>
      </c>
      <c r="J23" s="339"/>
      <c r="K23" s="340" t="str">
        <f>IF(J23&gt;0,VLOOKUP(J23,女子登録情報!$J$1:$K$22,2,0),"")</f>
        <v/>
      </c>
      <c r="L23" s="338" t="s">
        <v>29</v>
      </c>
      <c r="M23" s="185"/>
      <c r="N23" s="341"/>
      <c r="O23" s="342"/>
      <c r="P23" s="540"/>
      <c r="Q23" s="541"/>
      <c r="R23" s="542"/>
      <c r="S23" s="556"/>
      <c r="T23" s="559"/>
      <c r="W23" s="168">
        <f t="shared" si="10"/>
        <v>0</v>
      </c>
      <c r="X23" s="447" t="str">
        <f t="shared" ref="X23" si="57">IF(C23="","",C23)</f>
        <v/>
      </c>
      <c r="Y23" s="145" t="str">
        <f t="shared" si="2"/>
        <v/>
      </c>
      <c r="Z23" s="145" t="str">
        <f t="shared" si="3"/>
        <v/>
      </c>
      <c r="AA23" s="145" t="str">
        <f t="shared" si="4"/>
        <v/>
      </c>
      <c r="AB23" s="145" t="str">
        <f t="shared" si="5"/>
        <v/>
      </c>
      <c r="AC23" s="178">
        <f t="shared" si="11"/>
        <v>0</v>
      </c>
      <c r="AD23" s="178" t="str">
        <f t="shared" ref="AD23" si="58">IF(D23="","",D23)</f>
        <v/>
      </c>
      <c r="AE23" s="145" t="str">
        <f t="shared" si="12"/>
        <v/>
      </c>
      <c r="AF23" s="145" t="str">
        <f t="shared" si="13"/>
        <v/>
      </c>
      <c r="AG23" s="182" t="str">
        <f t="shared" si="14"/>
        <v/>
      </c>
      <c r="AH23" s="164">
        <f t="shared" si="15"/>
        <v>0</v>
      </c>
      <c r="AJ23" s="164">
        <f t="shared" si="16"/>
        <v>0</v>
      </c>
      <c r="AK23" s="164" t="str">
        <f t="shared" si="17"/>
        <v>00000</v>
      </c>
      <c r="AL23" s="188" t="str">
        <f t="shared" si="18"/>
        <v>0秒0</v>
      </c>
      <c r="AM23" s="189">
        <f t="shared" si="19"/>
        <v>0</v>
      </c>
      <c r="AN23" s="189" t="str">
        <f t="shared" si="20"/>
        <v>0</v>
      </c>
      <c r="AO23" s="189" t="str">
        <f t="shared" si="21"/>
        <v>0</v>
      </c>
      <c r="AP23" s="189" t="str">
        <f t="shared" si="22"/>
        <v>0m</v>
      </c>
      <c r="AQ23" s="189" t="str">
        <f t="shared" si="23"/>
        <v>点</v>
      </c>
      <c r="AR23" s="164">
        <f t="shared" si="24"/>
        <v>0</v>
      </c>
      <c r="AS23" s="144" t="str">
        <f t="shared" si="25"/>
        <v/>
      </c>
      <c r="AT23" s="164">
        <f t="shared" si="26"/>
        <v>0</v>
      </c>
      <c r="AU23" s="164">
        <f t="shared" si="27"/>
        <v>0</v>
      </c>
      <c r="AV23" s="164">
        <f t="shared" si="28"/>
        <v>0</v>
      </c>
      <c r="AW23" s="457">
        <f>IF(S23="",0,COUNTA($S$14:S25))</f>
        <v>0</v>
      </c>
      <c r="AX23" s="457">
        <f>IF(T23="",0,COUNTA($T$14:T25))</f>
        <v>0</v>
      </c>
      <c r="AY23" s="454">
        <f>IF(OR($K23="20200",$K24="20200",$K25="20200"),COUNTIF($K$14:K25,"20200"),0)</f>
        <v>0</v>
      </c>
      <c r="AZ23" s="574">
        <f>IF($AY23=0,0,INDEX($M23:$M25,MATCH("20200",$K23:$K25,0),1))</f>
        <v>0</v>
      </c>
      <c r="BA23" s="145" t="str">
        <f t="shared" si="6"/>
        <v/>
      </c>
      <c r="BB23" s="145" t="str">
        <f t="shared" si="7"/>
        <v/>
      </c>
      <c r="BC23" s="145" t="str">
        <f t="shared" si="8"/>
        <v/>
      </c>
      <c r="BD23" s="203" t="str">
        <f>IF(J23="","",COUNTIF($BC$14:BC23,BC23))</f>
        <v/>
      </c>
      <c r="BE23" s="1" t="str">
        <f t="shared" si="29"/>
        <v/>
      </c>
      <c r="BF23" s="447" t="str">
        <f>IF(D23="","",COUNTIF($AD$14:AD23,AD23))</f>
        <v/>
      </c>
      <c r="BG23" s="447">
        <f t="shared" ref="BG23" si="59">IF(BF23=1,BF23,0)</f>
        <v>0</v>
      </c>
      <c r="BH23" s="447" t="str">
        <f t="shared" ref="BH23:BJ23" si="60">IF(D23="","",$BL23)</f>
        <v/>
      </c>
      <c r="BI23" s="447" t="str">
        <f t="shared" si="60"/>
        <v/>
      </c>
      <c r="BJ23" s="447" t="str">
        <f t="shared" si="60"/>
        <v/>
      </c>
      <c r="BK23" s="448" t="str">
        <f t="shared" ref="BK23" si="61">IFERROR(IF(G23="","",BL23),"")</f>
        <v/>
      </c>
      <c r="BL23" s="447">
        <v>4</v>
      </c>
      <c r="BM23" s="447">
        <f t="shared" ref="BM23" si="62">IF(C23&gt;0,"",IF(COUNTIF(BH23:BK25,BL23)=4,"",1))</f>
        <v>1</v>
      </c>
      <c r="BP23" s="448" t="str">
        <f t="shared" ref="BP23" si="63">IF(AD23="","",IF(AND(COUNTA(J23:J25)=0,COUNTA(S23:T25)=0),1,""))</f>
        <v/>
      </c>
      <c r="BQ23" s="447">
        <f t="shared" ref="BQ23" si="64">IF(AND($AD23="",COUNTA(S23)&gt;0),1,0)</f>
        <v>0</v>
      </c>
      <c r="BR23" s="447">
        <f t="shared" ref="BR23" si="65">IF(AND($AD23="",COUNTA(T23)&gt;0),1,0)</f>
        <v>0</v>
      </c>
      <c r="BS23" s="447" t="str">
        <f t="shared" ref="BS23" si="66">D23&amp;"-"&amp;S23</f>
        <v>-</v>
      </c>
      <c r="BT23" s="447" t="str">
        <f>IF(S23="","",COUNTIF($BS$14:BS23,BS23))</f>
        <v/>
      </c>
      <c r="BU23" s="447" t="str">
        <f t="shared" ref="BU23" si="67">D23&amp;"-"&amp;T23</f>
        <v>-</v>
      </c>
      <c r="BV23" s="447" t="str">
        <f>IF(T23="","",COUNTIF($BU$14:BU23,BU23))</f>
        <v/>
      </c>
    </row>
    <row r="24" spans="1:74" s="1" customFormat="1" ht="18" customHeight="1" thickBot="1">
      <c r="A24" s="523"/>
      <c r="B24" s="571"/>
      <c r="C24" s="573"/>
      <c r="D24" s="573"/>
      <c r="E24" s="573"/>
      <c r="F24" s="343" t="str">
        <f>IF(C23&gt;0,VLOOKUP(C23,女子登録情報!$A$1:$H$2000,5,0),"")</f>
        <v/>
      </c>
      <c r="G24" s="554"/>
      <c r="H24" s="554"/>
      <c r="I24" s="344" t="s">
        <v>30</v>
      </c>
      <c r="J24" s="339"/>
      <c r="K24" s="340" t="str">
        <f>IF(J24&gt;0,VLOOKUP(J24,女子登録情報!$J$1:$K$22,2,0),"")</f>
        <v/>
      </c>
      <c r="L24" s="344" t="s">
        <v>31</v>
      </c>
      <c r="M24" s="345"/>
      <c r="N24" s="341"/>
      <c r="O24" s="342"/>
      <c r="P24" s="562"/>
      <c r="Q24" s="563"/>
      <c r="R24" s="564"/>
      <c r="S24" s="557"/>
      <c r="T24" s="560"/>
      <c r="W24" s="168">
        <f t="shared" si="10"/>
        <v>0</v>
      </c>
      <c r="X24" s="447"/>
      <c r="Y24" s="145" t="str">
        <f t="shared" si="2"/>
        <v/>
      </c>
      <c r="Z24" s="145" t="str">
        <f t="shared" si="3"/>
        <v/>
      </c>
      <c r="AA24" s="145" t="str">
        <f t="shared" si="4"/>
        <v/>
      </c>
      <c r="AB24" s="145" t="str">
        <f t="shared" si="5"/>
        <v/>
      </c>
      <c r="AC24" s="178">
        <f t="shared" si="11"/>
        <v>0</v>
      </c>
      <c r="AD24" s="178" t="str">
        <f t="shared" ref="AD24:AD25" si="68">AD23</f>
        <v/>
      </c>
      <c r="AE24" s="145" t="str">
        <f t="shared" si="12"/>
        <v/>
      </c>
      <c r="AF24" s="145" t="str">
        <f t="shared" si="13"/>
        <v/>
      </c>
      <c r="AG24" s="182" t="str">
        <f t="shared" si="14"/>
        <v/>
      </c>
      <c r="AH24" s="164">
        <f t="shared" si="15"/>
        <v>0</v>
      </c>
      <c r="AJ24" s="164">
        <f t="shared" si="16"/>
        <v>0</v>
      </c>
      <c r="AK24" s="164" t="str">
        <f t="shared" si="17"/>
        <v>00000</v>
      </c>
      <c r="AL24" s="188" t="str">
        <f t="shared" si="18"/>
        <v>0秒0</v>
      </c>
      <c r="AM24" s="189">
        <f t="shared" si="19"/>
        <v>0</v>
      </c>
      <c r="AN24" s="189" t="str">
        <f t="shared" si="20"/>
        <v>0</v>
      </c>
      <c r="AO24" s="189" t="str">
        <f t="shared" si="21"/>
        <v>0</v>
      </c>
      <c r="AP24" s="189" t="str">
        <f t="shared" si="22"/>
        <v>0m</v>
      </c>
      <c r="AQ24" s="189" t="str">
        <f t="shared" si="23"/>
        <v>点</v>
      </c>
      <c r="AR24" s="164">
        <f t="shared" si="24"/>
        <v>0</v>
      </c>
      <c r="AS24" s="144" t="str">
        <f t="shared" si="25"/>
        <v/>
      </c>
      <c r="AT24" s="164">
        <f t="shared" si="26"/>
        <v>0</v>
      </c>
      <c r="AU24" s="164">
        <f t="shared" si="27"/>
        <v>0</v>
      </c>
      <c r="AV24" s="164">
        <f t="shared" si="28"/>
        <v>0</v>
      </c>
      <c r="AW24" s="458"/>
      <c r="AX24" s="458"/>
      <c r="AY24" s="455"/>
      <c r="AZ24" s="575"/>
      <c r="BA24" s="145" t="str">
        <f t="shared" si="6"/>
        <v/>
      </c>
      <c r="BB24" s="145" t="str">
        <f t="shared" si="7"/>
        <v/>
      </c>
      <c r="BC24" s="145" t="str">
        <f t="shared" si="8"/>
        <v/>
      </c>
      <c r="BD24" s="203" t="str">
        <f>IF(J24="","",COUNTIF($BC$14:BC24,BC24))</f>
        <v/>
      </c>
      <c r="BE24" s="1" t="str">
        <f t="shared" si="29"/>
        <v/>
      </c>
      <c r="BF24" s="447"/>
      <c r="BG24" s="447"/>
      <c r="BH24" s="447"/>
      <c r="BI24" s="447"/>
      <c r="BJ24" s="447"/>
      <c r="BK24" s="449"/>
      <c r="BL24" s="447"/>
      <c r="BM24" s="447"/>
      <c r="BP24" s="449"/>
      <c r="BQ24" s="447"/>
      <c r="BR24" s="447"/>
      <c r="BS24" s="447"/>
      <c r="BT24" s="447"/>
      <c r="BU24" s="447"/>
      <c r="BV24" s="447"/>
    </row>
    <row r="25" spans="1:74" s="1" customFormat="1" ht="18" customHeight="1" thickBot="1">
      <c r="A25" s="524"/>
      <c r="B25" s="353" t="s">
        <v>32</v>
      </c>
      <c r="C25" s="354"/>
      <c r="D25" s="565"/>
      <c r="E25" s="565"/>
      <c r="F25" s="566"/>
      <c r="G25" s="555"/>
      <c r="H25" s="555"/>
      <c r="I25" s="348" t="s">
        <v>33</v>
      </c>
      <c r="J25" s="349"/>
      <c r="K25" s="340" t="str">
        <f>IF(J25&gt;0,VLOOKUP(J25,女子登録情報!$J$1:$K$22,2,0),"")</f>
        <v/>
      </c>
      <c r="L25" s="350" t="s">
        <v>34</v>
      </c>
      <c r="M25" s="351"/>
      <c r="N25" s="341"/>
      <c r="O25" s="352"/>
      <c r="P25" s="567"/>
      <c r="Q25" s="568"/>
      <c r="R25" s="569"/>
      <c r="S25" s="558"/>
      <c r="T25" s="561"/>
      <c r="W25" s="168">
        <f t="shared" si="10"/>
        <v>0</v>
      </c>
      <c r="X25" s="447"/>
      <c r="Y25" s="145" t="str">
        <f t="shared" si="2"/>
        <v/>
      </c>
      <c r="Z25" s="145" t="str">
        <f t="shared" si="3"/>
        <v/>
      </c>
      <c r="AA25" s="145" t="str">
        <f t="shared" si="4"/>
        <v/>
      </c>
      <c r="AB25" s="145" t="str">
        <f t="shared" si="5"/>
        <v/>
      </c>
      <c r="AC25" s="178">
        <f t="shared" si="11"/>
        <v>0</v>
      </c>
      <c r="AD25" s="178" t="str">
        <f t="shared" si="68"/>
        <v/>
      </c>
      <c r="AE25" s="145" t="str">
        <f t="shared" si="12"/>
        <v/>
      </c>
      <c r="AF25" s="145" t="str">
        <f t="shared" si="13"/>
        <v/>
      </c>
      <c r="AG25" s="182" t="str">
        <f t="shared" si="14"/>
        <v/>
      </c>
      <c r="AH25" s="164">
        <f t="shared" si="15"/>
        <v>0</v>
      </c>
      <c r="AJ25" s="164">
        <f t="shared" si="16"/>
        <v>0</v>
      </c>
      <c r="AK25" s="164" t="str">
        <f t="shared" si="17"/>
        <v>00000</v>
      </c>
      <c r="AL25" s="188" t="str">
        <f t="shared" si="18"/>
        <v>0秒0</v>
      </c>
      <c r="AM25" s="189">
        <f t="shared" si="19"/>
        <v>0</v>
      </c>
      <c r="AN25" s="189" t="str">
        <f t="shared" si="20"/>
        <v>0</v>
      </c>
      <c r="AO25" s="189" t="str">
        <f t="shared" si="21"/>
        <v>0</v>
      </c>
      <c r="AP25" s="189" t="str">
        <f t="shared" si="22"/>
        <v>0m</v>
      </c>
      <c r="AQ25" s="189" t="str">
        <f t="shared" si="23"/>
        <v>点</v>
      </c>
      <c r="AR25" s="164">
        <f t="shared" si="24"/>
        <v>0</v>
      </c>
      <c r="AS25" s="144" t="str">
        <f t="shared" si="25"/>
        <v/>
      </c>
      <c r="AT25" s="164">
        <f t="shared" si="26"/>
        <v>0</v>
      </c>
      <c r="AU25" s="164">
        <f t="shared" si="27"/>
        <v>0</v>
      </c>
      <c r="AV25" s="164">
        <f t="shared" si="28"/>
        <v>0</v>
      </c>
      <c r="AW25" s="459"/>
      <c r="AX25" s="459"/>
      <c r="AY25" s="456"/>
      <c r="AZ25" s="576"/>
      <c r="BA25" s="145" t="str">
        <f t="shared" si="6"/>
        <v/>
      </c>
      <c r="BB25" s="145" t="str">
        <f t="shared" si="7"/>
        <v/>
      </c>
      <c r="BC25" s="145" t="str">
        <f t="shared" si="8"/>
        <v/>
      </c>
      <c r="BD25" s="203" t="str">
        <f>IF(J25="","",COUNTIF($BC$14:BC25,BC25))</f>
        <v/>
      </c>
      <c r="BE25" s="1" t="str">
        <f t="shared" si="29"/>
        <v/>
      </c>
      <c r="BF25" s="447"/>
      <c r="BG25" s="447"/>
      <c r="BH25" s="447"/>
      <c r="BI25" s="447"/>
      <c r="BJ25" s="447"/>
      <c r="BK25" s="450"/>
      <c r="BL25" s="447"/>
      <c r="BM25" s="447"/>
      <c r="BP25" s="450"/>
      <c r="BQ25" s="447"/>
      <c r="BR25" s="447"/>
      <c r="BS25" s="447"/>
      <c r="BT25" s="447"/>
      <c r="BU25" s="447"/>
      <c r="BV25" s="447"/>
    </row>
    <row r="26" spans="1:74" s="1" customFormat="1" ht="18" customHeight="1" thickTop="1" thickBot="1">
      <c r="A26" s="522">
        <v>5</v>
      </c>
      <c r="B26" s="570" t="s">
        <v>1224</v>
      </c>
      <c r="C26" s="572"/>
      <c r="D26" s="572" t="str">
        <f>IF(C26&gt;0,VLOOKUP(C26,女子登録情報!$A$1:$H$2000,3,0),"")</f>
        <v/>
      </c>
      <c r="E26" s="572" t="str">
        <f>IF(C26&gt;0,VLOOKUP(C26,女子登録情報!$A$1:$H$2000,4,0),"")</f>
        <v/>
      </c>
      <c r="F26" s="337" t="str">
        <f>IF(C26&gt;0,VLOOKUP(C26,女子登録情報!$A$1:$H$2000,8,0),"")</f>
        <v/>
      </c>
      <c r="G26" s="553" t="e">
        <f>IF(F27&gt;0,VLOOKUP(F27,女子登録情報!$M$2:$N$48,2,0),"")</f>
        <v>#N/A</v>
      </c>
      <c r="H26" s="553" t="str">
        <f t="shared" ref="H26" si="69">IF(C26&gt;0,TEXT(C26,"100000000"),"000000000")</f>
        <v>000000000</v>
      </c>
      <c r="I26" s="338" t="s">
        <v>26</v>
      </c>
      <c r="J26" s="339"/>
      <c r="K26" s="340" t="str">
        <f>IF(J26&gt;0,VLOOKUP(J26,女子登録情報!$J$1:$K$22,2,0),"")</f>
        <v/>
      </c>
      <c r="L26" s="338" t="s">
        <v>29</v>
      </c>
      <c r="M26" s="185"/>
      <c r="N26" s="341"/>
      <c r="O26" s="342"/>
      <c r="P26" s="540"/>
      <c r="Q26" s="541"/>
      <c r="R26" s="542"/>
      <c r="S26" s="556"/>
      <c r="T26" s="559"/>
      <c r="W26" s="168">
        <f t="shared" si="10"/>
        <v>0</v>
      </c>
      <c r="X26" s="447" t="str">
        <f t="shared" ref="X26" si="70">IF(C26="","",C26)</f>
        <v/>
      </c>
      <c r="Y26" s="145" t="str">
        <f t="shared" si="2"/>
        <v/>
      </c>
      <c r="Z26" s="145" t="str">
        <f t="shared" si="3"/>
        <v/>
      </c>
      <c r="AA26" s="145" t="str">
        <f t="shared" si="4"/>
        <v/>
      </c>
      <c r="AB26" s="145" t="str">
        <f t="shared" si="5"/>
        <v/>
      </c>
      <c r="AC26" s="178">
        <f t="shared" si="11"/>
        <v>0</v>
      </c>
      <c r="AD26" s="178" t="str">
        <f t="shared" ref="AD26" si="71">IF(D26="","",D26)</f>
        <v/>
      </c>
      <c r="AE26" s="145" t="str">
        <f t="shared" si="12"/>
        <v/>
      </c>
      <c r="AF26" s="145" t="str">
        <f t="shared" si="13"/>
        <v/>
      </c>
      <c r="AG26" s="182" t="str">
        <f t="shared" si="14"/>
        <v/>
      </c>
      <c r="AH26" s="164">
        <f t="shared" si="15"/>
        <v>0</v>
      </c>
      <c r="AJ26" s="164">
        <f t="shared" si="16"/>
        <v>0</v>
      </c>
      <c r="AK26" s="164" t="str">
        <f t="shared" si="17"/>
        <v>00000</v>
      </c>
      <c r="AL26" s="188" t="str">
        <f t="shared" si="18"/>
        <v>0秒0</v>
      </c>
      <c r="AM26" s="189">
        <f t="shared" si="19"/>
        <v>0</v>
      </c>
      <c r="AN26" s="189" t="str">
        <f t="shared" si="20"/>
        <v>0</v>
      </c>
      <c r="AO26" s="189" t="str">
        <f t="shared" si="21"/>
        <v>0</v>
      </c>
      <c r="AP26" s="189" t="str">
        <f t="shared" si="22"/>
        <v>0m</v>
      </c>
      <c r="AQ26" s="189" t="str">
        <f t="shared" si="23"/>
        <v>点</v>
      </c>
      <c r="AR26" s="164">
        <f t="shared" si="24"/>
        <v>0</v>
      </c>
      <c r="AS26" s="144" t="str">
        <f t="shared" si="25"/>
        <v/>
      </c>
      <c r="AT26" s="164">
        <f t="shared" si="26"/>
        <v>0</v>
      </c>
      <c r="AU26" s="164">
        <f t="shared" si="27"/>
        <v>0</v>
      </c>
      <c r="AV26" s="164">
        <f t="shared" si="28"/>
        <v>0</v>
      </c>
      <c r="AW26" s="457">
        <f>IF(S26="",0,COUNTA($S$14:S28))</f>
        <v>0</v>
      </c>
      <c r="AX26" s="457">
        <f>IF(T26="",0,COUNTA($T$14:T28))</f>
        <v>0</v>
      </c>
      <c r="AY26" s="454">
        <f>IF(OR($K26="20200",$K27="20200",$K28="20200"),COUNTIF($K$14:K28,"20200"),0)</f>
        <v>0</v>
      </c>
      <c r="AZ26" s="574">
        <f>IF($AY26=0,0,INDEX($M26:$M28,MATCH("20200",$K26:$K28,0),1))</f>
        <v>0</v>
      </c>
      <c r="BA26" s="145" t="str">
        <f t="shared" si="6"/>
        <v/>
      </c>
      <c r="BB26" s="145" t="str">
        <f t="shared" si="7"/>
        <v/>
      </c>
      <c r="BC26" s="145" t="str">
        <f t="shared" si="8"/>
        <v/>
      </c>
      <c r="BD26" s="203" t="str">
        <f>IF(J26="","",COUNTIF($BC$14:BC26,BC26))</f>
        <v/>
      </c>
      <c r="BE26" s="1" t="str">
        <f t="shared" si="29"/>
        <v/>
      </c>
      <c r="BF26" s="447" t="str">
        <f>IF(D26="","",COUNTIF($AD$14:AD26,AD26))</f>
        <v/>
      </c>
      <c r="BG26" s="447">
        <f t="shared" ref="BG26" si="72">IF(BF26=1,BF26,0)</f>
        <v>0</v>
      </c>
      <c r="BH26" s="447" t="str">
        <f t="shared" ref="BH26:BJ26" si="73">IF(D26="","",$BL26)</f>
        <v/>
      </c>
      <c r="BI26" s="447" t="str">
        <f t="shared" si="73"/>
        <v/>
      </c>
      <c r="BJ26" s="447" t="str">
        <f t="shared" si="73"/>
        <v/>
      </c>
      <c r="BK26" s="448" t="str">
        <f t="shared" ref="BK26" si="74">IFERROR(IF(G26="","",BL26),"")</f>
        <v/>
      </c>
      <c r="BL26" s="447">
        <v>5</v>
      </c>
      <c r="BM26" s="447">
        <f t="shared" ref="BM26" si="75">IF(C26&gt;0,"",IF(COUNTIF(BH26:BK28,BL26)=4,"",1))</f>
        <v>1</v>
      </c>
      <c r="BP26" s="448" t="str">
        <f t="shared" ref="BP26" si="76">IF(AD26="","",IF(AND(COUNTA(J26:J28)=0,COUNTA(S26:T28)=0),1,""))</f>
        <v/>
      </c>
      <c r="BQ26" s="447">
        <f t="shared" ref="BQ26" si="77">IF(AND($AD26="",COUNTA(S26)&gt;0),1,0)</f>
        <v>0</v>
      </c>
      <c r="BR26" s="447">
        <f t="shared" ref="BR26" si="78">IF(AND($AD26="",COUNTA(T26)&gt;0),1,0)</f>
        <v>0</v>
      </c>
      <c r="BS26" s="447" t="str">
        <f t="shared" ref="BS26" si="79">D26&amp;"-"&amp;S26</f>
        <v>-</v>
      </c>
      <c r="BT26" s="447" t="str">
        <f>IF(S26="","",COUNTIF($BS$14:BS26,BS26))</f>
        <v/>
      </c>
      <c r="BU26" s="447" t="str">
        <f t="shared" ref="BU26" si="80">D26&amp;"-"&amp;T26</f>
        <v>-</v>
      </c>
      <c r="BV26" s="447" t="str">
        <f>IF(T26="","",COUNTIF($BU$14:BU26,BU26))</f>
        <v/>
      </c>
    </row>
    <row r="27" spans="1:74" s="1" customFormat="1" ht="18" customHeight="1" thickBot="1">
      <c r="A27" s="523"/>
      <c r="B27" s="571"/>
      <c r="C27" s="573"/>
      <c r="D27" s="573"/>
      <c r="E27" s="573"/>
      <c r="F27" s="343" t="str">
        <f>IF(C26&gt;0,VLOOKUP(C26,女子登録情報!$A$1:$H$2000,5,0),"")</f>
        <v/>
      </c>
      <c r="G27" s="554"/>
      <c r="H27" s="554"/>
      <c r="I27" s="344" t="s">
        <v>30</v>
      </c>
      <c r="J27" s="339"/>
      <c r="K27" s="340" t="str">
        <f>IF(J27&gt;0,VLOOKUP(J27,女子登録情報!$J$1:$K$22,2,0),"")</f>
        <v/>
      </c>
      <c r="L27" s="344" t="s">
        <v>31</v>
      </c>
      <c r="M27" s="345"/>
      <c r="N27" s="341"/>
      <c r="O27" s="342"/>
      <c r="P27" s="562"/>
      <c r="Q27" s="563"/>
      <c r="R27" s="564"/>
      <c r="S27" s="557"/>
      <c r="T27" s="560"/>
      <c r="W27" s="168">
        <f t="shared" si="10"/>
        <v>0</v>
      </c>
      <c r="X27" s="447"/>
      <c r="Y27" s="145" t="str">
        <f t="shared" si="2"/>
        <v/>
      </c>
      <c r="Z27" s="145" t="str">
        <f t="shared" si="3"/>
        <v/>
      </c>
      <c r="AA27" s="145" t="str">
        <f t="shared" si="4"/>
        <v/>
      </c>
      <c r="AB27" s="145" t="str">
        <f t="shared" si="5"/>
        <v/>
      </c>
      <c r="AC27" s="178">
        <f t="shared" si="11"/>
        <v>0</v>
      </c>
      <c r="AD27" s="178" t="str">
        <f t="shared" ref="AD27:AD28" si="81">AD26</f>
        <v/>
      </c>
      <c r="AE27" s="145" t="str">
        <f t="shared" si="12"/>
        <v/>
      </c>
      <c r="AF27" s="145" t="str">
        <f t="shared" si="13"/>
        <v/>
      </c>
      <c r="AG27" s="182" t="str">
        <f t="shared" si="14"/>
        <v/>
      </c>
      <c r="AH27" s="164">
        <f t="shared" si="15"/>
        <v>0</v>
      </c>
      <c r="AJ27" s="164">
        <f t="shared" si="16"/>
        <v>0</v>
      </c>
      <c r="AK27" s="164" t="str">
        <f t="shared" si="17"/>
        <v>00000</v>
      </c>
      <c r="AL27" s="188" t="str">
        <f t="shared" si="18"/>
        <v>0秒0</v>
      </c>
      <c r="AM27" s="189">
        <f t="shared" si="19"/>
        <v>0</v>
      </c>
      <c r="AN27" s="189" t="str">
        <f t="shared" si="20"/>
        <v>0</v>
      </c>
      <c r="AO27" s="189" t="str">
        <f t="shared" si="21"/>
        <v>0</v>
      </c>
      <c r="AP27" s="189" t="str">
        <f t="shared" si="22"/>
        <v>0m</v>
      </c>
      <c r="AQ27" s="189" t="str">
        <f t="shared" si="23"/>
        <v>点</v>
      </c>
      <c r="AR27" s="164">
        <f t="shared" si="24"/>
        <v>0</v>
      </c>
      <c r="AS27" s="144" t="str">
        <f t="shared" si="25"/>
        <v/>
      </c>
      <c r="AT27" s="164">
        <f t="shared" si="26"/>
        <v>0</v>
      </c>
      <c r="AU27" s="164">
        <f t="shared" si="27"/>
        <v>0</v>
      </c>
      <c r="AV27" s="164">
        <f t="shared" si="28"/>
        <v>0</v>
      </c>
      <c r="AW27" s="458"/>
      <c r="AX27" s="458"/>
      <c r="AY27" s="455"/>
      <c r="AZ27" s="575"/>
      <c r="BA27" s="145" t="str">
        <f t="shared" si="6"/>
        <v/>
      </c>
      <c r="BB27" s="145" t="str">
        <f t="shared" si="7"/>
        <v/>
      </c>
      <c r="BC27" s="145" t="str">
        <f t="shared" si="8"/>
        <v/>
      </c>
      <c r="BD27" s="203" t="str">
        <f>IF(J27="","",COUNTIF($BC$14:BC27,BC27))</f>
        <v/>
      </c>
      <c r="BE27" s="1" t="str">
        <f t="shared" si="29"/>
        <v/>
      </c>
      <c r="BF27" s="447"/>
      <c r="BG27" s="447"/>
      <c r="BH27" s="447"/>
      <c r="BI27" s="447"/>
      <c r="BJ27" s="447"/>
      <c r="BK27" s="449"/>
      <c r="BL27" s="447"/>
      <c r="BM27" s="447"/>
      <c r="BP27" s="449"/>
      <c r="BQ27" s="447"/>
      <c r="BR27" s="447"/>
      <c r="BS27" s="447"/>
      <c r="BT27" s="447"/>
      <c r="BU27" s="447"/>
      <c r="BV27" s="447"/>
    </row>
    <row r="28" spans="1:74" s="1" customFormat="1" ht="18" customHeight="1" thickBot="1">
      <c r="A28" s="524"/>
      <c r="B28" s="353" t="s">
        <v>32</v>
      </c>
      <c r="C28" s="354"/>
      <c r="D28" s="565"/>
      <c r="E28" s="565"/>
      <c r="F28" s="566"/>
      <c r="G28" s="555"/>
      <c r="H28" s="555"/>
      <c r="I28" s="348" t="s">
        <v>33</v>
      </c>
      <c r="J28" s="349"/>
      <c r="K28" s="340" t="str">
        <f>IF(J28&gt;0,VLOOKUP(J28,女子登録情報!$J$1:$K$22,2,0),"")</f>
        <v/>
      </c>
      <c r="L28" s="350" t="s">
        <v>34</v>
      </c>
      <c r="M28" s="351"/>
      <c r="N28" s="341"/>
      <c r="O28" s="352"/>
      <c r="P28" s="567"/>
      <c r="Q28" s="568"/>
      <c r="R28" s="569"/>
      <c r="S28" s="558"/>
      <c r="T28" s="561"/>
      <c r="W28" s="168">
        <f t="shared" si="10"/>
        <v>0</v>
      </c>
      <c r="X28" s="447"/>
      <c r="Y28" s="145" t="str">
        <f t="shared" si="2"/>
        <v/>
      </c>
      <c r="Z28" s="145" t="str">
        <f t="shared" si="3"/>
        <v/>
      </c>
      <c r="AA28" s="145" t="str">
        <f t="shared" si="4"/>
        <v/>
      </c>
      <c r="AB28" s="145" t="str">
        <f t="shared" si="5"/>
        <v/>
      </c>
      <c r="AC28" s="178">
        <f t="shared" si="11"/>
        <v>0</v>
      </c>
      <c r="AD28" s="178" t="str">
        <f t="shared" si="81"/>
        <v/>
      </c>
      <c r="AE28" s="145" t="str">
        <f t="shared" si="12"/>
        <v/>
      </c>
      <c r="AF28" s="145" t="str">
        <f t="shared" si="13"/>
        <v/>
      </c>
      <c r="AG28" s="182" t="str">
        <f t="shared" si="14"/>
        <v/>
      </c>
      <c r="AH28" s="164">
        <f t="shared" si="15"/>
        <v>0</v>
      </c>
      <c r="AJ28" s="164">
        <f t="shared" si="16"/>
        <v>0</v>
      </c>
      <c r="AK28" s="164" t="str">
        <f t="shared" si="17"/>
        <v>00000</v>
      </c>
      <c r="AL28" s="188" t="str">
        <f t="shared" si="18"/>
        <v>0秒0</v>
      </c>
      <c r="AM28" s="189">
        <f t="shared" si="19"/>
        <v>0</v>
      </c>
      <c r="AN28" s="189" t="str">
        <f t="shared" si="20"/>
        <v>0</v>
      </c>
      <c r="AO28" s="189" t="str">
        <f t="shared" si="21"/>
        <v>0</v>
      </c>
      <c r="AP28" s="189" t="str">
        <f t="shared" si="22"/>
        <v>0m</v>
      </c>
      <c r="AQ28" s="189" t="str">
        <f t="shared" si="23"/>
        <v>点</v>
      </c>
      <c r="AR28" s="164">
        <f t="shared" si="24"/>
        <v>0</v>
      </c>
      <c r="AS28" s="144" t="str">
        <f t="shared" si="25"/>
        <v/>
      </c>
      <c r="AT28" s="164">
        <f t="shared" si="26"/>
        <v>0</v>
      </c>
      <c r="AU28" s="164">
        <f t="shared" si="27"/>
        <v>0</v>
      </c>
      <c r="AV28" s="164">
        <f t="shared" si="28"/>
        <v>0</v>
      </c>
      <c r="AW28" s="459"/>
      <c r="AX28" s="459"/>
      <c r="AY28" s="456"/>
      <c r="AZ28" s="576"/>
      <c r="BA28" s="145" t="str">
        <f t="shared" si="6"/>
        <v/>
      </c>
      <c r="BB28" s="145" t="str">
        <f t="shared" si="7"/>
        <v/>
      </c>
      <c r="BC28" s="145" t="str">
        <f t="shared" si="8"/>
        <v/>
      </c>
      <c r="BD28" s="203" t="str">
        <f>IF(J28="","",COUNTIF($BC$14:BC28,BC28))</f>
        <v/>
      </c>
      <c r="BE28" s="1" t="str">
        <f t="shared" si="29"/>
        <v/>
      </c>
      <c r="BF28" s="447"/>
      <c r="BG28" s="447"/>
      <c r="BH28" s="447"/>
      <c r="BI28" s="447"/>
      <c r="BJ28" s="447"/>
      <c r="BK28" s="450"/>
      <c r="BL28" s="447"/>
      <c r="BM28" s="447"/>
      <c r="BP28" s="450"/>
      <c r="BQ28" s="447"/>
      <c r="BR28" s="447"/>
      <c r="BS28" s="447"/>
      <c r="BT28" s="447"/>
      <c r="BU28" s="447"/>
      <c r="BV28" s="447"/>
    </row>
    <row r="29" spans="1:74" s="1" customFormat="1" ht="18" customHeight="1" thickTop="1" thickBot="1">
      <c r="A29" s="522">
        <v>6</v>
      </c>
      <c r="B29" s="570" t="s">
        <v>1224</v>
      </c>
      <c r="C29" s="572"/>
      <c r="D29" s="572" t="str">
        <f>IF(C29&gt;0,VLOOKUP(C29,女子登録情報!$A$1:$H$2000,3,0),"")</f>
        <v/>
      </c>
      <c r="E29" s="572" t="str">
        <f>IF(C29&gt;0,VLOOKUP(C29,女子登録情報!$A$1:$H$2000,4,0),"")</f>
        <v/>
      </c>
      <c r="F29" s="337" t="str">
        <f>IF(C29&gt;0,VLOOKUP(C29,女子登録情報!$A$1:$H$2000,8,0),"")</f>
        <v/>
      </c>
      <c r="G29" s="553" t="e">
        <f>IF(F30&gt;0,VLOOKUP(F30,女子登録情報!$M$2:$N$48,2,0),"")</f>
        <v>#N/A</v>
      </c>
      <c r="H29" s="553" t="str">
        <f t="shared" ref="H29" si="82">IF(C29&gt;0,TEXT(C29,"100000000"),"000000000")</f>
        <v>000000000</v>
      </c>
      <c r="I29" s="338" t="s">
        <v>26</v>
      </c>
      <c r="J29" s="339"/>
      <c r="K29" s="340" t="str">
        <f>IF(J29&gt;0,VLOOKUP(J29,女子登録情報!$J$1:$K$22,2,0),"")</f>
        <v/>
      </c>
      <c r="L29" s="338" t="s">
        <v>29</v>
      </c>
      <c r="M29" s="185"/>
      <c r="N29" s="341"/>
      <c r="O29" s="342"/>
      <c r="P29" s="540"/>
      <c r="Q29" s="541"/>
      <c r="R29" s="542"/>
      <c r="S29" s="556"/>
      <c r="T29" s="559"/>
      <c r="W29" s="168">
        <f t="shared" si="10"/>
        <v>0</v>
      </c>
      <c r="X29" s="447" t="str">
        <f t="shared" ref="X29" si="83">IF(C29="","",C29)</f>
        <v/>
      </c>
      <c r="Y29" s="145" t="str">
        <f t="shared" si="2"/>
        <v/>
      </c>
      <c r="Z29" s="145" t="str">
        <f t="shared" si="3"/>
        <v/>
      </c>
      <c r="AA29" s="145" t="str">
        <f t="shared" si="4"/>
        <v/>
      </c>
      <c r="AB29" s="145" t="str">
        <f t="shared" si="5"/>
        <v/>
      </c>
      <c r="AC29" s="178">
        <f t="shared" si="11"/>
        <v>0</v>
      </c>
      <c r="AD29" s="178" t="str">
        <f t="shared" ref="AD29" si="84">IF(D29="","",D29)</f>
        <v/>
      </c>
      <c r="AE29" s="145" t="str">
        <f t="shared" si="12"/>
        <v/>
      </c>
      <c r="AF29" s="145" t="str">
        <f t="shared" si="13"/>
        <v/>
      </c>
      <c r="AG29" s="182" t="str">
        <f t="shared" si="14"/>
        <v/>
      </c>
      <c r="AH29" s="164">
        <f t="shared" si="15"/>
        <v>0</v>
      </c>
      <c r="AJ29" s="164">
        <f t="shared" si="16"/>
        <v>0</v>
      </c>
      <c r="AK29" s="164" t="str">
        <f t="shared" si="17"/>
        <v>00000</v>
      </c>
      <c r="AL29" s="188" t="str">
        <f t="shared" si="18"/>
        <v>0秒0</v>
      </c>
      <c r="AM29" s="189">
        <f t="shared" si="19"/>
        <v>0</v>
      </c>
      <c r="AN29" s="189" t="str">
        <f t="shared" si="20"/>
        <v>0</v>
      </c>
      <c r="AO29" s="189" t="str">
        <f t="shared" si="21"/>
        <v>0</v>
      </c>
      <c r="AP29" s="189" t="str">
        <f t="shared" si="22"/>
        <v>0m</v>
      </c>
      <c r="AQ29" s="189" t="str">
        <f t="shared" si="23"/>
        <v>点</v>
      </c>
      <c r="AR29" s="164">
        <f t="shared" si="24"/>
        <v>0</v>
      </c>
      <c r="AS29" s="144" t="str">
        <f t="shared" si="25"/>
        <v/>
      </c>
      <c r="AT29" s="164">
        <f t="shared" si="26"/>
        <v>0</v>
      </c>
      <c r="AU29" s="164">
        <f t="shared" si="27"/>
        <v>0</v>
      </c>
      <c r="AV29" s="164">
        <f t="shared" si="28"/>
        <v>0</v>
      </c>
      <c r="AW29" s="457">
        <f>IF(S29="",0,COUNTA($S$14:S31))</f>
        <v>0</v>
      </c>
      <c r="AX29" s="457">
        <f>IF(T29="",0,COUNTA($T$14:T31))</f>
        <v>0</v>
      </c>
      <c r="AY29" s="454">
        <f>IF(OR($K29="20200",$K30="20200",$K31="20200"),COUNTIF($K$14:K31,"20200"),0)</f>
        <v>0</v>
      </c>
      <c r="AZ29" s="574">
        <f>IF($AY29=0,0,INDEX($M29:$M31,MATCH("20200",$K29:$K31,0),1))</f>
        <v>0</v>
      </c>
      <c r="BA29" s="145" t="str">
        <f t="shared" si="6"/>
        <v/>
      </c>
      <c r="BB29" s="145" t="str">
        <f t="shared" si="7"/>
        <v/>
      </c>
      <c r="BC29" s="145" t="str">
        <f t="shared" si="8"/>
        <v/>
      </c>
      <c r="BD29" s="203" t="str">
        <f>IF(J29="","",COUNTIF($BC$14:BC29,BC29))</f>
        <v/>
      </c>
      <c r="BE29" s="1" t="str">
        <f t="shared" si="29"/>
        <v/>
      </c>
      <c r="BF29" s="447" t="str">
        <f>IF(D29="","",COUNTIF($AD$14:AD29,AD29))</f>
        <v/>
      </c>
      <c r="BG29" s="447">
        <f t="shared" ref="BG29" si="85">IF(BF29=1,BF29,0)</f>
        <v>0</v>
      </c>
      <c r="BH29" s="447" t="str">
        <f t="shared" ref="BH29:BJ29" si="86">IF(D29="","",$BL29)</f>
        <v/>
      </c>
      <c r="BI29" s="447" t="str">
        <f t="shared" si="86"/>
        <v/>
      </c>
      <c r="BJ29" s="447" t="str">
        <f t="shared" si="86"/>
        <v/>
      </c>
      <c r="BK29" s="448" t="str">
        <f t="shared" ref="BK29" si="87">IFERROR(IF(G29="","",BL29),"")</f>
        <v/>
      </c>
      <c r="BL29" s="447">
        <v>6</v>
      </c>
      <c r="BM29" s="447">
        <f t="shared" ref="BM29" si="88">IF(C29&gt;0,"",IF(COUNTIF(BH29:BK31,BL29)=4,"",1))</f>
        <v>1</v>
      </c>
      <c r="BP29" s="448" t="str">
        <f t="shared" ref="BP29" si="89">IF(AD29="","",IF(AND(COUNTA(J29:J31)=0,COUNTA(S29:T31)=0),1,""))</f>
        <v/>
      </c>
      <c r="BQ29" s="447">
        <f t="shared" ref="BQ29" si="90">IF(AND($AD29="",COUNTA(S29)&gt;0),1,0)</f>
        <v>0</v>
      </c>
      <c r="BR29" s="447">
        <f t="shared" ref="BR29" si="91">IF(AND($AD29="",COUNTA(T29)&gt;0),1,0)</f>
        <v>0</v>
      </c>
      <c r="BS29" s="447" t="str">
        <f t="shared" ref="BS29" si="92">D29&amp;"-"&amp;S29</f>
        <v>-</v>
      </c>
      <c r="BT29" s="447" t="str">
        <f>IF(S29="","",COUNTIF($BS$14:BS29,BS29))</f>
        <v/>
      </c>
      <c r="BU29" s="447" t="str">
        <f t="shared" ref="BU29" si="93">D29&amp;"-"&amp;T29</f>
        <v>-</v>
      </c>
      <c r="BV29" s="447" t="str">
        <f>IF(T29="","",COUNTIF($BU$14:BU29,BU29))</f>
        <v/>
      </c>
    </row>
    <row r="30" spans="1:74" s="1" customFormat="1" ht="18" customHeight="1" thickBot="1">
      <c r="A30" s="523"/>
      <c r="B30" s="571"/>
      <c r="C30" s="573"/>
      <c r="D30" s="573"/>
      <c r="E30" s="573"/>
      <c r="F30" s="343" t="str">
        <f>IF(C29&gt;0,VLOOKUP(C29,女子登録情報!$A$1:$H$2000,5,0),"")</f>
        <v/>
      </c>
      <c r="G30" s="554"/>
      <c r="H30" s="554"/>
      <c r="I30" s="344" t="s">
        <v>30</v>
      </c>
      <c r="J30" s="339"/>
      <c r="K30" s="340" t="str">
        <f>IF(J30&gt;0,VLOOKUP(J30,女子登録情報!$J$1:$K$22,2,0),"")</f>
        <v/>
      </c>
      <c r="L30" s="344" t="s">
        <v>31</v>
      </c>
      <c r="M30" s="345"/>
      <c r="N30" s="341"/>
      <c r="O30" s="342"/>
      <c r="P30" s="562"/>
      <c r="Q30" s="563"/>
      <c r="R30" s="564"/>
      <c r="S30" s="557"/>
      <c r="T30" s="560"/>
      <c r="W30" s="168">
        <f t="shared" si="10"/>
        <v>0</v>
      </c>
      <c r="X30" s="447"/>
      <c r="Y30" s="145" t="str">
        <f t="shared" si="2"/>
        <v/>
      </c>
      <c r="Z30" s="145" t="str">
        <f t="shared" si="3"/>
        <v/>
      </c>
      <c r="AA30" s="145" t="str">
        <f t="shared" si="4"/>
        <v/>
      </c>
      <c r="AB30" s="145" t="str">
        <f t="shared" si="5"/>
        <v/>
      </c>
      <c r="AC30" s="178">
        <f t="shared" si="11"/>
        <v>0</v>
      </c>
      <c r="AD30" s="178" t="str">
        <f t="shared" ref="AD30:AD31" si="94">AD29</f>
        <v/>
      </c>
      <c r="AE30" s="145" t="str">
        <f t="shared" si="12"/>
        <v/>
      </c>
      <c r="AF30" s="145" t="str">
        <f t="shared" si="13"/>
        <v/>
      </c>
      <c r="AG30" s="182" t="str">
        <f t="shared" si="14"/>
        <v/>
      </c>
      <c r="AH30" s="164">
        <f t="shared" si="15"/>
        <v>0</v>
      </c>
      <c r="AJ30" s="164">
        <f t="shared" si="16"/>
        <v>0</v>
      </c>
      <c r="AK30" s="164" t="str">
        <f t="shared" si="17"/>
        <v>00000</v>
      </c>
      <c r="AL30" s="188" t="str">
        <f t="shared" si="18"/>
        <v>0秒0</v>
      </c>
      <c r="AM30" s="189">
        <f t="shared" si="19"/>
        <v>0</v>
      </c>
      <c r="AN30" s="189" t="str">
        <f t="shared" si="20"/>
        <v>0</v>
      </c>
      <c r="AO30" s="189" t="str">
        <f t="shared" si="21"/>
        <v>0</v>
      </c>
      <c r="AP30" s="189" t="str">
        <f t="shared" si="22"/>
        <v>0m</v>
      </c>
      <c r="AQ30" s="189" t="str">
        <f t="shared" si="23"/>
        <v>点</v>
      </c>
      <c r="AR30" s="164">
        <f t="shared" si="24"/>
        <v>0</v>
      </c>
      <c r="AS30" s="144" t="str">
        <f t="shared" si="25"/>
        <v/>
      </c>
      <c r="AT30" s="164">
        <f t="shared" si="26"/>
        <v>0</v>
      </c>
      <c r="AU30" s="164">
        <f t="shared" si="27"/>
        <v>0</v>
      </c>
      <c r="AV30" s="164">
        <f t="shared" si="28"/>
        <v>0</v>
      </c>
      <c r="AW30" s="458"/>
      <c r="AX30" s="458"/>
      <c r="AY30" s="455"/>
      <c r="AZ30" s="575"/>
      <c r="BA30" s="145" t="str">
        <f t="shared" si="6"/>
        <v/>
      </c>
      <c r="BB30" s="145" t="str">
        <f t="shared" si="7"/>
        <v/>
      </c>
      <c r="BC30" s="145" t="str">
        <f t="shared" si="8"/>
        <v/>
      </c>
      <c r="BD30" s="203" t="str">
        <f>IF(J30="","",COUNTIF($BC$14:BC30,BC30))</f>
        <v/>
      </c>
      <c r="BE30" s="1" t="str">
        <f t="shared" si="29"/>
        <v/>
      </c>
      <c r="BF30" s="447"/>
      <c r="BG30" s="447"/>
      <c r="BH30" s="447"/>
      <c r="BI30" s="447"/>
      <c r="BJ30" s="447"/>
      <c r="BK30" s="449"/>
      <c r="BL30" s="447"/>
      <c r="BM30" s="447"/>
      <c r="BP30" s="449"/>
      <c r="BQ30" s="447"/>
      <c r="BR30" s="447"/>
      <c r="BS30" s="447"/>
      <c r="BT30" s="447"/>
      <c r="BU30" s="447"/>
      <c r="BV30" s="447"/>
    </row>
    <row r="31" spans="1:74" s="1" customFormat="1" ht="18" customHeight="1" thickBot="1">
      <c r="A31" s="524"/>
      <c r="B31" s="353" t="s">
        <v>32</v>
      </c>
      <c r="C31" s="354"/>
      <c r="D31" s="565"/>
      <c r="E31" s="565"/>
      <c r="F31" s="566"/>
      <c r="G31" s="555"/>
      <c r="H31" s="555"/>
      <c r="I31" s="348" t="s">
        <v>33</v>
      </c>
      <c r="J31" s="349"/>
      <c r="K31" s="340" t="str">
        <f>IF(J31&gt;0,VLOOKUP(J31,女子登録情報!$J$1:$K$22,2,0),"")</f>
        <v/>
      </c>
      <c r="L31" s="350" t="s">
        <v>34</v>
      </c>
      <c r="M31" s="351"/>
      <c r="N31" s="341"/>
      <c r="O31" s="352"/>
      <c r="P31" s="567"/>
      <c r="Q31" s="568"/>
      <c r="R31" s="569"/>
      <c r="S31" s="558"/>
      <c r="T31" s="561"/>
      <c r="W31" s="168">
        <f t="shared" si="10"/>
        <v>0</v>
      </c>
      <c r="X31" s="447"/>
      <c r="Y31" s="145" t="str">
        <f t="shared" si="2"/>
        <v/>
      </c>
      <c r="Z31" s="145" t="str">
        <f t="shared" si="3"/>
        <v/>
      </c>
      <c r="AA31" s="145" t="str">
        <f t="shared" si="4"/>
        <v/>
      </c>
      <c r="AB31" s="145" t="str">
        <f t="shared" si="5"/>
        <v/>
      </c>
      <c r="AC31" s="178">
        <f t="shared" si="11"/>
        <v>0</v>
      </c>
      <c r="AD31" s="178" t="str">
        <f t="shared" si="94"/>
        <v/>
      </c>
      <c r="AE31" s="145" t="str">
        <f t="shared" si="12"/>
        <v/>
      </c>
      <c r="AF31" s="145" t="str">
        <f t="shared" si="13"/>
        <v/>
      </c>
      <c r="AG31" s="182" t="str">
        <f t="shared" si="14"/>
        <v/>
      </c>
      <c r="AH31" s="164">
        <f t="shared" si="15"/>
        <v>0</v>
      </c>
      <c r="AJ31" s="164">
        <f t="shared" si="16"/>
        <v>0</v>
      </c>
      <c r="AK31" s="164" t="str">
        <f t="shared" si="17"/>
        <v>00000</v>
      </c>
      <c r="AL31" s="188" t="str">
        <f t="shared" si="18"/>
        <v>0秒0</v>
      </c>
      <c r="AM31" s="189">
        <f t="shared" si="19"/>
        <v>0</v>
      </c>
      <c r="AN31" s="189" t="str">
        <f t="shared" si="20"/>
        <v>0</v>
      </c>
      <c r="AO31" s="189" t="str">
        <f t="shared" si="21"/>
        <v>0</v>
      </c>
      <c r="AP31" s="189" t="str">
        <f t="shared" si="22"/>
        <v>0m</v>
      </c>
      <c r="AQ31" s="189" t="str">
        <f t="shared" si="23"/>
        <v>点</v>
      </c>
      <c r="AR31" s="164">
        <f t="shared" si="24"/>
        <v>0</v>
      </c>
      <c r="AS31" s="144" t="str">
        <f t="shared" si="25"/>
        <v/>
      </c>
      <c r="AT31" s="164">
        <f t="shared" si="26"/>
        <v>0</v>
      </c>
      <c r="AU31" s="164">
        <f t="shared" si="27"/>
        <v>0</v>
      </c>
      <c r="AV31" s="164">
        <f t="shared" si="28"/>
        <v>0</v>
      </c>
      <c r="AW31" s="459"/>
      <c r="AX31" s="459"/>
      <c r="AY31" s="456"/>
      <c r="AZ31" s="576"/>
      <c r="BA31" s="145" t="str">
        <f t="shared" si="6"/>
        <v/>
      </c>
      <c r="BB31" s="145" t="str">
        <f t="shared" si="7"/>
        <v/>
      </c>
      <c r="BC31" s="145" t="str">
        <f t="shared" si="8"/>
        <v/>
      </c>
      <c r="BD31" s="203" t="str">
        <f>IF(J31="","",COUNTIF($BC$14:BC31,BC31))</f>
        <v/>
      </c>
      <c r="BE31" s="1" t="str">
        <f t="shared" si="29"/>
        <v/>
      </c>
      <c r="BF31" s="447"/>
      <c r="BG31" s="447"/>
      <c r="BH31" s="447"/>
      <c r="BI31" s="447"/>
      <c r="BJ31" s="447"/>
      <c r="BK31" s="450"/>
      <c r="BL31" s="447"/>
      <c r="BM31" s="447"/>
      <c r="BP31" s="450"/>
      <c r="BQ31" s="447"/>
      <c r="BR31" s="447"/>
      <c r="BS31" s="447"/>
      <c r="BT31" s="447"/>
      <c r="BU31" s="447"/>
      <c r="BV31" s="447"/>
    </row>
    <row r="32" spans="1:74" s="1" customFormat="1" ht="18" customHeight="1" thickTop="1" thickBot="1">
      <c r="A32" s="522">
        <v>7</v>
      </c>
      <c r="B32" s="570" t="s">
        <v>1224</v>
      </c>
      <c r="C32" s="572"/>
      <c r="D32" s="572" t="str">
        <f>IF(C32&gt;0,VLOOKUP(C32,女子登録情報!$A$1:$H$2000,3,0),"")</f>
        <v/>
      </c>
      <c r="E32" s="572" t="str">
        <f>IF(C32&gt;0,VLOOKUP(C32,女子登録情報!$A$1:$H$2000,4,0),"")</f>
        <v/>
      </c>
      <c r="F32" s="337" t="str">
        <f>IF(C32&gt;0,VLOOKUP(C32,女子登録情報!$A$1:$H$2000,8,0),"")</f>
        <v/>
      </c>
      <c r="G32" s="553" t="e">
        <f>IF(F33&gt;0,VLOOKUP(F33,女子登録情報!$M$2:$N$48,2,0),"")</f>
        <v>#N/A</v>
      </c>
      <c r="H32" s="553" t="str">
        <f t="shared" ref="H32" si="95">IF(C32&gt;0,TEXT(C32,"100000000"),"000000000")</f>
        <v>000000000</v>
      </c>
      <c r="I32" s="338" t="s">
        <v>26</v>
      </c>
      <c r="J32" s="339"/>
      <c r="K32" s="340" t="str">
        <f>IF(J32&gt;0,VLOOKUP(J32,女子登録情報!$J$1:$K$22,2,0),"")</f>
        <v/>
      </c>
      <c r="L32" s="338" t="s">
        <v>29</v>
      </c>
      <c r="M32" s="185"/>
      <c r="N32" s="341"/>
      <c r="O32" s="342"/>
      <c r="P32" s="540"/>
      <c r="Q32" s="541"/>
      <c r="R32" s="542"/>
      <c r="S32" s="556"/>
      <c r="T32" s="559"/>
      <c r="W32" s="168">
        <f t="shared" si="10"/>
        <v>0</v>
      </c>
      <c r="X32" s="447" t="str">
        <f t="shared" ref="X32" si="96">IF(C32="","",C32)</f>
        <v/>
      </c>
      <c r="Y32" s="145" t="str">
        <f t="shared" si="2"/>
        <v/>
      </c>
      <c r="Z32" s="145" t="str">
        <f t="shared" si="3"/>
        <v/>
      </c>
      <c r="AA32" s="145" t="str">
        <f t="shared" si="4"/>
        <v/>
      </c>
      <c r="AB32" s="145" t="str">
        <f t="shared" si="5"/>
        <v/>
      </c>
      <c r="AC32" s="178">
        <f t="shared" si="11"/>
        <v>0</v>
      </c>
      <c r="AD32" s="178" t="str">
        <f t="shared" ref="AD32" si="97">IF(D32="","",D32)</f>
        <v/>
      </c>
      <c r="AE32" s="145" t="str">
        <f t="shared" si="12"/>
        <v/>
      </c>
      <c r="AF32" s="145" t="str">
        <f t="shared" si="13"/>
        <v/>
      </c>
      <c r="AG32" s="182" t="str">
        <f t="shared" si="14"/>
        <v/>
      </c>
      <c r="AH32" s="164">
        <f t="shared" si="15"/>
        <v>0</v>
      </c>
      <c r="AJ32" s="164">
        <f t="shared" si="16"/>
        <v>0</v>
      </c>
      <c r="AK32" s="164" t="str">
        <f t="shared" si="17"/>
        <v>00000</v>
      </c>
      <c r="AL32" s="188" t="str">
        <f t="shared" si="18"/>
        <v>0秒0</v>
      </c>
      <c r="AM32" s="189">
        <f t="shared" si="19"/>
        <v>0</v>
      </c>
      <c r="AN32" s="189" t="str">
        <f t="shared" si="20"/>
        <v>0</v>
      </c>
      <c r="AO32" s="189" t="str">
        <f t="shared" si="21"/>
        <v>0</v>
      </c>
      <c r="AP32" s="189" t="str">
        <f t="shared" si="22"/>
        <v>0m</v>
      </c>
      <c r="AQ32" s="189" t="str">
        <f t="shared" si="23"/>
        <v>点</v>
      </c>
      <c r="AR32" s="164">
        <f t="shared" si="24"/>
        <v>0</v>
      </c>
      <c r="AS32" s="144" t="str">
        <f t="shared" si="25"/>
        <v/>
      </c>
      <c r="AT32" s="164">
        <f t="shared" si="26"/>
        <v>0</v>
      </c>
      <c r="AU32" s="164">
        <f t="shared" si="27"/>
        <v>0</v>
      </c>
      <c r="AV32" s="164">
        <f t="shared" si="28"/>
        <v>0</v>
      </c>
      <c r="AW32" s="457">
        <f>IF(S32="",0,COUNTA($S$14:S34))</f>
        <v>0</v>
      </c>
      <c r="AX32" s="457">
        <f>IF(T32="",0,COUNTA($T$14:T34))</f>
        <v>0</v>
      </c>
      <c r="AY32" s="454">
        <f>IF(OR($K32="20200",$K33="20200",$K34="20200"),COUNTIF($K$14:K34,"20200"),0)</f>
        <v>0</v>
      </c>
      <c r="AZ32" s="574">
        <f>IF($AY32=0,0,INDEX($M32:$M34,MATCH("20200",$K32:$K34,0),1))</f>
        <v>0</v>
      </c>
      <c r="BA32" s="145" t="str">
        <f t="shared" si="6"/>
        <v/>
      </c>
      <c r="BB32" s="145" t="str">
        <f t="shared" si="7"/>
        <v/>
      </c>
      <c r="BC32" s="145" t="str">
        <f t="shared" si="8"/>
        <v/>
      </c>
      <c r="BD32" s="203" t="str">
        <f>IF(J32="","",COUNTIF($BC$14:BC32,BC32))</f>
        <v/>
      </c>
      <c r="BE32" s="1" t="str">
        <f t="shared" si="29"/>
        <v/>
      </c>
      <c r="BF32" s="447" t="str">
        <f>IF(D32="","",COUNTIF($AD$14:AD32,AD32))</f>
        <v/>
      </c>
      <c r="BG32" s="447">
        <f t="shared" ref="BG32" si="98">IF(BF32=1,BF32,0)</f>
        <v>0</v>
      </c>
      <c r="BH32" s="447" t="str">
        <f t="shared" ref="BH32:BJ32" si="99">IF(D32="","",$BL32)</f>
        <v/>
      </c>
      <c r="BI32" s="447" t="str">
        <f t="shared" si="99"/>
        <v/>
      </c>
      <c r="BJ32" s="447" t="str">
        <f t="shared" si="99"/>
        <v/>
      </c>
      <c r="BK32" s="448" t="str">
        <f t="shared" ref="BK32" si="100">IFERROR(IF(G32="","",BL32),"")</f>
        <v/>
      </c>
      <c r="BL32" s="447">
        <v>7</v>
      </c>
      <c r="BM32" s="447">
        <f t="shared" ref="BM32" si="101">IF(C32&gt;0,"",IF(COUNTIF(BH32:BK34,BL32)=4,"",1))</f>
        <v>1</v>
      </c>
      <c r="BP32" s="448" t="str">
        <f t="shared" ref="BP32" si="102">IF(AD32="","",IF(AND(COUNTA(J32:J34)=0,COUNTA(S32:T34)=0),1,""))</f>
        <v/>
      </c>
      <c r="BQ32" s="447">
        <f t="shared" ref="BQ32" si="103">IF(AND($AD32="",COUNTA(S32)&gt;0),1,0)</f>
        <v>0</v>
      </c>
      <c r="BR32" s="447">
        <f t="shared" ref="BR32" si="104">IF(AND($AD32="",COUNTA(T32)&gt;0),1,0)</f>
        <v>0</v>
      </c>
      <c r="BS32" s="447" t="str">
        <f t="shared" ref="BS32" si="105">D32&amp;"-"&amp;S32</f>
        <v>-</v>
      </c>
      <c r="BT32" s="447" t="str">
        <f>IF(S32="","",COUNTIF($BS$14:BS32,BS32))</f>
        <v/>
      </c>
      <c r="BU32" s="447" t="str">
        <f t="shared" ref="BU32" si="106">D32&amp;"-"&amp;T32</f>
        <v>-</v>
      </c>
      <c r="BV32" s="447" t="str">
        <f>IF(T32="","",COUNTIF($BU$14:BU32,BU32))</f>
        <v/>
      </c>
    </row>
    <row r="33" spans="1:74" s="1" customFormat="1" ht="18" customHeight="1" thickBot="1">
      <c r="A33" s="523"/>
      <c r="B33" s="571"/>
      <c r="C33" s="573"/>
      <c r="D33" s="573"/>
      <c r="E33" s="573"/>
      <c r="F33" s="343" t="str">
        <f>IF(C32&gt;0,VLOOKUP(C32,女子登録情報!$A$1:$H$2000,5,0),"")</f>
        <v/>
      </c>
      <c r="G33" s="554"/>
      <c r="H33" s="554"/>
      <c r="I33" s="344" t="s">
        <v>30</v>
      </c>
      <c r="J33" s="339"/>
      <c r="K33" s="340" t="str">
        <f>IF(J33&gt;0,VLOOKUP(J33,女子登録情報!$J$1:$K$22,2,0),"")</f>
        <v/>
      </c>
      <c r="L33" s="344" t="s">
        <v>31</v>
      </c>
      <c r="M33" s="345"/>
      <c r="N33" s="341"/>
      <c r="O33" s="342"/>
      <c r="P33" s="562"/>
      <c r="Q33" s="563"/>
      <c r="R33" s="564"/>
      <c r="S33" s="557"/>
      <c r="T33" s="560"/>
      <c r="W33" s="168">
        <f t="shared" si="10"/>
        <v>0</v>
      </c>
      <c r="X33" s="447"/>
      <c r="Y33" s="145" t="str">
        <f t="shared" si="2"/>
        <v/>
      </c>
      <c r="Z33" s="145" t="str">
        <f t="shared" si="3"/>
        <v/>
      </c>
      <c r="AA33" s="145" t="str">
        <f t="shared" si="4"/>
        <v/>
      </c>
      <c r="AB33" s="145" t="str">
        <f t="shared" si="5"/>
        <v/>
      </c>
      <c r="AC33" s="178">
        <f t="shared" si="11"/>
        <v>0</v>
      </c>
      <c r="AD33" s="178" t="str">
        <f t="shared" ref="AD33:AD34" si="107">AD32</f>
        <v/>
      </c>
      <c r="AE33" s="145" t="str">
        <f t="shared" si="12"/>
        <v/>
      </c>
      <c r="AF33" s="145" t="str">
        <f t="shared" si="13"/>
        <v/>
      </c>
      <c r="AG33" s="182" t="str">
        <f t="shared" si="14"/>
        <v/>
      </c>
      <c r="AH33" s="164">
        <f t="shared" si="15"/>
        <v>0</v>
      </c>
      <c r="AJ33" s="164">
        <f t="shared" si="16"/>
        <v>0</v>
      </c>
      <c r="AK33" s="164" t="str">
        <f t="shared" si="17"/>
        <v>00000</v>
      </c>
      <c r="AL33" s="188" t="str">
        <f t="shared" si="18"/>
        <v>0秒0</v>
      </c>
      <c r="AM33" s="189">
        <f t="shared" si="19"/>
        <v>0</v>
      </c>
      <c r="AN33" s="189" t="str">
        <f t="shared" si="20"/>
        <v>0</v>
      </c>
      <c r="AO33" s="189" t="str">
        <f t="shared" si="21"/>
        <v>0</v>
      </c>
      <c r="AP33" s="189" t="str">
        <f t="shared" si="22"/>
        <v>0m</v>
      </c>
      <c r="AQ33" s="189" t="str">
        <f t="shared" si="23"/>
        <v>点</v>
      </c>
      <c r="AR33" s="164">
        <f t="shared" si="24"/>
        <v>0</v>
      </c>
      <c r="AS33" s="144" t="str">
        <f t="shared" si="25"/>
        <v/>
      </c>
      <c r="AT33" s="164">
        <f t="shared" si="26"/>
        <v>0</v>
      </c>
      <c r="AU33" s="164">
        <f t="shared" si="27"/>
        <v>0</v>
      </c>
      <c r="AV33" s="164">
        <f t="shared" si="28"/>
        <v>0</v>
      </c>
      <c r="AW33" s="458"/>
      <c r="AX33" s="458"/>
      <c r="AY33" s="455"/>
      <c r="AZ33" s="575"/>
      <c r="BA33" s="145" t="str">
        <f t="shared" si="6"/>
        <v/>
      </c>
      <c r="BB33" s="145" t="str">
        <f t="shared" si="7"/>
        <v/>
      </c>
      <c r="BC33" s="145" t="str">
        <f t="shared" si="8"/>
        <v/>
      </c>
      <c r="BD33" s="203" t="str">
        <f>IF(J33="","",COUNTIF($BC$14:BC33,BC33))</f>
        <v/>
      </c>
      <c r="BE33" s="1" t="str">
        <f t="shared" si="29"/>
        <v/>
      </c>
      <c r="BF33" s="447"/>
      <c r="BG33" s="447"/>
      <c r="BH33" s="447"/>
      <c r="BI33" s="447"/>
      <c r="BJ33" s="447"/>
      <c r="BK33" s="449"/>
      <c r="BL33" s="447"/>
      <c r="BM33" s="447"/>
      <c r="BP33" s="449"/>
      <c r="BQ33" s="447"/>
      <c r="BR33" s="447"/>
      <c r="BS33" s="447"/>
      <c r="BT33" s="447"/>
      <c r="BU33" s="447"/>
      <c r="BV33" s="447"/>
    </row>
    <row r="34" spans="1:74" s="1" customFormat="1" ht="18" customHeight="1" thickBot="1">
      <c r="A34" s="524"/>
      <c r="B34" s="353" t="s">
        <v>32</v>
      </c>
      <c r="C34" s="354"/>
      <c r="D34" s="565"/>
      <c r="E34" s="565"/>
      <c r="F34" s="566"/>
      <c r="G34" s="555"/>
      <c r="H34" s="555"/>
      <c r="I34" s="348" t="s">
        <v>33</v>
      </c>
      <c r="J34" s="349"/>
      <c r="K34" s="340" t="str">
        <f>IF(J34&gt;0,VLOOKUP(J34,女子登録情報!$J$1:$K$22,2,0),"")</f>
        <v/>
      </c>
      <c r="L34" s="350" t="s">
        <v>34</v>
      </c>
      <c r="M34" s="351"/>
      <c r="N34" s="341"/>
      <c r="O34" s="352"/>
      <c r="P34" s="567"/>
      <c r="Q34" s="568"/>
      <c r="R34" s="569"/>
      <c r="S34" s="558"/>
      <c r="T34" s="561"/>
      <c r="W34" s="168">
        <f t="shared" si="10"/>
        <v>0</v>
      </c>
      <c r="X34" s="447"/>
      <c r="Y34" s="145" t="str">
        <f t="shared" si="2"/>
        <v/>
      </c>
      <c r="Z34" s="145" t="str">
        <f t="shared" si="3"/>
        <v/>
      </c>
      <c r="AA34" s="145" t="str">
        <f t="shared" si="4"/>
        <v/>
      </c>
      <c r="AB34" s="145" t="str">
        <f t="shared" si="5"/>
        <v/>
      </c>
      <c r="AC34" s="178">
        <f t="shared" si="11"/>
        <v>0</v>
      </c>
      <c r="AD34" s="178" t="str">
        <f t="shared" si="107"/>
        <v/>
      </c>
      <c r="AE34" s="145" t="str">
        <f t="shared" si="12"/>
        <v/>
      </c>
      <c r="AF34" s="145" t="str">
        <f t="shared" si="13"/>
        <v/>
      </c>
      <c r="AG34" s="182" t="str">
        <f t="shared" si="14"/>
        <v/>
      </c>
      <c r="AH34" s="164">
        <f t="shared" si="15"/>
        <v>0</v>
      </c>
      <c r="AJ34" s="164">
        <f t="shared" si="16"/>
        <v>0</v>
      </c>
      <c r="AK34" s="164" t="str">
        <f t="shared" si="17"/>
        <v>00000</v>
      </c>
      <c r="AL34" s="188" t="str">
        <f t="shared" si="18"/>
        <v>0秒0</v>
      </c>
      <c r="AM34" s="189">
        <f t="shared" si="19"/>
        <v>0</v>
      </c>
      <c r="AN34" s="189" t="str">
        <f t="shared" si="20"/>
        <v>0</v>
      </c>
      <c r="AO34" s="189" t="str">
        <f t="shared" si="21"/>
        <v>0</v>
      </c>
      <c r="AP34" s="189" t="str">
        <f t="shared" si="22"/>
        <v>0m</v>
      </c>
      <c r="AQ34" s="189" t="str">
        <f t="shared" si="23"/>
        <v>点</v>
      </c>
      <c r="AR34" s="164">
        <f t="shared" si="24"/>
        <v>0</v>
      </c>
      <c r="AS34" s="144" t="str">
        <f t="shared" si="25"/>
        <v/>
      </c>
      <c r="AT34" s="164">
        <f t="shared" si="26"/>
        <v>0</v>
      </c>
      <c r="AU34" s="164">
        <f t="shared" si="27"/>
        <v>0</v>
      </c>
      <c r="AV34" s="164">
        <f t="shared" si="28"/>
        <v>0</v>
      </c>
      <c r="AW34" s="459"/>
      <c r="AX34" s="459"/>
      <c r="AY34" s="456"/>
      <c r="AZ34" s="576"/>
      <c r="BA34" s="145" t="str">
        <f t="shared" si="6"/>
        <v/>
      </c>
      <c r="BB34" s="145" t="str">
        <f t="shared" si="7"/>
        <v/>
      </c>
      <c r="BC34" s="145" t="str">
        <f t="shared" si="8"/>
        <v/>
      </c>
      <c r="BD34" s="203" t="str">
        <f>IF(J34="","",COUNTIF($BC$14:BC34,BC34))</f>
        <v/>
      </c>
      <c r="BE34" s="1" t="str">
        <f t="shared" si="29"/>
        <v/>
      </c>
      <c r="BF34" s="447"/>
      <c r="BG34" s="447"/>
      <c r="BH34" s="447"/>
      <c r="BI34" s="447"/>
      <c r="BJ34" s="447"/>
      <c r="BK34" s="450"/>
      <c r="BL34" s="447"/>
      <c r="BM34" s="447"/>
      <c r="BP34" s="450"/>
      <c r="BQ34" s="447"/>
      <c r="BR34" s="447"/>
      <c r="BS34" s="447"/>
      <c r="BT34" s="447"/>
      <c r="BU34" s="447"/>
      <c r="BV34" s="447"/>
    </row>
    <row r="35" spans="1:74" s="1" customFormat="1" ht="18" customHeight="1" thickTop="1" thickBot="1">
      <c r="A35" s="522">
        <v>8</v>
      </c>
      <c r="B35" s="570" t="s">
        <v>1224</v>
      </c>
      <c r="C35" s="572"/>
      <c r="D35" s="572" t="str">
        <f>IF(C35&gt;0,VLOOKUP(C35,女子登録情報!$A$1:$H$2000,3,0),"")</f>
        <v/>
      </c>
      <c r="E35" s="572" t="str">
        <f>IF(C35&gt;0,VLOOKUP(C35,女子登録情報!$A$1:$H$2000,4,0),"")</f>
        <v/>
      </c>
      <c r="F35" s="337" t="str">
        <f>IF(C35&gt;0,VLOOKUP(C35,女子登録情報!$A$1:$H$2000,8,0),"")</f>
        <v/>
      </c>
      <c r="G35" s="553" t="e">
        <f>IF(F36&gt;0,VLOOKUP(F36,女子登録情報!$M$2:$N$48,2,0),"")</f>
        <v>#N/A</v>
      </c>
      <c r="H35" s="553" t="str">
        <f t="shared" ref="H35" si="108">IF(C35&gt;0,TEXT(C35,"100000000"),"000000000")</f>
        <v>000000000</v>
      </c>
      <c r="I35" s="338" t="s">
        <v>26</v>
      </c>
      <c r="J35" s="339"/>
      <c r="K35" s="340" t="str">
        <f>IF(J35&gt;0,VLOOKUP(J35,女子登録情報!$J$1:$K$22,2,0),"")</f>
        <v/>
      </c>
      <c r="L35" s="338" t="s">
        <v>29</v>
      </c>
      <c r="M35" s="185"/>
      <c r="N35" s="341"/>
      <c r="O35" s="342"/>
      <c r="P35" s="540"/>
      <c r="Q35" s="541"/>
      <c r="R35" s="542"/>
      <c r="S35" s="556"/>
      <c r="T35" s="559"/>
      <c r="W35" s="168">
        <f t="shared" si="10"/>
        <v>0</v>
      </c>
      <c r="X35" s="447" t="str">
        <f t="shared" ref="X35" si="109">IF(C35="","",C35)</f>
        <v/>
      </c>
      <c r="Y35" s="145" t="str">
        <f t="shared" si="2"/>
        <v/>
      </c>
      <c r="Z35" s="145" t="str">
        <f t="shared" si="3"/>
        <v/>
      </c>
      <c r="AA35" s="145" t="str">
        <f t="shared" si="4"/>
        <v/>
      </c>
      <c r="AB35" s="145" t="str">
        <f t="shared" si="5"/>
        <v/>
      </c>
      <c r="AC35" s="178">
        <f t="shared" si="11"/>
        <v>0</v>
      </c>
      <c r="AD35" s="178" t="str">
        <f t="shared" ref="AD35" si="110">IF(D35="","",D35)</f>
        <v/>
      </c>
      <c r="AE35" s="145" t="str">
        <f t="shared" si="12"/>
        <v/>
      </c>
      <c r="AF35" s="145" t="str">
        <f t="shared" si="13"/>
        <v/>
      </c>
      <c r="AG35" s="182" t="str">
        <f t="shared" si="14"/>
        <v/>
      </c>
      <c r="AH35" s="164">
        <f t="shared" si="15"/>
        <v>0</v>
      </c>
      <c r="AJ35" s="164">
        <f t="shared" si="16"/>
        <v>0</v>
      </c>
      <c r="AK35" s="164" t="str">
        <f t="shared" si="17"/>
        <v>00000</v>
      </c>
      <c r="AL35" s="188" t="str">
        <f t="shared" si="18"/>
        <v>0秒0</v>
      </c>
      <c r="AM35" s="189">
        <f t="shared" si="19"/>
        <v>0</v>
      </c>
      <c r="AN35" s="189" t="str">
        <f t="shared" si="20"/>
        <v>0</v>
      </c>
      <c r="AO35" s="189" t="str">
        <f t="shared" si="21"/>
        <v>0</v>
      </c>
      <c r="AP35" s="189" t="str">
        <f t="shared" si="22"/>
        <v>0m</v>
      </c>
      <c r="AQ35" s="189" t="str">
        <f t="shared" si="23"/>
        <v>点</v>
      </c>
      <c r="AR35" s="164">
        <f t="shared" si="24"/>
        <v>0</v>
      </c>
      <c r="AS35" s="144" t="str">
        <f t="shared" si="25"/>
        <v/>
      </c>
      <c r="AT35" s="164">
        <f t="shared" si="26"/>
        <v>0</v>
      </c>
      <c r="AU35" s="164">
        <f t="shared" si="27"/>
        <v>0</v>
      </c>
      <c r="AV35" s="164">
        <f t="shared" si="28"/>
        <v>0</v>
      </c>
      <c r="AW35" s="457">
        <f>IF(S35="",0,COUNTA($S$14:S37))</f>
        <v>0</v>
      </c>
      <c r="AX35" s="457">
        <f>IF(T35="",0,COUNTA($T$14:T37))</f>
        <v>0</v>
      </c>
      <c r="AY35" s="454">
        <f>IF(OR($K35="20200",$K36="20200",$K37="20200"),COUNTIF($K$14:K37,"20200"),0)</f>
        <v>0</v>
      </c>
      <c r="AZ35" s="574">
        <f>IF($AY35=0,0,INDEX($M35:$M37,MATCH("20200",$K35:$K37,0),1))</f>
        <v>0</v>
      </c>
      <c r="BA35" s="145" t="str">
        <f t="shared" si="6"/>
        <v/>
      </c>
      <c r="BB35" s="145" t="str">
        <f t="shared" si="7"/>
        <v/>
      </c>
      <c r="BC35" s="145" t="str">
        <f t="shared" si="8"/>
        <v/>
      </c>
      <c r="BD35" s="203" t="str">
        <f>IF(J35="","",COUNTIF($BC$14:BC35,BC35))</f>
        <v/>
      </c>
      <c r="BE35" s="1" t="str">
        <f t="shared" si="29"/>
        <v/>
      </c>
      <c r="BF35" s="447" t="str">
        <f>IF(D35="","",COUNTIF($AD$14:AD35,AD35))</f>
        <v/>
      </c>
      <c r="BG35" s="447">
        <f t="shared" ref="BG35" si="111">IF(BF35=1,BF35,0)</f>
        <v>0</v>
      </c>
      <c r="BH35" s="447" t="str">
        <f t="shared" ref="BH35:BJ35" si="112">IF(D35="","",$BL35)</f>
        <v/>
      </c>
      <c r="BI35" s="447" t="str">
        <f t="shared" si="112"/>
        <v/>
      </c>
      <c r="BJ35" s="447" t="str">
        <f t="shared" si="112"/>
        <v/>
      </c>
      <c r="BK35" s="448" t="str">
        <f t="shared" ref="BK35" si="113">IFERROR(IF(G35="","",BL35),"")</f>
        <v/>
      </c>
      <c r="BL35" s="447">
        <v>8</v>
      </c>
      <c r="BM35" s="447">
        <f t="shared" ref="BM35" si="114">IF(C35&gt;0,"",IF(COUNTIF(BH35:BK37,BL35)=4,"",1))</f>
        <v>1</v>
      </c>
      <c r="BP35" s="448" t="str">
        <f t="shared" ref="BP35" si="115">IF(AD35="","",IF(AND(COUNTA(J35:J37)=0,COUNTA(S35:T37)=0),1,""))</f>
        <v/>
      </c>
      <c r="BQ35" s="447">
        <f t="shared" ref="BQ35" si="116">IF(AND($AD35="",COUNTA(S35)&gt;0),1,0)</f>
        <v>0</v>
      </c>
      <c r="BR35" s="447">
        <f t="shared" ref="BR35" si="117">IF(AND($AD35="",COUNTA(T35)&gt;0),1,0)</f>
        <v>0</v>
      </c>
      <c r="BS35" s="447" t="str">
        <f t="shared" ref="BS35" si="118">D35&amp;"-"&amp;S35</f>
        <v>-</v>
      </c>
      <c r="BT35" s="447" t="str">
        <f>IF(S35="","",COUNTIF($BS$14:BS35,BS35))</f>
        <v/>
      </c>
      <c r="BU35" s="447" t="str">
        <f t="shared" ref="BU35" si="119">D35&amp;"-"&amp;T35</f>
        <v>-</v>
      </c>
      <c r="BV35" s="447" t="str">
        <f>IF(T35="","",COUNTIF($BU$14:BU35,BU35))</f>
        <v/>
      </c>
    </row>
    <row r="36" spans="1:74" s="1" customFormat="1" ht="18" customHeight="1" thickBot="1">
      <c r="A36" s="523"/>
      <c r="B36" s="571"/>
      <c r="C36" s="573"/>
      <c r="D36" s="573"/>
      <c r="E36" s="573"/>
      <c r="F36" s="343" t="str">
        <f>IF(C35&gt;0,VLOOKUP(C35,女子登録情報!$A$1:$H$2000,5,0),"")</f>
        <v/>
      </c>
      <c r="G36" s="554"/>
      <c r="H36" s="554"/>
      <c r="I36" s="344" t="s">
        <v>30</v>
      </c>
      <c r="J36" s="339"/>
      <c r="K36" s="340" t="str">
        <f>IF(J36&gt;0,VLOOKUP(J36,女子登録情報!$J$1:$K$22,2,0),"")</f>
        <v/>
      </c>
      <c r="L36" s="344" t="s">
        <v>31</v>
      </c>
      <c r="M36" s="345"/>
      <c r="N36" s="341"/>
      <c r="O36" s="342"/>
      <c r="P36" s="562"/>
      <c r="Q36" s="563"/>
      <c r="R36" s="564"/>
      <c r="S36" s="557"/>
      <c r="T36" s="560"/>
      <c r="W36" s="168">
        <f t="shared" si="10"/>
        <v>0</v>
      </c>
      <c r="X36" s="447"/>
      <c r="Y36" s="145" t="str">
        <f t="shared" si="2"/>
        <v/>
      </c>
      <c r="Z36" s="145" t="str">
        <f t="shared" si="3"/>
        <v/>
      </c>
      <c r="AA36" s="145" t="str">
        <f t="shared" si="4"/>
        <v/>
      </c>
      <c r="AB36" s="145" t="str">
        <f t="shared" si="5"/>
        <v/>
      </c>
      <c r="AC36" s="178">
        <f t="shared" si="11"/>
        <v>0</v>
      </c>
      <c r="AD36" s="178" t="str">
        <f t="shared" ref="AD36:AD37" si="120">AD35</f>
        <v/>
      </c>
      <c r="AE36" s="145" t="str">
        <f t="shared" si="12"/>
        <v/>
      </c>
      <c r="AF36" s="145" t="str">
        <f t="shared" si="13"/>
        <v/>
      </c>
      <c r="AG36" s="182" t="str">
        <f t="shared" si="14"/>
        <v/>
      </c>
      <c r="AH36" s="164">
        <f t="shared" si="15"/>
        <v>0</v>
      </c>
      <c r="AJ36" s="164">
        <f t="shared" si="16"/>
        <v>0</v>
      </c>
      <c r="AK36" s="164" t="str">
        <f t="shared" si="17"/>
        <v>00000</v>
      </c>
      <c r="AL36" s="188" t="str">
        <f t="shared" si="18"/>
        <v>0秒0</v>
      </c>
      <c r="AM36" s="189">
        <f t="shared" si="19"/>
        <v>0</v>
      </c>
      <c r="AN36" s="189" t="str">
        <f t="shared" si="20"/>
        <v>0</v>
      </c>
      <c r="AO36" s="189" t="str">
        <f t="shared" si="21"/>
        <v>0</v>
      </c>
      <c r="AP36" s="189" t="str">
        <f t="shared" si="22"/>
        <v>0m</v>
      </c>
      <c r="AQ36" s="189" t="str">
        <f t="shared" si="23"/>
        <v>点</v>
      </c>
      <c r="AR36" s="164">
        <f t="shared" si="24"/>
        <v>0</v>
      </c>
      <c r="AS36" s="144" t="str">
        <f t="shared" si="25"/>
        <v/>
      </c>
      <c r="AT36" s="164">
        <f t="shared" si="26"/>
        <v>0</v>
      </c>
      <c r="AU36" s="164">
        <f t="shared" si="27"/>
        <v>0</v>
      </c>
      <c r="AV36" s="164">
        <f t="shared" si="28"/>
        <v>0</v>
      </c>
      <c r="AW36" s="458"/>
      <c r="AX36" s="458"/>
      <c r="AY36" s="455"/>
      <c r="AZ36" s="575"/>
      <c r="BA36" s="145" t="str">
        <f t="shared" si="6"/>
        <v/>
      </c>
      <c r="BB36" s="145" t="str">
        <f t="shared" si="7"/>
        <v/>
      </c>
      <c r="BC36" s="145" t="str">
        <f t="shared" si="8"/>
        <v/>
      </c>
      <c r="BD36" s="203" t="str">
        <f>IF(J36="","",COUNTIF($BC$14:BC36,BC36))</f>
        <v/>
      </c>
      <c r="BE36" s="1" t="str">
        <f t="shared" si="29"/>
        <v/>
      </c>
      <c r="BF36" s="447"/>
      <c r="BG36" s="447"/>
      <c r="BH36" s="447"/>
      <c r="BI36" s="447"/>
      <c r="BJ36" s="447"/>
      <c r="BK36" s="449"/>
      <c r="BL36" s="447"/>
      <c r="BM36" s="447"/>
      <c r="BP36" s="449"/>
      <c r="BQ36" s="447"/>
      <c r="BR36" s="447"/>
      <c r="BS36" s="447"/>
      <c r="BT36" s="447"/>
      <c r="BU36" s="447"/>
      <c r="BV36" s="447"/>
    </row>
    <row r="37" spans="1:74" s="1" customFormat="1" ht="18" customHeight="1" thickBot="1">
      <c r="A37" s="524"/>
      <c r="B37" s="353" t="s">
        <v>32</v>
      </c>
      <c r="C37" s="354"/>
      <c r="D37" s="565"/>
      <c r="E37" s="565"/>
      <c r="F37" s="566"/>
      <c r="G37" s="555"/>
      <c r="H37" s="555"/>
      <c r="I37" s="348" t="s">
        <v>33</v>
      </c>
      <c r="J37" s="349"/>
      <c r="K37" s="340" t="str">
        <f>IF(J37&gt;0,VLOOKUP(J37,女子登録情報!$J$1:$K$22,2,0),"")</f>
        <v/>
      </c>
      <c r="L37" s="350" t="s">
        <v>34</v>
      </c>
      <c r="M37" s="351"/>
      <c r="N37" s="341"/>
      <c r="O37" s="352"/>
      <c r="P37" s="567"/>
      <c r="Q37" s="568"/>
      <c r="R37" s="569"/>
      <c r="S37" s="558"/>
      <c r="T37" s="561"/>
      <c r="W37" s="168">
        <f t="shared" si="10"/>
        <v>0</v>
      </c>
      <c r="X37" s="447"/>
      <c r="Y37" s="145" t="str">
        <f t="shared" si="2"/>
        <v/>
      </c>
      <c r="Z37" s="145" t="str">
        <f t="shared" si="3"/>
        <v/>
      </c>
      <c r="AA37" s="145" t="str">
        <f t="shared" si="4"/>
        <v/>
      </c>
      <c r="AB37" s="145" t="str">
        <f t="shared" si="5"/>
        <v/>
      </c>
      <c r="AC37" s="178">
        <f t="shared" si="11"/>
        <v>0</v>
      </c>
      <c r="AD37" s="178" t="str">
        <f t="shared" si="120"/>
        <v/>
      </c>
      <c r="AE37" s="145" t="str">
        <f t="shared" si="12"/>
        <v/>
      </c>
      <c r="AF37" s="145" t="str">
        <f t="shared" si="13"/>
        <v/>
      </c>
      <c r="AG37" s="182" t="str">
        <f t="shared" si="14"/>
        <v/>
      </c>
      <c r="AH37" s="164">
        <f t="shared" si="15"/>
        <v>0</v>
      </c>
      <c r="AJ37" s="164">
        <f t="shared" si="16"/>
        <v>0</v>
      </c>
      <c r="AK37" s="164" t="str">
        <f t="shared" si="17"/>
        <v>00000</v>
      </c>
      <c r="AL37" s="188" t="str">
        <f t="shared" si="18"/>
        <v>0秒0</v>
      </c>
      <c r="AM37" s="189">
        <f t="shared" si="19"/>
        <v>0</v>
      </c>
      <c r="AN37" s="189" t="str">
        <f t="shared" si="20"/>
        <v>0</v>
      </c>
      <c r="AO37" s="189" t="str">
        <f t="shared" si="21"/>
        <v>0</v>
      </c>
      <c r="AP37" s="189" t="str">
        <f t="shared" si="22"/>
        <v>0m</v>
      </c>
      <c r="AQ37" s="189" t="str">
        <f t="shared" si="23"/>
        <v>点</v>
      </c>
      <c r="AR37" s="164">
        <f t="shared" si="24"/>
        <v>0</v>
      </c>
      <c r="AS37" s="144" t="str">
        <f t="shared" si="25"/>
        <v/>
      </c>
      <c r="AT37" s="164">
        <f t="shared" si="26"/>
        <v>0</v>
      </c>
      <c r="AU37" s="164">
        <f t="shared" si="27"/>
        <v>0</v>
      </c>
      <c r="AV37" s="164">
        <f t="shared" si="28"/>
        <v>0</v>
      </c>
      <c r="AW37" s="459"/>
      <c r="AX37" s="459"/>
      <c r="AY37" s="456"/>
      <c r="AZ37" s="576"/>
      <c r="BA37" s="145" t="str">
        <f t="shared" si="6"/>
        <v/>
      </c>
      <c r="BB37" s="145" t="str">
        <f t="shared" si="7"/>
        <v/>
      </c>
      <c r="BC37" s="145" t="str">
        <f t="shared" si="8"/>
        <v/>
      </c>
      <c r="BD37" s="203" t="str">
        <f>IF(J37="","",COUNTIF($BC$14:BC37,BC37))</f>
        <v/>
      </c>
      <c r="BE37" s="1" t="str">
        <f t="shared" si="29"/>
        <v/>
      </c>
      <c r="BF37" s="447"/>
      <c r="BG37" s="447"/>
      <c r="BH37" s="447"/>
      <c r="BI37" s="447"/>
      <c r="BJ37" s="447"/>
      <c r="BK37" s="450"/>
      <c r="BL37" s="447"/>
      <c r="BM37" s="447"/>
      <c r="BP37" s="450"/>
      <c r="BQ37" s="447"/>
      <c r="BR37" s="447"/>
      <c r="BS37" s="447"/>
      <c r="BT37" s="447"/>
      <c r="BU37" s="447"/>
      <c r="BV37" s="447"/>
    </row>
    <row r="38" spans="1:74" s="1" customFormat="1" ht="18" customHeight="1" thickTop="1" thickBot="1">
      <c r="A38" s="522">
        <v>9</v>
      </c>
      <c r="B38" s="570" t="s">
        <v>1224</v>
      </c>
      <c r="C38" s="572"/>
      <c r="D38" s="572" t="str">
        <f>IF(C38&gt;0,VLOOKUP(C38,女子登録情報!$A$1:$H$2000,3,0),"")</f>
        <v/>
      </c>
      <c r="E38" s="572" t="str">
        <f>IF(C38&gt;0,VLOOKUP(C38,女子登録情報!$A$1:$H$2000,4,0),"")</f>
        <v/>
      </c>
      <c r="F38" s="337" t="str">
        <f>IF(C38&gt;0,VLOOKUP(C38,女子登録情報!$A$1:$H$2000,8,0),"")</f>
        <v/>
      </c>
      <c r="G38" s="553" t="e">
        <f>IF(F39&gt;0,VLOOKUP(F39,女子登録情報!$M$2:$N$48,2,0),"")</f>
        <v>#N/A</v>
      </c>
      <c r="H38" s="553" t="str">
        <f t="shared" ref="H38" si="121">IF(C38&gt;0,TEXT(C38,"100000000"),"000000000")</f>
        <v>000000000</v>
      </c>
      <c r="I38" s="338" t="s">
        <v>26</v>
      </c>
      <c r="J38" s="339"/>
      <c r="K38" s="340" t="str">
        <f>IF(J38&gt;0,VLOOKUP(J38,女子登録情報!$J$1:$K$22,2,0),"")</f>
        <v/>
      </c>
      <c r="L38" s="338" t="s">
        <v>29</v>
      </c>
      <c r="M38" s="185"/>
      <c r="N38" s="341"/>
      <c r="O38" s="342"/>
      <c r="P38" s="540"/>
      <c r="Q38" s="541"/>
      <c r="R38" s="542"/>
      <c r="S38" s="556"/>
      <c r="T38" s="559"/>
      <c r="W38" s="168">
        <f t="shared" si="10"/>
        <v>0</v>
      </c>
      <c r="X38" s="447" t="str">
        <f t="shared" ref="X38" si="122">IF(C38="","",C38)</f>
        <v/>
      </c>
      <c r="Y38" s="145" t="str">
        <f t="shared" si="2"/>
        <v/>
      </c>
      <c r="Z38" s="145" t="str">
        <f t="shared" si="3"/>
        <v/>
      </c>
      <c r="AA38" s="145" t="str">
        <f t="shared" si="4"/>
        <v/>
      </c>
      <c r="AB38" s="145" t="str">
        <f t="shared" si="5"/>
        <v/>
      </c>
      <c r="AC38" s="178">
        <f t="shared" si="11"/>
        <v>0</v>
      </c>
      <c r="AD38" s="178" t="str">
        <f t="shared" ref="AD38" si="123">IF(D38="","",D38)</f>
        <v/>
      </c>
      <c r="AE38" s="145" t="str">
        <f t="shared" si="12"/>
        <v/>
      </c>
      <c r="AF38" s="145" t="str">
        <f t="shared" si="13"/>
        <v/>
      </c>
      <c r="AG38" s="182" t="str">
        <f t="shared" si="14"/>
        <v/>
      </c>
      <c r="AH38" s="164">
        <f t="shared" si="15"/>
        <v>0</v>
      </c>
      <c r="AJ38" s="164">
        <f t="shared" si="16"/>
        <v>0</v>
      </c>
      <c r="AK38" s="164" t="str">
        <f t="shared" si="17"/>
        <v>00000</v>
      </c>
      <c r="AL38" s="188" t="str">
        <f t="shared" si="18"/>
        <v>0秒0</v>
      </c>
      <c r="AM38" s="189">
        <f t="shared" si="19"/>
        <v>0</v>
      </c>
      <c r="AN38" s="189" t="str">
        <f t="shared" si="20"/>
        <v>0</v>
      </c>
      <c r="AO38" s="189" t="str">
        <f t="shared" si="21"/>
        <v>0</v>
      </c>
      <c r="AP38" s="189" t="str">
        <f t="shared" si="22"/>
        <v>0m</v>
      </c>
      <c r="AQ38" s="189" t="str">
        <f t="shared" si="23"/>
        <v>点</v>
      </c>
      <c r="AR38" s="164">
        <f t="shared" si="24"/>
        <v>0</v>
      </c>
      <c r="AS38" s="144" t="str">
        <f t="shared" si="25"/>
        <v/>
      </c>
      <c r="AT38" s="164">
        <f t="shared" si="26"/>
        <v>0</v>
      </c>
      <c r="AU38" s="164">
        <f t="shared" si="27"/>
        <v>0</v>
      </c>
      <c r="AV38" s="164">
        <f t="shared" si="28"/>
        <v>0</v>
      </c>
      <c r="AW38" s="457">
        <f>IF(S38="",0,COUNTA($S$14:S40))</f>
        <v>0</v>
      </c>
      <c r="AX38" s="457">
        <f>IF(T38="",0,COUNTA($T$14:T40))</f>
        <v>0</v>
      </c>
      <c r="AY38" s="454">
        <f>IF(OR($K38="20200",$K39="20200",$K40="20200"),COUNTIF($K$14:K40,"20200"),0)</f>
        <v>0</v>
      </c>
      <c r="AZ38" s="574">
        <f>IF($AY38=0,0,INDEX($M38:$M40,MATCH("20200",$K38:$K40,0),1))</f>
        <v>0</v>
      </c>
      <c r="BA38" s="145" t="str">
        <f t="shared" si="6"/>
        <v/>
      </c>
      <c r="BB38" s="145" t="str">
        <f t="shared" si="7"/>
        <v/>
      </c>
      <c r="BC38" s="145" t="str">
        <f t="shared" si="8"/>
        <v/>
      </c>
      <c r="BD38" s="203" t="str">
        <f>IF(J38="","",COUNTIF($BC$14:BC38,BC38))</f>
        <v/>
      </c>
      <c r="BE38" s="1" t="str">
        <f t="shared" si="29"/>
        <v/>
      </c>
      <c r="BF38" s="447" t="str">
        <f>IF(D38="","",COUNTIF($AD$14:AD38,AD38))</f>
        <v/>
      </c>
      <c r="BG38" s="447">
        <f t="shared" ref="BG38" si="124">IF(BF38=1,BF38,0)</f>
        <v>0</v>
      </c>
      <c r="BH38" s="447" t="str">
        <f t="shared" ref="BH38:BJ38" si="125">IF(D38="","",$BL38)</f>
        <v/>
      </c>
      <c r="BI38" s="447" t="str">
        <f t="shared" si="125"/>
        <v/>
      </c>
      <c r="BJ38" s="447" t="str">
        <f t="shared" si="125"/>
        <v/>
      </c>
      <c r="BK38" s="448" t="str">
        <f t="shared" ref="BK38" si="126">IFERROR(IF(G38="","",BL38),"")</f>
        <v/>
      </c>
      <c r="BL38" s="447">
        <v>9</v>
      </c>
      <c r="BM38" s="447">
        <f t="shared" ref="BM38" si="127">IF(C38&gt;0,"",IF(COUNTIF(BH38:BK40,BL38)=4,"",1))</f>
        <v>1</v>
      </c>
      <c r="BP38" s="448" t="str">
        <f t="shared" ref="BP38" si="128">IF(AD38="","",IF(AND(COUNTA(J38:J40)=0,COUNTA(S38:T40)=0),1,""))</f>
        <v/>
      </c>
      <c r="BQ38" s="447">
        <f t="shared" ref="BQ38" si="129">IF(AND($AD38="",COUNTA(S38)&gt;0),1,0)</f>
        <v>0</v>
      </c>
      <c r="BR38" s="447">
        <f t="shared" ref="BR38" si="130">IF(AND($AD38="",COUNTA(T38)&gt;0),1,0)</f>
        <v>0</v>
      </c>
      <c r="BS38" s="447" t="str">
        <f t="shared" ref="BS38" si="131">D38&amp;"-"&amp;S38</f>
        <v>-</v>
      </c>
      <c r="BT38" s="447" t="str">
        <f>IF(S38="","",COUNTIF($BS$14:BS38,BS38))</f>
        <v/>
      </c>
      <c r="BU38" s="447" t="str">
        <f t="shared" ref="BU38" si="132">D38&amp;"-"&amp;T38</f>
        <v>-</v>
      </c>
      <c r="BV38" s="447" t="str">
        <f>IF(T38="","",COUNTIF($BU$14:BU38,BU38))</f>
        <v/>
      </c>
    </row>
    <row r="39" spans="1:74" s="1" customFormat="1" ht="18" customHeight="1" thickBot="1">
      <c r="A39" s="523"/>
      <c r="B39" s="571"/>
      <c r="C39" s="573"/>
      <c r="D39" s="573"/>
      <c r="E39" s="573"/>
      <c r="F39" s="343" t="str">
        <f>IF(C38&gt;0,VLOOKUP(C38,女子登録情報!$A$1:$H$2000,5,0),"")</f>
        <v/>
      </c>
      <c r="G39" s="554"/>
      <c r="H39" s="554"/>
      <c r="I39" s="344" t="s">
        <v>30</v>
      </c>
      <c r="J39" s="339"/>
      <c r="K39" s="340" t="str">
        <f>IF(J39&gt;0,VLOOKUP(J39,女子登録情報!$J$1:$K$22,2,0),"")</f>
        <v/>
      </c>
      <c r="L39" s="344" t="s">
        <v>31</v>
      </c>
      <c r="M39" s="345"/>
      <c r="N39" s="341"/>
      <c r="O39" s="342"/>
      <c r="P39" s="562"/>
      <c r="Q39" s="563"/>
      <c r="R39" s="564"/>
      <c r="S39" s="557"/>
      <c r="T39" s="560"/>
      <c r="W39" s="168">
        <f t="shared" si="10"/>
        <v>0</v>
      </c>
      <c r="X39" s="447"/>
      <c r="Y39" s="145" t="str">
        <f t="shared" si="2"/>
        <v/>
      </c>
      <c r="Z39" s="145" t="str">
        <f t="shared" si="3"/>
        <v/>
      </c>
      <c r="AA39" s="145" t="str">
        <f t="shared" si="4"/>
        <v/>
      </c>
      <c r="AB39" s="145" t="str">
        <f t="shared" si="5"/>
        <v/>
      </c>
      <c r="AC39" s="178">
        <f t="shared" si="11"/>
        <v>0</v>
      </c>
      <c r="AD39" s="178" t="str">
        <f t="shared" ref="AD39:AD40" si="133">AD38</f>
        <v/>
      </c>
      <c r="AE39" s="145" t="str">
        <f t="shared" si="12"/>
        <v/>
      </c>
      <c r="AF39" s="145" t="str">
        <f t="shared" si="13"/>
        <v/>
      </c>
      <c r="AG39" s="182" t="str">
        <f t="shared" si="14"/>
        <v/>
      </c>
      <c r="AH39" s="164">
        <f t="shared" si="15"/>
        <v>0</v>
      </c>
      <c r="AJ39" s="164">
        <f t="shared" si="16"/>
        <v>0</v>
      </c>
      <c r="AK39" s="164" t="str">
        <f t="shared" si="17"/>
        <v>00000</v>
      </c>
      <c r="AL39" s="188" t="str">
        <f t="shared" si="18"/>
        <v>0秒0</v>
      </c>
      <c r="AM39" s="189">
        <f t="shared" si="19"/>
        <v>0</v>
      </c>
      <c r="AN39" s="189" t="str">
        <f t="shared" si="20"/>
        <v>0</v>
      </c>
      <c r="AO39" s="189" t="str">
        <f t="shared" si="21"/>
        <v>0</v>
      </c>
      <c r="AP39" s="189" t="str">
        <f t="shared" si="22"/>
        <v>0m</v>
      </c>
      <c r="AQ39" s="189" t="str">
        <f t="shared" si="23"/>
        <v>点</v>
      </c>
      <c r="AR39" s="164">
        <f t="shared" si="24"/>
        <v>0</v>
      </c>
      <c r="AS39" s="144" t="str">
        <f t="shared" si="25"/>
        <v/>
      </c>
      <c r="AT39" s="164">
        <f t="shared" si="26"/>
        <v>0</v>
      </c>
      <c r="AU39" s="164">
        <f t="shared" si="27"/>
        <v>0</v>
      </c>
      <c r="AV39" s="164">
        <f t="shared" si="28"/>
        <v>0</v>
      </c>
      <c r="AW39" s="458"/>
      <c r="AX39" s="458"/>
      <c r="AY39" s="455"/>
      <c r="AZ39" s="575"/>
      <c r="BA39" s="145" t="str">
        <f t="shared" si="6"/>
        <v/>
      </c>
      <c r="BB39" s="145" t="str">
        <f t="shared" si="7"/>
        <v/>
      </c>
      <c r="BC39" s="145" t="str">
        <f t="shared" si="8"/>
        <v/>
      </c>
      <c r="BD39" s="203" t="str">
        <f>IF(J39="","",COUNTIF($BC$14:BC39,BC39))</f>
        <v/>
      </c>
      <c r="BE39" s="1" t="str">
        <f t="shared" si="29"/>
        <v/>
      </c>
      <c r="BF39" s="447"/>
      <c r="BG39" s="447"/>
      <c r="BH39" s="447"/>
      <c r="BI39" s="447"/>
      <c r="BJ39" s="447"/>
      <c r="BK39" s="449"/>
      <c r="BL39" s="447"/>
      <c r="BM39" s="447"/>
      <c r="BP39" s="449"/>
      <c r="BQ39" s="447"/>
      <c r="BR39" s="447"/>
      <c r="BS39" s="447"/>
      <c r="BT39" s="447"/>
      <c r="BU39" s="447"/>
      <c r="BV39" s="447"/>
    </row>
    <row r="40" spans="1:74" s="1" customFormat="1" ht="18" customHeight="1" thickBot="1">
      <c r="A40" s="524"/>
      <c r="B40" s="353" t="s">
        <v>32</v>
      </c>
      <c r="C40" s="354"/>
      <c r="D40" s="565"/>
      <c r="E40" s="565"/>
      <c r="F40" s="566"/>
      <c r="G40" s="555"/>
      <c r="H40" s="555"/>
      <c r="I40" s="348" t="s">
        <v>33</v>
      </c>
      <c r="J40" s="349"/>
      <c r="K40" s="340" t="str">
        <f>IF(J40&gt;0,VLOOKUP(J40,女子登録情報!$J$1:$K$22,2,0),"")</f>
        <v/>
      </c>
      <c r="L40" s="350" t="s">
        <v>34</v>
      </c>
      <c r="M40" s="351"/>
      <c r="N40" s="341"/>
      <c r="O40" s="352"/>
      <c r="P40" s="567"/>
      <c r="Q40" s="568"/>
      <c r="R40" s="569"/>
      <c r="S40" s="558"/>
      <c r="T40" s="561"/>
      <c r="W40" s="168">
        <f t="shared" si="10"/>
        <v>0</v>
      </c>
      <c r="X40" s="447"/>
      <c r="Y40" s="145" t="str">
        <f t="shared" si="2"/>
        <v/>
      </c>
      <c r="Z40" s="145" t="str">
        <f t="shared" si="3"/>
        <v/>
      </c>
      <c r="AA40" s="145" t="str">
        <f t="shared" si="4"/>
        <v/>
      </c>
      <c r="AB40" s="145" t="str">
        <f t="shared" si="5"/>
        <v/>
      </c>
      <c r="AC40" s="178">
        <f t="shared" si="11"/>
        <v>0</v>
      </c>
      <c r="AD40" s="178" t="str">
        <f t="shared" si="133"/>
        <v/>
      </c>
      <c r="AE40" s="145" t="str">
        <f t="shared" si="12"/>
        <v/>
      </c>
      <c r="AF40" s="145" t="str">
        <f t="shared" si="13"/>
        <v/>
      </c>
      <c r="AG40" s="182" t="str">
        <f t="shared" si="14"/>
        <v/>
      </c>
      <c r="AH40" s="164">
        <f t="shared" si="15"/>
        <v>0</v>
      </c>
      <c r="AJ40" s="164">
        <f t="shared" si="16"/>
        <v>0</v>
      </c>
      <c r="AK40" s="164" t="str">
        <f t="shared" si="17"/>
        <v>00000</v>
      </c>
      <c r="AL40" s="188" t="str">
        <f t="shared" si="18"/>
        <v>0秒0</v>
      </c>
      <c r="AM40" s="189">
        <f t="shared" si="19"/>
        <v>0</v>
      </c>
      <c r="AN40" s="189" t="str">
        <f t="shared" si="20"/>
        <v>0</v>
      </c>
      <c r="AO40" s="189" t="str">
        <f t="shared" si="21"/>
        <v>0</v>
      </c>
      <c r="AP40" s="189" t="str">
        <f t="shared" si="22"/>
        <v>0m</v>
      </c>
      <c r="AQ40" s="189" t="str">
        <f t="shared" si="23"/>
        <v>点</v>
      </c>
      <c r="AR40" s="164">
        <f t="shared" si="24"/>
        <v>0</v>
      </c>
      <c r="AS40" s="144" t="str">
        <f t="shared" si="25"/>
        <v/>
      </c>
      <c r="AT40" s="164">
        <f t="shared" si="26"/>
        <v>0</v>
      </c>
      <c r="AU40" s="164">
        <f t="shared" si="27"/>
        <v>0</v>
      </c>
      <c r="AV40" s="164">
        <f t="shared" si="28"/>
        <v>0</v>
      </c>
      <c r="AW40" s="459"/>
      <c r="AX40" s="459"/>
      <c r="AY40" s="456"/>
      <c r="AZ40" s="576"/>
      <c r="BA40" s="145" t="str">
        <f t="shared" si="6"/>
        <v/>
      </c>
      <c r="BB40" s="145" t="str">
        <f t="shared" si="7"/>
        <v/>
      </c>
      <c r="BC40" s="145" t="str">
        <f t="shared" si="8"/>
        <v/>
      </c>
      <c r="BD40" s="203" t="str">
        <f>IF(J40="","",COUNTIF($BC$14:BC40,BC40))</f>
        <v/>
      </c>
      <c r="BE40" s="1" t="str">
        <f t="shared" si="29"/>
        <v/>
      </c>
      <c r="BF40" s="447"/>
      <c r="BG40" s="447"/>
      <c r="BH40" s="447"/>
      <c r="BI40" s="447"/>
      <c r="BJ40" s="447"/>
      <c r="BK40" s="450"/>
      <c r="BL40" s="447"/>
      <c r="BM40" s="447"/>
      <c r="BP40" s="450"/>
      <c r="BQ40" s="447"/>
      <c r="BR40" s="447"/>
      <c r="BS40" s="447"/>
      <c r="BT40" s="447"/>
      <c r="BU40" s="447"/>
      <c r="BV40" s="447"/>
    </row>
    <row r="41" spans="1:74" s="1" customFormat="1" ht="18" customHeight="1" thickTop="1" thickBot="1">
      <c r="A41" s="522">
        <v>10</v>
      </c>
      <c r="B41" s="570" t="s">
        <v>1224</v>
      </c>
      <c r="C41" s="572"/>
      <c r="D41" s="572" t="str">
        <f>IF(C41&gt;0,VLOOKUP(C41,女子登録情報!$A$1:$H$2000,3,0),"")</f>
        <v/>
      </c>
      <c r="E41" s="572" t="str">
        <f>IF(C41&gt;0,VLOOKUP(C41,女子登録情報!$A$1:$H$2000,4,0),"")</f>
        <v/>
      </c>
      <c r="F41" s="337" t="str">
        <f>IF(C41&gt;0,VLOOKUP(C41,女子登録情報!$A$1:$H$2000,8,0),"")</f>
        <v/>
      </c>
      <c r="G41" s="553" t="e">
        <f>IF(F42&gt;0,VLOOKUP(F42,女子登録情報!$M$2:$N$48,2,0),"")</f>
        <v>#N/A</v>
      </c>
      <c r="H41" s="553" t="str">
        <f t="shared" ref="H41" si="134">IF(C41&gt;0,TEXT(C41,"100000000"),"000000000")</f>
        <v>000000000</v>
      </c>
      <c r="I41" s="338" t="s">
        <v>26</v>
      </c>
      <c r="J41" s="339"/>
      <c r="K41" s="340" t="str">
        <f>IF(J41&gt;0,VLOOKUP(J41,女子登録情報!$J$1:$K$22,2,0),"")</f>
        <v/>
      </c>
      <c r="L41" s="338" t="s">
        <v>29</v>
      </c>
      <c r="M41" s="185"/>
      <c r="N41" s="341"/>
      <c r="O41" s="342"/>
      <c r="P41" s="540"/>
      <c r="Q41" s="541"/>
      <c r="R41" s="542"/>
      <c r="S41" s="556"/>
      <c r="T41" s="559"/>
      <c r="W41" s="168">
        <f t="shared" si="10"/>
        <v>0</v>
      </c>
      <c r="X41" s="447" t="str">
        <f t="shared" ref="X41" si="135">IF(C41="","",C41)</f>
        <v/>
      </c>
      <c r="Y41" s="145" t="str">
        <f t="shared" si="2"/>
        <v/>
      </c>
      <c r="Z41" s="145" t="str">
        <f t="shared" si="3"/>
        <v/>
      </c>
      <c r="AA41" s="145" t="str">
        <f t="shared" si="4"/>
        <v/>
      </c>
      <c r="AB41" s="145" t="str">
        <f t="shared" si="5"/>
        <v/>
      </c>
      <c r="AC41" s="178">
        <f t="shared" si="11"/>
        <v>0</v>
      </c>
      <c r="AD41" s="178" t="str">
        <f t="shared" ref="AD41" si="136">IF(D41="","",D41)</f>
        <v/>
      </c>
      <c r="AE41" s="145" t="str">
        <f t="shared" si="12"/>
        <v/>
      </c>
      <c r="AF41" s="145" t="str">
        <f t="shared" si="13"/>
        <v/>
      </c>
      <c r="AG41" s="182" t="str">
        <f t="shared" si="14"/>
        <v/>
      </c>
      <c r="AH41" s="164">
        <f t="shared" si="15"/>
        <v>0</v>
      </c>
      <c r="AJ41" s="164">
        <f t="shared" si="16"/>
        <v>0</v>
      </c>
      <c r="AK41" s="164" t="str">
        <f t="shared" si="17"/>
        <v>00000</v>
      </c>
      <c r="AL41" s="188" t="str">
        <f t="shared" si="18"/>
        <v>0秒0</v>
      </c>
      <c r="AM41" s="189">
        <f t="shared" si="19"/>
        <v>0</v>
      </c>
      <c r="AN41" s="189" t="str">
        <f t="shared" si="20"/>
        <v>0</v>
      </c>
      <c r="AO41" s="189" t="str">
        <f t="shared" si="21"/>
        <v>0</v>
      </c>
      <c r="AP41" s="189" t="str">
        <f t="shared" si="22"/>
        <v>0m</v>
      </c>
      <c r="AQ41" s="189" t="str">
        <f t="shared" si="23"/>
        <v>点</v>
      </c>
      <c r="AR41" s="164">
        <f t="shared" si="24"/>
        <v>0</v>
      </c>
      <c r="AS41" s="144" t="str">
        <f t="shared" si="25"/>
        <v/>
      </c>
      <c r="AT41" s="164">
        <f t="shared" si="26"/>
        <v>0</v>
      </c>
      <c r="AU41" s="164">
        <f t="shared" si="27"/>
        <v>0</v>
      </c>
      <c r="AV41" s="164">
        <f t="shared" si="28"/>
        <v>0</v>
      </c>
      <c r="AW41" s="457">
        <f>IF(S41="",0,COUNTA($S$14:S43))</f>
        <v>0</v>
      </c>
      <c r="AX41" s="457">
        <f>IF(T41="",0,COUNTA($T$14:T43))</f>
        <v>0</v>
      </c>
      <c r="AY41" s="454">
        <f>IF(OR($K41="20200",$K42="20200",$K43="20200"),COUNTIF($K$14:K43,"20200"),0)</f>
        <v>0</v>
      </c>
      <c r="AZ41" s="574">
        <f>IF($AY41=0,0,INDEX($M41:$M43,MATCH("20200",$K41:$K43,0),1))</f>
        <v>0</v>
      </c>
      <c r="BA41" s="145" t="str">
        <f t="shared" si="6"/>
        <v/>
      </c>
      <c r="BB41" s="145" t="str">
        <f t="shared" si="7"/>
        <v/>
      </c>
      <c r="BC41" s="145" t="str">
        <f t="shared" si="8"/>
        <v/>
      </c>
      <c r="BD41" s="203" t="str">
        <f>IF(J41="","",COUNTIF($BC$14:BC41,BC41))</f>
        <v/>
      </c>
      <c r="BE41" s="1" t="str">
        <f t="shared" si="29"/>
        <v/>
      </c>
      <c r="BF41" s="447" t="str">
        <f>IF(D41="","",COUNTIF($AD$14:AD41,AD41))</f>
        <v/>
      </c>
      <c r="BG41" s="447">
        <f t="shared" ref="BG41" si="137">IF(BF41=1,BF41,0)</f>
        <v>0</v>
      </c>
      <c r="BH41" s="447" t="str">
        <f t="shared" ref="BH41:BJ41" si="138">IF(D41="","",$BL41)</f>
        <v/>
      </c>
      <c r="BI41" s="447" t="str">
        <f t="shared" si="138"/>
        <v/>
      </c>
      <c r="BJ41" s="447" t="str">
        <f t="shared" si="138"/>
        <v/>
      </c>
      <c r="BK41" s="448" t="str">
        <f t="shared" ref="BK41" si="139">IFERROR(IF(G41="","",BL41),"")</f>
        <v/>
      </c>
      <c r="BL41" s="447">
        <v>10</v>
      </c>
      <c r="BM41" s="447">
        <f t="shared" ref="BM41" si="140">IF(C41&gt;0,"",IF(COUNTIF(BH41:BK43,BL41)=4,"",1))</f>
        <v>1</v>
      </c>
      <c r="BP41" s="448" t="str">
        <f t="shared" ref="BP41" si="141">IF(AD41="","",IF(AND(COUNTA(J41:J43)=0,COUNTA(S41:T43)=0),1,""))</f>
        <v/>
      </c>
      <c r="BQ41" s="447">
        <f t="shared" ref="BQ41" si="142">IF(AND($AD41="",COUNTA(S41)&gt;0),1,0)</f>
        <v>0</v>
      </c>
      <c r="BR41" s="447">
        <f t="shared" ref="BR41" si="143">IF(AND($AD41="",COUNTA(T41)&gt;0),1,0)</f>
        <v>0</v>
      </c>
      <c r="BS41" s="447" t="str">
        <f t="shared" ref="BS41" si="144">D41&amp;"-"&amp;S41</f>
        <v>-</v>
      </c>
      <c r="BT41" s="447" t="str">
        <f>IF(S41="","",COUNTIF($BS$14:BS41,BS41))</f>
        <v/>
      </c>
      <c r="BU41" s="447" t="str">
        <f t="shared" ref="BU41" si="145">D41&amp;"-"&amp;T41</f>
        <v>-</v>
      </c>
      <c r="BV41" s="447" t="str">
        <f>IF(T41="","",COUNTIF($BU$14:BU41,BU41))</f>
        <v/>
      </c>
    </row>
    <row r="42" spans="1:74" s="1" customFormat="1" ht="18" customHeight="1" thickBot="1">
      <c r="A42" s="523"/>
      <c r="B42" s="571"/>
      <c r="C42" s="573"/>
      <c r="D42" s="573"/>
      <c r="E42" s="573"/>
      <c r="F42" s="343" t="str">
        <f>IF(C41&gt;0,VLOOKUP(C41,女子登録情報!$A$1:$H$2000,5,0),"")</f>
        <v/>
      </c>
      <c r="G42" s="554"/>
      <c r="H42" s="554"/>
      <c r="I42" s="344" t="s">
        <v>30</v>
      </c>
      <c r="J42" s="339"/>
      <c r="K42" s="340" t="str">
        <f>IF(J42&gt;0,VLOOKUP(J42,女子登録情報!$J$1:$K$22,2,0),"")</f>
        <v/>
      </c>
      <c r="L42" s="344" t="s">
        <v>31</v>
      </c>
      <c r="M42" s="345"/>
      <c r="N42" s="341"/>
      <c r="O42" s="342"/>
      <c r="P42" s="562"/>
      <c r="Q42" s="563"/>
      <c r="R42" s="564"/>
      <c r="S42" s="557"/>
      <c r="T42" s="560"/>
      <c r="W42" s="168">
        <f t="shared" si="10"/>
        <v>0</v>
      </c>
      <c r="X42" s="447"/>
      <c r="Y42" s="145" t="str">
        <f t="shared" si="2"/>
        <v/>
      </c>
      <c r="Z42" s="145" t="str">
        <f t="shared" si="3"/>
        <v/>
      </c>
      <c r="AA42" s="145" t="str">
        <f t="shared" si="4"/>
        <v/>
      </c>
      <c r="AB42" s="145" t="str">
        <f t="shared" si="5"/>
        <v/>
      </c>
      <c r="AC42" s="178">
        <f t="shared" si="11"/>
        <v>0</v>
      </c>
      <c r="AD42" s="178" t="str">
        <f t="shared" ref="AD42:AD43" si="146">AD41</f>
        <v/>
      </c>
      <c r="AE42" s="145" t="str">
        <f t="shared" si="12"/>
        <v/>
      </c>
      <c r="AF42" s="145" t="str">
        <f t="shared" si="13"/>
        <v/>
      </c>
      <c r="AG42" s="182" t="str">
        <f t="shared" si="14"/>
        <v/>
      </c>
      <c r="AH42" s="164">
        <f t="shared" si="15"/>
        <v>0</v>
      </c>
      <c r="AJ42" s="164">
        <f t="shared" si="16"/>
        <v>0</v>
      </c>
      <c r="AK42" s="164" t="str">
        <f t="shared" si="17"/>
        <v>00000</v>
      </c>
      <c r="AL42" s="188" t="str">
        <f t="shared" si="18"/>
        <v>0秒0</v>
      </c>
      <c r="AM42" s="189">
        <f t="shared" si="19"/>
        <v>0</v>
      </c>
      <c r="AN42" s="189" t="str">
        <f t="shared" si="20"/>
        <v>0</v>
      </c>
      <c r="AO42" s="189" t="str">
        <f t="shared" si="21"/>
        <v>0</v>
      </c>
      <c r="AP42" s="189" t="str">
        <f t="shared" si="22"/>
        <v>0m</v>
      </c>
      <c r="AQ42" s="189" t="str">
        <f t="shared" si="23"/>
        <v>点</v>
      </c>
      <c r="AR42" s="164">
        <f t="shared" si="24"/>
        <v>0</v>
      </c>
      <c r="AS42" s="144" t="str">
        <f t="shared" si="25"/>
        <v/>
      </c>
      <c r="AT42" s="164">
        <f t="shared" si="26"/>
        <v>0</v>
      </c>
      <c r="AU42" s="164">
        <f t="shared" si="27"/>
        <v>0</v>
      </c>
      <c r="AV42" s="164">
        <f t="shared" si="28"/>
        <v>0</v>
      </c>
      <c r="AW42" s="458"/>
      <c r="AX42" s="458"/>
      <c r="AY42" s="455"/>
      <c r="AZ42" s="575"/>
      <c r="BA42" s="145" t="str">
        <f t="shared" si="6"/>
        <v/>
      </c>
      <c r="BB42" s="145" t="str">
        <f t="shared" si="7"/>
        <v/>
      </c>
      <c r="BC42" s="145" t="str">
        <f t="shared" si="8"/>
        <v/>
      </c>
      <c r="BD42" s="203" t="str">
        <f>IF(J42="","",COUNTIF($BC$14:BC42,BC42))</f>
        <v/>
      </c>
      <c r="BE42" s="1" t="str">
        <f t="shared" si="29"/>
        <v/>
      </c>
      <c r="BF42" s="447"/>
      <c r="BG42" s="447"/>
      <c r="BH42" s="447"/>
      <c r="BI42" s="447"/>
      <c r="BJ42" s="447"/>
      <c r="BK42" s="449"/>
      <c r="BL42" s="447"/>
      <c r="BM42" s="447"/>
      <c r="BP42" s="449"/>
      <c r="BQ42" s="447"/>
      <c r="BR42" s="447"/>
      <c r="BS42" s="447"/>
      <c r="BT42" s="447"/>
      <c r="BU42" s="447"/>
      <c r="BV42" s="447"/>
    </row>
    <row r="43" spans="1:74" s="1" customFormat="1" ht="18" customHeight="1" thickBot="1">
      <c r="A43" s="524"/>
      <c r="B43" s="353" t="s">
        <v>32</v>
      </c>
      <c r="C43" s="354"/>
      <c r="D43" s="565"/>
      <c r="E43" s="565"/>
      <c r="F43" s="566"/>
      <c r="G43" s="555"/>
      <c r="H43" s="555"/>
      <c r="I43" s="348" t="s">
        <v>33</v>
      </c>
      <c r="J43" s="349"/>
      <c r="K43" s="340" t="str">
        <f>IF(J43&gt;0,VLOOKUP(J43,女子登録情報!$J$1:$K$22,2,0),"")</f>
        <v/>
      </c>
      <c r="L43" s="350" t="s">
        <v>34</v>
      </c>
      <c r="M43" s="351"/>
      <c r="N43" s="341"/>
      <c r="O43" s="352"/>
      <c r="P43" s="567"/>
      <c r="Q43" s="568"/>
      <c r="R43" s="569"/>
      <c r="S43" s="558"/>
      <c r="T43" s="561"/>
      <c r="W43" s="168">
        <f t="shared" si="10"/>
        <v>0</v>
      </c>
      <c r="X43" s="447"/>
      <c r="Y43" s="145" t="str">
        <f t="shared" si="2"/>
        <v/>
      </c>
      <c r="Z43" s="145" t="str">
        <f t="shared" si="3"/>
        <v/>
      </c>
      <c r="AA43" s="145" t="str">
        <f t="shared" si="4"/>
        <v/>
      </c>
      <c r="AB43" s="145" t="str">
        <f t="shared" si="5"/>
        <v/>
      </c>
      <c r="AC43" s="178">
        <f t="shared" si="11"/>
        <v>0</v>
      </c>
      <c r="AD43" s="178" t="str">
        <f t="shared" si="146"/>
        <v/>
      </c>
      <c r="AE43" s="145" t="str">
        <f t="shared" si="12"/>
        <v/>
      </c>
      <c r="AF43" s="145" t="str">
        <f t="shared" si="13"/>
        <v/>
      </c>
      <c r="AG43" s="182" t="str">
        <f t="shared" si="14"/>
        <v/>
      </c>
      <c r="AH43" s="164">
        <f t="shared" si="15"/>
        <v>0</v>
      </c>
      <c r="AJ43" s="164">
        <f t="shared" si="16"/>
        <v>0</v>
      </c>
      <c r="AK43" s="164" t="str">
        <f t="shared" si="17"/>
        <v>00000</v>
      </c>
      <c r="AL43" s="188" t="str">
        <f t="shared" si="18"/>
        <v>0秒0</v>
      </c>
      <c r="AM43" s="189">
        <f t="shared" si="19"/>
        <v>0</v>
      </c>
      <c r="AN43" s="189" t="str">
        <f t="shared" si="20"/>
        <v>0</v>
      </c>
      <c r="AO43" s="189" t="str">
        <f t="shared" si="21"/>
        <v>0</v>
      </c>
      <c r="AP43" s="189" t="str">
        <f t="shared" si="22"/>
        <v>0m</v>
      </c>
      <c r="AQ43" s="189" t="str">
        <f t="shared" si="23"/>
        <v>点</v>
      </c>
      <c r="AR43" s="164">
        <f t="shared" si="24"/>
        <v>0</v>
      </c>
      <c r="AS43" s="144" t="str">
        <f t="shared" si="25"/>
        <v/>
      </c>
      <c r="AT43" s="164">
        <f t="shared" si="26"/>
        <v>0</v>
      </c>
      <c r="AU43" s="164">
        <f t="shared" si="27"/>
        <v>0</v>
      </c>
      <c r="AV43" s="164">
        <f t="shared" si="28"/>
        <v>0</v>
      </c>
      <c r="AW43" s="459"/>
      <c r="AX43" s="459"/>
      <c r="AY43" s="456"/>
      <c r="AZ43" s="576"/>
      <c r="BA43" s="145" t="str">
        <f t="shared" si="6"/>
        <v/>
      </c>
      <c r="BB43" s="145" t="str">
        <f t="shared" si="7"/>
        <v/>
      </c>
      <c r="BC43" s="145" t="str">
        <f t="shared" si="8"/>
        <v/>
      </c>
      <c r="BD43" s="203" t="str">
        <f>IF(J43="","",COUNTIF($BC$14:BC43,BC43))</f>
        <v/>
      </c>
      <c r="BE43" s="1" t="str">
        <f t="shared" si="29"/>
        <v/>
      </c>
      <c r="BF43" s="447"/>
      <c r="BG43" s="447"/>
      <c r="BH43" s="447"/>
      <c r="BI43" s="447"/>
      <c r="BJ43" s="447"/>
      <c r="BK43" s="450"/>
      <c r="BL43" s="447"/>
      <c r="BM43" s="447"/>
      <c r="BP43" s="450"/>
      <c r="BQ43" s="447"/>
      <c r="BR43" s="447"/>
      <c r="BS43" s="447"/>
      <c r="BT43" s="447"/>
      <c r="BU43" s="447"/>
      <c r="BV43" s="447"/>
    </row>
    <row r="44" spans="1:74" s="1" customFormat="1" ht="18" customHeight="1" thickTop="1" thickBot="1">
      <c r="A44" s="522">
        <v>11</v>
      </c>
      <c r="B44" s="570" t="s">
        <v>1224</v>
      </c>
      <c r="C44" s="572"/>
      <c r="D44" s="572" t="str">
        <f>IF(C44&gt;0,VLOOKUP(C44,女子登録情報!$A$1:$H$2000,3,0),"")</f>
        <v/>
      </c>
      <c r="E44" s="572" t="str">
        <f>IF(C44&gt;0,VLOOKUP(C44,女子登録情報!$A$1:$H$2000,4,0),"")</f>
        <v/>
      </c>
      <c r="F44" s="337" t="str">
        <f>IF(C44&gt;0,VLOOKUP(C44,女子登録情報!$A$1:$H$2000,8,0),"")</f>
        <v/>
      </c>
      <c r="G44" s="553" t="e">
        <f>IF(F45&gt;0,VLOOKUP(F45,女子登録情報!$M$2:$N$48,2,0),"")</f>
        <v>#N/A</v>
      </c>
      <c r="H44" s="553" t="str">
        <f t="shared" ref="H44" si="147">IF(C44&gt;0,TEXT(C44,"100000000"),"000000000")</f>
        <v>000000000</v>
      </c>
      <c r="I44" s="338" t="s">
        <v>26</v>
      </c>
      <c r="J44" s="339"/>
      <c r="K44" s="340" t="str">
        <f>IF(J44&gt;0,VLOOKUP(J44,女子登録情報!$J$1:$K$22,2,0),"")</f>
        <v/>
      </c>
      <c r="L44" s="338" t="s">
        <v>29</v>
      </c>
      <c r="M44" s="185"/>
      <c r="N44" s="341"/>
      <c r="O44" s="342"/>
      <c r="P44" s="540"/>
      <c r="Q44" s="541"/>
      <c r="R44" s="542"/>
      <c r="S44" s="556"/>
      <c r="T44" s="559"/>
      <c r="W44" s="168">
        <f t="shared" si="10"/>
        <v>0</v>
      </c>
      <c r="X44" s="447" t="str">
        <f t="shared" ref="X44" si="148">IF(C44="","",C44)</f>
        <v/>
      </c>
      <c r="Y44" s="145" t="str">
        <f t="shared" si="2"/>
        <v/>
      </c>
      <c r="Z44" s="145" t="str">
        <f t="shared" si="3"/>
        <v/>
      </c>
      <c r="AA44" s="145" t="str">
        <f t="shared" si="4"/>
        <v/>
      </c>
      <c r="AB44" s="145" t="str">
        <f t="shared" si="5"/>
        <v/>
      </c>
      <c r="AC44" s="178">
        <f t="shared" si="11"/>
        <v>0</v>
      </c>
      <c r="AD44" s="178" t="str">
        <f t="shared" ref="AD44" si="149">IF(D44="","",D44)</f>
        <v/>
      </c>
      <c r="AE44" s="145" t="str">
        <f t="shared" si="12"/>
        <v/>
      </c>
      <c r="AF44" s="145" t="str">
        <f t="shared" si="13"/>
        <v/>
      </c>
      <c r="AG44" s="182" t="str">
        <f t="shared" si="14"/>
        <v/>
      </c>
      <c r="AH44" s="164">
        <f t="shared" si="15"/>
        <v>0</v>
      </c>
      <c r="AJ44" s="164">
        <f t="shared" si="16"/>
        <v>0</v>
      </c>
      <c r="AK44" s="164" t="str">
        <f t="shared" si="17"/>
        <v>00000</v>
      </c>
      <c r="AL44" s="188" t="str">
        <f t="shared" si="18"/>
        <v>0秒0</v>
      </c>
      <c r="AM44" s="189">
        <f t="shared" si="19"/>
        <v>0</v>
      </c>
      <c r="AN44" s="189" t="str">
        <f t="shared" si="20"/>
        <v>0</v>
      </c>
      <c r="AO44" s="189" t="str">
        <f t="shared" si="21"/>
        <v>0</v>
      </c>
      <c r="AP44" s="189" t="str">
        <f t="shared" si="22"/>
        <v>0m</v>
      </c>
      <c r="AQ44" s="189" t="str">
        <f t="shared" si="23"/>
        <v>点</v>
      </c>
      <c r="AR44" s="164">
        <f t="shared" si="24"/>
        <v>0</v>
      </c>
      <c r="AS44" s="144" t="str">
        <f t="shared" si="25"/>
        <v/>
      </c>
      <c r="AT44" s="164">
        <f t="shared" si="26"/>
        <v>0</v>
      </c>
      <c r="AU44" s="164">
        <f t="shared" si="27"/>
        <v>0</v>
      </c>
      <c r="AV44" s="164">
        <f t="shared" si="28"/>
        <v>0</v>
      </c>
      <c r="AW44" s="457">
        <f>IF(S44="",0,COUNTA($S$14:S46))</f>
        <v>0</v>
      </c>
      <c r="AX44" s="457">
        <f>IF(T44="",0,COUNTA($T$14:T46))</f>
        <v>0</v>
      </c>
      <c r="AY44" s="454">
        <f>IF(OR($K44="20200",$K45="20200",$K46="20200"),COUNTIF($K$14:K46,"20200"),0)</f>
        <v>0</v>
      </c>
      <c r="AZ44" s="574">
        <f>IF($AY44=0,0,INDEX($M44:$M46,MATCH("20200",$K44:$K46,0),1))</f>
        <v>0</v>
      </c>
      <c r="BA44" s="145" t="str">
        <f t="shared" si="6"/>
        <v/>
      </c>
      <c r="BB44" s="145" t="str">
        <f t="shared" si="7"/>
        <v/>
      </c>
      <c r="BC44" s="145" t="str">
        <f t="shared" si="8"/>
        <v/>
      </c>
      <c r="BD44" s="203" t="str">
        <f>IF(J44="","",COUNTIF($BC$14:BC44,BC44))</f>
        <v/>
      </c>
      <c r="BE44" s="1" t="str">
        <f t="shared" si="29"/>
        <v/>
      </c>
      <c r="BF44" s="447" t="str">
        <f>IF(D44="","",COUNTIF($AD$14:AD44,AD44))</f>
        <v/>
      </c>
      <c r="BG44" s="447">
        <f t="shared" ref="BG44" si="150">IF(BF44=1,BF44,0)</f>
        <v>0</v>
      </c>
      <c r="BH44" s="447" t="str">
        <f t="shared" ref="BH44:BJ44" si="151">IF(D44="","",$BL44)</f>
        <v/>
      </c>
      <c r="BI44" s="447" t="str">
        <f t="shared" si="151"/>
        <v/>
      </c>
      <c r="BJ44" s="447" t="str">
        <f t="shared" si="151"/>
        <v/>
      </c>
      <c r="BK44" s="448" t="str">
        <f t="shared" ref="BK44" si="152">IFERROR(IF(G44="","",BL44),"")</f>
        <v/>
      </c>
      <c r="BL44" s="447">
        <v>11</v>
      </c>
      <c r="BM44" s="447">
        <f t="shared" ref="BM44" si="153">IF(C44&gt;0,"",IF(COUNTIF(BH44:BK46,BL44)=4,"",1))</f>
        <v>1</v>
      </c>
      <c r="BP44" s="448" t="str">
        <f t="shared" ref="BP44" si="154">IF(AD44="","",IF(AND(COUNTA(J44:J46)=0,COUNTA(S44:T46)=0),1,""))</f>
        <v/>
      </c>
      <c r="BQ44" s="447">
        <f t="shared" ref="BQ44" si="155">IF(AND($AD44="",COUNTA(S44)&gt;0),1,0)</f>
        <v>0</v>
      </c>
      <c r="BR44" s="447">
        <f t="shared" ref="BR44" si="156">IF(AND($AD44="",COUNTA(T44)&gt;0),1,0)</f>
        <v>0</v>
      </c>
      <c r="BS44" s="447" t="str">
        <f t="shared" ref="BS44" si="157">D44&amp;"-"&amp;S44</f>
        <v>-</v>
      </c>
      <c r="BT44" s="447" t="str">
        <f>IF(S44="","",COUNTIF($BS$14:BS44,BS44))</f>
        <v/>
      </c>
      <c r="BU44" s="447" t="str">
        <f t="shared" ref="BU44" si="158">D44&amp;"-"&amp;T44</f>
        <v>-</v>
      </c>
      <c r="BV44" s="447" t="str">
        <f>IF(T44="","",COUNTIF($BU$14:BU44,BU44))</f>
        <v/>
      </c>
    </row>
    <row r="45" spans="1:74" s="1" customFormat="1" ht="18" customHeight="1" thickBot="1">
      <c r="A45" s="523"/>
      <c r="B45" s="571"/>
      <c r="C45" s="573"/>
      <c r="D45" s="573"/>
      <c r="E45" s="573"/>
      <c r="F45" s="343" t="str">
        <f>IF(C44&gt;0,VLOOKUP(C44,女子登録情報!$A$1:$H$2000,5,0),"")</f>
        <v/>
      </c>
      <c r="G45" s="554"/>
      <c r="H45" s="554"/>
      <c r="I45" s="344" t="s">
        <v>30</v>
      </c>
      <c r="J45" s="339"/>
      <c r="K45" s="340" t="str">
        <f>IF(J45&gt;0,VLOOKUP(J45,女子登録情報!$J$1:$K$22,2,0),"")</f>
        <v/>
      </c>
      <c r="L45" s="344" t="s">
        <v>31</v>
      </c>
      <c r="M45" s="345"/>
      <c r="N45" s="341"/>
      <c r="O45" s="342"/>
      <c r="P45" s="562"/>
      <c r="Q45" s="563"/>
      <c r="R45" s="564"/>
      <c r="S45" s="557"/>
      <c r="T45" s="560"/>
      <c r="W45" s="168">
        <f t="shared" si="10"/>
        <v>0</v>
      </c>
      <c r="X45" s="447"/>
      <c r="Y45" s="145" t="str">
        <f t="shared" si="2"/>
        <v/>
      </c>
      <c r="Z45" s="145" t="str">
        <f t="shared" si="3"/>
        <v/>
      </c>
      <c r="AA45" s="145" t="str">
        <f t="shared" si="4"/>
        <v/>
      </c>
      <c r="AB45" s="145" t="str">
        <f t="shared" si="5"/>
        <v/>
      </c>
      <c r="AC45" s="178">
        <f t="shared" si="11"/>
        <v>0</v>
      </c>
      <c r="AD45" s="178" t="str">
        <f t="shared" ref="AD45:AD46" si="159">AD44</f>
        <v/>
      </c>
      <c r="AE45" s="145" t="str">
        <f t="shared" si="12"/>
        <v/>
      </c>
      <c r="AF45" s="145" t="str">
        <f t="shared" si="13"/>
        <v/>
      </c>
      <c r="AG45" s="182" t="str">
        <f t="shared" si="14"/>
        <v/>
      </c>
      <c r="AH45" s="164">
        <f t="shared" si="15"/>
        <v>0</v>
      </c>
      <c r="AI45" s="100"/>
      <c r="AJ45" s="164">
        <f t="shared" si="16"/>
        <v>0</v>
      </c>
      <c r="AK45" s="164" t="str">
        <f t="shared" si="17"/>
        <v>00000</v>
      </c>
      <c r="AL45" s="188" t="str">
        <f t="shared" si="18"/>
        <v>0秒0</v>
      </c>
      <c r="AM45" s="189">
        <f t="shared" si="19"/>
        <v>0</v>
      </c>
      <c r="AN45" s="189" t="str">
        <f t="shared" si="20"/>
        <v>0</v>
      </c>
      <c r="AO45" s="189" t="str">
        <f t="shared" si="21"/>
        <v>0</v>
      </c>
      <c r="AP45" s="189" t="str">
        <f t="shared" si="22"/>
        <v>0m</v>
      </c>
      <c r="AQ45" s="189" t="str">
        <f t="shared" si="23"/>
        <v>点</v>
      </c>
      <c r="AR45" s="164">
        <f t="shared" si="24"/>
        <v>0</v>
      </c>
      <c r="AS45" s="144" t="str">
        <f t="shared" si="25"/>
        <v/>
      </c>
      <c r="AT45" s="164">
        <f t="shared" si="26"/>
        <v>0</v>
      </c>
      <c r="AU45" s="164">
        <f t="shared" si="27"/>
        <v>0</v>
      </c>
      <c r="AV45" s="164">
        <f t="shared" si="28"/>
        <v>0</v>
      </c>
      <c r="AW45" s="458"/>
      <c r="AX45" s="458"/>
      <c r="AY45" s="455"/>
      <c r="AZ45" s="575"/>
      <c r="BA45" s="145" t="str">
        <f t="shared" si="6"/>
        <v/>
      </c>
      <c r="BB45" s="145" t="str">
        <f t="shared" si="7"/>
        <v/>
      </c>
      <c r="BC45" s="145" t="str">
        <f t="shared" si="8"/>
        <v/>
      </c>
      <c r="BD45" s="203" t="str">
        <f>IF(J45="","",COUNTIF($BC$14:BC45,BC45))</f>
        <v/>
      </c>
      <c r="BE45" s="1" t="str">
        <f t="shared" si="29"/>
        <v/>
      </c>
      <c r="BF45" s="447"/>
      <c r="BG45" s="447"/>
      <c r="BH45" s="447"/>
      <c r="BI45" s="447"/>
      <c r="BJ45" s="447"/>
      <c r="BK45" s="449"/>
      <c r="BL45" s="447"/>
      <c r="BM45" s="447"/>
      <c r="BP45" s="449"/>
      <c r="BQ45" s="447"/>
      <c r="BR45" s="447"/>
      <c r="BS45" s="447"/>
      <c r="BT45" s="447"/>
      <c r="BU45" s="447"/>
      <c r="BV45" s="447"/>
    </row>
    <row r="46" spans="1:74" s="1" customFormat="1" ht="18" customHeight="1" thickBot="1">
      <c r="A46" s="524"/>
      <c r="B46" s="346" t="s">
        <v>32</v>
      </c>
      <c r="C46" s="347"/>
      <c r="D46" s="355"/>
      <c r="E46" s="355"/>
      <c r="F46" s="356"/>
      <c r="G46" s="555"/>
      <c r="H46" s="555"/>
      <c r="I46" s="348" t="s">
        <v>33</v>
      </c>
      <c r="J46" s="349"/>
      <c r="K46" s="340" t="str">
        <f>IF(J46&gt;0,VLOOKUP(J46,女子登録情報!$J$1:$K$22,2,0),"")</f>
        <v/>
      </c>
      <c r="L46" s="350" t="s">
        <v>34</v>
      </c>
      <c r="M46" s="351"/>
      <c r="N46" s="341"/>
      <c r="O46" s="352"/>
      <c r="P46" s="567"/>
      <c r="Q46" s="568"/>
      <c r="R46" s="569"/>
      <c r="S46" s="558"/>
      <c r="T46" s="561"/>
      <c r="W46" s="168">
        <f t="shared" si="10"/>
        <v>0</v>
      </c>
      <c r="X46" s="447"/>
      <c r="Y46" s="145" t="str">
        <f t="shared" si="2"/>
        <v/>
      </c>
      <c r="Z46" s="145" t="str">
        <f t="shared" si="3"/>
        <v/>
      </c>
      <c r="AA46" s="145" t="str">
        <f t="shared" si="4"/>
        <v/>
      </c>
      <c r="AB46" s="145" t="str">
        <f t="shared" si="5"/>
        <v/>
      </c>
      <c r="AC46" s="178">
        <f t="shared" si="11"/>
        <v>0</v>
      </c>
      <c r="AD46" s="178" t="str">
        <f t="shared" si="159"/>
        <v/>
      </c>
      <c r="AE46" s="145" t="str">
        <f t="shared" si="12"/>
        <v/>
      </c>
      <c r="AF46" s="145" t="str">
        <f t="shared" si="13"/>
        <v/>
      </c>
      <c r="AG46" s="182" t="str">
        <f t="shared" si="14"/>
        <v/>
      </c>
      <c r="AH46" s="164">
        <f t="shared" si="15"/>
        <v>0</v>
      </c>
      <c r="AJ46" s="164">
        <f t="shared" si="16"/>
        <v>0</v>
      </c>
      <c r="AK46" s="164" t="str">
        <f t="shared" si="17"/>
        <v>00000</v>
      </c>
      <c r="AL46" s="188" t="str">
        <f t="shared" si="18"/>
        <v>0秒0</v>
      </c>
      <c r="AM46" s="189">
        <f t="shared" si="19"/>
        <v>0</v>
      </c>
      <c r="AN46" s="189" t="str">
        <f t="shared" si="20"/>
        <v>0</v>
      </c>
      <c r="AO46" s="189" t="str">
        <f t="shared" si="21"/>
        <v>0</v>
      </c>
      <c r="AP46" s="189" t="str">
        <f t="shared" si="22"/>
        <v>0m</v>
      </c>
      <c r="AQ46" s="189" t="str">
        <f t="shared" si="23"/>
        <v>点</v>
      </c>
      <c r="AR46" s="164">
        <f t="shared" si="24"/>
        <v>0</v>
      </c>
      <c r="AS46" s="144" t="str">
        <f t="shared" si="25"/>
        <v/>
      </c>
      <c r="AT46" s="164">
        <f t="shared" si="26"/>
        <v>0</v>
      </c>
      <c r="AU46" s="164">
        <f t="shared" si="27"/>
        <v>0</v>
      </c>
      <c r="AV46" s="164">
        <f t="shared" si="28"/>
        <v>0</v>
      </c>
      <c r="AW46" s="459"/>
      <c r="AX46" s="459"/>
      <c r="AY46" s="456"/>
      <c r="AZ46" s="576"/>
      <c r="BA46" s="145" t="str">
        <f t="shared" si="6"/>
        <v/>
      </c>
      <c r="BB46" s="145" t="str">
        <f t="shared" si="7"/>
        <v/>
      </c>
      <c r="BC46" s="145" t="str">
        <f t="shared" si="8"/>
        <v/>
      </c>
      <c r="BD46" s="203" t="str">
        <f>IF(J46="","",COUNTIF($BC$14:BC46,BC46))</f>
        <v/>
      </c>
      <c r="BE46" s="1" t="str">
        <f t="shared" si="29"/>
        <v/>
      </c>
      <c r="BF46" s="447"/>
      <c r="BG46" s="447"/>
      <c r="BH46" s="447"/>
      <c r="BI46" s="447"/>
      <c r="BJ46" s="447"/>
      <c r="BK46" s="450"/>
      <c r="BL46" s="447"/>
      <c r="BM46" s="447"/>
      <c r="BP46" s="450"/>
      <c r="BQ46" s="447"/>
      <c r="BR46" s="447"/>
      <c r="BS46" s="447"/>
      <c r="BT46" s="447"/>
      <c r="BU46" s="447"/>
      <c r="BV46" s="447"/>
    </row>
    <row r="47" spans="1:74" s="1" customFormat="1" ht="18" customHeight="1" thickTop="1" thickBot="1">
      <c r="A47" s="522">
        <v>12</v>
      </c>
      <c r="B47" s="570" t="s">
        <v>1224</v>
      </c>
      <c r="C47" s="572"/>
      <c r="D47" s="572" t="str">
        <f>IF(C47&gt;0,VLOOKUP(C47,女子登録情報!$A$1:$H$2000,3,0),"")</f>
        <v/>
      </c>
      <c r="E47" s="572" t="str">
        <f>IF(C47&gt;0,VLOOKUP(C47,女子登録情報!$A$1:$H$2000,4,0),"")</f>
        <v/>
      </c>
      <c r="F47" s="337" t="str">
        <f>IF(C47&gt;0,VLOOKUP(C47,女子登録情報!$A$1:$H$2000,8,0),"")</f>
        <v/>
      </c>
      <c r="G47" s="553" t="e">
        <f>IF(F48&gt;0,VLOOKUP(F48,女子登録情報!$M$2:$N$48,2,0),"")</f>
        <v>#N/A</v>
      </c>
      <c r="H47" s="553" t="str">
        <f t="shared" ref="H47" si="160">IF(C47&gt;0,TEXT(C47,"100000000"),"000000000")</f>
        <v>000000000</v>
      </c>
      <c r="I47" s="338" t="s">
        <v>26</v>
      </c>
      <c r="J47" s="339"/>
      <c r="K47" s="340" t="str">
        <f>IF(J47&gt;0,VLOOKUP(J47,女子登録情報!$J$1:$K$22,2,0),"")</f>
        <v/>
      </c>
      <c r="L47" s="338" t="s">
        <v>29</v>
      </c>
      <c r="M47" s="185"/>
      <c r="N47" s="341"/>
      <c r="O47" s="342"/>
      <c r="P47" s="540"/>
      <c r="Q47" s="541"/>
      <c r="R47" s="542"/>
      <c r="S47" s="556"/>
      <c r="T47" s="559"/>
      <c r="W47" s="168">
        <f t="shared" si="10"/>
        <v>0</v>
      </c>
      <c r="X47" s="447" t="str">
        <f t="shared" ref="X47" si="161">IF(C47="","",C47)</f>
        <v/>
      </c>
      <c r="Y47" s="145" t="str">
        <f t="shared" si="2"/>
        <v/>
      </c>
      <c r="Z47" s="145" t="str">
        <f t="shared" si="3"/>
        <v/>
      </c>
      <c r="AA47" s="145" t="str">
        <f t="shared" si="4"/>
        <v/>
      </c>
      <c r="AB47" s="145" t="str">
        <f t="shared" si="5"/>
        <v/>
      </c>
      <c r="AC47" s="178">
        <f t="shared" si="11"/>
        <v>0</v>
      </c>
      <c r="AD47" s="178" t="str">
        <f t="shared" ref="AD47" si="162">IF(D47="","",D47)</f>
        <v/>
      </c>
      <c r="AE47" s="145" t="str">
        <f t="shared" si="12"/>
        <v/>
      </c>
      <c r="AF47" s="145" t="str">
        <f t="shared" si="13"/>
        <v/>
      </c>
      <c r="AG47" s="182" t="str">
        <f t="shared" si="14"/>
        <v/>
      </c>
      <c r="AH47" s="164">
        <f t="shared" si="15"/>
        <v>0</v>
      </c>
      <c r="AJ47" s="164">
        <f t="shared" si="16"/>
        <v>0</v>
      </c>
      <c r="AK47" s="164" t="str">
        <f t="shared" si="17"/>
        <v>00000</v>
      </c>
      <c r="AL47" s="188" t="str">
        <f t="shared" si="18"/>
        <v>0秒0</v>
      </c>
      <c r="AM47" s="189">
        <f t="shared" si="19"/>
        <v>0</v>
      </c>
      <c r="AN47" s="189" t="str">
        <f t="shared" si="20"/>
        <v>0</v>
      </c>
      <c r="AO47" s="189" t="str">
        <f t="shared" si="21"/>
        <v>0</v>
      </c>
      <c r="AP47" s="189" t="str">
        <f t="shared" si="22"/>
        <v>0m</v>
      </c>
      <c r="AQ47" s="189" t="str">
        <f t="shared" si="23"/>
        <v>点</v>
      </c>
      <c r="AR47" s="164">
        <f t="shared" si="24"/>
        <v>0</v>
      </c>
      <c r="AS47" s="144" t="str">
        <f t="shared" si="25"/>
        <v/>
      </c>
      <c r="AT47" s="164">
        <f t="shared" si="26"/>
        <v>0</v>
      </c>
      <c r="AU47" s="164">
        <f t="shared" si="27"/>
        <v>0</v>
      </c>
      <c r="AV47" s="164">
        <f t="shared" si="28"/>
        <v>0</v>
      </c>
      <c r="AW47" s="457">
        <f>IF(S47="",0,COUNTA($S$14:S49))</f>
        <v>0</v>
      </c>
      <c r="AX47" s="457">
        <f>IF(T47="",0,COUNTA($T$14:T49))</f>
        <v>0</v>
      </c>
      <c r="AY47" s="454">
        <f>IF(OR($K47="20200",$K48="20200",$K49="20200"),COUNTIF($K$14:K49,"20200"),0)</f>
        <v>0</v>
      </c>
      <c r="AZ47" s="574">
        <f>IF($AY47=0,0,INDEX($M47:$M49,MATCH("20200",$K47:$K49,0),1))</f>
        <v>0</v>
      </c>
      <c r="BA47" s="145" t="str">
        <f t="shared" si="6"/>
        <v/>
      </c>
      <c r="BB47" s="145" t="str">
        <f t="shared" si="7"/>
        <v/>
      </c>
      <c r="BC47" s="145" t="str">
        <f t="shared" si="8"/>
        <v/>
      </c>
      <c r="BD47" s="203" t="str">
        <f>IF(J47="","",COUNTIF($BC$14:BC47,BC47))</f>
        <v/>
      </c>
      <c r="BE47" s="1" t="str">
        <f t="shared" si="29"/>
        <v/>
      </c>
      <c r="BF47" s="447" t="str">
        <f>IF(D47="","",COUNTIF($AD$14:AD47,AD47))</f>
        <v/>
      </c>
      <c r="BG47" s="447">
        <f t="shared" ref="BG47" si="163">IF(BF47=1,BF47,0)</f>
        <v>0</v>
      </c>
      <c r="BH47" s="447" t="str">
        <f t="shared" ref="BH47:BJ47" si="164">IF(D47="","",$BL47)</f>
        <v/>
      </c>
      <c r="BI47" s="447" t="str">
        <f t="shared" si="164"/>
        <v/>
      </c>
      <c r="BJ47" s="447" t="str">
        <f t="shared" si="164"/>
        <v/>
      </c>
      <c r="BK47" s="448" t="str">
        <f t="shared" ref="BK47" si="165">IFERROR(IF(G47="","",BL47),"")</f>
        <v/>
      </c>
      <c r="BL47" s="447">
        <v>12</v>
      </c>
      <c r="BM47" s="447">
        <f t="shared" ref="BM47" si="166">IF(C47&gt;0,"",IF(COUNTIF(BH47:BK49,BL47)=4,"",1))</f>
        <v>1</v>
      </c>
      <c r="BP47" s="448" t="str">
        <f t="shared" ref="BP47" si="167">IF(AD47="","",IF(AND(COUNTA(J47:J49)=0,COUNTA(S47:T49)=0),1,""))</f>
        <v/>
      </c>
      <c r="BQ47" s="447">
        <f t="shared" ref="BQ47" si="168">IF(AND($AD47="",COUNTA(S47)&gt;0),1,0)</f>
        <v>0</v>
      </c>
      <c r="BR47" s="447">
        <f t="shared" ref="BR47" si="169">IF(AND($AD47="",COUNTA(T47)&gt;0),1,0)</f>
        <v>0</v>
      </c>
      <c r="BS47" s="447" t="str">
        <f t="shared" ref="BS47" si="170">D47&amp;"-"&amp;S47</f>
        <v>-</v>
      </c>
      <c r="BT47" s="447" t="str">
        <f>IF(S47="","",COUNTIF($BS$14:BS47,BS47))</f>
        <v/>
      </c>
      <c r="BU47" s="447" t="str">
        <f t="shared" ref="BU47" si="171">D47&amp;"-"&amp;T47</f>
        <v>-</v>
      </c>
      <c r="BV47" s="447" t="str">
        <f>IF(T47="","",COUNTIF($BU$14:BU47,BU47))</f>
        <v/>
      </c>
    </row>
    <row r="48" spans="1:74" s="1" customFormat="1" ht="18" customHeight="1" thickBot="1">
      <c r="A48" s="523"/>
      <c r="B48" s="571"/>
      <c r="C48" s="573"/>
      <c r="D48" s="573"/>
      <c r="E48" s="573"/>
      <c r="F48" s="343" t="str">
        <f>IF(C47&gt;0,VLOOKUP(C47,女子登録情報!$A$1:$H$2000,5,0),"")</f>
        <v/>
      </c>
      <c r="G48" s="554"/>
      <c r="H48" s="554"/>
      <c r="I48" s="344" t="s">
        <v>30</v>
      </c>
      <c r="J48" s="339"/>
      <c r="K48" s="340" t="str">
        <f>IF(J48&gt;0,VLOOKUP(J48,女子登録情報!$J$1:$K$22,2,0),"")</f>
        <v/>
      </c>
      <c r="L48" s="344" t="s">
        <v>31</v>
      </c>
      <c r="M48" s="345"/>
      <c r="N48" s="341"/>
      <c r="O48" s="342"/>
      <c r="P48" s="562"/>
      <c r="Q48" s="563"/>
      <c r="R48" s="564"/>
      <c r="S48" s="557"/>
      <c r="T48" s="560"/>
      <c r="W48" s="168">
        <f t="shared" si="10"/>
        <v>0</v>
      </c>
      <c r="X48" s="447"/>
      <c r="Y48" s="145" t="str">
        <f t="shared" si="2"/>
        <v/>
      </c>
      <c r="Z48" s="145" t="str">
        <f t="shared" si="3"/>
        <v/>
      </c>
      <c r="AA48" s="145" t="str">
        <f t="shared" si="4"/>
        <v/>
      </c>
      <c r="AB48" s="145" t="str">
        <f t="shared" si="5"/>
        <v/>
      </c>
      <c r="AC48" s="178">
        <f t="shared" si="11"/>
        <v>0</v>
      </c>
      <c r="AD48" s="178" t="str">
        <f t="shared" ref="AD48:AD49" si="172">AD47</f>
        <v/>
      </c>
      <c r="AE48" s="145" t="str">
        <f t="shared" si="12"/>
        <v/>
      </c>
      <c r="AF48" s="145" t="str">
        <f t="shared" si="13"/>
        <v/>
      </c>
      <c r="AG48" s="182" t="str">
        <f t="shared" si="14"/>
        <v/>
      </c>
      <c r="AH48" s="164">
        <f t="shared" si="15"/>
        <v>0</v>
      </c>
      <c r="AJ48" s="164">
        <f t="shared" si="16"/>
        <v>0</v>
      </c>
      <c r="AK48" s="164" t="str">
        <f t="shared" si="17"/>
        <v>00000</v>
      </c>
      <c r="AL48" s="188" t="str">
        <f t="shared" si="18"/>
        <v>0秒0</v>
      </c>
      <c r="AM48" s="189">
        <f t="shared" si="19"/>
        <v>0</v>
      </c>
      <c r="AN48" s="189" t="str">
        <f t="shared" si="20"/>
        <v>0</v>
      </c>
      <c r="AO48" s="189" t="str">
        <f t="shared" si="21"/>
        <v>0</v>
      </c>
      <c r="AP48" s="189" t="str">
        <f t="shared" si="22"/>
        <v>0m</v>
      </c>
      <c r="AQ48" s="189" t="str">
        <f t="shared" si="23"/>
        <v>点</v>
      </c>
      <c r="AR48" s="164">
        <f t="shared" si="24"/>
        <v>0</v>
      </c>
      <c r="AS48" s="144" t="str">
        <f t="shared" si="25"/>
        <v/>
      </c>
      <c r="AT48" s="164">
        <f t="shared" si="26"/>
        <v>0</v>
      </c>
      <c r="AU48" s="164">
        <f t="shared" si="27"/>
        <v>0</v>
      </c>
      <c r="AV48" s="164">
        <f t="shared" si="28"/>
        <v>0</v>
      </c>
      <c r="AW48" s="458"/>
      <c r="AX48" s="458"/>
      <c r="AY48" s="455"/>
      <c r="AZ48" s="575"/>
      <c r="BA48" s="145" t="str">
        <f t="shared" si="6"/>
        <v/>
      </c>
      <c r="BB48" s="145" t="str">
        <f t="shared" si="7"/>
        <v/>
      </c>
      <c r="BC48" s="145" t="str">
        <f t="shared" si="8"/>
        <v/>
      </c>
      <c r="BD48" s="203" t="str">
        <f>IF(J48="","",COUNTIF($BC$14:BC48,BC48))</f>
        <v/>
      </c>
      <c r="BE48" s="1" t="str">
        <f t="shared" si="29"/>
        <v/>
      </c>
      <c r="BF48" s="447"/>
      <c r="BG48" s="447"/>
      <c r="BH48" s="447"/>
      <c r="BI48" s="447"/>
      <c r="BJ48" s="447"/>
      <c r="BK48" s="449"/>
      <c r="BL48" s="447"/>
      <c r="BM48" s="447"/>
      <c r="BP48" s="449"/>
      <c r="BQ48" s="447"/>
      <c r="BR48" s="447"/>
      <c r="BS48" s="447"/>
      <c r="BT48" s="447"/>
      <c r="BU48" s="447"/>
      <c r="BV48" s="447"/>
    </row>
    <row r="49" spans="1:74" s="1" customFormat="1" ht="18" customHeight="1" thickBot="1">
      <c r="A49" s="524"/>
      <c r="B49" s="346" t="s">
        <v>32</v>
      </c>
      <c r="C49" s="347"/>
      <c r="D49" s="355"/>
      <c r="E49" s="355"/>
      <c r="F49" s="356"/>
      <c r="G49" s="555"/>
      <c r="H49" s="555"/>
      <c r="I49" s="348" t="s">
        <v>33</v>
      </c>
      <c r="J49" s="349"/>
      <c r="K49" s="340" t="str">
        <f>IF(J49&gt;0,VLOOKUP(J49,女子登録情報!$J$1:$K$22,2,0),"")</f>
        <v/>
      </c>
      <c r="L49" s="350" t="s">
        <v>34</v>
      </c>
      <c r="M49" s="351"/>
      <c r="N49" s="341"/>
      <c r="O49" s="352"/>
      <c r="P49" s="567"/>
      <c r="Q49" s="568"/>
      <c r="R49" s="569"/>
      <c r="S49" s="558"/>
      <c r="T49" s="561"/>
      <c r="W49" s="168">
        <f t="shared" si="10"/>
        <v>0</v>
      </c>
      <c r="X49" s="447"/>
      <c r="Y49" s="145" t="str">
        <f t="shared" si="2"/>
        <v/>
      </c>
      <c r="Z49" s="145" t="str">
        <f t="shared" si="3"/>
        <v/>
      </c>
      <c r="AA49" s="145" t="str">
        <f t="shared" si="4"/>
        <v/>
      </c>
      <c r="AB49" s="145" t="str">
        <f t="shared" si="5"/>
        <v/>
      </c>
      <c r="AC49" s="178">
        <f t="shared" si="11"/>
        <v>0</v>
      </c>
      <c r="AD49" s="178" t="str">
        <f t="shared" si="172"/>
        <v/>
      </c>
      <c r="AE49" s="145" t="str">
        <f t="shared" si="12"/>
        <v/>
      </c>
      <c r="AF49" s="145" t="str">
        <f t="shared" si="13"/>
        <v/>
      </c>
      <c r="AG49" s="182" t="str">
        <f t="shared" si="14"/>
        <v/>
      </c>
      <c r="AH49" s="164">
        <f t="shared" si="15"/>
        <v>0</v>
      </c>
      <c r="AJ49" s="164">
        <f t="shared" si="16"/>
        <v>0</v>
      </c>
      <c r="AK49" s="164" t="str">
        <f t="shared" si="17"/>
        <v>00000</v>
      </c>
      <c r="AL49" s="188" t="str">
        <f t="shared" si="18"/>
        <v>0秒0</v>
      </c>
      <c r="AM49" s="189">
        <f t="shared" si="19"/>
        <v>0</v>
      </c>
      <c r="AN49" s="189" t="str">
        <f t="shared" si="20"/>
        <v>0</v>
      </c>
      <c r="AO49" s="189" t="str">
        <f t="shared" si="21"/>
        <v>0</v>
      </c>
      <c r="AP49" s="189" t="str">
        <f t="shared" si="22"/>
        <v>0m</v>
      </c>
      <c r="AQ49" s="189" t="str">
        <f t="shared" si="23"/>
        <v>点</v>
      </c>
      <c r="AR49" s="164">
        <f t="shared" si="24"/>
        <v>0</v>
      </c>
      <c r="AS49" s="144" t="str">
        <f t="shared" si="25"/>
        <v/>
      </c>
      <c r="AT49" s="164">
        <f t="shared" si="26"/>
        <v>0</v>
      </c>
      <c r="AU49" s="164">
        <f t="shared" si="27"/>
        <v>0</v>
      </c>
      <c r="AV49" s="164">
        <f t="shared" si="28"/>
        <v>0</v>
      </c>
      <c r="AW49" s="459"/>
      <c r="AX49" s="459"/>
      <c r="AY49" s="456"/>
      <c r="AZ49" s="576"/>
      <c r="BA49" s="145" t="str">
        <f t="shared" si="6"/>
        <v/>
      </c>
      <c r="BB49" s="145" t="str">
        <f t="shared" si="7"/>
        <v/>
      </c>
      <c r="BC49" s="145" t="str">
        <f t="shared" si="8"/>
        <v/>
      </c>
      <c r="BD49" s="203" t="str">
        <f>IF(J49="","",COUNTIF($BC$14:BC49,BC49))</f>
        <v/>
      </c>
      <c r="BE49" s="1" t="str">
        <f t="shared" si="29"/>
        <v/>
      </c>
      <c r="BF49" s="447"/>
      <c r="BG49" s="447"/>
      <c r="BH49" s="447"/>
      <c r="BI49" s="447"/>
      <c r="BJ49" s="447"/>
      <c r="BK49" s="450"/>
      <c r="BL49" s="447"/>
      <c r="BM49" s="447"/>
      <c r="BP49" s="450"/>
      <c r="BQ49" s="447"/>
      <c r="BR49" s="447"/>
      <c r="BS49" s="447"/>
      <c r="BT49" s="447"/>
      <c r="BU49" s="447"/>
      <c r="BV49" s="447"/>
    </row>
    <row r="50" spans="1:74" s="1" customFormat="1" ht="18" customHeight="1" thickTop="1" thickBot="1">
      <c r="A50" s="522">
        <v>13</v>
      </c>
      <c r="B50" s="570" t="s">
        <v>1224</v>
      </c>
      <c r="C50" s="572"/>
      <c r="D50" s="572" t="str">
        <f>IF(C50&gt;0,VLOOKUP(C50,女子登録情報!$A$1:$H$2000,3,0),"")</f>
        <v/>
      </c>
      <c r="E50" s="572" t="str">
        <f>IF(C50&gt;0,VLOOKUP(C50,女子登録情報!$A$1:$H$2000,4,0),"")</f>
        <v/>
      </c>
      <c r="F50" s="337" t="str">
        <f>IF(C50&gt;0,VLOOKUP(C50,女子登録情報!$A$1:$H$2000,8,0),"")</f>
        <v/>
      </c>
      <c r="G50" s="553" t="e">
        <f>IF(F51&gt;0,VLOOKUP(F51,女子登録情報!$M$2:$N$48,2,0),"")</f>
        <v>#N/A</v>
      </c>
      <c r="H50" s="553" t="str">
        <f t="shared" ref="H50" si="173">IF(C50&gt;0,TEXT(C50,"100000000"),"000000000")</f>
        <v>000000000</v>
      </c>
      <c r="I50" s="338" t="s">
        <v>26</v>
      </c>
      <c r="J50" s="339"/>
      <c r="K50" s="340" t="str">
        <f>IF(J50&gt;0,VLOOKUP(J50,女子登録情報!$J$1:$K$22,2,0),"")</f>
        <v/>
      </c>
      <c r="L50" s="338" t="s">
        <v>29</v>
      </c>
      <c r="M50" s="185"/>
      <c r="N50" s="341"/>
      <c r="O50" s="342"/>
      <c r="P50" s="540"/>
      <c r="Q50" s="541"/>
      <c r="R50" s="542"/>
      <c r="S50" s="556"/>
      <c r="T50" s="559"/>
      <c r="W50" s="168">
        <f t="shared" si="10"/>
        <v>0</v>
      </c>
      <c r="X50" s="447" t="str">
        <f t="shared" ref="X50" si="174">IF(C50="","",C50)</f>
        <v/>
      </c>
      <c r="Y50" s="145" t="str">
        <f t="shared" si="2"/>
        <v/>
      </c>
      <c r="Z50" s="145" t="str">
        <f t="shared" si="3"/>
        <v/>
      </c>
      <c r="AA50" s="145" t="str">
        <f t="shared" si="4"/>
        <v/>
      </c>
      <c r="AB50" s="145" t="str">
        <f t="shared" si="5"/>
        <v/>
      </c>
      <c r="AC50" s="178">
        <f t="shared" si="11"/>
        <v>0</v>
      </c>
      <c r="AD50" s="178" t="str">
        <f t="shared" ref="AD50" si="175">IF(D50="","",D50)</f>
        <v/>
      </c>
      <c r="AE50" s="145" t="str">
        <f t="shared" si="12"/>
        <v/>
      </c>
      <c r="AF50" s="145" t="str">
        <f t="shared" si="13"/>
        <v/>
      </c>
      <c r="AG50" s="182" t="str">
        <f t="shared" si="14"/>
        <v/>
      </c>
      <c r="AH50" s="164">
        <f t="shared" si="15"/>
        <v>0</v>
      </c>
      <c r="AJ50" s="164">
        <f t="shared" si="16"/>
        <v>0</v>
      </c>
      <c r="AK50" s="164" t="str">
        <f t="shared" si="17"/>
        <v>00000</v>
      </c>
      <c r="AL50" s="188" t="str">
        <f t="shared" si="18"/>
        <v>0秒0</v>
      </c>
      <c r="AM50" s="189">
        <f t="shared" si="19"/>
        <v>0</v>
      </c>
      <c r="AN50" s="189" t="str">
        <f t="shared" si="20"/>
        <v>0</v>
      </c>
      <c r="AO50" s="189" t="str">
        <f t="shared" si="21"/>
        <v>0</v>
      </c>
      <c r="AP50" s="189" t="str">
        <f t="shared" si="22"/>
        <v>0m</v>
      </c>
      <c r="AQ50" s="189" t="str">
        <f t="shared" si="23"/>
        <v>点</v>
      </c>
      <c r="AR50" s="164">
        <f t="shared" si="24"/>
        <v>0</v>
      </c>
      <c r="AS50" s="144" t="str">
        <f t="shared" si="25"/>
        <v/>
      </c>
      <c r="AT50" s="164">
        <f t="shared" si="26"/>
        <v>0</v>
      </c>
      <c r="AU50" s="164">
        <f t="shared" si="27"/>
        <v>0</v>
      </c>
      <c r="AV50" s="164">
        <f t="shared" si="28"/>
        <v>0</v>
      </c>
      <c r="AW50" s="457">
        <f>IF(S50="",0,COUNTA($S$14:S52))</f>
        <v>0</v>
      </c>
      <c r="AX50" s="457">
        <f>IF(T50="",0,COUNTA($T$14:T52))</f>
        <v>0</v>
      </c>
      <c r="AY50" s="454">
        <f>IF(OR($K50="20200",$K51="20200",$K52="20200"),COUNTIF($K$14:K52,"20200"),0)</f>
        <v>0</v>
      </c>
      <c r="AZ50" s="574">
        <f>IF($AY50=0,0,INDEX($M50:$M52,MATCH("20200",$K50:$K52,0),1))</f>
        <v>0</v>
      </c>
      <c r="BA50" s="145" t="str">
        <f t="shared" si="6"/>
        <v/>
      </c>
      <c r="BB50" s="145" t="str">
        <f t="shared" si="7"/>
        <v/>
      </c>
      <c r="BC50" s="145" t="str">
        <f t="shared" si="8"/>
        <v/>
      </c>
      <c r="BD50" s="203" t="str">
        <f>IF(J50="","",COUNTIF($BC$14:BC50,BC50))</f>
        <v/>
      </c>
      <c r="BE50" s="1" t="str">
        <f t="shared" si="29"/>
        <v/>
      </c>
      <c r="BF50" s="447" t="str">
        <f>IF(D50="","",COUNTIF($AD$14:AD50,AD50))</f>
        <v/>
      </c>
      <c r="BG50" s="447">
        <f t="shared" ref="BG50" si="176">IF(BF50=1,BF50,0)</f>
        <v>0</v>
      </c>
      <c r="BH50" s="447" t="str">
        <f t="shared" ref="BH50:BJ50" si="177">IF(D50="","",$BL50)</f>
        <v/>
      </c>
      <c r="BI50" s="447" t="str">
        <f t="shared" si="177"/>
        <v/>
      </c>
      <c r="BJ50" s="447" t="str">
        <f t="shared" si="177"/>
        <v/>
      </c>
      <c r="BK50" s="448" t="str">
        <f t="shared" ref="BK50" si="178">IFERROR(IF(G50="","",BL50),"")</f>
        <v/>
      </c>
      <c r="BL50" s="447">
        <v>13</v>
      </c>
      <c r="BM50" s="447">
        <f t="shared" ref="BM50" si="179">IF(C50&gt;0,"",IF(COUNTIF(BH50:BK52,BL50)=4,"",1))</f>
        <v>1</v>
      </c>
      <c r="BP50" s="448" t="str">
        <f t="shared" ref="BP50" si="180">IF(AD50="","",IF(AND(COUNTA(J50:J52)=0,COUNTA(S50:T52)=0),1,""))</f>
        <v/>
      </c>
      <c r="BQ50" s="447">
        <f t="shared" ref="BQ50" si="181">IF(AND($AD50="",COUNTA(S50)&gt;0),1,0)</f>
        <v>0</v>
      </c>
      <c r="BR50" s="447">
        <f t="shared" ref="BR50" si="182">IF(AND($AD50="",COUNTA(T50)&gt;0),1,0)</f>
        <v>0</v>
      </c>
      <c r="BS50" s="447" t="str">
        <f t="shared" ref="BS50" si="183">D50&amp;"-"&amp;S50</f>
        <v>-</v>
      </c>
      <c r="BT50" s="447" t="str">
        <f>IF(S50="","",COUNTIF($BS$14:BS50,BS50))</f>
        <v/>
      </c>
      <c r="BU50" s="447" t="str">
        <f t="shared" ref="BU50" si="184">D50&amp;"-"&amp;T50</f>
        <v>-</v>
      </c>
      <c r="BV50" s="447" t="str">
        <f>IF(T50="","",COUNTIF($BU$14:BU50,BU50))</f>
        <v/>
      </c>
    </row>
    <row r="51" spans="1:74" s="1" customFormat="1" ht="18" customHeight="1" thickBot="1">
      <c r="A51" s="523"/>
      <c r="B51" s="571"/>
      <c r="C51" s="573"/>
      <c r="D51" s="573"/>
      <c r="E51" s="573"/>
      <c r="F51" s="343" t="str">
        <f>IF(C50&gt;0,VLOOKUP(C50,女子登録情報!$A$1:$H$2000,5,0),"")</f>
        <v/>
      </c>
      <c r="G51" s="554"/>
      <c r="H51" s="554"/>
      <c r="I51" s="344" t="s">
        <v>30</v>
      </c>
      <c r="J51" s="339"/>
      <c r="K51" s="340" t="str">
        <f>IF(J51&gt;0,VLOOKUP(J51,女子登録情報!$J$1:$K$22,2,0),"")</f>
        <v/>
      </c>
      <c r="L51" s="344" t="s">
        <v>31</v>
      </c>
      <c r="M51" s="345"/>
      <c r="N51" s="341"/>
      <c r="O51" s="342"/>
      <c r="P51" s="562"/>
      <c r="Q51" s="563"/>
      <c r="R51" s="564"/>
      <c r="S51" s="557"/>
      <c r="T51" s="560"/>
      <c r="W51" s="168">
        <f t="shared" si="10"/>
        <v>0</v>
      </c>
      <c r="X51" s="447"/>
      <c r="Y51" s="145" t="str">
        <f t="shared" si="2"/>
        <v/>
      </c>
      <c r="Z51" s="145" t="str">
        <f t="shared" si="3"/>
        <v/>
      </c>
      <c r="AA51" s="145" t="str">
        <f t="shared" si="4"/>
        <v/>
      </c>
      <c r="AB51" s="145" t="str">
        <f t="shared" si="5"/>
        <v/>
      </c>
      <c r="AC51" s="178">
        <f t="shared" si="11"/>
        <v>0</v>
      </c>
      <c r="AD51" s="178" t="str">
        <f t="shared" ref="AD51:AD52" si="185">AD50</f>
        <v/>
      </c>
      <c r="AE51" s="145" t="str">
        <f t="shared" si="12"/>
        <v/>
      </c>
      <c r="AF51" s="145" t="str">
        <f t="shared" si="13"/>
        <v/>
      </c>
      <c r="AG51" s="182" t="str">
        <f t="shared" si="14"/>
        <v/>
      </c>
      <c r="AH51" s="164">
        <f t="shared" si="15"/>
        <v>0</v>
      </c>
      <c r="AJ51" s="164">
        <f t="shared" si="16"/>
        <v>0</v>
      </c>
      <c r="AK51" s="164" t="str">
        <f t="shared" si="17"/>
        <v>00000</v>
      </c>
      <c r="AL51" s="188" t="str">
        <f t="shared" si="18"/>
        <v>0秒0</v>
      </c>
      <c r="AM51" s="189">
        <f t="shared" si="19"/>
        <v>0</v>
      </c>
      <c r="AN51" s="189" t="str">
        <f t="shared" si="20"/>
        <v>0</v>
      </c>
      <c r="AO51" s="189" t="str">
        <f t="shared" si="21"/>
        <v>0</v>
      </c>
      <c r="AP51" s="189" t="str">
        <f t="shared" si="22"/>
        <v>0m</v>
      </c>
      <c r="AQ51" s="189" t="str">
        <f t="shared" si="23"/>
        <v>点</v>
      </c>
      <c r="AR51" s="164">
        <f t="shared" si="24"/>
        <v>0</v>
      </c>
      <c r="AS51" s="144" t="str">
        <f t="shared" si="25"/>
        <v/>
      </c>
      <c r="AT51" s="164">
        <f t="shared" si="26"/>
        <v>0</v>
      </c>
      <c r="AU51" s="164">
        <f t="shared" si="27"/>
        <v>0</v>
      </c>
      <c r="AV51" s="164">
        <f t="shared" si="28"/>
        <v>0</v>
      </c>
      <c r="AW51" s="458"/>
      <c r="AX51" s="458"/>
      <c r="AY51" s="455"/>
      <c r="AZ51" s="575"/>
      <c r="BA51" s="145" t="str">
        <f t="shared" si="6"/>
        <v/>
      </c>
      <c r="BB51" s="145" t="str">
        <f t="shared" si="7"/>
        <v/>
      </c>
      <c r="BC51" s="145" t="str">
        <f t="shared" si="8"/>
        <v/>
      </c>
      <c r="BD51" s="203" t="str">
        <f>IF(J51="","",COUNTIF($BC$14:BC51,BC51))</f>
        <v/>
      </c>
      <c r="BE51" s="1" t="str">
        <f t="shared" si="29"/>
        <v/>
      </c>
      <c r="BF51" s="447"/>
      <c r="BG51" s="447"/>
      <c r="BH51" s="447"/>
      <c r="BI51" s="447"/>
      <c r="BJ51" s="447"/>
      <c r="BK51" s="449"/>
      <c r="BL51" s="447"/>
      <c r="BM51" s="447"/>
      <c r="BP51" s="449"/>
      <c r="BQ51" s="447"/>
      <c r="BR51" s="447"/>
      <c r="BS51" s="447"/>
      <c r="BT51" s="447"/>
      <c r="BU51" s="447"/>
      <c r="BV51" s="447"/>
    </row>
    <row r="52" spans="1:74" s="1" customFormat="1" ht="18" customHeight="1" thickBot="1">
      <c r="A52" s="524"/>
      <c r="B52" s="346" t="s">
        <v>32</v>
      </c>
      <c r="C52" s="347"/>
      <c r="D52" s="355"/>
      <c r="E52" s="355"/>
      <c r="F52" s="356"/>
      <c r="G52" s="555"/>
      <c r="H52" s="555"/>
      <c r="I52" s="348" t="s">
        <v>33</v>
      </c>
      <c r="J52" s="349"/>
      <c r="K52" s="340" t="str">
        <f>IF(J52&gt;0,VLOOKUP(J52,女子登録情報!$J$1:$K$22,2,0),"")</f>
        <v/>
      </c>
      <c r="L52" s="350" t="s">
        <v>34</v>
      </c>
      <c r="M52" s="351"/>
      <c r="N52" s="341"/>
      <c r="O52" s="352"/>
      <c r="P52" s="567"/>
      <c r="Q52" s="568"/>
      <c r="R52" s="569"/>
      <c r="S52" s="558"/>
      <c r="T52" s="561"/>
      <c r="W52" s="168">
        <f t="shared" si="10"/>
        <v>0</v>
      </c>
      <c r="X52" s="447"/>
      <c r="Y52" s="145" t="str">
        <f t="shared" si="2"/>
        <v/>
      </c>
      <c r="Z52" s="145" t="str">
        <f t="shared" si="3"/>
        <v/>
      </c>
      <c r="AA52" s="145" t="str">
        <f t="shared" si="4"/>
        <v/>
      </c>
      <c r="AB52" s="145" t="str">
        <f t="shared" si="5"/>
        <v/>
      </c>
      <c r="AC52" s="178">
        <f t="shared" si="11"/>
        <v>0</v>
      </c>
      <c r="AD52" s="178" t="str">
        <f t="shared" si="185"/>
        <v/>
      </c>
      <c r="AE52" s="145" t="str">
        <f t="shared" si="12"/>
        <v/>
      </c>
      <c r="AF52" s="145" t="str">
        <f t="shared" si="13"/>
        <v/>
      </c>
      <c r="AG52" s="182" t="str">
        <f t="shared" si="14"/>
        <v/>
      </c>
      <c r="AH52" s="164">
        <f t="shared" si="15"/>
        <v>0</v>
      </c>
      <c r="AJ52" s="164">
        <f t="shared" si="16"/>
        <v>0</v>
      </c>
      <c r="AK52" s="164" t="str">
        <f t="shared" si="17"/>
        <v>00000</v>
      </c>
      <c r="AL52" s="188" t="str">
        <f t="shared" si="18"/>
        <v>0秒0</v>
      </c>
      <c r="AM52" s="189">
        <f t="shared" si="19"/>
        <v>0</v>
      </c>
      <c r="AN52" s="189" t="str">
        <f t="shared" si="20"/>
        <v>0</v>
      </c>
      <c r="AO52" s="189" t="str">
        <f t="shared" si="21"/>
        <v>0</v>
      </c>
      <c r="AP52" s="189" t="str">
        <f t="shared" si="22"/>
        <v>0m</v>
      </c>
      <c r="AQ52" s="189" t="str">
        <f t="shared" si="23"/>
        <v>点</v>
      </c>
      <c r="AR52" s="164">
        <f t="shared" si="24"/>
        <v>0</v>
      </c>
      <c r="AS52" s="144" t="str">
        <f t="shared" si="25"/>
        <v/>
      </c>
      <c r="AT52" s="164">
        <f t="shared" si="26"/>
        <v>0</v>
      </c>
      <c r="AU52" s="164">
        <f t="shared" si="27"/>
        <v>0</v>
      </c>
      <c r="AV52" s="164">
        <f t="shared" si="28"/>
        <v>0</v>
      </c>
      <c r="AW52" s="459"/>
      <c r="AX52" s="459"/>
      <c r="AY52" s="456"/>
      <c r="AZ52" s="576"/>
      <c r="BA52" s="145" t="str">
        <f t="shared" si="6"/>
        <v/>
      </c>
      <c r="BB52" s="145" t="str">
        <f t="shared" si="7"/>
        <v/>
      </c>
      <c r="BC52" s="145" t="str">
        <f t="shared" si="8"/>
        <v/>
      </c>
      <c r="BD52" s="203" t="str">
        <f>IF(J52="","",COUNTIF($BC$14:BC52,BC52))</f>
        <v/>
      </c>
      <c r="BE52" s="1" t="str">
        <f t="shared" si="29"/>
        <v/>
      </c>
      <c r="BF52" s="447"/>
      <c r="BG52" s="447"/>
      <c r="BH52" s="447"/>
      <c r="BI52" s="447"/>
      <c r="BJ52" s="447"/>
      <c r="BK52" s="450"/>
      <c r="BL52" s="447"/>
      <c r="BM52" s="447"/>
      <c r="BP52" s="450"/>
      <c r="BQ52" s="447"/>
      <c r="BR52" s="447"/>
      <c r="BS52" s="447"/>
      <c r="BT52" s="447"/>
      <c r="BU52" s="447"/>
      <c r="BV52" s="447"/>
    </row>
    <row r="53" spans="1:74" s="1" customFormat="1" ht="18" customHeight="1" thickTop="1" thickBot="1">
      <c r="A53" s="522">
        <v>14</v>
      </c>
      <c r="B53" s="570" t="s">
        <v>1224</v>
      </c>
      <c r="C53" s="572"/>
      <c r="D53" s="572" t="str">
        <f>IF(C53&gt;0,VLOOKUP(C53,女子登録情報!$A$1:$H$2000,3,0),"")</f>
        <v/>
      </c>
      <c r="E53" s="572" t="str">
        <f>IF(C53&gt;0,VLOOKUP(C53,女子登録情報!$A$1:$H$2000,4,0),"")</f>
        <v/>
      </c>
      <c r="F53" s="337" t="str">
        <f>IF(C53&gt;0,VLOOKUP(C53,女子登録情報!$A$1:$H$2000,8,0),"")</f>
        <v/>
      </c>
      <c r="G53" s="553" t="e">
        <f>IF(F54&gt;0,VLOOKUP(F54,女子登録情報!$M$2:$N$48,2,0),"")</f>
        <v>#N/A</v>
      </c>
      <c r="H53" s="553" t="str">
        <f t="shared" ref="H53" si="186">IF(C53&gt;0,TEXT(C53,"100000000"),"000000000")</f>
        <v>000000000</v>
      </c>
      <c r="I53" s="338" t="s">
        <v>26</v>
      </c>
      <c r="J53" s="339"/>
      <c r="K53" s="340" t="str">
        <f>IF(J53&gt;0,VLOOKUP(J53,女子登録情報!$J$1:$K$22,2,0),"")</f>
        <v/>
      </c>
      <c r="L53" s="338" t="s">
        <v>29</v>
      </c>
      <c r="M53" s="185"/>
      <c r="N53" s="341"/>
      <c r="O53" s="342"/>
      <c r="P53" s="540"/>
      <c r="Q53" s="541"/>
      <c r="R53" s="542"/>
      <c r="S53" s="556"/>
      <c r="T53" s="559"/>
      <c r="W53" s="168">
        <f t="shared" si="10"/>
        <v>0</v>
      </c>
      <c r="X53" s="447" t="str">
        <f t="shared" ref="X53" si="187">IF(C53="","",C53)</f>
        <v/>
      </c>
      <c r="Y53" s="145" t="str">
        <f t="shared" si="2"/>
        <v/>
      </c>
      <c r="Z53" s="145" t="str">
        <f t="shared" si="3"/>
        <v/>
      </c>
      <c r="AA53" s="145" t="str">
        <f t="shared" si="4"/>
        <v/>
      </c>
      <c r="AB53" s="145" t="str">
        <f t="shared" si="5"/>
        <v/>
      </c>
      <c r="AC53" s="178">
        <f t="shared" si="11"/>
        <v>0</v>
      </c>
      <c r="AD53" s="178" t="str">
        <f t="shared" ref="AD53" si="188">IF(D53="","",D53)</f>
        <v/>
      </c>
      <c r="AE53" s="145" t="str">
        <f t="shared" si="12"/>
        <v/>
      </c>
      <c r="AF53" s="145" t="str">
        <f t="shared" si="13"/>
        <v/>
      </c>
      <c r="AG53" s="182" t="str">
        <f t="shared" si="14"/>
        <v/>
      </c>
      <c r="AH53" s="164">
        <f t="shared" si="15"/>
        <v>0</v>
      </c>
      <c r="AJ53" s="164">
        <f t="shared" si="16"/>
        <v>0</v>
      </c>
      <c r="AK53" s="164" t="str">
        <f t="shared" si="17"/>
        <v>00000</v>
      </c>
      <c r="AL53" s="188" t="str">
        <f t="shared" si="18"/>
        <v>0秒0</v>
      </c>
      <c r="AM53" s="189">
        <f t="shared" si="19"/>
        <v>0</v>
      </c>
      <c r="AN53" s="189" t="str">
        <f t="shared" si="20"/>
        <v>0</v>
      </c>
      <c r="AO53" s="189" t="str">
        <f t="shared" si="21"/>
        <v>0</v>
      </c>
      <c r="AP53" s="189" t="str">
        <f t="shared" si="22"/>
        <v>0m</v>
      </c>
      <c r="AQ53" s="189" t="str">
        <f t="shared" si="23"/>
        <v>点</v>
      </c>
      <c r="AR53" s="164">
        <f t="shared" si="24"/>
        <v>0</v>
      </c>
      <c r="AS53" s="144" t="str">
        <f t="shared" si="25"/>
        <v/>
      </c>
      <c r="AT53" s="164">
        <f t="shared" si="26"/>
        <v>0</v>
      </c>
      <c r="AU53" s="164">
        <f t="shared" si="27"/>
        <v>0</v>
      </c>
      <c r="AV53" s="164">
        <f t="shared" si="28"/>
        <v>0</v>
      </c>
      <c r="AW53" s="457">
        <f>IF(S53="",0,COUNTA($S$14:S55))</f>
        <v>0</v>
      </c>
      <c r="AX53" s="457">
        <f>IF(T53="",0,COUNTA($T$14:T55))</f>
        <v>0</v>
      </c>
      <c r="AY53" s="454">
        <f>IF(OR($K53="20200",$K54="20200",$K55="20200"),COUNTIF($K$14:K55,"20200"),0)</f>
        <v>0</v>
      </c>
      <c r="AZ53" s="574">
        <f>IF($AY53=0,0,INDEX($M53:$M55,MATCH("20200",$K53:$K55,0),1))</f>
        <v>0</v>
      </c>
      <c r="BA53" s="145" t="str">
        <f t="shared" si="6"/>
        <v/>
      </c>
      <c r="BB53" s="145" t="str">
        <f t="shared" si="7"/>
        <v/>
      </c>
      <c r="BC53" s="145" t="str">
        <f t="shared" si="8"/>
        <v/>
      </c>
      <c r="BD53" s="203" t="str">
        <f>IF(J53="","",COUNTIF($BC$14:BC53,BC53))</f>
        <v/>
      </c>
      <c r="BE53" s="1" t="str">
        <f t="shared" si="29"/>
        <v/>
      </c>
      <c r="BF53" s="447" t="str">
        <f>IF(D53="","",COUNTIF($AD$14:AD53,AD53))</f>
        <v/>
      </c>
      <c r="BG53" s="447">
        <f t="shared" ref="BG53" si="189">IF(BF53=1,BF53,0)</f>
        <v>0</v>
      </c>
      <c r="BH53" s="447" t="str">
        <f t="shared" ref="BH53:BJ53" si="190">IF(D53="","",$BL53)</f>
        <v/>
      </c>
      <c r="BI53" s="447" t="str">
        <f t="shared" si="190"/>
        <v/>
      </c>
      <c r="BJ53" s="447" t="str">
        <f t="shared" si="190"/>
        <v/>
      </c>
      <c r="BK53" s="448" t="str">
        <f t="shared" ref="BK53" si="191">IFERROR(IF(G53="","",BL53),"")</f>
        <v/>
      </c>
      <c r="BL53" s="447">
        <v>14</v>
      </c>
      <c r="BM53" s="447">
        <f t="shared" ref="BM53" si="192">IF(C53&gt;0,"",IF(COUNTIF(BH53:BK55,BL53)=4,"",1))</f>
        <v>1</v>
      </c>
      <c r="BP53" s="448" t="str">
        <f t="shared" ref="BP53" si="193">IF(AD53="","",IF(AND(COUNTA(J53:J55)=0,COUNTA(S53:T55)=0),1,""))</f>
        <v/>
      </c>
      <c r="BQ53" s="447">
        <f t="shared" ref="BQ53" si="194">IF(AND($AD53="",COUNTA(S53)&gt;0),1,0)</f>
        <v>0</v>
      </c>
      <c r="BR53" s="447">
        <f t="shared" ref="BR53" si="195">IF(AND($AD53="",COUNTA(T53)&gt;0),1,0)</f>
        <v>0</v>
      </c>
      <c r="BS53" s="447" t="str">
        <f t="shared" ref="BS53" si="196">D53&amp;"-"&amp;S53</f>
        <v>-</v>
      </c>
      <c r="BT53" s="447" t="str">
        <f>IF(S53="","",COUNTIF($BS$14:BS53,BS53))</f>
        <v/>
      </c>
      <c r="BU53" s="447" t="str">
        <f t="shared" ref="BU53" si="197">D53&amp;"-"&amp;T53</f>
        <v>-</v>
      </c>
      <c r="BV53" s="447" t="str">
        <f>IF(T53="","",COUNTIF($BU$14:BU53,BU53))</f>
        <v/>
      </c>
    </row>
    <row r="54" spans="1:74" s="1" customFormat="1" ht="18" customHeight="1" thickBot="1">
      <c r="A54" s="523"/>
      <c r="B54" s="571"/>
      <c r="C54" s="573"/>
      <c r="D54" s="573"/>
      <c r="E54" s="573"/>
      <c r="F54" s="343" t="str">
        <f>IF(C53&gt;0,VLOOKUP(C53,女子登録情報!$A$1:$H$2000,5,0),"")</f>
        <v/>
      </c>
      <c r="G54" s="554"/>
      <c r="H54" s="554"/>
      <c r="I54" s="344" t="s">
        <v>30</v>
      </c>
      <c r="J54" s="339"/>
      <c r="K54" s="340" t="str">
        <f>IF(J54&gt;0,VLOOKUP(J54,女子登録情報!$J$1:$K$22,2,0),"")</f>
        <v/>
      </c>
      <c r="L54" s="344" t="s">
        <v>31</v>
      </c>
      <c r="M54" s="345"/>
      <c r="N54" s="341"/>
      <c r="O54" s="342"/>
      <c r="P54" s="562"/>
      <c r="Q54" s="563"/>
      <c r="R54" s="564"/>
      <c r="S54" s="557"/>
      <c r="T54" s="560"/>
      <c r="W54" s="168">
        <f t="shared" si="10"/>
        <v>0</v>
      </c>
      <c r="X54" s="447"/>
      <c r="Y54" s="145" t="str">
        <f t="shared" si="2"/>
        <v/>
      </c>
      <c r="Z54" s="145" t="str">
        <f t="shared" si="3"/>
        <v/>
      </c>
      <c r="AA54" s="145" t="str">
        <f t="shared" si="4"/>
        <v/>
      </c>
      <c r="AB54" s="145" t="str">
        <f t="shared" si="5"/>
        <v/>
      </c>
      <c r="AC54" s="178">
        <f t="shared" si="11"/>
        <v>0</v>
      </c>
      <c r="AD54" s="178" t="str">
        <f t="shared" ref="AD54:AD55" si="198">AD53</f>
        <v/>
      </c>
      <c r="AE54" s="145" t="str">
        <f t="shared" si="12"/>
        <v/>
      </c>
      <c r="AF54" s="145" t="str">
        <f t="shared" si="13"/>
        <v/>
      </c>
      <c r="AG54" s="182" t="str">
        <f t="shared" si="14"/>
        <v/>
      </c>
      <c r="AH54" s="164">
        <f t="shared" si="15"/>
        <v>0</v>
      </c>
      <c r="AJ54" s="164">
        <f t="shared" si="16"/>
        <v>0</v>
      </c>
      <c r="AK54" s="164" t="str">
        <f t="shared" si="17"/>
        <v>00000</v>
      </c>
      <c r="AL54" s="188" t="str">
        <f t="shared" si="18"/>
        <v>0秒0</v>
      </c>
      <c r="AM54" s="189">
        <f t="shared" si="19"/>
        <v>0</v>
      </c>
      <c r="AN54" s="189" t="str">
        <f t="shared" si="20"/>
        <v>0</v>
      </c>
      <c r="AO54" s="189" t="str">
        <f t="shared" si="21"/>
        <v>0</v>
      </c>
      <c r="AP54" s="189" t="str">
        <f t="shared" si="22"/>
        <v>0m</v>
      </c>
      <c r="AQ54" s="189" t="str">
        <f t="shared" si="23"/>
        <v>点</v>
      </c>
      <c r="AR54" s="164">
        <f t="shared" si="24"/>
        <v>0</v>
      </c>
      <c r="AS54" s="144" t="str">
        <f t="shared" si="25"/>
        <v/>
      </c>
      <c r="AT54" s="164">
        <f t="shared" si="26"/>
        <v>0</v>
      </c>
      <c r="AU54" s="164">
        <f t="shared" si="27"/>
        <v>0</v>
      </c>
      <c r="AV54" s="164">
        <f t="shared" si="28"/>
        <v>0</v>
      </c>
      <c r="AW54" s="458"/>
      <c r="AX54" s="458"/>
      <c r="AY54" s="455"/>
      <c r="AZ54" s="575"/>
      <c r="BA54" s="145" t="str">
        <f t="shared" si="6"/>
        <v/>
      </c>
      <c r="BB54" s="145" t="str">
        <f t="shared" si="7"/>
        <v/>
      </c>
      <c r="BC54" s="145" t="str">
        <f t="shared" si="8"/>
        <v/>
      </c>
      <c r="BD54" s="203" t="str">
        <f>IF(J54="","",COUNTIF($BC$14:BC54,BC54))</f>
        <v/>
      </c>
      <c r="BE54" s="1" t="str">
        <f t="shared" si="29"/>
        <v/>
      </c>
      <c r="BF54" s="447"/>
      <c r="BG54" s="447"/>
      <c r="BH54" s="447"/>
      <c r="BI54" s="447"/>
      <c r="BJ54" s="447"/>
      <c r="BK54" s="449"/>
      <c r="BL54" s="447"/>
      <c r="BM54" s="447"/>
      <c r="BP54" s="449"/>
      <c r="BQ54" s="447"/>
      <c r="BR54" s="447"/>
      <c r="BS54" s="447"/>
      <c r="BT54" s="447"/>
      <c r="BU54" s="447"/>
      <c r="BV54" s="447"/>
    </row>
    <row r="55" spans="1:74" s="1" customFormat="1" ht="18" customHeight="1" thickBot="1">
      <c r="A55" s="524"/>
      <c r="B55" s="346" t="s">
        <v>32</v>
      </c>
      <c r="C55" s="347"/>
      <c r="D55" s="355"/>
      <c r="E55" s="355"/>
      <c r="F55" s="356"/>
      <c r="G55" s="555"/>
      <c r="H55" s="555"/>
      <c r="I55" s="348" t="s">
        <v>33</v>
      </c>
      <c r="J55" s="349"/>
      <c r="K55" s="340" t="str">
        <f>IF(J55&gt;0,VLOOKUP(J55,女子登録情報!$J$1:$K$22,2,0),"")</f>
        <v/>
      </c>
      <c r="L55" s="350" t="s">
        <v>34</v>
      </c>
      <c r="M55" s="351"/>
      <c r="N55" s="341"/>
      <c r="O55" s="352"/>
      <c r="P55" s="567"/>
      <c r="Q55" s="568"/>
      <c r="R55" s="569"/>
      <c r="S55" s="558"/>
      <c r="T55" s="561"/>
      <c r="W55" s="168">
        <f t="shared" si="10"/>
        <v>0</v>
      </c>
      <c r="X55" s="447"/>
      <c r="Y55" s="145" t="str">
        <f t="shared" si="2"/>
        <v/>
      </c>
      <c r="Z55" s="145" t="str">
        <f t="shared" si="3"/>
        <v/>
      </c>
      <c r="AA55" s="145" t="str">
        <f t="shared" si="4"/>
        <v/>
      </c>
      <c r="AB55" s="145" t="str">
        <f t="shared" si="5"/>
        <v/>
      </c>
      <c r="AC55" s="178">
        <f t="shared" si="11"/>
        <v>0</v>
      </c>
      <c r="AD55" s="178" t="str">
        <f t="shared" si="198"/>
        <v/>
      </c>
      <c r="AE55" s="145" t="str">
        <f t="shared" si="12"/>
        <v/>
      </c>
      <c r="AF55" s="145" t="str">
        <f t="shared" si="13"/>
        <v/>
      </c>
      <c r="AG55" s="182" t="str">
        <f t="shared" si="14"/>
        <v/>
      </c>
      <c r="AH55" s="164">
        <f t="shared" si="15"/>
        <v>0</v>
      </c>
      <c r="AJ55" s="164">
        <f t="shared" si="16"/>
        <v>0</v>
      </c>
      <c r="AK55" s="164" t="str">
        <f t="shared" si="17"/>
        <v>00000</v>
      </c>
      <c r="AL55" s="188" t="str">
        <f t="shared" si="18"/>
        <v>0秒0</v>
      </c>
      <c r="AM55" s="189">
        <f t="shared" si="19"/>
        <v>0</v>
      </c>
      <c r="AN55" s="189" t="str">
        <f t="shared" si="20"/>
        <v>0</v>
      </c>
      <c r="AO55" s="189" t="str">
        <f t="shared" si="21"/>
        <v>0</v>
      </c>
      <c r="AP55" s="189" t="str">
        <f t="shared" si="22"/>
        <v>0m</v>
      </c>
      <c r="AQ55" s="189" t="str">
        <f t="shared" si="23"/>
        <v>点</v>
      </c>
      <c r="AR55" s="164">
        <f t="shared" si="24"/>
        <v>0</v>
      </c>
      <c r="AS55" s="144" t="str">
        <f t="shared" si="25"/>
        <v/>
      </c>
      <c r="AT55" s="164">
        <f t="shared" si="26"/>
        <v>0</v>
      </c>
      <c r="AU55" s="164">
        <f t="shared" si="27"/>
        <v>0</v>
      </c>
      <c r="AV55" s="164">
        <f t="shared" si="28"/>
        <v>0</v>
      </c>
      <c r="AW55" s="459"/>
      <c r="AX55" s="459"/>
      <c r="AY55" s="456"/>
      <c r="AZ55" s="576"/>
      <c r="BA55" s="145" t="str">
        <f t="shared" si="6"/>
        <v/>
      </c>
      <c r="BB55" s="145" t="str">
        <f t="shared" si="7"/>
        <v/>
      </c>
      <c r="BC55" s="145" t="str">
        <f t="shared" si="8"/>
        <v/>
      </c>
      <c r="BD55" s="203" t="str">
        <f>IF(J55="","",COUNTIF($BC$14:BC55,BC55))</f>
        <v/>
      </c>
      <c r="BE55" s="1" t="str">
        <f t="shared" si="29"/>
        <v/>
      </c>
      <c r="BF55" s="447"/>
      <c r="BG55" s="447"/>
      <c r="BH55" s="447"/>
      <c r="BI55" s="447"/>
      <c r="BJ55" s="447"/>
      <c r="BK55" s="450"/>
      <c r="BL55" s="447"/>
      <c r="BM55" s="447"/>
      <c r="BP55" s="450"/>
      <c r="BQ55" s="447"/>
      <c r="BR55" s="447"/>
      <c r="BS55" s="447"/>
      <c r="BT55" s="447"/>
      <c r="BU55" s="447"/>
      <c r="BV55" s="447"/>
    </row>
    <row r="56" spans="1:74" s="1" customFormat="1" ht="18" customHeight="1" thickTop="1" thickBot="1">
      <c r="A56" s="522">
        <v>15</v>
      </c>
      <c r="B56" s="570" t="s">
        <v>1224</v>
      </c>
      <c r="C56" s="572"/>
      <c r="D56" s="572" t="str">
        <f>IF(C56&gt;0,VLOOKUP(C56,女子登録情報!$A$1:$H$2000,3,0),"")</f>
        <v/>
      </c>
      <c r="E56" s="572" t="str">
        <f>IF(C56&gt;0,VLOOKUP(C56,女子登録情報!$A$1:$H$2000,4,0),"")</f>
        <v/>
      </c>
      <c r="F56" s="337" t="str">
        <f>IF(C56&gt;0,VLOOKUP(C56,女子登録情報!$A$1:$H$2000,8,0),"")</f>
        <v/>
      </c>
      <c r="G56" s="553" t="e">
        <f>IF(F57&gt;0,VLOOKUP(F57,女子登録情報!$M$2:$N$48,2,0),"")</f>
        <v>#N/A</v>
      </c>
      <c r="H56" s="553" t="str">
        <f t="shared" ref="H56" si="199">IF(C56&gt;0,TEXT(C56,"100000000"),"000000000")</f>
        <v>000000000</v>
      </c>
      <c r="I56" s="338" t="s">
        <v>26</v>
      </c>
      <c r="J56" s="339"/>
      <c r="K56" s="340" t="str">
        <f>IF(J56&gt;0,VLOOKUP(J56,女子登録情報!$J$1:$K$22,2,0),"")</f>
        <v/>
      </c>
      <c r="L56" s="338" t="s">
        <v>29</v>
      </c>
      <c r="M56" s="185"/>
      <c r="N56" s="341"/>
      <c r="O56" s="342"/>
      <c r="P56" s="540"/>
      <c r="Q56" s="541"/>
      <c r="R56" s="542"/>
      <c r="S56" s="556"/>
      <c r="T56" s="559"/>
      <c r="W56" s="168">
        <f t="shared" si="10"/>
        <v>0</v>
      </c>
      <c r="X56" s="447" t="str">
        <f t="shared" ref="X56" si="200">IF(C56="","",C56)</f>
        <v/>
      </c>
      <c r="Y56" s="145" t="str">
        <f t="shared" si="2"/>
        <v/>
      </c>
      <c r="Z56" s="145" t="str">
        <f t="shared" si="3"/>
        <v/>
      </c>
      <c r="AA56" s="145" t="str">
        <f t="shared" si="4"/>
        <v/>
      </c>
      <c r="AB56" s="145" t="str">
        <f t="shared" si="5"/>
        <v/>
      </c>
      <c r="AC56" s="178">
        <f t="shared" si="11"/>
        <v>0</v>
      </c>
      <c r="AD56" s="178" t="str">
        <f t="shared" ref="AD56" si="201">IF(D56="","",D56)</f>
        <v/>
      </c>
      <c r="AE56" s="145" t="str">
        <f t="shared" si="12"/>
        <v/>
      </c>
      <c r="AF56" s="145" t="str">
        <f t="shared" si="13"/>
        <v/>
      </c>
      <c r="AG56" s="182" t="str">
        <f t="shared" si="14"/>
        <v/>
      </c>
      <c r="AH56" s="164">
        <f t="shared" si="15"/>
        <v>0</v>
      </c>
      <c r="AJ56" s="164">
        <f t="shared" si="16"/>
        <v>0</v>
      </c>
      <c r="AK56" s="164" t="str">
        <f t="shared" si="17"/>
        <v>00000</v>
      </c>
      <c r="AL56" s="188" t="str">
        <f t="shared" si="18"/>
        <v>0秒0</v>
      </c>
      <c r="AM56" s="189">
        <f t="shared" si="19"/>
        <v>0</v>
      </c>
      <c r="AN56" s="189" t="str">
        <f t="shared" si="20"/>
        <v>0</v>
      </c>
      <c r="AO56" s="189" t="str">
        <f t="shared" si="21"/>
        <v>0</v>
      </c>
      <c r="AP56" s="189" t="str">
        <f t="shared" si="22"/>
        <v>0m</v>
      </c>
      <c r="AQ56" s="189" t="str">
        <f t="shared" si="23"/>
        <v>点</v>
      </c>
      <c r="AR56" s="164">
        <f t="shared" si="24"/>
        <v>0</v>
      </c>
      <c r="AS56" s="144" t="str">
        <f t="shared" si="25"/>
        <v/>
      </c>
      <c r="AT56" s="164">
        <f t="shared" si="26"/>
        <v>0</v>
      </c>
      <c r="AU56" s="164">
        <f t="shared" si="27"/>
        <v>0</v>
      </c>
      <c r="AV56" s="164">
        <f t="shared" si="28"/>
        <v>0</v>
      </c>
      <c r="AW56" s="457">
        <f>IF(S56="",0,COUNTA($S$14:S58))</f>
        <v>0</v>
      </c>
      <c r="AX56" s="457">
        <f>IF(T56="",0,COUNTA($T$14:T58))</f>
        <v>0</v>
      </c>
      <c r="AY56" s="454">
        <f>IF(OR($K56="20200",$K57="20200",$K58="20200"),COUNTIF($K$14:K58,"20200"),0)</f>
        <v>0</v>
      </c>
      <c r="AZ56" s="574">
        <f>IF($AY56=0,0,INDEX($M56:$M58,MATCH("20200",$K56:$K58,0),1))</f>
        <v>0</v>
      </c>
      <c r="BA56" s="145" t="str">
        <f t="shared" si="6"/>
        <v/>
      </c>
      <c r="BB56" s="145" t="str">
        <f t="shared" si="7"/>
        <v/>
      </c>
      <c r="BC56" s="145" t="str">
        <f t="shared" si="8"/>
        <v/>
      </c>
      <c r="BD56" s="203" t="str">
        <f>IF(J56="","",COUNTIF($BC$14:BC56,BC56))</f>
        <v/>
      </c>
      <c r="BE56" s="1" t="str">
        <f t="shared" si="29"/>
        <v/>
      </c>
      <c r="BF56" s="447" t="str">
        <f>IF(D56="","",COUNTIF($AD$14:AD56,AD56))</f>
        <v/>
      </c>
      <c r="BG56" s="447">
        <f t="shared" ref="BG56" si="202">IF(BF56=1,BF56,0)</f>
        <v>0</v>
      </c>
      <c r="BH56" s="447" t="str">
        <f t="shared" ref="BH56:BJ56" si="203">IF(D56="","",$BL56)</f>
        <v/>
      </c>
      <c r="BI56" s="447" t="str">
        <f t="shared" si="203"/>
        <v/>
      </c>
      <c r="BJ56" s="447" t="str">
        <f t="shared" si="203"/>
        <v/>
      </c>
      <c r="BK56" s="448" t="str">
        <f t="shared" ref="BK56" si="204">IFERROR(IF(G56="","",BL56),"")</f>
        <v/>
      </c>
      <c r="BL56" s="447">
        <v>15</v>
      </c>
      <c r="BM56" s="447">
        <f t="shared" ref="BM56" si="205">IF(C56&gt;0,"",IF(COUNTIF(BH56:BK58,BL56)=4,"",1))</f>
        <v>1</v>
      </c>
      <c r="BP56" s="448" t="str">
        <f t="shared" ref="BP56" si="206">IF(AD56="","",IF(AND(COUNTA(J56:J58)=0,COUNTA(S56:T58)=0),1,""))</f>
        <v/>
      </c>
      <c r="BQ56" s="447">
        <f t="shared" ref="BQ56" si="207">IF(AND($AD56="",COUNTA(S56)&gt;0),1,0)</f>
        <v>0</v>
      </c>
      <c r="BR56" s="447">
        <f t="shared" ref="BR56" si="208">IF(AND($AD56="",COUNTA(T56)&gt;0),1,0)</f>
        <v>0</v>
      </c>
      <c r="BS56" s="447" t="str">
        <f t="shared" ref="BS56" si="209">D56&amp;"-"&amp;S56</f>
        <v>-</v>
      </c>
      <c r="BT56" s="447" t="str">
        <f>IF(S56="","",COUNTIF($BS$14:BS56,BS56))</f>
        <v/>
      </c>
      <c r="BU56" s="447" t="str">
        <f t="shared" ref="BU56" si="210">D56&amp;"-"&amp;T56</f>
        <v>-</v>
      </c>
      <c r="BV56" s="447" t="str">
        <f>IF(T56="","",COUNTIF($BU$14:BU56,BU56))</f>
        <v/>
      </c>
    </row>
    <row r="57" spans="1:74" s="1" customFormat="1" ht="18" customHeight="1" thickBot="1">
      <c r="A57" s="523"/>
      <c r="B57" s="571"/>
      <c r="C57" s="573"/>
      <c r="D57" s="573"/>
      <c r="E57" s="573"/>
      <c r="F57" s="343" t="str">
        <f>IF(C56&gt;0,VLOOKUP(C56,女子登録情報!$A$1:$H$2000,5,0),"")</f>
        <v/>
      </c>
      <c r="G57" s="554"/>
      <c r="H57" s="554"/>
      <c r="I57" s="344" t="s">
        <v>30</v>
      </c>
      <c r="J57" s="339"/>
      <c r="K57" s="340" t="str">
        <f>IF(J57&gt;0,VLOOKUP(J57,女子登録情報!$J$1:$K$22,2,0),"")</f>
        <v/>
      </c>
      <c r="L57" s="344" t="s">
        <v>31</v>
      </c>
      <c r="M57" s="345"/>
      <c r="N57" s="341"/>
      <c r="O57" s="342"/>
      <c r="P57" s="562"/>
      <c r="Q57" s="563"/>
      <c r="R57" s="564"/>
      <c r="S57" s="557"/>
      <c r="T57" s="560"/>
      <c r="W57" s="168">
        <f t="shared" si="10"/>
        <v>0</v>
      </c>
      <c r="X57" s="447"/>
      <c r="Y57" s="145" t="str">
        <f t="shared" si="2"/>
        <v/>
      </c>
      <c r="Z57" s="145" t="str">
        <f t="shared" si="3"/>
        <v/>
      </c>
      <c r="AA57" s="145" t="str">
        <f t="shared" si="4"/>
        <v/>
      </c>
      <c r="AB57" s="145" t="str">
        <f t="shared" si="5"/>
        <v/>
      </c>
      <c r="AC57" s="178">
        <f t="shared" si="11"/>
        <v>0</v>
      </c>
      <c r="AD57" s="178" t="str">
        <f t="shared" ref="AD57:AD58" si="211">AD56</f>
        <v/>
      </c>
      <c r="AE57" s="145" t="str">
        <f t="shared" si="12"/>
        <v/>
      </c>
      <c r="AF57" s="145" t="str">
        <f t="shared" si="13"/>
        <v/>
      </c>
      <c r="AG57" s="182" t="str">
        <f t="shared" si="14"/>
        <v/>
      </c>
      <c r="AH57" s="164">
        <f t="shared" si="15"/>
        <v>0</v>
      </c>
      <c r="AJ57" s="164">
        <f t="shared" si="16"/>
        <v>0</v>
      </c>
      <c r="AK57" s="164" t="str">
        <f t="shared" si="17"/>
        <v>00000</v>
      </c>
      <c r="AL57" s="188" t="str">
        <f t="shared" si="18"/>
        <v>0秒0</v>
      </c>
      <c r="AM57" s="189">
        <f t="shared" si="19"/>
        <v>0</v>
      </c>
      <c r="AN57" s="189" t="str">
        <f t="shared" si="20"/>
        <v>0</v>
      </c>
      <c r="AO57" s="189" t="str">
        <f t="shared" si="21"/>
        <v>0</v>
      </c>
      <c r="AP57" s="189" t="str">
        <f t="shared" si="22"/>
        <v>0m</v>
      </c>
      <c r="AQ57" s="189" t="str">
        <f t="shared" si="23"/>
        <v>点</v>
      </c>
      <c r="AR57" s="164">
        <f t="shared" si="24"/>
        <v>0</v>
      </c>
      <c r="AS57" s="144" t="str">
        <f t="shared" si="25"/>
        <v/>
      </c>
      <c r="AT57" s="164">
        <f t="shared" si="26"/>
        <v>0</v>
      </c>
      <c r="AU57" s="164">
        <f t="shared" si="27"/>
        <v>0</v>
      </c>
      <c r="AV57" s="164">
        <f t="shared" si="28"/>
        <v>0</v>
      </c>
      <c r="AW57" s="458"/>
      <c r="AX57" s="458"/>
      <c r="AY57" s="455"/>
      <c r="AZ57" s="575"/>
      <c r="BA57" s="145" t="str">
        <f t="shared" si="6"/>
        <v/>
      </c>
      <c r="BB57" s="145" t="str">
        <f t="shared" si="7"/>
        <v/>
      </c>
      <c r="BC57" s="145" t="str">
        <f t="shared" si="8"/>
        <v/>
      </c>
      <c r="BD57" s="203" t="str">
        <f>IF(J57="","",COUNTIF($BC$14:BC57,BC57))</f>
        <v/>
      </c>
      <c r="BE57" s="1" t="str">
        <f t="shared" si="29"/>
        <v/>
      </c>
      <c r="BF57" s="447"/>
      <c r="BG57" s="447"/>
      <c r="BH57" s="447"/>
      <c r="BI57" s="447"/>
      <c r="BJ57" s="447"/>
      <c r="BK57" s="449"/>
      <c r="BL57" s="447"/>
      <c r="BM57" s="447"/>
      <c r="BP57" s="449"/>
      <c r="BQ57" s="447"/>
      <c r="BR57" s="447"/>
      <c r="BS57" s="447"/>
      <c r="BT57" s="447"/>
      <c r="BU57" s="447"/>
      <c r="BV57" s="447"/>
    </row>
    <row r="58" spans="1:74" s="1" customFormat="1" ht="18" customHeight="1" thickBot="1">
      <c r="A58" s="524"/>
      <c r="B58" s="346" t="s">
        <v>32</v>
      </c>
      <c r="C58" s="347"/>
      <c r="D58" s="355"/>
      <c r="E58" s="355"/>
      <c r="F58" s="356"/>
      <c r="G58" s="555"/>
      <c r="H58" s="555"/>
      <c r="I58" s="348" t="s">
        <v>33</v>
      </c>
      <c r="J58" s="349"/>
      <c r="K58" s="340" t="str">
        <f>IF(J58&gt;0,VLOOKUP(J58,女子登録情報!$J$1:$K$22,2,0),"")</f>
        <v/>
      </c>
      <c r="L58" s="350" t="s">
        <v>34</v>
      </c>
      <c r="M58" s="351"/>
      <c r="N58" s="341"/>
      <c r="O58" s="352"/>
      <c r="P58" s="567"/>
      <c r="Q58" s="568"/>
      <c r="R58" s="569"/>
      <c r="S58" s="558"/>
      <c r="T58" s="561"/>
      <c r="W58" s="168">
        <f t="shared" si="10"/>
        <v>0</v>
      </c>
      <c r="X58" s="447"/>
      <c r="Y58" s="145" t="str">
        <f t="shared" si="2"/>
        <v/>
      </c>
      <c r="Z58" s="145" t="str">
        <f t="shared" si="3"/>
        <v/>
      </c>
      <c r="AA58" s="145" t="str">
        <f t="shared" si="4"/>
        <v/>
      </c>
      <c r="AB58" s="145" t="str">
        <f t="shared" si="5"/>
        <v/>
      </c>
      <c r="AC58" s="178">
        <f t="shared" si="11"/>
        <v>0</v>
      </c>
      <c r="AD58" s="178" t="str">
        <f t="shared" si="211"/>
        <v/>
      </c>
      <c r="AE58" s="145" t="str">
        <f t="shared" si="12"/>
        <v/>
      </c>
      <c r="AF58" s="145" t="str">
        <f t="shared" si="13"/>
        <v/>
      </c>
      <c r="AG58" s="182" t="str">
        <f t="shared" si="14"/>
        <v/>
      </c>
      <c r="AH58" s="164">
        <f t="shared" si="15"/>
        <v>0</v>
      </c>
      <c r="AJ58" s="164">
        <f t="shared" si="16"/>
        <v>0</v>
      </c>
      <c r="AK58" s="164" t="str">
        <f t="shared" si="17"/>
        <v>00000</v>
      </c>
      <c r="AL58" s="188" t="str">
        <f t="shared" si="18"/>
        <v>0秒0</v>
      </c>
      <c r="AM58" s="189">
        <f t="shared" si="19"/>
        <v>0</v>
      </c>
      <c r="AN58" s="189" t="str">
        <f t="shared" si="20"/>
        <v>0</v>
      </c>
      <c r="AO58" s="189" t="str">
        <f t="shared" si="21"/>
        <v>0</v>
      </c>
      <c r="AP58" s="189" t="str">
        <f t="shared" si="22"/>
        <v>0m</v>
      </c>
      <c r="AQ58" s="189" t="str">
        <f t="shared" si="23"/>
        <v>点</v>
      </c>
      <c r="AR58" s="164">
        <f t="shared" si="24"/>
        <v>0</v>
      </c>
      <c r="AS58" s="144" t="str">
        <f t="shared" si="25"/>
        <v/>
      </c>
      <c r="AT58" s="164">
        <f t="shared" si="26"/>
        <v>0</v>
      </c>
      <c r="AU58" s="164">
        <f t="shared" si="27"/>
        <v>0</v>
      </c>
      <c r="AV58" s="164">
        <f t="shared" si="28"/>
        <v>0</v>
      </c>
      <c r="AW58" s="459"/>
      <c r="AX58" s="459"/>
      <c r="AY58" s="456"/>
      <c r="AZ58" s="576"/>
      <c r="BA58" s="145" t="str">
        <f t="shared" si="6"/>
        <v/>
      </c>
      <c r="BB58" s="145" t="str">
        <f t="shared" si="7"/>
        <v/>
      </c>
      <c r="BC58" s="145" t="str">
        <f t="shared" si="8"/>
        <v/>
      </c>
      <c r="BD58" s="203" t="str">
        <f>IF(J58="","",COUNTIF($BC$14:BC58,BC58))</f>
        <v/>
      </c>
      <c r="BE58" s="1" t="str">
        <f t="shared" si="29"/>
        <v/>
      </c>
      <c r="BF58" s="447"/>
      <c r="BG58" s="447"/>
      <c r="BH58" s="447"/>
      <c r="BI58" s="447"/>
      <c r="BJ58" s="447"/>
      <c r="BK58" s="450"/>
      <c r="BL58" s="447"/>
      <c r="BM58" s="447"/>
      <c r="BP58" s="450"/>
      <c r="BQ58" s="447"/>
      <c r="BR58" s="447"/>
      <c r="BS58" s="447"/>
      <c r="BT58" s="447"/>
      <c r="BU58" s="447"/>
      <c r="BV58" s="447"/>
    </row>
    <row r="59" spans="1:74" s="1" customFormat="1" ht="18" customHeight="1" thickTop="1" thickBot="1">
      <c r="A59" s="522">
        <v>16</v>
      </c>
      <c r="B59" s="570" t="s">
        <v>1224</v>
      </c>
      <c r="C59" s="572"/>
      <c r="D59" s="572" t="str">
        <f>IF(C59&gt;0,VLOOKUP(C59,女子登録情報!$A$1:$H$2000,3,0),"")</f>
        <v/>
      </c>
      <c r="E59" s="572" t="str">
        <f>IF(C59&gt;0,VLOOKUP(C59,女子登録情報!$A$1:$H$2000,4,0),"")</f>
        <v/>
      </c>
      <c r="F59" s="337" t="str">
        <f>IF(C59&gt;0,VLOOKUP(C59,女子登録情報!$A$1:$H$2000,8,0),"")</f>
        <v/>
      </c>
      <c r="G59" s="553" t="e">
        <f>IF(F60&gt;0,VLOOKUP(F60,女子登録情報!$M$2:$N$48,2,0),"")</f>
        <v>#N/A</v>
      </c>
      <c r="H59" s="553" t="str">
        <f t="shared" ref="H59" si="212">IF(C59&gt;0,TEXT(C59,"100000000"),"000000000")</f>
        <v>000000000</v>
      </c>
      <c r="I59" s="338" t="s">
        <v>26</v>
      </c>
      <c r="J59" s="339"/>
      <c r="K59" s="340" t="str">
        <f>IF(J59&gt;0,VLOOKUP(J59,女子登録情報!$J$1:$K$22,2,0),"")</f>
        <v/>
      </c>
      <c r="L59" s="338" t="s">
        <v>29</v>
      </c>
      <c r="M59" s="185"/>
      <c r="N59" s="341"/>
      <c r="O59" s="342"/>
      <c r="P59" s="540"/>
      <c r="Q59" s="541"/>
      <c r="R59" s="542"/>
      <c r="S59" s="556"/>
      <c r="T59" s="559"/>
      <c r="W59" s="168">
        <f t="shared" si="10"/>
        <v>0</v>
      </c>
      <c r="X59" s="447" t="str">
        <f t="shared" ref="X59" si="213">IF(C59="","",C59)</f>
        <v/>
      </c>
      <c r="Y59" s="145" t="str">
        <f t="shared" si="2"/>
        <v/>
      </c>
      <c r="Z59" s="145" t="str">
        <f t="shared" si="3"/>
        <v/>
      </c>
      <c r="AA59" s="145" t="str">
        <f t="shared" si="4"/>
        <v/>
      </c>
      <c r="AB59" s="145" t="str">
        <f t="shared" si="5"/>
        <v/>
      </c>
      <c r="AC59" s="178">
        <f t="shared" si="11"/>
        <v>0</v>
      </c>
      <c r="AD59" s="178" t="str">
        <f t="shared" ref="AD59" si="214">IF(D59="","",D59)</f>
        <v/>
      </c>
      <c r="AE59" s="145" t="str">
        <f t="shared" si="12"/>
        <v/>
      </c>
      <c r="AF59" s="145" t="str">
        <f t="shared" si="13"/>
        <v/>
      </c>
      <c r="AG59" s="182" t="str">
        <f t="shared" si="14"/>
        <v/>
      </c>
      <c r="AH59" s="164">
        <f t="shared" si="15"/>
        <v>0</v>
      </c>
      <c r="AJ59" s="164">
        <f t="shared" si="16"/>
        <v>0</v>
      </c>
      <c r="AK59" s="164" t="str">
        <f t="shared" si="17"/>
        <v>00000</v>
      </c>
      <c r="AL59" s="188" t="str">
        <f t="shared" si="18"/>
        <v>0秒0</v>
      </c>
      <c r="AM59" s="189">
        <f t="shared" si="19"/>
        <v>0</v>
      </c>
      <c r="AN59" s="189" t="str">
        <f t="shared" si="20"/>
        <v>0</v>
      </c>
      <c r="AO59" s="189" t="str">
        <f t="shared" si="21"/>
        <v>0</v>
      </c>
      <c r="AP59" s="189" t="str">
        <f t="shared" si="22"/>
        <v>0m</v>
      </c>
      <c r="AQ59" s="189" t="str">
        <f t="shared" si="23"/>
        <v>点</v>
      </c>
      <c r="AR59" s="164">
        <f t="shared" si="24"/>
        <v>0</v>
      </c>
      <c r="AS59" s="144" t="str">
        <f t="shared" si="25"/>
        <v/>
      </c>
      <c r="AT59" s="164">
        <f t="shared" si="26"/>
        <v>0</v>
      </c>
      <c r="AU59" s="164">
        <f t="shared" si="27"/>
        <v>0</v>
      </c>
      <c r="AV59" s="164">
        <f t="shared" si="28"/>
        <v>0</v>
      </c>
      <c r="AW59" s="457">
        <f>IF(S59="",0,COUNTA($S$14:S61))</f>
        <v>0</v>
      </c>
      <c r="AX59" s="457">
        <f>IF(T59="",0,COUNTA($T$14:T61))</f>
        <v>0</v>
      </c>
      <c r="AY59" s="454">
        <f>IF(OR($K59="20200",$K60="20200",$K61="20200"),COUNTIF($K$14:K61,"20200"),0)</f>
        <v>0</v>
      </c>
      <c r="AZ59" s="574">
        <f>IF($AY59=0,0,INDEX($M59:$M61,MATCH("20200",$K59:$K61,0),1))</f>
        <v>0</v>
      </c>
      <c r="BA59" s="145" t="str">
        <f t="shared" si="6"/>
        <v/>
      </c>
      <c r="BB59" s="145" t="str">
        <f t="shared" si="7"/>
        <v/>
      </c>
      <c r="BC59" s="145" t="str">
        <f t="shared" si="8"/>
        <v/>
      </c>
      <c r="BD59" s="203" t="str">
        <f>IF(J59="","",COUNTIF($BC$14:BC59,BC59))</f>
        <v/>
      </c>
      <c r="BE59" s="1" t="str">
        <f t="shared" si="29"/>
        <v/>
      </c>
      <c r="BF59" s="447" t="str">
        <f>IF(D59="","",COUNTIF($AD$14:AD59,AD59))</f>
        <v/>
      </c>
      <c r="BG59" s="447">
        <f t="shared" ref="BG59" si="215">IF(BF59=1,BF59,0)</f>
        <v>0</v>
      </c>
      <c r="BH59" s="447" t="str">
        <f t="shared" ref="BH59:BJ59" si="216">IF(D59="","",$BL59)</f>
        <v/>
      </c>
      <c r="BI59" s="447" t="str">
        <f t="shared" si="216"/>
        <v/>
      </c>
      <c r="BJ59" s="447" t="str">
        <f t="shared" si="216"/>
        <v/>
      </c>
      <c r="BK59" s="448" t="str">
        <f t="shared" ref="BK59" si="217">IFERROR(IF(G59="","",BL59),"")</f>
        <v/>
      </c>
      <c r="BL59" s="447">
        <v>16</v>
      </c>
      <c r="BM59" s="447">
        <f t="shared" ref="BM59" si="218">IF(C59&gt;0,"",IF(COUNTIF(BH59:BK61,BL59)=4,"",1))</f>
        <v>1</v>
      </c>
      <c r="BP59" s="448" t="str">
        <f t="shared" ref="BP59" si="219">IF(AD59="","",IF(AND(COUNTA(J59:J61)=0,COUNTA(S59:T61)=0),1,""))</f>
        <v/>
      </c>
      <c r="BQ59" s="447">
        <f t="shared" ref="BQ59" si="220">IF(AND($AD59="",COUNTA(S59)&gt;0),1,0)</f>
        <v>0</v>
      </c>
      <c r="BR59" s="447">
        <f t="shared" ref="BR59" si="221">IF(AND($AD59="",COUNTA(T59)&gt;0),1,0)</f>
        <v>0</v>
      </c>
      <c r="BS59" s="447" t="str">
        <f t="shared" ref="BS59" si="222">D59&amp;"-"&amp;S59</f>
        <v>-</v>
      </c>
      <c r="BT59" s="447" t="str">
        <f>IF(S59="","",COUNTIF($BS$14:BS59,BS59))</f>
        <v/>
      </c>
      <c r="BU59" s="447" t="str">
        <f t="shared" ref="BU59" si="223">D59&amp;"-"&amp;T59</f>
        <v>-</v>
      </c>
      <c r="BV59" s="447" t="str">
        <f>IF(T59="","",COUNTIF($BU$14:BU59,BU59))</f>
        <v/>
      </c>
    </row>
    <row r="60" spans="1:74" s="1" customFormat="1" ht="18" customHeight="1" thickBot="1">
      <c r="A60" s="523"/>
      <c r="B60" s="571"/>
      <c r="C60" s="573"/>
      <c r="D60" s="573"/>
      <c r="E60" s="573"/>
      <c r="F60" s="343" t="str">
        <f>IF(C59&gt;0,VLOOKUP(C59,女子登録情報!$A$1:$H$2000,5,0),"")</f>
        <v/>
      </c>
      <c r="G60" s="554"/>
      <c r="H60" s="554"/>
      <c r="I60" s="344" t="s">
        <v>30</v>
      </c>
      <c r="J60" s="339"/>
      <c r="K60" s="340" t="str">
        <f>IF(J60&gt;0,VLOOKUP(J60,女子登録情報!$J$1:$K$22,2,0),"")</f>
        <v/>
      </c>
      <c r="L60" s="344" t="s">
        <v>31</v>
      </c>
      <c r="M60" s="345"/>
      <c r="N60" s="341" t="str">
        <f t="shared" ref="N60:N77" si="224">IF(K60="","",LEFT(K60,5)&amp;" "&amp;IF(OR(LEFT(K60,3)*1&lt;70,LEFT(K60,3)*1&gt;100),REPT(0,7-LEN(M60)),REPT(0,5-LEN(M60)))&amp;M60)</f>
        <v/>
      </c>
      <c r="O60" s="342"/>
      <c r="P60" s="562"/>
      <c r="Q60" s="563"/>
      <c r="R60" s="564"/>
      <c r="S60" s="557"/>
      <c r="T60" s="560"/>
      <c r="W60" s="168">
        <f t="shared" si="10"/>
        <v>0</v>
      </c>
      <c r="X60" s="447"/>
      <c r="Y60" s="145" t="str">
        <f t="shared" si="2"/>
        <v/>
      </c>
      <c r="Z60" s="145" t="str">
        <f t="shared" si="3"/>
        <v/>
      </c>
      <c r="AA60" s="145" t="str">
        <f t="shared" si="4"/>
        <v/>
      </c>
      <c r="AB60" s="145" t="str">
        <f t="shared" si="5"/>
        <v/>
      </c>
      <c r="AC60" s="178">
        <f t="shared" si="11"/>
        <v>0</v>
      </c>
      <c r="AD60" s="178" t="str">
        <f t="shared" ref="AD60:AD61" si="225">AD59</f>
        <v/>
      </c>
      <c r="AE60" s="145" t="str">
        <f t="shared" si="12"/>
        <v/>
      </c>
      <c r="AF60" s="145" t="str">
        <f t="shared" si="13"/>
        <v/>
      </c>
      <c r="AG60" s="182" t="str">
        <f t="shared" si="14"/>
        <v/>
      </c>
      <c r="AH60" s="164">
        <f t="shared" si="15"/>
        <v>0</v>
      </c>
      <c r="AJ60" s="164">
        <f t="shared" si="16"/>
        <v>0</v>
      </c>
      <c r="AK60" s="164" t="str">
        <f t="shared" si="17"/>
        <v>00000</v>
      </c>
      <c r="AL60" s="188" t="str">
        <f t="shared" si="18"/>
        <v>0秒0</v>
      </c>
      <c r="AM60" s="189">
        <f t="shared" si="19"/>
        <v>0</v>
      </c>
      <c r="AN60" s="189" t="str">
        <f t="shared" si="20"/>
        <v>0</v>
      </c>
      <c r="AO60" s="189" t="str">
        <f t="shared" si="21"/>
        <v>0</v>
      </c>
      <c r="AP60" s="189" t="str">
        <f t="shared" si="22"/>
        <v>0m</v>
      </c>
      <c r="AQ60" s="189" t="str">
        <f t="shared" si="23"/>
        <v>点</v>
      </c>
      <c r="AR60" s="164">
        <f t="shared" si="24"/>
        <v>0</v>
      </c>
      <c r="AS60" s="144" t="str">
        <f t="shared" si="25"/>
        <v/>
      </c>
      <c r="AT60" s="164">
        <f t="shared" si="26"/>
        <v>0</v>
      </c>
      <c r="AU60" s="164">
        <f t="shared" si="27"/>
        <v>0</v>
      </c>
      <c r="AV60" s="164">
        <f t="shared" si="28"/>
        <v>0</v>
      </c>
      <c r="AW60" s="458"/>
      <c r="AX60" s="458"/>
      <c r="AY60" s="455"/>
      <c r="AZ60" s="575"/>
      <c r="BA60" s="145" t="str">
        <f t="shared" si="6"/>
        <v/>
      </c>
      <c r="BB60" s="145" t="str">
        <f t="shared" si="7"/>
        <v/>
      </c>
      <c r="BC60" s="145" t="str">
        <f t="shared" si="8"/>
        <v/>
      </c>
      <c r="BD60" s="203" t="str">
        <f>IF(J60="","",COUNTIF($BC$14:BC60,BC60))</f>
        <v/>
      </c>
      <c r="BE60" s="1" t="str">
        <f t="shared" si="29"/>
        <v/>
      </c>
      <c r="BF60" s="447"/>
      <c r="BG60" s="447"/>
      <c r="BH60" s="447"/>
      <c r="BI60" s="447"/>
      <c r="BJ60" s="447"/>
      <c r="BK60" s="449"/>
      <c r="BL60" s="447"/>
      <c r="BM60" s="447"/>
      <c r="BP60" s="449"/>
      <c r="BQ60" s="447"/>
      <c r="BR60" s="447"/>
      <c r="BS60" s="447"/>
      <c r="BT60" s="447"/>
      <c r="BU60" s="447"/>
      <c r="BV60" s="447"/>
    </row>
    <row r="61" spans="1:74" s="1" customFormat="1" ht="18" customHeight="1" thickBot="1">
      <c r="A61" s="524"/>
      <c r="B61" s="346" t="s">
        <v>32</v>
      </c>
      <c r="C61" s="347"/>
      <c r="D61" s="355"/>
      <c r="E61" s="355"/>
      <c r="F61" s="356"/>
      <c r="G61" s="555"/>
      <c r="H61" s="555"/>
      <c r="I61" s="348" t="s">
        <v>33</v>
      </c>
      <c r="J61" s="349"/>
      <c r="K61" s="340" t="str">
        <f>IF(J61&gt;0,VLOOKUP(J61,女子登録情報!$J$1:$K$22,2,0),"")</f>
        <v/>
      </c>
      <c r="L61" s="350" t="s">
        <v>34</v>
      </c>
      <c r="M61" s="351"/>
      <c r="N61" s="341" t="str">
        <f t="shared" si="224"/>
        <v/>
      </c>
      <c r="O61" s="352"/>
      <c r="P61" s="567"/>
      <c r="Q61" s="568"/>
      <c r="R61" s="569"/>
      <c r="S61" s="558"/>
      <c r="T61" s="561"/>
      <c r="W61" s="168">
        <f t="shared" si="10"/>
        <v>0</v>
      </c>
      <c r="X61" s="447"/>
      <c r="Y61" s="145" t="str">
        <f t="shared" si="2"/>
        <v/>
      </c>
      <c r="Z61" s="145" t="str">
        <f t="shared" si="3"/>
        <v/>
      </c>
      <c r="AA61" s="145" t="str">
        <f t="shared" si="4"/>
        <v/>
      </c>
      <c r="AB61" s="145" t="str">
        <f t="shared" si="5"/>
        <v/>
      </c>
      <c r="AC61" s="178">
        <f t="shared" si="11"/>
        <v>0</v>
      </c>
      <c r="AD61" s="178" t="str">
        <f t="shared" si="225"/>
        <v/>
      </c>
      <c r="AE61" s="145" t="str">
        <f t="shared" si="12"/>
        <v/>
      </c>
      <c r="AF61" s="145" t="str">
        <f t="shared" si="13"/>
        <v/>
      </c>
      <c r="AG61" s="182" t="str">
        <f t="shared" si="14"/>
        <v/>
      </c>
      <c r="AH61" s="164">
        <f t="shared" si="15"/>
        <v>0</v>
      </c>
      <c r="AJ61" s="164">
        <f t="shared" si="16"/>
        <v>0</v>
      </c>
      <c r="AK61" s="164" t="str">
        <f t="shared" si="17"/>
        <v>00000</v>
      </c>
      <c r="AL61" s="188" t="str">
        <f t="shared" si="18"/>
        <v>0秒0</v>
      </c>
      <c r="AM61" s="189">
        <f t="shared" si="19"/>
        <v>0</v>
      </c>
      <c r="AN61" s="189" t="str">
        <f t="shared" si="20"/>
        <v>0</v>
      </c>
      <c r="AO61" s="189" t="str">
        <f t="shared" si="21"/>
        <v>0</v>
      </c>
      <c r="AP61" s="189" t="str">
        <f t="shared" si="22"/>
        <v>0m</v>
      </c>
      <c r="AQ61" s="189" t="str">
        <f t="shared" si="23"/>
        <v>点</v>
      </c>
      <c r="AR61" s="164">
        <f t="shared" si="24"/>
        <v>0</v>
      </c>
      <c r="AS61" s="144" t="str">
        <f t="shared" si="25"/>
        <v/>
      </c>
      <c r="AT61" s="164">
        <f t="shared" si="26"/>
        <v>0</v>
      </c>
      <c r="AU61" s="164">
        <f t="shared" si="27"/>
        <v>0</v>
      </c>
      <c r="AV61" s="164">
        <f t="shared" si="28"/>
        <v>0</v>
      </c>
      <c r="AW61" s="459"/>
      <c r="AX61" s="459"/>
      <c r="AY61" s="456"/>
      <c r="AZ61" s="576"/>
      <c r="BA61" s="145" t="str">
        <f t="shared" si="6"/>
        <v/>
      </c>
      <c r="BB61" s="145" t="str">
        <f t="shared" si="7"/>
        <v/>
      </c>
      <c r="BC61" s="145" t="str">
        <f t="shared" si="8"/>
        <v/>
      </c>
      <c r="BD61" s="203" t="str">
        <f>IF(J61="","",COUNTIF($BC$14:BC61,BC61))</f>
        <v/>
      </c>
      <c r="BE61" s="1" t="str">
        <f t="shared" si="29"/>
        <v/>
      </c>
      <c r="BF61" s="447"/>
      <c r="BG61" s="447"/>
      <c r="BH61" s="447"/>
      <c r="BI61" s="447"/>
      <c r="BJ61" s="447"/>
      <c r="BK61" s="450"/>
      <c r="BL61" s="447"/>
      <c r="BM61" s="447"/>
      <c r="BP61" s="450"/>
      <c r="BQ61" s="447"/>
      <c r="BR61" s="447"/>
      <c r="BS61" s="447"/>
      <c r="BT61" s="447"/>
      <c r="BU61" s="447"/>
      <c r="BV61" s="447"/>
    </row>
    <row r="62" spans="1:74" s="1" customFormat="1" ht="18" customHeight="1" thickTop="1" thickBot="1">
      <c r="A62" s="522">
        <v>17</v>
      </c>
      <c r="B62" s="570" t="s">
        <v>1224</v>
      </c>
      <c r="C62" s="572"/>
      <c r="D62" s="572" t="str">
        <f>IF(C62&gt;0,VLOOKUP(C62,女子登録情報!$A$1:$H$2000,3,0),"")</f>
        <v/>
      </c>
      <c r="E62" s="572" t="str">
        <f>IF(C62&gt;0,VLOOKUP(C62,女子登録情報!$A$1:$H$2000,4,0),"")</f>
        <v/>
      </c>
      <c r="F62" s="337" t="str">
        <f>IF(C62&gt;0,VLOOKUP(C62,女子登録情報!$A$1:$H$2000,8,0),"")</f>
        <v/>
      </c>
      <c r="G62" s="553" t="e">
        <f>IF(F63&gt;0,VLOOKUP(F63,女子登録情報!$M$2:$N$48,2,0),"")</f>
        <v>#N/A</v>
      </c>
      <c r="H62" s="553" t="str">
        <f t="shared" ref="H62" si="226">IF(C62&gt;0,TEXT(C62,"100000000"),"000000000")</f>
        <v>000000000</v>
      </c>
      <c r="I62" s="338" t="s">
        <v>26</v>
      </c>
      <c r="J62" s="339"/>
      <c r="K62" s="340" t="str">
        <f>IF(J62&gt;0,VLOOKUP(J62,女子登録情報!$J$1:$K$22,2,0),"")</f>
        <v/>
      </c>
      <c r="L62" s="338" t="s">
        <v>29</v>
      </c>
      <c r="M62" s="185"/>
      <c r="N62" s="341" t="str">
        <f t="shared" si="224"/>
        <v/>
      </c>
      <c r="O62" s="342"/>
      <c r="P62" s="540"/>
      <c r="Q62" s="541"/>
      <c r="R62" s="542"/>
      <c r="S62" s="556"/>
      <c r="T62" s="559"/>
      <c r="W62" s="168">
        <f t="shared" si="10"/>
        <v>0</v>
      </c>
      <c r="X62" s="447" t="str">
        <f t="shared" ref="X62" si="227">IF(C62="","",C62)</f>
        <v/>
      </c>
      <c r="Y62" s="145" t="str">
        <f t="shared" si="2"/>
        <v/>
      </c>
      <c r="Z62" s="145" t="str">
        <f t="shared" si="3"/>
        <v/>
      </c>
      <c r="AA62" s="145" t="str">
        <f t="shared" si="4"/>
        <v/>
      </c>
      <c r="AB62" s="145" t="str">
        <f t="shared" si="5"/>
        <v/>
      </c>
      <c r="AC62" s="178">
        <f t="shared" si="11"/>
        <v>0</v>
      </c>
      <c r="AD62" s="178" t="str">
        <f t="shared" ref="AD62" si="228">IF(D62="","",D62)</f>
        <v/>
      </c>
      <c r="AE62" s="145" t="str">
        <f t="shared" si="12"/>
        <v/>
      </c>
      <c r="AF62" s="145" t="str">
        <f t="shared" si="13"/>
        <v/>
      </c>
      <c r="AG62" s="182" t="str">
        <f t="shared" si="14"/>
        <v/>
      </c>
      <c r="AH62" s="164">
        <f t="shared" si="15"/>
        <v>0</v>
      </c>
      <c r="AJ62" s="164">
        <f t="shared" si="16"/>
        <v>0</v>
      </c>
      <c r="AK62" s="164" t="str">
        <f t="shared" si="17"/>
        <v>00000</v>
      </c>
      <c r="AL62" s="188" t="str">
        <f t="shared" si="18"/>
        <v>0秒0</v>
      </c>
      <c r="AM62" s="189">
        <f t="shared" si="19"/>
        <v>0</v>
      </c>
      <c r="AN62" s="189" t="str">
        <f t="shared" si="20"/>
        <v>0</v>
      </c>
      <c r="AO62" s="189" t="str">
        <f t="shared" si="21"/>
        <v>0</v>
      </c>
      <c r="AP62" s="189" t="str">
        <f t="shared" si="22"/>
        <v>0m</v>
      </c>
      <c r="AQ62" s="189" t="str">
        <f t="shared" si="23"/>
        <v>点</v>
      </c>
      <c r="AR62" s="164">
        <f t="shared" si="24"/>
        <v>0</v>
      </c>
      <c r="AS62" s="144" t="str">
        <f t="shared" si="25"/>
        <v/>
      </c>
      <c r="AT62" s="164">
        <f t="shared" si="26"/>
        <v>0</v>
      </c>
      <c r="AU62" s="164">
        <f t="shared" si="27"/>
        <v>0</v>
      </c>
      <c r="AV62" s="164">
        <f t="shared" si="28"/>
        <v>0</v>
      </c>
      <c r="AW62" s="457">
        <f>IF(S62="",0,COUNTA($S$14:S64))</f>
        <v>0</v>
      </c>
      <c r="AX62" s="457">
        <f>IF(T62="",0,COUNTA($T$14:T64))</f>
        <v>0</v>
      </c>
      <c r="AY62" s="454">
        <f>IF(OR($K62="20200",$K63="20200",$K64="20200"),COUNTIF($K$14:K64,"20200"),0)</f>
        <v>0</v>
      </c>
      <c r="AZ62" s="574">
        <f>IF($AY62=0,0,INDEX($M62:$M64,MATCH("20200",$K62:$K64,0),1))</f>
        <v>0</v>
      </c>
      <c r="BA62" s="145" t="str">
        <f t="shared" si="6"/>
        <v/>
      </c>
      <c r="BB62" s="145" t="str">
        <f t="shared" si="7"/>
        <v/>
      </c>
      <c r="BC62" s="145" t="str">
        <f t="shared" si="8"/>
        <v/>
      </c>
      <c r="BD62" s="203" t="str">
        <f>IF(J62="","",COUNTIF($BC$14:BC62,BC62))</f>
        <v/>
      </c>
      <c r="BE62" s="1" t="str">
        <f t="shared" si="29"/>
        <v/>
      </c>
      <c r="BF62" s="447" t="str">
        <f>IF(D62="","",COUNTIF($AD$14:AD62,AD62))</f>
        <v/>
      </c>
      <c r="BG62" s="447">
        <f t="shared" ref="BG62" si="229">IF(BF62=1,BF62,0)</f>
        <v>0</v>
      </c>
      <c r="BH62" s="447" t="str">
        <f t="shared" ref="BH62:BJ62" si="230">IF(D62="","",$BL62)</f>
        <v/>
      </c>
      <c r="BI62" s="447" t="str">
        <f t="shared" si="230"/>
        <v/>
      </c>
      <c r="BJ62" s="447" t="str">
        <f t="shared" si="230"/>
        <v/>
      </c>
      <c r="BK62" s="448" t="str">
        <f t="shared" ref="BK62" si="231">IFERROR(IF(G62="","",BL62),"")</f>
        <v/>
      </c>
      <c r="BL62" s="447">
        <v>17</v>
      </c>
      <c r="BM62" s="447">
        <f t="shared" ref="BM62" si="232">IF(C62&gt;0,"",IF(COUNTIF(BH62:BK64,BL62)=4,"",1))</f>
        <v>1</v>
      </c>
      <c r="BP62" s="448" t="str">
        <f t="shared" ref="BP62" si="233">IF(AD62="","",IF(AND(COUNTA(J62:J64)=0,COUNTA(S62:T64)=0),1,""))</f>
        <v/>
      </c>
      <c r="BQ62" s="447">
        <f t="shared" ref="BQ62" si="234">IF(AND($AD62="",COUNTA(S62)&gt;0),1,0)</f>
        <v>0</v>
      </c>
      <c r="BR62" s="447">
        <f t="shared" ref="BR62" si="235">IF(AND($AD62="",COUNTA(T62)&gt;0),1,0)</f>
        <v>0</v>
      </c>
      <c r="BS62" s="447" t="str">
        <f t="shared" ref="BS62" si="236">D62&amp;"-"&amp;S62</f>
        <v>-</v>
      </c>
      <c r="BT62" s="447" t="str">
        <f>IF(S62="","",COUNTIF($BS$14:BS62,BS62))</f>
        <v/>
      </c>
      <c r="BU62" s="447" t="str">
        <f t="shared" ref="BU62" si="237">D62&amp;"-"&amp;T62</f>
        <v>-</v>
      </c>
      <c r="BV62" s="447" t="str">
        <f>IF(T62="","",COUNTIF($BU$14:BU62,BU62))</f>
        <v/>
      </c>
    </row>
    <row r="63" spans="1:74" s="1" customFormat="1" ht="18" customHeight="1" thickBot="1">
      <c r="A63" s="523"/>
      <c r="B63" s="571"/>
      <c r="C63" s="573"/>
      <c r="D63" s="573"/>
      <c r="E63" s="573"/>
      <c r="F63" s="343" t="str">
        <f>IF(C62&gt;0,VLOOKUP(C62,女子登録情報!$A$1:$H$2000,5,0),"")</f>
        <v/>
      </c>
      <c r="G63" s="554"/>
      <c r="H63" s="554"/>
      <c r="I63" s="344" t="s">
        <v>30</v>
      </c>
      <c r="J63" s="339"/>
      <c r="K63" s="340" t="str">
        <f>IF(J63&gt;0,VLOOKUP(J63,女子登録情報!$J$1:$K$22,2,0),"")</f>
        <v/>
      </c>
      <c r="L63" s="344" t="s">
        <v>31</v>
      </c>
      <c r="M63" s="345"/>
      <c r="N63" s="341" t="str">
        <f t="shared" si="224"/>
        <v/>
      </c>
      <c r="O63" s="342"/>
      <c r="P63" s="562"/>
      <c r="Q63" s="563"/>
      <c r="R63" s="564"/>
      <c r="S63" s="557"/>
      <c r="T63" s="560"/>
      <c r="W63" s="168">
        <f t="shared" si="10"/>
        <v>0</v>
      </c>
      <c r="X63" s="447"/>
      <c r="Y63" s="145" t="str">
        <f t="shared" si="2"/>
        <v/>
      </c>
      <c r="Z63" s="145" t="str">
        <f t="shared" si="3"/>
        <v/>
      </c>
      <c r="AA63" s="145" t="str">
        <f t="shared" si="4"/>
        <v/>
      </c>
      <c r="AB63" s="145" t="str">
        <f t="shared" si="5"/>
        <v/>
      </c>
      <c r="AC63" s="178">
        <f t="shared" si="11"/>
        <v>0</v>
      </c>
      <c r="AD63" s="178" t="str">
        <f t="shared" ref="AD63:AD64" si="238">AD62</f>
        <v/>
      </c>
      <c r="AE63" s="145" t="str">
        <f t="shared" si="12"/>
        <v/>
      </c>
      <c r="AF63" s="145" t="str">
        <f t="shared" si="13"/>
        <v/>
      </c>
      <c r="AG63" s="182" t="str">
        <f t="shared" si="14"/>
        <v/>
      </c>
      <c r="AH63" s="164">
        <f t="shared" si="15"/>
        <v>0</v>
      </c>
      <c r="AJ63" s="164">
        <f t="shared" si="16"/>
        <v>0</v>
      </c>
      <c r="AK63" s="164" t="str">
        <f t="shared" si="17"/>
        <v>00000</v>
      </c>
      <c r="AL63" s="188" t="str">
        <f t="shared" si="18"/>
        <v>0秒0</v>
      </c>
      <c r="AM63" s="189">
        <f t="shared" si="19"/>
        <v>0</v>
      </c>
      <c r="AN63" s="189" t="str">
        <f t="shared" si="20"/>
        <v>0</v>
      </c>
      <c r="AO63" s="189" t="str">
        <f t="shared" si="21"/>
        <v>0</v>
      </c>
      <c r="AP63" s="189" t="str">
        <f t="shared" si="22"/>
        <v>0m</v>
      </c>
      <c r="AQ63" s="189" t="str">
        <f t="shared" si="23"/>
        <v>点</v>
      </c>
      <c r="AR63" s="164">
        <f t="shared" si="24"/>
        <v>0</v>
      </c>
      <c r="AS63" s="144" t="str">
        <f t="shared" si="25"/>
        <v/>
      </c>
      <c r="AT63" s="164">
        <f t="shared" si="26"/>
        <v>0</v>
      </c>
      <c r="AU63" s="164">
        <f t="shared" si="27"/>
        <v>0</v>
      </c>
      <c r="AV63" s="164">
        <f t="shared" si="28"/>
        <v>0</v>
      </c>
      <c r="AW63" s="458"/>
      <c r="AX63" s="458"/>
      <c r="AY63" s="455"/>
      <c r="AZ63" s="575"/>
      <c r="BA63" s="145" t="str">
        <f t="shared" si="6"/>
        <v/>
      </c>
      <c r="BB63" s="145" t="str">
        <f t="shared" si="7"/>
        <v/>
      </c>
      <c r="BC63" s="145" t="str">
        <f t="shared" si="8"/>
        <v/>
      </c>
      <c r="BD63" s="203" t="str">
        <f>IF(J63="","",COUNTIF($BC$14:BC63,BC63))</f>
        <v/>
      </c>
      <c r="BE63" s="1" t="str">
        <f t="shared" si="29"/>
        <v/>
      </c>
      <c r="BF63" s="447"/>
      <c r="BG63" s="447"/>
      <c r="BH63" s="447"/>
      <c r="BI63" s="447"/>
      <c r="BJ63" s="447"/>
      <c r="BK63" s="449"/>
      <c r="BL63" s="447"/>
      <c r="BM63" s="447"/>
      <c r="BP63" s="449"/>
      <c r="BQ63" s="447"/>
      <c r="BR63" s="447"/>
      <c r="BS63" s="447"/>
      <c r="BT63" s="447"/>
      <c r="BU63" s="447"/>
      <c r="BV63" s="447"/>
    </row>
    <row r="64" spans="1:74" s="1" customFormat="1" ht="18" customHeight="1" thickBot="1">
      <c r="A64" s="524"/>
      <c r="B64" s="346" t="s">
        <v>32</v>
      </c>
      <c r="C64" s="347"/>
      <c r="D64" s="355"/>
      <c r="E64" s="355"/>
      <c r="F64" s="356"/>
      <c r="G64" s="555"/>
      <c r="H64" s="555"/>
      <c r="I64" s="348" t="s">
        <v>33</v>
      </c>
      <c r="J64" s="349"/>
      <c r="K64" s="340" t="str">
        <f>IF(J64&gt;0,VLOOKUP(J64,女子登録情報!$J$1:$K$22,2,0),"")</f>
        <v/>
      </c>
      <c r="L64" s="350" t="s">
        <v>34</v>
      </c>
      <c r="M64" s="351"/>
      <c r="N64" s="341" t="str">
        <f t="shared" si="224"/>
        <v/>
      </c>
      <c r="O64" s="352"/>
      <c r="P64" s="567"/>
      <c r="Q64" s="568"/>
      <c r="R64" s="569"/>
      <c r="S64" s="558"/>
      <c r="T64" s="561"/>
      <c r="W64" s="168">
        <f t="shared" si="10"/>
        <v>0</v>
      </c>
      <c r="X64" s="447"/>
      <c r="Y64" s="145" t="str">
        <f t="shared" si="2"/>
        <v/>
      </c>
      <c r="Z64" s="145" t="str">
        <f t="shared" si="3"/>
        <v/>
      </c>
      <c r="AA64" s="145" t="str">
        <f t="shared" si="4"/>
        <v/>
      </c>
      <c r="AB64" s="145" t="str">
        <f t="shared" si="5"/>
        <v/>
      </c>
      <c r="AC64" s="178">
        <f t="shared" si="11"/>
        <v>0</v>
      </c>
      <c r="AD64" s="178" t="str">
        <f t="shared" si="238"/>
        <v/>
      </c>
      <c r="AE64" s="145" t="str">
        <f t="shared" si="12"/>
        <v/>
      </c>
      <c r="AF64" s="145" t="str">
        <f t="shared" si="13"/>
        <v/>
      </c>
      <c r="AG64" s="182" t="str">
        <f t="shared" si="14"/>
        <v/>
      </c>
      <c r="AH64" s="164">
        <f t="shared" si="15"/>
        <v>0</v>
      </c>
      <c r="AJ64" s="164">
        <f t="shared" si="16"/>
        <v>0</v>
      </c>
      <c r="AK64" s="164" t="str">
        <f t="shared" si="17"/>
        <v>00000</v>
      </c>
      <c r="AL64" s="188" t="str">
        <f t="shared" si="18"/>
        <v>0秒0</v>
      </c>
      <c r="AM64" s="189">
        <f t="shared" si="19"/>
        <v>0</v>
      </c>
      <c r="AN64" s="189" t="str">
        <f t="shared" si="20"/>
        <v>0</v>
      </c>
      <c r="AO64" s="189" t="str">
        <f t="shared" si="21"/>
        <v>0</v>
      </c>
      <c r="AP64" s="189" t="str">
        <f t="shared" si="22"/>
        <v>0m</v>
      </c>
      <c r="AQ64" s="189" t="str">
        <f t="shared" si="23"/>
        <v>点</v>
      </c>
      <c r="AR64" s="164">
        <f t="shared" si="24"/>
        <v>0</v>
      </c>
      <c r="AS64" s="144" t="str">
        <f t="shared" si="25"/>
        <v/>
      </c>
      <c r="AT64" s="164">
        <f t="shared" si="26"/>
        <v>0</v>
      </c>
      <c r="AU64" s="164">
        <f t="shared" si="27"/>
        <v>0</v>
      </c>
      <c r="AV64" s="164">
        <f t="shared" si="28"/>
        <v>0</v>
      </c>
      <c r="AW64" s="459"/>
      <c r="AX64" s="459"/>
      <c r="AY64" s="456"/>
      <c r="AZ64" s="576"/>
      <c r="BA64" s="145" t="str">
        <f t="shared" si="6"/>
        <v/>
      </c>
      <c r="BB64" s="145" t="str">
        <f t="shared" si="7"/>
        <v/>
      </c>
      <c r="BC64" s="145" t="str">
        <f t="shared" si="8"/>
        <v/>
      </c>
      <c r="BD64" s="203" t="str">
        <f>IF(J64="","",COUNTIF($BC$14:BC64,BC64))</f>
        <v/>
      </c>
      <c r="BE64" s="1" t="str">
        <f t="shared" si="29"/>
        <v/>
      </c>
      <c r="BF64" s="447"/>
      <c r="BG64" s="447"/>
      <c r="BH64" s="447"/>
      <c r="BI64" s="447"/>
      <c r="BJ64" s="447"/>
      <c r="BK64" s="450"/>
      <c r="BL64" s="447"/>
      <c r="BM64" s="447"/>
      <c r="BP64" s="450"/>
      <c r="BQ64" s="447"/>
      <c r="BR64" s="447"/>
      <c r="BS64" s="447"/>
      <c r="BT64" s="447"/>
      <c r="BU64" s="447"/>
      <c r="BV64" s="447"/>
    </row>
    <row r="65" spans="1:74" s="1" customFormat="1" ht="18" customHeight="1" thickTop="1" thickBot="1">
      <c r="A65" s="522">
        <v>18</v>
      </c>
      <c r="B65" s="570" t="s">
        <v>1224</v>
      </c>
      <c r="C65" s="572"/>
      <c r="D65" s="572" t="str">
        <f>IF(C65&gt;0,VLOOKUP(C65,女子登録情報!$A$1:$H$2000,3,0),"")</f>
        <v/>
      </c>
      <c r="E65" s="572" t="str">
        <f>IF(C65&gt;0,VLOOKUP(C65,女子登録情報!$A$1:$H$2000,4,0),"")</f>
        <v/>
      </c>
      <c r="F65" s="337" t="str">
        <f>IF(C65&gt;0,VLOOKUP(C65,女子登録情報!$A$1:$H$2000,8,0),"")</f>
        <v/>
      </c>
      <c r="G65" s="553" t="e">
        <f>IF(F66&gt;0,VLOOKUP(F66,女子登録情報!$M$2:$N$48,2,0),"")</f>
        <v>#N/A</v>
      </c>
      <c r="H65" s="553" t="str">
        <f t="shared" ref="H65" si="239">IF(C65&gt;0,TEXT(C65,"100000000"),"000000000")</f>
        <v>000000000</v>
      </c>
      <c r="I65" s="338" t="s">
        <v>26</v>
      </c>
      <c r="J65" s="339"/>
      <c r="K65" s="340" t="str">
        <f>IF(J65&gt;0,VLOOKUP(J65,女子登録情報!$J$1:$K$22,2,0),"")</f>
        <v/>
      </c>
      <c r="L65" s="338" t="s">
        <v>29</v>
      </c>
      <c r="M65" s="185"/>
      <c r="N65" s="341" t="str">
        <f t="shared" si="224"/>
        <v/>
      </c>
      <c r="O65" s="342"/>
      <c r="P65" s="540"/>
      <c r="Q65" s="541"/>
      <c r="R65" s="542"/>
      <c r="S65" s="556"/>
      <c r="T65" s="559"/>
      <c r="W65" s="168">
        <f t="shared" si="10"/>
        <v>0</v>
      </c>
      <c r="X65" s="447" t="str">
        <f t="shared" ref="X65" si="240">IF(C65="","",C65)</f>
        <v/>
      </c>
      <c r="Y65" s="145" t="str">
        <f t="shared" si="2"/>
        <v/>
      </c>
      <c r="Z65" s="145" t="str">
        <f t="shared" si="3"/>
        <v/>
      </c>
      <c r="AA65" s="145" t="str">
        <f t="shared" si="4"/>
        <v/>
      </c>
      <c r="AB65" s="145" t="str">
        <f t="shared" si="5"/>
        <v/>
      </c>
      <c r="AC65" s="178">
        <f t="shared" si="11"/>
        <v>0</v>
      </c>
      <c r="AD65" s="178" t="str">
        <f t="shared" ref="AD65" si="241">IF(D65="","",D65)</f>
        <v/>
      </c>
      <c r="AE65" s="145" t="str">
        <f t="shared" si="12"/>
        <v/>
      </c>
      <c r="AF65" s="145" t="str">
        <f t="shared" si="13"/>
        <v/>
      </c>
      <c r="AG65" s="182" t="str">
        <f t="shared" si="14"/>
        <v/>
      </c>
      <c r="AH65" s="164">
        <f t="shared" si="15"/>
        <v>0</v>
      </c>
      <c r="AJ65" s="164">
        <f t="shared" si="16"/>
        <v>0</v>
      </c>
      <c r="AK65" s="164" t="str">
        <f t="shared" si="17"/>
        <v>00000</v>
      </c>
      <c r="AL65" s="188" t="str">
        <f t="shared" si="18"/>
        <v>0秒0</v>
      </c>
      <c r="AM65" s="189">
        <f t="shared" si="19"/>
        <v>0</v>
      </c>
      <c r="AN65" s="189" t="str">
        <f t="shared" si="20"/>
        <v>0</v>
      </c>
      <c r="AO65" s="189" t="str">
        <f t="shared" si="21"/>
        <v>0</v>
      </c>
      <c r="AP65" s="189" t="str">
        <f t="shared" si="22"/>
        <v>0m</v>
      </c>
      <c r="AQ65" s="189" t="str">
        <f t="shared" si="23"/>
        <v>点</v>
      </c>
      <c r="AR65" s="164">
        <f t="shared" si="24"/>
        <v>0</v>
      </c>
      <c r="AS65" s="144" t="str">
        <f t="shared" si="25"/>
        <v/>
      </c>
      <c r="AT65" s="164">
        <f t="shared" si="26"/>
        <v>0</v>
      </c>
      <c r="AU65" s="164">
        <f t="shared" si="27"/>
        <v>0</v>
      </c>
      <c r="AV65" s="164">
        <f t="shared" si="28"/>
        <v>0</v>
      </c>
      <c r="AW65" s="457">
        <f>IF(S65="",0,COUNTA($S$14:S67))</f>
        <v>0</v>
      </c>
      <c r="AX65" s="457">
        <f>IF(T65="",0,COUNTA($T$14:T67))</f>
        <v>0</v>
      </c>
      <c r="AY65" s="454">
        <f>IF(OR($K65="20200",$K66="20200",$K67="20200"),COUNTIF($K$14:K67,"20200"),0)</f>
        <v>0</v>
      </c>
      <c r="AZ65" s="574">
        <f>IF($AY65=0,0,INDEX($M65:$M67,MATCH("20200",$K65:$K67,0),1))</f>
        <v>0</v>
      </c>
      <c r="BA65" s="145" t="str">
        <f t="shared" si="6"/>
        <v/>
      </c>
      <c r="BB65" s="145" t="str">
        <f t="shared" si="7"/>
        <v/>
      </c>
      <c r="BC65" s="145" t="str">
        <f t="shared" si="8"/>
        <v/>
      </c>
      <c r="BD65" s="203" t="str">
        <f>IF(J65="","",COUNTIF($BC$14:BC65,BC65))</f>
        <v/>
      </c>
      <c r="BE65" s="1" t="str">
        <f t="shared" si="29"/>
        <v/>
      </c>
      <c r="BF65" s="447" t="str">
        <f>IF(D65="","",COUNTIF($AD$14:AD65,AD65))</f>
        <v/>
      </c>
      <c r="BG65" s="447">
        <f t="shared" ref="BG65" si="242">IF(BF65=1,BF65,0)</f>
        <v>0</v>
      </c>
      <c r="BH65" s="447" t="str">
        <f t="shared" ref="BH65:BJ65" si="243">IF(D65="","",$BL65)</f>
        <v/>
      </c>
      <c r="BI65" s="447" t="str">
        <f t="shared" si="243"/>
        <v/>
      </c>
      <c r="BJ65" s="447" t="str">
        <f t="shared" si="243"/>
        <v/>
      </c>
      <c r="BK65" s="448" t="str">
        <f t="shared" ref="BK65" si="244">IFERROR(IF(G65="","",BL65),"")</f>
        <v/>
      </c>
      <c r="BL65" s="447">
        <v>18</v>
      </c>
      <c r="BM65" s="447">
        <f t="shared" ref="BM65" si="245">IF(C65&gt;0,"",IF(COUNTIF(BH65:BK67,BL65)=4,"",1))</f>
        <v>1</v>
      </c>
      <c r="BP65" s="448" t="str">
        <f t="shared" ref="BP65" si="246">IF(AD65="","",IF(AND(COUNTA(J65:J67)=0,COUNTA(S65:T67)=0),1,""))</f>
        <v/>
      </c>
      <c r="BQ65" s="447">
        <f t="shared" ref="BQ65" si="247">IF(AND($AD65="",COUNTA(S65)&gt;0),1,0)</f>
        <v>0</v>
      </c>
      <c r="BR65" s="447">
        <f t="shared" ref="BR65" si="248">IF(AND($AD65="",COUNTA(T65)&gt;0),1,0)</f>
        <v>0</v>
      </c>
      <c r="BS65" s="447" t="str">
        <f t="shared" ref="BS65" si="249">D65&amp;"-"&amp;S65</f>
        <v>-</v>
      </c>
      <c r="BT65" s="447" t="str">
        <f>IF(S65="","",COUNTIF($BS$14:BS65,BS65))</f>
        <v/>
      </c>
      <c r="BU65" s="447" t="str">
        <f t="shared" ref="BU65" si="250">D65&amp;"-"&amp;T65</f>
        <v>-</v>
      </c>
      <c r="BV65" s="447" t="str">
        <f>IF(T65="","",COUNTIF($BU$14:BU65,BU65))</f>
        <v/>
      </c>
    </row>
    <row r="66" spans="1:74" s="1" customFormat="1" ht="18" customHeight="1" thickBot="1">
      <c r="A66" s="523"/>
      <c r="B66" s="571"/>
      <c r="C66" s="573"/>
      <c r="D66" s="573"/>
      <c r="E66" s="573"/>
      <c r="F66" s="343" t="str">
        <f>IF(C65&gt;0,VLOOKUP(C65,女子登録情報!$A$1:$H$2000,5,0),"")</f>
        <v/>
      </c>
      <c r="G66" s="554"/>
      <c r="H66" s="554"/>
      <c r="I66" s="344" t="s">
        <v>30</v>
      </c>
      <c r="J66" s="339"/>
      <c r="K66" s="340" t="str">
        <f>IF(J66&gt;0,VLOOKUP(J66,女子登録情報!$J$1:$K$22,2,0),"")</f>
        <v/>
      </c>
      <c r="L66" s="344" t="s">
        <v>31</v>
      </c>
      <c r="M66" s="345"/>
      <c r="N66" s="341" t="str">
        <f t="shared" si="224"/>
        <v/>
      </c>
      <c r="O66" s="342"/>
      <c r="P66" s="562"/>
      <c r="Q66" s="563"/>
      <c r="R66" s="564"/>
      <c r="S66" s="557"/>
      <c r="T66" s="560"/>
      <c r="W66" s="168">
        <f t="shared" si="10"/>
        <v>0</v>
      </c>
      <c r="X66" s="447"/>
      <c r="Y66" s="145" t="str">
        <f t="shared" si="2"/>
        <v/>
      </c>
      <c r="Z66" s="145" t="str">
        <f t="shared" si="3"/>
        <v/>
      </c>
      <c r="AA66" s="145" t="str">
        <f t="shared" si="4"/>
        <v/>
      </c>
      <c r="AB66" s="145" t="str">
        <f t="shared" si="5"/>
        <v/>
      </c>
      <c r="AC66" s="178">
        <f t="shared" si="11"/>
        <v>0</v>
      </c>
      <c r="AD66" s="178" t="str">
        <f t="shared" ref="AD66:AD67" si="251">AD65</f>
        <v/>
      </c>
      <c r="AE66" s="145" t="str">
        <f t="shared" si="12"/>
        <v/>
      </c>
      <c r="AF66" s="145" t="str">
        <f t="shared" si="13"/>
        <v/>
      </c>
      <c r="AG66" s="182" t="str">
        <f t="shared" si="14"/>
        <v/>
      </c>
      <c r="AH66" s="164">
        <f t="shared" si="15"/>
        <v>0</v>
      </c>
      <c r="AJ66" s="164">
        <f t="shared" si="16"/>
        <v>0</v>
      </c>
      <c r="AK66" s="164" t="str">
        <f t="shared" si="17"/>
        <v>00000</v>
      </c>
      <c r="AL66" s="188" t="str">
        <f t="shared" si="18"/>
        <v>0秒0</v>
      </c>
      <c r="AM66" s="189">
        <f t="shared" si="19"/>
        <v>0</v>
      </c>
      <c r="AN66" s="189" t="str">
        <f t="shared" si="20"/>
        <v>0</v>
      </c>
      <c r="AO66" s="189" t="str">
        <f t="shared" si="21"/>
        <v>0</v>
      </c>
      <c r="AP66" s="189" t="str">
        <f t="shared" si="22"/>
        <v>0m</v>
      </c>
      <c r="AQ66" s="189" t="str">
        <f t="shared" si="23"/>
        <v>点</v>
      </c>
      <c r="AR66" s="164">
        <f t="shared" si="24"/>
        <v>0</v>
      </c>
      <c r="AS66" s="144" t="str">
        <f t="shared" si="25"/>
        <v/>
      </c>
      <c r="AT66" s="164">
        <f t="shared" si="26"/>
        <v>0</v>
      </c>
      <c r="AU66" s="164">
        <f t="shared" si="27"/>
        <v>0</v>
      </c>
      <c r="AV66" s="164">
        <f t="shared" si="28"/>
        <v>0</v>
      </c>
      <c r="AW66" s="458"/>
      <c r="AX66" s="458"/>
      <c r="AY66" s="455"/>
      <c r="AZ66" s="575"/>
      <c r="BA66" s="145" t="str">
        <f t="shared" si="6"/>
        <v/>
      </c>
      <c r="BB66" s="145" t="str">
        <f t="shared" si="7"/>
        <v/>
      </c>
      <c r="BC66" s="145" t="str">
        <f t="shared" si="8"/>
        <v/>
      </c>
      <c r="BD66" s="203" t="str">
        <f>IF(J66="","",COUNTIF($BC$14:BC66,BC66))</f>
        <v/>
      </c>
      <c r="BE66" s="1" t="str">
        <f t="shared" si="29"/>
        <v/>
      </c>
      <c r="BF66" s="447"/>
      <c r="BG66" s="447"/>
      <c r="BH66" s="447"/>
      <c r="BI66" s="447"/>
      <c r="BJ66" s="447"/>
      <c r="BK66" s="449"/>
      <c r="BL66" s="447"/>
      <c r="BM66" s="447"/>
      <c r="BP66" s="449"/>
      <c r="BQ66" s="447"/>
      <c r="BR66" s="447"/>
      <c r="BS66" s="447"/>
      <c r="BT66" s="447"/>
      <c r="BU66" s="447"/>
      <c r="BV66" s="447"/>
    </row>
    <row r="67" spans="1:74" s="1" customFormat="1" ht="18" customHeight="1" thickBot="1">
      <c r="A67" s="524"/>
      <c r="B67" s="346" t="s">
        <v>32</v>
      </c>
      <c r="C67" s="347"/>
      <c r="D67" s="355"/>
      <c r="E67" s="355"/>
      <c r="F67" s="356"/>
      <c r="G67" s="555"/>
      <c r="H67" s="555"/>
      <c r="I67" s="348" t="s">
        <v>33</v>
      </c>
      <c r="J67" s="349"/>
      <c r="K67" s="340" t="str">
        <f>IF(J67&gt;0,VLOOKUP(J67,女子登録情報!$J$1:$K$22,2,0),"")</f>
        <v/>
      </c>
      <c r="L67" s="350" t="s">
        <v>34</v>
      </c>
      <c r="M67" s="351"/>
      <c r="N67" s="341" t="str">
        <f t="shared" si="224"/>
        <v/>
      </c>
      <c r="O67" s="352"/>
      <c r="P67" s="567"/>
      <c r="Q67" s="568"/>
      <c r="R67" s="569"/>
      <c r="S67" s="558"/>
      <c r="T67" s="561"/>
      <c r="W67" s="168">
        <f t="shared" si="10"/>
        <v>0</v>
      </c>
      <c r="X67" s="447"/>
      <c r="Y67" s="145" t="str">
        <f t="shared" si="2"/>
        <v/>
      </c>
      <c r="Z67" s="145" t="str">
        <f t="shared" si="3"/>
        <v/>
      </c>
      <c r="AA67" s="145" t="str">
        <f t="shared" si="4"/>
        <v/>
      </c>
      <c r="AB67" s="145" t="str">
        <f t="shared" si="5"/>
        <v/>
      </c>
      <c r="AC67" s="178">
        <f t="shared" si="11"/>
        <v>0</v>
      </c>
      <c r="AD67" s="178" t="str">
        <f t="shared" si="251"/>
        <v/>
      </c>
      <c r="AE67" s="145" t="str">
        <f t="shared" si="12"/>
        <v/>
      </c>
      <c r="AF67" s="145" t="str">
        <f t="shared" si="13"/>
        <v/>
      </c>
      <c r="AG67" s="182" t="str">
        <f t="shared" si="14"/>
        <v/>
      </c>
      <c r="AH67" s="164">
        <f t="shared" si="15"/>
        <v>0</v>
      </c>
      <c r="AJ67" s="164">
        <f t="shared" si="16"/>
        <v>0</v>
      </c>
      <c r="AK67" s="164" t="str">
        <f t="shared" si="17"/>
        <v>00000</v>
      </c>
      <c r="AL67" s="188" t="str">
        <f t="shared" si="18"/>
        <v>0秒0</v>
      </c>
      <c r="AM67" s="189">
        <f t="shared" si="19"/>
        <v>0</v>
      </c>
      <c r="AN67" s="189" t="str">
        <f t="shared" si="20"/>
        <v>0</v>
      </c>
      <c r="AO67" s="189" t="str">
        <f t="shared" si="21"/>
        <v>0</v>
      </c>
      <c r="AP67" s="189" t="str">
        <f t="shared" si="22"/>
        <v>0m</v>
      </c>
      <c r="AQ67" s="189" t="str">
        <f t="shared" si="23"/>
        <v>点</v>
      </c>
      <c r="AR67" s="164">
        <f t="shared" si="24"/>
        <v>0</v>
      </c>
      <c r="AS67" s="144" t="str">
        <f t="shared" si="25"/>
        <v/>
      </c>
      <c r="AT67" s="164">
        <f t="shared" si="26"/>
        <v>0</v>
      </c>
      <c r="AU67" s="164">
        <f t="shared" si="27"/>
        <v>0</v>
      </c>
      <c r="AV67" s="164">
        <f t="shared" si="28"/>
        <v>0</v>
      </c>
      <c r="AW67" s="459"/>
      <c r="AX67" s="459"/>
      <c r="AY67" s="456"/>
      <c r="AZ67" s="576"/>
      <c r="BA67" s="145" t="str">
        <f t="shared" si="6"/>
        <v/>
      </c>
      <c r="BB67" s="145" t="str">
        <f t="shared" si="7"/>
        <v/>
      </c>
      <c r="BC67" s="145" t="str">
        <f t="shared" si="8"/>
        <v/>
      </c>
      <c r="BD67" s="203" t="str">
        <f>IF(J67="","",COUNTIF($BC$14:BC67,BC67))</f>
        <v/>
      </c>
      <c r="BE67" s="1" t="str">
        <f t="shared" si="29"/>
        <v/>
      </c>
      <c r="BF67" s="447"/>
      <c r="BG67" s="447"/>
      <c r="BH67" s="447"/>
      <c r="BI67" s="447"/>
      <c r="BJ67" s="447"/>
      <c r="BK67" s="450"/>
      <c r="BL67" s="447"/>
      <c r="BM67" s="447"/>
      <c r="BP67" s="450"/>
      <c r="BQ67" s="447"/>
      <c r="BR67" s="447"/>
      <c r="BS67" s="447"/>
      <c r="BT67" s="447"/>
      <c r="BU67" s="447"/>
      <c r="BV67" s="447"/>
    </row>
    <row r="68" spans="1:74" s="1" customFormat="1" ht="18" customHeight="1" thickTop="1" thickBot="1">
      <c r="A68" s="522">
        <v>19</v>
      </c>
      <c r="B68" s="570" t="s">
        <v>1224</v>
      </c>
      <c r="C68" s="572"/>
      <c r="D68" s="572" t="str">
        <f>IF(C68&gt;0,VLOOKUP(C68,女子登録情報!$A$1:$H$2000,3,0),"")</f>
        <v/>
      </c>
      <c r="E68" s="572" t="str">
        <f>IF(C68&gt;0,VLOOKUP(C68,女子登録情報!$A$1:$H$2000,4,0),"")</f>
        <v/>
      </c>
      <c r="F68" s="337" t="str">
        <f>IF(C68&gt;0,VLOOKUP(C68,女子登録情報!$A$1:$H$2000,8,0),"")</f>
        <v/>
      </c>
      <c r="G68" s="553" t="e">
        <f>IF(F69&gt;0,VLOOKUP(F69,女子登録情報!$M$2:$N$48,2,0),"")</f>
        <v>#N/A</v>
      </c>
      <c r="H68" s="553" t="str">
        <f t="shared" ref="H68" si="252">IF(C68&gt;0,TEXT(C68,"100000000"),"000000000")</f>
        <v>000000000</v>
      </c>
      <c r="I68" s="338" t="s">
        <v>26</v>
      </c>
      <c r="J68" s="339"/>
      <c r="K68" s="340" t="str">
        <f>IF(J68&gt;0,VLOOKUP(J68,女子登録情報!$J$1:$K$22,2,0),"")</f>
        <v/>
      </c>
      <c r="L68" s="338" t="s">
        <v>29</v>
      </c>
      <c r="M68" s="185"/>
      <c r="N68" s="341" t="str">
        <f t="shared" si="224"/>
        <v/>
      </c>
      <c r="O68" s="342"/>
      <c r="P68" s="540"/>
      <c r="Q68" s="541"/>
      <c r="R68" s="542"/>
      <c r="S68" s="556"/>
      <c r="T68" s="559"/>
      <c r="W68" s="168">
        <f t="shared" si="10"/>
        <v>0</v>
      </c>
      <c r="X68" s="447" t="str">
        <f t="shared" ref="X68" si="253">IF(C68="","",C68)</f>
        <v/>
      </c>
      <c r="Y68" s="145" t="str">
        <f t="shared" si="2"/>
        <v/>
      </c>
      <c r="Z68" s="145" t="str">
        <f t="shared" si="3"/>
        <v/>
      </c>
      <c r="AA68" s="145" t="str">
        <f t="shared" si="4"/>
        <v/>
      </c>
      <c r="AB68" s="145" t="str">
        <f t="shared" si="5"/>
        <v/>
      </c>
      <c r="AC68" s="178">
        <f t="shared" si="11"/>
        <v>0</v>
      </c>
      <c r="AD68" s="178" t="str">
        <f t="shared" ref="AD68" si="254">IF(D68="","",D68)</f>
        <v/>
      </c>
      <c r="AE68" s="145" t="str">
        <f t="shared" si="12"/>
        <v/>
      </c>
      <c r="AF68" s="145" t="str">
        <f t="shared" si="13"/>
        <v/>
      </c>
      <c r="AG68" s="182" t="str">
        <f t="shared" si="14"/>
        <v/>
      </c>
      <c r="AH68" s="164">
        <f t="shared" si="15"/>
        <v>0</v>
      </c>
      <c r="AJ68" s="164">
        <f t="shared" si="16"/>
        <v>0</v>
      </c>
      <c r="AK68" s="164" t="str">
        <f t="shared" si="17"/>
        <v>00000</v>
      </c>
      <c r="AL68" s="188" t="str">
        <f t="shared" si="18"/>
        <v>0秒0</v>
      </c>
      <c r="AM68" s="189">
        <f t="shared" si="19"/>
        <v>0</v>
      </c>
      <c r="AN68" s="189" t="str">
        <f t="shared" si="20"/>
        <v>0</v>
      </c>
      <c r="AO68" s="189" t="str">
        <f t="shared" si="21"/>
        <v>0</v>
      </c>
      <c r="AP68" s="189" t="str">
        <f t="shared" si="22"/>
        <v>0m</v>
      </c>
      <c r="AQ68" s="189" t="str">
        <f t="shared" si="23"/>
        <v>点</v>
      </c>
      <c r="AR68" s="164">
        <f t="shared" si="24"/>
        <v>0</v>
      </c>
      <c r="AS68" s="144" t="str">
        <f t="shared" si="25"/>
        <v/>
      </c>
      <c r="AT68" s="164">
        <f t="shared" si="26"/>
        <v>0</v>
      </c>
      <c r="AU68" s="164">
        <f t="shared" si="27"/>
        <v>0</v>
      </c>
      <c r="AV68" s="164">
        <f t="shared" si="28"/>
        <v>0</v>
      </c>
      <c r="AW68" s="457">
        <f>IF(S68="",0,COUNTA($S$14:S70))</f>
        <v>0</v>
      </c>
      <c r="AX68" s="457">
        <f>IF(T68="",0,COUNTA($T$14:T70))</f>
        <v>0</v>
      </c>
      <c r="AY68" s="454">
        <f>IF(OR($K68="20200",$K69="20200",$K70="20200"),COUNTIF($K$14:K70,"20200"),0)</f>
        <v>0</v>
      </c>
      <c r="AZ68" s="574">
        <f>IF($AY68=0,0,INDEX($M68:$M70,MATCH("20200",$K68:$K70,0),1))</f>
        <v>0</v>
      </c>
      <c r="BA68" s="145" t="str">
        <f t="shared" si="6"/>
        <v/>
      </c>
      <c r="BB68" s="145" t="str">
        <f t="shared" si="7"/>
        <v/>
      </c>
      <c r="BC68" s="145" t="str">
        <f t="shared" si="8"/>
        <v/>
      </c>
      <c r="BD68" s="203" t="str">
        <f>IF(J68="","",COUNTIF($BC$14:BC68,BC68))</f>
        <v/>
      </c>
      <c r="BE68" s="1" t="str">
        <f t="shared" si="29"/>
        <v/>
      </c>
      <c r="BF68" s="447" t="str">
        <f>IF(D68="","",COUNTIF($AD$14:AD68,AD68))</f>
        <v/>
      </c>
      <c r="BG68" s="447">
        <f t="shared" ref="BG68" si="255">IF(BF68=1,BF68,0)</f>
        <v>0</v>
      </c>
      <c r="BH68" s="447" t="str">
        <f t="shared" ref="BH68:BJ68" si="256">IF(D68="","",$BL68)</f>
        <v/>
      </c>
      <c r="BI68" s="447" t="str">
        <f t="shared" si="256"/>
        <v/>
      </c>
      <c r="BJ68" s="447" t="str">
        <f t="shared" si="256"/>
        <v/>
      </c>
      <c r="BK68" s="448" t="str">
        <f t="shared" ref="BK68" si="257">IFERROR(IF(G68="","",BL68),"")</f>
        <v/>
      </c>
      <c r="BL68" s="447">
        <v>19</v>
      </c>
      <c r="BM68" s="447">
        <f t="shared" ref="BM68" si="258">IF(C68&gt;0,"",IF(COUNTIF(BH68:BK70,BL68)=4,"",1))</f>
        <v>1</v>
      </c>
      <c r="BP68" s="448" t="str">
        <f t="shared" ref="BP68" si="259">IF(AD68="","",IF(AND(COUNTA(J68:J70)=0,COUNTA(S68:T70)=0),1,""))</f>
        <v/>
      </c>
      <c r="BQ68" s="447">
        <f t="shared" ref="BQ68" si="260">IF(AND($AD68="",COUNTA(S68)&gt;0),1,0)</f>
        <v>0</v>
      </c>
      <c r="BR68" s="447">
        <f t="shared" ref="BR68" si="261">IF(AND($AD68="",COUNTA(T68)&gt;0),1,0)</f>
        <v>0</v>
      </c>
      <c r="BS68" s="447" t="str">
        <f t="shared" ref="BS68" si="262">D68&amp;"-"&amp;S68</f>
        <v>-</v>
      </c>
      <c r="BT68" s="447" t="str">
        <f>IF(S68="","",COUNTIF($BS$14:BS68,BS68))</f>
        <v/>
      </c>
      <c r="BU68" s="447" t="str">
        <f t="shared" ref="BU68" si="263">D68&amp;"-"&amp;T68</f>
        <v>-</v>
      </c>
      <c r="BV68" s="447" t="str">
        <f>IF(T68="","",COUNTIF($BU$14:BU68,BU68))</f>
        <v/>
      </c>
    </row>
    <row r="69" spans="1:74" s="1" customFormat="1" ht="18" customHeight="1" thickBot="1">
      <c r="A69" s="523"/>
      <c r="B69" s="571"/>
      <c r="C69" s="573"/>
      <c r="D69" s="573"/>
      <c r="E69" s="573"/>
      <c r="F69" s="343" t="str">
        <f>IF(C68&gt;0,VLOOKUP(C68,女子登録情報!$A$1:$H$2000,5,0),"")</f>
        <v/>
      </c>
      <c r="G69" s="554"/>
      <c r="H69" s="554"/>
      <c r="I69" s="344" t="s">
        <v>30</v>
      </c>
      <c r="J69" s="339"/>
      <c r="K69" s="340" t="str">
        <f>IF(J69&gt;0,VLOOKUP(J69,女子登録情報!$J$1:$K$22,2,0),"")</f>
        <v/>
      </c>
      <c r="L69" s="344" t="s">
        <v>31</v>
      </c>
      <c r="M69" s="345"/>
      <c r="N69" s="341" t="str">
        <f t="shared" si="224"/>
        <v/>
      </c>
      <c r="O69" s="342"/>
      <c r="P69" s="562"/>
      <c r="Q69" s="563"/>
      <c r="R69" s="564"/>
      <c r="S69" s="557"/>
      <c r="T69" s="560"/>
      <c r="W69" s="168">
        <f t="shared" si="10"/>
        <v>0</v>
      </c>
      <c r="X69" s="447"/>
      <c r="Y69" s="145" t="str">
        <f t="shared" si="2"/>
        <v/>
      </c>
      <c r="Z69" s="145" t="str">
        <f t="shared" si="3"/>
        <v/>
      </c>
      <c r="AA69" s="145" t="str">
        <f t="shared" si="4"/>
        <v/>
      </c>
      <c r="AB69" s="145" t="str">
        <f t="shared" si="5"/>
        <v/>
      </c>
      <c r="AC69" s="178">
        <f t="shared" si="11"/>
        <v>0</v>
      </c>
      <c r="AD69" s="178" t="str">
        <f t="shared" ref="AD69:AD70" si="264">AD68</f>
        <v/>
      </c>
      <c r="AE69" s="145" t="str">
        <f t="shared" si="12"/>
        <v/>
      </c>
      <c r="AF69" s="145" t="str">
        <f t="shared" si="13"/>
        <v/>
      </c>
      <c r="AG69" s="182" t="str">
        <f t="shared" si="14"/>
        <v/>
      </c>
      <c r="AH69" s="164">
        <f t="shared" si="15"/>
        <v>0</v>
      </c>
      <c r="AJ69" s="164">
        <f t="shared" si="16"/>
        <v>0</v>
      </c>
      <c r="AK69" s="164" t="str">
        <f t="shared" si="17"/>
        <v>00000</v>
      </c>
      <c r="AL69" s="188" t="str">
        <f t="shared" si="18"/>
        <v>0秒0</v>
      </c>
      <c r="AM69" s="189">
        <f t="shared" si="19"/>
        <v>0</v>
      </c>
      <c r="AN69" s="189" t="str">
        <f t="shared" si="20"/>
        <v>0</v>
      </c>
      <c r="AO69" s="189" t="str">
        <f t="shared" si="21"/>
        <v>0</v>
      </c>
      <c r="AP69" s="189" t="str">
        <f t="shared" si="22"/>
        <v>0m</v>
      </c>
      <c r="AQ69" s="189" t="str">
        <f t="shared" si="23"/>
        <v>点</v>
      </c>
      <c r="AR69" s="164">
        <f t="shared" si="24"/>
        <v>0</v>
      </c>
      <c r="AS69" s="144" t="str">
        <f t="shared" si="25"/>
        <v/>
      </c>
      <c r="AT69" s="164">
        <f t="shared" si="26"/>
        <v>0</v>
      </c>
      <c r="AU69" s="164">
        <f t="shared" si="27"/>
        <v>0</v>
      </c>
      <c r="AV69" s="164">
        <f t="shared" si="28"/>
        <v>0</v>
      </c>
      <c r="AW69" s="458"/>
      <c r="AX69" s="458"/>
      <c r="AY69" s="455"/>
      <c r="AZ69" s="575"/>
      <c r="BA69" s="145" t="str">
        <f t="shared" si="6"/>
        <v/>
      </c>
      <c r="BB69" s="145" t="str">
        <f t="shared" si="7"/>
        <v/>
      </c>
      <c r="BC69" s="145" t="str">
        <f t="shared" si="8"/>
        <v/>
      </c>
      <c r="BD69" s="203" t="str">
        <f>IF(J69="","",COUNTIF($BC$14:BC69,BC69))</f>
        <v/>
      </c>
      <c r="BE69" s="1" t="str">
        <f t="shared" si="29"/>
        <v/>
      </c>
      <c r="BF69" s="447"/>
      <c r="BG69" s="447"/>
      <c r="BH69" s="447"/>
      <c r="BI69" s="447"/>
      <c r="BJ69" s="447"/>
      <c r="BK69" s="449"/>
      <c r="BL69" s="447"/>
      <c r="BM69" s="447"/>
      <c r="BP69" s="449"/>
      <c r="BQ69" s="447"/>
      <c r="BR69" s="447"/>
      <c r="BS69" s="447"/>
      <c r="BT69" s="447"/>
      <c r="BU69" s="447"/>
      <c r="BV69" s="447"/>
    </row>
    <row r="70" spans="1:74" s="1" customFormat="1" ht="18" customHeight="1" thickBot="1">
      <c r="A70" s="524"/>
      <c r="B70" s="346" t="s">
        <v>32</v>
      </c>
      <c r="C70" s="347"/>
      <c r="D70" s="355"/>
      <c r="E70" s="355"/>
      <c r="F70" s="356"/>
      <c r="G70" s="555"/>
      <c r="H70" s="555"/>
      <c r="I70" s="348" t="s">
        <v>33</v>
      </c>
      <c r="J70" s="349"/>
      <c r="K70" s="340" t="str">
        <f>IF(J70&gt;0,VLOOKUP(J70,女子登録情報!$J$1:$K$22,2,0),"")</f>
        <v/>
      </c>
      <c r="L70" s="350" t="s">
        <v>34</v>
      </c>
      <c r="M70" s="351"/>
      <c r="N70" s="341" t="str">
        <f t="shared" si="224"/>
        <v/>
      </c>
      <c r="O70" s="352"/>
      <c r="P70" s="567"/>
      <c r="Q70" s="568"/>
      <c r="R70" s="569"/>
      <c r="S70" s="558"/>
      <c r="T70" s="561"/>
      <c r="W70" s="168">
        <f t="shared" si="10"/>
        <v>0</v>
      </c>
      <c r="X70" s="447"/>
      <c r="Y70" s="145" t="str">
        <f t="shared" si="2"/>
        <v/>
      </c>
      <c r="Z70" s="145" t="str">
        <f t="shared" si="3"/>
        <v/>
      </c>
      <c r="AA70" s="145" t="str">
        <f t="shared" si="4"/>
        <v/>
      </c>
      <c r="AB70" s="145" t="str">
        <f t="shared" si="5"/>
        <v/>
      </c>
      <c r="AC70" s="178">
        <f t="shared" si="11"/>
        <v>0</v>
      </c>
      <c r="AD70" s="178" t="str">
        <f t="shared" si="264"/>
        <v/>
      </c>
      <c r="AE70" s="145" t="str">
        <f t="shared" si="12"/>
        <v/>
      </c>
      <c r="AF70" s="145" t="str">
        <f t="shared" si="13"/>
        <v/>
      </c>
      <c r="AG70" s="182" t="str">
        <f t="shared" si="14"/>
        <v/>
      </c>
      <c r="AH70" s="164">
        <f t="shared" si="15"/>
        <v>0</v>
      </c>
      <c r="AJ70" s="164">
        <f t="shared" si="16"/>
        <v>0</v>
      </c>
      <c r="AK70" s="164" t="str">
        <f t="shared" si="17"/>
        <v>00000</v>
      </c>
      <c r="AL70" s="188" t="str">
        <f t="shared" si="18"/>
        <v>0秒0</v>
      </c>
      <c r="AM70" s="189">
        <f t="shared" si="19"/>
        <v>0</v>
      </c>
      <c r="AN70" s="189" t="str">
        <f t="shared" si="20"/>
        <v>0</v>
      </c>
      <c r="AO70" s="189" t="str">
        <f t="shared" si="21"/>
        <v>0</v>
      </c>
      <c r="AP70" s="189" t="str">
        <f t="shared" si="22"/>
        <v>0m</v>
      </c>
      <c r="AQ70" s="189" t="str">
        <f t="shared" si="23"/>
        <v>点</v>
      </c>
      <c r="AR70" s="164">
        <f t="shared" si="24"/>
        <v>0</v>
      </c>
      <c r="AS70" s="144" t="str">
        <f t="shared" si="25"/>
        <v/>
      </c>
      <c r="AT70" s="164">
        <f t="shared" si="26"/>
        <v>0</v>
      </c>
      <c r="AU70" s="164">
        <f t="shared" si="27"/>
        <v>0</v>
      </c>
      <c r="AV70" s="164">
        <f t="shared" si="28"/>
        <v>0</v>
      </c>
      <c r="AW70" s="459"/>
      <c r="AX70" s="459"/>
      <c r="AY70" s="456"/>
      <c r="AZ70" s="576"/>
      <c r="BA70" s="145" t="str">
        <f t="shared" si="6"/>
        <v/>
      </c>
      <c r="BB70" s="145" t="str">
        <f t="shared" si="7"/>
        <v/>
      </c>
      <c r="BC70" s="145" t="str">
        <f t="shared" si="8"/>
        <v/>
      </c>
      <c r="BD70" s="203" t="str">
        <f>IF(J70="","",COUNTIF($BC$14:BC70,BC70))</f>
        <v/>
      </c>
      <c r="BE70" s="1" t="str">
        <f t="shared" si="29"/>
        <v/>
      </c>
      <c r="BF70" s="447"/>
      <c r="BG70" s="447"/>
      <c r="BH70" s="447"/>
      <c r="BI70" s="447"/>
      <c r="BJ70" s="447"/>
      <c r="BK70" s="450"/>
      <c r="BL70" s="447"/>
      <c r="BM70" s="447"/>
      <c r="BP70" s="450"/>
      <c r="BQ70" s="447"/>
      <c r="BR70" s="447"/>
      <c r="BS70" s="447"/>
      <c r="BT70" s="447"/>
      <c r="BU70" s="447"/>
      <c r="BV70" s="447"/>
    </row>
    <row r="71" spans="1:74" s="1" customFormat="1" ht="18" customHeight="1" thickTop="1" thickBot="1">
      <c r="A71" s="522">
        <v>20</v>
      </c>
      <c r="B71" s="570" t="s">
        <v>1224</v>
      </c>
      <c r="C71" s="572"/>
      <c r="D71" s="572" t="str">
        <f>IF(C71&gt;0,VLOOKUP(C71,女子登録情報!$A$1:$H$2000,3,0),"")</f>
        <v/>
      </c>
      <c r="E71" s="572" t="str">
        <f>IF(C71&gt;0,VLOOKUP(C71,女子登録情報!$A$1:$H$2000,4,0),"")</f>
        <v/>
      </c>
      <c r="F71" s="337" t="str">
        <f>IF(C71&gt;0,VLOOKUP(C71,女子登録情報!$A$1:$H$2000,8,0),"")</f>
        <v/>
      </c>
      <c r="G71" s="553" t="e">
        <f>IF(F72&gt;0,VLOOKUP(F72,女子登録情報!$M$2:$N$48,2,0),"")</f>
        <v>#N/A</v>
      </c>
      <c r="H71" s="553" t="str">
        <f t="shared" ref="H71" si="265">IF(C71&gt;0,TEXT(C71,"100000000"),"000000000")</f>
        <v>000000000</v>
      </c>
      <c r="I71" s="338" t="s">
        <v>26</v>
      </c>
      <c r="J71" s="339"/>
      <c r="K71" s="340" t="str">
        <f>IF(J71&gt;0,VLOOKUP(J71,女子登録情報!$J$1:$K$22,2,0),"")</f>
        <v/>
      </c>
      <c r="L71" s="338" t="s">
        <v>29</v>
      </c>
      <c r="M71" s="185"/>
      <c r="N71" s="341" t="str">
        <f t="shared" si="224"/>
        <v/>
      </c>
      <c r="O71" s="342"/>
      <c r="P71" s="540"/>
      <c r="Q71" s="541"/>
      <c r="R71" s="542"/>
      <c r="S71" s="556"/>
      <c r="T71" s="559"/>
      <c r="W71" s="168">
        <f t="shared" si="10"/>
        <v>0</v>
      </c>
      <c r="X71" s="447" t="str">
        <f t="shared" ref="X71" si="266">IF(C71="","",C71)</f>
        <v/>
      </c>
      <c r="Y71" s="145" t="str">
        <f t="shared" si="2"/>
        <v/>
      </c>
      <c r="Z71" s="145" t="str">
        <f t="shared" si="3"/>
        <v/>
      </c>
      <c r="AA71" s="145" t="str">
        <f t="shared" si="4"/>
        <v/>
      </c>
      <c r="AB71" s="145" t="str">
        <f t="shared" si="5"/>
        <v/>
      </c>
      <c r="AC71" s="178">
        <f t="shared" si="11"/>
        <v>0</v>
      </c>
      <c r="AD71" s="178" t="str">
        <f t="shared" ref="AD71" si="267">IF(D71="","",D71)</f>
        <v/>
      </c>
      <c r="AE71" s="145" t="str">
        <f t="shared" si="12"/>
        <v/>
      </c>
      <c r="AF71" s="145" t="str">
        <f t="shared" si="13"/>
        <v/>
      </c>
      <c r="AG71" s="182" t="str">
        <f t="shared" si="14"/>
        <v/>
      </c>
      <c r="AH71" s="164">
        <f t="shared" si="15"/>
        <v>0</v>
      </c>
      <c r="AJ71" s="164">
        <f t="shared" si="16"/>
        <v>0</v>
      </c>
      <c r="AK71" s="164" t="str">
        <f t="shared" si="17"/>
        <v>00000</v>
      </c>
      <c r="AL71" s="188" t="str">
        <f t="shared" si="18"/>
        <v>0秒0</v>
      </c>
      <c r="AM71" s="189">
        <f t="shared" si="19"/>
        <v>0</v>
      </c>
      <c r="AN71" s="189" t="str">
        <f t="shared" si="20"/>
        <v>0</v>
      </c>
      <c r="AO71" s="189" t="str">
        <f t="shared" si="21"/>
        <v>0</v>
      </c>
      <c r="AP71" s="189" t="str">
        <f t="shared" si="22"/>
        <v>0m</v>
      </c>
      <c r="AQ71" s="189" t="str">
        <f t="shared" si="23"/>
        <v>点</v>
      </c>
      <c r="AR71" s="164">
        <f t="shared" si="24"/>
        <v>0</v>
      </c>
      <c r="AS71" s="144" t="str">
        <f t="shared" si="25"/>
        <v/>
      </c>
      <c r="AT71" s="164">
        <f t="shared" si="26"/>
        <v>0</v>
      </c>
      <c r="AU71" s="164">
        <f t="shared" si="27"/>
        <v>0</v>
      </c>
      <c r="AV71" s="164">
        <f t="shared" si="28"/>
        <v>0</v>
      </c>
      <c r="AW71" s="457">
        <f>IF(S71="",0,COUNTA($S$14:S73))</f>
        <v>0</v>
      </c>
      <c r="AX71" s="457">
        <f>IF(T71="",0,COUNTA($T$14:T73))</f>
        <v>0</v>
      </c>
      <c r="AY71" s="454">
        <f>IF(OR($K71="20200",$K72="20200",$K73="20200"),COUNTIF($K$14:K73,"20200"),0)</f>
        <v>0</v>
      </c>
      <c r="AZ71" s="574">
        <f>IF($AY71=0,0,INDEX($M71:$M73,MATCH("20200",$K71:$K73,0),1))</f>
        <v>0</v>
      </c>
      <c r="BA71" s="145" t="str">
        <f t="shared" si="6"/>
        <v/>
      </c>
      <c r="BB71" s="145" t="str">
        <f t="shared" si="7"/>
        <v/>
      </c>
      <c r="BC71" s="145" t="str">
        <f t="shared" si="8"/>
        <v/>
      </c>
      <c r="BD71" s="203" t="str">
        <f>IF(J71="","",COUNTIF($BC$14:BC71,BC71))</f>
        <v/>
      </c>
      <c r="BE71" s="1" t="str">
        <f t="shared" si="29"/>
        <v/>
      </c>
      <c r="BF71" s="447" t="str">
        <f>IF(D71="","",COUNTIF($AD$14:AD71,AD71))</f>
        <v/>
      </c>
      <c r="BG71" s="447">
        <f t="shared" ref="BG71" si="268">IF(BF71=1,BF71,0)</f>
        <v>0</v>
      </c>
      <c r="BH71" s="447" t="str">
        <f t="shared" ref="BH71:BJ71" si="269">IF(D71="","",$BL71)</f>
        <v/>
      </c>
      <c r="BI71" s="447" t="str">
        <f t="shared" si="269"/>
        <v/>
      </c>
      <c r="BJ71" s="447" t="str">
        <f t="shared" si="269"/>
        <v/>
      </c>
      <c r="BK71" s="448" t="str">
        <f t="shared" ref="BK71" si="270">IFERROR(IF(G71="","",BL71),"")</f>
        <v/>
      </c>
      <c r="BL71" s="447">
        <v>20</v>
      </c>
      <c r="BM71" s="447">
        <f t="shared" ref="BM71" si="271">IF(C71&gt;0,"",IF(COUNTIF(BH71:BK73,BL71)=4,"",1))</f>
        <v>1</v>
      </c>
      <c r="BP71" s="448" t="str">
        <f t="shared" ref="BP71" si="272">IF(AD71="","",IF(AND(COUNTA(J71:J73)=0,COUNTA(S71:T73)=0),1,""))</f>
        <v/>
      </c>
      <c r="BQ71" s="447">
        <f t="shared" ref="BQ71" si="273">IF(AND($AD71="",COUNTA(S71)&gt;0),1,0)</f>
        <v>0</v>
      </c>
      <c r="BR71" s="447">
        <f t="shared" ref="BR71" si="274">IF(AND($AD71="",COUNTA(T71)&gt;0),1,0)</f>
        <v>0</v>
      </c>
      <c r="BS71" s="447" t="str">
        <f t="shared" ref="BS71" si="275">D71&amp;"-"&amp;S71</f>
        <v>-</v>
      </c>
      <c r="BT71" s="447" t="str">
        <f>IF(S71="","",COUNTIF($BS$14:BS71,BS71))</f>
        <v/>
      </c>
      <c r="BU71" s="447" t="str">
        <f t="shared" ref="BU71" si="276">D71&amp;"-"&amp;T71</f>
        <v>-</v>
      </c>
      <c r="BV71" s="447" t="str">
        <f>IF(T71="","",COUNTIF($BU$14:BU71,BU71))</f>
        <v/>
      </c>
    </row>
    <row r="72" spans="1:74" s="1" customFormat="1" ht="18" customHeight="1" thickBot="1">
      <c r="A72" s="523"/>
      <c r="B72" s="571"/>
      <c r="C72" s="573"/>
      <c r="D72" s="573"/>
      <c r="E72" s="573"/>
      <c r="F72" s="343" t="str">
        <f>IF(C71&gt;0,VLOOKUP(C71,女子登録情報!$A$1:$H$2000,5,0),"")</f>
        <v/>
      </c>
      <c r="G72" s="554"/>
      <c r="H72" s="554"/>
      <c r="I72" s="344" t="s">
        <v>30</v>
      </c>
      <c r="J72" s="339"/>
      <c r="K72" s="340" t="str">
        <f>IF(J72&gt;0,VLOOKUP(J72,女子登録情報!$J$1:$K$22,2,0),"")</f>
        <v/>
      </c>
      <c r="L72" s="344" t="s">
        <v>31</v>
      </c>
      <c r="M72" s="345"/>
      <c r="N72" s="341" t="str">
        <f t="shared" si="224"/>
        <v/>
      </c>
      <c r="O72" s="342"/>
      <c r="P72" s="562"/>
      <c r="Q72" s="563"/>
      <c r="R72" s="564"/>
      <c r="S72" s="557"/>
      <c r="T72" s="560"/>
      <c r="W72" s="168">
        <f t="shared" si="10"/>
        <v>0</v>
      </c>
      <c r="X72" s="447"/>
      <c r="Y72" s="145" t="str">
        <f t="shared" si="2"/>
        <v/>
      </c>
      <c r="Z72" s="145" t="str">
        <f t="shared" si="3"/>
        <v/>
      </c>
      <c r="AA72" s="145" t="str">
        <f t="shared" si="4"/>
        <v/>
      </c>
      <c r="AB72" s="145" t="str">
        <f t="shared" si="5"/>
        <v/>
      </c>
      <c r="AC72" s="178">
        <f t="shared" si="11"/>
        <v>0</v>
      </c>
      <c r="AD72" s="178" t="str">
        <f t="shared" ref="AD72:AD73" si="277">AD71</f>
        <v/>
      </c>
      <c r="AE72" s="145" t="str">
        <f t="shared" si="12"/>
        <v/>
      </c>
      <c r="AF72" s="145" t="str">
        <f t="shared" si="13"/>
        <v/>
      </c>
      <c r="AG72" s="182" t="str">
        <f t="shared" si="14"/>
        <v/>
      </c>
      <c r="AH72" s="164">
        <f t="shared" si="15"/>
        <v>0</v>
      </c>
      <c r="AJ72" s="164">
        <f t="shared" si="16"/>
        <v>0</v>
      </c>
      <c r="AK72" s="164" t="str">
        <f t="shared" si="17"/>
        <v>00000</v>
      </c>
      <c r="AL72" s="188" t="str">
        <f t="shared" si="18"/>
        <v>0秒0</v>
      </c>
      <c r="AM72" s="189">
        <f t="shared" si="19"/>
        <v>0</v>
      </c>
      <c r="AN72" s="189" t="str">
        <f t="shared" si="20"/>
        <v>0</v>
      </c>
      <c r="AO72" s="189" t="str">
        <f t="shared" si="21"/>
        <v>0</v>
      </c>
      <c r="AP72" s="189" t="str">
        <f t="shared" si="22"/>
        <v>0m</v>
      </c>
      <c r="AQ72" s="189" t="str">
        <f t="shared" si="23"/>
        <v>点</v>
      </c>
      <c r="AR72" s="164">
        <f t="shared" si="24"/>
        <v>0</v>
      </c>
      <c r="AS72" s="144" t="str">
        <f t="shared" si="25"/>
        <v/>
      </c>
      <c r="AT72" s="164">
        <f t="shared" si="26"/>
        <v>0</v>
      </c>
      <c r="AU72" s="164">
        <f t="shared" si="27"/>
        <v>0</v>
      </c>
      <c r="AV72" s="164">
        <f t="shared" si="28"/>
        <v>0</v>
      </c>
      <c r="AW72" s="458"/>
      <c r="AX72" s="458"/>
      <c r="AY72" s="455"/>
      <c r="AZ72" s="575"/>
      <c r="BA72" s="145" t="str">
        <f t="shared" si="6"/>
        <v/>
      </c>
      <c r="BB72" s="145" t="str">
        <f t="shared" si="7"/>
        <v/>
      </c>
      <c r="BC72" s="145" t="str">
        <f t="shared" si="8"/>
        <v/>
      </c>
      <c r="BD72" s="203" t="str">
        <f>IF(J72="","",COUNTIF($BC$14:BC72,BC72))</f>
        <v/>
      </c>
      <c r="BE72" s="1" t="str">
        <f t="shared" si="29"/>
        <v/>
      </c>
      <c r="BF72" s="447"/>
      <c r="BG72" s="447"/>
      <c r="BH72" s="447"/>
      <c r="BI72" s="447"/>
      <c r="BJ72" s="447"/>
      <c r="BK72" s="449"/>
      <c r="BL72" s="447"/>
      <c r="BM72" s="447"/>
      <c r="BP72" s="449"/>
      <c r="BQ72" s="447"/>
      <c r="BR72" s="447"/>
      <c r="BS72" s="447"/>
      <c r="BT72" s="447"/>
      <c r="BU72" s="447"/>
      <c r="BV72" s="447"/>
    </row>
    <row r="73" spans="1:74" s="1" customFormat="1" ht="18" customHeight="1" thickBot="1">
      <c r="A73" s="524"/>
      <c r="B73" s="346" t="s">
        <v>32</v>
      </c>
      <c r="C73" s="347"/>
      <c r="D73" s="355"/>
      <c r="E73" s="355"/>
      <c r="F73" s="356"/>
      <c r="G73" s="555"/>
      <c r="H73" s="555"/>
      <c r="I73" s="348" t="s">
        <v>33</v>
      </c>
      <c r="J73" s="349"/>
      <c r="K73" s="340" t="str">
        <f>IF(J73&gt;0,VLOOKUP(J73,女子登録情報!$J$1:$K$22,2,0),"")</f>
        <v/>
      </c>
      <c r="L73" s="350" t="s">
        <v>34</v>
      </c>
      <c r="M73" s="351"/>
      <c r="N73" s="341" t="str">
        <f t="shared" si="224"/>
        <v/>
      </c>
      <c r="O73" s="352"/>
      <c r="P73" s="567"/>
      <c r="Q73" s="568"/>
      <c r="R73" s="569"/>
      <c r="S73" s="558"/>
      <c r="T73" s="561"/>
      <c r="W73" s="168">
        <f t="shared" si="10"/>
        <v>0</v>
      </c>
      <c r="X73" s="447"/>
      <c r="Y73" s="145" t="str">
        <f t="shared" si="2"/>
        <v/>
      </c>
      <c r="Z73" s="145" t="str">
        <f t="shared" si="3"/>
        <v/>
      </c>
      <c r="AA73" s="145" t="str">
        <f t="shared" si="4"/>
        <v/>
      </c>
      <c r="AB73" s="145" t="str">
        <f t="shared" si="5"/>
        <v/>
      </c>
      <c r="AC73" s="178">
        <f t="shared" si="11"/>
        <v>0</v>
      </c>
      <c r="AD73" s="178" t="str">
        <f t="shared" si="277"/>
        <v/>
      </c>
      <c r="AE73" s="145" t="str">
        <f t="shared" si="12"/>
        <v/>
      </c>
      <c r="AF73" s="145" t="str">
        <f t="shared" si="13"/>
        <v/>
      </c>
      <c r="AG73" s="182" t="str">
        <f t="shared" si="14"/>
        <v/>
      </c>
      <c r="AH73" s="164">
        <f t="shared" si="15"/>
        <v>0</v>
      </c>
      <c r="AJ73" s="164">
        <f t="shared" si="16"/>
        <v>0</v>
      </c>
      <c r="AK73" s="164" t="str">
        <f t="shared" si="17"/>
        <v>00000</v>
      </c>
      <c r="AL73" s="188" t="str">
        <f t="shared" si="18"/>
        <v>0秒0</v>
      </c>
      <c r="AM73" s="189">
        <f t="shared" si="19"/>
        <v>0</v>
      </c>
      <c r="AN73" s="189" t="str">
        <f t="shared" si="20"/>
        <v>0</v>
      </c>
      <c r="AO73" s="189" t="str">
        <f t="shared" si="21"/>
        <v>0</v>
      </c>
      <c r="AP73" s="189" t="str">
        <f t="shared" si="22"/>
        <v>0m</v>
      </c>
      <c r="AQ73" s="189" t="str">
        <f t="shared" si="23"/>
        <v>点</v>
      </c>
      <c r="AR73" s="164">
        <f t="shared" si="24"/>
        <v>0</v>
      </c>
      <c r="AS73" s="144" t="str">
        <f t="shared" si="25"/>
        <v/>
      </c>
      <c r="AT73" s="164">
        <f t="shared" si="26"/>
        <v>0</v>
      </c>
      <c r="AU73" s="164">
        <f t="shared" si="27"/>
        <v>0</v>
      </c>
      <c r="AV73" s="164">
        <f t="shared" si="28"/>
        <v>0</v>
      </c>
      <c r="AW73" s="459"/>
      <c r="AX73" s="459"/>
      <c r="AY73" s="456"/>
      <c r="AZ73" s="576"/>
      <c r="BA73" s="145" t="str">
        <f t="shared" si="6"/>
        <v/>
      </c>
      <c r="BB73" s="145" t="str">
        <f t="shared" si="7"/>
        <v/>
      </c>
      <c r="BC73" s="145" t="str">
        <f t="shared" si="8"/>
        <v/>
      </c>
      <c r="BD73" s="203" t="str">
        <f>IF(J73="","",COUNTIF($BC$14:BC73,BC73))</f>
        <v/>
      </c>
      <c r="BE73" s="1" t="str">
        <f t="shared" si="29"/>
        <v/>
      </c>
      <c r="BF73" s="447"/>
      <c r="BG73" s="447"/>
      <c r="BH73" s="447"/>
      <c r="BI73" s="447"/>
      <c r="BJ73" s="447"/>
      <c r="BK73" s="450"/>
      <c r="BL73" s="447"/>
      <c r="BM73" s="447"/>
      <c r="BP73" s="450"/>
      <c r="BQ73" s="447"/>
      <c r="BR73" s="447"/>
      <c r="BS73" s="447"/>
      <c r="BT73" s="447"/>
      <c r="BU73" s="447"/>
      <c r="BV73" s="447"/>
    </row>
    <row r="74" spans="1:74" s="1" customFormat="1" ht="18" customHeight="1" thickTop="1" thickBot="1">
      <c r="A74" s="522">
        <v>21</v>
      </c>
      <c r="B74" s="570" t="s">
        <v>1224</v>
      </c>
      <c r="C74" s="572"/>
      <c r="D74" s="572" t="str">
        <f>IF(C74&gt;0,VLOOKUP(C74,女子登録情報!$A$1:$H$2000,3,0),"")</f>
        <v/>
      </c>
      <c r="E74" s="572" t="str">
        <f>IF(C74&gt;0,VLOOKUP(C74,女子登録情報!$A$1:$H$2000,4,0),"")</f>
        <v/>
      </c>
      <c r="F74" s="337" t="str">
        <f>IF(C74&gt;0,VLOOKUP(C74,女子登録情報!$A$1:$H$2000,8,0),"")</f>
        <v/>
      </c>
      <c r="G74" s="553" t="e">
        <f>IF(F75&gt;0,VLOOKUP(F75,女子登録情報!$M$2:$N$48,2,0),"")</f>
        <v>#N/A</v>
      </c>
      <c r="H74" s="553" t="str">
        <f t="shared" ref="H74" si="278">IF(C74&gt;0,TEXT(C74,"100000000"),"000000000")</f>
        <v>000000000</v>
      </c>
      <c r="I74" s="338" t="s">
        <v>26</v>
      </c>
      <c r="J74" s="339"/>
      <c r="K74" s="340" t="str">
        <f>IF(J74&gt;0,VLOOKUP(J74,女子登録情報!$J$1:$K$22,2,0),"")</f>
        <v/>
      </c>
      <c r="L74" s="338" t="s">
        <v>29</v>
      </c>
      <c r="M74" s="185"/>
      <c r="N74" s="341" t="str">
        <f t="shared" si="224"/>
        <v/>
      </c>
      <c r="O74" s="342"/>
      <c r="P74" s="540"/>
      <c r="Q74" s="541"/>
      <c r="R74" s="542"/>
      <c r="S74" s="556"/>
      <c r="T74" s="559"/>
      <c r="W74" s="168">
        <f t="shared" si="10"/>
        <v>0</v>
      </c>
      <c r="X74" s="447" t="str">
        <f t="shared" ref="X74" si="279">IF(C74="","",C74)</f>
        <v/>
      </c>
      <c r="Y74" s="145" t="str">
        <f t="shared" si="2"/>
        <v/>
      </c>
      <c r="Z74" s="145" t="str">
        <f t="shared" si="3"/>
        <v/>
      </c>
      <c r="AA74" s="145" t="str">
        <f t="shared" si="4"/>
        <v/>
      </c>
      <c r="AB74" s="145" t="str">
        <f t="shared" si="5"/>
        <v/>
      </c>
      <c r="AC74" s="178">
        <f t="shared" si="11"/>
        <v>0</v>
      </c>
      <c r="AD74" s="178" t="str">
        <f t="shared" ref="AD74" si="280">IF(D74="","",D74)</f>
        <v/>
      </c>
      <c r="AE74" s="145" t="str">
        <f t="shared" si="12"/>
        <v/>
      </c>
      <c r="AF74" s="145" t="str">
        <f t="shared" si="13"/>
        <v/>
      </c>
      <c r="AG74" s="182" t="str">
        <f t="shared" si="14"/>
        <v/>
      </c>
      <c r="AH74" s="164">
        <f t="shared" si="15"/>
        <v>0</v>
      </c>
      <c r="AJ74" s="164">
        <f t="shared" si="16"/>
        <v>0</v>
      </c>
      <c r="AK74" s="164" t="str">
        <f t="shared" si="17"/>
        <v>00000</v>
      </c>
      <c r="AL74" s="188" t="str">
        <f t="shared" si="18"/>
        <v>0秒0</v>
      </c>
      <c r="AM74" s="189">
        <f t="shared" si="19"/>
        <v>0</v>
      </c>
      <c r="AN74" s="189" t="str">
        <f t="shared" si="20"/>
        <v>0</v>
      </c>
      <c r="AO74" s="189" t="str">
        <f t="shared" si="21"/>
        <v>0</v>
      </c>
      <c r="AP74" s="189" t="str">
        <f t="shared" si="22"/>
        <v>0m</v>
      </c>
      <c r="AQ74" s="189" t="str">
        <f t="shared" si="23"/>
        <v>点</v>
      </c>
      <c r="AR74" s="164">
        <f t="shared" si="24"/>
        <v>0</v>
      </c>
      <c r="AS74" s="144" t="str">
        <f t="shared" si="25"/>
        <v/>
      </c>
      <c r="AT74" s="164">
        <f t="shared" si="26"/>
        <v>0</v>
      </c>
      <c r="AU74" s="164">
        <f t="shared" si="27"/>
        <v>0</v>
      </c>
      <c r="AV74" s="164">
        <f t="shared" si="28"/>
        <v>0</v>
      </c>
      <c r="AW74" s="457">
        <f>IF(S74="",0,COUNTA($S$14:S76))</f>
        <v>0</v>
      </c>
      <c r="AX74" s="457">
        <f>IF(T74="",0,COUNTA($T$14:T76))</f>
        <v>0</v>
      </c>
      <c r="AY74" s="454">
        <f>IF(OR($K74="20200",$K75="20200",$K76="20200"),COUNTIF($K$14:K76,"20200"),0)</f>
        <v>0</v>
      </c>
      <c r="AZ74" s="574">
        <f>IF($AY74=0,0,INDEX($M74:$M76,MATCH("20200",$K74:$K76,0),1))</f>
        <v>0</v>
      </c>
      <c r="BA74" s="145" t="str">
        <f t="shared" si="6"/>
        <v/>
      </c>
      <c r="BB74" s="145" t="str">
        <f t="shared" si="7"/>
        <v/>
      </c>
      <c r="BC74" s="145" t="str">
        <f t="shared" si="8"/>
        <v/>
      </c>
      <c r="BD74" s="203" t="str">
        <f>IF(J74="","",COUNTIF($BC$14:BC74,BC74))</f>
        <v/>
      </c>
      <c r="BE74" s="1" t="str">
        <f t="shared" si="29"/>
        <v/>
      </c>
      <c r="BF74" s="447" t="str">
        <f>IF(D74="","",COUNTIF($AD$14:AD74,AD74))</f>
        <v/>
      </c>
      <c r="BG74" s="447">
        <f t="shared" ref="BG74" si="281">IF(BF74=1,BF74,0)</f>
        <v>0</v>
      </c>
      <c r="BH74" s="447" t="str">
        <f t="shared" ref="BH74:BJ74" si="282">IF(D74="","",$BL74)</f>
        <v/>
      </c>
      <c r="BI74" s="447" t="str">
        <f t="shared" si="282"/>
        <v/>
      </c>
      <c r="BJ74" s="447" t="str">
        <f t="shared" si="282"/>
        <v/>
      </c>
      <c r="BK74" s="448" t="str">
        <f t="shared" ref="BK74" si="283">IFERROR(IF(G74="","",BL74),"")</f>
        <v/>
      </c>
      <c r="BL74" s="447">
        <v>21</v>
      </c>
      <c r="BM74" s="447">
        <f t="shared" ref="BM74" si="284">IF(C74&gt;0,"",IF(COUNTIF(BH74:BK76,BL74)=4,"",1))</f>
        <v>1</v>
      </c>
      <c r="BP74" s="448" t="str">
        <f t="shared" ref="BP74" si="285">IF(AD74="","",IF(AND(COUNTA(J74:J76)=0,COUNTA(S74:T76)=0),1,""))</f>
        <v/>
      </c>
      <c r="BQ74" s="447">
        <f t="shared" ref="BQ74" si="286">IF(AND($AD74="",COUNTA(S74)&gt;0),1,0)</f>
        <v>0</v>
      </c>
      <c r="BR74" s="447">
        <f t="shared" ref="BR74" si="287">IF(AND($AD74="",COUNTA(T74)&gt;0),1,0)</f>
        <v>0</v>
      </c>
      <c r="BS74" s="447" t="str">
        <f t="shared" ref="BS74" si="288">D74&amp;"-"&amp;S74</f>
        <v>-</v>
      </c>
      <c r="BT74" s="447" t="str">
        <f>IF(S74="","",COUNTIF($BS$14:BS74,BS74))</f>
        <v/>
      </c>
      <c r="BU74" s="447" t="str">
        <f t="shared" ref="BU74" si="289">D74&amp;"-"&amp;T74</f>
        <v>-</v>
      </c>
      <c r="BV74" s="447" t="str">
        <f>IF(T74="","",COUNTIF($BU$14:BU74,BU74))</f>
        <v/>
      </c>
    </row>
    <row r="75" spans="1:74" s="1" customFormat="1" ht="18" customHeight="1" thickBot="1">
      <c r="A75" s="523"/>
      <c r="B75" s="571"/>
      <c r="C75" s="573"/>
      <c r="D75" s="573"/>
      <c r="E75" s="573"/>
      <c r="F75" s="343" t="str">
        <f>IF(C74&gt;0,VLOOKUP(C74,女子登録情報!$A$1:$H$2000,5,0),"")</f>
        <v/>
      </c>
      <c r="G75" s="554"/>
      <c r="H75" s="554"/>
      <c r="I75" s="344" t="s">
        <v>30</v>
      </c>
      <c r="J75" s="339"/>
      <c r="K75" s="340" t="str">
        <f>IF(J75&gt;0,VLOOKUP(J75,女子登録情報!$J$1:$K$22,2,0),"")</f>
        <v/>
      </c>
      <c r="L75" s="344" t="s">
        <v>31</v>
      </c>
      <c r="M75" s="345"/>
      <c r="N75" s="341" t="str">
        <f t="shared" si="224"/>
        <v/>
      </c>
      <c r="O75" s="342"/>
      <c r="P75" s="562"/>
      <c r="Q75" s="563"/>
      <c r="R75" s="564"/>
      <c r="S75" s="557"/>
      <c r="T75" s="560"/>
      <c r="W75" s="168">
        <f t="shared" si="10"/>
        <v>0</v>
      </c>
      <c r="X75" s="447"/>
      <c r="Y75" s="145" t="str">
        <f t="shared" si="2"/>
        <v/>
      </c>
      <c r="Z75" s="145" t="str">
        <f t="shared" si="3"/>
        <v/>
      </c>
      <c r="AA75" s="145" t="str">
        <f t="shared" si="4"/>
        <v/>
      </c>
      <c r="AB75" s="145" t="str">
        <f t="shared" si="5"/>
        <v/>
      </c>
      <c r="AC75" s="178">
        <f t="shared" si="11"/>
        <v>0</v>
      </c>
      <c r="AD75" s="178" t="str">
        <f t="shared" ref="AD75:AD76" si="290">AD74</f>
        <v/>
      </c>
      <c r="AE75" s="145" t="str">
        <f t="shared" si="12"/>
        <v/>
      </c>
      <c r="AF75" s="145" t="str">
        <f t="shared" si="13"/>
        <v/>
      </c>
      <c r="AG75" s="182" t="str">
        <f t="shared" si="14"/>
        <v/>
      </c>
      <c r="AH75" s="164">
        <f t="shared" si="15"/>
        <v>0</v>
      </c>
      <c r="AJ75" s="164">
        <f t="shared" si="16"/>
        <v>0</v>
      </c>
      <c r="AK75" s="164" t="str">
        <f t="shared" si="17"/>
        <v>00000</v>
      </c>
      <c r="AL75" s="188" t="str">
        <f t="shared" si="18"/>
        <v>0秒0</v>
      </c>
      <c r="AM75" s="189">
        <f t="shared" si="19"/>
        <v>0</v>
      </c>
      <c r="AN75" s="189" t="str">
        <f t="shared" si="20"/>
        <v>0</v>
      </c>
      <c r="AO75" s="189" t="str">
        <f t="shared" si="21"/>
        <v>0</v>
      </c>
      <c r="AP75" s="189" t="str">
        <f t="shared" si="22"/>
        <v>0m</v>
      </c>
      <c r="AQ75" s="189" t="str">
        <f t="shared" si="23"/>
        <v>点</v>
      </c>
      <c r="AR75" s="164">
        <f t="shared" si="24"/>
        <v>0</v>
      </c>
      <c r="AS75" s="144" t="str">
        <f t="shared" si="25"/>
        <v/>
      </c>
      <c r="AT75" s="164">
        <f t="shared" si="26"/>
        <v>0</v>
      </c>
      <c r="AU75" s="164">
        <f t="shared" si="27"/>
        <v>0</v>
      </c>
      <c r="AV75" s="164">
        <f t="shared" si="28"/>
        <v>0</v>
      </c>
      <c r="AW75" s="458"/>
      <c r="AX75" s="458"/>
      <c r="AY75" s="455"/>
      <c r="AZ75" s="575"/>
      <c r="BA75" s="145" t="str">
        <f t="shared" si="6"/>
        <v/>
      </c>
      <c r="BB75" s="145" t="str">
        <f t="shared" si="7"/>
        <v/>
      </c>
      <c r="BC75" s="145" t="str">
        <f t="shared" si="8"/>
        <v/>
      </c>
      <c r="BD75" s="203" t="str">
        <f>IF(J75="","",COUNTIF($BC$14:BC75,BC75))</f>
        <v/>
      </c>
      <c r="BE75" s="1" t="str">
        <f t="shared" si="29"/>
        <v/>
      </c>
      <c r="BF75" s="447"/>
      <c r="BG75" s="447"/>
      <c r="BH75" s="447"/>
      <c r="BI75" s="447"/>
      <c r="BJ75" s="447"/>
      <c r="BK75" s="449"/>
      <c r="BL75" s="447"/>
      <c r="BM75" s="447"/>
      <c r="BP75" s="449"/>
      <c r="BQ75" s="447"/>
      <c r="BR75" s="447"/>
      <c r="BS75" s="447"/>
      <c r="BT75" s="447"/>
      <c r="BU75" s="447"/>
      <c r="BV75" s="447"/>
    </row>
    <row r="76" spans="1:74" s="1" customFormat="1" ht="18" customHeight="1" thickBot="1">
      <c r="A76" s="524"/>
      <c r="B76" s="346" t="s">
        <v>32</v>
      </c>
      <c r="C76" s="347"/>
      <c r="D76" s="355"/>
      <c r="E76" s="355"/>
      <c r="F76" s="356"/>
      <c r="G76" s="555"/>
      <c r="H76" s="555"/>
      <c r="I76" s="348" t="s">
        <v>33</v>
      </c>
      <c r="J76" s="349"/>
      <c r="K76" s="340" t="str">
        <f>IF(J76&gt;0,VLOOKUP(J76,女子登録情報!$J$1:$K$22,2,0),"")</f>
        <v/>
      </c>
      <c r="L76" s="350" t="s">
        <v>34</v>
      </c>
      <c r="M76" s="351"/>
      <c r="N76" s="341" t="str">
        <f t="shared" si="224"/>
        <v/>
      </c>
      <c r="O76" s="352"/>
      <c r="P76" s="567"/>
      <c r="Q76" s="568"/>
      <c r="R76" s="569"/>
      <c r="S76" s="558"/>
      <c r="T76" s="561"/>
      <c r="W76" s="168">
        <f t="shared" si="10"/>
        <v>0</v>
      </c>
      <c r="X76" s="447"/>
      <c r="Y76" s="145" t="str">
        <f t="shared" si="2"/>
        <v/>
      </c>
      <c r="Z76" s="145" t="str">
        <f t="shared" si="3"/>
        <v/>
      </c>
      <c r="AA76" s="145" t="str">
        <f t="shared" si="4"/>
        <v/>
      </c>
      <c r="AB76" s="145" t="str">
        <f t="shared" si="5"/>
        <v/>
      </c>
      <c r="AC76" s="178">
        <f t="shared" si="11"/>
        <v>0</v>
      </c>
      <c r="AD76" s="178" t="str">
        <f t="shared" si="290"/>
        <v/>
      </c>
      <c r="AE76" s="145" t="str">
        <f t="shared" si="12"/>
        <v/>
      </c>
      <c r="AF76" s="145" t="str">
        <f t="shared" si="13"/>
        <v/>
      </c>
      <c r="AG76" s="182" t="str">
        <f t="shared" si="14"/>
        <v/>
      </c>
      <c r="AH76" s="164">
        <f t="shared" si="15"/>
        <v>0</v>
      </c>
      <c r="AJ76" s="164">
        <f t="shared" si="16"/>
        <v>0</v>
      </c>
      <c r="AK76" s="164" t="str">
        <f t="shared" si="17"/>
        <v>00000</v>
      </c>
      <c r="AL76" s="188" t="str">
        <f t="shared" si="18"/>
        <v>0秒0</v>
      </c>
      <c r="AM76" s="189">
        <f t="shared" si="19"/>
        <v>0</v>
      </c>
      <c r="AN76" s="189" t="str">
        <f t="shared" si="20"/>
        <v>0</v>
      </c>
      <c r="AO76" s="189" t="str">
        <f t="shared" si="21"/>
        <v>0</v>
      </c>
      <c r="AP76" s="189" t="str">
        <f t="shared" si="22"/>
        <v>0m</v>
      </c>
      <c r="AQ76" s="189" t="str">
        <f t="shared" si="23"/>
        <v>点</v>
      </c>
      <c r="AR76" s="164">
        <f t="shared" si="24"/>
        <v>0</v>
      </c>
      <c r="AS76" s="144" t="str">
        <f t="shared" si="25"/>
        <v/>
      </c>
      <c r="AT76" s="164">
        <f t="shared" si="26"/>
        <v>0</v>
      </c>
      <c r="AU76" s="164">
        <f t="shared" si="27"/>
        <v>0</v>
      </c>
      <c r="AV76" s="164">
        <f t="shared" si="28"/>
        <v>0</v>
      </c>
      <c r="AW76" s="459"/>
      <c r="AX76" s="459"/>
      <c r="AY76" s="456"/>
      <c r="AZ76" s="576"/>
      <c r="BA76" s="145" t="str">
        <f t="shared" si="6"/>
        <v/>
      </c>
      <c r="BB76" s="145" t="str">
        <f t="shared" si="7"/>
        <v/>
      </c>
      <c r="BC76" s="145" t="str">
        <f t="shared" si="8"/>
        <v/>
      </c>
      <c r="BD76" s="203" t="str">
        <f>IF(J76="","",COUNTIF($BC$14:BC76,BC76))</f>
        <v/>
      </c>
      <c r="BE76" s="1" t="str">
        <f t="shared" si="29"/>
        <v/>
      </c>
      <c r="BF76" s="447"/>
      <c r="BG76" s="447"/>
      <c r="BH76" s="447"/>
      <c r="BI76" s="447"/>
      <c r="BJ76" s="447"/>
      <c r="BK76" s="450"/>
      <c r="BL76" s="447"/>
      <c r="BM76" s="447"/>
      <c r="BP76" s="450"/>
      <c r="BQ76" s="447"/>
      <c r="BR76" s="447"/>
      <c r="BS76" s="447"/>
      <c r="BT76" s="447"/>
      <c r="BU76" s="447"/>
      <c r="BV76" s="447"/>
    </row>
    <row r="77" spans="1:74" s="1" customFormat="1" ht="18" customHeight="1" thickTop="1" thickBot="1">
      <c r="A77" s="522">
        <v>22</v>
      </c>
      <c r="B77" s="570" t="s">
        <v>1224</v>
      </c>
      <c r="C77" s="572"/>
      <c r="D77" s="572" t="str">
        <f>IF(C77&gt;0,VLOOKUP(C77,女子登録情報!$A$1:$H$2000,3,0),"")</f>
        <v/>
      </c>
      <c r="E77" s="572" t="str">
        <f>IF(C77&gt;0,VLOOKUP(C77,女子登録情報!$A$1:$H$2000,4,0),"")</f>
        <v/>
      </c>
      <c r="F77" s="337" t="str">
        <f>IF(C77&gt;0,VLOOKUP(C77,女子登録情報!$A$1:$H$2000,8,0),"")</f>
        <v/>
      </c>
      <c r="G77" s="553" t="e">
        <f>IF(F78&gt;0,VLOOKUP(F78,女子登録情報!$M$2:$N$48,2,0),"")</f>
        <v>#N/A</v>
      </c>
      <c r="H77" s="553" t="str">
        <f t="shared" ref="H77" si="291">IF(C77&gt;0,TEXT(C77,"100000000"),"000000000")</f>
        <v>000000000</v>
      </c>
      <c r="I77" s="338" t="s">
        <v>26</v>
      </c>
      <c r="J77" s="339"/>
      <c r="K77" s="340" t="str">
        <f>IF(J77&gt;0,VLOOKUP(J77,女子登録情報!$J$1:$K$22,2,0),"")</f>
        <v/>
      </c>
      <c r="L77" s="338" t="s">
        <v>29</v>
      </c>
      <c r="M77" s="185"/>
      <c r="N77" s="341" t="str">
        <f t="shared" si="224"/>
        <v/>
      </c>
      <c r="O77" s="342"/>
      <c r="P77" s="540"/>
      <c r="Q77" s="541"/>
      <c r="R77" s="542"/>
      <c r="S77" s="556"/>
      <c r="T77" s="559"/>
      <c r="W77" s="168">
        <f t="shared" si="10"/>
        <v>0</v>
      </c>
      <c r="X77" s="447" t="str">
        <f t="shared" ref="X77" si="292">IF(C77="","",C77)</f>
        <v/>
      </c>
      <c r="Y77" s="145" t="str">
        <f t="shared" si="2"/>
        <v/>
      </c>
      <c r="Z77" s="145" t="str">
        <f t="shared" si="3"/>
        <v/>
      </c>
      <c r="AA77" s="145" t="str">
        <f t="shared" si="4"/>
        <v/>
      </c>
      <c r="AB77" s="145" t="str">
        <f t="shared" si="5"/>
        <v/>
      </c>
      <c r="AC77" s="178">
        <f t="shared" si="11"/>
        <v>0</v>
      </c>
      <c r="AD77" s="178" t="str">
        <f t="shared" ref="AD77" si="293">IF(D77="","",D77)</f>
        <v/>
      </c>
      <c r="AE77" s="145" t="str">
        <f t="shared" si="12"/>
        <v/>
      </c>
      <c r="AF77" s="145" t="str">
        <f t="shared" si="13"/>
        <v/>
      </c>
      <c r="AG77" s="182" t="str">
        <f t="shared" si="14"/>
        <v/>
      </c>
      <c r="AH77" s="164">
        <f t="shared" si="15"/>
        <v>0</v>
      </c>
      <c r="AJ77" s="164">
        <f t="shared" si="16"/>
        <v>0</v>
      </c>
      <c r="AK77" s="164" t="str">
        <f t="shared" si="17"/>
        <v>00000</v>
      </c>
      <c r="AL77" s="188" t="str">
        <f t="shared" si="18"/>
        <v>0秒0</v>
      </c>
      <c r="AM77" s="189">
        <f t="shared" si="19"/>
        <v>0</v>
      </c>
      <c r="AN77" s="189" t="str">
        <f t="shared" si="20"/>
        <v>0</v>
      </c>
      <c r="AO77" s="189" t="str">
        <f t="shared" si="21"/>
        <v>0</v>
      </c>
      <c r="AP77" s="189" t="str">
        <f t="shared" si="22"/>
        <v>0m</v>
      </c>
      <c r="AQ77" s="189" t="str">
        <f t="shared" si="23"/>
        <v>点</v>
      </c>
      <c r="AR77" s="164">
        <f t="shared" si="24"/>
        <v>0</v>
      </c>
      <c r="AS77" s="144" t="str">
        <f t="shared" si="25"/>
        <v/>
      </c>
      <c r="AT77" s="164">
        <f t="shared" si="26"/>
        <v>0</v>
      </c>
      <c r="AU77" s="164">
        <f t="shared" si="27"/>
        <v>0</v>
      </c>
      <c r="AV77" s="164">
        <f t="shared" si="28"/>
        <v>0</v>
      </c>
      <c r="AW77" s="457">
        <f>IF(S77="",0,COUNTA($S$14:S79))</f>
        <v>0</v>
      </c>
      <c r="AX77" s="457">
        <f>IF(T77="",0,COUNTA($T$14:T79))</f>
        <v>0</v>
      </c>
      <c r="AY77" s="454">
        <f>IF(OR($K77="20200",$K78="20200",$K79="20200"),COUNTIF($K$14:K79,"20200"),0)</f>
        <v>0</v>
      </c>
      <c r="AZ77" s="574">
        <f>IF($AY77=0,0,INDEX($M77:$M79,MATCH("20200",$K77:$K79,0),1))</f>
        <v>0</v>
      </c>
      <c r="BA77" s="145" t="str">
        <f t="shared" si="6"/>
        <v/>
      </c>
      <c r="BB77" s="145" t="str">
        <f t="shared" si="7"/>
        <v/>
      </c>
      <c r="BC77" s="145" t="str">
        <f t="shared" si="8"/>
        <v/>
      </c>
      <c r="BD77" s="203" t="str">
        <f>IF(J77="","",COUNTIF($BC$14:BC77,BC77))</f>
        <v/>
      </c>
      <c r="BE77" s="1" t="str">
        <f t="shared" si="29"/>
        <v/>
      </c>
      <c r="BF77" s="447" t="str">
        <f>IF(D77="","",COUNTIF($AD$14:AD77,AD77))</f>
        <v/>
      </c>
      <c r="BG77" s="447">
        <f t="shared" ref="BG77" si="294">IF(BF77=1,BF77,0)</f>
        <v>0</v>
      </c>
      <c r="BH77" s="447" t="str">
        <f t="shared" ref="BH77:BJ77" si="295">IF(D77="","",$BL77)</f>
        <v/>
      </c>
      <c r="BI77" s="447" t="str">
        <f t="shared" si="295"/>
        <v/>
      </c>
      <c r="BJ77" s="447" t="str">
        <f t="shared" si="295"/>
        <v/>
      </c>
      <c r="BK77" s="448" t="str">
        <f t="shared" ref="BK77" si="296">IFERROR(IF(G77="","",BL77),"")</f>
        <v/>
      </c>
      <c r="BL77" s="447">
        <v>22</v>
      </c>
      <c r="BM77" s="447">
        <f t="shared" ref="BM77" si="297">IF(C77&gt;0,"",IF(COUNTIF(BH77:BK79,BL77)=4,"",1))</f>
        <v>1</v>
      </c>
      <c r="BP77" s="448" t="str">
        <f t="shared" ref="BP77" si="298">IF(AD77="","",IF(AND(COUNTA(J77:J79)=0,COUNTA(S77:T79)=0),1,""))</f>
        <v/>
      </c>
      <c r="BQ77" s="447">
        <f t="shared" ref="BQ77" si="299">IF(AND($AD77="",COUNTA(S77)&gt;0),1,0)</f>
        <v>0</v>
      </c>
      <c r="BR77" s="447">
        <f t="shared" ref="BR77" si="300">IF(AND($AD77="",COUNTA(T77)&gt;0),1,0)</f>
        <v>0</v>
      </c>
      <c r="BS77" s="447" t="str">
        <f t="shared" ref="BS77" si="301">D77&amp;"-"&amp;S77</f>
        <v>-</v>
      </c>
      <c r="BT77" s="447" t="str">
        <f>IF(S77="","",COUNTIF($BS$14:BS77,BS77))</f>
        <v/>
      </c>
      <c r="BU77" s="447" t="str">
        <f t="shared" ref="BU77" si="302">D77&amp;"-"&amp;T77</f>
        <v>-</v>
      </c>
      <c r="BV77" s="447" t="str">
        <f>IF(T77="","",COUNTIF($BU$14:BU77,BU77))</f>
        <v/>
      </c>
    </row>
    <row r="78" spans="1:74" s="1" customFormat="1" ht="18" customHeight="1" thickBot="1">
      <c r="A78" s="523"/>
      <c r="B78" s="571"/>
      <c r="C78" s="573"/>
      <c r="D78" s="573"/>
      <c r="E78" s="573"/>
      <c r="F78" s="343" t="str">
        <f>IF(C77&gt;0,VLOOKUP(C77,女子登録情報!$A$1:$H$2000,5,0),"")</f>
        <v/>
      </c>
      <c r="G78" s="554"/>
      <c r="H78" s="554"/>
      <c r="I78" s="344" t="s">
        <v>30</v>
      </c>
      <c r="J78" s="339"/>
      <c r="K78" s="340" t="str">
        <f>IF(J78&gt;0,VLOOKUP(J78,女子登録情報!$J$1:$K$22,2,0),"")</f>
        <v/>
      </c>
      <c r="L78" s="344" t="s">
        <v>31</v>
      </c>
      <c r="M78" s="345"/>
      <c r="N78" s="341" t="str">
        <f t="shared" ref="N78:N141" si="303">IF(K78="","",LEFT(K78,5)&amp;" "&amp;IF(OR(LEFT(K78,3)*1&lt;70,LEFT(K78,3)*1&gt;100),REPT(0,7-LEN(M78)),REPT(0,5-LEN(M78)))&amp;M78)</f>
        <v/>
      </c>
      <c r="O78" s="342"/>
      <c r="P78" s="562"/>
      <c r="Q78" s="563"/>
      <c r="R78" s="564"/>
      <c r="S78" s="557"/>
      <c r="T78" s="560"/>
      <c r="W78" s="168">
        <f t="shared" si="10"/>
        <v>0</v>
      </c>
      <c r="X78" s="447"/>
      <c r="Y78" s="145" t="str">
        <f t="shared" ref="Y78:Y141" si="304">IF($C78="","",IF(D78="",1,0))</f>
        <v/>
      </c>
      <c r="Z78" s="145" t="str">
        <f t="shared" ref="Z78:Z141" si="305">IF($C78="","",IF(E78="",1,0))</f>
        <v/>
      </c>
      <c r="AA78" s="145" t="str">
        <f t="shared" ref="AA78:AA141" si="306">IF($C78="","",IF(F78="",1,0))</f>
        <v/>
      </c>
      <c r="AB78" s="145" t="str">
        <f t="shared" ref="AB78:AB141" si="307">IF($C78="","",IF(G78="",1,0))</f>
        <v/>
      </c>
      <c r="AC78" s="178">
        <f t="shared" si="11"/>
        <v>0</v>
      </c>
      <c r="AD78" s="178" t="str">
        <f t="shared" ref="AD78:AD79" si="308">AD77</f>
        <v/>
      </c>
      <c r="AE78" s="145" t="str">
        <f t="shared" si="12"/>
        <v/>
      </c>
      <c r="AF78" s="145" t="str">
        <f t="shared" si="13"/>
        <v/>
      </c>
      <c r="AG78" s="182" t="str">
        <f t="shared" si="14"/>
        <v/>
      </c>
      <c r="AH78" s="164">
        <f t="shared" si="15"/>
        <v>0</v>
      </c>
      <c r="AJ78" s="164">
        <f t="shared" si="16"/>
        <v>0</v>
      </c>
      <c r="AK78" s="164" t="str">
        <f t="shared" si="17"/>
        <v>00000</v>
      </c>
      <c r="AL78" s="188" t="str">
        <f t="shared" si="18"/>
        <v>0秒0</v>
      </c>
      <c r="AM78" s="189">
        <f t="shared" si="19"/>
        <v>0</v>
      </c>
      <c r="AN78" s="189" t="str">
        <f t="shared" si="20"/>
        <v>0</v>
      </c>
      <c r="AO78" s="189" t="str">
        <f t="shared" si="21"/>
        <v>0</v>
      </c>
      <c r="AP78" s="189" t="str">
        <f t="shared" si="22"/>
        <v>0m</v>
      </c>
      <c r="AQ78" s="189" t="str">
        <f t="shared" si="23"/>
        <v>点</v>
      </c>
      <c r="AR78" s="164">
        <f t="shared" si="24"/>
        <v>0</v>
      </c>
      <c r="AS78" s="144" t="str">
        <f t="shared" si="25"/>
        <v/>
      </c>
      <c r="AT78" s="164">
        <f t="shared" si="26"/>
        <v>0</v>
      </c>
      <c r="AU78" s="164">
        <f t="shared" si="27"/>
        <v>0</v>
      </c>
      <c r="AV78" s="164">
        <f t="shared" si="28"/>
        <v>0</v>
      </c>
      <c r="AW78" s="458"/>
      <c r="AX78" s="458"/>
      <c r="AY78" s="455"/>
      <c r="AZ78" s="575"/>
      <c r="BA78" s="145" t="str">
        <f t="shared" ref="BA78:BA141" si="309">IF(J78="","",IF(COUNTIF(J78,"*OP*")&gt;0,1,""))</f>
        <v/>
      </c>
      <c r="BB78" s="145" t="str">
        <f t="shared" ref="BB78:BB141" si="310">IF(J78="","",IF(COUNTIF(J78,"*OP*")&gt;0,"",1))</f>
        <v/>
      </c>
      <c r="BC78" s="145" t="str">
        <f t="shared" ref="BC78:BC141" si="311">IF(J78="","",IF(COUNTIF(J78,"*OP*")&gt;0,"",J78))</f>
        <v/>
      </c>
      <c r="BD78" s="203" t="str">
        <f>IF(J78="","",COUNTIF($BC$14:BC78,BC78))</f>
        <v/>
      </c>
      <c r="BE78" s="1" t="str">
        <f t="shared" si="29"/>
        <v/>
      </c>
      <c r="BF78" s="447"/>
      <c r="BG78" s="447"/>
      <c r="BH78" s="447"/>
      <c r="BI78" s="447"/>
      <c r="BJ78" s="447"/>
      <c r="BK78" s="449"/>
      <c r="BL78" s="447"/>
      <c r="BM78" s="447"/>
      <c r="BP78" s="449"/>
      <c r="BQ78" s="447"/>
      <c r="BR78" s="447"/>
      <c r="BS78" s="447"/>
      <c r="BT78" s="447"/>
      <c r="BU78" s="447"/>
      <c r="BV78" s="447"/>
    </row>
    <row r="79" spans="1:74" s="1" customFormat="1" ht="18" customHeight="1" thickBot="1">
      <c r="A79" s="524"/>
      <c r="B79" s="346" t="s">
        <v>32</v>
      </c>
      <c r="C79" s="347"/>
      <c r="D79" s="355"/>
      <c r="E79" s="355"/>
      <c r="F79" s="356"/>
      <c r="G79" s="555"/>
      <c r="H79" s="555"/>
      <c r="I79" s="348" t="s">
        <v>33</v>
      </c>
      <c r="J79" s="349"/>
      <c r="K79" s="340" t="str">
        <f>IF(J79&gt;0,VLOOKUP(J79,女子登録情報!$J$1:$K$22,2,0),"")</f>
        <v/>
      </c>
      <c r="L79" s="350" t="s">
        <v>34</v>
      </c>
      <c r="M79" s="351"/>
      <c r="N79" s="341" t="str">
        <f t="shared" si="303"/>
        <v/>
      </c>
      <c r="O79" s="352"/>
      <c r="P79" s="567"/>
      <c r="Q79" s="568"/>
      <c r="R79" s="569"/>
      <c r="S79" s="558"/>
      <c r="T79" s="561"/>
      <c r="W79" s="168">
        <f t="shared" ref="W79:W142" si="312">IF(AND(C79&lt;2001,C79&gt;0),1,0)</f>
        <v>0</v>
      </c>
      <c r="X79" s="447"/>
      <c r="Y79" s="145" t="str">
        <f t="shared" si="304"/>
        <v/>
      </c>
      <c r="Z79" s="145" t="str">
        <f t="shared" si="305"/>
        <v/>
      </c>
      <c r="AA79" s="145" t="str">
        <f t="shared" si="306"/>
        <v/>
      </c>
      <c r="AB79" s="145" t="str">
        <f t="shared" si="307"/>
        <v/>
      </c>
      <c r="AC79" s="178">
        <f t="shared" ref="AC79:AC142" si="313">IF(ISNA(OR(Y79:AB79)),1,SUM(Y79:AB79))</f>
        <v>0</v>
      </c>
      <c r="AD79" s="178" t="str">
        <f t="shared" si="308"/>
        <v/>
      </c>
      <c r="AE79" s="145" t="str">
        <f t="shared" ref="AE79:AE142" si="314">IF($AD79="","",IF(J79="","",$AD79&amp;"-"&amp;J79))</f>
        <v/>
      </c>
      <c r="AF79" s="145" t="str">
        <f t="shared" ref="AF79:AF142" si="315">IF(AND(COUNTA(J79,M79,O79,P79,S79,T79)&gt;0,BM79=1),1,"")</f>
        <v/>
      </c>
      <c r="AG79" s="182" t="str">
        <f t="shared" ref="AG79:AG142" si="316">IF(J79="","",COUNTIF($AE$12:$AE$463,AE79))</f>
        <v/>
      </c>
      <c r="AH79" s="164">
        <f t="shared" ref="AH79:AH142" si="317">IF(MAX(AG79)&gt;1,1,0)</f>
        <v>0</v>
      </c>
      <c r="AJ79" s="164">
        <f t="shared" ref="AJ79:AJ142" si="318">IF(COUNTIF(J79,"*m*")&gt;0,IF(VALUE(AN79)&gt;59,1,0),0)</f>
        <v>0</v>
      </c>
      <c r="AK79" s="164" t="str">
        <f t="shared" ref="AK79:AK142" si="319">IF(COUNTIF(K79,"*m*")&gt;0,RIGHT(10000000+AR79,7),RIGHT(100000+AR79,5))</f>
        <v>00000</v>
      </c>
      <c r="AL79" s="188" t="str">
        <f t="shared" ref="AL79:AL142" si="320">IF(AM79=0,AN79&amp;"秒"&amp;AO79,AM79&amp;"分"&amp;AN79&amp;"秒"&amp;AO79)</f>
        <v>0秒0</v>
      </c>
      <c r="AM79" s="189">
        <f t="shared" ref="AM79:AM142" si="321">INT(M79/10000)</f>
        <v>0</v>
      </c>
      <c r="AN79" s="189" t="str">
        <f t="shared" ref="AN79:AN142" si="322">RIGHT(INT(M79/100),2)</f>
        <v>0</v>
      </c>
      <c r="AO79" s="189" t="str">
        <f t="shared" ref="AO79:AO142" si="323">RIGHT(INT(M79/1),2)</f>
        <v>0</v>
      </c>
      <c r="AP79" s="189" t="str">
        <f t="shared" ref="AP79:AP142" si="324">INT(M79/100)&amp;"m"&amp;RIGHT(M79,2)</f>
        <v>0m</v>
      </c>
      <c r="AQ79" s="189" t="str">
        <f t="shared" ref="AQ79:AQ142" si="325">M79&amp;"点"</f>
        <v>点</v>
      </c>
      <c r="AR79" s="164">
        <f t="shared" ref="AR79:AR142" si="326">VALUE(M79)</f>
        <v>0</v>
      </c>
      <c r="AS79" s="144" t="str">
        <f t="shared" ref="AS79:AS142" si="327">IF(COUNTIF(J79,"*m*")=0,"",IF($J79="","",COUNTIF($M79,AS$13)))</f>
        <v/>
      </c>
      <c r="AT79" s="164">
        <f t="shared" ref="AT79:AT142" si="328">IF(O79="",0,IF(OR(O79&lt;$AT$12,O79&gt;$AT$13),1,0))</f>
        <v>0</v>
      </c>
      <c r="AU79" s="164">
        <f t="shared" ref="AU79:AU142" si="329">IF($M79="",0,IF($O79="",1,0))</f>
        <v>0</v>
      </c>
      <c r="AV79" s="164">
        <f t="shared" ref="AV79:AV142" si="330">IF($M79="",0,IF($P79="",1,0))</f>
        <v>0</v>
      </c>
      <c r="AW79" s="459"/>
      <c r="AX79" s="459"/>
      <c r="AY79" s="456"/>
      <c r="AZ79" s="576"/>
      <c r="BA79" s="145" t="str">
        <f t="shared" si="309"/>
        <v/>
      </c>
      <c r="BB79" s="145" t="str">
        <f t="shared" si="310"/>
        <v/>
      </c>
      <c r="BC79" s="145" t="str">
        <f t="shared" si="311"/>
        <v/>
      </c>
      <c r="BD79" s="203" t="str">
        <f>IF(J79="","",COUNTIF($BC$14:BC79,BC79))</f>
        <v/>
      </c>
      <c r="BE79" s="1" t="str">
        <f t="shared" ref="BE79:BE142" si="331">IFERROR(BB79*BD79,"")</f>
        <v/>
      </c>
      <c r="BF79" s="447"/>
      <c r="BG79" s="447"/>
      <c r="BH79" s="447"/>
      <c r="BI79" s="447"/>
      <c r="BJ79" s="447"/>
      <c r="BK79" s="450"/>
      <c r="BL79" s="447"/>
      <c r="BM79" s="447"/>
      <c r="BP79" s="450"/>
      <c r="BQ79" s="447"/>
      <c r="BR79" s="447"/>
      <c r="BS79" s="447"/>
      <c r="BT79" s="447"/>
      <c r="BU79" s="447"/>
      <c r="BV79" s="447"/>
    </row>
    <row r="80" spans="1:74" s="1" customFormat="1" ht="18" customHeight="1" thickTop="1" thickBot="1">
      <c r="A80" s="522">
        <v>23</v>
      </c>
      <c r="B80" s="570" t="s">
        <v>1224</v>
      </c>
      <c r="C80" s="572"/>
      <c r="D80" s="572" t="str">
        <f>IF(C80&gt;0,VLOOKUP(C80,女子登録情報!$A$1:$H$2000,3,0),"")</f>
        <v/>
      </c>
      <c r="E80" s="572" t="str">
        <f>IF(C80&gt;0,VLOOKUP(C80,女子登録情報!$A$1:$H$2000,4,0),"")</f>
        <v/>
      </c>
      <c r="F80" s="337" t="str">
        <f>IF(C80&gt;0,VLOOKUP(C80,女子登録情報!$A$1:$H$2000,8,0),"")</f>
        <v/>
      </c>
      <c r="G80" s="553" t="e">
        <f>IF(F81&gt;0,VLOOKUP(F81,女子登録情報!$M$2:$N$48,2,0),"")</f>
        <v>#N/A</v>
      </c>
      <c r="H80" s="553" t="str">
        <f t="shared" ref="H80" si="332">IF(C80&gt;0,TEXT(C80,"100000000"),"000000000")</f>
        <v>000000000</v>
      </c>
      <c r="I80" s="338" t="s">
        <v>26</v>
      </c>
      <c r="J80" s="339"/>
      <c r="K80" s="340" t="str">
        <f>IF(J80&gt;0,VLOOKUP(J80,女子登録情報!$J$1:$K$22,2,0),"")</f>
        <v/>
      </c>
      <c r="L80" s="338" t="s">
        <v>29</v>
      </c>
      <c r="M80" s="185"/>
      <c r="N80" s="341" t="str">
        <f t="shared" si="303"/>
        <v/>
      </c>
      <c r="O80" s="342"/>
      <c r="P80" s="540"/>
      <c r="Q80" s="541"/>
      <c r="R80" s="542"/>
      <c r="S80" s="556"/>
      <c r="T80" s="559"/>
      <c r="W80" s="168">
        <f t="shared" si="312"/>
        <v>0</v>
      </c>
      <c r="X80" s="447" t="str">
        <f t="shared" ref="X80" si="333">IF(C80="","",C80)</f>
        <v/>
      </c>
      <c r="Y80" s="145" t="str">
        <f t="shared" si="304"/>
        <v/>
      </c>
      <c r="Z80" s="145" t="str">
        <f t="shared" si="305"/>
        <v/>
      </c>
      <c r="AA80" s="145" t="str">
        <f t="shared" si="306"/>
        <v/>
      </c>
      <c r="AB80" s="145" t="str">
        <f t="shared" si="307"/>
        <v/>
      </c>
      <c r="AC80" s="178">
        <f t="shared" si="313"/>
        <v>0</v>
      </c>
      <c r="AD80" s="178" t="str">
        <f t="shared" ref="AD80" si="334">IF(D80="","",D80)</f>
        <v/>
      </c>
      <c r="AE80" s="145" t="str">
        <f t="shared" si="314"/>
        <v/>
      </c>
      <c r="AF80" s="145" t="str">
        <f t="shared" si="315"/>
        <v/>
      </c>
      <c r="AG80" s="182" t="str">
        <f t="shared" si="316"/>
        <v/>
      </c>
      <c r="AH80" s="164">
        <f t="shared" si="317"/>
        <v>0</v>
      </c>
      <c r="AJ80" s="164">
        <f t="shared" si="318"/>
        <v>0</v>
      </c>
      <c r="AK80" s="164" t="str">
        <f t="shared" si="319"/>
        <v>00000</v>
      </c>
      <c r="AL80" s="188" t="str">
        <f t="shared" si="320"/>
        <v>0秒0</v>
      </c>
      <c r="AM80" s="189">
        <f t="shared" si="321"/>
        <v>0</v>
      </c>
      <c r="AN80" s="189" t="str">
        <f t="shared" si="322"/>
        <v>0</v>
      </c>
      <c r="AO80" s="189" t="str">
        <f t="shared" si="323"/>
        <v>0</v>
      </c>
      <c r="AP80" s="189" t="str">
        <f t="shared" si="324"/>
        <v>0m</v>
      </c>
      <c r="AQ80" s="189" t="str">
        <f t="shared" si="325"/>
        <v>点</v>
      </c>
      <c r="AR80" s="164">
        <f t="shared" si="326"/>
        <v>0</v>
      </c>
      <c r="AS80" s="144" t="str">
        <f t="shared" si="327"/>
        <v/>
      </c>
      <c r="AT80" s="164">
        <f t="shared" si="328"/>
        <v>0</v>
      </c>
      <c r="AU80" s="164">
        <f t="shared" si="329"/>
        <v>0</v>
      </c>
      <c r="AV80" s="164">
        <f t="shared" si="330"/>
        <v>0</v>
      </c>
      <c r="AW80" s="457">
        <f>IF(S80="",0,COUNTA($S$14:S82))</f>
        <v>0</v>
      </c>
      <c r="AX80" s="457">
        <f>IF(T80="",0,COUNTA($T$14:T82))</f>
        <v>0</v>
      </c>
      <c r="AY80" s="454">
        <f>IF(OR($K80="20200",$K81="20200",$K82="20200"),COUNTIF($K$14:K82,"20200"),0)</f>
        <v>0</v>
      </c>
      <c r="AZ80" s="574">
        <f>IF($AY80=0,0,INDEX($M80:$M82,MATCH("20200",$K80:$K82,0),1))</f>
        <v>0</v>
      </c>
      <c r="BA80" s="145" t="str">
        <f t="shared" si="309"/>
        <v/>
      </c>
      <c r="BB80" s="145" t="str">
        <f t="shared" si="310"/>
        <v/>
      </c>
      <c r="BC80" s="145" t="str">
        <f t="shared" si="311"/>
        <v/>
      </c>
      <c r="BD80" s="203" t="str">
        <f>IF(J80="","",COUNTIF($BC$14:BC80,BC80))</f>
        <v/>
      </c>
      <c r="BE80" s="1" t="str">
        <f t="shared" si="331"/>
        <v/>
      </c>
      <c r="BF80" s="447" t="str">
        <f>IF(D80="","",COUNTIF($AD$14:AD80,AD80))</f>
        <v/>
      </c>
      <c r="BG80" s="447">
        <f t="shared" ref="BG80" si="335">IF(BF80=1,BF80,0)</f>
        <v>0</v>
      </c>
      <c r="BH80" s="447" t="str">
        <f t="shared" ref="BH80:BJ80" si="336">IF(D80="","",$BL80)</f>
        <v/>
      </c>
      <c r="BI80" s="447" t="str">
        <f t="shared" si="336"/>
        <v/>
      </c>
      <c r="BJ80" s="447" t="str">
        <f t="shared" si="336"/>
        <v/>
      </c>
      <c r="BK80" s="448" t="str">
        <f t="shared" ref="BK80" si="337">IFERROR(IF(G80="","",BL80),"")</f>
        <v/>
      </c>
      <c r="BL80" s="447">
        <v>23</v>
      </c>
      <c r="BM80" s="447">
        <f t="shared" ref="BM80" si="338">IF(C80&gt;0,"",IF(COUNTIF(BH80:BK82,BL80)=4,"",1))</f>
        <v>1</v>
      </c>
      <c r="BP80" s="448" t="str">
        <f t="shared" ref="BP80" si="339">IF(AD80="","",IF(AND(COUNTA(J80:J82)=0,COUNTA(S80:T82)=0),1,""))</f>
        <v/>
      </c>
      <c r="BQ80" s="447">
        <f t="shared" ref="BQ80" si="340">IF(AND($AD80="",COUNTA(S80)&gt;0),1,0)</f>
        <v>0</v>
      </c>
      <c r="BR80" s="447">
        <f t="shared" ref="BR80" si="341">IF(AND($AD80="",COUNTA(T80)&gt;0),1,0)</f>
        <v>0</v>
      </c>
      <c r="BS80" s="447" t="str">
        <f t="shared" ref="BS80" si="342">D80&amp;"-"&amp;S80</f>
        <v>-</v>
      </c>
      <c r="BT80" s="447" t="str">
        <f>IF(S80="","",COUNTIF($BS$14:BS80,BS80))</f>
        <v/>
      </c>
      <c r="BU80" s="447" t="str">
        <f t="shared" ref="BU80" si="343">D80&amp;"-"&amp;T80</f>
        <v>-</v>
      </c>
      <c r="BV80" s="447" t="str">
        <f>IF(T80="","",COUNTIF($BU$14:BU80,BU80))</f>
        <v/>
      </c>
    </row>
    <row r="81" spans="1:74" s="1" customFormat="1" ht="18" customHeight="1" thickBot="1">
      <c r="A81" s="523"/>
      <c r="B81" s="571"/>
      <c r="C81" s="573"/>
      <c r="D81" s="573"/>
      <c r="E81" s="573"/>
      <c r="F81" s="343" t="str">
        <f>IF(C80&gt;0,VLOOKUP(C80,女子登録情報!$A$1:$H$2000,5,0),"")</f>
        <v/>
      </c>
      <c r="G81" s="554"/>
      <c r="H81" s="554"/>
      <c r="I81" s="344" t="s">
        <v>30</v>
      </c>
      <c r="J81" s="339"/>
      <c r="K81" s="340" t="str">
        <f>IF(J81&gt;0,VLOOKUP(J81,女子登録情報!$J$1:$K$22,2,0),"")</f>
        <v/>
      </c>
      <c r="L81" s="344" t="s">
        <v>31</v>
      </c>
      <c r="M81" s="345"/>
      <c r="N81" s="341" t="str">
        <f t="shared" si="303"/>
        <v/>
      </c>
      <c r="O81" s="342"/>
      <c r="P81" s="562"/>
      <c r="Q81" s="563"/>
      <c r="R81" s="564"/>
      <c r="S81" s="557"/>
      <c r="T81" s="560"/>
      <c r="W81" s="168">
        <f t="shared" si="312"/>
        <v>0</v>
      </c>
      <c r="X81" s="447"/>
      <c r="Y81" s="145" t="str">
        <f t="shared" si="304"/>
        <v/>
      </c>
      <c r="Z81" s="145" t="str">
        <f t="shared" si="305"/>
        <v/>
      </c>
      <c r="AA81" s="145" t="str">
        <f t="shared" si="306"/>
        <v/>
      </c>
      <c r="AB81" s="145" t="str">
        <f t="shared" si="307"/>
        <v/>
      </c>
      <c r="AC81" s="178">
        <f t="shared" si="313"/>
        <v>0</v>
      </c>
      <c r="AD81" s="178" t="str">
        <f t="shared" ref="AD81:AD82" si="344">AD80</f>
        <v/>
      </c>
      <c r="AE81" s="145" t="str">
        <f t="shared" si="314"/>
        <v/>
      </c>
      <c r="AF81" s="145" t="str">
        <f t="shared" si="315"/>
        <v/>
      </c>
      <c r="AG81" s="182" t="str">
        <f t="shared" si="316"/>
        <v/>
      </c>
      <c r="AH81" s="164">
        <f t="shared" si="317"/>
        <v>0</v>
      </c>
      <c r="AJ81" s="164">
        <f t="shared" si="318"/>
        <v>0</v>
      </c>
      <c r="AK81" s="164" t="str">
        <f t="shared" si="319"/>
        <v>00000</v>
      </c>
      <c r="AL81" s="188" t="str">
        <f t="shared" si="320"/>
        <v>0秒0</v>
      </c>
      <c r="AM81" s="189">
        <f t="shared" si="321"/>
        <v>0</v>
      </c>
      <c r="AN81" s="189" t="str">
        <f t="shared" si="322"/>
        <v>0</v>
      </c>
      <c r="AO81" s="189" t="str">
        <f t="shared" si="323"/>
        <v>0</v>
      </c>
      <c r="AP81" s="189" t="str">
        <f t="shared" si="324"/>
        <v>0m</v>
      </c>
      <c r="AQ81" s="189" t="str">
        <f t="shared" si="325"/>
        <v>点</v>
      </c>
      <c r="AR81" s="164">
        <f t="shared" si="326"/>
        <v>0</v>
      </c>
      <c r="AS81" s="144" t="str">
        <f t="shared" si="327"/>
        <v/>
      </c>
      <c r="AT81" s="164">
        <f t="shared" si="328"/>
        <v>0</v>
      </c>
      <c r="AU81" s="164">
        <f t="shared" si="329"/>
        <v>0</v>
      </c>
      <c r="AV81" s="164">
        <f t="shared" si="330"/>
        <v>0</v>
      </c>
      <c r="AW81" s="458"/>
      <c r="AX81" s="458"/>
      <c r="AY81" s="455"/>
      <c r="AZ81" s="575"/>
      <c r="BA81" s="145" t="str">
        <f t="shared" si="309"/>
        <v/>
      </c>
      <c r="BB81" s="145" t="str">
        <f t="shared" si="310"/>
        <v/>
      </c>
      <c r="BC81" s="145" t="str">
        <f t="shared" si="311"/>
        <v/>
      </c>
      <c r="BD81" s="203" t="str">
        <f>IF(J81="","",COUNTIF($BC$14:BC81,BC81))</f>
        <v/>
      </c>
      <c r="BE81" s="1" t="str">
        <f t="shared" si="331"/>
        <v/>
      </c>
      <c r="BF81" s="447"/>
      <c r="BG81" s="447"/>
      <c r="BH81" s="447"/>
      <c r="BI81" s="447"/>
      <c r="BJ81" s="447"/>
      <c r="BK81" s="449"/>
      <c r="BL81" s="447"/>
      <c r="BM81" s="447"/>
      <c r="BP81" s="449"/>
      <c r="BQ81" s="447"/>
      <c r="BR81" s="447"/>
      <c r="BS81" s="447"/>
      <c r="BT81" s="447"/>
      <c r="BU81" s="447"/>
      <c r="BV81" s="447"/>
    </row>
    <row r="82" spans="1:74" s="1" customFormat="1" ht="18" customHeight="1" thickBot="1">
      <c r="A82" s="524"/>
      <c r="B82" s="346" t="s">
        <v>32</v>
      </c>
      <c r="C82" s="347"/>
      <c r="D82" s="355"/>
      <c r="E82" s="355"/>
      <c r="F82" s="356"/>
      <c r="G82" s="555"/>
      <c r="H82" s="555"/>
      <c r="I82" s="348" t="s">
        <v>33</v>
      </c>
      <c r="J82" s="349"/>
      <c r="K82" s="340" t="str">
        <f>IF(J82&gt;0,VLOOKUP(J82,女子登録情報!$J$1:$K$22,2,0),"")</f>
        <v/>
      </c>
      <c r="L82" s="350" t="s">
        <v>34</v>
      </c>
      <c r="M82" s="351"/>
      <c r="N82" s="341" t="str">
        <f t="shared" si="303"/>
        <v/>
      </c>
      <c r="O82" s="352"/>
      <c r="P82" s="567"/>
      <c r="Q82" s="568"/>
      <c r="R82" s="569"/>
      <c r="S82" s="558"/>
      <c r="T82" s="561"/>
      <c r="W82" s="168">
        <f t="shared" si="312"/>
        <v>0</v>
      </c>
      <c r="X82" s="447"/>
      <c r="Y82" s="145" t="str">
        <f t="shared" si="304"/>
        <v/>
      </c>
      <c r="Z82" s="145" t="str">
        <f t="shared" si="305"/>
        <v/>
      </c>
      <c r="AA82" s="145" t="str">
        <f t="shared" si="306"/>
        <v/>
      </c>
      <c r="AB82" s="145" t="str">
        <f t="shared" si="307"/>
        <v/>
      </c>
      <c r="AC82" s="178">
        <f t="shared" si="313"/>
        <v>0</v>
      </c>
      <c r="AD82" s="178" t="str">
        <f t="shared" si="344"/>
        <v/>
      </c>
      <c r="AE82" s="145" t="str">
        <f t="shared" si="314"/>
        <v/>
      </c>
      <c r="AF82" s="145" t="str">
        <f t="shared" si="315"/>
        <v/>
      </c>
      <c r="AG82" s="182" t="str">
        <f t="shared" si="316"/>
        <v/>
      </c>
      <c r="AH82" s="164">
        <f t="shared" si="317"/>
        <v>0</v>
      </c>
      <c r="AJ82" s="164">
        <f t="shared" si="318"/>
        <v>0</v>
      </c>
      <c r="AK82" s="164" t="str">
        <f t="shared" si="319"/>
        <v>00000</v>
      </c>
      <c r="AL82" s="188" t="str">
        <f t="shared" si="320"/>
        <v>0秒0</v>
      </c>
      <c r="AM82" s="189">
        <f t="shared" si="321"/>
        <v>0</v>
      </c>
      <c r="AN82" s="189" t="str">
        <f t="shared" si="322"/>
        <v>0</v>
      </c>
      <c r="AO82" s="189" t="str">
        <f t="shared" si="323"/>
        <v>0</v>
      </c>
      <c r="AP82" s="189" t="str">
        <f t="shared" si="324"/>
        <v>0m</v>
      </c>
      <c r="AQ82" s="189" t="str">
        <f t="shared" si="325"/>
        <v>点</v>
      </c>
      <c r="AR82" s="164">
        <f t="shared" si="326"/>
        <v>0</v>
      </c>
      <c r="AS82" s="144" t="str">
        <f t="shared" si="327"/>
        <v/>
      </c>
      <c r="AT82" s="164">
        <f t="shared" si="328"/>
        <v>0</v>
      </c>
      <c r="AU82" s="164">
        <f t="shared" si="329"/>
        <v>0</v>
      </c>
      <c r="AV82" s="164">
        <f t="shared" si="330"/>
        <v>0</v>
      </c>
      <c r="AW82" s="459"/>
      <c r="AX82" s="459"/>
      <c r="AY82" s="456"/>
      <c r="AZ82" s="576"/>
      <c r="BA82" s="145" t="str">
        <f t="shared" si="309"/>
        <v/>
      </c>
      <c r="BB82" s="145" t="str">
        <f t="shared" si="310"/>
        <v/>
      </c>
      <c r="BC82" s="145" t="str">
        <f t="shared" si="311"/>
        <v/>
      </c>
      <c r="BD82" s="203" t="str">
        <f>IF(J82="","",COUNTIF($BC$14:BC82,BC82))</f>
        <v/>
      </c>
      <c r="BE82" s="1" t="str">
        <f t="shared" si="331"/>
        <v/>
      </c>
      <c r="BF82" s="447"/>
      <c r="BG82" s="447"/>
      <c r="BH82" s="447"/>
      <c r="BI82" s="447"/>
      <c r="BJ82" s="447"/>
      <c r="BK82" s="450"/>
      <c r="BL82" s="447"/>
      <c r="BM82" s="447"/>
      <c r="BP82" s="450"/>
      <c r="BQ82" s="447"/>
      <c r="BR82" s="447"/>
      <c r="BS82" s="447"/>
      <c r="BT82" s="447"/>
      <c r="BU82" s="447"/>
      <c r="BV82" s="447"/>
    </row>
    <row r="83" spans="1:74" s="1" customFormat="1" ht="18" customHeight="1" thickTop="1" thickBot="1">
      <c r="A83" s="522">
        <v>24</v>
      </c>
      <c r="B83" s="570" t="s">
        <v>1224</v>
      </c>
      <c r="C83" s="572"/>
      <c r="D83" s="572" t="str">
        <f>IF(C83&gt;0,VLOOKUP(C83,女子登録情報!$A$1:$H$2000,3,0),"")</f>
        <v/>
      </c>
      <c r="E83" s="572" t="str">
        <f>IF(C83&gt;0,VLOOKUP(C83,女子登録情報!$A$1:$H$2000,4,0),"")</f>
        <v/>
      </c>
      <c r="F83" s="337" t="str">
        <f>IF(C83&gt;0,VLOOKUP(C83,女子登録情報!$A$1:$H$2000,8,0),"")</f>
        <v/>
      </c>
      <c r="G83" s="553" t="e">
        <f>IF(F84&gt;0,VLOOKUP(F84,女子登録情報!$M$2:$N$48,2,0),"")</f>
        <v>#N/A</v>
      </c>
      <c r="H83" s="553" t="str">
        <f t="shared" ref="H83" si="345">IF(C83&gt;0,TEXT(C83,"100000000"),"000000000")</f>
        <v>000000000</v>
      </c>
      <c r="I83" s="338" t="s">
        <v>26</v>
      </c>
      <c r="J83" s="339"/>
      <c r="K83" s="340" t="str">
        <f>IF(J83&gt;0,VLOOKUP(J83,女子登録情報!$J$1:$K$22,2,0),"")</f>
        <v/>
      </c>
      <c r="L83" s="338" t="s">
        <v>29</v>
      </c>
      <c r="M83" s="185"/>
      <c r="N83" s="341" t="str">
        <f t="shared" si="303"/>
        <v/>
      </c>
      <c r="O83" s="342"/>
      <c r="P83" s="540"/>
      <c r="Q83" s="541"/>
      <c r="R83" s="542"/>
      <c r="S83" s="556"/>
      <c r="T83" s="559"/>
      <c r="W83" s="168">
        <f t="shared" si="312"/>
        <v>0</v>
      </c>
      <c r="X83" s="447" t="str">
        <f t="shared" ref="X83" si="346">IF(C83="","",C83)</f>
        <v/>
      </c>
      <c r="Y83" s="145" t="str">
        <f t="shared" si="304"/>
        <v/>
      </c>
      <c r="Z83" s="145" t="str">
        <f t="shared" si="305"/>
        <v/>
      </c>
      <c r="AA83" s="145" t="str">
        <f t="shared" si="306"/>
        <v/>
      </c>
      <c r="AB83" s="145" t="str">
        <f t="shared" si="307"/>
        <v/>
      </c>
      <c r="AC83" s="178">
        <f t="shared" si="313"/>
        <v>0</v>
      </c>
      <c r="AD83" s="178" t="str">
        <f t="shared" ref="AD83" si="347">IF(D83="","",D83)</f>
        <v/>
      </c>
      <c r="AE83" s="145" t="str">
        <f t="shared" si="314"/>
        <v/>
      </c>
      <c r="AF83" s="145" t="str">
        <f t="shared" si="315"/>
        <v/>
      </c>
      <c r="AG83" s="182" t="str">
        <f t="shared" si="316"/>
        <v/>
      </c>
      <c r="AH83" s="164">
        <f t="shared" si="317"/>
        <v>0</v>
      </c>
      <c r="AJ83" s="164">
        <f t="shared" si="318"/>
        <v>0</v>
      </c>
      <c r="AK83" s="164" t="str">
        <f t="shared" si="319"/>
        <v>00000</v>
      </c>
      <c r="AL83" s="188" t="str">
        <f t="shared" si="320"/>
        <v>0秒0</v>
      </c>
      <c r="AM83" s="189">
        <f t="shared" si="321"/>
        <v>0</v>
      </c>
      <c r="AN83" s="189" t="str">
        <f t="shared" si="322"/>
        <v>0</v>
      </c>
      <c r="AO83" s="189" t="str">
        <f t="shared" si="323"/>
        <v>0</v>
      </c>
      <c r="AP83" s="189" t="str">
        <f t="shared" si="324"/>
        <v>0m</v>
      </c>
      <c r="AQ83" s="189" t="str">
        <f t="shared" si="325"/>
        <v>点</v>
      </c>
      <c r="AR83" s="164">
        <f t="shared" si="326"/>
        <v>0</v>
      </c>
      <c r="AS83" s="144" t="str">
        <f t="shared" si="327"/>
        <v/>
      </c>
      <c r="AT83" s="164">
        <f t="shared" si="328"/>
        <v>0</v>
      </c>
      <c r="AU83" s="164">
        <f t="shared" si="329"/>
        <v>0</v>
      </c>
      <c r="AV83" s="164">
        <f t="shared" si="330"/>
        <v>0</v>
      </c>
      <c r="AW83" s="457">
        <f>IF(S83="",0,COUNTA($S$14:S85))</f>
        <v>0</v>
      </c>
      <c r="AX83" s="457">
        <f>IF(T83="",0,COUNTA($T$14:T85))</f>
        <v>0</v>
      </c>
      <c r="AY83" s="454">
        <f>IF(OR($K83="20200",$K84="20200",$K85="20200"),COUNTIF($K$14:K85,"20200"),0)</f>
        <v>0</v>
      </c>
      <c r="AZ83" s="574">
        <f>IF($AY83=0,0,INDEX($M83:$M85,MATCH("20200",$K83:$K85,0),1))</f>
        <v>0</v>
      </c>
      <c r="BA83" s="145" t="str">
        <f t="shared" si="309"/>
        <v/>
      </c>
      <c r="BB83" s="145" t="str">
        <f t="shared" si="310"/>
        <v/>
      </c>
      <c r="BC83" s="145" t="str">
        <f t="shared" si="311"/>
        <v/>
      </c>
      <c r="BD83" s="203" t="str">
        <f>IF(J83="","",COUNTIF($BC$14:BC83,BC83))</f>
        <v/>
      </c>
      <c r="BE83" s="1" t="str">
        <f t="shared" si="331"/>
        <v/>
      </c>
      <c r="BF83" s="447" t="str">
        <f>IF(D83="","",COUNTIF($AD$14:AD83,AD83))</f>
        <v/>
      </c>
      <c r="BG83" s="447">
        <f t="shared" ref="BG83" si="348">IF(BF83=1,BF83,0)</f>
        <v>0</v>
      </c>
      <c r="BH83" s="447" t="str">
        <f t="shared" ref="BH83:BJ83" si="349">IF(D83="","",$BL83)</f>
        <v/>
      </c>
      <c r="BI83" s="447" t="str">
        <f t="shared" si="349"/>
        <v/>
      </c>
      <c r="BJ83" s="447" t="str">
        <f t="shared" si="349"/>
        <v/>
      </c>
      <c r="BK83" s="448" t="str">
        <f t="shared" ref="BK83" si="350">IFERROR(IF(G83="","",BL83),"")</f>
        <v/>
      </c>
      <c r="BL83" s="447">
        <v>24</v>
      </c>
      <c r="BM83" s="447">
        <f t="shared" ref="BM83" si="351">IF(C83&gt;0,"",IF(COUNTIF(BH83:BK85,BL83)=4,"",1))</f>
        <v>1</v>
      </c>
      <c r="BP83" s="448" t="str">
        <f t="shared" ref="BP83" si="352">IF(AD83="","",IF(AND(COUNTA(J83:J85)=0,COUNTA(S83:T85)=0),1,""))</f>
        <v/>
      </c>
      <c r="BQ83" s="447">
        <f t="shared" ref="BQ83" si="353">IF(AND($AD83="",COUNTA(S83)&gt;0),1,0)</f>
        <v>0</v>
      </c>
      <c r="BR83" s="447">
        <f t="shared" ref="BR83" si="354">IF(AND($AD83="",COUNTA(T83)&gt;0),1,0)</f>
        <v>0</v>
      </c>
      <c r="BS83" s="447" t="str">
        <f t="shared" ref="BS83" si="355">D83&amp;"-"&amp;S83</f>
        <v>-</v>
      </c>
      <c r="BT83" s="447" t="str">
        <f>IF(S83="","",COUNTIF($BS$14:BS83,BS83))</f>
        <v/>
      </c>
      <c r="BU83" s="447" t="str">
        <f t="shared" ref="BU83" si="356">D83&amp;"-"&amp;T83</f>
        <v>-</v>
      </c>
      <c r="BV83" s="447" t="str">
        <f>IF(T83="","",COUNTIF($BU$14:BU83,BU83))</f>
        <v/>
      </c>
    </row>
    <row r="84" spans="1:74" s="1" customFormat="1" ht="18" customHeight="1" thickBot="1">
      <c r="A84" s="523"/>
      <c r="B84" s="571"/>
      <c r="C84" s="573"/>
      <c r="D84" s="573"/>
      <c r="E84" s="573"/>
      <c r="F84" s="343" t="str">
        <f>IF(C83&gt;0,VLOOKUP(C83,女子登録情報!$A$1:$H$2000,5,0),"")</f>
        <v/>
      </c>
      <c r="G84" s="554"/>
      <c r="H84" s="554"/>
      <c r="I84" s="344" t="s">
        <v>30</v>
      </c>
      <c r="J84" s="339"/>
      <c r="K84" s="340" t="str">
        <f>IF(J84&gt;0,VLOOKUP(J84,女子登録情報!$J$1:$K$22,2,0),"")</f>
        <v/>
      </c>
      <c r="L84" s="344" t="s">
        <v>31</v>
      </c>
      <c r="M84" s="345"/>
      <c r="N84" s="341" t="str">
        <f t="shared" si="303"/>
        <v/>
      </c>
      <c r="O84" s="342"/>
      <c r="P84" s="562"/>
      <c r="Q84" s="563"/>
      <c r="R84" s="564"/>
      <c r="S84" s="557"/>
      <c r="T84" s="560"/>
      <c r="W84" s="168">
        <f t="shared" si="312"/>
        <v>0</v>
      </c>
      <c r="X84" s="447"/>
      <c r="Y84" s="145" t="str">
        <f t="shared" si="304"/>
        <v/>
      </c>
      <c r="Z84" s="145" t="str">
        <f t="shared" si="305"/>
        <v/>
      </c>
      <c r="AA84" s="145" t="str">
        <f t="shared" si="306"/>
        <v/>
      </c>
      <c r="AB84" s="145" t="str">
        <f t="shared" si="307"/>
        <v/>
      </c>
      <c r="AC84" s="178">
        <f t="shared" si="313"/>
        <v>0</v>
      </c>
      <c r="AD84" s="178" t="str">
        <f t="shared" ref="AD84:AD85" si="357">AD83</f>
        <v/>
      </c>
      <c r="AE84" s="145" t="str">
        <f t="shared" si="314"/>
        <v/>
      </c>
      <c r="AF84" s="145" t="str">
        <f t="shared" si="315"/>
        <v/>
      </c>
      <c r="AG84" s="182" t="str">
        <f t="shared" si="316"/>
        <v/>
      </c>
      <c r="AH84" s="164">
        <f t="shared" si="317"/>
        <v>0</v>
      </c>
      <c r="AJ84" s="164">
        <f t="shared" si="318"/>
        <v>0</v>
      </c>
      <c r="AK84" s="164" t="str">
        <f t="shared" si="319"/>
        <v>00000</v>
      </c>
      <c r="AL84" s="188" t="str">
        <f t="shared" si="320"/>
        <v>0秒0</v>
      </c>
      <c r="AM84" s="189">
        <f t="shared" si="321"/>
        <v>0</v>
      </c>
      <c r="AN84" s="189" t="str">
        <f t="shared" si="322"/>
        <v>0</v>
      </c>
      <c r="AO84" s="189" t="str">
        <f t="shared" si="323"/>
        <v>0</v>
      </c>
      <c r="AP84" s="189" t="str">
        <f t="shared" si="324"/>
        <v>0m</v>
      </c>
      <c r="AQ84" s="189" t="str">
        <f t="shared" si="325"/>
        <v>点</v>
      </c>
      <c r="AR84" s="164">
        <f t="shared" si="326"/>
        <v>0</v>
      </c>
      <c r="AS84" s="144" t="str">
        <f t="shared" si="327"/>
        <v/>
      </c>
      <c r="AT84" s="164">
        <f t="shared" si="328"/>
        <v>0</v>
      </c>
      <c r="AU84" s="164">
        <f t="shared" si="329"/>
        <v>0</v>
      </c>
      <c r="AV84" s="164">
        <f t="shared" si="330"/>
        <v>0</v>
      </c>
      <c r="AW84" s="458"/>
      <c r="AX84" s="458"/>
      <c r="AY84" s="455"/>
      <c r="AZ84" s="575"/>
      <c r="BA84" s="145" t="str">
        <f t="shared" si="309"/>
        <v/>
      </c>
      <c r="BB84" s="145" t="str">
        <f t="shared" si="310"/>
        <v/>
      </c>
      <c r="BC84" s="145" t="str">
        <f t="shared" si="311"/>
        <v/>
      </c>
      <c r="BD84" s="203" t="str">
        <f>IF(J84="","",COUNTIF($BC$14:BC84,BC84))</f>
        <v/>
      </c>
      <c r="BE84" s="1" t="str">
        <f t="shared" si="331"/>
        <v/>
      </c>
      <c r="BF84" s="447"/>
      <c r="BG84" s="447"/>
      <c r="BH84" s="447"/>
      <c r="BI84" s="447"/>
      <c r="BJ84" s="447"/>
      <c r="BK84" s="449"/>
      <c r="BL84" s="447"/>
      <c r="BM84" s="447"/>
      <c r="BP84" s="449"/>
      <c r="BQ84" s="447"/>
      <c r="BR84" s="447"/>
      <c r="BS84" s="447"/>
      <c r="BT84" s="447"/>
      <c r="BU84" s="447"/>
      <c r="BV84" s="447"/>
    </row>
    <row r="85" spans="1:74" s="1" customFormat="1" ht="18" customHeight="1" thickBot="1">
      <c r="A85" s="524"/>
      <c r="B85" s="346" t="s">
        <v>32</v>
      </c>
      <c r="C85" s="347"/>
      <c r="D85" s="357"/>
      <c r="E85" s="355"/>
      <c r="F85" s="356"/>
      <c r="G85" s="555"/>
      <c r="H85" s="555"/>
      <c r="I85" s="348" t="s">
        <v>33</v>
      </c>
      <c r="J85" s="349"/>
      <c r="K85" s="340" t="str">
        <f>IF(J85&gt;0,VLOOKUP(J85,女子登録情報!$J$1:$K$22,2,0),"")</f>
        <v/>
      </c>
      <c r="L85" s="350" t="s">
        <v>34</v>
      </c>
      <c r="M85" s="351"/>
      <c r="N85" s="341" t="str">
        <f t="shared" si="303"/>
        <v/>
      </c>
      <c r="O85" s="352"/>
      <c r="P85" s="567"/>
      <c r="Q85" s="568"/>
      <c r="R85" s="569"/>
      <c r="S85" s="558"/>
      <c r="T85" s="561"/>
      <c r="W85" s="168">
        <f t="shared" si="312"/>
        <v>0</v>
      </c>
      <c r="X85" s="447"/>
      <c r="Y85" s="145" t="str">
        <f t="shared" si="304"/>
        <v/>
      </c>
      <c r="Z85" s="145" t="str">
        <f t="shared" si="305"/>
        <v/>
      </c>
      <c r="AA85" s="145" t="str">
        <f t="shared" si="306"/>
        <v/>
      </c>
      <c r="AB85" s="145" t="str">
        <f t="shared" si="307"/>
        <v/>
      </c>
      <c r="AC85" s="178">
        <f t="shared" si="313"/>
        <v>0</v>
      </c>
      <c r="AD85" s="178" t="str">
        <f t="shared" si="357"/>
        <v/>
      </c>
      <c r="AE85" s="145" t="str">
        <f t="shared" si="314"/>
        <v/>
      </c>
      <c r="AF85" s="145" t="str">
        <f t="shared" si="315"/>
        <v/>
      </c>
      <c r="AG85" s="182" t="str">
        <f t="shared" si="316"/>
        <v/>
      </c>
      <c r="AH85" s="164">
        <f t="shared" si="317"/>
        <v>0</v>
      </c>
      <c r="AJ85" s="164">
        <f t="shared" si="318"/>
        <v>0</v>
      </c>
      <c r="AK85" s="164" t="str">
        <f t="shared" si="319"/>
        <v>00000</v>
      </c>
      <c r="AL85" s="188" t="str">
        <f t="shared" si="320"/>
        <v>0秒0</v>
      </c>
      <c r="AM85" s="189">
        <f t="shared" si="321"/>
        <v>0</v>
      </c>
      <c r="AN85" s="189" t="str">
        <f t="shared" si="322"/>
        <v>0</v>
      </c>
      <c r="AO85" s="189" t="str">
        <f t="shared" si="323"/>
        <v>0</v>
      </c>
      <c r="AP85" s="189" t="str">
        <f t="shared" si="324"/>
        <v>0m</v>
      </c>
      <c r="AQ85" s="189" t="str">
        <f t="shared" si="325"/>
        <v>点</v>
      </c>
      <c r="AR85" s="164">
        <f t="shared" si="326"/>
        <v>0</v>
      </c>
      <c r="AS85" s="144" t="str">
        <f t="shared" si="327"/>
        <v/>
      </c>
      <c r="AT85" s="164">
        <f t="shared" si="328"/>
        <v>0</v>
      </c>
      <c r="AU85" s="164">
        <f t="shared" si="329"/>
        <v>0</v>
      </c>
      <c r="AV85" s="164">
        <f t="shared" si="330"/>
        <v>0</v>
      </c>
      <c r="AW85" s="459"/>
      <c r="AX85" s="459"/>
      <c r="AY85" s="456"/>
      <c r="AZ85" s="576"/>
      <c r="BA85" s="145" t="str">
        <f t="shared" si="309"/>
        <v/>
      </c>
      <c r="BB85" s="145" t="str">
        <f t="shared" si="310"/>
        <v/>
      </c>
      <c r="BC85" s="145" t="str">
        <f t="shared" si="311"/>
        <v/>
      </c>
      <c r="BD85" s="203" t="str">
        <f>IF(J85="","",COUNTIF($BC$14:BC85,BC85))</f>
        <v/>
      </c>
      <c r="BE85" s="1" t="str">
        <f t="shared" si="331"/>
        <v/>
      </c>
      <c r="BF85" s="447"/>
      <c r="BG85" s="447"/>
      <c r="BH85" s="447"/>
      <c r="BI85" s="447"/>
      <c r="BJ85" s="447"/>
      <c r="BK85" s="450"/>
      <c r="BL85" s="447"/>
      <c r="BM85" s="447"/>
      <c r="BP85" s="450"/>
      <c r="BQ85" s="447"/>
      <c r="BR85" s="447"/>
      <c r="BS85" s="447"/>
      <c r="BT85" s="447"/>
      <c r="BU85" s="447"/>
      <c r="BV85" s="447"/>
    </row>
    <row r="86" spans="1:74" s="1" customFormat="1" ht="18" customHeight="1" thickTop="1" thickBot="1">
      <c r="A86" s="522">
        <v>25</v>
      </c>
      <c r="B86" s="570" t="s">
        <v>1224</v>
      </c>
      <c r="C86" s="572"/>
      <c r="D86" s="572" t="str">
        <f>IF(C86&gt;0,VLOOKUP(C86,女子登録情報!$A$1:$H$2000,3,0),"")</f>
        <v/>
      </c>
      <c r="E86" s="572" t="str">
        <f>IF(C86&gt;0,VLOOKUP(C86,女子登録情報!$A$1:$H$2000,4,0),"")</f>
        <v/>
      </c>
      <c r="F86" s="337" t="str">
        <f>IF(C86&gt;0,VLOOKUP(C86,女子登録情報!$A$1:$H$2000,8,0),"")</f>
        <v/>
      </c>
      <c r="G86" s="553" t="e">
        <f>IF(F87&gt;0,VLOOKUP(F87,女子登録情報!$M$2:$N$48,2,0),"")</f>
        <v>#N/A</v>
      </c>
      <c r="H86" s="553" t="str">
        <f t="shared" ref="H86" si="358">IF(C86&gt;0,TEXT(C86,"100000000"),"000000000")</f>
        <v>000000000</v>
      </c>
      <c r="I86" s="338" t="s">
        <v>26</v>
      </c>
      <c r="J86" s="339"/>
      <c r="K86" s="340" t="str">
        <f>IF(J86&gt;0,VLOOKUP(J86,女子登録情報!$J$1:$K$22,2,0),"")</f>
        <v/>
      </c>
      <c r="L86" s="338" t="s">
        <v>29</v>
      </c>
      <c r="M86" s="185"/>
      <c r="N86" s="341" t="str">
        <f t="shared" si="303"/>
        <v/>
      </c>
      <c r="O86" s="342"/>
      <c r="P86" s="540"/>
      <c r="Q86" s="541"/>
      <c r="R86" s="542"/>
      <c r="S86" s="556"/>
      <c r="T86" s="559"/>
      <c r="W86" s="168">
        <f t="shared" si="312"/>
        <v>0</v>
      </c>
      <c r="X86" s="447" t="str">
        <f t="shared" ref="X86" si="359">IF(C86="","",C86)</f>
        <v/>
      </c>
      <c r="Y86" s="145" t="str">
        <f t="shared" si="304"/>
        <v/>
      </c>
      <c r="Z86" s="145" t="str">
        <f t="shared" si="305"/>
        <v/>
      </c>
      <c r="AA86" s="145" t="str">
        <f t="shared" si="306"/>
        <v/>
      </c>
      <c r="AB86" s="145" t="str">
        <f t="shared" si="307"/>
        <v/>
      </c>
      <c r="AC86" s="178">
        <f t="shared" si="313"/>
        <v>0</v>
      </c>
      <c r="AD86" s="178" t="str">
        <f t="shared" ref="AD86" si="360">IF(D86="","",D86)</f>
        <v/>
      </c>
      <c r="AE86" s="145" t="str">
        <f t="shared" si="314"/>
        <v/>
      </c>
      <c r="AF86" s="145" t="str">
        <f t="shared" si="315"/>
        <v/>
      </c>
      <c r="AG86" s="182" t="str">
        <f t="shared" si="316"/>
        <v/>
      </c>
      <c r="AH86" s="164">
        <f t="shared" si="317"/>
        <v>0</v>
      </c>
      <c r="AJ86" s="164">
        <f t="shared" si="318"/>
        <v>0</v>
      </c>
      <c r="AK86" s="164" t="str">
        <f t="shared" si="319"/>
        <v>00000</v>
      </c>
      <c r="AL86" s="188" t="str">
        <f t="shared" si="320"/>
        <v>0秒0</v>
      </c>
      <c r="AM86" s="189">
        <f t="shared" si="321"/>
        <v>0</v>
      </c>
      <c r="AN86" s="189" t="str">
        <f t="shared" si="322"/>
        <v>0</v>
      </c>
      <c r="AO86" s="189" t="str">
        <f t="shared" si="323"/>
        <v>0</v>
      </c>
      <c r="AP86" s="189" t="str">
        <f t="shared" si="324"/>
        <v>0m</v>
      </c>
      <c r="AQ86" s="189" t="str">
        <f t="shared" si="325"/>
        <v>点</v>
      </c>
      <c r="AR86" s="164">
        <f t="shared" si="326"/>
        <v>0</v>
      </c>
      <c r="AS86" s="144" t="str">
        <f t="shared" si="327"/>
        <v/>
      </c>
      <c r="AT86" s="164">
        <f t="shared" si="328"/>
        <v>0</v>
      </c>
      <c r="AU86" s="164">
        <f t="shared" si="329"/>
        <v>0</v>
      </c>
      <c r="AV86" s="164">
        <f t="shared" si="330"/>
        <v>0</v>
      </c>
      <c r="AW86" s="457">
        <f>IF(S86="",0,COUNTA($S$14:S88))</f>
        <v>0</v>
      </c>
      <c r="AX86" s="457">
        <f>IF(T86="",0,COUNTA($T$14:T88))</f>
        <v>0</v>
      </c>
      <c r="AY86" s="454">
        <f>IF(OR($K86="20200",$K87="20200",$K88="20200"),COUNTIF($K$14:K88,"20200"),0)</f>
        <v>0</v>
      </c>
      <c r="AZ86" s="574">
        <f>IF($AY86=0,0,INDEX($M86:$M88,MATCH("20200",$K86:$K88,0),1))</f>
        <v>0</v>
      </c>
      <c r="BA86" s="145" t="str">
        <f t="shared" si="309"/>
        <v/>
      </c>
      <c r="BB86" s="145" t="str">
        <f t="shared" si="310"/>
        <v/>
      </c>
      <c r="BC86" s="145" t="str">
        <f t="shared" si="311"/>
        <v/>
      </c>
      <c r="BD86" s="203" t="str">
        <f>IF(J86="","",COUNTIF($BC$14:BC86,BC86))</f>
        <v/>
      </c>
      <c r="BE86" s="1" t="str">
        <f t="shared" si="331"/>
        <v/>
      </c>
      <c r="BF86" s="447" t="str">
        <f>IF(D86="","",COUNTIF($AD$14:AD86,AD86))</f>
        <v/>
      </c>
      <c r="BG86" s="447">
        <f t="shared" ref="BG86" si="361">IF(BF86=1,BF86,0)</f>
        <v>0</v>
      </c>
      <c r="BH86" s="447" t="str">
        <f t="shared" ref="BH86:BJ86" si="362">IF(D86="","",$BL86)</f>
        <v/>
      </c>
      <c r="BI86" s="447" t="str">
        <f t="shared" si="362"/>
        <v/>
      </c>
      <c r="BJ86" s="447" t="str">
        <f t="shared" si="362"/>
        <v/>
      </c>
      <c r="BK86" s="448" t="str">
        <f t="shared" ref="BK86" si="363">IFERROR(IF(G86="","",BL86),"")</f>
        <v/>
      </c>
      <c r="BL86" s="447">
        <v>25</v>
      </c>
      <c r="BM86" s="447">
        <f t="shared" ref="BM86" si="364">IF(C86&gt;0,"",IF(COUNTIF(BH86:BK88,BL86)=4,"",1))</f>
        <v>1</v>
      </c>
      <c r="BP86" s="448" t="str">
        <f t="shared" ref="BP86" si="365">IF(AD86="","",IF(AND(COUNTA(J86:J88)=0,COUNTA(S86:T88)=0),1,""))</f>
        <v/>
      </c>
      <c r="BQ86" s="447">
        <f t="shared" ref="BQ86" si="366">IF(AND($AD86="",COUNTA(S86)&gt;0),1,0)</f>
        <v>0</v>
      </c>
      <c r="BR86" s="447">
        <f t="shared" ref="BR86" si="367">IF(AND($AD86="",COUNTA(T86)&gt;0),1,0)</f>
        <v>0</v>
      </c>
      <c r="BS86" s="447" t="str">
        <f t="shared" ref="BS86" si="368">D86&amp;"-"&amp;S86</f>
        <v>-</v>
      </c>
      <c r="BT86" s="447" t="str">
        <f>IF(S86="","",COUNTIF($BS$14:BS86,BS86))</f>
        <v/>
      </c>
      <c r="BU86" s="447" t="str">
        <f t="shared" ref="BU86" si="369">D86&amp;"-"&amp;T86</f>
        <v>-</v>
      </c>
      <c r="BV86" s="447" t="str">
        <f>IF(T86="","",COUNTIF($BU$14:BU86,BU86))</f>
        <v/>
      </c>
    </row>
    <row r="87" spans="1:74" s="1" customFormat="1" ht="18" customHeight="1" thickBot="1">
      <c r="A87" s="523"/>
      <c r="B87" s="571"/>
      <c r="C87" s="573"/>
      <c r="D87" s="573"/>
      <c r="E87" s="573"/>
      <c r="F87" s="343" t="str">
        <f>IF(C86&gt;0,VLOOKUP(C86,女子登録情報!$A$1:$H$2000,5,0),"")</f>
        <v/>
      </c>
      <c r="G87" s="554"/>
      <c r="H87" s="554"/>
      <c r="I87" s="344" t="s">
        <v>30</v>
      </c>
      <c r="J87" s="339"/>
      <c r="K87" s="340" t="str">
        <f>IF(J87&gt;0,VLOOKUP(J87,女子登録情報!$J$1:$K$22,2,0),"")</f>
        <v/>
      </c>
      <c r="L87" s="344" t="s">
        <v>31</v>
      </c>
      <c r="M87" s="345"/>
      <c r="N87" s="341" t="str">
        <f t="shared" si="303"/>
        <v/>
      </c>
      <c r="O87" s="342"/>
      <c r="P87" s="562"/>
      <c r="Q87" s="563"/>
      <c r="R87" s="564"/>
      <c r="S87" s="557"/>
      <c r="T87" s="560"/>
      <c r="W87" s="168">
        <f t="shared" si="312"/>
        <v>0</v>
      </c>
      <c r="X87" s="447"/>
      <c r="Y87" s="145" t="str">
        <f t="shared" si="304"/>
        <v/>
      </c>
      <c r="Z87" s="145" t="str">
        <f t="shared" si="305"/>
        <v/>
      </c>
      <c r="AA87" s="145" t="str">
        <f t="shared" si="306"/>
        <v/>
      </c>
      <c r="AB87" s="145" t="str">
        <f t="shared" si="307"/>
        <v/>
      </c>
      <c r="AC87" s="178">
        <f t="shared" si="313"/>
        <v>0</v>
      </c>
      <c r="AD87" s="178" t="str">
        <f t="shared" ref="AD87:AD88" si="370">AD86</f>
        <v/>
      </c>
      <c r="AE87" s="145" t="str">
        <f t="shared" si="314"/>
        <v/>
      </c>
      <c r="AF87" s="145" t="str">
        <f t="shared" si="315"/>
        <v/>
      </c>
      <c r="AG87" s="182" t="str">
        <f t="shared" si="316"/>
        <v/>
      </c>
      <c r="AH87" s="164">
        <f t="shared" si="317"/>
        <v>0</v>
      </c>
      <c r="AJ87" s="164">
        <f t="shared" si="318"/>
        <v>0</v>
      </c>
      <c r="AK87" s="164" t="str">
        <f t="shared" si="319"/>
        <v>00000</v>
      </c>
      <c r="AL87" s="188" t="str">
        <f t="shared" si="320"/>
        <v>0秒0</v>
      </c>
      <c r="AM87" s="189">
        <f t="shared" si="321"/>
        <v>0</v>
      </c>
      <c r="AN87" s="189" t="str">
        <f t="shared" si="322"/>
        <v>0</v>
      </c>
      <c r="AO87" s="189" t="str">
        <f t="shared" si="323"/>
        <v>0</v>
      </c>
      <c r="AP87" s="189" t="str">
        <f t="shared" si="324"/>
        <v>0m</v>
      </c>
      <c r="AQ87" s="189" t="str">
        <f t="shared" si="325"/>
        <v>点</v>
      </c>
      <c r="AR87" s="164">
        <f t="shared" si="326"/>
        <v>0</v>
      </c>
      <c r="AS87" s="144" t="str">
        <f t="shared" si="327"/>
        <v/>
      </c>
      <c r="AT87" s="164">
        <f t="shared" si="328"/>
        <v>0</v>
      </c>
      <c r="AU87" s="164">
        <f t="shared" si="329"/>
        <v>0</v>
      </c>
      <c r="AV87" s="164">
        <f t="shared" si="330"/>
        <v>0</v>
      </c>
      <c r="AW87" s="458"/>
      <c r="AX87" s="458"/>
      <c r="AY87" s="455"/>
      <c r="AZ87" s="575"/>
      <c r="BA87" s="145" t="str">
        <f t="shared" si="309"/>
        <v/>
      </c>
      <c r="BB87" s="145" t="str">
        <f t="shared" si="310"/>
        <v/>
      </c>
      <c r="BC87" s="145" t="str">
        <f t="shared" si="311"/>
        <v/>
      </c>
      <c r="BD87" s="203" t="str">
        <f>IF(J87="","",COUNTIF($BC$14:BC87,BC87))</f>
        <v/>
      </c>
      <c r="BE87" s="1" t="str">
        <f t="shared" si="331"/>
        <v/>
      </c>
      <c r="BF87" s="447"/>
      <c r="BG87" s="447"/>
      <c r="BH87" s="447"/>
      <c r="BI87" s="447"/>
      <c r="BJ87" s="447"/>
      <c r="BK87" s="449"/>
      <c r="BL87" s="447"/>
      <c r="BM87" s="447"/>
      <c r="BP87" s="449"/>
      <c r="BQ87" s="447"/>
      <c r="BR87" s="447"/>
      <c r="BS87" s="447"/>
      <c r="BT87" s="447"/>
      <c r="BU87" s="447"/>
      <c r="BV87" s="447"/>
    </row>
    <row r="88" spans="1:74" s="1" customFormat="1" ht="18" customHeight="1" thickBot="1">
      <c r="A88" s="524"/>
      <c r="B88" s="346" t="s">
        <v>32</v>
      </c>
      <c r="C88" s="347"/>
      <c r="D88" s="355"/>
      <c r="E88" s="355"/>
      <c r="F88" s="356"/>
      <c r="G88" s="555"/>
      <c r="H88" s="555"/>
      <c r="I88" s="348" t="s">
        <v>33</v>
      </c>
      <c r="J88" s="349"/>
      <c r="K88" s="340" t="str">
        <f>IF(J88&gt;0,VLOOKUP(J88,女子登録情報!$J$1:$K$22,2,0),"")</f>
        <v/>
      </c>
      <c r="L88" s="350" t="s">
        <v>34</v>
      </c>
      <c r="M88" s="351"/>
      <c r="N88" s="341" t="str">
        <f t="shared" si="303"/>
        <v/>
      </c>
      <c r="O88" s="352"/>
      <c r="P88" s="567"/>
      <c r="Q88" s="568"/>
      <c r="R88" s="569"/>
      <c r="S88" s="558"/>
      <c r="T88" s="561"/>
      <c r="W88" s="168">
        <f t="shared" si="312"/>
        <v>0</v>
      </c>
      <c r="X88" s="447"/>
      <c r="Y88" s="145" t="str">
        <f t="shared" si="304"/>
        <v/>
      </c>
      <c r="Z88" s="145" t="str">
        <f t="shared" si="305"/>
        <v/>
      </c>
      <c r="AA88" s="145" t="str">
        <f t="shared" si="306"/>
        <v/>
      </c>
      <c r="AB88" s="145" t="str">
        <f t="shared" si="307"/>
        <v/>
      </c>
      <c r="AC88" s="178">
        <f t="shared" si="313"/>
        <v>0</v>
      </c>
      <c r="AD88" s="178" t="str">
        <f t="shared" si="370"/>
        <v/>
      </c>
      <c r="AE88" s="145" t="str">
        <f t="shared" si="314"/>
        <v/>
      </c>
      <c r="AF88" s="145" t="str">
        <f t="shared" si="315"/>
        <v/>
      </c>
      <c r="AG88" s="182" t="str">
        <f t="shared" si="316"/>
        <v/>
      </c>
      <c r="AH88" s="164">
        <f t="shared" si="317"/>
        <v>0</v>
      </c>
      <c r="AJ88" s="164">
        <f t="shared" si="318"/>
        <v>0</v>
      </c>
      <c r="AK88" s="164" t="str">
        <f t="shared" si="319"/>
        <v>00000</v>
      </c>
      <c r="AL88" s="188" t="str">
        <f t="shared" si="320"/>
        <v>0秒0</v>
      </c>
      <c r="AM88" s="189">
        <f t="shared" si="321"/>
        <v>0</v>
      </c>
      <c r="AN88" s="189" t="str">
        <f t="shared" si="322"/>
        <v>0</v>
      </c>
      <c r="AO88" s="189" t="str">
        <f t="shared" si="323"/>
        <v>0</v>
      </c>
      <c r="AP88" s="189" t="str">
        <f t="shared" si="324"/>
        <v>0m</v>
      </c>
      <c r="AQ88" s="189" t="str">
        <f t="shared" si="325"/>
        <v>点</v>
      </c>
      <c r="AR88" s="164">
        <f t="shared" si="326"/>
        <v>0</v>
      </c>
      <c r="AS88" s="144" t="str">
        <f t="shared" si="327"/>
        <v/>
      </c>
      <c r="AT88" s="164">
        <f t="shared" si="328"/>
        <v>0</v>
      </c>
      <c r="AU88" s="164">
        <f t="shared" si="329"/>
        <v>0</v>
      </c>
      <c r="AV88" s="164">
        <f t="shared" si="330"/>
        <v>0</v>
      </c>
      <c r="AW88" s="459"/>
      <c r="AX88" s="459"/>
      <c r="AY88" s="456"/>
      <c r="AZ88" s="576"/>
      <c r="BA88" s="145" t="str">
        <f t="shared" si="309"/>
        <v/>
      </c>
      <c r="BB88" s="145" t="str">
        <f t="shared" si="310"/>
        <v/>
      </c>
      <c r="BC88" s="145" t="str">
        <f t="shared" si="311"/>
        <v/>
      </c>
      <c r="BD88" s="203" t="str">
        <f>IF(J88="","",COUNTIF($BC$14:BC88,BC88))</f>
        <v/>
      </c>
      <c r="BE88" s="1" t="str">
        <f t="shared" si="331"/>
        <v/>
      </c>
      <c r="BF88" s="447"/>
      <c r="BG88" s="447"/>
      <c r="BH88" s="447"/>
      <c r="BI88" s="447"/>
      <c r="BJ88" s="447"/>
      <c r="BK88" s="450"/>
      <c r="BL88" s="447"/>
      <c r="BM88" s="447"/>
      <c r="BP88" s="450"/>
      <c r="BQ88" s="447"/>
      <c r="BR88" s="447"/>
      <c r="BS88" s="447"/>
      <c r="BT88" s="447"/>
      <c r="BU88" s="447"/>
      <c r="BV88" s="447"/>
    </row>
    <row r="89" spans="1:74" s="1" customFormat="1" ht="18" customHeight="1" thickTop="1" thickBot="1">
      <c r="A89" s="522">
        <v>26</v>
      </c>
      <c r="B89" s="570" t="s">
        <v>1224</v>
      </c>
      <c r="C89" s="572"/>
      <c r="D89" s="572" t="str">
        <f>IF(C89&gt;0,VLOOKUP(C89,女子登録情報!$A$1:$H$2000,3,0),"")</f>
        <v/>
      </c>
      <c r="E89" s="572" t="str">
        <f>IF(C89&gt;0,VLOOKUP(C89,女子登録情報!$A$1:$H$2000,4,0),"")</f>
        <v/>
      </c>
      <c r="F89" s="337" t="str">
        <f>IF(C89&gt;0,VLOOKUP(C89,女子登録情報!$A$1:$H$2000,8,0),"")</f>
        <v/>
      </c>
      <c r="G89" s="553" t="e">
        <f>IF(F90&gt;0,VLOOKUP(F90,女子登録情報!$M$2:$N$48,2,0),"")</f>
        <v>#N/A</v>
      </c>
      <c r="H89" s="553" t="str">
        <f t="shared" ref="H89" si="371">IF(C89&gt;0,TEXT(C89,"100000000"),"000000000")</f>
        <v>000000000</v>
      </c>
      <c r="I89" s="338" t="s">
        <v>26</v>
      </c>
      <c r="J89" s="339"/>
      <c r="K89" s="340" t="str">
        <f>IF(J89&gt;0,VLOOKUP(J89,女子登録情報!$J$1:$K$22,2,0),"")</f>
        <v/>
      </c>
      <c r="L89" s="338" t="s">
        <v>29</v>
      </c>
      <c r="M89" s="185"/>
      <c r="N89" s="341" t="str">
        <f t="shared" si="303"/>
        <v/>
      </c>
      <c r="O89" s="342"/>
      <c r="P89" s="540"/>
      <c r="Q89" s="541"/>
      <c r="R89" s="542"/>
      <c r="S89" s="556"/>
      <c r="T89" s="559"/>
      <c r="W89" s="168">
        <f t="shared" si="312"/>
        <v>0</v>
      </c>
      <c r="X89" s="447" t="str">
        <f t="shared" ref="X89" si="372">IF(C89="","",C89)</f>
        <v/>
      </c>
      <c r="Y89" s="145" t="str">
        <f t="shared" si="304"/>
        <v/>
      </c>
      <c r="Z89" s="145" t="str">
        <f t="shared" si="305"/>
        <v/>
      </c>
      <c r="AA89" s="145" t="str">
        <f t="shared" si="306"/>
        <v/>
      </c>
      <c r="AB89" s="145" t="str">
        <f t="shared" si="307"/>
        <v/>
      </c>
      <c r="AC89" s="178">
        <f t="shared" si="313"/>
        <v>0</v>
      </c>
      <c r="AD89" s="178" t="str">
        <f t="shared" ref="AD89" si="373">IF(D89="","",D89)</f>
        <v/>
      </c>
      <c r="AE89" s="145" t="str">
        <f t="shared" si="314"/>
        <v/>
      </c>
      <c r="AF89" s="145" t="str">
        <f t="shared" si="315"/>
        <v/>
      </c>
      <c r="AG89" s="182" t="str">
        <f t="shared" si="316"/>
        <v/>
      </c>
      <c r="AH89" s="164">
        <f t="shared" si="317"/>
        <v>0</v>
      </c>
      <c r="AJ89" s="164">
        <f t="shared" si="318"/>
        <v>0</v>
      </c>
      <c r="AK89" s="164" t="str">
        <f t="shared" si="319"/>
        <v>00000</v>
      </c>
      <c r="AL89" s="188" t="str">
        <f t="shared" si="320"/>
        <v>0秒0</v>
      </c>
      <c r="AM89" s="189">
        <f t="shared" si="321"/>
        <v>0</v>
      </c>
      <c r="AN89" s="189" t="str">
        <f t="shared" si="322"/>
        <v>0</v>
      </c>
      <c r="AO89" s="189" t="str">
        <f t="shared" si="323"/>
        <v>0</v>
      </c>
      <c r="AP89" s="189" t="str">
        <f t="shared" si="324"/>
        <v>0m</v>
      </c>
      <c r="AQ89" s="189" t="str">
        <f t="shared" si="325"/>
        <v>点</v>
      </c>
      <c r="AR89" s="164">
        <f t="shared" si="326"/>
        <v>0</v>
      </c>
      <c r="AS89" s="144" t="str">
        <f t="shared" si="327"/>
        <v/>
      </c>
      <c r="AT89" s="164">
        <f t="shared" si="328"/>
        <v>0</v>
      </c>
      <c r="AU89" s="164">
        <f t="shared" si="329"/>
        <v>0</v>
      </c>
      <c r="AV89" s="164">
        <f t="shared" si="330"/>
        <v>0</v>
      </c>
      <c r="AW89" s="457">
        <f>IF(S89="",0,COUNTA($S$14:S91))</f>
        <v>0</v>
      </c>
      <c r="AX89" s="457">
        <f>IF(T89="",0,COUNTA($T$14:T91))</f>
        <v>0</v>
      </c>
      <c r="AY89" s="454">
        <f>IF(OR($K89="20200",$K90="20200",$K91="20200"),COUNTIF($K$14:K91,"20200"),0)</f>
        <v>0</v>
      </c>
      <c r="AZ89" s="574">
        <f>IF($AY89=0,0,INDEX($M89:$M91,MATCH("20200",$K89:$K91,0),1))</f>
        <v>0</v>
      </c>
      <c r="BA89" s="145" t="str">
        <f t="shared" si="309"/>
        <v/>
      </c>
      <c r="BB89" s="145" t="str">
        <f t="shared" si="310"/>
        <v/>
      </c>
      <c r="BC89" s="145" t="str">
        <f t="shared" si="311"/>
        <v/>
      </c>
      <c r="BD89" s="203" t="str">
        <f>IF(J89="","",COUNTIF($BC$14:BC89,BC89))</f>
        <v/>
      </c>
      <c r="BE89" s="1" t="str">
        <f t="shared" si="331"/>
        <v/>
      </c>
      <c r="BF89" s="447" t="str">
        <f>IF(D89="","",COUNTIF($AD$14:AD89,AD89))</f>
        <v/>
      </c>
      <c r="BG89" s="447">
        <f t="shared" ref="BG89" si="374">IF(BF89=1,BF89,0)</f>
        <v>0</v>
      </c>
      <c r="BH89" s="447" t="str">
        <f t="shared" ref="BH89:BJ89" si="375">IF(D89="","",$BL89)</f>
        <v/>
      </c>
      <c r="BI89" s="447" t="str">
        <f t="shared" si="375"/>
        <v/>
      </c>
      <c r="BJ89" s="447" t="str">
        <f t="shared" si="375"/>
        <v/>
      </c>
      <c r="BK89" s="448" t="str">
        <f t="shared" ref="BK89" si="376">IFERROR(IF(G89="","",BL89),"")</f>
        <v/>
      </c>
      <c r="BL89" s="447">
        <v>26</v>
      </c>
      <c r="BM89" s="447">
        <f t="shared" ref="BM89" si="377">IF(C89&gt;0,"",IF(COUNTIF(BH89:BK91,BL89)=4,"",1))</f>
        <v>1</v>
      </c>
      <c r="BP89" s="448" t="str">
        <f t="shared" ref="BP89" si="378">IF(AD89="","",IF(AND(COUNTA(J89:J91)=0,COUNTA(S89:T91)=0),1,""))</f>
        <v/>
      </c>
      <c r="BQ89" s="447">
        <f t="shared" ref="BQ89" si="379">IF(AND($AD89="",COUNTA(S89)&gt;0),1,0)</f>
        <v>0</v>
      </c>
      <c r="BR89" s="447">
        <f t="shared" ref="BR89" si="380">IF(AND($AD89="",COUNTA(T89)&gt;0),1,0)</f>
        <v>0</v>
      </c>
      <c r="BS89" s="447" t="str">
        <f t="shared" ref="BS89" si="381">D89&amp;"-"&amp;S89</f>
        <v>-</v>
      </c>
      <c r="BT89" s="447" t="str">
        <f>IF(S89="","",COUNTIF($BS$14:BS89,BS89))</f>
        <v/>
      </c>
      <c r="BU89" s="447" t="str">
        <f t="shared" ref="BU89" si="382">D89&amp;"-"&amp;T89</f>
        <v>-</v>
      </c>
      <c r="BV89" s="447" t="str">
        <f>IF(T89="","",COUNTIF($BU$14:BU89,BU89))</f>
        <v/>
      </c>
    </row>
    <row r="90" spans="1:74" s="1" customFormat="1" ht="18" customHeight="1" thickBot="1">
      <c r="A90" s="523"/>
      <c r="B90" s="571"/>
      <c r="C90" s="573"/>
      <c r="D90" s="573"/>
      <c r="E90" s="573"/>
      <c r="F90" s="343" t="str">
        <f>IF(C89&gt;0,VLOOKUP(C89,女子登録情報!$A$1:$H$2000,5,0),"")</f>
        <v/>
      </c>
      <c r="G90" s="554"/>
      <c r="H90" s="554"/>
      <c r="I90" s="344" t="s">
        <v>30</v>
      </c>
      <c r="J90" s="339"/>
      <c r="K90" s="340" t="str">
        <f>IF(J90&gt;0,VLOOKUP(J90,女子登録情報!$J$1:$K$22,2,0),"")</f>
        <v/>
      </c>
      <c r="L90" s="344" t="s">
        <v>31</v>
      </c>
      <c r="M90" s="345"/>
      <c r="N90" s="341" t="str">
        <f t="shared" si="303"/>
        <v/>
      </c>
      <c r="O90" s="342"/>
      <c r="P90" s="562"/>
      <c r="Q90" s="563"/>
      <c r="R90" s="564"/>
      <c r="S90" s="557"/>
      <c r="T90" s="560"/>
      <c r="W90" s="168">
        <f t="shared" si="312"/>
        <v>0</v>
      </c>
      <c r="X90" s="447"/>
      <c r="Y90" s="145" t="str">
        <f t="shared" si="304"/>
        <v/>
      </c>
      <c r="Z90" s="145" t="str">
        <f t="shared" si="305"/>
        <v/>
      </c>
      <c r="AA90" s="145" t="str">
        <f t="shared" si="306"/>
        <v/>
      </c>
      <c r="AB90" s="145" t="str">
        <f t="shared" si="307"/>
        <v/>
      </c>
      <c r="AC90" s="178">
        <f t="shared" si="313"/>
        <v>0</v>
      </c>
      <c r="AD90" s="178" t="str">
        <f t="shared" ref="AD90:AD91" si="383">AD89</f>
        <v/>
      </c>
      <c r="AE90" s="145" t="str">
        <f t="shared" si="314"/>
        <v/>
      </c>
      <c r="AF90" s="145" t="str">
        <f t="shared" si="315"/>
        <v/>
      </c>
      <c r="AG90" s="182" t="str">
        <f t="shared" si="316"/>
        <v/>
      </c>
      <c r="AH90" s="164">
        <f t="shared" si="317"/>
        <v>0</v>
      </c>
      <c r="AJ90" s="164">
        <f t="shared" si="318"/>
        <v>0</v>
      </c>
      <c r="AK90" s="164" t="str">
        <f t="shared" si="319"/>
        <v>00000</v>
      </c>
      <c r="AL90" s="188" t="str">
        <f t="shared" si="320"/>
        <v>0秒0</v>
      </c>
      <c r="AM90" s="189">
        <f t="shared" si="321"/>
        <v>0</v>
      </c>
      <c r="AN90" s="189" t="str">
        <f t="shared" si="322"/>
        <v>0</v>
      </c>
      <c r="AO90" s="189" t="str">
        <f t="shared" si="323"/>
        <v>0</v>
      </c>
      <c r="AP90" s="189" t="str">
        <f t="shared" si="324"/>
        <v>0m</v>
      </c>
      <c r="AQ90" s="189" t="str">
        <f t="shared" si="325"/>
        <v>点</v>
      </c>
      <c r="AR90" s="164">
        <f t="shared" si="326"/>
        <v>0</v>
      </c>
      <c r="AS90" s="144" t="str">
        <f t="shared" si="327"/>
        <v/>
      </c>
      <c r="AT90" s="164">
        <f t="shared" si="328"/>
        <v>0</v>
      </c>
      <c r="AU90" s="164">
        <f t="shared" si="329"/>
        <v>0</v>
      </c>
      <c r="AV90" s="164">
        <f t="shared" si="330"/>
        <v>0</v>
      </c>
      <c r="AW90" s="458"/>
      <c r="AX90" s="458"/>
      <c r="AY90" s="455"/>
      <c r="AZ90" s="575"/>
      <c r="BA90" s="145" t="str">
        <f t="shared" si="309"/>
        <v/>
      </c>
      <c r="BB90" s="145" t="str">
        <f t="shared" si="310"/>
        <v/>
      </c>
      <c r="BC90" s="145" t="str">
        <f t="shared" si="311"/>
        <v/>
      </c>
      <c r="BD90" s="203" t="str">
        <f>IF(J90="","",COUNTIF($BC$14:BC90,BC90))</f>
        <v/>
      </c>
      <c r="BE90" s="1" t="str">
        <f t="shared" si="331"/>
        <v/>
      </c>
      <c r="BF90" s="447"/>
      <c r="BG90" s="447"/>
      <c r="BH90" s="447"/>
      <c r="BI90" s="447"/>
      <c r="BJ90" s="447"/>
      <c r="BK90" s="449"/>
      <c r="BL90" s="447"/>
      <c r="BM90" s="447"/>
      <c r="BP90" s="449"/>
      <c r="BQ90" s="447"/>
      <c r="BR90" s="447"/>
      <c r="BS90" s="447"/>
      <c r="BT90" s="447"/>
      <c r="BU90" s="447"/>
      <c r="BV90" s="447"/>
    </row>
    <row r="91" spans="1:74" s="1" customFormat="1" ht="18" customHeight="1" thickBot="1">
      <c r="A91" s="524"/>
      <c r="B91" s="346" t="s">
        <v>32</v>
      </c>
      <c r="C91" s="347"/>
      <c r="D91" s="355"/>
      <c r="E91" s="355"/>
      <c r="F91" s="356"/>
      <c r="G91" s="555"/>
      <c r="H91" s="555"/>
      <c r="I91" s="348" t="s">
        <v>33</v>
      </c>
      <c r="J91" s="349"/>
      <c r="K91" s="340" t="str">
        <f>IF(J91&gt;0,VLOOKUP(J91,女子登録情報!$J$1:$K$22,2,0),"")</f>
        <v/>
      </c>
      <c r="L91" s="350" t="s">
        <v>34</v>
      </c>
      <c r="M91" s="351"/>
      <c r="N91" s="341" t="str">
        <f t="shared" si="303"/>
        <v/>
      </c>
      <c r="O91" s="352"/>
      <c r="P91" s="567"/>
      <c r="Q91" s="568"/>
      <c r="R91" s="569"/>
      <c r="S91" s="558"/>
      <c r="T91" s="561"/>
      <c r="W91" s="168">
        <f t="shared" si="312"/>
        <v>0</v>
      </c>
      <c r="X91" s="447"/>
      <c r="Y91" s="145" t="str">
        <f t="shared" si="304"/>
        <v/>
      </c>
      <c r="Z91" s="145" t="str">
        <f t="shared" si="305"/>
        <v/>
      </c>
      <c r="AA91" s="145" t="str">
        <f t="shared" si="306"/>
        <v/>
      </c>
      <c r="AB91" s="145" t="str">
        <f t="shared" si="307"/>
        <v/>
      </c>
      <c r="AC91" s="178">
        <f t="shared" si="313"/>
        <v>0</v>
      </c>
      <c r="AD91" s="178" t="str">
        <f t="shared" si="383"/>
        <v/>
      </c>
      <c r="AE91" s="145" t="str">
        <f t="shared" si="314"/>
        <v/>
      </c>
      <c r="AF91" s="145" t="str">
        <f t="shared" si="315"/>
        <v/>
      </c>
      <c r="AG91" s="182" t="str">
        <f t="shared" si="316"/>
        <v/>
      </c>
      <c r="AH91" s="164">
        <f t="shared" si="317"/>
        <v>0</v>
      </c>
      <c r="AJ91" s="164">
        <f t="shared" si="318"/>
        <v>0</v>
      </c>
      <c r="AK91" s="164" t="str">
        <f t="shared" si="319"/>
        <v>00000</v>
      </c>
      <c r="AL91" s="188" t="str">
        <f t="shared" si="320"/>
        <v>0秒0</v>
      </c>
      <c r="AM91" s="189">
        <f t="shared" si="321"/>
        <v>0</v>
      </c>
      <c r="AN91" s="189" t="str">
        <f t="shared" si="322"/>
        <v>0</v>
      </c>
      <c r="AO91" s="189" t="str">
        <f t="shared" si="323"/>
        <v>0</v>
      </c>
      <c r="AP91" s="189" t="str">
        <f t="shared" si="324"/>
        <v>0m</v>
      </c>
      <c r="AQ91" s="189" t="str">
        <f t="shared" si="325"/>
        <v>点</v>
      </c>
      <c r="AR91" s="164">
        <f t="shared" si="326"/>
        <v>0</v>
      </c>
      <c r="AS91" s="144" t="str">
        <f t="shared" si="327"/>
        <v/>
      </c>
      <c r="AT91" s="164">
        <f t="shared" si="328"/>
        <v>0</v>
      </c>
      <c r="AU91" s="164">
        <f t="shared" si="329"/>
        <v>0</v>
      </c>
      <c r="AV91" s="164">
        <f t="shared" si="330"/>
        <v>0</v>
      </c>
      <c r="AW91" s="459"/>
      <c r="AX91" s="459"/>
      <c r="AY91" s="456"/>
      <c r="AZ91" s="576"/>
      <c r="BA91" s="145" t="str">
        <f t="shared" si="309"/>
        <v/>
      </c>
      <c r="BB91" s="145" t="str">
        <f t="shared" si="310"/>
        <v/>
      </c>
      <c r="BC91" s="145" t="str">
        <f t="shared" si="311"/>
        <v/>
      </c>
      <c r="BD91" s="203" t="str">
        <f>IF(J91="","",COUNTIF($BC$14:BC91,BC91))</f>
        <v/>
      </c>
      <c r="BE91" s="1" t="str">
        <f t="shared" si="331"/>
        <v/>
      </c>
      <c r="BF91" s="447"/>
      <c r="BG91" s="447"/>
      <c r="BH91" s="447"/>
      <c r="BI91" s="447"/>
      <c r="BJ91" s="447"/>
      <c r="BK91" s="450"/>
      <c r="BL91" s="447"/>
      <c r="BM91" s="447"/>
      <c r="BP91" s="450"/>
      <c r="BQ91" s="447"/>
      <c r="BR91" s="447"/>
      <c r="BS91" s="447"/>
      <c r="BT91" s="447"/>
      <c r="BU91" s="447"/>
      <c r="BV91" s="447"/>
    </row>
    <row r="92" spans="1:74" s="1" customFormat="1" ht="18" customHeight="1" thickTop="1" thickBot="1">
      <c r="A92" s="522">
        <v>27</v>
      </c>
      <c r="B92" s="570" t="s">
        <v>1224</v>
      </c>
      <c r="C92" s="572"/>
      <c r="D92" s="572" t="str">
        <f>IF(C92&gt;0,VLOOKUP(C92,女子登録情報!$A$1:$H$2000,3,0),"")</f>
        <v/>
      </c>
      <c r="E92" s="572" t="str">
        <f>IF(C92&gt;0,VLOOKUP(C92,女子登録情報!$A$1:$H$2000,4,0),"")</f>
        <v/>
      </c>
      <c r="F92" s="337" t="str">
        <f>IF(C92&gt;0,VLOOKUP(C92,女子登録情報!$A$1:$H$2000,8,0),"")</f>
        <v/>
      </c>
      <c r="G92" s="553" t="e">
        <f>IF(F93&gt;0,VLOOKUP(F93,女子登録情報!$M$2:$N$48,2,0),"")</f>
        <v>#N/A</v>
      </c>
      <c r="H92" s="553" t="str">
        <f t="shared" ref="H92" si="384">IF(C92&gt;0,TEXT(C92,"100000000"),"000000000")</f>
        <v>000000000</v>
      </c>
      <c r="I92" s="338" t="s">
        <v>26</v>
      </c>
      <c r="J92" s="339"/>
      <c r="K92" s="340" t="str">
        <f>IF(J92&gt;0,VLOOKUP(J92,女子登録情報!$J$1:$K$22,2,0),"")</f>
        <v/>
      </c>
      <c r="L92" s="338" t="s">
        <v>29</v>
      </c>
      <c r="M92" s="185"/>
      <c r="N92" s="341" t="str">
        <f t="shared" si="303"/>
        <v/>
      </c>
      <c r="O92" s="342"/>
      <c r="P92" s="540"/>
      <c r="Q92" s="541"/>
      <c r="R92" s="542"/>
      <c r="S92" s="556"/>
      <c r="T92" s="559"/>
      <c r="W92" s="168">
        <f t="shared" si="312"/>
        <v>0</v>
      </c>
      <c r="X92" s="447" t="str">
        <f t="shared" ref="X92" si="385">IF(C92="","",C92)</f>
        <v/>
      </c>
      <c r="Y92" s="145" t="str">
        <f t="shared" si="304"/>
        <v/>
      </c>
      <c r="Z92" s="145" t="str">
        <f t="shared" si="305"/>
        <v/>
      </c>
      <c r="AA92" s="145" t="str">
        <f t="shared" si="306"/>
        <v/>
      </c>
      <c r="AB92" s="145" t="str">
        <f t="shared" si="307"/>
        <v/>
      </c>
      <c r="AC92" s="178">
        <f t="shared" si="313"/>
        <v>0</v>
      </c>
      <c r="AD92" s="178" t="str">
        <f t="shared" ref="AD92" si="386">IF(D92="","",D92)</f>
        <v/>
      </c>
      <c r="AE92" s="145" t="str">
        <f t="shared" si="314"/>
        <v/>
      </c>
      <c r="AF92" s="145" t="str">
        <f t="shared" si="315"/>
        <v/>
      </c>
      <c r="AG92" s="182" t="str">
        <f t="shared" si="316"/>
        <v/>
      </c>
      <c r="AH92" s="164">
        <f t="shared" si="317"/>
        <v>0</v>
      </c>
      <c r="AJ92" s="164">
        <f t="shared" si="318"/>
        <v>0</v>
      </c>
      <c r="AK92" s="164" t="str">
        <f t="shared" si="319"/>
        <v>00000</v>
      </c>
      <c r="AL92" s="188" t="str">
        <f t="shared" si="320"/>
        <v>0秒0</v>
      </c>
      <c r="AM92" s="189">
        <f t="shared" si="321"/>
        <v>0</v>
      </c>
      <c r="AN92" s="189" t="str">
        <f t="shared" si="322"/>
        <v>0</v>
      </c>
      <c r="AO92" s="189" t="str">
        <f t="shared" si="323"/>
        <v>0</v>
      </c>
      <c r="AP92" s="189" t="str">
        <f t="shared" si="324"/>
        <v>0m</v>
      </c>
      <c r="AQ92" s="189" t="str">
        <f t="shared" si="325"/>
        <v>点</v>
      </c>
      <c r="AR92" s="164">
        <f t="shared" si="326"/>
        <v>0</v>
      </c>
      <c r="AS92" s="144" t="str">
        <f t="shared" si="327"/>
        <v/>
      </c>
      <c r="AT92" s="164">
        <f t="shared" si="328"/>
        <v>0</v>
      </c>
      <c r="AU92" s="164">
        <f t="shared" si="329"/>
        <v>0</v>
      </c>
      <c r="AV92" s="164">
        <f t="shared" si="330"/>
        <v>0</v>
      </c>
      <c r="AW92" s="457">
        <f>IF(S92="",0,COUNTA($S$14:S94))</f>
        <v>0</v>
      </c>
      <c r="AX92" s="457">
        <f>IF(T92="",0,COUNTA($T$14:T94))</f>
        <v>0</v>
      </c>
      <c r="AY92" s="454">
        <f>IF(OR($K92="20200",$K93="20200",$K94="20200"),COUNTIF($K$14:K94,"20200"),0)</f>
        <v>0</v>
      </c>
      <c r="AZ92" s="574">
        <f>IF($AY92=0,0,INDEX($M92:$M94,MATCH("20200",$K92:$K94,0),1))</f>
        <v>0</v>
      </c>
      <c r="BA92" s="145" t="str">
        <f t="shared" si="309"/>
        <v/>
      </c>
      <c r="BB92" s="145" t="str">
        <f t="shared" si="310"/>
        <v/>
      </c>
      <c r="BC92" s="145" t="str">
        <f t="shared" si="311"/>
        <v/>
      </c>
      <c r="BD92" s="203" t="str">
        <f>IF(J92="","",COUNTIF($BC$14:BC92,BC92))</f>
        <v/>
      </c>
      <c r="BE92" s="1" t="str">
        <f t="shared" si="331"/>
        <v/>
      </c>
      <c r="BF92" s="447" t="str">
        <f>IF(D92="","",COUNTIF($AD$14:AD92,AD92))</f>
        <v/>
      </c>
      <c r="BG92" s="447">
        <f t="shared" ref="BG92" si="387">IF(BF92=1,BF92,0)</f>
        <v>0</v>
      </c>
      <c r="BH92" s="447" t="str">
        <f t="shared" ref="BH92:BJ92" si="388">IF(D92="","",$BL92)</f>
        <v/>
      </c>
      <c r="BI92" s="447" t="str">
        <f t="shared" si="388"/>
        <v/>
      </c>
      <c r="BJ92" s="447" t="str">
        <f t="shared" si="388"/>
        <v/>
      </c>
      <c r="BK92" s="448" t="str">
        <f t="shared" ref="BK92" si="389">IFERROR(IF(G92="","",BL92),"")</f>
        <v/>
      </c>
      <c r="BL92" s="447">
        <v>27</v>
      </c>
      <c r="BM92" s="447">
        <f t="shared" ref="BM92" si="390">IF(C92&gt;0,"",IF(COUNTIF(BH92:BK94,BL92)=4,"",1))</f>
        <v>1</v>
      </c>
      <c r="BP92" s="448" t="str">
        <f t="shared" ref="BP92" si="391">IF(AD92="","",IF(AND(COUNTA(J92:J94)=0,COUNTA(S92:T94)=0),1,""))</f>
        <v/>
      </c>
      <c r="BQ92" s="447">
        <f t="shared" ref="BQ92" si="392">IF(AND($AD92="",COUNTA(S92)&gt;0),1,0)</f>
        <v>0</v>
      </c>
      <c r="BR92" s="447">
        <f t="shared" ref="BR92" si="393">IF(AND($AD92="",COUNTA(T92)&gt;0),1,0)</f>
        <v>0</v>
      </c>
      <c r="BS92" s="447" t="str">
        <f t="shared" ref="BS92" si="394">D92&amp;"-"&amp;S92</f>
        <v>-</v>
      </c>
      <c r="BT92" s="447" t="str">
        <f>IF(S92="","",COUNTIF($BS$14:BS92,BS92))</f>
        <v/>
      </c>
      <c r="BU92" s="447" t="str">
        <f t="shared" ref="BU92" si="395">D92&amp;"-"&amp;T92</f>
        <v>-</v>
      </c>
      <c r="BV92" s="447" t="str">
        <f>IF(T92="","",COUNTIF($BU$14:BU92,BU92))</f>
        <v/>
      </c>
    </row>
    <row r="93" spans="1:74" s="1" customFormat="1" ht="18" customHeight="1" thickBot="1">
      <c r="A93" s="523"/>
      <c r="B93" s="571"/>
      <c r="C93" s="573"/>
      <c r="D93" s="573"/>
      <c r="E93" s="573"/>
      <c r="F93" s="343" t="str">
        <f>IF(C92&gt;0,VLOOKUP(C92,女子登録情報!$A$1:$H$2000,5,0),"")</f>
        <v/>
      </c>
      <c r="G93" s="554"/>
      <c r="H93" s="554"/>
      <c r="I93" s="344" t="s">
        <v>30</v>
      </c>
      <c r="J93" s="339"/>
      <c r="K93" s="340" t="str">
        <f>IF(J93&gt;0,VLOOKUP(J93,女子登録情報!$J$1:$K$22,2,0),"")</f>
        <v/>
      </c>
      <c r="L93" s="344" t="s">
        <v>31</v>
      </c>
      <c r="M93" s="345"/>
      <c r="N93" s="341" t="str">
        <f t="shared" si="303"/>
        <v/>
      </c>
      <c r="O93" s="342"/>
      <c r="P93" s="562"/>
      <c r="Q93" s="563"/>
      <c r="R93" s="564"/>
      <c r="S93" s="557"/>
      <c r="T93" s="560"/>
      <c r="W93" s="168">
        <f t="shared" si="312"/>
        <v>0</v>
      </c>
      <c r="X93" s="447"/>
      <c r="Y93" s="145" t="str">
        <f t="shared" si="304"/>
        <v/>
      </c>
      <c r="Z93" s="145" t="str">
        <f t="shared" si="305"/>
        <v/>
      </c>
      <c r="AA93" s="145" t="str">
        <f t="shared" si="306"/>
        <v/>
      </c>
      <c r="AB93" s="145" t="str">
        <f t="shared" si="307"/>
        <v/>
      </c>
      <c r="AC93" s="178">
        <f t="shared" si="313"/>
        <v>0</v>
      </c>
      <c r="AD93" s="178" t="str">
        <f t="shared" ref="AD93:AD94" si="396">AD92</f>
        <v/>
      </c>
      <c r="AE93" s="145" t="str">
        <f t="shared" si="314"/>
        <v/>
      </c>
      <c r="AF93" s="145" t="str">
        <f t="shared" si="315"/>
        <v/>
      </c>
      <c r="AG93" s="182" t="str">
        <f t="shared" si="316"/>
        <v/>
      </c>
      <c r="AH93" s="164">
        <f t="shared" si="317"/>
        <v>0</v>
      </c>
      <c r="AJ93" s="164">
        <f t="shared" si="318"/>
        <v>0</v>
      </c>
      <c r="AK93" s="164" t="str">
        <f t="shared" si="319"/>
        <v>00000</v>
      </c>
      <c r="AL93" s="188" t="str">
        <f t="shared" si="320"/>
        <v>0秒0</v>
      </c>
      <c r="AM93" s="189">
        <f t="shared" si="321"/>
        <v>0</v>
      </c>
      <c r="AN93" s="189" t="str">
        <f t="shared" si="322"/>
        <v>0</v>
      </c>
      <c r="AO93" s="189" t="str">
        <f t="shared" si="323"/>
        <v>0</v>
      </c>
      <c r="AP93" s="189" t="str">
        <f t="shared" si="324"/>
        <v>0m</v>
      </c>
      <c r="AQ93" s="189" t="str">
        <f t="shared" si="325"/>
        <v>点</v>
      </c>
      <c r="AR93" s="164">
        <f t="shared" si="326"/>
        <v>0</v>
      </c>
      <c r="AS93" s="144" t="str">
        <f t="shared" si="327"/>
        <v/>
      </c>
      <c r="AT93" s="164">
        <f t="shared" si="328"/>
        <v>0</v>
      </c>
      <c r="AU93" s="164">
        <f t="shared" si="329"/>
        <v>0</v>
      </c>
      <c r="AV93" s="164">
        <f t="shared" si="330"/>
        <v>0</v>
      </c>
      <c r="AW93" s="458"/>
      <c r="AX93" s="458"/>
      <c r="AY93" s="455"/>
      <c r="AZ93" s="575"/>
      <c r="BA93" s="145" t="str">
        <f t="shared" si="309"/>
        <v/>
      </c>
      <c r="BB93" s="145" t="str">
        <f t="shared" si="310"/>
        <v/>
      </c>
      <c r="BC93" s="145" t="str">
        <f t="shared" si="311"/>
        <v/>
      </c>
      <c r="BD93" s="203" t="str">
        <f>IF(J93="","",COUNTIF($BC$14:BC93,BC93))</f>
        <v/>
      </c>
      <c r="BE93" s="1" t="str">
        <f t="shared" si="331"/>
        <v/>
      </c>
      <c r="BF93" s="447"/>
      <c r="BG93" s="447"/>
      <c r="BH93" s="447"/>
      <c r="BI93" s="447"/>
      <c r="BJ93" s="447"/>
      <c r="BK93" s="449"/>
      <c r="BL93" s="447"/>
      <c r="BM93" s="447"/>
      <c r="BP93" s="449"/>
      <c r="BQ93" s="447"/>
      <c r="BR93" s="447"/>
      <c r="BS93" s="447"/>
      <c r="BT93" s="447"/>
      <c r="BU93" s="447"/>
      <c r="BV93" s="447"/>
    </row>
    <row r="94" spans="1:74" s="1" customFormat="1" ht="18" customHeight="1" thickBot="1">
      <c r="A94" s="524"/>
      <c r="B94" s="346" t="s">
        <v>32</v>
      </c>
      <c r="C94" s="347"/>
      <c r="D94" s="355"/>
      <c r="E94" s="355"/>
      <c r="F94" s="356"/>
      <c r="G94" s="555"/>
      <c r="H94" s="555"/>
      <c r="I94" s="348" t="s">
        <v>33</v>
      </c>
      <c r="J94" s="349"/>
      <c r="K94" s="340" t="str">
        <f>IF(J94&gt;0,VLOOKUP(J94,女子登録情報!$J$1:$K$22,2,0),"")</f>
        <v/>
      </c>
      <c r="L94" s="350" t="s">
        <v>34</v>
      </c>
      <c r="M94" s="351"/>
      <c r="N94" s="341" t="str">
        <f t="shared" si="303"/>
        <v/>
      </c>
      <c r="O94" s="352"/>
      <c r="P94" s="567"/>
      <c r="Q94" s="568"/>
      <c r="R94" s="569"/>
      <c r="S94" s="558"/>
      <c r="T94" s="561"/>
      <c r="W94" s="168">
        <f t="shared" si="312"/>
        <v>0</v>
      </c>
      <c r="X94" s="447"/>
      <c r="Y94" s="145" t="str">
        <f t="shared" si="304"/>
        <v/>
      </c>
      <c r="Z94" s="145" t="str">
        <f t="shared" si="305"/>
        <v/>
      </c>
      <c r="AA94" s="145" t="str">
        <f t="shared" si="306"/>
        <v/>
      </c>
      <c r="AB94" s="145" t="str">
        <f t="shared" si="307"/>
        <v/>
      </c>
      <c r="AC94" s="178">
        <f t="shared" si="313"/>
        <v>0</v>
      </c>
      <c r="AD94" s="178" t="str">
        <f t="shared" si="396"/>
        <v/>
      </c>
      <c r="AE94" s="145" t="str">
        <f t="shared" si="314"/>
        <v/>
      </c>
      <c r="AF94" s="145" t="str">
        <f t="shared" si="315"/>
        <v/>
      </c>
      <c r="AG94" s="182" t="str">
        <f t="shared" si="316"/>
        <v/>
      </c>
      <c r="AH94" s="164">
        <f t="shared" si="317"/>
        <v>0</v>
      </c>
      <c r="AJ94" s="164">
        <f t="shared" si="318"/>
        <v>0</v>
      </c>
      <c r="AK94" s="164" t="str">
        <f t="shared" si="319"/>
        <v>00000</v>
      </c>
      <c r="AL94" s="188" t="str">
        <f t="shared" si="320"/>
        <v>0秒0</v>
      </c>
      <c r="AM94" s="189">
        <f t="shared" si="321"/>
        <v>0</v>
      </c>
      <c r="AN94" s="189" t="str">
        <f t="shared" si="322"/>
        <v>0</v>
      </c>
      <c r="AO94" s="189" t="str">
        <f t="shared" si="323"/>
        <v>0</v>
      </c>
      <c r="AP94" s="189" t="str">
        <f t="shared" si="324"/>
        <v>0m</v>
      </c>
      <c r="AQ94" s="189" t="str">
        <f t="shared" si="325"/>
        <v>点</v>
      </c>
      <c r="AR94" s="164">
        <f t="shared" si="326"/>
        <v>0</v>
      </c>
      <c r="AS94" s="144" t="str">
        <f t="shared" si="327"/>
        <v/>
      </c>
      <c r="AT94" s="164">
        <f t="shared" si="328"/>
        <v>0</v>
      </c>
      <c r="AU94" s="164">
        <f t="shared" si="329"/>
        <v>0</v>
      </c>
      <c r="AV94" s="164">
        <f t="shared" si="330"/>
        <v>0</v>
      </c>
      <c r="AW94" s="459"/>
      <c r="AX94" s="459"/>
      <c r="AY94" s="456"/>
      <c r="AZ94" s="576"/>
      <c r="BA94" s="145" t="str">
        <f t="shared" si="309"/>
        <v/>
      </c>
      <c r="BB94" s="145" t="str">
        <f t="shared" si="310"/>
        <v/>
      </c>
      <c r="BC94" s="145" t="str">
        <f t="shared" si="311"/>
        <v/>
      </c>
      <c r="BD94" s="203" t="str">
        <f>IF(J94="","",COUNTIF($BC$14:BC94,BC94))</f>
        <v/>
      </c>
      <c r="BE94" s="1" t="str">
        <f t="shared" si="331"/>
        <v/>
      </c>
      <c r="BF94" s="447"/>
      <c r="BG94" s="447"/>
      <c r="BH94" s="447"/>
      <c r="BI94" s="447"/>
      <c r="BJ94" s="447"/>
      <c r="BK94" s="450"/>
      <c r="BL94" s="447"/>
      <c r="BM94" s="447"/>
      <c r="BP94" s="450"/>
      <c r="BQ94" s="447"/>
      <c r="BR94" s="447"/>
      <c r="BS94" s="447"/>
      <c r="BT94" s="447"/>
      <c r="BU94" s="447"/>
      <c r="BV94" s="447"/>
    </row>
    <row r="95" spans="1:74" s="1" customFormat="1" ht="18" customHeight="1" thickTop="1" thickBot="1">
      <c r="A95" s="522">
        <v>28</v>
      </c>
      <c r="B95" s="570" t="s">
        <v>1224</v>
      </c>
      <c r="C95" s="572"/>
      <c r="D95" s="572" t="str">
        <f>IF(C95&gt;0,VLOOKUP(C95,女子登録情報!$A$1:$H$2000,3,0),"")</f>
        <v/>
      </c>
      <c r="E95" s="572" t="str">
        <f>IF(C95&gt;0,VLOOKUP(C95,女子登録情報!$A$1:$H$2000,4,0),"")</f>
        <v/>
      </c>
      <c r="F95" s="337" t="str">
        <f>IF(C95&gt;0,VLOOKUP(C95,女子登録情報!$A$1:$H$2000,8,0),"")</f>
        <v/>
      </c>
      <c r="G95" s="553" t="e">
        <f>IF(F96&gt;0,VLOOKUP(F96,女子登録情報!$M$2:$N$48,2,0),"")</f>
        <v>#N/A</v>
      </c>
      <c r="H95" s="553" t="str">
        <f t="shared" ref="H95" si="397">IF(C95&gt;0,TEXT(C95,"100000000"),"000000000")</f>
        <v>000000000</v>
      </c>
      <c r="I95" s="338" t="s">
        <v>26</v>
      </c>
      <c r="J95" s="339"/>
      <c r="K95" s="340" t="str">
        <f>IF(J95&gt;0,VLOOKUP(J95,女子登録情報!$J$1:$K$22,2,0),"")</f>
        <v/>
      </c>
      <c r="L95" s="338" t="s">
        <v>29</v>
      </c>
      <c r="M95" s="185"/>
      <c r="N95" s="341" t="str">
        <f t="shared" si="303"/>
        <v/>
      </c>
      <c r="O95" s="342"/>
      <c r="P95" s="540"/>
      <c r="Q95" s="541"/>
      <c r="R95" s="542"/>
      <c r="S95" s="556"/>
      <c r="T95" s="559"/>
      <c r="W95" s="168">
        <f t="shared" si="312"/>
        <v>0</v>
      </c>
      <c r="X95" s="447" t="str">
        <f t="shared" ref="X95" si="398">IF(C95="","",C95)</f>
        <v/>
      </c>
      <c r="Y95" s="145" t="str">
        <f t="shared" si="304"/>
        <v/>
      </c>
      <c r="Z95" s="145" t="str">
        <f t="shared" si="305"/>
        <v/>
      </c>
      <c r="AA95" s="145" t="str">
        <f t="shared" si="306"/>
        <v/>
      </c>
      <c r="AB95" s="145" t="str">
        <f t="shared" si="307"/>
        <v/>
      </c>
      <c r="AC95" s="178">
        <f t="shared" si="313"/>
        <v>0</v>
      </c>
      <c r="AD95" s="178" t="str">
        <f t="shared" ref="AD95" si="399">IF(D95="","",D95)</f>
        <v/>
      </c>
      <c r="AE95" s="145" t="str">
        <f t="shared" si="314"/>
        <v/>
      </c>
      <c r="AF95" s="145" t="str">
        <f t="shared" si="315"/>
        <v/>
      </c>
      <c r="AG95" s="182" t="str">
        <f t="shared" si="316"/>
        <v/>
      </c>
      <c r="AH95" s="164">
        <f t="shared" si="317"/>
        <v>0</v>
      </c>
      <c r="AJ95" s="164">
        <f t="shared" si="318"/>
        <v>0</v>
      </c>
      <c r="AK95" s="164" t="str">
        <f t="shared" si="319"/>
        <v>00000</v>
      </c>
      <c r="AL95" s="188" t="str">
        <f t="shared" si="320"/>
        <v>0秒0</v>
      </c>
      <c r="AM95" s="189">
        <f t="shared" si="321"/>
        <v>0</v>
      </c>
      <c r="AN95" s="189" t="str">
        <f t="shared" si="322"/>
        <v>0</v>
      </c>
      <c r="AO95" s="189" t="str">
        <f t="shared" si="323"/>
        <v>0</v>
      </c>
      <c r="AP95" s="189" t="str">
        <f t="shared" si="324"/>
        <v>0m</v>
      </c>
      <c r="AQ95" s="189" t="str">
        <f t="shared" si="325"/>
        <v>点</v>
      </c>
      <c r="AR95" s="164">
        <f t="shared" si="326"/>
        <v>0</v>
      </c>
      <c r="AS95" s="144" t="str">
        <f t="shared" si="327"/>
        <v/>
      </c>
      <c r="AT95" s="164">
        <f t="shared" si="328"/>
        <v>0</v>
      </c>
      <c r="AU95" s="164">
        <f t="shared" si="329"/>
        <v>0</v>
      </c>
      <c r="AV95" s="164">
        <f t="shared" si="330"/>
        <v>0</v>
      </c>
      <c r="AW95" s="457">
        <f>IF(S95="",0,COUNTA($S$14:S97))</f>
        <v>0</v>
      </c>
      <c r="AX95" s="457">
        <f>IF(T95="",0,COUNTA($T$14:T97))</f>
        <v>0</v>
      </c>
      <c r="AY95" s="454">
        <f>IF(OR($K95="20200",$K96="20200",$K97="20200"),COUNTIF($K$14:K97,"20200"),0)</f>
        <v>0</v>
      </c>
      <c r="AZ95" s="574">
        <f>IF($AY95=0,0,INDEX($M95:$M97,MATCH("20200",$K95:$K97,0),1))</f>
        <v>0</v>
      </c>
      <c r="BA95" s="145" t="str">
        <f t="shared" si="309"/>
        <v/>
      </c>
      <c r="BB95" s="145" t="str">
        <f t="shared" si="310"/>
        <v/>
      </c>
      <c r="BC95" s="145" t="str">
        <f t="shared" si="311"/>
        <v/>
      </c>
      <c r="BD95" s="203" t="str">
        <f>IF(J95="","",COUNTIF($BC$14:BC95,BC95))</f>
        <v/>
      </c>
      <c r="BE95" s="1" t="str">
        <f t="shared" si="331"/>
        <v/>
      </c>
      <c r="BF95" s="447" t="str">
        <f>IF(D95="","",COUNTIF($AD$14:AD95,AD95))</f>
        <v/>
      </c>
      <c r="BG95" s="447">
        <f t="shared" ref="BG95" si="400">IF(BF95=1,BF95,0)</f>
        <v>0</v>
      </c>
      <c r="BH95" s="447" t="str">
        <f t="shared" ref="BH95:BJ95" si="401">IF(D95="","",$BL95)</f>
        <v/>
      </c>
      <c r="BI95" s="447" t="str">
        <f t="shared" si="401"/>
        <v/>
      </c>
      <c r="BJ95" s="447" t="str">
        <f t="shared" si="401"/>
        <v/>
      </c>
      <c r="BK95" s="448" t="str">
        <f t="shared" ref="BK95" si="402">IFERROR(IF(G95="","",BL95),"")</f>
        <v/>
      </c>
      <c r="BL95" s="447">
        <v>28</v>
      </c>
      <c r="BM95" s="447">
        <f t="shared" ref="BM95" si="403">IF(C95&gt;0,"",IF(COUNTIF(BH95:BK97,BL95)=4,"",1))</f>
        <v>1</v>
      </c>
      <c r="BP95" s="448" t="str">
        <f t="shared" ref="BP95" si="404">IF(AD95="","",IF(AND(COUNTA(J95:J97)=0,COUNTA(S95:T97)=0),1,""))</f>
        <v/>
      </c>
      <c r="BQ95" s="447">
        <f t="shared" ref="BQ95" si="405">IF(AND($AD95="",COUNTA(S95)&gt;0),1,0)</f>
        <v>0</v>
      </c>
      <c r="BR95" s="447">
        <f t="shared" ref="BR95" si="406">IF(AND($AD95="",COUNTA(T95)&gt;0),1,0)</f>
        <v>0</v>
      </c>
      <c r="BS95" s="447" t="str">
        <f t="shared" ref="BS95" si="407">D95&amp;"-"&amp;S95</f>
        <v>-</v>
      </c>
      <c r="BT95" s="447" t="str">
        <f>IF(S95="","",COUNTIF($BS$14:BS95,BS95))</f>
        <v/>
      </c>
      <c r="BU95" s="447" t="str">
        <f t="shared" ref="BU95" si="408">D95&amp;"-"&amp;T95</f>
        <v>-</v>
      </c>
      <c r="BV95" s="447" t="str">
        <f>IF(T95="","",COUNTIF($BU$14:BU95,BU95))</f>
        <v/>
      </c>
    </row>
    <row r="96" spans="1:74" s="1" customFormat="1" ht="18" customHeight="1" thickBot="1">
      <c r="A96" s="523"/>
      <c r="B96" s="571"/>
      <c r="C96" s="573"/>
      <c r="D96" s="573"/>
      <c r="E96" s="573"/>
      <c r="F96" s="343" t="str">
        <f>IF(C95&gt;0,VLOOKUP(C95,女子登録情報!$A$1:$H$2000,5,0),"")</f>
        <v/>
      </c>
      <c r="G96" s="554"/>
      <c r="H96" s="554"/>
      <c r="I96" s="344" t="s">
        <v>30</v>
      </c>
      <c r="J96" s="339"/>
      <c r="K96" s="340" t="str">
        <f>IF(J96&gt;0,VLOOKUP(J96,女子登録情報!$J$1:$K$22,2,0),"")</f>
        <v/>
      </c>
      <c r="L96" s="344" t="s">
        <v>31</v>
      </c>
      <c r="M96" s="345"/>
      <c r="N96" s="341" t="str">
        <f t="shared" si="303"/>
        <v/>
      </c>
      <c r="O96" s="342"/>
      <c r="P96" s="562"/>
      <c r="Q96" s="563"/>
      <c r="R96" s="564"/>
      <c r="S96" s="557"/>
      <c r="T96" s="560"/>
      <c r="W96" s="168">
        <f t="shared" si="312"/>
        <v>0</v>
      </c>
      <c r="X96" s="447"/>
      <c r="Y96" s="145" t="str">
        <f t="shared" si="304"/>
        <v/>
      </c>
      <c r="Z96" s="145" t="str">
        <f t="shared" si="305"/>
        <v/>
      </c>
      <c r="AA96" s="145" t="str">
        <f t="shared" si="306"/>
        <v/>
      </c>
      <c r="AB96" s="145" t="str">
        <f t="shared" si="307"/>
        <v/>
      </c>
      <c r="AC96" s="178">
        <f t="shared" si="313"/>
        <v>0</v>
      </c>
      <c r="AD96" s="178" t="str">
        <f t="shared" ref="AD96:AD97" si="409">AD95</f>
        <v/>
      </c>
      <c r="AE96" s="145" t="str">
        <f t="shared" si="314"/>
        <v/>
      </c>
      <c r="AF96" s="145" t="str">
        <f t="shared" si="315"/>
        <v/>
      </c>
      <c r="AG96" s="182" t="str">
        <f t="shared" si="316"/>
        <v/>
      </c>
      <c r="AH96" s="164">
        <f t="shared" si="317"/>
        <v>0</v>
      </c>
      <c r="AJ96" s="164">
        <f t="shared" si="318"/>
        <v>0</v>
      </c>
      <c r="AK96" s="164" t="str">
        <f t="shared" si="319"/>
        <v>00000</v>
      </c>
      <c r="AL96" s="188" t="str">
        <f t="shared" si="320"/>
        <v>0秒0</v>
      </c>
      <c r="AM96" s="189">
        <f t="shared" si="321"/>
        <v>0</v>
      </c>
      <c r="AN96" s="189" t="str">
        <f t="shared" si="322"/>
        <v>0</v>
      </c>
      <c r="AO96" s="189" t="str">
        <f t="shared" si="323"/>
        <v>0</v>
      </c>
      <c r="AP96" s="189" t="str">
        <f t="shared" si="324"/>
        <v>0m</v>
      </c>
      <c r="AQ96" s="189" t="str">
        <f t="shared" si="325"/>
        <v>点</v>
      </c>
      <c r="AR96" s="164">
        <f t="shared" si="326"/>
        <v>0</v>
      </c>
      <c r="AS96" s="144" t="str">
        <f t="shared" si="327"/>
        <v/>
      </c>
      <c r="AT96" s="164">
        <f t="shared" si="328"/>
        <v>0</v>
      </c>
      <c r="AU96" s="164">
        <f t="shared" si="329"/>
        <v>0</v>
      </c>
      <c r="AV96" s="164">
        <f t="shared" si="330"/>
        <v>0</v>
      </c>
      <c r="AW96" s="458"/>
      <c r="AX96" s="458"/>
      <c r="AY96" s="455"/>
      <c r="AZ96" s="575"/>
      <c r="BA96" s="145" t="str">
        <f t="shared" si="309"/>
        <v/>
      </c>
      <c r="BB96" s="145" t="str">
        <f t="shared" si="310"/>
        <v/>
      </c>
      <c r="BC96" s="145" t="str">
        <f t="shared" si="311"/>
        <v/>
      </c>
      <c r="BD96" s="203" t="str">
        <f>IF(J96="","",COUNTIF($BC$14:BC96,BC96))</f>
        <v/>
      </c>
      <c r="BE96" s="1" t="str">
        <f t="shared" si="331"/>
        <v/>
      </c>
      <c r="BF96" s="447"/>
      <c r="BG96" s="447"/>
      <c r="BH96" s="447"/>
      <c r="BI96" s="447"/>
      <c r="BJ96" s="447"/>
      <c r="BK96" s="449"/>
      <c r="BL96" s="447"/>
      <c r="BM96" s="447"/>
      <c r="BP96" s="449"/>
      <c r="BQ96" s="447"/>
      <c r="BR96" s="447"/>
      <c r="BS96" s="447"/>
      <c r="BT96" s="447"/>
      <c r="BU96" s="447"/>
      <c r="BV96" s="447"/>
    </row>
    <row r="97" spans="1:74" s="1" customFormat="1" ht="18" customHeight="1" thickBot="1">
      <c r="A97" s="524"/>
      <c r="B97" s="346" t="s">
        <v>32</v>
      </c>
      <c r="C97" s="347"/>
      <c r="D97" s="355"/>
      <c r="E97" s="355"/>
      <c r="F97" s="356"/>
      <c r="G97" s="555"/>
      <c r="H97" s="555"/>
      <c r="I97" s="348" t="s">
        <v>33</v>
      </c>
      <c r="J97" s="349"/>
      <c r="K97" s="340" t="str">
        <f>IF(J97&gt;0,VLOOKUP(J97,女子登録情報!$J$1:$K$22,2,0),"")</f>
        <v/>
      </c>
      <c r="L97" s="350" t="s">
        <v>34</v>
      </c>
      <c r="M97" s="351"/>
      <c r="N97" s="341" t="str">
        <f t="shared" si="303"/>
        <v/>
      </c>
      <c r="O97" s="352"/>
      <c r="P97" s="567"/>
      <c r="Q97" s="568"/>
      <c r="R97" s="569"/>
      <c r="S97" s="558"/>
      <c r="T97" s="561"/>
      <c r="W97" s="168">
        <f t="shared" si="312"/>
        <v>0</v>
      </c>
      <c r="X97" s="447"/>
      <c r="Y97" s="145" t="str">
        <f t="shared" si="304"/>
        <v/>
      </c>
      <c r="Z97" s="145" t="str">
        <f t="shared" si="305"/>
        <v/>
      </c>
      <c r="AA97" s="145" t="str">
        <f t="shared" si="306"/>
        <v/>
      </c>
      <c r="AB97" s="145" t="str">
        <f t="shared" si="307"/>
        <v/>
      </c>
      <c r="AC97" s="178">
        <f t="shared" si="313"/>
        <v>0</v>
      </c>
      <c r="AD97" s="178" t="str">
        <f t="shared" si="409"/>
        <v/>
      </c>
      <c r="AE97" s="145" t="str">
        <f t="shared" si="314"/>
        <v/>
      </c>
      <c r="AF97" s="145" t="str">
        <f t="shared" si="315"/>
        <v/>
      </c>
      <c r="AG97" s="182" t="str">
        <f t="shared" si="316"/>
        <v/>
      </c>
      <c r="AH97" s="164">
        <f t="shared" si="317"/>
        <v>0</v>
      </c>
      <c r="AJ97" s="164">
        <f t="shared" si="318"/>
        <v>0</v>
      </c>
      <c r="AK97" s="164" t="str">
        <f t="shared" si="319"/>
        <v>00000</v>
      </c>
      <c r="AL97" s="188" t="str">
        <f t="shared" si="320"/>
        <v>0秒0</v>
      </c>
      <c r="AM97" s="189">
        <f t="shared" si="321"/>
        <v>0</v>
      </c>
      <c r="AN97" s="189" t="str">
        <f t="shared" si="322"/>
        <v>0</v>
      </c>
      <c r="AO97" s="189" t="str">
        <f t="shared" si="323"/>
        <v>0</v>
      </c>
      <c r="AP97" s="189" t="str">
        <f t="shared" si="324"/>
        <v>0m</v>
      </c>
      <c r="AQ97" s="189" t="str">
        <f t="shared" si="325"/>
        <v>点</v>
      </c>
      <c r="AR97" s="164">
        <f t="shared" si="326"/>
        <v>0</v>
      </c>
      <c r="AS97" s="144" t="str">
        <f t="shared" si="327"/>
        <v/>
      </c>
      <c r="AT97" s="164">
        <f t="shared" si="328"/>
        <v>0</v>
      </c>
      <c r="AU97" s="164">
        <f t="shared" si="329"/>
        <v>0</v>
      </c>
      <c r="AV97" s="164">
        <f t="shared" si="330"/>
        <v>0</v>
      </c>
      <c r="AW97" s="459"/>
      <c r="AX97" s="459"/>
      <c r="AY97" s="456"/>
      <c r="AZ97" s="576"/>
      <c r="BA97" s="145" t="str">
        <f t="shared" si="309"/>
        <v/>
      </c>
      <c r="BB97" s="145" t="str">
        <f t="shared" si="310"/>
        <v/>
      </c>
      <c r="BC97" s="145" t="str">
        <f t="shared" si="311"/>
        <v/>
      </c>
      <c r="BD97" s="203" t="str">
        <f>IF(J97="","",COUNTIF($BC$14:BC97,BC97))</f>
        <v/>
      </c>
      <c r="BE97" s="1" t="str">
        <f t="shared" si="331"/>
        <v/>
      </c>
      <c r="BF97" s="447"/>
      <c r="BG97" s="447"/>
      <c r="BH97" s="447"/>
      <c r="BI97" s="447"/>
      <c r="BJ97" s="447"/>
      <c r="BK97" s="450"/>
      <c r="BL97" s="447"/>
      <c r="BM97" s="447"/>
      <c r="BP97" s="450"/>
      <c r="BQ97" s="447"/>
      <c r="BR97" s="447"/>
      <c r="BS97" s="447"/>
      <c r="BT97" s="447"/>
      <c r="BU97" s="447"/>
      <c r="BV97" s="447"/>
    </row>
    <row r="98" spans="1:74" s="1" customFormat="1" ht="18" customHeight="1" thickTop="1" thickBot="1">
      <c r="A98" s="522">
        <v>29</v>
      </c>
      <c r="B98" s="570" t="s">
        <v>1224</v>
      </c>
      <c r="C98" s="572"/>
      <c r="D98" s="572" t="str">
        <f>IF(C98&gt;0,VLOOKUP(C98,女子登録情報!$A$1:$H$2000,3,0),"")</f>
        <v/>
      </c>
      <c r="E98" s="572" t="str">
        <f>IF(C98&gt;0,VLOOKUP(C98,女子登録情報!$A$1:$H$2000,4,0),"")</f>
        <v/>
      </c>
      <c r="F98" s="337" t="str">
        <f>IF(C98&gt;0,VLOOKUP(C98,女子登録情報!$A$1:$H$2000,8,0),"")</f>
        <v/>
      </c>
      <c r="G98" s="553" t="e">
        <f>IF(F99&gt;0,VLOOKUP(F99,女子登録情報!$M$2:$N$48,2,0),"")</f>
        <v>#N/A</v>
      </c>
      <c r="H98" s="553" t="str">
        <f t="shared" ref="H98" si="410">IF(C98&gt;0,TEXT(C98,"100000000"),"000000000")</f>
        <v>000000000</v>
      </c>
      <c r="I98" s="338" t="s">
        <v>26</v>
      </c>
      <c r="J98" s="339"/>
      <c r="K98" s="340" t="str">
        <f>IF(J98&gt;0,VLOOKUP(J98,女子登録情報!$J$1:$K$22,2,0),"")</f>
        <v/>
      </c>
      <c r="L98" s="338" t="s">
        <v>29</v>
      </c>
      <c r="M98" s="185"/>
      <c r="N98" s="341" t="str">
        <f t="shared" si="303"/>
        <v/>
      </c>
      <c r="O98" s="342"/>
      <c r="P98" s="540"/>
      <c r="Q98" s="541"/>
      <c r="R98" s="542"/>
      <c r="S98" s="556"/>
      <c r="T98" s="559"/>
      <c r="W98" s="168">
        <f t="shared" si="312"/>
        <v>0</v>
      </c>
      <c r="X98" s="447" t="str">
        <f t="shared" ref="X98" si="411">IF(C98="","",C98)</f>
        <v/>
      </c>
      <c r="Y98" s="145" t="str">
        <f t="shared" si="304"/>
        <v/>
      </c>
      <c r="Z98" s="145" t="str">
        <f t="shared" si="305"/>
        <v/>
      </c>
      <c r="AA98" s="145" t="str">
        <f t="shared" si="306"/>
        <v/>
      </c>
      <c r="AB98" s="145" t="str">
        <f t="shared" si="307"/>
        <v/>
      </c>
      <c r="AC98" s="178">
        <f t="shared" si="313"/>
        <v>0</v>
      </c>
      <c r="AD98" s="178" t="str">
        <f t="shared" ref="AD98" si="412">IF(D98="","",D98)</f>
        <v/>
      </c>
      <c r="AE98" s="145" t="str">
        <f t="shared" si="314"/>
        <v/>
      </c>
      <c r="AF98" s="145" t="str">
        <f t="shared" si="315"/>
        <v/>
      </c>
      <c r="AG98" s="182" t="str">
        <f t="shared" si="316"/>
        <v/>
      </c>
      <c r="AH98" s="164">
        <f t="shared" si="317"/>
        <v>0</v>
      </c>
      <c r="AJ98" s="164">
        <f t="shared" si="318"/>
        <v>0</v>
      </c>
      <c r="AK98" s="164" t="str">
        <f t="shared" si="319"/>
        <v>00000</v>
      </c>
      <c r="AL98" s="188" t="str">
        <f t="shared" si="320"/>
        <v>0秒0</v>
      </c>
      <c r="AM98" s="189">
        <f t="shared" si="321"/>
        <v>0</v>
      </c>
      <c r="AN98" s="189" t="str">
        <f t="shared" si="322"/>
        <v>0</v>
      </c>
      <c r="AO98" s="189" t="str">
        <f t="shared" si="323"/>
        <v>0</v>
      </c>
      <c r="AP98" s="189" t="str">
        <f t="shared" si="324"/>
        <v>0m</v>
      </c>
      <c r="AQ98" s="189" t="str">
        <f t="shared" si="325"/>
        <v>点</v>
      </c>
      <c r="AR98" s="164">
        <f t="shared" si="326"/>
        <v>0</v>
      </c>
      <c r="AS98" s="144" t="str">
        <f t="shared" si="327"/>
        <v/>
      </c>
      <c r="AT98" s="164">
        <f t="shared" si="328"/>
        <v>0</v>
      </c>
      <c r="AU98" s="164">
        <f t="shared" si="329"/>
        <v>0</v>
      </c>
      <c r="AV98" s="164">
        <f t="shared" si="330"/>
        <v>0</v>
      </c>
      <c r="AW98" s="457">
        <f>IF(S98="",0,COUNTA($S$14:S100))</f>
        <v>0</v>
      </c>
      <c r="AX98" s="457">
        <f>IF(T98="",0,COUNTA($T$14:T100))</f>
        <v>0</v>
      </c>
      <c r="AY98" s="454">
        <f>IF(OR($K98="20200",$K99="20200",$K100="20200"),COUNTIF($K$14:K100,"20200"),0)</f>
        <v>0</v>
      </c>
      <c r="AZ98" s="574">
        <f>IF($AY98=0,0,INDEX($M98:$M100,MATCH("20200",$K98:$K100,0),1))</f>
        <v>0</v>
      </c>
      <c r="BA98" s="145" t="str">
        <f t="shared" si="309"/>
        <v/>
      </c>
      <c r="BB98" s="145" t="str">
        <f t="shared" si="310"/>
        <v/>
      </c>
      <c r="BC98" s="145" t="str">
        <f t="shared" si="311"/>
        <v/>
      </c>
      <c r="BD98" s="203" t="str">
        <f>IF(J98="","",COUNTIF($BC$14:BC98,BC98))</f>
        <v/>
      </c>
      <c r="BE98" s="1" t="str">
        <f t="shared" si="331"/>
        <v/>
      </c>
      <c r="BF98" s="447" t="str">
        <f>IF(D98="","",COUNTIF($AD$14:AD98,AD98))</f>
        <v/>
      </c>
      <c r="BG98" s="447">
        <f t="shared" ref="BG98" si="413">IF(BF98=1,BF98,0)</f>
        <v>0</v>
      </c>
      <c r="BH98" s="447" t="str">
        <f t="shared" ref="BH98:BJ98" si="414">IF(D98="","",$BL98)</f>
        <v/>
      </c>
      <c r="BI98" s="447" t="str">
        <f t="shared" si="414"/>
        <v/>
      </c>
      <c r="BJ98" s="447" t="str">
        <f t="shared" si="414"/>
        <v/>
      </c>
      <c r="BK98" s="448" t="str">
        <f t="shared" ref="BK98" si="415">IFERROR(IF(G98="","",BL98),"")</f>
        <v/>
      </c>
      <c r="BL98" s="447">
        <v>29</v>
      </c>
      <c r="BM98" s="447">
        <f t="shared" ref="BM98" si="416">IF(C98&gt;0,"",IF(COUNTIF(BH98:BK100,BL98)=4,"",1))</f>
        <v>1</v>
      </c>
      <c r="BP98" s="448" t="str">
        <f t="shared" ref="BP98" si="417">IF(AD98="","",IF(AND(COUNTA(J98:J100)=0,COUNTA(S98:T100)=0),1,""))</f>
        <v/>
      </c>
      <c r="BQ98" s="447">
        <f t="shared" ref="BQ98" si="418">IF(AND($AD98="",COUNTA(S98)&gt;0),1,0)</f>
        <v>0</v>
      </c>
      <c r="BR98" s="447">
        <f t="shared" ref="BR98" si="419">IF(AND($AD98="",COUNTA(T98)&gt;0),1,0)</f>
        <v>0</v>
      </c>
      <c r="BS98" s="447" t="str">
        <f t="shared" ref="BS98" si="420">D98&amp;"-"&amp;S98</f>
        <v>-</v>
      </c>
      <c r="BT98" s="447" t="str">
        <f>IF(S98="","",COUNTIF($BS$14:BS98,BS98))</f>
        <v/>
      </c>
      <c r="BU98" s="447" t="str">
        <f t="shared" ref="BU98" si="421">D98&amp;"-"&amp;T98</f>
        <v>-</v>
      </c>
      <c r="BV98" s="447" t="str">
        <f>IF(T98="","",COUNTIF($BU$14:BU98,BU98))</f>
        <v/>
      </c>
    </row>
    <row r="99" spans="1:74" s="1" customFormat="1" ht="18" customHeight="1" thickBot="1">
      <c r="A99" s="523"/>
      <c r="B99" s="571"/>
      <c r="C99" s="573"/>
      <c r="D99" s="573"/>
      <c r="E99" s="573"/>
      <c r="F99" s="343" t="str">
        <f>IF(C98&gt;0,VLOOKUP(C98,女子登録情報!$A$1:$H$2000,5,0),"")</f>
        <v/>
      </c>
      <c r="G99" s="554"/>
      <c r="H99" s="554"/>
      <c r="I99" s="344" t="s">
        <v>30</v>
      </c>
      <c r="J99" s="339"/>
      <c r="K99" s="340" t="str">
        <f>IF(J99&gt;0,VLOOKUP(J99,女子登録情報!$J$1:$K$22,2,0),"")</f>
        <v/>
      </c>
      <c r="L99" s="344" t="s">
        <v>31</v>
      </c>
      <c r="M99" s="345"/>
      <c r="N99" s="341" t="str">
        <f t="shared" si="303"/>
        <v/>
      </c>
      <c r="O99" s="342"/>
      <c r="P99" s="562"/>
      <c r="Q99" s="563"/>
      <c r="R99" s="564"/>
      <c r="S99" s="557"/>
      <c r="T99" s="560"/>
      <c r="W99" s="168">
        <f t="shared" si="312"/>
        <v>0</v>
      </c>
      <c r="X99" s="447"/>
      <c r="Y99" s="145" t="str">
        <f t="shared" si="304"/>
        <v/>
      </c>
      <c r="Z99" s="145" t="str">
        <f t="shared" si="305"/>
        <v/>
      </c>
      <c r="AA99" s="145" t="str">
        <f t="shared" si="306"/>
        <v/>
      </c>
      <c r="AB99" s="145" t="str">
        <f t="shared" si="307"/>
        <v/>
      </c>
      <c r="AC99" s="178">
        <f t="shared" si="313"/>
        <v>0</v>
      </c>
      <c r="AD99" s="178" t="str">
        <f t="shared" ref="AD99:AD100" si="422">AD98</f>
        <v/>
      </c>
      <c r="AE99" s="145" t="str">
        <f t="shared" si="314"/>
        <v/>
      </c>
      <c r="AF99" s="145" t="str">
        <f t="shared" si="315"/>
        <v/>
      </c>
      <c r="AG99" s="182" t="str">
        <f t="shared" si="316"/>
        <v/>
      </c>
      <c r="AH99" s="164">
        <f t="shared" si="317"/>
        <v>0</v>
      </c>
      <c r="AJ99" s="164">
        <f t="shared" si="318"/>
        <v>0</v>
      </c>
      <c r="AK99" s="164" t="str">
        <f t="shared" si="319"/>
        <v>00000</v>
      </c>
      <c r="AL99" s="188" t="str">
        <f t="shared" si="320"/>
        <v>0秒0</v>
      </c>
      <c r="AM99" s="189">
        <f t="shared" si="321"/>
        <v>0</v>
      </c>
      <c r="AN99" s="189" t="str">
        <f t="shared" si="322"/>
        <v>0</v>
      </c>
      <c r="AO99" s="189" t="str">
        <f t="shared" si="323"/>
        <v>0</v>
      </c>
      <c r="AP99" s="189" t="str">
        <f t="shared" si="324"/>
        <v>0m</v>
      </c>
      <c r="AQ99" s="189" t="str">
        <f t="shared" si="325"/>
        <v>点</v>
      </c>
      <c r="AR99" s="164">
        <f t="shared" si="326"/>
        <v>0</v>
      </c>
      <c r="AS99" s="144" t="str">
        <f t="shared" si="327"/>
        <v/>
      </c>
      <c r="AT99" s="164">
        <f t="shared" si="328"/>
        <v>0</v>
      </c>
      <c r="AU99" s="164">
        <f t="shared" si="329"/>
        <v>0</v>
      </c>
      <c r="AV99" s="164">
        <f t="shared" si="330"/>
        <v>0</v>
      </c>
      <c r="AW99" s="458"/>
      <c r="AX99" s="458"/>
      <c r="AY99" s="455"/>
      <c r="AZ99" s="575"/>
      <c r="BA99" s="145" t="str">
        <f t="shared" si="309"/>
        <v/>
      </c>
      <c r="BB99" s="145" t="str">
        <f t="shared" si="310"/>
        <v/>
      </c>
      <c r="BC99" s="145" t="str">
        <f t="shared" si="311"/>
        <v/>
      </c>
      <c r="BD99" s="203" t="str">
        <f>IF(J99="","",COUNTIF($BC$14:BC99,BC99))</f>
        <v/>
      </c>
      <c r="BE99" s="1" t="str">
        <f t="shared" si="331"/>
        <v/>
      </c>
      <c r="BF99" s="447"/>
      <c r="BG99" s="447"/>
      <c r="BH99" s="447"/>
      <c r="BI99" s="447"/>
      <c r="BJ99" s="447"/>
      <c r="BK99" s="449"/>
      <c r="BL99" s="447"/>
      <c r="BM99" s="447"/>
      <c r="BP99" s="449"/>
      <c r="BQ99" s="447"/>
      <c r="BR99" s="447"/>
      <c r="BS99" s="447"/>
      <c r="BT99" s="447"/>
      <c r="BU99" s="447"/>
      <c r="BV99" s="447"/>
    </row>
    <row r="100" spans="1:74" s="1" customFormat="1" ht="18" customHeight="1" thickBot="1">
      <c r="A100" s="524"/>
      <c r="B100" s="346" t="s">
        <v>32</v>
      </c>
      <c r="C100" s="347"/>
      <c r="D100" s="355"/>
      <c r="E100" s="355"/>
      <c r="F100" s="356"/>
      <c r="G100" s="555"/>
      <c r="H100" s="555"/>
      <c r="I100" s="348" t="s">
        <v>33</v>
      </c>
      <c r="J100" s="349"/>
      <c r="K100" s="340" t="str">
        <f>IF(J100&gt;0,VLOOKUP(J100,女子登録情報!$J$1:$K$22,2,0),"")</f>
        <v/>
      </c>
      <c r="L100" s="350" t="s">
        <v>34</v>
      </c>
      <c r="M100" s="351"/>
      <c r="N100" s="341" t="str">
        <f t="shared" si="303"/>
        <v/>
      </c>
      <c r="O100" s="352"/>
      <c r="P100" s="567"/>
      <c r="Q100" s="568"/>
      <c r="R100" s="569"/>
      <c r="S100" s="558"/>
      <c r="T100" s="561"/>
      <c r="W100" s="168">
        <f t="shared" si="312"/>
        <v>0</v>
      </c>
      <c r="X100" s="447"/>
      <c r="Y100" s="145" t="str">
        <f t="shared" si="304"/>
        <v/>
      </c>
      <c r="Z100" s="145" t="str">
        <f t="shared" si="305"/>
        <v/>
      </c>
      <c r="AA100" s="145" t="str">
        <f t="shared" si="306"/>
        <v/>
      </c>
      <c r="AB100" s="145" t="str">
        <f t="shared" si="307"/>
        <v/>
      </c>
      <c r="AC100" s="178">
        <f t="shared" si="313"/>
        <v>0</v>
      </c>
      <c r="AD100" s="178" t="str">
        <f t="shared" si="422"/>
        <v/>
      </c>
      <c r="AE100" s="145" t="str">
        <f t="shared" si="314"/>
        <v/>
      </c>
      <c r="AF100" s="145" t="str">
        <f t="shared" si="315"/>
        <v/>
      </c>
      <c r="AG100" s="182" t="str">
        <f t="shared" si="316"/>
        <v/>
      </c>
      <c r="AH100" s="164">
        <f t="shared" si="317"/>
        <v>0</v>
      </c>
      <c r="AJ100" s="164">
        <f t="shared" si="318"/>
        <v>0</v>
      </c>
      <c r="AK100" s="164" t="str">
        <f t="shared" si="319"/>
        <v>00000</v>
      </c>
      <c r="AL100" s="188" t="str">
        <f t="shared" si="320"/>
        <v>0秒0</v>
      </c>
      <c r="AM100" s="189">
        <f t="shared" si="321"/>
        <v>0</v>
      </c>
      <c r="AN100" s="189" t="str">
        <f t="shared" si="322"/>
        <v>0</v>
      </c>
      <c r="AO100" s="189" t="str">
        <f t="shared" si="323"/>
        <v>0</v>
      </c>
      <c r="AP100" s="189" t="str">
        <f t="shared" si="324"/>
        <v>0m</v>
      </c>
      <c r="AQ100" s="189" t="str">
        <f t="shared" si="325"/>
        <v>点</v>
      </c>
      <c r="AR100" s="164">
        <f t="shared" si="326"/>
        <v>0</v>
      </c>
      <c r="AS100" s="144" t="str">
        <f t="shared" si="327"/>
        <v/>
      </c>
      <c r="AT100" s="164">
        <f t="shared" si="328"/>
        <v>0</v>
      </c>
      <c r="AU100" s="164">
        <f t="shared" si="329"/>
        <v>0</v>
      </c>
      <c r="AV100" s="164">
        <f t="shared" si="330"/>
        <v>0</v>
      </c>
      <c r="AW100" s="459"/>
      <c r="AX100" s="459"/>
      <c r="AY100" s="456"/>
      <c r="AZ100" s="576"/>
      <c r="BA100" s="145" t="str">
        <f t="shared" si="309"/>
        <v/>
      </c>
      <c r="BB100" s="145" t="str">
        <f t="shared" si="310"/>
        <v/>
      </c>
      <c r="BC100" s="145" t="str">
        <f t="shared" si="311"/>
        <v/>
      </c>
      <c r="BD100" s="203" t="str">
        <f>IF(J100="","",COUNTIF($BC$14:BC100,BC100))</f>
        <v/>
      </c>
      <c r="BE100" s="1" t="str">
        <f t="shared" si="331"/>
        <v/>
      </c>
      <c r="BF100" s="447"/>
      <c r="BG100" s="447"/>
      <c r="BH100" s="447"/>
      <c r="BI100" s="447"/>
      <c r="BJ100" s="447"/>
      <c r="BK100" s="450"/>
      <c r="BL100" s="447"/>
      <c r="BM100" s="447"/>
      <c r="BP100" s="450"/>
      <c r="BQ100" s="447"/>
      <c r="BR100" s="447"/>
      <c r="BS100" s="447"/>
      <c r="BT100" s="447"/>
      <c r="BU100" s="447"/>
      <c r="BV100" s="447"/>
    </row>
    <row r="101" spans="1:74" s="1" customFormat="1" ht="18" customHeight="1" thickTop="1" thickBot="1">
      <c r="A101" s="522">
        <v>30</v>
      </c>
      <c r="B101" s="570" t="s">
        <v>1224</v>
      </c>
      <c r="C101" s="572"/>
      <c r="D101" s="572" t="str">
        <f>IF(C101&gt;0,VLOOKUP(C101,女子登録情報!$A$1:$H$2000,3,0),"")</f>
        <v/>
      </c>
      <c r="E101" s="572" t="str">
        <f>IF(C101&gt;0,VLOOKUP(C101,女子登録情報!$A$1:$H$2000,4,0),"")</f>
        <v/>
      </c>
      <c r="F101" s="337" t="str">
        <f>IF(C101&gt;0,VLOOKUP(C101,女子登録情報!$A$1:$H$2000,8,0),"")</f>
        <v/>
      </c>
      <c r="G101" s="553" t="e">
        <f>IF(F102&gt;0,VLOOKUP(F102,女子登録情報!$M$2:$N$48,2,0),"")</f>
        <v>#N/A</v>
      </c>
      <c r="H101" s="553" t="str">
        <f t="shared" ref="H101" si="423">IF(C101&gt;0,TEXT(C101,"100000000"),"000000000")</f>
        <v>000000000</v>
      </c>
      <c r="I101" s="338" t="s">
        <v>26</v>
      </c>
      <c r="J101" s="339"/>
      <c r="K101" s="340" t="str">
        <f>IF(J101&gt;0,VLOOKUP(J101,女子登録情報!$J$1:$K$22,2,0),"")</f>
        <v/>
      </c>
      <c r="L101" s="338" t="s">
        <v>29</v>
      </c>
      <c r="M101" s="185"/>
      <c r="N101" s="341" t="str">
        <f t="shared" si="303"/>
        <v/>
      </c>
      <c r="O101" s="342"/>
      <c r="P101" s="540"/>
      <c r="Q101" s="541"/>
      <c r="R101" s="542"/>
      <c r="S101" s="556"/>
      <c r="T101" s="559"/>
      <c r="W101" s="168">
        <f t="shared" si="312"/>
        <v>0</v>
      </c>
      <c r="X101" s="447" t="str">
        <f t="shared" ref="X101" si="424">IF(C101="","",C101)</f>
        <v/>
      </c>
      <c r="Y101" s="145" t="str">
        <f t="shared" si="304"/>
        <v/>
      </c>
      <c r="Z101" s="145" t="str">
        <f t="shared" si="305"/>
        <v/>
      </c>
      <c r="AA101" s="145" t="str">
        <f t="shared" si="306"/>
        <v/>
      </c>
      <c r="AB101" s="145" t="str">
        <f t="shared" si="307"/>
        <v/>
      </c>
      <c r="AC101" s="178">
        <f t="shared" si="313"/>
        <v>0</v>
      </c>
      <c r="AD101" s="178" t="str">
        <f t="shared" ref="AD101" si="425">IF(D101="","",D101)</f>
        <v/>
      </c>
      <c r="AE101" s="145" t="str">
        <f t="shared" si="314"/>
        <v/>
      </c>
      <c r="AF101" s="145" t="str">
        <f t="shared" si="315"/>
        <v/>
      </c>
      <c r="AG101" s="182" t="str">
        <f t="shared" si="316"/>
        <v/>
      </c>
      <c r="AH101" s="164">
        <f t="shared" si="317"/>
        <v>0</v>
      </c>
      <c r="AJ101" s="164">
        <f t="shared" si="318"/>
        <v>0</v>
      </c>
      <c r="AK101" s="164" t="str">
        <f t="shared" si="319"/>
        <v>00000</v>
      </c>
      <c r="AL101" s="188" t="str">
        <f t="shared" si="320"/>
        <v>0秒0</v>
      </c>
      <c r="AM101" s="189">
        <f t="shared" si="321"/>
        <v>0</v>
      </c>
      <c r="AN101" s="189" t="str">
        <f t="shared" si="322"/>
        <v>0</v>
      </c>
      <c r="AO101" s="189" t="str">
        <f t="shared" si="323"/>
        <v>0</v>
      </c>
      <c r="AP101" s="189" t="str">
        <f t="shared" si="324"/>
        <v>0m</v>
      </c>
      <c r="AQ101" s="189" t="str">
        <f t="shared" si="325"/>
        <v>点</v>
      </c>
      <c r="AR101" s="164">
        <f t="shared" si="326"/>
        <v>0</v>
      </c>
      <c r="AS101" s="144" t="str">
        <f t="shared" si="327"/>
        <v/>
      </c>
      <c r="AT101" s="164">
        <f t="shared" si="328"/>
        <v>0</v>
      </c>
      <c r="AU101" s="164">
        <f t="shared" si="329"/>
        <v>0</v>
      </c>
      <c r="AV101" s="164">
        <f t="shared" si="330"/>
        <v>0</v>
      </c>
      <c r="AW101" s="457">
        <f>IF(S101="",0,COUNTA($S$14:S103))</f>
        <v>0</v>
      </c>
      <c r="AX101" s="457">
        <f>IF(T101="",0,COUNTA($T$14:T103))</f>
        <v>0</v>
      </c>
      <c r="AY101" s="454">
        <f>IF(OR($K101="20200",$K102="20200",$K103="20200"),COUNTIF($K$14:K103,"20200"),0)</f>
        <v>0</v>
      </c>
      <c r="AZ101" s="574">
        <f>IF($AY101=0,0,INDEX($M101:$M103,MATCH("20200",$K101:$K103,0),1))</f>
        <v>0</v>
      </c>
      <c r="BA101" s="145" t="str">
        <f t="shared" si="309"/>
        <v/>
      </c>
      <c r="BB101" s="145" t="str">
        <f t="shared" si="310"/>
        <v/>
      </c>
      <c r="BC101" s="145" t="str">
        <f t="shared" si="311"/>
        <v/>
      </c>
      <c r="BD101" s="203" t="str">
        <f>IF(J101="","",COUNTIF($BC$14:BC101,BC101))</f>
        <v/>
      </c>
      <c r="BE101" s="1" t="str">
        <f t="shared" si="331"/>
        <v/>
      </c>
      <c r="BF101" s="447" t="str">
        <f>IF(D101="","",COUNTIF($AD$14:AD101,AD101))</f>
        <v/>
      </c>
      <c r="BG101" s="447">
        <f t="shared" ref="BG101" si="426">IF(BF101=1,BF101,0)</f>
        <v>0</v>
      </c>
      <c r="BH101" s="447" t="str">
        <f t="shared" ref="BH101:BJ101" si="427">IF(D101="","",$BL101)</f>
        <v/>
      </c>
      <c r="BI101" s="447" t="str">
        <f t="shared" si="427"/>
        <v/>
      </c>
      <c r="BJ101" s="447" t="str">
        <f t="shared" si="427"/>
        <v/>
      </c>
      <c r="BK101" s="448" t="str">
        <f t="shared" ref="BK101" si="428">IFERROR(IF(G101="","",BL101),"")</f>
        <v/>
      </c>
      <c r="BL101" s="447">
        <v>30</v>
      </c>
      <c r="BM101" s="447">
        <f t="shared" ref="BM101" si="429">IF(C101&gt;0,"",IF(COUNTIF(BH101:BK103,BL101)=4,"",1))</f>
        <v>1</v>
      </c>
      <c r="BP101" s="448" t="str">
        <f t="shared" ref="BP101" si="430">IF(AD101="","",IF(AND(COUNTA(J101:J103)=0,COUNTA(S101:T103)=0),1,""))</f>
        <v/>
      </c>
      <c r="BQ101" s="447">
        <f t="shared" ref="BQ101" si="431">IF(AND($AD101="",COUNTA(S101)&gt;0),1,0)</f>
        <v>0</v>
      </c>
      <c r="BR101" s="447">
        <f t="shared" ref="BR101" si="432">IF(AND($AD101="",COUNTA(T101)&gt;0),1,0)</f>
        <v>0</v>
      </c>
      <c r="BS101" s="447" t="str">
        <f t="shared" ref="BS101" si="433">D101&amp;"-"&amp;S101</f>
        <v>-</v>
      </c>
      <c r="BT101" s="447" t="str">
        <f>IF(S101="","",COUNTIF($BS$14:BS101,BS101))</f>
        <v/>
      </c>
      <c r="BU101" s="447" t="str">
        <f t="shared" ref="BU101" si="434">D101&amp;"-"&amp;T101</f>
        <v>-</v>
      </c>
      <c r="BV101" s="447" t="str">
        <f>IF(T101="","",COUNTIF($BU$14:BU101,BU101))</f>
        <v/>
      </c>
    </row>
    <row r="102" spans="1:74" s="1" customFormat="1" ht="18" customHeight="1" thickBot="1">
      <c r="A102" s="523"/>
      <c r="B102" s="571"/>
      <c r="C102" s="573"/>
      <c r="D102" s="573"/>
      <c r="E102" s="573"/>
      <c r="F102" s="343" t="str">
        <f>IF(C101&gt;0,VLOOKUP(C101,女子登録情報!$A$1:$H$2000,5,0),"")</f>
        <v/>
      </c>
      <c r="G102" s="554"/>
      <c r="H102" s="554"/>
      <c r="I102" s="344" t="s">
        <v>30</v>
      </c>
      <c r="J102" s="339"/>
      <c r="K102" s="340" t="str">
        <f>IF(J102&gt;0,VLOOKUP(J102,女子登録情報!$J$1:$K$22,2,0),"")</f>
        <v/>
      </c>
      <c r="L102" s="344" t="s">
        <v>31</v>
      </c>
      <c r="M102" s="345"/>
      <c r="N102" s="341" t="str">
        <f t="shared" si="303"/>
        <v/>
      </c>
      <c r="O102" s="342"/>
      <c r="P102" s="562"/>
      <c r="Q102" s="563"/>
      <c r="R102" s="564"/>
      <c r="S102" s="557"/>
      <c r="T102" s="560"/>
      <c r="W102" s="168">
        <f t="shared" si="312"/>
        <v>0</v>
      </c>
      <c r="X102" s="447"/>
      <c r="Y102" s="145" t="str">
        <f t="shared" si="304"/>
        <v/>
      </c>
      <c r="Z102" s="145" t="str">
        <f t="shared" si="305"/>
        <v/>
      </c>
      <c r="AA102" s="145" t="str">
        <f t="shared" si="306"/>
        <v/>
      </c>
      <c r="AB102" s="145" t="str">
        <f t="shared" si="307"/>
        <v/>
      </c>
      <c r="AC102" s="178">
        <f t="shared" si="313"/>
        <v>0</v>
      </c>
      <c r="AD102" s="178" t="str">
        <f t="shared" ref="AD102:AD103" si="435">AD101</f>
        <v/>
      </c>
      <c r="AE102" s="145" t="str">
        <f t="shared" si="314"/>
        <v/>
      </c>
      <c r="AF102" s="145" t="str">
        <f t="shared" si="315"/>
        <v/>
      </c>
      <c r="AG102" s="182" t="str">
        <f t="shared" si="316"/>
        <v/>
      </c>
      <c r="AH102" s="164">
        <f t="shared" si="317"/>
        <v>0</v>
      </c>
      <c r="AJ102" s="164">
        <f t="shared" si="318"/>
        <v>0</v>
      </c>
      <c r="AK102" s="164" t="str">
        <f t="shared" si="319"/>
        <v>00000</v>
      </c>
      <c r="AL102" s="188" t="str">
        <f t="shared" si="320"/>
        <v>0秒0</v>
      </c>
      <c r="AM102" s="189">
        <f t="shared" si="321"/>
        <v>0</v>
      </c>
      <c r="AN102" s="189" t="str">
        <f t="shared" si="322"/>
        <v>0</v>
      </c>
      <c r="AO102" s="189" t="str">
        <f t="shared" si="323"/>
        <v>0</v>
      </c>
      <c r="AP102" s="189" t="str">
        <f t="shared" si="324"/>
        <v>0m</v>
      </c>
      <c r="AQ102" s="189" t="str">
        <f t="shared" si="325"/>
        <v>点</v>
      </c>
      <c r="AR102" s="164">
        <f t="shared" si="326"/>
        <v>0</v>
      </c>
      <c r="AS102" s="144" t="str">
        <f t="shared" si="327"/>
        <v/>
      </c>
      <c r="AT102" s="164">
        <f t="shared" si="328"/>
        <v>0</v>
      </c>
      <c r="AU102" s="164">
        <f t="shared" si="329"/>
        <v>0</v>
      </c>
      <c r="AV102" s="164">
        <f t="shared" si="330"/>
        <v>0</v>
      </c>
      <c r="AW102" s="458"/>
      <c r="AX102" s="458"/>
      <c r="AY102" s="455"/>
      <c r="AZ102" s="575"/>
      <c r="BA102" s="145" t="str">
        <f t="shared" si="309"/>
        <v/>
      </c>
      <c r="BB102" s="145" t="str">
        <f t="shared" si="310"/>
        <v/>
      </c>
      <c r="BC102" s="145" t="str">
        <f t="shared" si="311"/>
        <v/>
      </c>
      <c r="BD102" s="203" t="str">
        <f>IF(J102="","",COUNTIF($BC$14:BC102,BC102))</f>
        <v/>
      </c>
      <c r="BE102" s="1" t="str">
        <f t="shared" si="331"/>
        <v/>
      </c>
      <c r="BF102" s="447"/>
      <c r="BG102" s="447"/>
      <c r="BH102" s="447"/>
      <c r="BI102" s="447"/>
      <c r="BJ102" s="447"/>
      <c r="BK102" s="449"/>
      <c r="BL102" s="447"/>
      <c r="BM102" s="447"/>
      <c r="BP102" s="449"/>
      <c r="BQ102" s="447"/>
      <c r="BR102" s="447"/>
      <c r="BS102" s="447"/>
      <c r="BT102" s="447"/>
      <c r="BU102" s="447"/>
      <c r="BV102" s="447"/>
    </row>
    <row r="103" spans="1:74" s="1" customFormat="1" ht="18" customHeight="1" thickBot="1">
      <c r="A103" s="524"/>
      <c r="B103" s="346" t="s">
        <v>32</v>
      </c>
      <c r="C103" s="347"/>
      <c r="D103" s="355"/>
      <c r="E103" s="355"/>
      <c r="F103" s="356"/>
      <c r="G103" s="555"/>
      <c r="H103" s="555"/>
      <c r="I103" s="348" t="s">
        <v>33</v>
      </c>
      <c r="J103" s="349"/>
      <c r="K103" s="340" t="str">
        <f>IF(J103&gt;0,VLOOKUP(J103,女子登録情報!$J$1:$K$22,2,0),"")</f>
        <v/>
      </c>
      <c r="L103" s="350" t="s">
        <v>34</v>
      </c>
      <c r="M103" s="351"/>
      <c r="N103" s="341" t="str">
        <f t="shared" si="303"/>
        <v/>
      </c>
      <c r="O103" s="352"/>
      <c r="P103" s="567"/>
      <c r="Q103" s="568"/>
      <c r="R103" s="569"/>
      <c r="S103" s="558"/>
      <c r="T103" s="561"/>
      <c r="W103" s="168">
        <f t="shared" si="312"/>
        <v>0</v>
      </c>
      <c r="X103" s="447"/>
      <c r="Y103" s="145" t="str">
        <f t="shared" si="304"/>
        <v/>
      </c>
      <c r="Z103" s="145" t="str">
        <f t="shared" si="305"/>
        <v/>
      </c>
      <c r="AA103" s="145" t="str">
        <f t="shared" si="306"/>
        <v/>
      </c>
      <c r="AB103" s="145" t="str">
        <f t="shared" si="307"/>
        <v/>
      </c>
      <c r="AC103" s="178">
        <f t="shared" si="313"/>
        <v>0</v>
      </c>
      <c r="AD103" s="178" t="str">
        <f t="shared" si="435"/>
        <v/>
      </c>
      <c r="AE103" s="145" t="str">
        <f t="shared" si="314"/>
        <v/>
      </c>
      <c r="AF103" s="145" t="str">
        <f t="shared" si="315"/>
        <v/>
      </c>
      <c r="AG103" s="182" t="str">
        <f t="shared" si="316"/>
        <v/>
      </c>
      <c r="AH103" s="164">
        <f t="shared" si="317"/>
        <v>0</v>
      </c>
      <c r="AJ103" s="164">
        <f t="shared" si="318"/>
        <v>0</v>
      </c>
      <c r="AK103" s="164" t="str">
        <f t="shared" si="319"/>
        <v>00000</v>
      </c>
      <c r="AL103" s="188" t="str">
        <f t="shared" si="320"/>
        <v>0秒0</v>
      </c>
      <c r="AM103" s="189">
        <f t="shared" si="321"/>
        <v>0</v>
      </c>
      <c r="AN103" s="189" t="str">
        <f t="shared" si="322"/>
        <v>0</v>
      </c>
      <c r="AO103" s="189" t="str">
        <f t="shared" si="323"/>
        <v>0</v>
      </c>
      <c r="AP103" s="189" t="str">
        <f t="shared" si="324"/>
        <v>0m</v>
      </c>
      <c r="AQ103" s="189" t="str">
        <f t="shared" si="325"/>
        <v>点</v>
      </c>
      <c r="AR103" s="164">
        <f t="shared" si="326"/>
        <v>0</v>
      </c>
      <c r="AS103" s="144" t="str">
        <f t="shared" si="327"/>
        <v/>
      </c>
      <c r="AT103" s="164">
        <f t="shared" si="328"/>
        <v>0</v>
      </c>
      <c r="AU103" s="164">
        <f t="shared" si="329"/>
        <v>0</v>
      </c>
      <c r="AV103" s="164">
        <f t="shared" si="330"/>
        <v>0</v>
      </c>
      <c r="AW103" s="459"/>
      <c r="AX103" s="459"/>
      <c r="AY103" s="456"/>
      <c r="AZ103" s="576"/>
      <c r="BA103" s="145" t="str">
        <f t="shared" si="309"/>
        <v/>
      </c>
      <c r="BB103" s="145" t="str">
        <f t="shared" si="310"/>
        <v/>
      </c>
      <c r="BC103" s="145" t="str">
        <f t="shared" si="311"/>
        <v/>
      </c>
      <c r="BD103" s="203" t="str">
        <f>IF(J103="","",COUNTIF($BC$14:BC103,BC103))</f>
        <v/>
      </c>
      <c r="BE103" s="1" t="str">
        <f t="shared" si="331"/>
        <v/>
      </c>
      <c r="BF103" s="447"/>
      <c r="BG103" s="447"/>
      <c r="BH103" s="447"/>
      <c r="BI103" s="447"/>
      <c r="BJ103" s="447"/>
      <c r="BK103" s="450"/>
      <c r="BL103" s="447"/>
      <c r="BM103" s="447"/>
      <c r="BP103" s="450"/>
      <c r="BQ103" s="447"/>
      <c r="BR103" s="447"/>
      <c r="BS103" s="447"/>
      <c r="BT103" s="447"/>
      <c r="BU103" s="447"/>
      <c r="BV103" s="447"/>
    </row>
    <row r="104" spans="1:74" s="1" customFormat="1" ht="18" customHeight="1" thickTop="1" thickBot="1">
      <c r="A104" s="522">
        <v>31</v>
      </c>
      <c r="B104" s="570" t="s">
        <v>1224</v>
      </c>
      <c r="C104" s="572"/>
      <c r="D104" s="572" t="str">
        <f>IF(C104&gt;0,VLOOKUP(C104,女子登録情報!$A$1:$H$2000,3,0),"")</f>
        <v/>
      </c>
      <c r="E104" s="572" t="str">
        <f>IF(C104&gt;0,VLOOKUP(C104,女子登録情報!$A$1:$H$2000,4,0),"")</f>
        <v/>
      </c>
      <c r="F104" s="337" t="str">
        <f>IF(C104&gt;0,VLOOKUP(C104,女子登録情報!$A$1:$H$2000,8,0),"")</f>
        <v/>
      </c>
      <c r="G104" s="553" t="e">
        <f>IF(F105&gt;0,VLOOKUP(F105,女子登録情報!$M$2:$N$48,2,0),"")</f>
        <v>#N/A</v>
      </c>
      <c r="H104" s="553" t="str">
        <f t="shared" ref="H104" si="436">IF(C104&gt;0,TEXT(C104,"100000000"),"000000000")</f>
        <v>000000000</v>
      </c>
      <c r="I104" s="338" t="s">
        <v>26</v>
      </c>
      <c r="J104" s="339"/>
      <c r="K104" s="340" t="str">
        <f>IF(J104&gt;0,VLOOKUP(J104,女子登録情報!$J$1:$K$22,2,0),"")</f>
        <v/>
      </c>
      <c r="L104" s="338" t="s">
        <v>29</v>
      </c>
      <c r="M104" s="185"/>
      <c r="N104" s="341" t="str">
        <f t="shared" si="303"/>
        <v/>
      </c>
      <c r="O104" s="342"/>
      <c r="P104" s="540"/>
      <c r="Q104" s="541"/>
      <c r="R104" s="542"/>
      <c r="S104" s="556"/>
      <c r="T104" s="559"/>
      <c r="W104" s="168">
        <f t="shared" si="312"/>
        <v>0</v>
      </c>
      <c r="X104" s="447" t="str">
        <f t="shared" ref="X104" si="437">IF(C104="","",C104)</f>
        <v/>
      </c>
      <c r="Y104" s="145" t="str">
        <f t="shared" si="304"/>
        <v/>
      </c>
      <c r="Z104" s="145" t="str">
        <f t="shared" si="305"/>
        <v/>
      </c>
      <c r="AA104" s="145" t="str">
        <f t="shared" si="306"/>
        <v/>
      </c>
      <c r="AB104" s="145" t="str">
        <f t="shared" si="307"/>
        <v/>
      </c>
      <c r="AC104" s="178">
        <f t="shared" si="313"/>
        <v>0</v>
      </c>
      <c r="AD104" s="178" t="str">
        <f t="shared" ref="AD104" si="438">IF(D104="","",D104)</f>
        <v/>
      </c>
      <c r="AE104" s="145" t="str">
        <f t="shared" si="314"/>
        <v/>
      </c>
      <c r="AF104" s="145" t="str">
        <f t="shared" si="315"/>
        <v/>
      </c>
      <c r="AG104" s="182" t="str">
        <f t="shared" si="316"/>
        <v/>
      </c>
      <c r="AH104" s="164">
        <f t="shared" si="317"/>
        <v>0</v>
      </c>
      <c r="AJ104" s="164">
        <f t="shared" si="318"/>
        <v>0</v>
      </c>
      <c r="AK104" s="164" t="str">
        <f t="shared" si="319"/>
        <v>00000</v>
      </c>
      <c r="AL104" s="188" t="str">
        <f t="shared" si="320"/>
        <v>0秒0</v>
      </c>
      <c r="AM104" s="189">
        <f t="shared" si="321"/>
        <v>0</v>
      </c>
      <c r="AN104" s="189" t="str">
        <f t="shared" si="322"/>
        <v>0</v>
      </c>
      <c r="AO104" s="189" t="str">
        <f t="shared" si="323"/>
        <v>0</v>
      </c>
      <c r="AP104" s="189" t="str">
        <f t="shared" si="324"/>
        <v>0m</v>
      </c>
      <c r="AQ104" s="189" t="str">
        <f t="shared" si="325"/>
        <v>点</v>
      </c>
      <c r="AR104" s="164">
        <f t="shared" si="326"/>
        <v>0</v>
      </c>
      <c r="AS104" s="144" t="str">
        <f t="shared" si="327"/>
        <v/>
      </c>
      <c r="AT104" s="164">
        <f t="shared" si="328"/>
        <v>0</v>
      </c>
      <c r="AU104" s="164">
        <f t="shared" si="329"/>
        <v>0</v>
      </c>
      <c r="AV104" s="164">
        <f t="shared" si="330"/>
        <v>0</v>
      </c>
      <c r="AW104" s="457">
        <f>IF(S104="",0,COUNTA($S$14:S106))</f>
        <v>0</v>
      </c>
      <c r="AX104" s="457">
        <f>IF(T104="",0,COUNTA($T$14:T106))</f>
        <v>0</v>
      </c>
      <c r="AY104" s="454">
        <f>IF(OR($K104="20200",$K105="20200",$K106="20200"),COUNTIF($K$14:K106,"20200"),0)</f>
        <v>0</v>
      </c>
      <c r="AZ104" s="574">
        <f>IF($AY104=0,0,INDEX($M104:$M106,MATCH("20200",$K104:$K106,0),1))</f>
        <v>0</v>
      </c>
      <c r="BA104" s="145" t="str">
        <f t="shared" si="309"/>
        <v/>
      </c>
      <c r="BB104" s="145" t="str">
        <f t="shared" si="310"/>
        <v/>
      </c>
      <c r="BC104" s="145" t="str">
        <f t="shared" si="311"/>
        <v/>
      </c>
      <c r="BD104" s="203" t="str">
        <f>IF(J104="","",COUNTIF($BC$14:BC104,BC104))</f>
        <v/>
      </c>
      <c r="BE104" s="1" t="str">
        <f t="shared" si="331"/>
        <v/>
      </c>
      <c r="BF104" s="447" t="str">
        <f>IF(D104="","",COUNTIF($AD$14:AD104,AD104))</f>
        <v/>
      </c>
      <c r="BG104" s="447">
        <f t="shared" ref="BG104" si="439">IF(BF104=1,BF104,0)</f>
        <v>0</v>
      </c>
      <c r="BH104" s="447" t="str">
        <f t="shared" ref="BH104:BJ104" si="440">IF(D104="","",$BL104)</f>
        <v/>
      </c>
      <c r="BI104" s="447" t="str">
        <f t="shared" si="440"/>
        <v/>
      </c>
      <c r="BJ104" s="447" t="str">
        <f t="shared" si="440"/>
        <v/>
      </c>
      <c r="BK104" s="448" t="str">
        <f t="shared" ref="BK104" si="441">IFERROR(IF(G104="","",BL104),"")</f>
        <v/>
      </c>
      <c r="BL104" s="447">
        <v>31</v>
      </c>
      <c r="BM104" s="447">
        <f t="shared" ref="BM104" si="442">IF(C104&gt;0,"",IF(COUNTIF(BH104:BK106,BL104)=4,"",1))</f>
        <v>1</v>
      </c>
      <c r="BP104" s="448" t="str">
        <f t="shared" ref="BP104" si="443">IF(AD104="","",IF(AND(COUNTA(J104:J106)=0,COUNTA(S104:T106)=0),1,""))</f>
        <v/>
      </c>
      <c r="BQ104" s="447">
        <f t="shared" ref="BQ104" si="444">IF(AND($AD104="",COUNTA(S104)&gt;0),1,0)</f>
        <v>0</v>
      </c>
      <c r="BR104" s="447">
        <f t="shared" ref="BR104" si="445">IF(AND($AD104="",COUNTA(T104)&gt;0),1,0)</f>
        <v>0</v>
      </c>
      <c r="BS104" s="447" t="str">
        <f t="shared" ref="BS104" si="446">D104&amp;"-"&amp;S104</f>
        <v>-</v>
      </c>
      <c r="BT104" s="447" t="str">
        <f>IF(S104="","",COUNTIF($BS$14:BS104,BS104))</f>
        <v/>
      </c>
      <c r="BU104" s="447" t="str">
        <f t="shared" ref="BU104" si="447">D104&amp;"-"&amp;T104</f>
        <v>-</v>
      </c>
      <c r="BV104" s="447" t="str">
        <f>IF(T104="","",COUNTIF($BU$14:BU104,BU104))</f>
        <v/>
      </c>
    </row>
    <row r="105" spans="1:74" s="1" customFormat="1" ht="18" customHeight="1" thickBot="1">
      <c r="A105" s="523"/>
      <c r="B105" s="571"/>
      <c r="C105" s="573"/>
      <c r="D105" s="573"/>
      <c r="E105" s="573"/>
      <c r="F105" s="343" t="str">
        <f>IF(C104&gt;0,VLOOKUP(C104,女子登録情報!$A$1:$H$2000,5,0),"")</f>
        <v/>
      </c>
      <c r="G105" s="554"/>
      <c r="H105" s="554"/>
      <c r="I105" s="344" t="s">
        <v>30</v>
      </c>
      <c r="J105" s="339"/>
      <c r="K105" s="340" t="str">
        <f>IF(J105&gt;0,VLOOKUP(J105,女子登録情報!$J$1:$K$22,2,0),"")</f>
        <v/>
      </c>
      <c r="L105" s="344" t="s">
        <v>31</v>
      </c>
      <c r="M105" s="345"/>
      <c r="N105" s="341" t="str">
        <f t="shared" si="303"/>
        <v/>
      </c>
      <c r="O105" s="342"/>
      <c r="P105" s="562"/>
      <c r="Q105" s="563"/>
      <c r="R105" s="564"/>
      <c r="S105" s="557"/>
      <c r="T105" s="560"/>
      <c r="W105" s="168">
        <f t="shared" si="312"/>
        <v>0</v>
      </c>
      <c r="X105" s="447"/>
      <c r="Y105" s="145" t="str">
        <f t="shared" si="304"/>
        <v/>
      </c>
      <c r="Z105" s="145" t="str">
        <f t="shared" si="305"/>
        <v/>
      </c>
      <c r="AA105" s="145" t="str">
        <f t="shared" si="306"/>
        <v/>
      </c>
      <c r="AB105" s="145" t="str">
        <f t="shared" si="307"/>
        <v/>
      </c>
      <c r="AC105" s="178">
        <f t="shared" si="313"/>
        <v>0</v>
      </c>
      <c r="AD105" s="178" t="str">
        <f t="shared" ref="AD105:AD106" si="448">AD104</f>
        <v/>
      </c>
      <c r="AE105" s="145" t="str">
        <f t="shared" si="314"/>
        <v/>
      </c>
      <c r="AF105" s="145" t="str">
        <f t="shared" si="315"/>
        <v/>
      </c>
      <c r="AG105" s="182" t="str">
        <f t="shared" si="316"/>
        <v/>
      </c>
      <c r="AH105" s="164">
        <f t="shared" si="317"/>
        <v>0</v>
      </c>
      <c r="AJ105" s="164">
        <f t="shared" si="318"/>
        <v>0</v>
      </c>
      <c r="AK105" s="164" t="str">
        <f t="shared" si="319"/>
        <v>00000</v>
      </c>
      <c r="AL105" s="188" t="str">
        <f t="shared" si="320"/>
        <v>0秒0</v>
      </c>
      <c r="AM105" s="189">
        <f t="shared" si="321"/>
        <v>0</v>
      </c>
      <c r="AN105" s="189" t="str">
        <f t="shared" si="322"/>
        <v>0</v>
      </c>
      <c r="AO105" s="189" t="str">
        <f t="shared" si="323"/>
        <v>0</v>
      </c>
      <c r="AP105" s="189" t="str">
        <f t="shared" si="324"/>
        <v>0m</v>
      </c>
      <c r="AQ105" s="189" t="str">
        <f t="shared" si="325"/>
        <v>点</v>
      </c>
      <c r="AR105" s="164">
        <f t="shared" si="326"/>
        <v>0</v>
      </c>
      <c r="AS105" s="144" t="str">
        <f t="shared" si="327"/>
        <v/>
      </c>
      <c r="AT105" s="164">
        <f t="shared" si="328"/>
        <v>0</v>
      </c>
      <c r="AU105" s="164">
        <f t="shared" si="329"/>
        <v>0</v>
      </c>
      <c r="AV105" s="164">
        <f t="shared" si="330"/>
        <v>0</v>
      </c>
      <c r="AW105" s="458"/>
      <c r="AX105" s="458"/>
      <c r="AY105" s="455"/>
      <c r="AZ105" s="575"/>
      <c r="BA105" s="145" t="str">
        <f t="shared" si="309"/>
        <v/>
      </c>
      <c r="BB105" s="145" t="str">
        <f t="shared" si="310"/>
        <v/>
      </c>
      <c r="BC105" s="145" t="str">
        <f t="shared" si="311"/>
        <v/>
      </c>
      <c r="BD105" s="203" t="str">
        <f>IF(J105="","",COUNTIF($BC$14:BC105,BC105))</f>
        <v/>
      </c>
      <c r="BE105" s="1" t="str">
        <f t="shared" si="331"/>
        <v/>
      </c>
      <c r="BF105" s="447"/>
      <c r="BG105" s="447"/>
      <c r="BH105" s="447"/>
      <c r="BI105" s="447"/>
      <c r="BJ105" s="447"/>
      <c r="BK105" s="449"/>
      <c r="BL105" s="447"/>
      <c r="BM105" s="447"/>
      <c r="BP105" s="449"/>
      <c r="BQ105" s="447"/>
      <c r="BR105" s="447"/>
      <c r="BS105" s="447"/>
      <c r="BT105" s="447"/>
      <c r="BU105" s="447"/>
      <c r="BV105" s="447"/>
    </row>
    <row r="106" spans="1:74" s="1" customFormat="1" ht="18" customHeight="1" thickBot="1">
      <c r="A106" s="524"/>
      <c r="B106" s="346" t="s">
        <v>32</v>
      </c>
      <c r="C106" s="347"/>
      <c r="D106" s="355"/>
      <c r="E106" s="355"/>
      <c r="F106" s="356"/>
      <c r="G106" s="555"/>
      <c r="H106" s="555"/>
      <c r="I106" s="348" t="s">
        <v>33</v>
      </c>
      <c r="J106" s="349"/>
      <c r="K106" s="340" t="str">
        <f>IF(J106&gt;0,VLOOKUP(J106,女子登録情報!$J$1:$K$22,2,0),"")</f>
        <v/>
      </c>
      <c r="L106" s="350" t="s">
        <v>34</v>
      </c>
      <c r="M106" s="351"/>
      <c r="N106" s="341" t="str">
        <f t="shared" si="303"/>
        <v/>
      </c>
      <c r="O106" s="352"/>
      <c r="P106" s="567"/>
      <c r="Q106" s="568"/>
      <c r="R106" s="569"/>
      <c r="S106" s="558"/>
      <c r="T106" s="561"/>
      <c r="W106" s="168">
        <f t="shared" si="312"/>
        <v>0</v>
      </c>
      <c r="X106" s="447"/>
      <c r="Y106" s="145" t="str">
        <f t="shared" si="304"/>
        <v/>
      </c>
      <c r="Z106" s="145" t="str">
        <f t="shared" si="305"/>
        <v/>
      </c>
      <c r="AA106" s="145" t="str">
        <f t="shared" si="306"/>
        <v/>
      </c>
      <c r="AB106" s="145" t="str">
        <f t="shared" si="307"/>
        <v/>
      </c>
      <c r="AC106" s="178">
        <f t="shared" si="313"/>
        <v>0</v>
      </c>
      <c r="AD106" s="178" t="str">
        <f t="shared" si="448"/>
        <v/>
      </c>
      <c r="AE106" s="145" t="str">
        <f t="shared" si="314"/>
        <v/>
      </c>
      <c r="AF106" s="145" t="str">
        <f t="shared" si="315"/>
        <v/>
      </c>
      <c r="AG106" s="182" t="str">
        <f t="shared" si="316"/>
        <v/>
      </c>
      <c r="AH106" s="164">
        <f t="shared" si="317"/>
        <v>0</v>
      </c>
      <c r="AJ106" s="164">
        <f t="shared" si="318"/>
        <v>0</v>
      </c>
      <c r="AK106" s="164" t="str">
        <f t="shared" si="319"/>
        <v>00000</v>
      </c>
      <c r="AL106" s="188" t="str">
        <f t="shared" si="320"/>
        <v>0秒0</v>
      </c>
      <c r="AM106" s="189">
        <f t="shared" si="321"/>
        <v>0</v>
      </c>
      <c r="AN106" s="189" t="str">
        <f t="shared" si="322"/>
        <v>0</v>
      </c>
      <c r="AO106" s="189" t="str">
        <f t="shared" si="323"/>
        <v>0</v>
      </c>
      <c r="AP106" s="189" t="str">
        <f t="shared" si="324"/>
        <v>0m</v>
      </c>
      <c r="AQ106" s="189" t="str">
        <f t="shared" si="325"/>
        <v>点</v>
      </c>
      <c r="AR106" s="164">
        <f t="shared" si="326"/>
        <v>0</v>
      </c>
      <c r="AS106" s="144" t="str">
        <f t="shared" si="327"/>
        <v/>
      </c>
      <c r="AT106" s="164">
        <f t="shared" si="328"/>
        <v>0</v>
      </c>
      <c r="AU106" s="164">
        <f t="shared" si="329"/>
        <v>0</v>
      </c>
      <c r="AV106" s="164">
        <f t="shared" si="330"/>
        <v>0</v>
      </c>
      <c r="AW106" s="459"/>
      <c r="AX106" s="459"/>
      <c r="AY106" s="456"/>
      <c r="AZ106" s="576"/>
      <c r="BA106" s="145" t="str">
        <f t="shared" si="309"/>
        <v/>
      </c>
      <c r="BB106" s="145" t="str">
        <f t="shared" si="310"/>
        <v/>
      </c>
      <c r="BC106" s="145" t="str">
        <f t="shared" si="311"/>
        <v/>
      </c>
      <c r="BD106" s="203" t="str">
        <f>IF(J106="","",COUNTIF($BC$14:BC106,BC106))</f>
        <v/>
      </c>
      <c r="BE106" s="1" t="str">
        <f t="shared" si="331"/>
        <v/>
      </c>
      <c r="BF106" s="447"/>
      <c r="BG106" s="447"/>
      <c r="BH106" s="447"/>
      <c r="BI106" s="447"/>
      <c r="BJ106" s="447"/>
      <c r="BK106" s="450"/>
      <c r="BL106" s="447"/>
      <c r="BM106" s="447"/>
      <c r="BP106" s="450"/>
      <c r="BQ106" s="447"/>
      <c r="BR106" s="447"/>
      <c r="BS106" s="447"/>
      <c r="BT106" s="447"/>
      <c r="BU106" s="447"/>
      <c r="BV106" s="447"/>
    </row>
    <row r="107" spans="1:74" s="1" customFormat="1" ht="18" customHeight="1" thickTop="1" thickBot="1">
      <c r="A107" s="522">
        <v>32</v>
      </c>
      <c r="B107" s="570" t="s">
        <v>1224</v>
      </c>
      <c r="C107" s="572"/>
      <c r="D107" s="572" t="str">
        <f>IF(C107&gt;0,VLOOKUP(C107,女子登録情報!$A$1:$H$2000,3,0),"")</f>
        <v/>
      </c>
      <c r="E107" s="572" t="str">
        <f>IF(C107&gt;0,VLOOKUP(C107,女子登録情報!$A$1:$H$2000,4,0),"")</f>
        <v/>
      </c>
      <c r="F107" s="337" t="str">
        <f>IF(C107&gt;0,VLOOKUP(C107,女子登録情報!$A$1:$H$2000,8,0),"")</f>
        <v/>
      </c>
      <c r="G107" s="553" t="e">
        <f>IF(F108&gt;0,VLOOKUP(F108,女子登録情報!$M$2:$N$48,2,0),"")</f>
        <v>#N/A</v>
      </c>
      <c r="H107" s="553" t="str">
        <f t="shared" ref="H107" si="449">IF(C107&gt;0,TEXT(C107,"100000000"),"000000000")</f>
        <v>000000000</v>
      </c>
      <c r="I107" s="338" t="s">
        <v>26</v>
      </c>
      <c r="J107" s="339"/>
      <c r="K107" s="340" t="str">
        <f>IF(J107&gt;0,VLOOKUP(J107,女子登録情報!$J$1:$K$22,2,0),"")</f>
        <v/>
      </c>
      <c r="L107" s="338" t="s">
        <v>29</v>
      </c>
      <c r="M107" s="185"/>
      <c r="N107" s="341" t="str">
        <f t="shared" si="303"/>
        <v/>
      </c>
      <c r="O107" s="342"/>
      <c r="P107" s="540"/>
      <c r="Q107" s="541"/>
      <c r="R107" s="542"/>
      <c r="S107" s="556"/>
      <c r="T107" s="559"/>
      <c r="W107" s="168">
        <f t="shared" si="312"/>
        <v>0</v>
      </c>
      <c r="X107" s="447" t="str">
        <f t="shared" ref="X107" si="450">IF(C107="","",C107)</f>
        <v/>
      </c>
      <c r="Y107" s="145" t="str">
        <f t="shared" si="304"/>
        <v/>
      </c>
      <c r="Z107" s="145" t="str">
        <f t="shared" si="305"/>
        <v/>
      </c>
      <c r="AA107" s="145" t="str">
        <f t="shared" si="306"/>
        <v/>
      </c>
      <c r="AB107" s="145" t="str">
        <f t="shared" si="307"/>
        <v/>
      </c>
      <c r="AC107" s="178">
        <f t="shared" si="313"/>
        <v>0</v>
      </c>
      <c r="AD107" s="178" t="str">
        <f t="shared" ref="AD107" si="451">IF(D107="","",D107)</f>
        <v/>
      </c>
      <c r="AE107" s="145" t="str">
        <f t="shared" si="314"/>
        <v/>
      </c>
      <c r="AF107" s="145" t="str">
        <f t="shared" si="315"/>
        <v/>
      </c>
      <c r="AG107" s="182" t="str">
        <f t="shared" si="316"/>
        <v/>
      </c>
      <c r="AH107" s="164">
        <f t="shared" si="317"/>
        <v>0</v>
      </c>
      <c r="AJ107" s="164">
        <f t="shared" si="318"/>
        <v>0</v>
      </c>
      <c r="AK107" s="164" t="str">
        <f t="shared" si="319"/>
        <v>00000</v>
      </c>
      <c r="AL107" s="188" t="str">
        <f t="shared" si="320"/>
        <v>0秒0</v>
      </c>
      <c r="AM107" s="189">
        <f t="shared" si="321"/>
        <v>0</v>
      </c>
      <c r="AN107" s="189" t="str">
        <f t="shared" si="322"/>
        <v>0</v>
      </c>
      <c r="AO107" s="189" t="str">
        <f t="shared" si="323"/>
        <v>0</v>
      </c>
      <c r="AP107" s="189" t="str">
        <f t="shared" si="324"/>
        <v>0m</v>
      </c>
      <c r="AQ107" s="189" t="str">
        <f t="shared" si="325"/>
        <v>点</v>
      </c>
      <c r="AR107" s="164">
        <f t="shared" si="326"/>
        <v>0</v>
      </c>
      <c r="AS107" s="144" t="str">
        <f t="shared" si="327"/>
        <v/>
      </c>
      <c r="AT107" s="164">
        <f t="shared" si="328"/>
        <v>0</v>
      </c>
      <c r="AU107" s="164">
        <f t="shared" si="329"/>
        <v>0</v>
      </c>
      <c r="AV107" s="164">
        <f t="shared" si="330"/>
        <v>0</v>
      </c>
      <c r="AW107" s="457">
        <f>IF(S107="",0,COUNTA($S$14:S109))</f>
        <v>0</v>
      </c>
      <c r="AX107" s="457">
        <f>IF(T107="",0,COUNTA($T$14:T109))</f>
        <v>0</v>
      </c>
      <c r="AY107" s="454">
        <f>IF(OR($K107="20200",$K108="20200",$K109="20200"),COUNTIF($K$14:K109,"20200"),0)</f>
        <v>0</v>
      </c>
      <c r="AZ107" s="574">
        <f>IF($AY107=0,0,INDEX($M107:$M109,MATCH("20200",$K107:$K109,0),1))</f>
        <v>0</v>
      </c>
      <c r="BA107" s="145" t="str">
        <f t="shared" si="309"/>
        <v/>
      </c>
      <c r="BB107" s="145" t="str">
        <f t="shared" si="310"/>
        <v/>
      </c>
      <c r="BC107" s="145" t="str">
        <f t="shared" si="311"/>
        <v/>
      </c>
      <c r="BD107" s="203" t="str">
        <f>IF(J107="","",COUNTIF($BC$14:BC107,BC107))</f>
        <v/>
      </c>
      <c r="BE107" s="1" t="str">
        <f t="shared" si="331"/>
        <v/>
      </c>
      <c r="BF107" s="447" t="str">
        <f>IF(D107="","",COUNTIF($AD$14:AD107,AD107))</f>
        <v/>
      </c>
      <c r="BG107" s="447">
        <f t="shared" ref="BG107" si="452">IF(BF107=1,BF107,0)</f>
        <v>0</v>
      </c>
      <c r="BH107" s="447" t="str">
        <f t="shared" ref="BH107:BJ107" si="453">IF(D107="","",$BL107)</f>
        <v/>
      </c>
      <c r="BI107" s="447" t="str">
        <f t="shared" si="453"/>
        <v/>
      </c>
      <c r="BJ107" s="447" t="str">
        <f t="shared" si="453"/>
        <v/>
      </c>
      <c r="BK107" s="448" t="str">
        <f t="shared" ref="BK107" si="454">IFERROR(IF(G107="","",BL107),"")</f>
        <v/>
      </c>
      <c r="BL107" s="447">
        <v>32</v>
      </c>
      <c r="BM107" s="447">
        <f t="shared" ref="BM107" si="455">IF(C107&gt;0,"",IF(COUNTIF(BH107:BK109,BL107)=4,"",1))</f>
        <v>1</v>
      </c>
      <c r="BP107" s="448" t="str">
        <f t="shared" ref="BP107" si="456">IF(AD107="","",IF(AND(COUNTA(J107:J109)=0,COUNTA(S107:T109)=0),1,""))</f>
        <v/>
      </c>
      <c r="BQ107" s="447">
        <f t="shared" ref="BQ107" si="457">IF(AND($AD107="",COUNTA(S107)&gt;0),1,0)</f>
        <v>0</v>
      </c>
      <c r="BR107" s="447">
        <f t="shared" ref="BR107" si="458">IF(AND($AD107="",COUNTA(T107)&gt;0),1,0)</f>
        <v>0</v>
      </c>
      <c r="BS107" s="447" t="str">
        <f t="shared" ref="BS107" si="459">D107&amp;"-"&amp;S107</f>
        <v>-</v>
      </c>
      <c r="BT107" s="447" t="str">
        <f>IF(S107="","",COUNTIF($BS$14:BS107,BS107))</f>
        <v/>
      </c>
      <c r="BU107" s="447" t="str">
        <f t="shared" ref="BU107" si="460">D107&amp;"-"&amp;T107</f>
        <v>-</v>
      </c>
      <c r="BV107" s="447" t="str">
        <f>IF(T107="","",COUNTIF($BU$14:BU107,BU107))</f>
        <v/>
      </c>
    </row>
    <row r="108" spans="1:74" s="1" customFormat="1" ht="18" customHeight="1" thickBot="1">
      <c r="A108" s="523"/>
      <c r="B108" s="571"/>
      <c r="C108" s="573"/>
      <c r="D108" s="573"/>
      <c r="E108" s="573"/>
      <c r="F108" s="343" t="str">
        <f>IF(C107&gt;0,VLOOKUP(C107,女子登録情報!$A$1:$H$2000,5,0),"")</f>
        <v/>
      </c>
      <c r="G108" s="554"/>
      <c r="H108" s="554"/>
      <c r="I108" s="344" t="s">
        <v>30</v>
      </c>
      <c r="J108" s="339"/>
      <c r="K108" s="340" t="str">
        <f>IF(J108&gt;0,VLOOKUP(J108,女子登録情報!$J$1:$K$22,2,0),"")</f>
        <v/>
      </c>
      <c r="L108" s="344" t="s">
        <v>31</v>
      </c>
      <c r="M108" s="345"/>
      <c r="N108" s="341" t="str">
        <f t="shared" si="303"/>
        <v/>
      </c>
      <c r="O108" s="342"/>
      <c r="P108" s="562"/>
      <c r="Q108" s="563"/>
      <c r="R108" s="564"/>
      <c r="S108" s="557"/>
      <c r="T108" s="560"/>
      <c r="W108" s="168">
        <f t="shared" si="312"/>
        <v>0</v>
      </c>
      <c r="X108" s="447"/>
      <c r="Y108" s="145" t="str">
        <f t="shared" si="304"/>
        <v/>
      </c>
      <c r="Z108" s="145" t="str">
        <f t="shared" si="305"/>
        <v/>
      </c>
      <c r="AA108" s="145" t="str">
        <f t="shared" si="306"/>
        <v/>
      </c>
      <c r="AB108" s="145" t="str">
        <f t="shared" si="307"/>
        <v/>
      </c>
      <c r="AC108" s="178">
        <f t="shared" si="313"/>
        <v>0</v>
      </c>
      <c r="AD108" s="178" t="str">
        <f t="shared" ref="AD108:AD109" si="461">AD107</f>
        <v/>
      </c>
      <c r="AE108" s="145" t="str">
        <f t="shared" si="314"/>
        <v/>
      </c>
      <c r="AF108" s="145" t="str">
        <f t="shared" si="315"/>
        <v/>
      </c>
      <c r="AG108" s="182" t="str">
        <f t="shared" si="316"/>
        <v/>
      </c>
      <c r="AH108" s="164">
        <f t="shared" si="317"/>
        <v>0</v>
      </c>
      <c r="AJ108" s="164">
        <f t="shared" si="318"/>
        <v>0</v>
      </c>
      <c r="AK108" s="164" t="str">
        <f t="shared" si="319"/>
        <v>00000</v>
      </c>
      <c r="AL108" s="188" t="str">
        <f t="shared" si="320"/>
        <v>0秒0</v>
      </c>
      <c r="AM108" s="189">
        <f t="shared" si="321"/>
        <v>0</v>
      </c>
      <c r="AN108" s="189" t="str">
        <f t="shared" si="322"/>
        <v>0</v>
      </c>
      <c r="AO108" s="189" t="str">
        <f t="shared" si="323"/>
        <v>0</v>
      </c>
      <c r="AP108" s="189" t="str">
        <f t="shared" si="324"/>
        <v>0m</v>
      </c>
      <c r="AQ108" s="189" t="str">
        <f t="shared" si="325"/>
        <v>点</v>
      </c>
      <c r="AR108" s="164">
        <f t="shared" si="326"/>
        <v>0</v>
      </c>
      <c r="AS108" s="144" t="str">
        <f t="shared" si="327"/>
        <v/>
      </c>
      <c r="AT108" s="164">
        <f t="shared" si="328"/>
        <v>0</v>
      </c>
      <c r="AU108" s="164">
        <f t="shared" si="329"/>
        <v>0</v>
      </c>
      <c r="AV108" s="164">
        <f t="shared" si="330"/>
        <v>0</v>
      </c>
      <c r="AW108" s="458"/>
      <c r="AX108" s="458"/>
      <c r="AY108" s="455"/>
      <c r="AZ108" s="575"/>
      <c r="BA108" s="145" t="str">
        <f t="shared" si="309"/>
        <v/>
      </c>
      <c r="BB108" s="145" t="str">
        <f t="shared" si="310"/>
        <v/>
      </c>
      <c r="BC108" s="145" t="str">
        <f t="shared" si="311"/>
        <v/>
      </c>
      <c r="BD108" s="203" t="str">
        <f>IF(J108="","",COUNTIF($BC$14:BC108,BC108))</f>
        <v/>
      </c>
      <c r="BE108" s="1" t="str">
        <f t="shared" si="331"/>
        <v/>
      </c>
      <c r="BF108" s="447"/>
      <c r="BG108" s="447"/>
      <c r="BH108" s="447"/>
      <c r="BI108" s="447"/>
      <c r="BJ108" s="447"/>
      <c r="BK108" s="449"/>
      <c r="BL108" s="447"/>
      <c r="BM108" s="447"/>
      <c r="BP108" s="449"/>
      <c r="BQ108" s="447"/>
      <c r="BR108" s="447"/>
      <c r="BS108" s="447"/>
      <c r="BT108" s="447"/>
      <c r="BU108" s="447"/>
      <c r="BV108" s="447"/>
    </row>
    <row r="109" spans="1:74" s="1" customFormat="1" ht="18" customHeight="1" thickBot="1">
      <c r="A109" s="524"/>
      <c r="B109" s="346" t="s">
        <v>32</v>
      </c>
      <c r="C109" s="347"/>
      <c r="D109" s="355"/>
      <c r="E109" s="355"/>
      <c r="F109" s="356"/>
      <c r="G109" s="555"/>
      <c r="H109" s="555"/>
      <c r="I109" s="348" t="s">
        <v>33</v>
      </c>
      <c r="J109" s="349"/>
      <c r="K109" s="340" t="str">
        <f>IF(J109&gt;0,VLOOKUP(J109,女子登録情報!$J$1:$K$22,2,0),"")</f>
        <v/>
      </c>
      <c r="L109" s="350" t="s">
        <v>34</v>
      </c>
      <c r="M109" s="351"/>
      <c r="N109" s="341" t="str">
        <f t="shared" si="303"/>
        <v/>
      </c>
      <c r="O109" s="352"/>
      <c r="P109" s="567"/>
      <c r="Q109" s="568"/>
      <c r="R109" s="569"/>
      <c r="S109" s="558"/>
      <c r="T109" s="561"/>
      <c r="W109" s="168">
        <f t="shared" si="312"/>
        <v>0</v>
      </c>
      <c r="X109" s="447"/>
      <c r="Y109" s="145" t="str">
        <f t="shared" si="304"/>
        <v/>
      </c>
      <c r="Z109" s="145" t="str">
        <f t="shared" si="305"/>
        <v/>
      </c>
      <c r="AA109" s="145" t="str">
        <f t="shared" si="306"/>
        <v/>
      </c>
      <c r="AB109" s="145" t="str">
        <f t="shared" si="307"/>
        <v/>
      </c>
      <c r="AC109" s="178">
        <f t="shared" si="313"/>
        <v>0</v>
      </c>
      <c r="AD109" s="178" t="str">
        <f t="shared" si="461"/>
        <v/>
      </c>
      <c r="AE109" s="145" t="str">
        <f t="shared" si="314"/>
        <v/>
      </c>
      <c r="AF109" s="145" t="str">
        <f t="shared" si="315"/>
        <v/>
      </c>
      <c r="AG109" s="182" t="str">
        <f t="shared" si="316"/>
        <v/>
      </c>
      <c r="AH109" s="164">
        <f t="shared" si="317"/>
        <v>0</v>
      </c>
      <c r="AJ109" s="164">
        <f t="shared" si="318"/>
        <v>0</v>
      </c>
      <c r="AK109" s="164" t="str">
        <f t="shared" si="319"/>
        <v>00000</v>
      </c>
      <c r="AL109" s="188" t="str">
        <f t="shared" si="320"/>
        <v>0秒0</v>
      </c>
      <c r="AM109" s="189">
        <f t="shared" si="321"/>
        <v>0</v>
      </c>
      <c r="AN109" s="189" t="str">
        <f t="shared" si="322"/>
        <v>0</v>
      </c>
      <c r="AO109" s="189" t="str">
        <f t="shared" si="323"/>
        <v>0</v>
      </c>
      <c r="AP109" s="189" t="str">
        <f t="shared" si="324"/>
        <v>0m</v>
      </c>
      <c r="AQ109" s="189" t="str">
        <f t="shared" si="325"/>
        <v>点</v>
      </c>
      <c r="AR109" s="164">
        <f t="shared" si="326"/>
        <v>0</v>
      </c>
      <c r="AS109" s="144" t="str">
        <f t="shared" si="327"/>
        <v/>
      </c>
      <c r="AT109" s="164">
        <f t="shared" si="328"/>
        <v>0</v>
      </c>
      <c r="AU109" s="164">
        <f t="shared" si="329"/>
        <v>0</v>
      </c>
      <c r="AV109" s="164">
        <f t="shared" si="330"/>
        <v>0</v>
      </c>
      <c r="AW109" s="459"/>
      <c r="AX109" s="459"/>
      <c r="AY109" s="456"/>
      <c r="AZ109" s="576"/>
      <c r="BA109" s="145" t="str">
        <f t="shared" si="309"/>
        <v/>
      </c>
      <c r="BB109" s="145" t="str">
        <f t="shared" si="310"/>
        <v/>
      </c>
      <c r="BC109" s="145" t="str">
        <f t="shared" si="311"/>
        <v/>
      </c>
      <c r="BD109" s="203" t="str">
        <f>IF(J109="","",COUNTIF($BC$14:BC109,BC109))</f>
        <v/>
      </c>
      <c r="BE109" s="1" t="str">
        <f t="shared" si="331"/>
        <v/>
      </c>
      <c r="BF109" s="447"/>
      <c r="BG109" s="447"/>
      <c r="BH109" s="447"/>
      <c r="BI109" s="447"/>
      <c r="BJ109" s="447"/>
      <c r="BK109" s="450"/>
      <c r="BL109" s="447"/>
      <c r="BM109" s="447"/>
      <c r="BP109" s="450"/>
      <c r="BQ109" s="447"/>
      <c r="BR109" s="447"/>
      <c r="BS109" s="447"/>
      <c r="BT109" s="447"/>
      <c r="BU109" s="447"/>
      <c r="BV109" s="447"/>
    </row>
    <row r="110" spans="1:74" s="1" customFormat="1" ht="18" customHeight="1" thickTop="1" thickBot="1">
      <c r="A110" s="522">
        <v>33</v>
      </c>
      <c r="B110" s="570" t="s">
        <v>1224</v>
      </c>
      <c r="C110" s="572"/>
      <c r="D110" s="572" t="str">
        <f>IF(C110&gt;0,VLOOKUP(C110,女子登録情報!$A$1:$H$2000,3,0),"")</f>
        <v/>
      </c>
      <c r="E110" s="572" t="str">
        <f>IF(C110&gt;0,VLOOKUP(C110,女子登録情報!$A$1:$H$2000,4,0),"")</f>
        <v/>
      </c>
      <c r="F110" s="337" t="str">
        <f>IF(C110&gt;0,VLOOKUP(C110,女子登録情報!$A$1:$H$2000,8,0),"")</f>
        <v/>
      </c>
      <c r="G110" s="553" t="e">
        <f>IF(F111&gt;0,VLOOKUP(F111,女子登録情報!$M$2:$N$48,2,0),"")</f>
        <v>#N/A</v>
      </c>
      <c r="H110" s="553" t="str">
        <f t="shared" ref="H110" si="462">IF(C110&gt;0,TEXT(C110,"100000000"),"000000000")</f>
        <v>000000000</v>
      </c>
      <c r="I110" s="338" t="s">
        <v>26</v>
      </c>
      <c r="J110" s="339"/>
      <c r="K110" s="340" t="str">
        <f>IF(J110&gt;0,VLOOKUP(J110,女子登録情報!$J$1:$K$22,2,0),"")</f>
        <v/>
      </c>
      <c r="L110" s="338" t="s">
        <v>29</v>
      </c>
      <c r="M110" s="185"/>
      <c r="N110" s="341" t="str">
        <f t="shared" si="303"/>
        <v/>
      </c>
      <c r="O110" s="342"/>
      <c r="P110" s="540"/>
      <c r="Q110" s="541"/>
      <c r="R110" s="542"/>
      <c r="S110" s="556"/>
      <c r="T110" s="559"/>
      <c r="W110" s="168">
        <f t="shared" si="312"/>
        <v>0</v>
      </c>
      <c r="X110" s="447" t="str">
        <f t="shared" ref="X110" si="463">IF(C110="","",C110)</f>
        <v/>
      </c>
      <c r="Y110" s="145" t="str">
        <f t="shared" si="304"/>
        <v/>
      </c>
      <c r="Z110" s="145" t="str">
        <f t="shared" si="305"/>
        <v/>
      </c>
      <c r="AA110" s="145" t="str">
        <f t="shared" si="306"/>
        <v/>
      </c>
      <c r="AB110" s="145" t="str">
        <f t="shared" si="307"/>
        <v/>
      </c>
      <c r="AC110" s="178">
        <f t="shared" si="313"/>
        <v>0</v>
      </c>
      <c r="AD110" s="178" t="str">
        <f t="shared" ref="AD110" si="464">IF(D110="","",D110)</f>
        <v/>
      </c>
      <c r="AE110" s="145" t="str">
        <f t="shared" si="314"/>
        <v/>
      </c>
      <c r="AF110" s="145" t="str">
        <f t="shared" si="315"/>
        <v/>
      </c>
      <c r="AG110" s="182" t="str">
        <f t="shared" si="316"/>
        <v/>
      </c>
      <c r="AH110" s="164">
        <f t="shared" si="317"/>
        <v>0</v>
      </c>
      <c r="AJ110" s="164">
        <f t="shared" si="318"/>
        <v>0</v>
      </c>
      <c r="AK110" s="164" t="str">
        <f t="shared" si="319"/>
        <v>00000</v>
      </c>
      <c r="AL110" s="188" t="str">
        <f t="shared" si="320"/>
        <v>0秒0</v>
      </c>
      <c r="AM110" s="189">
        <f t="shared" si="321"/>
        <v>0</v>
      </c>
      <c r="AN110" s="189" t="str">
        <f t="shared" si="322"/>
        <v>0</v>
      </c>
      <c r="AO110" s="189" t="str">
        <f t="shared" si="323"/>
        <v>0</v>
      </c>
      <c r="AP110" s="189" t="str">
        <f t="shared" si="324"/>
        <v>0m</v>
      </c>
      <c r="AQ110" s="189" t="str">
        <f t="shared" si="325"/>
        <v>点</v>
      </c>
      <c r="AR110" s="164">
        <f t="shared" si="326"/>
        <v>0</v>
      </c>
      <c r="AS110" s="144" t="str">
        <f t="shared" si="327"/>
        <v/>
      </c>
      <c r="AT110" s="164">
        <f t="shared" si="328"/>
        <v>0</v>
      </c>
      <c r="AU110" s="164">
        <f t="shared" si="329"/>
        <v>0</v>
      </c>
      <c r="AV110" s="164">
        <f t="shared" si="330"/>
        <v>0</v>
      </c>
      <c r="AW110" s="457">
        <f>IF(S110="",0,COUNTA($S$14:S112))</f>
        <v>0</v>
      </c>
      <c r="AX110" s="457">
        <f>IF(T110="",0,COUNTA($T$14:T112))</f>
        <v>0</v>
      </c>
      <c r="AY110" s="454">
        <f>IF(OR($K110="20200",$K111="20200",$K112="20200"),COUNTIF($K$14:K112,"20200"),0)</f>
        <v>0</v>
      </c>
      <c r="AZ110" s="574">
        <f>IF($AY110=0,0,INDEX($M110:$M112,MATCH("20200",$K110:$K112,0),1))</f>
        <v>0</v>
      </c>
      <c r="BA110" s="145" t="str">
        <f t="shared" si="309"/>
        <v/>
      </c>
      <c r="BB110" s="145" t="str">
        <f t="shared" si="310"/>
        <v/>
      </c>
      <c r="BC110" s="145" t="str">
        <f t="shared" si="311"/>
        <v/>
      </c>
      <c r="BD110" s="203" t="str">
        <f>IF(J110="","",COUNTIF($BC$14:BC110,BC110))</f>
        <v/>
      </c>
      <c r="BE110" s="1" t="str">
        <f t="shared" si="331"/>
        <v/>
      </c>
      <c r="BF110" s="447" t="str">
        <f>IF(D110="","",COUNTIF($AD$14:AD110,AD110))</f>
        <v/>
      </c>
      <c r="BG110" s="447">
        <f t="shared" ref="BG110" si="465">IF(BF110=1,BF110,0)</f>
        <v>0</v>
      </c>
      <c r="BH110" s="447" t="str">
        <f t="shared" ref="BH110:BJ110" si="466">IF(D110="","",$BL110)</f>
        <v/>
      </c>
      <c r="BI110" s="447" t="str">
        <f t="shared" si="466"/>
        <v/>
      </c>
      <c r="BJ110" s="447" t="str">
        <f t="shared" si="466"/>
        <v/>
      </c>
      <c r="BK110" s="448" t="str">
        <f t="shared" ref="BK110" si="467">IFERROR(IF(G110="","",BL110),"")</f>
        <v/>
      </c>
      <c r="BL110" s="447">
        <v>33</v>
      </c>
      <c r="BM110" s="447">
        <f t="shared" ref="BM110" si="468">IF(C110&gt;0,"",IF(COUNTIF(BH110:BK112,BL110)=4,"",1))</f>
        <v>1</v>
      </c>
      <c r="BP110" s="448" t="str">
        <f t="shared" ref="BP110" si="469">IF(AD110="","",IF(AND(COUNTA(J110:J112)=0,COUNTA(S110:T112)=0),1,""))</f>
        <v/>
      </c>
      <c r="BQ110" s="447">
        <f t="shared" ref="BQ110" si="470">IF(AND($AD110="",COUNTA(S110)&gt;0),1,0)</f>
        <v>0</v>
      </c>
      <c r="BR110" s="447">
        <f t="shared" ref="BR110" si="471">IF(AND($AD110="",COUNTA(T110)&gt;0),1,0)</f>
        <v>0</v>
      </c>
      <c r="BS110" s="447" t="str">
        <f t="shared" ref="BS110" si="472">D110&amp;"-"&amp;S110</f>
        <v>-</v>
      </c>
      <c r="BT110" s="447" t="str">
        <f>IF(S110="","",COUNTIF($BS$14:BS110,BS110))</f>
        <v/>
      </c>
      <c r="BU110" s="447" t="str">
        <f t="shared" ref="BU110" si="473">D110&amp;"-"&amp;T110</f>
        <v>-</v>
      </c>
      <c r="BV110" s="447" t="str">
        <f>IF(T110="","",COUNTIF($BU$14:BU110,BU110))</f>
        <v/>
      </c>
    </row>
    <row r="111" spans="1:74" s="1" customFormat="1" ht="18" customHeight="1" thickBot="1">
      <c r="A111" s="523"/>
      <c r="B111" s="571"/>
      <c r="C111" s="573"/>
      <c r="D111" s="573"/>
      <c r="E111" s="573"/>
      <c r="F111" s="343" t="str">
        <f>IF(C110&gt;0,VLOOKUP(C110,女子登録情報!$A$1:$H$2000,5,0),"")</f>
        <v/>
      </c>
      <c r="G111" s="554"/>
      <c r="H111" s="554"/>
      <c r="I111" s="344" t="s">
        <v>30</v>
      </c>
      <c r="J111" s="339"/>
      <c r="K111" s="340" t="str">
        <f>IF(J111&gt;0,VLOOKUP(J111,女子登録情報!$J$1:$K$22,2,0),"")</f>
        <v/>
      </c>
      <c r="L111" s="344" t="s">
        <v>31</v>
      </c>
      <c r="M111" s="345"/>
      <c r="N111" s="341" t="str">
        <f t="shared" si="303"/>
        <v/>
      </c>
      <c r="O111" s="342"/>
      <c r="P111" s="562"/>
      <c r="Q111" s="563"/>
      <c r="R111" s="564"/>
      <c r="S111" s="557"/>
      <c r="T111" s="560"/>
      <c r="W111" s="168">
        <f t="shared" si="312"/>
        <v>0</v>
      </c>
      <c r="X111" s="447"/>
      <c r="Y111" s="145" t="str">
        <f t="shared" si="304"/>
        <v/>
      </c>
      <c r="Z111" s="145" t="str">
        <f t="shared" si="305"/>
        <v/>
      </c>
      <c r="AA111" s="145" t="str">
        <f t="shared" si="306"/>
        <v/>
      </c>
      <c r="AB111" s="145" t="str">
        <f t="shared" si="307"/>
        <v/>
      </c>
      <c r="AC111" s="178">
        <f t="shared" si="313"/>
        <v>0</v>
      </c>
      <c r="AD111" s="178" t="str">
        <f t="shared" ref="AD111:AD112" si="474">AD110</f>
        <v/>
      </c>
      <c r="AE111" s="145" t="str">
        <f t="shared" si="314"/>
        <v/>
      </c>
      <c r="AF111" s="145" t="str">
        <f t="shared" si="315"/>
        <v/>
      </c>
      <c r="AG111" s="182" t="str">
        <f t="shared" si="316"/>
        <v/>
      </c>
      <c r="AH111" s="164">
        <f t="shared" si="317"/>
        <v>0</v>
      </c>
      <c r="AJ111" s="164">
        <f t="shared" si="318"/>
        <v>0</v>
      </c>
      <c r="AK111" s="164" t="str">
        <f t="shared" si="319"/>
        <v>00000</v>
      </c>
      <c r="AL111" s="188" t="str">
        <f t="shared" si="320"/>
        <v>0秒0</v>
      </c>
      <c r="AM111" s="189">
        <f t="shared" si="321"/>
        <v>0</v>
      </c>
      <c r="AN111" s="189" t="str">
        <f t="shared" si="322"/>
        <v>0</v>
      </c>
      <c r="AO111" s="189" t="str">
        <f t="shared" si="323"/>
        <v>0</v>
      </c>
      <c r="AP111" s="189" t="str">
        <f t="shared" si="324"/>
        <v>0m</v>
      </c>
      <c r="AQ111" s="189" t="str">
        <f t="shared" si="325"/>
        <v>点</v>
      </c>
      <c r="AR111" s="164">
        <f t="shared" si="326"/>
        <v>0</v>
      </c>
      <c r="AS111" s="144" t="str">
        <f t="shared" si="327"/>
        <v/>
      </c>
      <c r="AT111" s="164">
        <f t="shared" si="328"/>
        <v>0</v>
      </c>
      <c r="AU111" s="164">
        <f t="shared" si="329"/>
        <v>0</v>
      </c>
      <c r="AV111" s="164">
        <f t="shared" si="330"/>
        <v>0</v>
      </c>
      <c r="AW111" s="458"/>
      <c r="AX111" s="458"/>
      <c r="AY111" s="455"/>
      <c r="AZ111" s="575"/>
      <c r="BA111" s="145" t="str">
        <f t="shared" si="309"/>
        <v/>
      </c>
      <c r="BB111" s="145" t="str">
        <f t="shared" si="310"/>
        <v/>
      </c>
      <c r="BC111" s="145" t="str">
        <f t="shared" si="311"/>
        <v/>
      </c>
      <c r="BD111" s="203" t="str">
        <f>IF(J111="","",COUNTIF($BC$14:BC111,BC111))</f>
        <v/>
      </c>
      <c r="BE111" s="1" t="str">
        <f t="shared" si="331"/>
        <v/>
      </c>
      <c r="BF111" s="447"/>
      <c r="BG111" s="447"/>
      <c r="BH111" s="447"/>
      <c r="BI111" s="447"/>
      <c r="BJ111" s="447"/>
      <c r="BK111" s="449"/>
      <c r="BL111" s="447"/>
      <c r="BM111" s="447"/>
      <c r="BP111" s="449"/>
      <c r="BQ111" s="447"/>
      <c r="BR111" s="447"/>
      <c r="BS111" s="447"/>
      <c r="BT111" s="447"/>
      <c r="BU111" s="447"/>
      <c r="BV111" s="447"/>
    </row>
    <row r="112" spans="1:74" s="1" customFormat="1" ht="18" customHeight="1" thickBot="1">
      <c r="A112" s="524"/>
      <c r="B112" s="346" t="s">
        <v>32</v>
      </c>
      <c r="C112" s="347"/>
      <c r="D112" s="355"/>
      <c r="E112" s="355"/>
      <c r="F112" s="356"/>
      <c r="G112" s="555"/>
      <c r="H112" s="555"/>
      <c r="I112" s="348" t="s">
        <v>33</v>
      </c>
      <c r="J112" s="349"/>
      <c r="K112" s="340" t="str">
        <f>IF(J112&gt;0,VLOOKUP(J112,女子登録情報!$J$1:$K$22,2,0),"")</f>
        <v/>
      </c>
      <c r="L112" s="350" t="s">
        <v>34</v>
      </c>
      <c r="M112" s="351"/>
      <c r="N112" s="341" t="str">
        <f t="shared" si="303"/>
        <v/>
      </c>
      <c r="O112" s="352"/>
      <c r="P112" s="567"/>
      <c r="Q112" s="568"/>
      <c r="R112" s="569"/>
      <c r="S112" s="558"/>
      <c r="T112" s="561"/>
      <c r="W112" s="168">
        <f t="shared" si="312"/>
        <v>0</v>
      </c>
      <c r="X112" s="447"/>
      <c r="Y112" s="145" t="str">
        <f t="shared" si="304"/>
        <v/>
      </c>
      <c r="Z112" s="145" t="str">
        <f t="shared" si="305"/>
        <v/>
      </c>
      <c r="AA112" s="145" t="str">
        <f t="shared" si="306"/>
        <v/>
      </c>
      <c r="AB112" s="145" t="str">
        <f t="shared" si="307"/>
        <v/>
      </c>
      <c r="AC112" s="178">
        <f t="shared" si="313"/>
        <v>0</v>
      </c>
      <c r="AD112" s="178" t="str">
        <f t="shared" si="474"/>
        <v/>
      </c>
      <c r="AE112" s="145" t="str">
        <f t="shared" si="314"/>
        <v/>
      </c>
      <c r="AF112" s="145" t="str">
        <f t="shared" si="315"/>
        <v/>
      </c>
      <c r="AG112" s="182" t="str">
        <f t="shared" si="316"/>
        <v/>
      </c>
      <c r="AH112" s="164">
        <f t="shared" si="317"/>
        <v>0</v>
      </c>
      <c r="AJ112" s="164">
        <f t="shared" si="318"/>
        <v>0</v>
      </c>
      <c r="AK112" s="164" t="str">
        <f t="shared" si="319"/>
        <v>00000</v>
      </c>
      <c r="AL112" s="188" t="str">
        <f t="shared" si="320"/>
        <v>0秒0</v>
      </c>
      <c r="AM112" s="189">
        <f t="shared" si="321"/>
        <v>0</v>
      </c>
      <c r="AN112" s="189" t="str">
        <f t="shared" si="322"/>
        <v>0</v>
      </c>
      <c r="AO112" s="189" t="str">
        <f t="shared" si="323"/>
        <v>0</v>
      </c>
      <c r="AP112" s="189" t="str">
        <f t="shared" si="324"/>
        <v>0m</v>
      </c>
      <c r="AQ112" s="189" t="str">
        <f t="shared" si="325"/>
        <v>点</v>
      </c>
      <c r="AR112" s="164">
        <f t="shared" si="326"/>
        <v>0</v>
      </c>
      <c r="AS112" s="144" t="str">
        <f t="shared" si="327"/>
        <v/>
      </c>
      <c r="AT112" s="164">
        <f t="shared" si="328"/>
        <v>0</v>
      </c>
      <c r="AU112" s="164">
        <f t="shared" si="329"/>
        <v>0</v>
      </c>
      <c r="AV112" s="164">
        <f t="shared" si="330"/>
        <v>0</v>
      </c>
      <c r="AW112" s="459"/>
      <c r="AX112" s="459"/>
      <c r="AY112" s="456"/>
      <c r="AZ112" s="576"/>
      <c r="BA112" s="145" t="str">
        <f t="shared" si="309"/>
        <v/>
      </c>
      <c r="BB112" s="145" t="str">
        <f t="shared" si="310"/>
        <v/>
      </c>
      <c r="BC112" s="145" t="str">
        <f t="shared" si="311"/>
        <v/>
      </c>
      <c r="BD112" s="203" t="str">
        <f>IF(J112="","",COUNTIF($BC$14:BC112,BC112))</f>
        <v/>
      </c>
      <c r="BE112" s="1" t="str">
        <f t="shared" si="331"/>
        <v/>
      </c>
      <c r="BF112" s="447"/>
      <c r="BG112" s="447"/>
      <c r="BH112" s="447"/>
      <c r="BI112" s="447"/>
      <c r="BJ112" s="447"/>
      <c r="BK112" s="450"/>
      <c r="BL112" s="447"/>
      <c r="BM112" s="447"/>
      <c r="BP112" s="450"/>
      <c r="BQ112" s="447"/>
      <c r="BR112" s="447"/>
      <c r="BS112" s="447"/>
      <c r="BT112" s="447"/>
      <c r="BU112" s="447"/>
      <c r="BV112" s="447"/>
    </row>
    <row r="113" spans="1:74" s="1" customFormat="1" ht="18" customHeight="1" thickTop="1" thickBot="1">
      <c r="A113" s="522">
        <v>34</v>
      </c>
      <c r="B113" s="570" t="s">
        <v>1224</v>
      </c>
      <c r="C113" s="572"/>
      <c r="D113" s="572" t="str">
        <f>IF(C113&gt;0,VLOOKUP(C113,女子登録情報!$A$1:$H$2000,3,0),"")</f>
        <v/>
      </c>
      <c r="E113" s="572" t="str">
        <f>IF(C113&gt;0,VLOOKUP(C113,女子登録情報!$A$1:$H$2000,4,0),"")</f>
        <v/>
      </c>
      <c r="F113" s="337" t="str">
        <f>IF(C113&gt;0,VLOOKUP(C113,女子登録情報!$A$1:$H$2000,8,0),"")</f>
        <v/>
      </c>
      <c r="G113" s="553" t="e">
        <f>IF(F114&gt;0,VLOOKUP(F114,女子登録情報!$M$2:$N$48,2,0),"")</f>
        <v>#N/A</v>
      </c>
      <c r="H113" s="553" t="str">
        <f t="shared" ref="H113" si="475">IF(C113&gt;0,TEXT(C113,"100000000"),"000000000")</f>
        <v>000000000</v>
      </c>
      <c r="I113" s="338" t="s">
        <v>26</v>
      </c>
      <c r="J113" s="339"/>
      <c r="K113" s="340" t="str">
        <f>IF(J113&gt;0,VLOOKUP(J113,女子登録情報!$J$1:$K$22,2,0),"")</f>
        <v/>
      </c>
      <c r="L113" s="338" t="s">
        <v>29</v>
      </c>
      <c r="M113" s="185"/>
      <c r="N113" s="341" t="str">
        <f t="shared" si="303"/>
        <v/>
      </c>
      <c r="O113" s="342"/>
      <c r="P113" s="540"/>
      <c r="Q113" s="541"/>
      <c r="R113" s="542"/>
      <c r="S113" s="556"/>
      <c r="T113" s="559"/>
      <c r="W113" s="168">
        <f t="shared" si="312"/>
        <v>0</v>
      </c>
      <c r="X113" s="447" t="str">
        <f t="shared" ref="X113" si="476">IF(C113="","",C113)</f>
        <v/>
      </c>
      <c r="Y113" s="145" t="str">
        <f t="shared" si="304"/>
        <v/>
      </c>
      <c r="Z113" s="145" t="str">
        <f t="shared" si="305"/>
        <v/>
      </c>
      <c r="AA113" s="145" t="str">
        <f t="shared" si="306"/>
        <v/>
      </c>
      <c r="AB113" s="145" t="str">
        <f t="shared" si="307"/>
        <v/>
      </c>
      <c r="AC113" s="178">
        <f t="shared" si="313"/>
        <v>0</v>
      </c>
      <c r="AD113" s="178" t="str">
        <f t="shared" ref="AD113" si="477">IF(D113="","",D113)</f>
        <v/>
      </c>
      <c r="AE113" s="145" t="str">
        <f t="shared" si="314"/>
        <v/>
      </c>
      <c r="AF113" s="145" t="str">
        <f t="shared" si="315"/>
        <v/>
      </c>
      <c r="AG113" s="182" t="str">
        <f t="shared" si="316"/>
        <v/>
      </c>
      <c r="AH113" s="164">
        <f t="shared" si="317"/>
        <v>0</v>
      </c>
      <c r="AJ113" s="164">
        <f t="shared" si="318"/>
        <v>0</v>
      </c>
      <c r="AK113" s="164" t="str">
        <f t="shared" si="319"/>
        <v>00000</v>
      </c>
      <c r="AL113" s="188" t="str">
        <f t="shared" si="320"/>
        <v>0秒0</v>
      </c>
      <c r="AM113" s="189">
        <f t="shared" si="321"/>
        <v>0</v>
      </c>
      <c r="AN113" s="189" t="str">
        <f t="shared" si="322"/>
        <v>0</v>
      </c>
      <c r="AO113" s="189" t="str">
        <f t="shared" si="323"/>
        <v>0</v>
      </c>
      <c r="AP113" s="189" t="str">
        <f t="shared" si="324"/>
        <v>0m</v>
      </c>
      <c r="AQ113" s="189" t="str">
        <f t="shared" si="325"/>
        <v>点</v>
      </c>
      <c r="AR113" s="164">
        <f t="shared" si="326"/>
        <v>0</v>
      </c>
      <c r="AS113" s="144" t="str">
        <f t="shared" si="327"/>
        <v/>
      </c>
      <c r="AT113" s="164">
        <f t="shared" si="328"/>
        <v>0</v>
      </c>
      <c r="AU113" s="164">
        <f t="shared" si="329"/>
        <v>0</v>
      </c>
      <c r="AV113" s="164">
        <f t="shared" si="330"/>
        <v>0</v>
      </c>
      <c r="AW113" s="457">
        <f>IF(S113="",0,COUNTA($S$14:S115))</f>
        <v>0</v>
      </c>
      <c r="AX113" s="457">
        <f>IF(T113="",0,COUNTA($T$14:T115))</f>
        <v>0</v>
      </c>
      <c r="AY113" s="454">
        <f>IF(OR($K113="20200",$K114="20200",$K115="20200"),COUNTIF($K$14:K115,"20200"),0)</f>
        <v>0</v>
      </c>
      <c r="AZ113" s="574">
        <f>IF($AY113=0,0,INDEX($M113:$M115,MATCH("20200",$K113:$K115,0),1))</f>
        <v>0</v>
      </c>
      <c r="BA113" s="145" t="str">
        <f t="shared" si="309"/>
        <v/>
      </c>
      <c r="BB113" s="145" t="str">
        <f t="shared" si="310"/>
        <v/>
      </c>
      <c r="BC113" s="145" t="str">
        <f t="shared" si="311"/>
        <v/>
      </c>
      <c r="BD113" s="203" t="str">
        <f>IF(J113="","",COUNTIF($BC$14:BC113,BC113))</f>
        <v/>
      </c>
      <c r="BE113" s="1" t="str">
        <f t="shared" si="331"/>
        <v/>
      </c>
      <c r="BF113" s="447" t="str">
        <f>IF(D113="","",COUNTIF($AD$14:AD113,AD113))</f>
        <v/>
      </c>
      <c r="BG113" s="447">
        <f t="shared" ref="BG113" si="478">IF(BF113=1,BF113,0)</f>
        <v>0</v>
      </c>
      <c r="BH113" s="447" t="str">
        <f t="shared" ref="BH113:BJ113" si="479">IF(D113="","",$BL113)</f>
        <v/>
      </c>
      <c r="BI113" s="447" t="str">
        <f t="shared" si="479"/>
        <v/>
      </c>
      <c r="BJ113" s="447" t="str">
        <f t="shared" si="479"/>
        <v/>
      </c>
      <c r="BK113" s="448" t="str">
        <f t="shared" ref="BK113" si="480">IFERROR(IF(G113="","",BL113),"")</f>
        <v/>
      </c>
      <c r="BL113" s="447">
        <v>34</v>
      </c>
      <c r="BM113" s="447">
        <f t="shared" ref="BM113" si="481">IF(C113&gt;0,"",IF(COUNTIF(BH113:BK115,BL113)=4,"",1))</f>
        <v>1</v>
      </c>
      <c r="BP113" s="448" t="str">
        <f t="shared" ref="BP113" si="482">IF(AD113="","",IF(AND(COUNTA(J113:J115)=0,COUNTA(S113:T115)=0),1,""))</f>
        <v/>
      </c>
      <c r="BQ113" s="447">
        <f t="shared" ref="BQ113" si="483">IF(AND($AD113="",COUNTA(S113)&gt;0),1,0)</f>
        <v>0</v>
      </c>
      <c r="BR113" s="447">
        <f t="shared" ref="BR113" si="484">IF(AND($AD113="",COUNTA(T113)&gt;0),1,0)</f>
        <v>0</v>
      </c>
      <c r="BS113" s="447" t="str">
        <f t="shared" ref="BS113" si="485">D113&amp;"-"&amp;S113</f>
        <v>-</v>
      </c>
      <c r="BT113" s="447" t="str">
        <f>IF(S113="","",COUNTIF($BS$14:BS113,BS113))</f>
        <v/>
      </c>
      <c r="BU113" s="447" t="str">
        <f t="shared" ref="BU113" si="486">D113&amp;"-"&amp;T113</f>
        <v>-</v>
      </c>
      <c r="BV113" s="447" t="str">
        <f>IF(T113="","",COUNTIF($BU$14:BU113,BU113))</f>
        <v/>
      </c>
    </row>
    <row r="114" spans="1:74" s="1" customFormat="1" ht="18" customHeight="1" thickBot="1">
      <c r="A114" s="523"/>
      <c r="B114" s="571"/>
      <c r="C114" s="573"/>
      <c r="D114" s="573"/>
      <c r="E114" s="573"/>
      <c r="F114" s="343" t="str">
        <f>IF(C113&gt;0,VLOOKUP(C113,女子登録情報!$A$1:$H$2000,5,0),"")</f>
        <v/>
      </c>
      <c r="G114" s="554"/>
      <c r="H114" s="554"/>
      <c r="I114" s="344" t="s">
        <v>30</v>
      </c>
      <c r="J114" s="339"/>
      <c r="K114" s="340" t="str">
        <f>IF(J114&gt;0,VLOOKUP(J114,女子登録情報!$J$1:$K$22,2,0),"")</f>
        <v/>
      </c>
      <c r="L114" s="344" t="s">
        <v>31</v>
      </c>
      <c r="M114" s="345"/>
      <c r="N114" s="341" t="str">
        <f t="shared" si="303"/>
        <v/>
      </c>
      <c r="O114" s="342"/>
      <c r="P114" s="562"/>
      <c r="Q114" s="563"/>
      <c r="R114" s="564"/>
      <c r="S114" s="557"/>
      <c r="T114" s="560"/>
      <c r="W114" s="168">
        <f t="shared" si="312"/>
        <v>0</v>
      </c>
      <c r="X114" s="447"/>
      <c r="Y114" s="145" t="str">
        <f t="shared" si="304"/>
        <v/>
      </c>
      <c r="Z114" s="145" t="str">
        <f t="shared" si="305"/>
        <v/>
      </c>
      <c r="AA114" s="145" t="str">
        <f t="shared" si="306"/>
        <v/>
      </c>
      <c r="AB114" s="145" t="str">
        <f t="shared" si="307"/>
        <v/>
      </c>
      <c r="AC114" s="178">
        <f t="shared" si="313"/>
        <v>0</v>
      </c>
      <c r="AD114" s="178" t="str">
        <f t="shared" ref="AD114:AD115" si="487">AD113</f>
        <v/>
      </c>
      <c r="AE114" s="145" t="str">
        <f t="shared" si="314"/>
        <v/>
      </c>
      <c r="AF114" s="145" t="str">
        <f t="shared" si="315"/>
        <v/>
      </c>
      <c r="AG114" s="182" t="str">
        <f t="shared" si="316"/>
        <v/>
      </c>
      <c r="AH114" s="164">
        <f t="shared" si="317"/>
        <v>0</v>
      </c>
      <c r="AJ114" s="164">
        <f t="shared" si="318"/>
        <v>0</v>
      </c>
      <c r="AK114" s="164" t="str">
        <f t="shared" si="319"/>
        <v>00000</v>
      </c>
      <c r="AL114" s="188" t="str">
        <f t="shared" si="320"/>
        <v>0秒0</v>
      </c>
      <c r="AM114" s="189">
        <f t="shared" si="321"/>
        <v>0</v>
      </c>
      <c r="AN114" s="189" t="str">
        <f t="shared" si="322"/>
        <v>0</v>
      </c>
      <c r="AO114" s="189" t="str">
        <f t="shared" si="323"/>
        <v>0</v>
      </c>
      <c r="AP114" s="189" t="str">
        <f t="shared" si="324"/>
        <v>0m</v>
      </c>
      <c r="AQ114" s="189" t="str">
        <f t="shared" si="325"/>
        <v>点</v>
      </c>
      <c r="AR114" s="164">
        <f t="shared" si="326"/>
        <v>0</v>
      </c>
      <c r="AS114" s="144" t="str">
        <f t="shared" si="327"/>
        <v/>
      </c>
      <c r="AT114" s="164">
        <f t="shared" si="328"/>
        <v>0</v>
      </c>
      <c r="AU114" s="164">
        <f t="shared" si="329"/>
        <v>0</v>
      </c>
      <c r="AV114" s="164">
        <f t="shared" si="330"/>
        <v>0</v>
      </c>
      <c r="AW114" s="458"/>
      <c r="AX114" s="458"/>
      <c r="AY114" s="455"/>
      <c r="AZ114" s="575"/>
      <c r="BA114" s="145" t="str">
        <f t="shared" si="309"/>
        <v/>
      </c>
      <c r="BB114" s="145" t="str">
        <f t="shared" si="310"/>
        <v/>
      </c>
      <c r="BC114" s="145" t="str">
        <f t="shared" si="311"/>
        <v/>
      </c>
      <c r="BD114" s="203" t="str">
        <f>IF(J114="","",COUNTIF($BC$14:BC114,BC114))</f>
        <v/>
      </c>
      <c r="BE114" s="1" t="str">
        <f t="shared" si="331"/>
        <v/>
      </c>
      <c r="BF114" s="447"/>
      <c r="BG114" s="447"/>
      <c r="BH114" s="447"/>
      <c r="BI114" s="447"/>
      <c r="BJ114" s="447"/>
      <c r="BK114" s="449"/>
      <c r="BL114" s="447"/>
      <c r="BM114" s="447"/>
      <c r="BP114" s="449"/>
      <c r="BQ114" s="447"/>
      <c r="BR114" s="447"/>
      <c r="BS114" s="447"/>
      <c r="BT114" s="447"/>
      <c r="BU114" s="447"/>
      <c r="BV114" s="447"/>
    </row>
    <row r="115" spans="1:74" s="1" customFormat="1" ht="18" customHeight="1" thickBot="1">
      <c r="A115" s="524"/>
      <c r="B115" s="346" t="s">
        <v>32</v>
      </c>
      <c r="C115" s="347"/>
      <c r="D115" s="355"/>
      <c r="E115" s="355"/>
      <c r="F115" s="356"/>
      <c r="G115" s="555"/>
      <c r="H115" s="555"/>
      <c r="I115" s="348" t="s">
        <v>33</v>
      </c>
      <c r="J115" s="349"/>
      <c r="K115" s="340" t="str">
        <f>IF(J115&gt;0,VLOOKUP(J115,女子登録情報!$J$1:$K$22,2,0),"")</f>
        <v/>
      </c>
      <c r="L115" s="350" t="s">
        <v>34</v>
      </c>
      <c r="M115" s="351"/>
      <c r="N115" s="341" t="str">
        <f t="shared" si="303"/>
        <v/>
      </c>
      <c r="O115" s="352"/>
      <c r="P115" s="567"/>
      <c r="Q115" s="568"/>
      <c r="R115" s="569"/>
      <c r="S115" s="558"/>
      <c r="T115" s="561"/>
      <c r="W115" s="168">
        <f t="shared" si="312"/>
        <v>0</v>
      </c>
      <c r="X115" s="447"/>
      <c r="Y115" s="145" t="str">
        <f t="shared" si="304"/>
        <v/>
      </c>
      <c r="Z115" s="145" t="str">
        <f t="shared" si="305"/>
        <v/>
      </c>
      <c r="AA115" s="145" t="str">
        <f t="shared" si="306"/>
        <v/>
      </c>
      <c r="AB115" s="145" t="str">
        <f t="shared" si="307"/>
        <v/>
      </c>
      <c r="AC115" s="178">
        <f t="shared" si="313"/>
        <v>0</v>
      </c>
      <c r="AD115" s="178" t="str">
        <f t="shared" si="487"/>
        <v/>
      </c>
      <c r="AE115" s="145" t="str">
        <f t="shared" si="314"/>
        <v/>
      </c>
      <c r="AF115" s="145" t="str">
        <f t="shared" si="315"/>
        <v/>
      </c>
      <c r="AG115" s="182" t="str">
        <f t="shared" si="316"/>
        <v/>
      </c>
      <c r="AH115" s="164">
        <f t="shared" si="317"/>
        <v>0</v>
      </c>
      <c r="AJ115" s="164">
        <f t="shared" si="318"/>
        <v>0</v>
      </c>
      <c r="AK115" s="164" t="str">
        <f t="shared" si="319"/>
        <v>00000</v>
      </c>
      <c r="AL115" s="188" t="str">
        <f t="shared" si="320"/>
        <v>0秒0</v>
      </c>
      <c r="AM115" s="189">
        <f t="shared" si="321"/>
        <v>0</v>
      </c>
      <c r="AN115" s="189" t="str">
        <f t="shared" si="322"/>
        <v>0</v>
      </c>
      <c r="AO115" s="189" t="str">
        <f t="shared" si="323"/>
        <v>0</v>
      </c>
      <c r="AP115" s="189" t="str">
        <f t="shared" si="324"/>
        <v>0m</v>
      </c>
      <c r="AQ115" s="189" t="str">
        <f t="shared" si="325"/>
        <v>点</v>
      </c>
      <c r="AR115" s="164">
        <f t="shared" si="326"/>
        <v>0</v>
      </c>
      <c r="AS115" s="144" t="str">
        <f t="shared" si="327"/>
        <v/>
      </c>
      <c r="AT115" s="164">
        <f t="shared" si="328"/>
        <v>0</v>
      </c>
      <c r="AU115" s="164">
        <f t="shared" si="329"/>
        <v>0</v>
      </c>
      <c r="AV115" s="164">
        <f t="shared" si="330"/>
        <v>0</v>
      </c>
      <c r="AW115" s="459"/>
      <c r="AX115" s="459"/>
      <c r="AY115" s="456"/>
      <c r="AZ115" s="576"/>
      <c r="BA115" s="145" t="str">
        <f t="shared" si="309"/>
        <v/>
      </c>
      <c r="BB115" s="145" t="str">
        <f t="shared" si="310"/>
        <v/>
      </c>
      <c r="BC115" s="145" t="str">
        <f t="shared" si="311"/>
        <v/>
      </c>
      <c r="BD115" s="203" t="str">
        <f>IF(J115="","",COUNTIF($BC$14:BC115,BC115))</f>
        <v/>
      </c>
      <c r="BE115" s="1" t="str">
        <f t="shared" si="331"/>
        <v/>
      </c>
      <c r="BF115" s="447"/>
      <c r="BG115" s="447"/>
      <c r="BH115" s="447"/>
      <c r="BI115" s="447"/>
      <c r="BJ115" s="447"/>
      <c r="BK115" s="450"/>
      <c r="BL115" s="447"/>
      <c r="BM115" s="447"/>
      <c r="BP115" s="450"/>
      <c r="BQ115" s="447"/>
      <c r="BR115" s="447"/>
      <c r="BS115" s="447"/>
      <c r="BT115" s="447"/>
      <c r="BU115" s="447"/>
      <c r="BV115" s="447"/>
    </row>
    <row r="116" spans="1:74" s="1" customFormat="1" ht="18" customHeight="1" thickTop="1" thickBot="1">
      <c r="A116" s="522">
        <v>35</v>
      </c>
      <c r="B116" s="570" t="s">
        <v>1224</v>
      </c>
      <c r="C116" s="572"/>
      <c r="D116" s="572" t="str">
        <f>IF(C116&gt;0,VLOOKUP(C116,女子登録情報!$A$1:$H$2000,3,0),"")</f>
        <v/>
      </c>
      <c r="E116" s="572" t="str">
        <f>IF(C116&gt;0,VLOOKUP(C116,女子登録情報!$A$1:$H$2000,4,0),"")</f>
        <v/>
      </c>
      <c r="F116" s="337" t="str">
        <f>IF(C116&gt;0,VLOOKUP(C116,女子登録情報!$A$1:$H$2000,8,0),"")</f>
        <v/>
      </c>
      <c r="G116" s="553" t="e">
        <f>IF(F117&gt;0,VLOOKUP(F117,女子登録情報!$M$2:$N$48,2,0),"")</f>
        <v>#N/A</v>
      </c>
      <c r="H116" s="553" t="str">
        <f t="shared" ref="H116" si="488">IF(C116&gt;0,TEXT(C116,"100000000"),"000000000")</f>
        <v>000000000</v>
      </c>
      <c r="I116" s="338" t="s">
        <v>26</v>
      </c>
      <c r="J116" s="339"/>
      <c r="K116" s="340" t="str">
        <f>IF(J116&gt;0,VLOOKUP(J116,女子登録情報!$J$1:$K$22,2,0),"")</f>
        <v/>
      </c>
      <c r="L116" s="338" t="s">
        <v>29</v>
      </c>
      <c r="M116" s="185"/>
      <c r="N116" s="341" t="str">
        <f t="shared" si="303"/>
        <v/>
      </c>
      <c r="O116" s="342"/>
      <c r="P116" s="540"/>
      <c r="Q116" s="541"/>
      <c r="R116" s="542"/>
      <c r="S116" s="556"/>
      <c r="T116" s="559"/>
      <c r="W116" s="168">
        <f t="shared" si="312"/>
        <v>0</v>
      </c>
      <c r="X116" s="447" t="str">
        <f t="shared" ref="X116" si="489">IF(C116="","",C116)</f>
        <v/>
      </c>
      <c r="Y116" s="145" t="str">
        <f t="shared" si="304"/>
        <v/>
      </c>
      <c r="Z116" s="145" t="str">
        <f t="shared" si="305"/>
        <v/>
      </c>
      <c r="AA116" s="145" t="str">
        <f t="shared" si="306"/>
        <v/>
      </c>
      <c r="AB116" s="145" t="str">
        <f t="shared" si="307"/>
        <v/>
      </c>
      <c r="AC116" s="178">
        <f t="shared" si="313"/>
        <v>0</v>
      </c>
      <c r="AD116" s="178" t="str">
        <f t="shared" ref="AD116" si="490">IF(D116="","",D116)</f>
        <v/>
      </c>
      <c r="AE116" s="145" t="str">
        <f t="shared" si="314"/>
        <v/>
      </c>
      <c r="AF116" s="145" t="str">
        <f t="shared" si="315"/>
        <v/>
      </c>
      <c r="AG116" s="182" t="str">
        <f t="shared" si="316"/>
        <v/>
      </c>
      <c r="AH116" s="164">
        <f t="shared" si="317"/>
        <v>0</v>
      </c>
      <c r="AJ116" s="164">
        <f t="shared" si="318"/>
        <v>0</v>
      </c>
      <c r="AK116" s="164" t="str">
        <f t="shared" si="319"/>
        <v>00000</v>
      </c>
      <c r="AL116" s="188" t="str">
        <f t="shared" si="320"/>
        <v>0秒0</v>
      </c>
      <c r="AM116" s="189">
        <f t="shared" si="321"/>
        <v>0</v>
      </c>
      <c r="AN116" s="189" t="str">
        <f t="shared" si="322"/>
        <v>0</v>
      </c>
      <c r="AO116" s="189" t="str">
        <f t="shared" si="323"/>
        <v>0</v>
      </c>
      <c r="AP116" s="189" t="str">
        <f t="shared" si="324"/>
        <v>0m</v>
      </c>
      <c r="AQ116" s="189" t="str">
        <f t="shared" si="325"/>
        <v>点</v>
      </c>
      <c r="AR116" s="164">
        <f t="shared" si="326"/>
        <v>0</v>
      </c>
      <c r="AS116" s="144" t="str">
        <f t="shared" si="327"/>
        <v/>
      </c>
      <c r="AT116" s="164">
        <f t="shared" si="328"/>
        <v>0</v>
      </c>
      <c r="AU116" s="164">
        <f t="shared" si="329"/>
        <v>0</v>
      </c>
      <c r="AV116" s="164">
        <f t="shared" si="330"/>
        <v>0</v>
      </c>
      <c r="AW116" s="457">
        <f>IF(S116="",0,COUNTA($S$14:S118))</f>
        <v>0</v>
      </c>
      <c r="AX116" s="457">
        <f>IF(T116="",0,COUNTA($T$14:T118))</f>
        <v>0</v>
      </c>
      <c r="AY116" s="454">
        <f>IF(OR($K116="20200",$K117="20200",$K118="20200"),COUNTIF($K$14:K118,"20200"),0)</f>
        <v>0</v>
      </c>
      <c r="AZ116" s="574">
        <f>IF($AY116=0,0,INDEX($M116:$M118,MATCH("20200",$K116:$K118,0),1))</f>
        <v>0</v>
      </c>
      <c r="BA116" s="145" t="str">
        <f t="shared" si="309"/>
        <v/>
      </c>
      <c r="BB116" s="145" t="str">
        <f t="shared" si="310"/>
        <v/>
      </c>
      <c r="BC116" s="145" t="str">
        <f t="shared" si="311"/>
        <v/>
      </c>
      <c r="BD116" s="203" t="str">
        <f>IF(J116="","",COUNTIF($BC$14:BC116,BC116))</f>
        <v/>
      </c>
      <c r="BE116" s="1" t="str">
        <f t="shared" si="331"/>
        <v/>
      </c>
      <c r="BF116" s="447" t="str">
        <f>IF(D116="","",COUNTIF($AD$14:AD116,AD116))</f>
        <v/>
      </c>
      <c r="BG116" s="447">
        <f t="shared" ref="BG116" si="491">IF(BF116=1,BF116,0)</f>
        <v>0</v>
      </c>
      <c r="BH116" s="447" t="str">
        <f t="shared" ref="BH116:BJ116" si="492">IF(D116="","",$BL116)</f>
        <v/>
      </c>
      <c r="BI116" s="447" t="str">
        <f t="shared" si="492"/>
        <v/>
      </c>
      <c r="BJ116" s="447" t="str">
        <f t="shared" si="492"/>
        <v/>
      </c>
      <c r="BK116" s="448" t="str">
        <f t="shared" ref="BK116" si="493">IFERROR(IF(G116="","",BL116),"")</f>
        <v/>
      </c>
      <c r="BL116" s="447">
        <v>35</v>
      </c>
      <c r="BM116" s="447">
        <f t="shared" ref="BM116" si="494">IF(C116&gt;0,"",IF(COUNTIF(BH116:BK118,BL116)=4,"",1))</f>
        <v>1</v>
      </c>
      <c r="BP116" s="448" t="str">
        <f t="shared" ref="BP116" si="495">IF(AD116="","",IF(AND(COUNTA(J116:J118)=0,COUNTA(S116:T118)=0),1,""))</f>
        <v/>
      </c>
      <c r="BQ116" s="447">
        <f t="shared" ref="BQ116" si="496">IF(AND($AD116="",COUNTA(S116)&gt;0),1,0)</f>
        <v>0</v>
      </c>
      <c r="BR116" s="447">
        <f t="shared" ref="BR116" si="497">IF(AND($AD116="",COUNTA(T116)&gt;0),1,0)</f>
        <v>0</v>
      </c>
      <c r="BS116" s="447" t="str">
        <f t="shared" ref="BS116" si="498">D116&amp;"-"&amp;S116</f>
        <v>-</v>
      </c>
      <c r="BT116" s="447" t="str">
        <f>IF(S116="","",COUNTIF($BS$14:BS116,BS116))</f>
        <v/>
      </c>
      <c r="BU116" s="447" t="str">
        <f t="shared" ref="BU116" si="499">D116&amp;"-"&amp;T116</f>
        <v>-</v>
      </c>
      <c r="BV116" s="447" t="str">
        <f>IF(T116="","",COUNTIF($BU$14:BU116,BU116))</f>
        <v/>
      </c>
    </row>
    <row r="117" spans="1:74" s="1" customFormat="1" ht="18" customHeight="1" thickBot="1">
      <c r="A117" s="523"/>
      <c r="B117" s="571"/>
      <c r="C117" s="573"/>
      <c r="D117" s="573"/>
      <c r="E117" s="573"/>
      <c r="F117" s="343" t="str">
        <f>IF(C116&gt;0,VLOOKUP(C116,女子登録情報!$A$1:$H$2000,5,0),"")</f>
        <v/>
      </c>
      <c r="G117" s="554"/>
      <c r="H117" s="554"/>
      <c r="I117" s="344" t="s">
        <v>30</v>
      </c>
      <c r="J117" s="339"/>
      <c r="K117" s="340" t="str">
        <f>IF(J117&gt;0,VLOOKUP(J117,女子登録情報!$J$1:$K$22,2,0),"")</f>
        <v/>
      </c>
      <c r="L117" s="344" t="s">
        <v>31</v>
      </c>
      <c r="M117" s="345"/>
      <c r="N117" s="341" t="str">
        <f t="shared" si="303"/>
        <v/>
      </c>
      <c r="O117" s="342"/>
      <c r="P117" s="562"/>
      <c r="Q117" s="563"/>
      <c r="R117" s="564"/>
      <c r="S117" s="557"/>
      <c r="T117" s="560"/>
      <c r="W117" s="168">
        <f t="shared" si="312"/>
        <v>0</v>
      </c>
      <c r="X117" s="447"/>
      <c r="Y117" s="145" t="str">
        <f t="shared" si="304"/>
        <v/>
      </c>
      <c r="Z117" s="145" t="str">
        <f t="shared" si="305"/>
        <v/>
      </c>
      <c r="AA117" s="145" t="str">
        <f t="shared" si="306"/>
        <v/>
      </c>
      <c r="AB117" s="145" t="str">
        <f t="shared" si="307"/>
        <v/>
      </c>
      <c r="AC117" s="178">
        <f t="shared" si="313"/>
        <v>0</v>
      </c>
      <c r="AD117" s="178" t="str">
        <f t="shared" ref="AD117:AD118" si="500">AD116</f>
        <v/>
      </c>
      <c r="AE117" s="145" t="str">
        <f t="shared" si="314"/>
        <v/>
      </c>
      <c r="AF117" s="145" t="str">
        <f t="shared" si="315"/>
        <v/>
      </c>
      <c r="AG117" s="182" t="str">
        <f t="shared" si="316"/>
        <v/>
      </c>
      <c r="AH117" s="164">
        <f t="shared" si="317"/>
        <v>0</v>
      </c>
      <c r="AJ117" s="164">
        <f t="shared" si="318"/>
        <v>0</v>
      </c>
      <c r="AK117" s="164" t="str">
        <f t="shared" si="319"/>
        <v>00000</v>
      </c>
      <c r="AL117" s="188" t="str">
        <f t="shared" si="320"/>
        <v>0秒0</v>
      </c>
      <c r="AM117" s="189">
        <f t="shared" si="321"/>
        <v>0</v>
      </c>
      <c r="AN117" s="189" t="str">
        <f t="shared" si="322"/>
        <v>0</v>
      </c>
      <c r="AO117" s="189" t="str">
        <f t="shared" si="323"/>
        <v>0</v>
      </c>
      <c r="AP117" s="189" t="str">
        <f t="shared" si="324"/>
        <v>0m</v>
      </c>
      <c r="AQ117" s="189" t="str">
        <f t="shared" si="325"/>
        <v>点</v>
      </c>
      <c r="AR117" s="164">
        <f t="shared" si="326"/>
        <v>0</v>
      </c>
      <c r="AS117" s="144" t="str">
        <f t="shared" si="327"/>
        <v/>
      </c>
      <c r="AT117" s="164">
        <f t="shared" si="328"/>
        <v>0</v>
      </c>
      <c r="AU117" s="164">
        <f t="shared" si="329"/>
        <v>0</v>
      </c>
      <c r="AV117" s="164">
        <f t="shared" si="330"/>
        <v>0</v>
      </c>
      <c r="AW117" s="458"/>
      <c r="AX117" s="458"/>
      <c r="AY117" s="455"/>
      <c r="AZ117" s="575"/>
      <c r="BA117" s="145" t="str">
        <f t="shared" si="309"/>
        <v/>
      </c>
      <c r="BB117" s="145" t="str">
        <f t="shared" si="310"/>
        <v/>
      </c>
      <c r="BC117" s="145" t="str">
        <f t="shared" si="311"/>
        <v/>
      </c>
      <c r="BD117" s="203" t="str">
        <f>IF(J117="","",COUNTIF($BC$14:BC117,BC117))</f>
        <v/>
      </c>
      <c r="BE117" s="1" t="str">
        <f t="shared" si="331"/>
        <v/>
      </c>
      <c r="BF117" s="447"/>
      <c r="BG117" s="447"/>
      <c r="BH117" s="447"/>
      <c r="BI117" s="447"/>
      <c r="BJ117" s="447"/>
      <c r="BK117" s="449"/>
      <c r="BL117" s="447"/>
      <c r="BM117" s="447"/>
      <c r="BP117" s="449"/>
      <c r="BQ117" s="447"/>
      <c r="BR117" s="447"/>
      <c r="BS117" s="447"/>
      <c r="BT117" s="447"/>
      <c r="BU117" s="447"/>
      <c r="BV117" s="447"/>
    </row>
    <row r="118" spans="1:74" s="1" customFormat="1" ht="18" customHeight="1" thickBot="1">
      <c r="A118" s="524"/>
      <c r="B118" s="346" t="s">
        <v>32</v>
      </c>
      <c r="C118" s="347"/>
      <c r="D118" s="355"/>
      <c r="E118" s="355"/>
      <c r="F118" s="356"/>
      <c r="G118" s="555"/>
      <c r="H118" s="555"/>
      <c r="I118" s="348" t="s">
        <v>33</v>
      </c>
      <c r="J118" s="349"/>
      <c r="K118" s="340" t="str">
        <f>IF(J118&gt;0,VLOOKUP(J118,女子登録情報!$J$1:$K$22,2,0),"")</f>
        <v/>
      </c>
      <c r="L118" s="350" t="s">
        <v>34</v>
      </c>
      <c r="M118" s="351"/>
      <c r="N118" s="341" t="str">
        <f t="shared" si="303"/>
        <v/>
      </c>
      <c r="O118" s="352"/>
      <c r="P118" s="567"/>
      <c r="Q118" s="568"/>
      <c r="R118" s="569"/>
      <c r="S118" s="558"/>
      <c r="T118" s="561"/>
      <c r="W118" s="168">
        <f t="shared" si="312"/>
        <v>0</v>
      </c>
      <c r="X118" s="447"/>
      <c r="Y118" s="145" t="str">
        <f t="shared" si="304"/>
        <v/>
      </c>
      <c r="Z118" s="145" t="str">
        <f t="shared" si="305"/>
        <v/>
      </c>
      <c r="AA118" s="145" t="str">
        <f t="shared" si="306"/>
        <v/>
      </c>
      <c r="AB118" s="145" t="str">
        <f t="shared" si="307"/>
        <v/>
      </c>
      <c r="AC118" s="178">
        <f t="shared" si="313"/>
        <v>0</v>
      </c>
      <c r="AD118" s="178" t="str">
        <f t="shared" si="500"/>
        <v/>
      </c>
      <c r="AE118" s="145" t="str">
        <f t="shared" si="314"/>
        <v/>
      </c>
      <c r="AF118" s="145" t="str">
        <f t="shared" si="315"/>
        <v/>
      </c>
      <c r="AG118" s="182" t="str">
        <f t="shared" si="316"/>
        <v/>
      </c>
      <c r="AH118" s="164">
        <f t="shared" si="317"/>
        <v>0</v>
      </c>
      <c r="AJ118" s="164">
        <f t="shared" si="318"/>
        <v>0</v>
      </c>
      <c r="AK118" s="164" t="str">
        <f t="shared" si="319"/>
        <v>00000</v>
      </c>
      <c r="AL118" s="188" t="str">
        <f t="shared" si="320"/>
        <v>0秒0</v>
      </c>
      <c r="AM118" s="189">
        <f t="shared" si="321"/>
        <v>0</v>
      </c>
      <c r="AN118" s="189" t="str">
        <f t="shared" si="322"/>
        <v>0</v>
      </c>
      <c r="AO118" s="189" t="str">
        <f t="shared" si="323"/>
        <v>0</v>
      </c>
      <c r="AP118" s="189" t="str">
        <f t="shared" si="324"/>
        <v>0m</v>
      </c>
      <c r="AQ118" s="189" t="str">
        <f t="shared" si="325"/>
        <v>点</v>
      </c>
      <c r="AR118" s="164">
        <f t="shared" si="326"/>
        <v>0</v>
      </c>
      <c r="AS118" s="144" t="str">
        <f t="shared" si="327"/>
        <v/>
      </c>
      <c r="AT118" s="164">
        <f t="shared" si="328"/>
        <v>0</v>
      </c>
      <c r="AU118" s="164">
        <f t="shared" si="329"/>
        <v>0</v>
      </c>
      <c r="AV118" s="164">
        <f t="shared" si="330"/>
        <v>0</v>
      </c>
      <c r="AW118" s="459"/>
      <c r="AX118" s="459"/>
      <c r="AY118" s="456"/>
      <c r="AZ118" s="576"/>
      <c r="BA118" s="145" t="str">
        <f t="shared" si="309"/>
        <v/>
      </c>
      <c r="BB118" s="145" t="str">
        <f t="shared" si="310"/>
        <v/>
      </c>
      <c r="BC118" s="145" t="str">
        <f t="shared" si="311"/>
        <v/>
      </c>
      <c r="BD118" s="203" t="str">
        <f>IF(J118="","",COUNTIF($BC$14:BC118,BC118))</f>
        <v/>
      </c>
      <c r="BE118" s="1" t="str">
        <f t="shared" si="331"/>
        <v/>
      </c>
      <c r="BF118" s="447"/>
      <c r="BG118" s="447"/>
      <c r="BH118" s="447"/>
      <c r="BI118" s="447"/>
      <c r="BJ118" s="447"/>
      <c r="BK118" s="450"/>
      <c r="BL118" s="447"/>
      <c r="BM118" s="447"/>
      <c r="BP118" s="450"/>
      <c r="BQ118" s="447"/>
      <c r="BR118" s="447"/>
      <c r="BS118" s="447"/>
      <c r="BT118" s="447"/>
      <c r="BU118" s="447"/>
      <c r="BV118" s="447"/>
    </row>
    <row r="119" spans="1:74" s="1" customFormat="1" ht="18" customHeight="1" thickTop="1" thickBot="1">
      <c r="A119" s="522">
        <v>36</v>
      </c>
      <c r="B119" s="570" t="s">
        <v>1224</v>
      </c>
      <c r="C119" s="572"/>
      <c r="D119" s="572" t="str">
        <f>IF(C119&gt;0,VLOOKUP(C119,女子登録情報!$A$1:$H$2000,3,0),"")</f>
        <v/>
      </c>
      <c r="E119" s="572" t="str">
        <f>IF(C119&gt;0,VLOOKUP(C119,女子登録情報!$A$1:$H$2000,4,0),"")</f>
        <v/>
      </c>
      <c r="F119" s="337" t="str">
        <f>IF(C119&gt;0,VLOOKUP(C119,女子登録情報!$A$1:$H$2000,8,0),"")</f>
        <v/>
      </c>
      <c r="G119" s="553" t="e">
        <f>IF(F120&gt;0,VLOOKUP(F120,女子登録情報!$M$2:$N$48,2,0),"")</f>
        <v>#N/A</v>
      </c>
      <c r="H119" s="553" t="str">
        <f t="shared" ref="H119" si="501">IF(C119&gt;0,TEXT(C119,"100000000"),"000000000")</f>
        <v>000000000</v>
      </c>
      <c r="I119" s="338" t="s">
        <v>26</v>
      </c>
      <c r="J119" s="339"/>
      <c r="K119" s="340" t="str">
        <f>IF(J119&gt;0,VLOOKUP(J119,女子登録情報!$J$1:$K$22,2,0),"")</f>
        <v/>
      </c>
      <c r="L119" s="338" t="s">
        <v>29</v>
      </c>
      <c r="M119" s="185"/>
      <c r="N119" s="341" t="str">
        <f t="shared" si="303"/>
        <v/>
      </c>
      <c r="O119" s="342"/>
      <c r="P119" s="540"/>
      <c r="Q119" s="541"/>
      <c r="R119" s="542"/>
      <c r="S119" s="556"/>
      <c r="T119" s="559"/>
      <c r="W119" s="168">
        <f t="shared" si="312"/>
        <v>0</v>
      </c>
      <c r="X119" s="447" t="str">
        <f t="shared" ref="X119" si="502">IF(C119="","",C119)</f>
        <v/>
      </c>
      <c r="Y119" s="145" t="str">
        <f t="shared" si="304"/>
        <v/>
      </c>
      <c r="Z119" s="145" t="str">
        <f t="shared" si="305"/>
        <v/>
      </c>
      <c r="AA119" s="145" t="str">
        <f t="shared" si="306"/>
        <v/>
      </c>
      <c r="AB119" s="145" t="str">
        <f t="shared" si="307"/>
        <v/>
      </c>
      <c r="AC119" s="178">
        <f t="shared" si="313"/>
        <v>0</v>
      </c>
      <c r="AD119" s="178" t="str">
        <f t="shared" ref="AD119" si="503">IF(D119="","",D119)</f>
        <v/>
      </c>
      <c r="AE119" s="145" t="str">
        <f t="shared" si="314"/>
        <v/>
      </c>
      <c r="AF119" s="145" t="str">
        <f t="shared" si="315"/>
        <v/>
      </c>
      <c r="AG119" s="182" t="str">
        <f t="shared" si="316"/>
        <v/>
      </c>
      <c r="AH119" s="164">
        <f t="shared" si="317"/>
        <v>0</v>
      </c>
      <c r="AJ119" s="164">
        <f t="shared" si="318"/>
        <v>0</v>
      </c>
      <c r="AK119" s="164" t="str">
        <f t="shared" si="319"/>
        <v>00000</v>
      </c>
      <c r="AL119" s="188" t="str">
        <f t="shared" si="320"/>
        <v>0秒0</v>
      </c>
      <c r="AM119" s="189">
        <f t="shared" si="321"/>
        <v>0</v>
      </c>
      <c r="AN119" s="189" t="str">
        <f t="shared" si="322"/>
        <v>0</v>
      </c>
      <c r="AO119" s="189" t="str">
        <f t="shared" si="323"/>
        <v>0</v>
      </c>
      <c r="AP119" s="189" t="str">
        <f t="shared" si="324"/>
        <v>0m</v>
      </c>
      <c r="AQ119" s="189" t="str">
        <f t="shared" si="325"/>
        <v>点</v>
      </c>
      <c r="AR119" s="164">
        <f t="shared" si="326"/>
        <v>0</v>
      </c>
      <c r="AS119" s="144" t="str">
        <f t="shared" si="327"/>
        <v/>
      </c>
      <c r="AT119" s="164">
        <f t="shared" si="328"/>
        <v>0</v>
      </c>
      <c r="AU119" s="164">
        <f t="shared" si="329"/>
        <v>0</v>
      </c>
      <c r="AV119" s="164">
        <f t="shared" si="330"/>
        <v>0</v>
      </c>
      <c r="AW119" s="457">
        <f>IF(S119="",0,COUNTA($S$14:S121))</f>
        <v>0</v>
      </c>
      <c r="AX119" s="457">
        <f>IF(T119="",0,COUNTA($T$14:T121))</f>
        <v>0</v>
      </c>
      <c r="AY119" s="454">
        <f>IF(OR($K119="20200",$K120="20200",$K121="20200"),COUNTIF($K$14:K121,"20200"),0)</f>
        <v>0</v>
      </c>
      <c r="AZ119" s="574">
        <f>IF($AY119=0,0,INDEX($M119:$M121,MATCH("20200",$K119:$K121,0),1))</f>
        <v>0</v>
      </c>
      <c r="BA119" s="145" t="str">
        <f t="shared" si="309"/>
        <v/>
      </c>
      <c r="BB119" s="145" t="str">
        <f t="shared" si="310"/>
        <v/>
      </c>
      <c r="BC119" s="145" t="str">
        <f t="shared" si="311"/>
        <v/>
      </c>
      <c r="BD119" s="203" t="str">
        <f>IF(J119="","",COUNTIF($BC$14:BC119,BC119))</f>
        <v/>
      </c>
      <c r="BE119" s="1" t="str">
        <f t="shared" si="331"/>
        <v/>
      </c>
      <c r="BF119" s="447" t="str">
        <f>IF(D119="","",COUNTIF($AD$14:AD119,AD119))</f>
        <v/>
      </c>
      <c r="BG119" s="447">
        <f t="shared" ref="BG119" si="504">IF(BF119=1,BF119,0)</f>
        <v>0</v>
      </c>
      <c r="BH119" s="447" t="str">
        <f t="shared" ref="BH119:BJ119" si="505">IF(D119="","",$BL119)</f>
        <v/>
      </c>
      <c r="BI119" s="447" t="str">
        <f t="shared" si="505"/>
        <v/>
      </c>
      <c r="BJ119" s="447" t="str">
        <f t="shared" si="505"/>
        <v/>
      </c>
      <c r="BK119" s="448" t="str">
        <f t="shared" ref="BK119" si="506">IFERROR(IF(G119="","",BL119),"")</f>
        <v/>
      </c>
      <c r="BL119" s="447">
        <v>36</v>
      </c>
      <c r="BM119" s="447">
        <f t="shared" ref="BM119" si="507">IF(C119&gt;0,"",IF(COUNTIF(BH119:BK121,BL119)=4,"",1))</f>
        <v>1</v>
      </c>
      <c r="BP119" s="448" t="str">
        <f t="shared" ref="BP119" si="508">IF(AD119="","",IF(AND(COUNTA(J119:J121)=0,COUNTA(S119:T121)=0),1,""))</f>
        <v/>
      </c>
      <c r="BQ119" s="447">
        <f t="shared" ref="BQ119" si="509">IF(AND($AD119="",COUNTA(S119)&gt;0),1,0)</f>
        <v>0</v>
      </c>
      <c r="BR119" s="447">
        <f t="shared" ref="BR119" si="510">IF(AND($AD119="",COUNTA(T119)&gt;0),1,0)</f>
        <v>0</v>
      </c>
      <c r="BS119" s="447" t="str">
        <f t="shared" ref="BS119" si="511">D119&amp;"-"&amp;S119</f>
        <v>-</v>
      </c>
      <c r="BT119" s="447" t="str">
        <f>IF(S119="","",COUNTIF($BS$14:BS119,BS119))</f>
        <v/>
      </c>
      <c r="BU119" s="447" t="str">
        <f t="shared" ref="BU119" si="512">D119&amp;"-"&amp;T119</f>
        <v>-</v>
      </c>
      <c r="BV119" s="447" t="str">
        <f>IF(T119="","",COUNTIF($BU$14:BU119,BU119))</f>
        <v/>
      </c>
    </row>
    <row r="120" spans="1:74" s="1" customFormat="1" ht="18" customHeight="1" thickBot="1">
      <c r="A120" s="523"/>
      <c r="B120" s="571"/>
      <c r="C120" s="573"/>
      <c r="D120" s="573"/>
      <c r="E120" s="573"/>
      <c r="F120" s="343" t="str">
        <f>IF(C119&gt;0,VLOOKUP(C119,女子登録情報!$A$1:$H$2000,5,0),"")</f>
        <v/>
      </c>
      <c r="G120" s="554"/>
      <c r="H120" s="554"/>
      <c r="I120" s="344" t="s">
        <v>30</v>
      </c>
      <c r="J120" s="339"/>
      <c r="K120" s="340" t="str">
        <f>IF(J120&gt;0,VLOOKUP(J120,女子登録情報!$J$1:$K$22,2,0),"")</f>
        <v/>
      </c>
      <c r="L120" s="344" t="s">
        <v>31</v>
      </c>
      <c r="M120" s="345"/>
      <c r="N120" s="341" t="str">
        <f t="shared" si="303"/>
        <v/>
      </c>
      <c r="O120" s="342"/>
      <c r="P120" s="562"/>
      <c r="Q120" s="563"/>
      <c r="R120" s="564"/>
      <c r="S120" s="557"/>
      <c r="T120" s="560"/>
      <c r="W120" s="168">
        <f t="shared" si="312"/>
        <v>0</v>
      </c>
      <c r="X120" s="447"/>
      <c r="Y120" s="145" t="str">
        <f t="shared" si="304"/>
        <v/>
      </c>
      <c r="Z120" s="145" t="str">
        <f t="shared" si="305"/>
        <v/>
      </c>
      <c r="AA120" s="145" t="str">
        <f t="shared" si="306"/>
        <v/>
      </c>
      <c r="AB120" s="145" t="str">
        <f t="shared" si="307"/>
        <v/>
      </c>
      <c r="AC120" s="178">
        <f t="shared" si="313"/>
        <v>0</v>
      </c>
      <c r="AD120" s="178" t="str">
        <f t="shared" ref="AD120:AD121" si="513">AD119</f>
        <v/>
      </c>
      <c r="AE120" s="145" t="str">
        <f t="shared" si="314"/>
        <v/>
      </c>
      <c r="AF120" s="145" t="str">
        <f t="shared" si="315"/>
        <v/>
      </c>
      <c r="AG120" s="182" t="str">
        <f t="shared" si="316"/>
        <v/>
      </c>
      <c r="AH120" s="164">
        <f t="shared" si="317"/>
        <v>0</v>
      </c>
      <c r="AJ120" s="164">
        <f t="shared" si="318"/>
        <v>0</v>
      </c>
      <c r="AK120" s="164" t="str">
        <f t="shared" si="319"/>
        <v>00000</v>
      </c>
      <c r="AL120" s="188" t="str">
        <f t="shared" si="320"/>
        <v>0秒0</v>
      </c>
      <c r="AM120" s="189">
        <f t="shared" si="321"/>
        <v>0</v>
      </c>
      <c r="AN120" s="189" t="str">
        <f t="shared" si="322"/>
        <v>0</v>
      </c>
      <c r="AO120" s="189" t="str">
        <f t="shared" si="323"/>
        <v>0</v>
      </c>
      <c r="AP120" s="189" t="str">
        <f t="shared" si="324"/>
        <v>0m</v>
      </c>
      <c r="AQ120" s="189" t="str">
        <f t="shared" si="325"/>
        <v>点</v>
      </c>
      <c r="AR120" s="164">
        <f t="shared" si="326"/>
        <v>0</v>
      </c>
      <c r="AS120" s="144" t="str">
        <f t="shared" si="327"/>
        <v/>
      </c>
      <c r="AT120" s="164">
        <f t="shared" si="328"/>
        <v>0</v>
      </c>
      <c r="AU120" s="164">
        <f t="shared" si="329"/>
        <v>0</v>
      </c>
      <c r="AV120" s="164">
        <f t="shared" si="330"/>
        <v>0</v>
      </c>
      <c r="AW120" s="458"/>
      <c r="AX120" s="458"/>
      <c r="AY120" s="455"/>
      <c r="AZ120" s="575"/>
      <c r="BA120" s="145" t="str">
        <f t="shared" si="309"/>
        <v/>
      </c>
      <c r="BB120" s="145" t="str">
        <f t="shared" si="310"/>
        <v/>
      </c>
      <c r="BC120" s="145" t="str">
        <f t="shared" si="311"/>
        <v/>
      </c>
      <c r="BD120" s="203" t="str">
        <f>IF(J120="","",COUNTIF($BC$14:BC120,BC120))</f>
        <v/>
      </c>
      <c r="BE120" s="1" t="str">
        <f t="shared" si="331"/>
        <v/>
      </c>
      <c r="BF120" s="447"/>
      <c r="BG120" s="447"/>
      <c r="BH120" s="447"/>
      <c r="BI120" s="447"/>
      <c r="BJ120" s="447"/>
      <c r="BK120" s="449"/>
      <c r="BL120" s="447"/>
      <c r="BM120" s="447"/>
      <c r="BP120" s="449"/>
      <c r="BQ120" s="447"/>
      <c r="BR120" s="447"/>
      <c r="BS120" s="447"/>
      <c r="BT120" s="447"/>
      <c r="BU120" s="447"/>
      <c r="BV120" s="447"/>
    </row>
    <row r="121" spans="1:74" s="1" customFormat="1" ht="18" customHeight="1" thickBot="1">
      <c r="A121" s="524"/>
      <c r="B121" s="346" t="s">
        <v>32</v>
      </c>
      <c r="C121" s="347"/>
      <c r="D121" s="355"/>
      <c r="E121" s="355"/>
      <c r="F121" s="356"/>
      <c r="G121" s="555"/>
      <c r="H121" s="555"/>
      <c r="I121" s="348" t="s">
        <v>33</v>
      </c>
      <c r="J121" s="349"/>
      <c r="K121" s="340" t="str">
        <f>IF(J121&gt;0,VLOOKUP(J121,女子登録情報!$J$1:$K$22,2,0),"")</f>
        <v/>
      </c>
      <c r="L121" s="350" t="s">
        <v>34</v>
      </c>
      <c r="M121" s="351"/>
      <c r="N121" s="341" t="str">
        <f t="shared" si="303"/>
        <v/>
      </c>
      <c r="O121" s="352"/>
      <c r="P121" s="567"/>
      <c r="Q121" s="568"/>
      <c r="R121" s="569"/>
      <c r="S121" s="558"/>
      <c r="T121" s="561"/>
      <c r="W121" s="168">
        <f t="shared" si="312"/>
        <v>0</v>
      </c>
      <c r="X121" s="447"/>
      <c r="Y121" s="145" t="str">
        <f t="shared" si="304"/>
        <v/>
      </c>
      <c r="Z121" s="145" t="str">
        <f t="shared" si="305"/>
        <v/>
      </c>
      <c r="AA121" s="145" t="str">
        <f t="shared" si="306"/>
        <v/>
      </c>
      <c r="AB121" s="145" t="str">
        <f t="shared" si="307"/>
        <v/>
      </c>
      <c r="AC121" s="178">
        <f t="shared" si="313"/>
        <v>0</v>
      </c>
      <c r="AD121" s="178" t="str">
        <f t="shared" si="513"/>
        <v/>
      </c>
      <c r="AE121" s="145" t="str">
        <f t="shared" si="314"/>
        <v/>
      </c>
      <c r="AF121" s="145" t="str">
        <f t="shared" si="315"/>
        <v/>
      </c>
      <c r="AG121" s="182" t="str">
        <f t="shared" si="316"/>
        <v/>
      </c>
      <c r="AH121" s="164">
        <f t="shared" si="317"/>
        <v>0</v>
      </c>
      <c r="AJ121" s="164">
        <f t="shared" si="318"/>
        <v>0</v>
      </c>
      <c r="AK121" s="164" t="str">
        <f t="shared" si="319"/>
        <v>00000</v>
      </c>
      <c r="AL121" s="188" t="str">
        <f t="shared" si="320"/>
        <v>0秒0</v>
      </c>
      <c r="AM121" s="189">
        <f t="shared" si="321"/>
        <v>0</v>
      </c>
      <c r="AN121" s="189" t="str">
        <f t="shared" si="322"/>
        <v>0</v>
      </c>
      <c r="AO121" s="189" t="str">
        <f t="shared" si="323"/>
        <v>0</v>
      </c>
      <c r="AP121" s="189" t="str">
        <f t="shared" si="324"/>
        <v>0m</v>
      </c>
      <c r="AQ121" s="189" t="str">
        <f t="shared" si="325"/>
        <v>点</v>
      </c>
      <c r="AR121" s="164">
        <f t="shared" si="326"/>
        <v>0</v>
      </c>
      <c r="AS121" s="144" t="str">
        <f t="shared" si="327"/>
        <v/>
      </c>
      <c r="AT121" s="164">
        <f t="shared" si="328"/>
        <v>0</v>
      </c>
      <c r="AU121" s="164">
        <f t="shared" si="329"/>
        <v>0</v>
      </c>
      <c r="AV121" s="164">
        <f t="shared" si="330"/>
        <v>0</v>
      </c>
      <c r="AW121" s="459"/>
      <c r="AX121" s="459"/>
      <c r="AY121" s="456"/>
      <c r="AZ121" s="576"/>
      <c r="BA121" s="145" t="str">
        <f t="shared" si="309"/>
        <v/>
      </c>
      <c r="BB121" s="145" t="str">
        <f t="shared" si="310"/>
        <v/>
      </c>
      <c r="BC121" s="145" t="str">
        <f t="shared" si="311"/>
        <v/>
      </c>
      <c r="BD121" s="203" t="str">
        <f>IF(J121="","",COUNTIF($BC$14:BC121,BC121))</f>
        <v/>
      </c>
      <c r="BE121" s="1" t="str">
        <f t="shared" si="331"/>
        <v/>
      </c>
      <c r="BF121" s="447"/>
      <c r="BG121" s="447"/>
      <c r="BH121" s="447"/>
      <c r="BI121" s="447"/>
      <c r="BJ121" s="447"/>
      <c r="BK121" s="450"/>
      <c r="BL121" s="447"/>
      <c r="BM121" s="447"/>
      <c r="BP121" s="450"/>
      <c r="BQ121" s="447"/>
      <c r="BR121" s="447"/>
      <c r="BS121" s="447"/>
      <c r="BT121" s="447"/>
      <c r="BU121" s="447"/>
      <c r="BV121" s="447"/>
    </row>
    <row r="122" spans="1:74" s="1" customFormat="1" ht="18" customHeight="1" thickTop="1" thickBot="1">
      <c r="A122" s="522">
        <v>37</v>
      </c>
      <c r="B122" s="570" t="s">
        <v>1224</v>
      </c>
      <c r="C122" s="572"/>
      <c r="D122" s="572" t="str">
        <f>IF(C122&gt;0,VLOOKUP(C122,女子登録情報!$A$1:$H$2000,3,0),"")</f>
        <v/>
      </c>
      <c r="E122" s="572" t="str">
        <f>IF(C122&gt;0,VLOOKUP(C122,女子登録情報!$A$1:$H$2000,4,0),"")</f>
        <v/>
      </c>
      <c r="F122" s="337" t="str">
        <f>IF(C122&gt;0,VLOOKUP(C122,女子登録情報!$A$1:$H$2000,8,0),"")</f>
        <v/>
      </c>
      <c r="G122" s="553" t="e">
        <f>IF(F123&gt;0,VLOOKUP(F123,女子登録情報!$M$2:$N$48,2,0),"")</f>
        <v>#N/A</v>
      </c>
      <c r="H122" s="553" t="str">
        <f t="shared" ref="H122" si="514">IF(C122&gt;0,TEXT(C122,"100000000"),"000000000")</f>
        <v>000000000</v>
      </c>
      <c r="I122" s="338" t="s">
        <v>26</v>
      </c>
      <c r="J122" s="339"/>
      <c r="K122" s="340" t="str">
        <f>IF(J122&gt;0,VLOOKUP(J122,女子登録情報!$J$1:$K$22,2,0),"")</f>
        <v/>
      </c>
      <c r="L122" s="338" t="s">
        <v>29</v>
      </c>
      <c r="M122" s="185"/>
      <c r="N122" s="341" t="str">
        <f t="shared" si="303"/>
        <v/>
      </c>
      <c r="O122" s="342"/>
      <c r="P122" s="540"/>
      <c r="Q122" s="541"/>
      <c r="R122" s="542"/>
      <c r="S122" s="556"/>
      <c r="T122" s="559"/>
      <c r="W122" s="168">
        <f t="shared" si="312"/>
        <v>0</v>
      </c>
      <c r="X122" s="447" t="str">
        <f t="shared" ref="X122" si="515">IF(C122="","",C122)</f>
        <v/>
      </c>
      <c r="Y122" s="145" t="str">
        <f t="shared" si="304"/>
        <v/>
      </c>
      <c r="Z122" s="145" t="str">
        <f t="shared" si="305"/>
        <v/>
      </c>
      <c r="AA122" s="145" t="str">
        <f t="shared" si="306"/>
        <v/>
      </c>
      <c r="AB122" s="145" t="str">
        <f t="shared" si="307"/>
        <v/>
      </c>
      <c r="AC122" s="178">
        <f t="shared" si="313"/>
        <v>0</v>
      </c>
      <c r="AD122" s="178" t="str">
        <f t="shared" ref="AD122" si="516">IF(D122="","",D122)</f>
        <v/>
      </c>
      <c r="AE122" s="145" t="str">
        <f t="shared" si="314"/>
        <v/>
      </c>
      <c r="AF122" s="145" t="str">
        <f t="shared" si="315"/>
        <v/>
      </c>
      <c r="AG122" s="182" t="str">
        <f t="shared" si="316"/>
        <v/>
      </c>
      <c r="AH122" s="164">
        <f t="shared" si="317"/>
        <v>0</v>
      </c>
      <c r="AJ122" s="164">
        <f t="shared" si="318"/>
        <v>0</v>
      </c>
      <c r="AK122" s="164" t="str">
        <f t="shared" si="319"/>
        <v>00000</v>
      </c>
      <c r="AL122" s="188" t="str">
        <f t="shared" si="320"/>
        <v>0秒0</v>
      </c>
      <c r="AM122" s="189">
        <f t="shared" si="321"/>
        <v>0</v>
      </c>
      <c r="AN122" s="189" t="str">
        <f t="shared" si="322"/>
        <v>0</v>
      </c>
      <c r="AO122" s="189" t="str">
        <f t="shared" si="323"/>
        <v>0</v>
      </c>
      <c r="AP122" s="189" t="str">
        <f t="shared" si="324"/>
        <v>0m</v>
      </c>
      <c r="AQ122" s="189" t="str">
        <f t="shared" si="325"/>
        <v>点</v>
      </c>
      <c r="AR122" s="164">
        <f t="shared" si="326"/>
        <v>0</v>
      </c>
      <c r="AS122" s="144" t="str">
        <f t="shared" si="327"/>
        <v/>
      </c>
      <c r="AT122" s="164">
        <f t="shared" si="328"/>
        <v>0</v>
      </c>
      <c r="AU122" s="164">
        <f t="shared" si="329"/>
        <v>0</v>
      </c>
      <c r="AV122" s="164">
        <f t="shared" si="330"/>
        <v>0</v>
      </c>
      <c r="AW122" s="457">
        <f>IF(S122="",0,COUNTA($S$14:S124))</f>
        <v>0</v>
      </c>
      <c r="AX122" s="457">
        <f>IF(T122="",0,COUNTA($T$14:T124))</f>
        <v>0</v>
      </c>
      <c r="AY122" s="454">
        <f>IF(OR($K122="20200",$K123="20200",$K124="20200"),COUNTIF($K$14:K124,"20200"),0)</f>
        <v>0</v>
      </c>
      <c r="AZ122" s="574">
        <f>IF($AY122=0,0,INDEX($M122:$M124,MATCH("20200",$K122:$K124,0),1))</f>
        <v>0</v>
      </c>
      <c r="BA122" s="145" t="str">
        <f t="shared" si="309"/>
        <v/>
      </c>
      <c r="BB122" s="145" t="str">
        <f t="shared" si="310"/>
        <v/>
      </c>
      <c r="BC122" s="145" t="str">
        <f t="shared" si="311"/>
        <v/>
      </c>
      <c r="BD122" s="203" t="str">
        <f>IF(J122="","",COUNTIF($BC$14:BC122,BC122))</f>
        <v/>
      </c>
      <c r="BE122" s="1" t="str">
        <f t="shared" si="331"/>
        <v/>
      </c>
      <c r="BF122" s="447" t="str">
        <f>IF(D122="","",COUNTIF($AD$14:AD122,AD122))</f>
        <v/>
      </c>
      <c r="BG122" s="447">
        <f t="shared" ref="BG122" si="517">IF(BF122=1,BF122,0)</f>
        <v>0</v>
      </c>
      <c r="BH122" s="447" t="str">
        <f t="shared" ref="BH122:BJ122" si="518">IF(D122="","",$BL122)</f>
        <v/>
      </c>
      <c r="BI122" s="447" t="str">
        <f t="shared" si="518"/>
        <v/>
      </c>
      <c r="BJ122" s="447" t="str">
        <f t="shared" si="518"/>
        <v/>
      </c>
      <c r="BK122" s="448" t="str">
        <f t="shared" ref="BK122" si="519">IFERROR(IF(G122="","",BL122),"")</f>
        <v/>
      </c>
      <c r="BL122" s="447">
        <v>37</v>
      </c>
      <c r="BM122" s="447">
        <f t="shared" ref="BM122" si="520">IF(C122&gt;0,"",IF(COUNTIF(BH122:BK124,BL122)=4,"",1))</f>
        <v>1</v>
      </c>
      <c r="BP122" s="448" t="str">
        <f t="shared" ref="BP122" si="521">IF(AD122="","",IF(AND(COUNTA(J122:J124)=0,COUNTA(S122:T124)=0),1,""))</f>
        <v/>
      </c>
      <c r="BQ122" s="447">
        <f t="shared" ref="BQ122" si="522">IF(AND($AD122="",COUNTA(S122)&gt;0),1,0)</f>
        <v>0</v>
      </c>
      <c r="BR122" s="447">
        <f t="shared" ref="BR122" si="523">IF(AND($AD122="",COUNTA(T122)&gt;0),1,0)</f>
        <v>0</v>
      </c>
      <c r="BS122" s="447" t="str">
        <f t="shared" ref="BS122" si="524">D122&amp;"-"&amp;S122</f>
        <v>-</v>
      </c>
      <c r="BT122" s="447" t="str">
        <f>IF(S122="","",COUNTIF($BS$14:BS122,BS122))</f>
        <v/>
      </c>
      <c r="BU122" s="447" t="str">
        <f t="shared" ref="BU122" si="525">D122&amp;"-"&amp;T122</f>
        <v>-</v>
      </c>
      <c r="BV122" s="447" t="str">
        <f>IF(T122="","",COUNTIF($BU$14:BU122,BU122))</f>
        <v/>
      </c>
    </row>
    <row r="123" spans="1:74" s="1" customFormat="1" ht="18" customHeight="1" thickBot="1">
      <c r="A123" s="523"/>
      <c r="B123" s="571"/>
      <c r="C123" s="573"/>
      <c r="D123" s="573"/>
      <c r="E123" s="573"/>
      <c r="F123" s="343" t="str">
        <f>IF(C122&gt;0,VLOOKUP(C122,女子登録情報!$A$1:$H$2000,5,0),"")</f>
        <v/>
      </c>
      <c r="G123" s="554"/>
      <c r="H123" s="554"/>
      <c r="I123" s="344" t="s">
        <v>30</v>
      </c>
      <c r="J123" s="339"/>
      <c r="K123" s="340" t="str">
        <f>IF(J123&gt;0,VLOOKUP(J123,女子登録情報!$J$1:$K$22,2,0),"")</f>
        <v/>
      </c>
      <c r="L123" s="344" t="s">
        <v>31</v>
      </c>
      <c r="M123" s="345"/>
      <c r="N123" s="341" t="str">
        <f t="shared" si="303"/>
        <v/>
      </c>
      <c r="O123" s="342"/>
      <c r="P123" s="562"/>
      <c r="Q123" s="563"/>
      <c r="R123" s="564"/>
      <c r="S123" s="557"/>
      <c r="T123" s="560"/>
      <c r="W123" s="168">
        <f t="shared" si="312"/>
        <v>0</v>
      </c>
      <c r="X123" s="447"/>
      <c r="Y123" s="145" t="str">
        <f t="shared" si="304"/>
        <v/>
      </c>
      <c r="Z123" s="145" t="str">
        <f t="shared" si="305"/>
        <v/>
      </c>
      <c r="AA123" s="145" t="str">
        <f t="shared" si="306"/>
        <v/>
      </c>
      <c r="AB123" s="145" t="str">
        <f t="shared" si="307"/>
        <v/>
      </c>
      <c r="AC123" s="178">
        <f t="shared" si="313"/>
        <v>0</v>
      </c>
      <c r="AD123" s="178" t="str">
        <f t="shared" ref="AD123:AD124" si="526">AD122</f>
        <v/>
      </c>
      <c r="AE123" s="145" t="str">
        <f t="shared" si="314"/>
        <v/>
      </c>
      <c r="AF123" s="145" t="str">
        <f t="shared" si="315"/>
        <v/>
      </c>
      <c r="AG123" s="182" t="str">
        <f t="shared" si="316"/>
        <v/>
      </c>
      <c r="AH123" s="164">
        <f t="shared" si="317"/>
        <v>0</v>
      </c>
      <c r="AJ123" s="164">
        <f t="shared" si="318"/>
        <v>0</v>
      </c>
      <c r="AK123" s="164" t="str">
        <f t="shared" si="319"/>
        <v>00000</v>
      </c>
      <c r="AL123" s="188" t="str">
        <f t="shared" si="320"/>
        <v>0秒0</v>
      </c>
      <c r="AM123" s="189">
        <f t="shared" si="321"/>
        <v>0</v>
      </c>
      <c r="AN123" s="189" t="str">
        <f t="shared" si="322"/>
        <v>0</v>
      </c>
      <c r="AO123" s="189" t="str">
        <f t="shared" si="323"/>
        <v>0</v>
      </c>
      <c r="AP123" s="189" t="str">
        <f t="shared" si="324"/>
        <v>0m</v>
      </c>
      <c r="AQ123" s="189" t="str">
        <f t="shared" si="325"/>
        <v>点</v>
      </c>
      <c r="AR123" s="164">
        <f t="shared" si="326"/>
        <v>0</v>
      </c>
      <c r="AS123" s="144" t="str">
        <f t="shared" si="327"/>
        <v/>
      </c>
      <c r="AT123" s="164">
        <f t="shared" si="328"/>
        <v>0</v>
      </c>
      <c r="AU123" s="164">
        <f t="shared" si="329"/>
        <v>0</v>
      </c>
      <c r="AV123" s="164">
        <f t="shared" si="330"/>
        <v>0</v>
      </c>
      <c r="AW123" s="458"/>
      <c r="AX123" s="458"/>
      <c r="AY123" s="455"/>
      <c r="AZ123" s="575"/>
      <c r="BA123" s="145" t="str">
        <f t="shared" si="309"/>
        <v/>
      </c>
      <c r="BB123" s="145" t="str">
        <f t="shared" si="310"/>
        <v/>
      </c>
      <c r="BC123" s="145" t="str">
        <f t="shared" si="311"/>
        <v/>
      </c>
      <c r="BD123" s="203" t="str">
        <f>IF(J123="","",COUNTIF($BC$14:BC123,BC123))</f>
        <v/>
      </c>
      <c r="BE123" s="1" t="str">
        <f t="shared" si="331"/>
        <v/>
      </c>
      <c r="BF123" s="447"/>
      <c r="BG123" s="447"/>
      <c r="BH123" s="447"/>
      <c r="BI123" s="447"/>
      <c r="BJ123" s="447"/>
      <c r="BK123" s="449"/>
      <c r="BL123" s="447"/>
      <c r="BM123" s="447"/>
      <c r="BP123" s="449"/>
      <c r="BQ123" s="447"/>
      <c r="BR123" s="447"/>
      <c r="BS123" s="447"/>
      <c r="BT123" s="447"/>
      <c r="BU123" s="447"/>
      <c r="BV123" s="447"/>
    </row>
    <row r="124" spans="1:74" s="1" customFormat="1" ht="18" customHeight="1" thickBot="1">
      <c r="A124" s="524"/>
      <c r="B124" s="346" t="s">
        <v>32</v>
      </c>
      <c r="C124" s="347"/>
      <c r="D124" s="355"/>
      <c r="E124" s="355"/>
      <c r="F124" s="356"/>
      <c r="G124" s="555"/>
      <c r="H124" s="555"/>
      <c r="I124" s="348" t="s">
        <v>33</v>
      </c>
      <c r="J124" s="349"/>
      <c r="K124" s="340" t="str">
        <f>IF(J124&gt;0,VLOOKUP(J124,女子登録情報!$J$1:$K$22,2,0),"")</f>
        <v/>
      </c>
      <c r="L124" s="350" t="s">
        <v>34</v>
      </c>
      <c r="M124" s="351"/>
      <c r="N124" s="341" t="str">
        <f t="shared" si="303"/>
        <v/>
      </c>
      <c r="O124" s="352"/>
      <c r="P124" s="567"/>
      <c r="Q124" s="568"/>
      <c r="R124" s="569"/>
      <c r="S124" s="558"/>
      <c r="T124" s="561"/>
      <c r="W124" s="168">
        <f t="shared" si="312"/>
        <v>0</v>
      </c>
      <c r="X124" s="447"/>
      <c r="Y124" s="145" t="str">
        <f t="shared" si="304"/>
        <v/>
      </c>
      <c r="Z124" s="145" t="str">
        <f t="shared" si="305"/>
        <v/>
      </c>
      <c r="AA124" s="145" t="str">
        <f t="shared" si="306"/>
        <v/>
      </c>
      <c r="AB124" s="145" t="str">
        <f t="shared" si="307"/>
        <v/>
      </c>
      <c r="AC124" s="178">
        <f t="shared" si="313"/>
        <v>0</v>
      </c>
      <c r="AD124" s="178" t="str">
        <f t="shared" si="526"/>
        <v/>
      </c>
      <c r="AE124" s="145" t="str">
        <f t="shared" si="314"/>
        <v/>
      </c>
      <c r="AF124" s="145" t="str">
        <f t="shared" si="315"/>
        <v/>
      </c>
      <c r="AG124" s="182" t="str">
        <f t="shared" si="316"/>
        <v/>
      </c>
      <c r="AH124" s="164">
        <f t="shared" si="317"/>
        <v>0</v>
      </c>
      <c r="AJ124" s="164">
        <f t="shared" si="318"/>
        <v>0</v>
      </c>
      <c r="AK124" s="164" t="str">
        <f t="shared" si="319"/>
        <v>00000</v>
      </c>
      <c r="AL124" s="188" t="str">
        <f t="shared" si="320"/>
        <v>0秒0</v>
      </c>
      <c r="AM124" s="189">
        <f t="shared" si="321"/>
        <v>0</v>
      </c>
      <c r="AN124" s="189" t="str">
        <f t="shared" si="322"/>
        <v>0</v>
      </c>
      <c r="AO124" s="189" t="str">
        <f t="shared" si="323"/>
        <v>0</v>
      </c>
      <c r="AP124" s="189" t="str">
        <f t="shared" si="324"/>
        <v>0m</v>
      </c>
      <c r="AQ124" s="189" t="str">
        <f t="shared" si="325"/>
        <v>点</v>
      </c>
      <c r="AR124" s="164">
        <f t="shared" si="326"/>
        <v>0</v>
      </c>
      <c r="AS124" s="144" t="str">
        <f t="shared" si="327"/>
        <v/>
      </c>
      <c r="AT124" s="164">
        <f t="shared" si="328"/>
        <v>0</v>
      </c>
      <c r="AU124" s="164">
        <f t="shared" si="329"/>
        <v>0</v>
      </c>
      <c r="AV124" s="164">
        <f t="shared" si="330"/>
        <v>0</v>
      </c>
      <c r="AW124" s="459"/>
      <c r="AX124" s="459"/>
      <c r="AY124" s="456"/>
      <c r="AZ124" s="576"/>
      <c r="BA124" s="145" t="str">
        <f t="shared" si="309"/>
        <v/>
      </c>
      <c r="BB124" s="145" t="str">
        <f t="shared" si="310"/>
        <v/>
      </c>
      <c r="BC124" s="145" t="str">
        <f t="shared" si="311"/>
        <v/>
      </c>
      <c r="BD124" s="203" t="str">
        <f>IF(J124="","",COUNTIF($BC$14:BC124,BC124))</f>
        <v/>
      </c>
      <c r="BE124" s="1" t="str">
        <f t="shared" si="331"/>
        <v/>
      </c>
      <c r="BF124" s="447"/>
      <c r="BG124" s="447"/>
      <c r="BH124" s="447"/>
      <c r="BI124" s="447"/>
      <c r="BJ124" s="447"/>
      <c r="BK124" s="450"/>
      <c r="BL124" s="447"/>
      <c r="BM124" s="447"/>
      <c r="BP124" s="450"/>
      <c r="BQ124" s="447"/>
      <c r="BR124" s="447"/>
      <c r="BS124" s="447"/>
      <c r="BT124" s="447"/>
      <c r="BU124" s="447"/>
      <c r="BV124" s="447"/>
    </row>
    <row r="125" spans="1:74" s="1" customFormat="1" ht="18" customHeight="1" thickTop="1" thickBot="1">
      <c r="A125" s="522">
        <v>38</v>
      </c>
      <c r="B125" s="570" t="s">
        <v>1224</v>
      </c>
      <c r="C125" s="572"/>
      <c r="D125" s="572" t="str">
        <f>IF(C125&gt;0,VLOOKUP(C125,女子登録情報!$A$1:$H$2000,3,0),"")</f>
        <v/>
      </c>
      <c r="E125" s="572" t="str">
        <f>IF(C125&gt;0,VLOOKUP(C125,女子登録情報!$A$1:$H$2000,4,0),"")</f>
        <v/>
      </c>
      <c r="F125" s="337" t="str">
        <f>IF(C125&gt;0,VLOOKUP(C125,女子登録情報!$A$1:$H$2000,8,0),"")</f>
        <v/>
      </c>
      <c r="G125" s="553" t="e">
        <f>IF(F126&gt;0,VLOOKUP(F126,女子登録情報!$M$2:$N$48,2,0),"")</f>
        <v>#N/A</v>
      </c>
      <c r="H125" s="553" t="str">
        <f t="shared" ref="H125" si="527">IF(C125&gt;0,TEXT(C125,"100000000"),"000000000")</f>
        <v>000000000</v>
      </c>
      <c r="I125" s="338" t="s">
        <v>26</v>
      </c>
      <c r="J125" s="339"/>
      <c r="K125" s="340" t="str">
        <f>IF(J125&gt;0,VLOOKUP(J125,女子登録情報!$J$1:$K$22,2,0),"")</f>
        <v/>
      </c>
      <c r="L125" s="338" t="s">
        <v>29</v>
      </c>
      <c r="M125" s="185"/>
      <c r="N125" s="341" t="str">
        <f t="shared" si="303"/>
        <v/>
      </c>
      <c r="O125" s="342"/>
      <c r="P125" s="540"/>
      <c r="Q125" s="541"/>
      <c r="R125" s="542"/>
      <c r="S125" s="556"/>
      <c r="T125" s="559"/>
      <c r="W125" s="168">
        <f t="shared" si="312"/>
        <v>0</v>
      </c>
      <c r="X125" s="447" t="str">
        <f t="shared" ref="X125" si="528">IF(C125="","",C125)</f>
        <v/>
      </c>
      <c r="Y125" s="145" t="str">
        <f t="shared" si="304"/>
        <v/>
      </c>
      <c r="Z125" s="145" t="str">
        <f t="shared" si="305"/>
        <v/>
      </c>
      <c r="AA125" s="145" t="str">
        <f t="shared" si="306"/>
        <v/>
      </c>
      <c r="AB125" s="145" t="str">
        <f t="shared" si="307"/>
        <v/>
      </c>
      <c r="AC125" s="178">
        <f t="shared" si="313"/>
        <v>0</v>
      </c>
      <c r="AD125" s="178" t="str">
        <f t="shared" ref="AD125" si="529">IF(D125="","",D125)</f>
        <v/>
      </c>
      <c r="AE125" s="145" t="str">
        <f t="shared" si="314"/>
        <v/>
      </c>
      <c r="AF125" s="145" t="str">
        <f t="shared" si="315"/>
        <v/>
      </c>
      <c r="AG125" s="182" t="str">
        <f t="shared" si="316"/>
        <v/>
      </c>
      <c r="AH125" s="164">
        <f t="shared" si="317"/>
        <v>0</v>
      </c>
      <c r="AJ125" s="164">
        <f t="shared" si="318"/>
        <v>0</v>
      </c>
      <c r="AK125" s="164" t="str">
        <f t="shared" si="319"/>
        <v>00000</v>
      </c>
      <c r="AL125" s="188" t="str">
        <f t="shared" si="320"/>
        <v>0秒0</v>
      </c>
      <c r="AM125" s="189">
        <f t="shared" si="321"/>
        <v>0</v>
      </c>
      <c r="AN125" s="189" t="str">
        <f t="shared" si="322"/>
        <v>0</v>
      </c>
      <c r="AO125" s="189" t="str">
        <f t="shared" si="323"/>
        <v>0</v>
      </c>
      <c r="AP125" s="189" t="str">
        <f t="shared" si="324"/>
        <v>0m</v>
      </c>
      <c r="AQ125" s="189" t="str">
        <f t="shared" si="325"/>
        <v>点</v>
      </c>
      <c r="AR125" s="164">
        <f t="shared" si="326"/>
        <v>0</v>
      </c>
      <c r="AS125" s="144" t="str">
        <f t="shared" si="327"/>
        <v/>
      </c>
      <c r="AT125" s="164">
        <f t="shared" si="328"/>
        <v>0</v>
      </c>
      <c r="AU125" s="164">
        <f t="shared" si="329"/>
        <v>0</v>
      </c>
      <c r="AV125" s="164">
        <f t="shared" si="330"/>
        <v>0</v>
      </c>
      <c r="AW125" s="457">
        <f>IF(S125="",0,COUNTA($S$14:S127))</f>
        <v>0</v>
      </c>
      <c r="AX125" s="457">
        <f>IF(T125="",0,COUNTA($T$14:T127))</f>
        <v>0</v>
      </c>
      <c r="AY125" s="454">
        <f>IF(OR($K125="20200",$K126="20200",$K127="20200"),COUNTIF($K$14:K127,"20200"),0)</f>
        <v>0</v>
      </c>
      <c r="AZ125" s="574">
        <f>IF($AY125=0,0,INDEX($M125:$M127,MATCH("20200",$K125:$K127,0),1))</f>
        <v>0</v>
      </c>
      <c r="BA125" s="145" t="str">
        <f t="shared" si="309"/>
        <v/>
      </c>
      <c r="BB125" s="145" t="str">
        <f t="shared" si="310"/>
        <v/>
      </c>
      <c r="BC125" s="145" t="str">
        <f t="shared" si="311"/>
        <v/>
      </c>
      <c r="BD125" s="203" t="str">
        <f>IF(J125="","",COUNTIF($BC$14:BC125,BC125))</f>
        <v/>
      </c>
      <c r="BE125" s="1" t="str">
        <f t="shared" si="331"/>
        <v/>
      </c>
      <c r="BF125" s="447" t="str">
        <f>IF(D125="","",COUNTIF($AD$14:AD125,AD125))</f>
        <v/>
      </c>
      <c r="BG125" s="447">
        <f t="shared" ref="BG125" si="530">IF(BF125=1,BF125,0)</f>
        <v>0</v>
      </c>
      <c r="BH125" s="447" t="str">
        <f t="shared" ref="BH125:BJ125" si="531">IF(D125="","",$BL125)</f>
        <v/>
      </c>
      <c r="BI125" s="447" t="str">
        <f t="shared" si="531"/>
        <v/>
      </c>
      <c r="BJ125" s="447" t="str">
        <f t="shared" si="531"/>
        <v/>
      </c>
      <c r="BK125" s="448" t="str">
        <f t="shared" ref="BK125" si="532">IFERROR(IF(G125="","",BL125),"")</f>
        <v/>
      </c>
      <c r="BL125" s="447">
        <v>38</v>
      </c>
      <c r="BM125" s="447">
        <f t="shared" ref="BM125" si="533">IF(C125&gt;0,"",IF(COUNTIF(BH125:BK127,BL125)=4,"",1))</f>
        <v>1</v>
      </c>
      <c r="BP125" s="448" t="str">
        <f t="shared" ref="BP125" si="534">IF(AD125="","",IF(AND(COUNTA(J125:J127)=0,COUNTA(S125:T127)=0),1,""))</f>
        <v/>
      </c>
      <c r="BQ125" s="447">
        <f t="shared" ref="BQ125" si="535">IF(AND($AD125="",COUNTA(S125)&gt;0),1,0)</f>
        <v>0</v>
      </c>
      <c r="BR125" s="447">
        <f t="shared" ref="BR125" si="536">IF(AND($AD125="",COUNTA(T125)&gt;0),1,0)</f>
        <v>0</v>
      </c>
      <c r="BS125" s="447" t="str">
        <f t="shared" ref="BS125" si="537">D125&amp;"-"&amp;S125</f>
        <v>-</v>
      </c>
      <c r="BT125" s="447" t="str">
        <f>IF(S125="","",COUNTIF($BS$14:BS125,BS125))</f>
        <v/>
      </c>
      <c r="BU125" s="447" t="str">
        <f t="shared" ref="BU125" si="538">D125&amp;"-"&amp;T125</f>
        <v>-</v>
      </c>
      <c r="BV125" s="447" t="str">
        <f>IF(T125="","",COUNTIF($BU$14:BU125,BU125))</f>
        <v/>
      </c>
    </row>
    <row r="126" spans="1:74" s="1" customFormat="1" ht="18" customHeight="1" thickBot="1">
      <c r="A126" s="523"/>
      <c r="B126" s="571"/>
      <c r="C126" s="573"/>
      <c r="D126" s="573"/>
      <c r="E126" s="573"/>
      <c r="F126" s="343" t="str">
        <f>IF(C125&gt;0,VLOOKUP(C125,女子登録情報!$A$1:$H$2000,5,0),"")</f>
        <v/>
      </c>
      <c r="G126" s="554"/>
      <c r="H126" s="554"/>
      <c r="I126" s="344" t="s">
        <v>30</v>
      </c>
      <c r="J126" s="339"/>
      <c r="K126" s="340" t="str">
        <f>IF(J126&gt;0,VLOOKUP(J126,女子登録情報!$J$1:$K$22,2,0),"")</f>
        <v/>
      </c>
      <c r="L126" s="344" t="s">
        <v>31</v>
      </c>
      <c r="M126" s="345"/>
      <c r="N126" s="341" t="str">
        <f t="shared" si="303"/>
        <v/>
      </c>
      <c r="O126" s="342"/>
      <c r="P126" s="562"/>
      <c r="Q126" s="563"/>
      <c r="R126" s="564"/>
      <c r="S126" s="557"/>
      <c r="T126" s="560"/>
      <c r="W126" s="168">
        <f t="shared" si="312"/>
        <v>0</v>
      </c>
      <c r="X126" s="447"/>
      <c r="Y126" s="145" t="str">
        <f t="shared" si="304"/>
        <v/>
      </c>
      <c r="Z126" s="145" t="str">
        <f t="shared" si="305"/>
        <v/>
      </c>
      <c r="AA126" s="145" t="str">
        <f t="shared" si="306"/>
        <v/>
      </c>
      <c r="AB126" s="145" t="str">
        <f t="shared" si="307"/>
        <v/>
      </c>
      <c r="AC126" s="178">
        <f t="shared" si="313"/>
        <v>0</v>
      </c>
      <c r="AD126" s="178" t="str">
        <f t="shared" ref="AD126:AD127" si="539">AD125</f>
        <v/>
      </c>
      <c r="AE126" s="145" t="str">
        <f t="shared" si="314"/>
        <v/>
      </c>
      <c r="AF126" s="145" t="str">
        <f t="shared" si="315"/>
        <v/>
      </c>
      <c r="AG126" s="182" t="str">
        <f t="shared" si="316"/>
        <v/>
      </c>
      <c r="AH126" s="164">
        <f t="shared" si="317"/>
        <v>0</v>
      </c>
      <c r="AJ126" s="164">
        <f t="shared" si="318"/>
        <v>0</v>
      </c>
      <c r="AK126" s="164" t="str">
        <f t="shared" si="319"/>
        <v>00000</v>
      </c>
      <c r="AL126" s="188" t="str">
        <f t="shared" si="320"/>
        <v>0秒0</v>
      </c>
      <c r="AM126" s="189">
        <f t="shared" si="321"/>
        <v>0</v>
      </c>
      <c r="AN126" s="189" t="str">
        <f t="shared" si="322"/>
        <v>0</v>
      </c>
      <c r="AO126" s="189" t="str">
        <f t="shared" si="323"/>
        <v>0</v>
      </c>
      <c r="AP126" s="189" t="str">
        <f t="shared" si="324"/>
        <v>0m</v>
      </c>
      <c r="AQ126" s="189" t="str">
        <f t="shared" si="325"/>
        <v>点</v>
      </c>
      <c r="AR126" s="164">
        <f t="shared" si="326"/>
        <v>0</v>
      </c>
      <c r="AS126" s="144" t="str">
        <f t="shared" si="327"/>
        <v/>
      </c>
      <c r="AT126" s="164">
        <f t="shared" si="328"/>
        <v>0</v>
      </c>
      <c r="AU126" s="164">
        <f t="shared" si="329"/>
        <v>0</v>
      </c>
      <c r="AV126" s="164">
        <f t="shared" si="330"/>
        <v>0</v>
      </c>
      <c r="AW126" s="458"/>
      <c r="AX126" s="458"/>
      <c r="AY126" s="455"/>
      <c r="AZ126" s="575"/>
      <c r="BA126" s="145" t="str">
        <f t="shared" si="309"/>
        <v/>
      </c>
      <c r="BB126" s="145" t="str">
        <f t="shared" si="310"/>
        <v/>
      </c>
      <c r="BC126" s="145" t="str">
        <f t="shared" si="311"/>
        <v/>
      </c>
      <c r="BD126" s="203" t="str">
        <f>IF(J126="","",COUNTIF($BC$14:BC126,BC126))</f>
        <v/>
      </c>
      <c r="BE126" s="1" t="str">
        <f t="shared" si="331"/>
        <v/>
      </c>
      <c r="BF126" s="447"/>
      <c r="BG126" s="447"/>
      <c r="BH126" s="447"/>
      <c r="BI126" s="447"/>
      <c r="BJ126" s="447"/>
      <c r="BK126" s="449"/>
      <c r="BL126" s="447"/>
      <c r="BM126" s="447"/>
      <c r="BP126" s="449"/>
      <c r="BQ126" s="447"/>
      <c r="BR126" s="447"/>
      <c r="BS126" s="447"/>
      <c r="BT126" s="447"/>
      <c r="BU126" s="447"/>
      <c r="BV126" s="447"/>
    </row>
    <row r="127" spans="1:74" s="1" customFormat="1" ht="18" customHeight="1" thickBot="1">
      <c r="A127" s="524"/>
      <c r="B127" s="346" t="s">
        <v>32</v>
      </c>
      <c r="C127" s="347"/>
      <c r="D127" s="355"/>
      <c r="E127" s="355"/>
      <c r="F127" s="356"/>
      <c r="G127" s="555"/>
      <c r="H127" s="555"/>
      <c r="I127" s="348" t="s">
        <v>33</v>
      </c>
      <c r="J127" s="349"/>
      <c r="K127" s="340" t="str">
        <f>IF(J127&gt;0,VLOOKUP(J127,女子登録情報!$J$1:$K$22,2,0),"")</f>
        <v/>
      </c>
      <c r="L127" s="350" t="s">
        <v>34</v>
      </c>
      <c r="M127" s="351"/>
      <c r="N127" s="341" t="str">
        <f t="shared" si="303"/>
        <v/>
      </c>
      <c r="O127" s="352"/>
      <c r="P127" s="567"/>
      <c r="Q127" s="568"/>
      <c r="R127" s="569"/>
      <c r="S127" s="558"/>
      <c r="T127" s="561"/>
      <c r="W127" s="168">
        <f t="shared" si="312"/>
        <v>0</v>
      </c>
      <c r="X127" s="447"/>
      <c r="Y127" s="145" t="str">
        <f t="shared" si="304"/>
        <v/>
      </c>
      <c r="Z127" s="145" t="str">
        <f t="shared" si="305"/>
        <v/>
      </c>
      <c r="AA127" s="145" t="str">
        <f t="shared" si="306"/>
        <v/>
      </c>
      <c r="AB127" s="145" t="str">
        <f t="shared" si="307"/>
        <v/>
      </c>
      <c r="AC127" s="178">
        <f t="shared" si="313"/>
        <v>0</v>
      </c>
      <c r="AD127" s="178" t="str">
        <f t="shared" si="539"/>
        <v/>
      </c>
      <c r="AE127" s="145" t="str">
        <f t="shared" si="314"/>
        <v/>
      </c>
      <c r="AF127" s="145" t="str">
        <f t="shared" si="315"/>
        <v/>
      </c>
      <c r="AG127" s="182" t="str">
        <f t="shared" si="316"/>
        <v/>
      </c>
      <c r="AH127" s="164">
        <f t="shared" si="317"/>
        <v>0</v>
      </c>
      <c r="AJ127" s="164">
        <f t="shared" si="318"/>
        <v>0</v>
      </c>
      <c r="AK127" s="164" t="str">
        <f t="shared" si="319"/>
        <v>00000</v>
      </c>
      <c r="AL127" s="188" t="str">
        <f t="shared" si="320"/>
        <v>0秒0</v>
      </c>
      <c r="AM127" s="189">
        <f t="shared" si="321"/>
        <v>0</v>
      </c>
      <c r="AN127" s="189" t="str">
        <f t="shared" si="322"/>
        <v>0</v>
      </c>
      <c r="AO127" s="189" t="str">
        <f t="shared" si="323"/>
        <v>0</v>
      </c>
      <c r="AP127" s="189" t="str">
        <f t="shared" si="324"/>
        <v>0m</v>
      </c>
      <c r="AQ127" s="189" t="str">
        <f t="shared" si="325"/>
        <v>点</v>
      </c>
      <c r="AR127" s="164">
        <f t="shared" si="326"/>
        <v>0</v>
      </c>
      <c r="AS127" s="144" t="str">
        <f t="shared" si="327"/>
        <v/>
      </c>
      <c r="AT127" s="164">
        <f t="shared" si="328"/>
        <v>0</v>
      </c>
      <c r="AU127" s="164">
        <f t="shared" si="329"/>
        <v>0</v>
      </c>
      <c r="AV127" s="164">
        <f t="shared" si="330"/>
        <v>0</v>
      </c>
      <c r="AW127" s="459"/>
      <c r="AX127" s="459"/>
      <c r="AY127" s="456"/>
      <c r="AZ127" s="576"/>
      <c r="BA127" s="145" t="str">
        <f t="shared" si="309"/>
        <v/>
      </c>
      <c r="BB127" s="145" t="str">
        <f t="shared" si="310"/>
        <v/>
      </c>
      <c r="BC127" s="145" t="str">
        <f t="shared" si="311"/>
        <v/>
      </c>
      <c r="BD127" s="203" t="str">
        <f>IF(J127="","",COUNTIF($BC$14:BC127,BC127))</f>
        <v/>
      </c>
      <c r="BE127" s="1" t="str">
        <f t="shared" si="331"/>
        <v/>
      </c>
      <c r="BF127" s="447"/>
      <c r="BG127" s="447"/>
      <c r="BH127" s="447"/>
      <c r="BI127" s="447"/>
      <c r="BJ127" s="447"/>
      <c r="BK127" s="450"/>
      <c r="BL127" s="447"/>
      <c r="BM127" s="447"/>
      <c r="BP127" s="450"/>
      <c r="BQ127" s="447"/>
      <c r="BR127" s="447"/>
      <c r="BS127" s="447"/>
      <c r="BT127" s="447"/>
      <c r="BU127" s="447"/>
      <c r="BV127" s="447"/>
    </row>
    <row r="128" spans="1:74" s="1" customFormat="1" ht="18" customHeight="1" thickTop="1" thickBot="1">
      <c r="A128" s="522">
        <v>39</v>
      </c>
      <c r="B128" s="570" t="s">
        <v>1224</v>
      </c>
      <c r="C128" s="572"/>
      <c r="D128" s="572" t="str">
        <f>IF(C128&gt;0,VLOOKUP(C128,女子登録情報!$A$1:$H$2000,3,0),"")</f>
        <v/>
      </c>
      <c r="E128" s="572" t="str">
        <f>IF(C128&gt;0,VLOOKUP(C128,女子登録情報!$A$1:$H$2000,4,0),"")</f>
        <v/>
      </c>
      <c r="F128" s="337" t="str">
        <f>IF(C128&gt;0,VLOOKUP(C128,女子登録情報!$A$1:$H$2000,8,0),"")</f>
        <v/>
      </c>
      <c r="G128" s="553" t="e">
        <f>IF(F129&gt;0,VLOOKUP(F129,女子登録情報!$M$2:$N$48,2,0),"")</f>
        <v>#N/A</v>
      </c>
      <c r="H128" s="553" t="str">
        <f t="shared" ref="H128" si="540">IF(C128&gt;0,TEXT(C128,"100000000"),"000000000")</f>
        <v>000000000</v>
      </c>
      <c r="I128" s="338" t="s">
        <v>26</v>
      </c>
      <c r="J128" s="339"/>
      <c r="K128" s="340" t="str">
        <f>IF(J128&gt;0,VLOOKUP(J128,女子登録情報!$J$1:$K$22,2,0),"")</f>
        <v/>
      </c>
      <c r="L128" s="338" t="s">
        <v>29</v>
      </c>
      <c r="M128" s="185"/>
      <c r="N128" s="341" t="str">
        <f t="shared" si="303"/>
        <v/>
      </c>
      <c r="O128" s="342"/>
      <c r="P128" s="540"/>
      <c r="Q128" s="541"/>
      <c r="R128" s="542"/>
      <c r="S128" s="556"/>
      <c r="T128" s="559"/>
      <c r="W128" s="168">
        <f t="shared" si="312"/>
        <v>0</v>
      </c>
      <c r="X128" s="447" t="str">
        <f t="shared" ref="X128" si="541">IF(C128="","",C128)</f>
        <v/>
      </c>
      <c r="Y128" s="145" t="str">
        <f t="shared" si="304"/>
        <v/>
      </c>
      <c r="Z128" s="145" t="str">
        <f t="shared" si="305"/>
        <v/>
      </c>
      <c r="AA128" s="145" t="str">
        <f t="shared" si="306"/>
        <v/>
      </c>
      <c r="AB128" s="145" t="str">
        <f t="shared" si="307"/>
        <v/>
      </c>
      <c r="AC128" s="178">
        <f t="shared" si="313"/>
        <v>0</v>
      </c>
      <c r="AD128" s="178" t="str">
        <f t="shared" ref="AD128" si="542">IF(D128="","",D128)</f>
        <v/>
      </c>
      <c r="AE128" s="145" t="str">
        <f t="shared" si="314"/>
        <v/>
      </c>
      <c r="AF128" s="145" t="str">
        <f t="shared" si="315"/>
        <v/>
      </c>
      <c r="AG128" s="182" t="str">
        <f t="shared" si="316"/>
        <v/>
      </c>
      <c r="AH128" s="164">
        <f t="shared" si="317"/>
        <v>0</v>
      </c>
      <c r="AJ128" s="164">
        <f t="shared" si="318"/>
        <v>0</v>
      </c>
      <c r="AK128" s="164" t="str">
        <f t="shared" si="319"/>
        <v>00000</v>
      </c>
      <c r="AL128" s="188" t="str">
        <f t="shared" si="320"/>
        <v>0秒0</v>
      </c>
      <c r="AM128" s="189">
        <f t="shared" si="321"/>
        <v>0</v>
      </c>
      <c r="AN128" s="189" t="str">
        <f t="shared" si="322"/>
        <v>0</v>
      </c>
      <c r="AO128" s="189" t="str">
        <f t="shared" si="323"/>
        <v>0</v>
      </c>
      <c r="AP128" s="189" t="str">
        <f t="shared" si="324"/>
        <v>0m</v>
      </c>
      <c r="AQ128" s="189" t="str">
        <f t="shared" si="325"/>
        <v>点</v>
      </c>
      <c r="AR128" s="164">
        <f t="shared" si="326"/>
        <v>0</v>
      </c>
      <c r="AS128" s="144" t="str">
        <f t="shared" si="327"/>
        <v/>
      </c>
      <c r="AT128" s="164">
        <f t="shared" si="328"/>
        <v>0</v>
      </c>
      <c r="AU128" s="164">
        <f t="shared" si="329"/>
        <v>0</v>
      </c>
      <c r="AV128" s="164">
        <f t="shared" si="330"/>
        <v>0</v>
      </c>
      <c r="AW128" s="457">
        <f>IF(S128="",0,COUNTA($S$14:S130))</f>
        <v>0</v>
      </c>
      <c r="AX128" s="457">
        <f>IF(T128="",0,COUNTA($T$14:T130))</f>
        <v>0</v>
      </c>
      <c r="AY128" s="454">
        <f>IF(OR($K128="20200",$K129="20200",$K130="20200"),COUNTIF($K$14:K130,"20200"),0)</f>
        <v>0</v>
      </c>
      <c r="AZ128" s="574">
        <f>IF($AY128=0,0,INDEX($M128:$M130,MATCH("20200",$K128:$K130,0),1))</f>
        <v>0</v>
      </c>
      <c r="BA128" s="145" t="str">
        <f t="shared" si="309"/>
        <v/>
      </c>
      <c r="BB128" s="145" t="str">
        <f t="shared" si="310"/>
        <v/>
      </c>
      <c r="BC128" s="145" t="str">
        <f t="shared" si="311"/>
        <v/>
      </c>
      <c r="BD128" s="203" t="str">
        <f>IF(J128="","",COUNTIF($BC$14:BC128,BC128))</f>
        <v/>
      </c>
      <c r="BE128" s="1" t="str">
        <f t="shared" si="331"/>
        <v/>
      </c>
      <c r="BF128" s="447" t="str">
        <f>IF(D128="","",COUNTIF($AD$14:AD128,AD128))</f>
        <v/>
      </c>
      <c r="BG128" s="447">
        <f t="shared" ref="BG128" si="543">IF(BF128=1,BF128,0)</f>
        <v>0</v>
      </c>
      <c r="BH128" s="447" t="str">
        <f t="shared" ref="BH128:BJ128" si="544">IF(D128="","",$BL128)</f>
        <v/>
      </c>
      <c r="BI128" s="447" t="str">
        <f t="shared" si="544"/>
        <v/>
      </c>
      <c r="BJ128" s="447" t="str">
        <f t="shared" si="544"/>
        <v/>
      </c>
      <c r="BK128" s="448" t="str">
        <f t="shared" ref="BK128" si="545">IFERROR(IF(G128="","",BL128),"")</f>
        <v/>
      </c>
      <c r="BL128" s="447">
        <v>39</v>
      </c>
      <c r="BM128" s="447">
        <f t="shared" ref="BM128" si="546">IF(C128&gt;0,"",IF(COUNTIF(BH128:BK130,BL128)=4,"",1))</f>
        <v>1</v>
      </c>
      <c r="BP128" s="448" t="str">
        <f t="shared" ref="BP128" si="547">IF(AD128="","",IF(AND(COUNTA(J128:J130)=0,COUNTA(S128:T130)=0),1,""))</f>
        <v/>
      </c>
      <c r="BQ128" s="447">
        <f t="shared" ref="BQ128" si="548">IF(AND($AD128="",COUNTA(S128)&gt;0),1,0)</f>
        <v>0</v>
      </c>
      <c r="BR128" s="447">
        <f t="shared" ref="BR128" si="549">IF(AND($AD128="",COUNTA(T128)&gt;0),1,0)</f>
        <v>0</v>
      </c>
      <c r="BS128" s="447" t="str">
        <f t="shared" ref="BS128" si="550">D128&amp;"-"&amp;S128</f>
        <v>-</v>
      </c>
      <c r="BT128" s="447" t="str">
        <f>IF(S128="","",COUNTIF($BS$14:BS128,BS128))</f>
        <v/>
      </c>
      <c r="BU128" s="447" t="str">
        <f t="shared" ref="BU128" si="551">D128&amp;"-"&amp;T128</f>
        <v>-</v>
      </c>
      <c r="BV128" s="447" t="str">
        <f>IF(T128="","",COUNTIF($BU$14:BU128,BU128))</f>
        <v/>
      </c>
    </row>
    <row r="129" spans="1:74" s="1" customFormat="1" ht="18" customHeight="1" thickBot="1">
      <c r="A129" s="523"/>
      <c r="B129" s="571"/>
      <c r="C129" s="573"/>
      <c r="D129" s="573"/>
      <c r="E129" s="573"/>
      <c r="F129" s="343" t="str">
        <f>IF(C128&gt;0,VLOOKUP(C128,女子登録情報!$A$1:$H$2000,5,0),"")</f>
        <v/>
      </c>
      <c r="G129" s="554"/>
      <c r="H129" s="554"/>
      <c r="I129" s="344" t="s">
        <v>30</v>
      </c>
      <c r="J129" s="339"/>
      <c r="K129" s="340" t="str">
        <f>IF(J129&gt;0,VLOOKUP(J129,女子登録情報!$J$1:$K$22,2,0),"")</f>
        <v/>
      </c>
      <c r="L129" s="344" t="s">
        <v>31</v>
      </c>
      <c r="M129" s="345"/>
      <c r="N129" s="341" t="str">
        <f t="shared" si="303"/>
        <v/>
      </c>
      <c r="O129" s="342"/>
      <c r="P129" s="562"/>
      <c r="Q129" s="563"/>
      <c r="R129" s="564"/>
      <c r="S129" s="557"/>
      <c r="T129" s="560"/>
      <c r="W129" s="168">
        <f t="shared" si="312"/>
        <v>0</v>
      </c>
      <c r="X129" s="447"/>
      <c r="Y129" s="145" t="str">
        <f t="shared" si="304"/>
        <v/>
      </c>
      <c r="Z129" s="145" t="str">
        <f t="shared" si="305"/>
        <v/>
      </c>
      <c r="AA129" s="145" t="str">
        <f t="shared" si="306"/>
        <v/>
      </c>
      <c r="AB129" s="145" t="str">
        <f t="shared" si="307"/>
        <v/>
      </c>
      <c r="AC129" s="178">
        <f t="shared" si="313"/>
        <v>0</v>
      </c>
      <c r="AD129" s="178" t="str">
        <f t="shared" ref="AD129:AD130" si="552">AD128</f>
        <v/>
      </c>
      <c r="AE129" s="145" t="str">
        <f t="shared" si="314"/>
        <v/>
      </c>
      <c r="AF129" s="145" t="str">
        <f t="shared" si="315"/>
        <v/>
      </c>
      <c r="AG129" s="182" t="str">
        <f t="shared" si="316"/>
        <v/>
      </c>
      <c r="AH129" s="164">
        <f t="shared" si="317"/>
        <v>0</v>
      </c>
      <c r="AJ129" s="164">
        <f t="shared" si="318"/>
        <v>0</v>
      </c>
      <c r="AK129" s="164" t="str">
        <f t="shared" si="319"/>
        <v>00000</v>
      </c>
      <c r="AL129" s="188" t="str">
        <f t="shared" si="320"/>
        <v>0秒0</v>
      </c>
      <c r="AM129" s="189">
        <f t="shared" si="321"/>
        <v>0</v>
      </c>
      <c r="AN129" s="189" t="str">
        <f t="shared" si="322"/>
        <v>0</v>
      </c>
      <c r="AO129" s="189" t="str">
        <f t="shared" si="323"/>
        <v>0</v>
      </c>
      <c r="AP129" s="189" t="str">
        <f t="shared" si="324"/>
        <v>0m</v>
      </c>
      <c r="AQ129" s="189" t="str">
        <f t="shared" si="325"/>
        <v>点</v>
      </c>
      <c r="AR129" s="164">
        <f t="shared" si="326"/>
        <v>0</v>
      </c>
      <c r="AS129" s="144" t="str">
        <f t="shared" si="327"/>
        <v/>
      </c>
      <c r="AT129" s="164">
        <f t="shared" si="328"/>
        <v>0</v>
      </c>
      <c r="AU129" s="164">
        <f t="shared" si="329"/>
        <v>0</v>
      </c>
      <c r="AV129" s="164">
        <f t="shared" si="330"/>
        <v>0</v>
      </c>
      <c r="AW129" s="458"/>
      <c r="AX129" s="458"/>
      <c r="AY129" s="455"/>
      <c r="AZ129" s="575"/>
      <c r="BA129" s="145" t="str">
        <f t="shared" si="309"/>
        <v/>
      </c>
      <c r="BB129" s="145" t="str">
        <f t="shared" si="310"/>
        <v/>
      </c>
      <c r="BC129" s="145" t="str">
        <f t="shared" si="311"/>
        <v/>
      </c>
      <c r="BD129" s="203" t="str">
        <f>IF(J129="","",COUNTIF($BC$14:BC129,BC129))</f>
        <v/>
      </c>
      <c r="BE129" s="1" t="str">
        <f t="shared" si="331"/>
        <v/>
      </c>
      <c r="BF129" s="447"/>
      <c r="BG129" s="447"/>
      <c r="BH129" s="447"/>
      <c r="BI129" s="447"/>
      <c r="BJ129" s="447"/>
      <c r="BK129" s="449"/>
      <c r="BL129" s="447"/>
      <c r="BM129" s="447"/>
      <c r="BP129" s="449"/>
      <c r="BQ129" s="447"/>
      <c r="BR129" s="447"/>
      <c r="BS129" s="447"/>
      <c r="BT129" s="447"/>
      <c r="BU129" s="447"/>
      <c r="BV129" s="447"/>
    </row>
    <row r="130" spans="1:74" s="1" customFormat="1" ht="18" customHeight="1" thickBot="1">
      <c r="A130" s="524"/>
      <c r="B130" s="346" t="s">
        <v>32</v>
      </c>
      <c r="C130" s="347"/>
      <c r="D130" s="355"/>
      <c r="E130" s="355"/>
      <c r="F130" s="356"/>
      <c r="G130" s="555"/>
      <c r="H130" s="555"/>
      <c r="I130" s="348" t="s">
        <v>33</v>
      </c>
      <c r="J130" s="349"/>
      <c r="K130" s="340" t="str">
        <f>IF(J130&gt;0,VLOOKUP(J130,女子登録情報!$J$1:$K$22,2,0),"")</f>
        <v/>
      </c>
      <c r="L130" s="350" t="s">
        <v>34</v>
      </c>
      <c r="M130" s="351"/>
      <c r="N130" s="341" t="str">
        <f t="shared" si="303"/>
        <v/>
      </c>
      <c r="O130" s="352"/>
      <c r="P130" s="567"/>
      <c r="Q130" s="568"/>
      <c r="R130" s="569"/>
      <c r="S130" s="558"/>
      <c r="T130" s="561"/>
      <c r="W130" s="168">
        <f t="shared" si="312"/>
        <v>0</v>
      </c>
      <c r="X130" s="447"/>
      <c r="Y130" s="145" t="str">
        <f t="shared" si="304"/>
        <v/>
      </c>
      <c r="Z130" s="145" t="str">
        <f t="shared" si="305"/>
        <v/>
      </c>
      <c r="AA130" s="145" t="str">
        <f t="shared" si="306"/>
        <v/>
      </c>
      <c r="AB130" s="145" t="str">
        <f t="shared" si="307"/>
        <v/>
      </c>
      <c r="AC130" s="178">
        <f t="shared" si="313"/>
        <v>0</v>
      </c>
      <c r="AD130" s="178" t="str">
        <f t="shared" si="552"/>
        <v/>
      </c>
      <c r="AE130" s="145" t="str">
        <f t="shared" si="314"/>
        <v/>
      </c>
      <c r="AF130" s="145" t="str">
        <f t="shared" si="315"/>
        <v/>
      </c>
      <c r="AG130" s="182" t="str">
        <f t="shared" si="316"/>
        <v/>
      </c>
      <c r="AH130" s="164">
        <f t="shared" si="317"/>
        <v>0</v>
      </c>
      <c r="AJ130" s="164">
        <f t="shared" si="318"/>
        <v>0</v>
      </c>
      <c r="AK130" s="164" t="str">
        <f t="shared" si="319"/>
        <v>00000</v>
      </c>
      <c r="AL130" s="188" t="str">
        <f t="shared" si="320"/>
        <v>0秒0</v>
      </c>
      <c r="AM130" s="189">
        <f t="shared" si="321"/>
        <v>0</v>
      </c>
      <c r="AN130" s="189" t="str">
        <f t="shared" si="322"/>
        <v>0</v>
      </c>
      <c r="AO130" s="189" t="str">
        <f t="shared" si="323"/>
        <v>0</v>
      </c>
      <c r="AP130" s="189" t="str">
        <f t="shared" si="324"/>
        <v>0m</v>
      </c>
      <c r="AQ130" s="189" t="str">
        <f t="shared" si="325"/>
        <v>点</v>
      </c>
      <c r="AR130" s="164">
        <f t="shared" si="326"/>
        <v>0</v>
      </c>
      <c r="AS130" s="144" t="str">
        <f t="shared" si="327"/>
        <v/>
      </c>
      <c r="AT130" s="164">
        <f t="shared" si="328"/>
        <v>0</v>
      </c>
      <c r="AU130" s="164">
        <f t="shared" si="329"/>
        <v>0</v>
      </c>
      <c r="AV130" s="164">
        <f t="shared" si="330"/>
        <v>0</v>
      </c>
      <c r="AW130" s="459"/>
      <c r="AX130" s="459"/>
      <c r="AY130" s="456"/>
      <c r="AZ130" s="576"/>
      <c r="BA130" s="145" t="str">
        <f t="shared" si="309"/>
        <v/>
      </c>
      <c r="BB130" s="145" t="str">
        <f t="shared" si="310"/>
        <v/>
      </c>
      <c r="BC130" s="145" t="str">
        <f t="shared" si="311"/>
        <v/>
      </c>
      <c r="BD130" s="203" t="str">
        <f>IF(J130="","",COUNTIF($BC$14:BC130,BC130))</f>
        <v/>
      </c>
      <c r="BE130" s="1" t="str">
        <f t="shared" si="331"/>
        <v/>
      </c>
      <c r="BF130" s="447"/>
      <c r="BG130" s="447"/>
      <c r="BH130" s="447"/>
      <c r="BI130" s="447"/>
      <c r="BJ130" s="447"/>
      <c r="BK130" s="450"/>
      <c r="BL130" s="447"/>
      <c r="BM130" s="447"/>
      <c r="BP130" s="450"/>
      <c r="BQ130" s="447"/>
      <c r="BR130" s="447"/>
      <c r="BS130" s="447"/>
      <c r="BT130" s="447"/>
      <c r="BU130" s="447"/>
      <c r="BV130" s="447"/>
    </row>
    <row r="131" spans="1:74" s="1" customFormat="1" ht="18" customHeight="1" thickTop="1" thickBot="1">
      <c r="A131" s="522">
        <v>40</v>
      </c>
      <c r="B131" s="570" t="s">
        <v>1224</v>
      </c>
      <c r="C131" s="572"/>
      <c r="D131" s="572" t="str">
        <f>IF(C131&gt;0,VLOOKUP(C131,女子登録情報!$A$1:$H$2000,3,0),"")</f>
        <v/>
      </c>
      <c r="E131" s="572" t="str">
        <f>IF(C131&gt;0,VLOOKUP(C131,女子登録情報!$A$1:$H$2000,4,0),"")</f>
        <v/>
      </c>
      <c r="F131" s="337" t="str">
        <f>IF(C131&gt;0,VLOOKUP(C131,女子登録情報!$A$1:$H$2000,8,0),"")</f>
        <v/>
      </c>
      <c r="G131" s="553" t="e">
        <f>IF(F132&gt;0,VLOOKUP(F132,女子登録情報!$M$2:$N$48,2,0),"")</f>
        <v>#N/A</v>
      </c>
      <c r="H131" s="553" t="str">
        <f t="shared" ref="H131" si="553">IF(C131&gt;0,TEXT(C131,"100000000"),"000000000")</f>
        <v>000000000</v>
      </c>
      <c r="I131" s="338" t="s">
        <v>26</v>
      </c>
      <c r="J131" s="339"/>
      <c r="K131" s="340" t="str">
        <f>IF(J131&gt;0,VLOOKUP(J131,女子登録情報!$J$1:$K$22,2,0),"")</f>
        <v/>
      </c>
      <c r="L131" s="338" t="s">
        <v>29</v>
      </c>
      <c r="M131" s="185"/>
      <c r="N131" s="341" t="str">
        <f t="shared" si="303"/>
        <v/>
      </c>
      <c r="O131" s="342"/>
      <c r="P131" s="540"/>
      <c r="Q131" s="541"/>
      <c r="R131" s="542"/>
      <c r="S131" s="556"/>
      <c r="T131" s="559"/>
      <c r="W131" s="168">
        <f t="shared" si="312"/>
        <v>0</v>
      </c>
      <c r="X131" s="447" t="str">
        <f t="shared" ref="X131" si="554">IF(C131="","",C131)</f>
        <v/>
      </c>
      <c r="Y131" s="145" t="str">
        <f t="shared" si="304"/>
        <v/>
      </c>
      <c r="Z131" s="145" t="str">
        <f t="shared" si="305"/>
        <v/>
      </c>
      <c r="AA131" s="145" t="str">
        <f t="shared" si="306"/>
        <v/>
      </c>
      <c r="AB131" s="145" t="str">
        <f t="shared" si="307"/>
        <v/>
      </c>
      <c r="AC131" s="178">
        <f t="shared" si="313"/>
        <v>0</v>
      </c>
      <c r="AD131" s="178" t="str">
        <f t="shared" ref="AD131" si="555">IF(D131="","",D131)</f>
        <v/>
      </c>
      <c r="AE131" s="145" t="str">
        <f t="shared" si="314"/>
        <v/>
      </c>
      <c r="AF131" s="145" t="str">
        <f t="shared" si="315"/>
        <v/>
      </c>
      <c r="AG131" s="182" t="str">
        <f t="shared" si="316"/>
        <v/>
      </c>
      <c r="AH131" s="164">
        <f t="shared" si="317"/>
        <v>0</v>
      </c>
      <c r="AJ131" s="164">
        <f t="shared" si="318"/>
        <v>0</v>
      </c>
      <c r="AK131" s="164" t="str">
        <f t="shared" si="319"/>
        <v>00000</v>
      </c>
      <c r="AL131" s="188" t="str">
        <f t="shared" si="320"/>
        <v>0秒0</v>
      </c>
      <c r="AM131" s="189">
        <f t="shared" si="321"/>
        <v>0</v>
      </c>
      <c r="AN131" s="189" t="str">
        <f t="shared" si="322"/>
        <v>0</v>
      </c>
      <c r="AO131" s="189" t="str">
        <f t="shared" si="323"/>
        <v>0</v>
      </c>
      <c r="AP131" s="189" t="str">
        <f t="shared" si="324"/>
        <v>0m</v>
      </c>
      <c r="AQ131" s="189" t="str">
        <f t="shared" si="325"/>
        <v>点</v>
      </c>
      <c r="AR131" s="164">
        <f t="shared" si="326"/>
        <v>0</v>
      </c>
      <c r="AS131" s="144" t="str">
        <f t="shared" si="327"/>
        <v/>
      </c>
      <c r="AT131" s="164">
        <f t="shared" si="328"/>
        <v>0</v>
      </c>
      <c r="AU131" s="164">
        <f t="shared" si="329"/>
        <v>0</v>
      </c>
      <c r="AV131" s="164">
        <f t="shared" si="330"/>
        <v>0</v>
      </c>
      <c r="AW131" s="457">
        <f>IF(S131="",0,COUNTA($S$14:S133))</f>
        <v>0</v>
      </c>
      <c r="AX131" s="457">
        <f>IF(T131="",0,COUNTA($T$14:T133))</f>
        <v>0</v>
      </c>
      <c r="AY131" s="454">
        <f>IF(OR($K131="20200",$K132="20200",$K133="20200"),COUNTIF($K$14:K133,"20200"),0)</f>
        <v>0</v>
      </c>
      <c r="AZ131" s="574">
        <f>IF($AY131=0,0,INDEX($M131:$M133,MATCH("20200",$K131:$K133,0),1))</f>
        <v>0</v>
      </c>
      <c r="BA131" s="145" t="str">
        <f t="shared" si="309"/>
        <v/>
      </c>
      <c r="BB131" s="145" t="str">
        <f t="shared" si="310"/>
        <v/>
      </c>
      <c r="BC131" s="145" t="str">
        <f t="shared" si="311"/>
        <v/>
      </c>
      <c r="BD131" s="203" t="str">
        <f>IF(J131="","",COUNTIF($BC$14:BC131,BC131))</f>
        <v/>
      </c>
      <c r="BE131" s="1" t="str">
        <f t="shared" si="331"/>
        <v/>
      </c>
      <c r="BF131" s="447" t="str">
        <f>IF(D131="","",COUNTIF($AD$14:AD131,AD131))</f>
        <v/>
      </c>
      <c r="BG131" s="447">
        <f t="shared" ref="BG131" si="556">IF(BF131=1,BF131,0)</f>
        <v>0</v>
      </c>
      <c r="BH131" s="447" t="str">
        <f t="shared" ref="BH131:BJ131" si="557">IF(D131="","",$BL131)</f>
        <v/>
      </c>
      <c r="BI131" s="447" t="str">
        <f t="shared" si="557"/>
        <v/>
      </c>
      <c r="BJ131" s="447" t="str">
        <f t="shared" si="557"/>
        <v/>
      </c>
      <c r="BK131" s="448" t="str">
        <f t="shared" ref="BK131" si="558">IFERROR(IF(G131="","",BL131),"")</f>
        <v/>
      </c>
      <c r="BL131" s="447">
        <v>40</v>
      </c>
      <c r="BM131" s="447">
        <f t="shared" ref="BM131" si="559">IF(C131&gt;0,"",IF(COUNTIF(BH131:BK133,BL131)=4,"",1))</f>
        <v>1</v>
      </c>
      <c r="BP131" s="448" t="str">
        <f t="shared" ref="BP131" si="560">IF(AD131="","",IF(AND(COUNTA(J131:J133)=0,COUNTA(S131:T133)=0),1,""))</f>
        <v/>
      </c>
      <c r="BQ131" s="447">
        <f t="shared" ref="BQ131" si="561">IF(AND($AD131="",COUNTA(S131)&gt;0),1,0)</f>
        <v>0</v>
      </c>
      <c r="BR131" s="447">
        <f t="shared" ref="BR131" si="562">IF(AND($AD131="",COUNTA(T131)&gt;0),1,0)</f>
        <v>0</v>
      </c>
      <c r="BS131" s="447" t="str">
        <f t="shared" ref="BS131" si="563">D131&amp;"-"&amp;S131</f>
        <v>-</v>
      </c>
      <c r="BT131" s="447" t="str">
        <f>IF(S131="","",COUNTIF($BS$14:BS131,BS131))</f>
        <v/>
      </c>
      <c r="BU131" s="447" t="str">
        <f t="shared" ref="BU131" si="564">D131&amp;"-"&amp;T131</f>
        <v>-</v>
      </c>
      <c r="BV131" s="447" t="str">
        <f>IF(T131="","",COUNTIF($BU$14:BU131,BU131))</f>
        <v/>
      </c>
    </row>
    <row r="132" spans="1:74" s="1" customFormat="1" ht="18" customHeight="1" thickBot="1">
      <c r="A132" s="523"/>
      <c r="B132" s="571"/>
      <c r="C132" s="573"/>
      <c r="D132" s="573"/>
      <c r="E132" s="573"/>
      <c r="F132" s="343" t="str">
        <f>IF(C131&gt;0,VLOOKUP(C131,女子登録情報!$A$1:$H$2000,5,0),"")</f>
        <v/>
      </c>
      <c r="G132" s="554"/>
      <c r="H132" s="554"/>
      <c r="I132" s="344" t="s">
        <v>30</v>
      </c>
      <c r="J132" s="339"/>
      <c r="K132" s="340" t="str">
        <f>IF(J132&gt;0,VLOOKUP(J132,女子登録情報!$J$1:$K$22,2,0),"")</f>
        <v/>
      </c>
      <c r="L132" s="344" t="s">
        <v>31</v>
      </c>
      <c r="M132" s="345"/>
      <c r="N132" s="341" t="str">
        <f t="shared" si="303"/>
        <v/>
      </c>
      <c r="O132" s="342"/>
      <c r="P132" s="562"/>
      <c r="Q132" s="563"/>
      <c r="R132" s="564"/>
      <c r="S132" s="557"/>
      <c r="T132" s="560"/>
      <c r="W132" s="168">
        <f t="shared" si="312"/>
        <v>0</v>
      </c>
      <c r="X132" s="447"/>
      <c r="Y132" s="145" t="str">
        <f t="shared" si="304"/>
        <v/>
      </c>
      <c r="Z132" s="145" t="str">
        <f t="shared" si="305"/>
        <v/>
      </c>
      <c r="AA132" s="145" t="str">
        <f t="shared" si="306"/>
        <v/>
      </c>
      <c r="AB132" s="145" t="str">
        <f t="shared" si="307"/>
        <v/>
      </c>
      <c r="AC132" s="178">
        <f t="shared" si="313"/>
        <v>0</v>
      </c>
      <c r="AD132" s="178" t="str">
        <f t="shared" ref="AD132:AD133" si="565">AD131</f>
        <v/>
      </c>
      <c r="AE132" s="145" t="str">
        <f t="shared" si="314"/>
        <v/>
      </c>
      <c r="AF132" s="145" t="str">
        <f t="shared" si="315"/>
        <v/>
      </c>
      <c r="AG132" s="182" t="str">
        <f t="shared" si="316"/>
        <v/>
      </c>
      <c r="AH132" s="164">
        <f t="shared" si="317"/>
        <v>0</v>
      </c>
      <c r="AJ132" s="164">
        <f t="shared" si="318"/>
        <v>0</v>
      </c>
      <c r="AK132" s="164" t="str">
        <f t="shared" si="319"/>
        <v>00000</v>
      </c>
      <c r="AL132" s="188" t="str">
        <f t="shared" si="320"/>
        <v>0秒0</v>
      </c>
      <c r="AM132" s="189">
        <f t="shared" si="321"/>
        <v>0</v>
      </c>
      <c r="AN132" s="189" t="str">
        <f t="shared" si="322"/>
        <v>0</v>
      </c>
      <c r="AO132" s="189" t="str">
        <f t="shared" si="323"/>
        <v>0</v>
      </c>
      <c r="AP132" s="189" t="str">
        <f t="shared" si="324"/>
        <v>0m</v>
      </c>
      <c r="AQ132" s="189" t="str">
        <f t="shared" si="325"/>
        <v>点</v>
      </c>
      <c r="AR132" s="164">
        <f t="shared" si="326"/>
        <v>0</v>
      </c>
      <c r="AS132" s="144" t="str">
        <f t="shared" si="327"/>
        <v/>
      </c>
      <c r="AT132" s="164">
        <f t="shared" si="328"/>
        <v>0</v>
      </c>
      <c r="AU132" s="164">
        <f t="shared" si="329"/>
        <v>0</v>
      </c>
      <c r="AV132" s="164">
        <f t="shared" si="330"/>
        <v>0</v>
      </c>
      <c r="AW132" s="458"/>
      <c r="AX132" s="458"/>
      <c r="AY132" s="455"/>
      <c r="AZ132" s="575"/>
      <c r="BA132" s="145" t="str">
        <f t="shared" si="309"/>
        <v/>
      </c>
      <c r="BB132" s="145" t="str">
        <f t="shared" si="310"/>
        <v/>
      </c>
      <c r="BC132" s="145" t="str">
        <f t="shared" si="311"/>
        <v/>
      </c>
      <c r="BD132" s="203" t="str">
        <f>IF(J132="","",COUNTIF($BC$14:BC132,BC132))</f>
        <v/>
      </c>
      <c r="BE132" s="1" t="str">
        <f t="shared" si="331"/>
        <v/>
      </c>
      <c r="BF132" s="447"/>
      <c r="BG132" s="447"/>
      <c r="BH132" s="447"/>
      <c r="BI132" s="447"/>
      <c r="BJ132" s="447"/>
      <c r="BK132" s="449"/>
      <c r="BL132" s="447"/>
      <c r="BM132" s="447"/>
      <c r="BP132" s="449"/>
      <c r="BQ132" s="447"/>
      <c r="BR132" s="447"/>
      <c r="BS132" s="447"/>
      <c r="BT132" s="447"/>
      <c r="BU132" s="447"/>
      <c r="BV132" s="447"/>
    </row>
    <row r="133" spans="1:74" s="1" customFormat="1" ht="18" customHeight="1" thickBot="1">
      <c r="A133" s="524"/>
      <c r="B133" s="346" t="s">
        <v>32</v>
      </c>
      <c r="C133" s="347"/>
      <c r="D133" s="355"/>
      <c r="E133" s="355"/>
      <c r="F133" s="356"/>
      <c r="G133" s="555"/>
      <c r="H133" s="555"/>
      <c r="I133" s="348" t="s">
        <v>33</v>
      </c>
      <c r="J133" s="349"/>
      <c r="K133" s="340" t="str">
        <f>IF(J133&gt;0,VLOOKUP(J133,女子登録情報!$J$1:$K$22,2,0),"")</f>
        <v/>
      </c>
      <c r="L133" s="350" t="s">
        <v>34</v>
      </c>
      <c r="M133" s="351"/>
      <c r="N133" s="341" t="str">
        <f t="shared" si="303"/>
        <v/>
      </c>
      <c r="O133" s="352"/>
      <c r="P133" s="567"/>
      <c r="Q133" s="568"/>
      <c r="R133" s="569"/>
      <c r="S133" s="558"/>
      <c r="T133" s="561"/>
      <c r="W133" s="168">
        <f t="shared" si="312"/>
        <v>0</v>
      </c>
      <c r="X133" s="447"/>
      <c r="Y133" s="145" t="str">
        <f t="shared" si="304"/>
        <v/>
      </c>
      <c r="Z133" s="145" t="str">
        <f t="shared" si="305"/>
        <v/>
      </c>
      <c r="AA133" s="145" t="str">
        <f t="shared" si="306"/>
        <v/>
      </c>
      <c r="AB133" s="145" t="str">
        <f t="shared" si="307"/>
        <v/>
      </c>
      <c r="AC133" s="178">
        <f t="shared" si="313"/>
        <v>0</v>
      </c>
      <c r="AD133" s="178" t="str">
        <f t="shared" si="565"/>
        <v/>
      </c>
      <c r="AE133" s="145" t="str">
        <f t="shared" si="314"/>
        <v/>
      </c>
      <c r="AF133" s="145" t="str">
        <f t="shared" si="315"/>
        <v/>
      </c>
      <c r="AG133" s="182" t="str">
        <f t="shared" si="316"/>
        <v/>
      </c>
      <c r="AH133" s="164">
        <f t="shared" si="317"/>
        <v>0</v>
      </c>
      <c r="AJ133" s="164">
        <f t="shared" si="318"/>
        <v>0</v>
      </c>
      <c r="AK133" s="164" t="str">
        <f t="shared" si="319"/>
        <v>00000</v>
      </c>
      <c r="AL133" s="188" t="str">
        <f t="shared" si="320"/>
        <v>0秒0</v>
      </c>
      <c r="AM133" s="189">
        <f t="shared" si="321"/>
        <v>0</v>
      </c>
      <c r="AN133" s="189" t="str">
        <f t="shared" si="322"/>
        <v>0</v>
      </c>
      <c r="AO133" s="189" t="str">
        <f t="shared" si="323"/>
        <v>0</v>
      </c>
      <c r="AP133" s="189" t="str">
        <f t="shared" si="324"/>
        <v>0m</v>
      </c>
      <c r="AQ133" s="189" t="str">
        <f t="shared" si="325"/>
        <v>点</v>
      </c>
      <c r="AR133" s="164">
        <f t="shared" si="326"/>
        <v>0</v>
      </c>
      <c r="AS133" s="144" t="str">
        <f t="shared" si="327"/>
        <v/>
      </c>
      <c r="AT133" s="164">
        <f t="shared" si="328"/>
        <v>0</v>
      </c>
      <c r="AU133" s="164">
        <f t="shared" si="329"/>
        <v>0</v>
      </c>
      <c r="AV133" s="164">
        <f t="shared" si="330"/>
        <v>0</v>
      </c>
      <c r="AW133" s="459"/>
      <c r="AX133" s="459"/>
      <c r="AY133" s="456"/>
      <c r="AZ133" s="576"/>
      <c r="BA133" s="145" t="str">
        <f t="shared" si="309"/>
        <v/>
      </c>
      <c r="BB133" s="145" t="str">
        <f t="shared" si="310"/>
        <v/>
      </c>
      <c r="BC133" s="145" t="str">
        <f t="shared" si="311"/>
        <v/>
      </c>
      <c r="BD133" s="203" t="str">
        <f>IF(J133="","",COUNTIF($BC$14:BC133,BC133))</f>
        <v/>
      </c>
      <c r="BE133" s="1" t="str">
        <f t="shared" si="331"/>
        <v/>
      </c>
      <c r="BF133" s="447"/>
      <c r="BG133" s="447"/>
      <c r="BH133" s="447"/>
      <c r="BI133" s="447"/>
      <c r="BJ133" s="447"/>
      <c r="BK133" s="450"/>
      <c r="BL133" s="447"/>
      <c r="BM133" s="447"/>
      <c r="BP133" s="450"/>
      <c r="BQ133" s="447"/>
      <c r="BR133" s="447"/>
      <c r="BS133" s="447"/>
      <c r="BT133" s="447"/>
      <c r="BU133" s="447"/>
      <c r="BV133" s="447"/>
    </row>
    <row r="134" spans="1:74" s="1" customFormat="1" ht="18" customHeight="1" thickTop="1" thickBot="1">
      <c r="A134" s="522">
        <v>41</v>
      </c>
      <c r="B134" s="570" t="s">
        <v>1224</v>
      </c>
      <c r="C134" s="572"/>
      <c r="D134" s="572" t="str">
        <f>IF(C134&gt;0,VLOOKUP(C134,女子登録情報!$A$1:$H$2000,3,0),"")</f>
        <v/>
      </c>
      <c r="E134" s="572" t="str">
        <f>IF(C134&gt;0,VLOOKUP(C134,女子登録情報!$A$1:$H$2000,4,0),"")</f>
        <v/>
      </c>
      <c r="F134" s="337" t="str">
        <f>IF(C134&gt;0,VLOOKUP(C134,女子登録情報!$A$1:$H$2000,8,0),"")</f>
        <v/>
      </c>
      <c r="G134" s="553" t="e">
        <f>IF(F135&gt;0,VLOOKUP(F135,女子登録情報!$M$2:$N$48,2,0),"")</f>
        <v>#N/A</v>
      </c>
      <c r="H134" s="553" t="str">
        <f t="shared" ref="H134" si="566">IF(C134&gt;0,TEXT(C134,"100000000"),"000000000")</f>
        <v>000000000</v>
      </c>
      <c r="I134" s="338" t="s">
        <v>26</v>
      </c>
      <c r="J134" s="339"/>
      <c r="K134" s="340" t="str">
        <f>IF(J134&gt;0,VLOOKUP(J134,女子登録情報!$J$1:$K$22,2,0),"")</f>
        <v/>
      </c>
      <c r="L134" s="338" t="s">
        <v>29</v>
      </c>
      <c r="M134" s="185"/>
      <c r="N134" s="341" t="str">
        <f t="shared" si="303"/>
        <v/>
      </c>
      <c r="O134" s="342"/>
      <c r="P134" s="540"/>
      <c r="Q134" s="541"/>
      <c r="R134" s="542"/>
      <c r="S134" s="556"/>
      <c r="T134" s="559"/>
      <c r="W134" s="168">
        <f t="shared" si="312"/>
        <v>0</v>
      </c>
      <c r="X134" s="447" t="str">
        <f t="shared" ref="X134" si="567">IF(C134="","",C134)</f>
        <v/>
      </c>
      <c r="Y134" s="145" t="str">
        <f t="shared" si="304"/>
        <v/>
      </c>
      <c r="Z134" s="145" t="str">
        <f t="shared" si="305"/>
        <v/>
      </c>
      <c r="AA134" s="145" t="str">
        <f t="shared" si="306"/>
        <v/>
      </c>
      <c r="AB134" s="145" t="str">
        <f t="shared" si="307"/>
        <v/>
      </c>
      <c r="AC134" s="178">
        <f t="shared" si="313"/>
        <v>0</v>
      </c>
      <c r="AD134" s="178" t="str">
        <f t="shared" ref="AD134" si="568">IF(D134="","",D134)</f>
        <v/>
      </c>
      <c r="AE134" s="145" t="str">
        <f t="shared" si="314"/>
        <v/>
      </c>
      <c r="AF134" s="145" t="str">
        <f t="shared" si="315"/>
        <v/>
      </c>
      <c r="AG134" s="182" t="str">
        <f t="shared" si="316"/>
        <v/>
      </c>
      <c r="AH134" s="164">
        <f t="shared" si="317"/>
        <v>0</v>
      </c>
      <c r="AJ134" s="164">
        <f t="shared" si="318"/>
        <v>0</v>
      </c>
      <c r="AK134" s="164" t="str">
        <f t="shared" si="319"/>
        <v>00000</v>
      </c>
      <c r="AL134" s="188" t="str">
        <f t="shared" si="320"/>
        <v>0秒0</v>
      </c>
      <c r="AM134" s="189">
        <f t="shared" si="321"/>
        <v>0</v>
      </c>
      <c r="AN134" s="189" t="str">
        <f t="shared" si="322"/>
        <v>0</v>
      </c>
      <c r="AO134" s="189" t="str">
        <f t="shared" si="323"/>
        <v>0</v>
      </c>
      <c r="AP134" s="189" t="str">
        <f t="shared" si="324"/>
        <v>0m</v>
      </c>
      <c r="AQ134" s="189" t="str">
        <f t="shared" si="325"/>
        <v>点</v>
      </c>
      <c r="AR134" s="164">
        <f t="shared" si="326"/>
        <v>0</v>
      </c>
      <c r="AS134" s="144" t="str">
        <f t="shared" si="327"/>
        <v/>
      </c>
      <c r="AT134" s="164">
        <f t="shared" si="328"/>
        <v>0</v>
      </c>
      <c r="AU134" s="164">
        <f t="shared" si="329"/>
        <v>0</v>
      </c>
      <c r="AV134" s="164">
        <f t="shared" si="330"/>
        <v>0</v>
      </c>
      <c r="AW134" s="457">
        <f>IF(S134="",0,COUNTA($S$14:S136))</f>
        <v>0</v>
      </c>
      <c r="AX134" s="457">
        <f>IF(T134="",0,COUNTA($T$14:T136))</f>
        <v>0</v>
      </c>
      <c r="AY134" s="454">
        <f>IF(OR($K134="20200",$K135="20200",$K136="20200"),COUNTIF($K$14:K136,"20200"),0)</f>
        <v>0</v>
      </c>
      <c r="AZ134" s="574">
        <f>IF($AY134=0,0,INDEX($M134:$M136,MATCH("20200",$K134:$K136,0),1))</f>
        <v>0</v>
      </c>
      <c r="BA134" s="145" t="str">
        <f t="shared" si="309"/>
        <v/>
      </c>
      <c r="BB134" s="145" t="str">
        <f t="shared" si="310"/>
        <v/>
      </c>
      <c r="BC134" s="145" t="str">
        <f t="shared" si="311"/>
        <v/>
      </c>
      <c r="BD134" s="203" t="str">
        <f>IF(J134="","",COUNTIF($BC$14:BC134,BC134))</f>
        <v/>
      </c>
      <c r="BE134" s="1" t="str">
        <f t="shared" si="331"/>
        <v/>
      </c>
      <c r="BF134" s="447" t="str">
        <f>IF(D134="","",COUNTIF($AD$14:AD134,AD134))</f>
        <v/>
      </c>
      <c r="BG134" s="447">
        <f t="shared" ref="BG134" si="569">IF(BF134=1,BF134,0)</f>
        <v>0</v>
      </c>
      <c r="BH134" s="447" t="str">
        <f t="shared" ref="BH134:BJ134" si="570">IF(D134="","",$BL134)</f>
        <v/>
      </c>
      <c r="BI134" s="447" t="str">
        <f t="shared" si="570"/>
        <v/>
      </c>
      <c r="BJ134" s="447" t="str">
        <f t="shared" si="570"/>
        <v/>
      </c>
      <c r="BK134" s="448" t="str">
        <f t="shared" ref="BK134" si="571">IFERROR(IF(G134="","",BL134),"")</f>
        <v/>
      </c>
      <c r="BL134" s="447">
        <v>41</v>
      </c>
      <c r="BM134" s="447">
        <f t="shared" ref="BM134" si="572">IF(C134&gt;0,"",IF(COUNTIF(BH134:BK136,BL134)=4,"",1))</f>
        <v>1</v>
      </c>
      <c r="BP134" s="448" t="str">
        <f t="shared" ref="BP134" si="573">IF(AD134="","",IF(AND(COUNTA(J134:J136)=0,COUNTA(S134:T136)=0),1,""))</f>
        <v/>
      </c>
      <c r="BQ134" s="447">
        <f t="shared" ref="BQ134" si="574">IF(AND($AD134="",COUNTA(S134)&gt;0),1,0)</f>
        <v>0</v>
      </c>
      <c r="BR134" s="447">
        <f t="shared" ref="BR134" si="575">IF(AND($AD134="",COUNTA(T134)&gt;0),1,0)</f>
        <v>0</v>
      </c>
      <c r="BS134" s="447" t="str">
        <f t="shared" ref="BS134" si="576">D134&amp;"-"&amp;S134</f>
        <v>-</v>
      </c>
      <c r="BT134" s="447" t="str">
        <f>IF(S134="","",COUNTIF($BS$14:BS134,BS134))</f>
        <v/>
      </c>
      <c r="BU134" s="447" t="str">
        <f t="shared" ref="BU134" si="577">D134&amp;"-"&amp;T134</f>
        <v>-</v>
      </c>
      <c r="BV134" s="447" t="str">
        <f>IF(T134="","",COUNTIF($BU$14:BU134,BU134))</f>
        <v/>
      </c>
    </row>
    <row r="135" spans="1:74" s="1" customFormat="1" ht="18" customHeight="1" thickBot="1">
      <c r="A135" s="523"/>
      <c r="B135" s="571"/>
      <c r="C135" s="573"/>
      <c r="D135" s="573"/>
      <c r="E135" s="573"/>
      <c r="F135" s="343" t="str">
        <f>IF(C134&gt;0,VLOOKUP(C134,女子登録情報!$A$1:$H$2000,5,0),"")</f>
        <v/>
      </c>
      <c r="G135" s="554"/>
      <c r="H135" s="554"/>
      <c r="I135" s="344" t="s">
        <v>30</v>
      </c>
      <c r="J135" s="339"/>
      <c r="K135" s="340" t="str">
        <f>IF(J135&gt;0,VLOOKUP(J135,女子登録情報!$J$1:$K$22,2,0),"")</f>
        <v/>
      </c>
      <c r="L135" s="344" t="s">
        <v>31</v>
      </c>
      <c r="M135" s="345"/>
      <c r="N135" s="341" t="str">
        <f t="shared" si="303"/>
        <v/>
      </c>
      <c r="O135" s="342"/>
      <c r="P135" s="562"/>
      <c r="Q135" s="563"/>
      <c r="R135" s="564"/>
      <c r="S135" s="557"/>
      <c r="T135" s="560"/>
      <c r="W135" s="168">
        <f t="shared" si="312"/>
        <v>0</v>
      </c>
      <c r="X135" s="447"/>
      <c r="Y135" s="145" t="str">
        <f t="shared" si="304"/>
        <v/>
      </c>
      <c r="Z135" s="145" t="str">
        <f t="shared" si="305"/>
        <v/>
      </c>
      <c r="AA135" s="145" t="str">
        <f t="shared" si="306"/>
        <v/>
      </c>
      <c r="AB135" s="145" t="str">
        <f t="shared" si="307"/>
        <v/>
      </c>
      <c r="AC135" s="178">
        <f t="shared" si="313"/>
        <v>0</v>
      </c>
      <c r="AD135" s="178" t="str">
        <f t="shared" ref="AD135:AD136" si="578">AD134</f>
        <v/>
      </c>
      <c r="AE135" s="145" t="str">
        <f t="shared" si="314"/>
        <v/>
      </c>
      <c r="AF135" s="145" t="str">
        <f t="shared" si="315"/>
        <v/>
      </c>
      <c r="AG135" s="182" t="str">
        <f t="shared" si="316"/>
        <v/>
      </c>
      <c r="AH135" s="164">
        <f t="shared" si="317"/>
        <v>0</v>
      </c>
      <c r="AJ135" s="164">
        <f t="shared" si="318"/>
        <v>0</v>
      </c>
      <c r="AK135" s="164" t="str">
        <f t="shared" si="319"/>
        <v>00000</v>
      </c>
      <c r="AL135" s="188" t="str">
        <f t="shared" si="320"/>
        <v>0秒0</v>
      </c>
      <c r="AM135" s="189">
        <f t="shared" si="321"/>
        <v>0</v>
      </c>
      <c r="AN135" s="189" t="str">
        <f t="shared" si="322"/>
        <v>0</v>
      </c>
      <c r="AO135" s="189" t="str">
        <f t="shared" si="323"/>
        <v>0</v>
      </c>
      <c r="AP135" s="189" t="str">
        <f t="shared" si="324"/>
        <v>0m</v>
      </c>
      <c r="AQ135" s="189" t="str">
        <f t="shared" si="325"/>
        <v>点</v>
      </c>
      <c r="AR135" s="164">
        <f t="shared" si="326"/>
        <v>0</v>
      </c>
      <c r="AS135" s="144" t="str">
        <f t="shared" si="327"/>
        <v/>
      </c>
      <c r="AT135" s="164">
        <f t="shared" si="328"/>
        <v>0</v>
      </c>
      <c r="AU135" s="164">
        <f t="shared" si="329"/>
        <v>0</v>
      </c>
      <c r="AV135" s="164">
        <f t="shared" si="330"/>
        <v>0</v>
      </c>
      <c r="AW135" s="458"/>
      <c r="AX135" s="458"/>
      <c r="AY135" s="455"/>
      <c r="AZ135" s="575"/>
      <c r="BA135" s="145" t="str">
        <f t="shared" si="309"/>
        <v/>
      </c>
      <c r="BB135" s="145" t="str">
        <f t="shared" si="310"/>
        <v/>
      </c>
      <c r="BC135" s="145" t="str">
        <f t="shared" si="311"/>
        <v/>
      </c>
      <c r="BD135" s="203" t="str">
        <f>IF(J135="","",COUNTIF($BC$14:BC135,BC135))</f>
        <v/>
      </c>
      <c r="BE135" s="1" t="str">
        <f t="shared" si="331"/>
        <v/>
      </c>
      <c r="BF135" s="447"/>
      <c r="BG135" s="447"/>
      <c r="BH135" s="447"/>
      <c r="BI135" s="447"/>
      <c r="BJ135" s="447"/>
      <c r="BK135" s="449"/>
      <c r="BL135" s="447"/>
      <c r="BM135" s="447"/>
      <c r="BP135" s="449"/>
      <c r="BQ135" s="447"/>
      <c r="BR135" s="447"/>
      <c r="BS135" s="447"/>
      <c r="BT135" s="447"/>
      <c r="BU135" s="447"/>
      <c r="BV135" s="447"/>
    </row>
    <row r="136" spans="1:74" s="1" customFormat="1" ht="18" customHeight="1" thickBot="1">
      <c r="A136" s="524"/>
      <c r="B136" s="346" t="s">
        <v>32</v>
      </c>
      <c r="C136" s="347"/>
      <c r="D136" s="355"/>
      <c r="E136" s="355"/>
      <c r="F136" s="356"/>
      <c r="G136" s="555"/>
      <c r="H136" s="555"/>
      <c r="I136" s="348" t="s">
        <v>33</v>
      </c>
      <c r="J136" s="349"/>
      <c r="K136" s="340" t="str">
        <f>IF(J136&gt;0,VLOOKUP(J136,女子登録情報!$J$1:$K$22,2,0),"")</f>
        <v/>
      </c>
      <c r="L136" s="350" t="s">
        <v>34</v>
      </c>
      <c r="M136" s="351"/>
      <c r="N136" s="341" t="str">
        <f t="shared" si="303"/>
        <v/>
      </c>
      <c r="O136" s="352"/>
      <c r="P136" s="567"/>
      <c r="Q136" s="568"/>
      <c r="R136" s="569"/>
      <c r="S136" s="558"/>
      <c r="T136" s="561"/>
      <c r="W136" s="168">
        <f t="shared" si="312"/>
        <v>0</v>
      </c>
      <c r="X136" s="447"/>
      <c r="Y136" s="145" t="str">
        <f t="shared" si="304"/>
        <v/>
      </c>
      <c r="Z136" s="145" t="str">
        <f t="shared" si="305"/>
        <v/>
      </c>
      <c r="AA136" s="145" t="str">
        <f t="shared" si="306"/>
        <v/>
      </c>
      <c r="AB136" s="145" t="str">
        <f t="shared" si="307"/>
        <v/>
      </c>
      <c r="AC136" s="178">
        <f t="shared" si="313"/>
        <v>0</v>
      </c>
      <c r="AD136" s="178" t="str">
        <f t="shared" si="578"/>
        <v/>
      </c>
      <c r="AE136" s="145" t="str">
        <f t="shared" si="314"/>
        <v/>
      </c>
      <c r="AF136" s="145" t="str">
        <f t="shared" si="315"/>
        <v/>
      </c>
      <c r="AG136" s="182" t="str">
        <f t="shared" si="316"/>
        <v/>
      </c>
      <c r="AH136" s="164">
        <f t="shared" si="317"/>
        <v>0</v>
      </c>
      <c r="AJ136" s="164">
        <f t="shared" si="318"/>
        <v>0</v>
      </c>
      <c r="AK136" s="164" t="str">
        <f t="shared" si="319"/>
        <v>00000</v>
      </c>
      <c r="AL136" s="188" t="str">
        <f t="shared" si="320"/>
        <v>0秒0</v>
      </c>
      <c r="AM136" s="189">
        <f t="shared" si="321"/>
        <v>0</v>
      </c>
      <c r="AN136" s="189" t="str">
        <f t="shared" si="322"/>
        <v>0</v>
      </c>
      <c r="AO136" s="189" t="str">
        <f t="shared" si="323"/>
        <v>0</v>
      </c>
      <c r="AP136" s="189" t="str">
        <f t="shared" si="324"/>
        <v>0m</v>
      </c>
      <c r="AQ136" s="189" t="str">
        <f t="shared" si="325"/>
        <v>点</v>
      </c>
      <c r="AR136" s="164">
        <f t="shared" si="326"/>
        <v>0</v>
      </c>
      <c r="AS136" s="144" t="str">
        <f t="shared" si="327"/>
        <v/>
      </c>
      <c r="AT136" s="164">
        <f t="shared" si="328"/>
        <v>0</v>
      </c>
      <c r="AU136" s="164">
        <f t="shared" si="329"/>
        <v>0</v>
      </c>
      <c r="AV136" s="164">
        <f t="shared" si="330"/>
        <v>0</v>
      </c>
      <c r="AW136" s="459"/>
      <c r="AX136" s="459"/>
      <c r="AY136" s="456"/>
      <c r="AZ136" s="576"/>
      <c r="BA136" s="145" t="str">
        <f t="shared" si="309"/>
        <v/>
      </c>
      <c r="BB136" s="145" t="str">
        <f t="shared" si="310"/>
        <v/>
      </c>
      <c r="BC136" s="145" t="str">
        <f t="shared" si="311"/>
        <v/>
      </c>
      <c r="BD136" s="203" t="str">
        <f>IF(J136="","",COUNTIF($BC$14:BC136,BC136))</f>
        <v/>
      </c>
      <c r="BE136" s="1" t="str">
        <f t="shared" si="331"/>
        <v/>
      </c>
      <c r="BF136" s="447"/>
      <c r="BG136" s="447"/>
      <c r="BH136" s="447"/>
      <c r="BI136" s="447"/>
      <c r="BJ136" s="447"/>
      <c r="BK136" s="450"/>
      <c r="BL136" s="447"/>
      <c r="BM136" s="447"/>
      <c r="BP136" s="450"/>
      <c r="BQ136" s="447"/>
      <c r="BR136" s="447"/>
      <c r="BS136" s="447"/>
      <c r="BT136" s="447"/>
      <c r="BU136" s="447"/>
      <c r="BV136" s="447"/>
    </row>
    <row r="137" spans="1:74" s="1" customFormat="1" ht="18" customHeight="1" thickTop="1" thickBot="1">
      <c r="A137" s="522">
        <v>42</v>
      </c>
      <c r="B137" s="570" t="s">
        <v>1224</v>
      </c>
      <c r="C137" s="572"/>
      <c r="D137" s="572" t="str">
        <f>IF(C137&gt;0,VLOOKUP(C137,女子登録情報!$A$1:$H$2000,3,0),"")</f>
        <v/>
      </c>
      <c r="E137" s="572" t="str">
        <f>IF(C137&gt;0,VLOOKUP(C137,女子登録情報!$A$1:$H$2000,4,0),"")</f>
        <v/>
      </c>
      <c r="F137" s="337" t="str">
        <f>IF(C137&gt;0,VLOOKUP(C137,女子登録情報!$A$1:$H$2000,8,0),"")</f>
        <v/>
      </c>
      <c r="G137" s="553" t="e">
        <f>IF(F138&gt;0,VLOOKUP(F138,女子登録情報!$M$2:$N$48,2,0),"")</f>
        <v>#N/A</v>
      </c>
      <c r="H137" s="553" t="str">
        <f t="shared" ref="H137" si="579">IF(C137&gt;0,TEXT(C137,"100000000"),"000000000")</f>
        <v>000000000</v>
      </c>
      <c r="I137" s="338" t="s">
        <v>26</v>
      </c>
      <c r="J137" s="339"/>
      <c r="K137" s="340" t="str">
        <f>IF(J137&gt;0,VLOOKUP(J137,女子登録情報!$J$1:$K$22,2,0),"")</f>
        <v/>
      </c>
      <c r="L137" s="338" t="s">
        <v>29</v>
      </c>
      <c r="M137" s="185"/>
      <c r="N137" s="341" t="str">
        <f t="shared" si="303"/>
        <v/>
      </c>
      <c r="O137" s="342"/>
      <c r="P137" s="540"/>
      <c r="Q137" s="541"/>
      <c r="R137" s="542"/>
      <c r="S137" s="556"/>
      <c r="T137" s="559"/>
      <c r="W137" s="168">
        <f t="shared" si="312"/>
        <v>0</v>
      </c>
      <c r="X137" s="447" t="str">
        <f t="shared" ref="X137" si="580">IF(C137="","",C137)</f>
        <v/>
      </c>
      <c r="Y137" s="145" t="str">
        <f t="shared" si="304"/>
        <v/>
      </c>
      <c r="Z137" s="145" t="str">
        <f t="shared" si="305"/>
        <v/>
      </c>
      <c r="AA137" s="145" t="str">
        <f t="shared" si="306"/>
        <v/>
      </c>
      <c r="AB137" s="145" t="str">
        <f t="shared" si="307"/>
        <v/>
      </c>
      <c r="AC137" s="178">
        <f t="shared" si="313"/>
        <v>0</v>
      </c>
      <c r="AD137" s="178" t="str">
        <f t="shared" ref="AD137" si="581">IF(D137="","",D137)</f>
        <v/>
      </c>
      <c r="AE137" s="145" t="str">
        <f t="shared" si="314"/>
        <v/>
      </c>
      <c r="AF137" s="145" t="str">
        <f t="shared" si="315"/>
        <v/>
      </c>
      <c r="AG137" s="182" t="str">
        <f t="shared" si="316"/>
        <v/>
      </c>
      <c r="AH137" s="164">
        <f t="shared" si="317"/>
        <v>0</v>
      </c>
      <c r="AJ137" s="164">
        <f t="shared" si="318"/>
        <v>0</v>
      </c>
      <c r="AK137" s="164" t="str">
        <f t="shared" si="319"/>
        <v>00000</v>
      </c>
      <c r="AL137" s="188" t="str">
        <f t="shared" si="320"/>
        <v>0秒0</v>
      </c>
      <c r="AM137" s="189">
        <f t="shared" si="321"/>
        <v>0</v>
      </c>
      <c r="AN137" s="189" t="str">
        <f t="shared" si="322"/>
        <v>0</v>
      </c>
      <c r="AO137" s="189" t="str">
        <f t="shared" si="323"/>
        <v>0</v>
      </c>
      <c r="AP137" s="189" t="str">
        <f t="shared" si="324"/>
        <v>0m</v>
      </c>
      <c r="AQ137" s="189" t="str">
        <f t="shared" si="325"/>
        <v>点</v>
      </c>
      <c r="AR137" s="164">
        <f t="shared" si="326"/>
        <v>0</v>
      </c>
      <c r="AS137" s="144" t="str">
        <f t="shared" si="327"/>
        <v/>
      </c>
      <c r="AT137" s="164">
        <f t="shared" si="328"/>
        <v>0</v>
      </c>
      <c r="AU137" s="164">
        <f t="shared" si="329"/>
        <v>0</v>
      </c>
      <c r="AV137" s="164">
        <f t="shared" si="330"/>
        <v>0</v>
      </c>
      <c r="AW137" s="457">
        <f>IF(S137="",0,COUNTA($S$14:S139))</f>
        <v>0</v>
      </c>
      <c r="AX137" s="457">
        <f>IF(T137="",0,COUNTA($T$14:T139))</f>
        <v>0</v>
      </c>
      <c r="AY137" s="454">
        <f>IF(OR($K137="20200",$K138="20200",$K139="20200"),COUNTIF($K$14:K139,"20200"),0)</f>
        <v>0</v>
      </c>
      <c r="AZ137" s="574">
        <f>IF($AY137=0,0,INDEX($M137:$M139,MATCH("20200",$K137:$K139,0),1))</f>
        <v>0</v>
      </c>
      <c r="BA137" s="145" t="str">
        <f t="shared" si="309"/>
        <v/>
      </c>
      <c r="BB137" s="145" t="str">
        <f t="shared" si="310"/>
        <v/>
      </c>
      <c r="BC137" s="145" t="str">
        <f t="shared" si="311"/>
        <v/>
      </c>
      <c r="BD137" s="203" t="str">
        <f>IF(J137="","",COUNTIF($BC$14:BC137,BC137))</f>
        <v/>
      </c>
      <c r="BE137" s="1" t="str">
        <f t="shared" si="331"/>
        <v/>
      </c>
      <c r="BF137" s="447" t="str">
        <f>IF(D137="","",COUNTIF($AD$14:AD137,AD137))</f>
        <v/>
      </c>
      <c r="BG137" s="447">
        <f t="shared" ref="BG137" si="582">IF(BF137=1,BF137,0)</f>
        <v>0</v>
      </c>
      <c r="BH137" s="447" t="str">
        <f t="shared" ref="BH137:BJ137" si="583">IF(D137="","",$BL137)</f>
        <v/>
      </c>
      <c r="BI137" s="447" t="str">
        <f t="shared" si="583"/>
        <v/>
      </c>
      <c r="BJ137" s="447" t="str">
        <f t="shared" si="583"/>
        <v/>
      </c>
      <c r="BK137" s="448" t="str">
        <f t="shared" ref="BK137" si="584">IFERROR(IF(G137="","",BL137),"")</f>
        <v/>
      </c>
      <c r="BL137" s="447">
        <v>42</v>
      </c>
      <c r="BM137" s="447">
        <f t="shared" ref="BM137" si="585">IF(C137&gt;0,"",IF(COUNTIF(BH137:BK139,BL137)=4,"",1))</f>
        <v>1</v>
      </c>
      <c r="BP137" s="448" t="str">
        <f t="shared" ref="BP137" si="586">IF(AD137="","",IF(AND(COUNTA(J137:J139)=0,COUNTA(S137:T139)=0),1,""))</f>
        <v/>
      </c>
      <c r="BQ137" s="447">
        <f t="shared" ref="BQ137" si="587">IF(AND($AD137="",COUNTA(S137)&gt;0),1,0)</f>
        <v>0</v>
      </c>
      <c r="BR137" s="447">
        <f t="shared" ref="BR137" si="588">IF(AND($AD137="",COUNTA(T137)&gt;0),1,0)</f>
        <v>0</v>
      </c>
      <c r="BS137" s="447" t="str">
        <f t="shared" ref="BS137" si="589">D137&amp;"-"&amp;S137</f>
        <v>-</v>
      </c>
      <c r="BT137" s="447" t="str">
        <f>IF(S137="","",COUNTIF($BS$14:BS137,BS137))</f>
        <v/>
      </c>
      <c r="BU137" s="447" t="str">
        <f t="shared" ref="BU137" si="590">D137&amp;"-"&amp;T137</f>
        <v>-</v>
      </c>
      <c r="BV137" s="447" t="str">
        <f>IF(T137="","",COUNTIF($BU$14:BU137,BU137))</f>
        <v/>
      </c>
    </row>
    <row r="138" spans="1:74" s="1" customFormat="1" ht="18" customHeight="1" thickBot="1">
      <c r="A138" s="523"/>
      <c r="B138" s="571"/>
      <c r="C138" s="573"/>
      <c r="D138" s="573"/>
      <c r="E138" s="573"/>
      <c r="F138" s="343" t="str">
        <f>IF(C137&gt;0,VLOOKUP(C137,女子登録情報!$A$1:$H$2000,5,0),"")</f>
        <v/>
      </c>
      <c r="G138" s="554"/>
      <c r="H138" s="554"/>
      <c r="I138" s="344" t="s">
        <v>30</v>
      </c>
      <c r="J138" s="339"/>
      <c r="K138" s="340" t="str">
        <f>IF(J138&gt;0,VLOOKUP(J138,女子登録情報!$J$1:$K$22,2,0),"")</f>
        <v/>
      </c>
      <c r="L138" s="344" t="s">
        <v>31</v>
      </c>
      <c r="M138" s="345"/>
      <c r="N138" s="341" t="str">
        <f t="shared" si="303"/>
        <v/>
      </c>
      <c r="O138" s="342"/>
      <c r="P138" s="562"/>
      <c r="Q138" s="563"/>
      <c r="R138" s="564"/>
      <c r="S138" s="557"/>
      <c r="T138" s="560"/>
      <c r="W138" s="168">
        <f t="shared" si="312"/>
        <v>0</v>
      </c>
      <c r="X138" s="447"/>
      <c r="Y138" s="145" t="str">
        <f t="shared" si="304"/>
        <v/>
      </c>
      <c r="Z138" s="145" t="str">
        <f t="shared" si="305"/>
        <v/>
      </c>
      <c r="AA138" s="145" t="str">
        <f t="shared" si="306"/>
        <v/>
      </c>
      <c r="AB138" s="145" t="str">
        <f t="shared" si="307"/>
        <v/>
      </c>
      <c r="AC138" s="178">
        <f t="shared" si="313"/>
        <v>0</v>
      </c>
      <c r="AD138" s="178" t="str">
        <f t="shared" ref="AD138:AD139" si="591">AD137</f>
        <v/>
      </c>
      <c r="AE138" s="145" t="str">
        <f t="shared" si="314"/>
        <v/>
      </c>
      <c r="AF138" s="145" t="str">
        <f t="shared" si="315"/>
        <v/>
      </c>
      <c r="AG138" s="182" t="str">
        <f t="shared" si="316"/>
        <v/>
      </c>
      <c r="AH138" s="164">
        <f t="shared" si="317"/>
        <v>0</v>
      </c>
      <c r="AJ138" s="164">
        <f t="shared" si="318"/>
        <v>0</v>
      </c>
      <c r="AK138" s="164" t="str">
        <f t="shared" si="319"/>
        <v>00000</v>
      </c>
      <c r="AL138" s="188" t="str">
        <f t="shared" si="320"/>
        <v>0秒0</v>
      </c>
      <c r="AM138" s="189">
        <f t="shared" si="321"/>
        <v>0</v>
      </c>
      <c r="AN138" s="189" t="str">
        <f t="shared" si="322"/>
        <v>0</v>
      </c>
      <c r="AO138" s="189" t="str">
        <f t="shared" si="323"/>
        <v>0</v>
      </c>
      <c r="AP138" s="189" t="str">
        <f t="shared" si="324"/>
        <v>0m</v>
      </c>
      <c r="AQ138" s="189" t="str">
        <f t="shared" si="325"/>
        <v>点</v>
      </c>
      <c r="AR138" s="164">
        <f t="shared" si="326"/>
        <v>0</v>
      </c>
      <c r="AS138" s="144" t="str">
        <f t="shared" si="327"/>
        <v/>
      </c>
      <c r="AT138" s="164">
        <f t="shared" si="328"/>
        <v>0</v>
      </c>
      <c r="AU138" s="164">
        <f t="shared" si="329"/>
        <v>0</v>
      </c>
      <c r="AV138" s="164">
        <f t="shared" si="330"/>
        <v>0</v>
      </c>
      <c r="AW138" s="458"/>
      <c r="AX138" s="458"/>
      <c r="AY138" s="455"/>
      <c r="AZ138" s="575"/>
      <c r="BA138" s="145" t="str">
        <f t="shared" si="309"/>
        <v/>
      </c>
      <c r="BB138" s="145" t="str">
        <f t="shared" si="310"/>
        <v/>
      </c>
      <c r="BC138" s="145" t="str">
        <f t="shared" si="311"/>
        <v/>
      </c>
      <c r="BD138" s="203" t="str">
        <f>IF(J138="","",COUNTIF($BC$14:BC138,BC138))</f>
        <v/>
      </c>
      <c r="BE138" s="1" t="str">
        <f t="shared" si="331"/>
        <v/>
      </c>
      <c r="BF138" s="447"/>
      <c r="BG138" s="447"/>
      <c r="BH138" s="447"/>
      <c r="BI138" s="447"/>
      <c r="BJ138" s="447"/>
      <c r="BK138" s="449"/>
      <c r="BL138" s="447"/>
      <c r="BM138" s="447"/>
      <c r="BP138" s="449"/>
      <c r="BQ138" s="447"/>
      <c r="BR138" s="447"/>
      <c r="BS138" s="447"/>
      <c r="BT138" s="447"/>
      <c r="BU138" s="447"/>
      <c r="BV138" s="447"/>
    </row>
    <row r="139" spans="1:74" s="1" customFormat="1" ht="18" customHeight="1" thickBot="1">
      <c r="A139" s="524"/>
      <c r="B139" s="346" t="s">
        <v>32</v>
      </c>
      <c r="C139" s="347"/>
      <c r="D139" s="355"/>
      <c r="E139" s="355"/>
      <c r="F139" s="356"/>
      <c r="G139" s="555"/>
      <c r="H139" s="555"/>
      <c r="I139" s="348" t="s">
        <v>33</v>
      </c>
      <c r="J139" s="349"/>
      <c r="K139" s="340" t="str">
        <f>IF(J139&gt;0,VLOOKUP(J139,女子登録情報!$J$1:$K$22,2,0),"")</f>
        <v/>
      </c>
      <c r="L139" s="350" t="s">
        <v>34</v>
      </c>
      <c r="M139" s="351"/>
      <c r="N139" s="341" t="str">
        <f t="shared" si="303"/>
        <v/>
      </c>
      <c r="O139" s="352"/>
      <c r="P139" s="567"/>
      <c r="Q139" s="568"/>
      <c r="R139" s="569"/>
      <c r="S139" s="558"/>
      <c r="T139" s="561"/>
      <c r="W139" s="168">
        <f t="shared" si="312"/>
        <v>0</v>
      </c>
      <c r="X139" s="447"/>
      <c r="Y139" s="145" t="str">
        <f t="shared" si="304"/>
        <v/>
      </c>
      <c r="Z139" s="145" t="str">
        <f t="shared" si="305"/>
        <v/>
      </c>
      <c r="AA139" s="145" t="str">
        <f t="shared" si="306"/>
        <v/>
      </c>
      <c r="AB139" s="145" t="str">
        <f t="shared" si="307"/>
        <v/>
      </c>
      <c r="AC139" s="178">
        <f t="shared" si="313"/>
        <v>0</v>
      </c>
      <c r="AD139" s="178" t="str">
        <f t="shared" si="591"/>
        <v/>
      </c>
      <c r="AE139" s="145" t="str">
        <f t="shared" si="314"/>
        <v/>
      </c>
      <c r="AF139" s="145" t="str">
        <f t="shared" si="315"/>
        <v/>
      </c>
      <c r="AG139" s="182" t="str">
        <f t="shared" si="316"/>
        <v/>
      </c>
      <c r="AH139" s="164">
        <f t="shared" si="317"/>
        <v>0</v>
      </c>
      <c r="AJ139" s="164">
        <f t="shared" si="318"/>
        <v>0</v>
      </c>
      <c r="AK139" s="164" t="str">
        <f t="shared" si="319"/>
        <v>00000</v>
      </c>
      <c r="AL139" s="188" t="str">
        <f t="shared" si="320"/>
        <v>0秒0</v>
      </c>
      <c r="AM139" s="189">
        <f t="shared" si="321"/>
        <v>0</v>
      </c>
      <c r="AN139" s="189" t="str">
        <f t="shared" si="322"/>
        <v>0</v>
      </c>
      <c r="AO139" s="189" t="str">
        <f t="shared" si="323"/>
        <v>0</v>
      </c>
      <c r="AP139" s="189" t="str">
        <f t="shared" si="324"/>
        <v>0m</v>
      </c>
      <c r="AQ139" s="189" t="str">
        <f t="shared" si="325"/>
        <v>点</v>
      </c>
      <c r="AR139" s="164">
        <f t="shared" si="326"/>
        <v>0</v>
      </c>
      <c r="AS139" s="144" t="str">
        <f t="shared" si="327"/>
        <v/>
      </c>
      <c r="AT139" s="164">
        <f t="shared" si="328"/>
        <v>0</v>
      </c>
      <c r="AU139" s="164">
        <f t="shared" si="329"/>
        <v>0</v>
      </c>
      <c r="AV139" s="164">
        <f t="shared" si="330"/>
        <v>0</v>
      </c>
      <c r="AW139" s="459"/>
      <c r="AX139" s="459"/>
      <c r="AY139" s="456"/>
      <c r="AZ139" s="576"/>
      <c r="BA139" s="145" t="str">
        <f t="shared" si="309"/>
        <v/>
      </c>
      <c r="BB139" s="145" t="str">
        <f t="shared" si="310"/>
        <v/>
      </c>
      <c r="BC139" s="145" t="str">
        <f t="shared" si="311"/>
        <v/>
      </c>
      <c r="BD139" s="203" t="str">
        <f>IF(J139="","",COUNTIF($BC$14:BC139,BC139))</f>
        <v/>
      </c>
      <c r="BE139" s="1" t="str">
        <f t="shared" si="331"/>
        <v/>
      </c>
      <c r="BF139" s="447"/>
      <c r="BG139" s="447"/>
      <c r="BH139" s="447"/>
      <c r="BI139" s="447"/>
      <c r="BJ139" s="447"/>
      <c r="BK139" s="450"/>
      <c r="BL139" s="447"/>
      <c r="BM139" s="447"/>
      <c r="BP139" s="450"/>
      <c r="BQ139" s="447"/>
      <c r="BR139" s="447"/>
      <c r="BS139" s="447"/>
      <c r="BT139" s="447"/>
      <c r="BU139" s="447"/>
      <c r="BV139" s="447"/>
    </row>
    <row r="140" spans="1:74" s="1" customFormat="1" ht="18" customHeight="1" thickTop="1" thickBot="1">
      <c r="A140" s="522">
        <v>43</v>
      </c>
      <c r="B140" s="570" t="s">
        <v>1224</v>
      </c>
      <c r="C140" s="572"/>
      <c r="D140" s="572" t="str">
        <f>IF(C140&gt;0,VLOOKUP(C140,女子登録情報!$A$1:$H$2000,3,0),"")</f>
        <v/>
      </c>
      <c r="E140" s="572" t="str">
        <f>IF(C140&gt;0,VLOOKUP(C140,女子登録情報!$A$1:$H$2000,4,0),"")</f>
        <v/>
      </c>
      <c r="F140" s="337" t="str">
        <f>IF(C140&gt;0,VLOOKUP(C140,女子登録情報!$A$1:$H$2000,8,0),"")</f>
        <v/>
      </c>
      <c r="G140" s="553" t="e">
        <f>IF(F141&gt;0,VLOOKUP(F141,女子登録情報!$M$2:$N$48,2,0),"")</f>
        <v>#N/A</v>
      </c>
      <c r="H140" s="553" t="str">
        <f t="shared" ref="H140" si="592">IF(C140&gt;0,TEXT(C140,"100000000"),"000000000")</f>
        <v>000000000</v>
      </c>
      <c r="I140" s="338" t="s">
        <v>26</v>
      </c>
      <c r="J140" s="339"/>
      <c r="K140" s="340" t="str">
        <f>IF(J140&gt;0,VLOOKUP(J140,女子登録情報!$J$1:$K$22,2,0),"")</f>
        <v/>
      </c>
      <c r="L140" s="338" t="s">
        <v>29</v>
      </c>
      <c r="M140" s="185"/>
      <c r="N140" s="341" t="str">
        <f t="shared" si="303"/>
        <v/>
      </c>
      <c r="O140" s="342"/>
      <c r="P140" s="540"/>
      <c r="Q140" s="541"/>
      <c r="R140" s="542"/>
      <c r="S140" s="556"/>
      <c r="T140" s="559"/>
      <c r="W140" s="168">
        <f t="shared" si="312"/>
        <v>0</v>
      </c>
      <c r="X140" s="447" t="str">
        <f t="shared" ref="X140" si="593">IF(C140="","",C140)</f>
        <v/>
      </c>
      <c r="Y140" s="145" t="str">
        <f t="shared" si="304"/>
        <v/>
      </c>
      <c r="Z140" s="145" t="str">
        <f t="shared" si="305"/>
        <v/>
      </c>
      <c r="AA140" s="145" t="str">
        <f t="shared" si="306"/>
        <v/>
      </c>
      <c r="AB140" s="145" t="str">
        <f t="shared" si="307"/>
        <v/>
      </c>
      <c r="AC140" s="178">
        <f t="shared" si="313"/>
        <v>0</v>
      </c>
      <c r="AD140" s="178" t="str">
        <f t="shared" ref="AD140" si="594">IF(D140="","",D140)</f>
        <v/>
      </c>
      <c r="AE140" s="145" t="str">
        <f t="shared" si="314"/>
        <v/>
      </c>
      <c r="AF140" s="145" t="str">
        <f t="shared" si="315"/>
        <v/>
      </c>
      <c r="AG140" s="182" t="str">
        <f t="shared" si="316"/>
        <v/>
      </c>
      <c r="AH140" s="164">
        <f t="shared" si="317"/>
        <v>0</v>
      </c>
      <c r="AJ140" s="164">
        <f t="shared" si="318"/>
        <v>0</v>
      </c>
      <c r="AK140" s="164" t="str">
        <f t="shared" si="319"/>
        <v>00000</v>
      </c>
      <c r="AL140" s="188" t="str">
        <f t="shared" si="320"/>
        <v>0秒0</v>
      </c>
      <c r="AM140" s="189">
        <f t="shared" si="321"/>
        <v>0</v>
      </c>
      <c r="AN140" s="189" t="str">
        <f t="shared" si="322"/>
        <v>0</v>
      </c>
      <c r="AO140" s="189" t="str">
        <f t="shared" si="323"/>
        <v>0</v>
      </c>
      <c r="AP140" s="189" t="str">
        <f t="shared" si="324"/>
        <v>0m</v>
      </c>
      <c r="AQ140" s="189" t="str">
        <f t="shared" si="325"/>
        <v>点</v>
      </c>
      <c r="AR140" s="164">
        <f t="shared" si="326"/>
        <v>0</v>
      </c>
      <c r="AS140" s="144" t="str">
        <f t="shared" si="327"/>
        <v/>
      </c>
      <c r="AT140" s="164">
        <f t="shared" si="328"/>
        <v>0</v>
      </c>
      <c r="AU140" s="164">
        <f t="shared" si="329"/>
        <v>0</v>
      </c>
      <c r="AV140" s="164">
        <f t="shared" si="330"/>
        <v>0</v>
      </c>
      <c r="AW140" s="457">
        <f>IF(S140="",0,COUNTA($S$14:S142))</f>
        <v>0</v>
      </c>
      <c r="AX140" s="457">
        <f>IF(T140="",0,COUNTA($T$14:T142))</f>
        <v>0</v>
      </c>
      <c r="AY140" s="454">
        <f>IF(OR($K140="20200",$K141="20200",$K142="20200"),COUNTIF($K$14:K142,"20200"),0)</f>
        <v>0</v>
      </c>
      <c r="AZ140" s="574">
        <f>IF($AY140=0,0,INDEX($M140:$M142,MATCH("20200",$K140:$K142,0),1))</f>
        <v>0</v>
      </c>
      <c r="BA140" s="145" t="str">
        <f t="shared" si="309"/>
        <v/>
      </c>
      <c r="BB140" s="145" t="str">
        <f t="shared" si="310"/>
        <v/>
      </c>
      <c r="BC140" s="145" t="str">
        <f t="shared" si="311"/>
        <v/>
      </c>
      <c r="BD140" s="203" t="str">
        <f>IF(J140="","",COUNTIF($BC$14:BC140,BC140))</f>
        <v/>
      </c>
      <c r="BE140" s="1" t="str">
        <f t="shared" si="331"/>
        <v/>
      </c>
      <c r="BF140" s="447" t="str">
        <f>IF(D140="","",COUNTIF($AD$14:AD140,AD140))</f>
        <v/>
      </c>
      <c r="BG140" s="447">
        <f t="shared" ref="BG140" si="595">IF(BF140=1,BF140,0)</f>
        <v>0</v>
      </c>
      <c r="BH140" s="447" t="str">
        <f t="shared" ref="BH140:BJ140" si="596">IF(D140="","",$BL140)</f>
        <v/>
      </c>
      <c r="BI140" s="447" t="str">
        <f t="shared" si="596"/>
        <v/>
      </c>
      <c r="BJ140" s="447" t="str">
        <f t="shared" si="596"/>
        <v/>
      </c>
      <c r="BK140" s="448" t="str">
        <f t="shared" ref="BK140" si="597">IFERROR(IF(G140="","",BL140),"")</f>
        <v/>
      </c>
      <c r="BL140" s="447">
        <v>43</v>
      </c>
      <c r="BM140" s="447">
        <f t="shared" ref="BM140" si="598">IF(C140&gt;0,"",IF(COUNTIF(BH140:BK142,BL140)=4,"",1))</f>
        <v>1</v>
      </c>
      <c r="BP140" s="448" t="str">
        <f t="shared" ref="BP140" si="599">IF(AD140="","",IF(AND(COUNTA(J140:J142)=0,COUNTA(S140:T142)=0),1,""))</f>
        <v/>
      </c>
      <c r="BQ140" s="447">
        <f t="shared" ref="BQ140" si="600">IF(AND($AD140="",COUNTA(S140)&gt;0),1,0)</f>
        <v>0</v>
      </c>
      <c r="BR140" s="447">
        <f t="shared" ref="BR140" si="601">IF(AND($AD140="",COUNTA(T140)&gt;0),1,0)</f>
        <v>0</v>
      </c>
      <c r="BS140" s="447" t="str">
        <f t="shared" ref="BS140" si="602">D140&amp;"-"&amp;S140</f>
        <v>-</v>
      </c>
      <c r="BT140" s="447" t="str">
        <f>IF(S140="","",COUNTIF($BS$14:BS140,BS140))</f>
        <v/>
      </c>
      <c r="BU140" s="447" t="str">
        <f t="shared" ref="BU140" si="603">D140&amp;"-"&amp;T140</f>
        <v>-</v>
      </c>
      <c r="BV140" s="447" t="str">
        <f>IF(T140="","",COUNTIF($BU$14:BU140,BU140))</f>
        <v/>
      </c>
    </row>
    <row r="141" spans="1:74" s="1" customFormat="1" ht="18" customHeight="1" thickBot="1">
      <c r="A141" s="523"/>
      <c r="B141" s="571"/>
      <c r="C141" s="573"/>
      <c r="D141" s="573"/>
      <c r="E141" s="573"/>
      <c r="F141" s="343" t="str">
        <f>IF(C140&gt;0,VLOOKUP(C140,女子登録情報!$A$1:$H$2000,5,0),"")</f>
        <v/>
      </c>
      <c r="G141" s="554"/>
      <c r="H141" s="554"/>
      <c r="I141" s="344" t="s">
        <v>30</v>
      </c>
      <c r="J141" s="339"/>
      <c r="K141" s="340" t="str">
        <f>IF(J141&gt;0,VLOOKUP(J141,女子登録情報!$J$1:$K$22,2,0),"")</f>
        <v/>
      </c>
      <c r="L141" s="344" t="s">
        <v>31</v>
      </c>
      <c r="M141" s="345"/>
      <c r="N141" s="341" t="str">
        <f t="shared" si="303"/>
        <v/>
      </c>
      <c r="O141" s="342"/>
      <c r="P141" s="562"/>
      <c r="Q141" s="563"/>
      <c r="R141" s="564"/>
      <c r="S141" s="557"/>
      <c r="T141" s="560"/>
      <c r="W141" s="168">
        <f t="shared" si="312"/>
        <v>0</v>
      </c>
      <c r="X141" s="447"/>
      <c r="Y141" s="145" t="str">
        <f t="shared" si="304"/>
        <v/>
      </c>
      <c r="Z141" s="145" t="str">
        <f t="shared" si="305"/>
        <v/>
      </c>
      <c r="AA141" s="145" t="str">
        <f t="shared" si="306"/>
        <v/>
      </c>
      <c r="AB141" s="145" t="str">
        <f t="shared" si="307"/>
        <v/>
      </c>
      <c r="AC141" s="178">
        <f t="shared" si="313"/>
        <v>0</v>
      </c>
      <c r="AD141" s="178" t="str">
        <f t="shared" ref="AD141:AD142" si="604">AD140</f>
        <v/>
      </c>
      <c r="AE141" s="145" t="str">
        <f t="shared" si="314"/>
        <v/>
      </c>
      <c r="AF141" s="145" t="str">
        <f t="shared" si="315"/>
        <v/>
      </c>
      <c r="AG141" s="182" t="str">
        <f t="shared" si="316"/>
        <v/>
      </c>
      <c r="AH141" s="164">
        <f t="shared" si="317"/>
        <v>0</v>
      </c>
      <c r="AJ141" s="164">
        <f t="shared" si="318"/>
        <v>0</v>
      </c>
      <c r="AK141" s="164" t="str">
        <f t="shared" si="319"/>
        <v>00000</v>
      </c>
      <c r="AL141" s="188" t="str">
        <f t="shared" si="320"/>
        <v>0秒0</v>
      </c>
      <c r="AM141" s="189">
        <f t="shared" si="321"/>
        <v>0</v>
      </c>
      <c r="AN141" s="189" t="str">
        <f t="shared" si="322"/>
        <v>0</v>
      </c>
      <c r="AO141" s="189" t="str">
        <f t="shared" si="323"/>
        <v>0</v>
      </c>
      <c r="AP141" s="189" t="str">
        <f t="shared" si="324"/>
        <v>0m</v>
      </c>
      <c r="AQ141" s="189" t="str">
        <f t="shared" si="325"/>
        <v>点</v>
      </c>
      <c r="AR141" s="164">
        <f t="shared" si="326"/>
        <v>0</v>
      </c>
      <c r="AS141" s="144" t="str">
        <f t="shared" si="327"/>
        <v/>
      </c>
      <c r="AT141" s="164">
        <f t="shared" si="328"/>
        <v>0</v>
      </c>
      <c r="AU141" s="164">
        <f t="shared" si="329"/>
        <v>0</v>
      </c>
      <c r="AV141" s="164">
        <f t="shared" si="330"/>
        <v>0</v>
      </c>
      <c r="AW141" s="458"/>
      <c r="AX141" s="458"/>
      <c r="AY141" s="455"/>
      <c r="AZ141" s="575"/>
      <c r="BA141" s="145" t="str">
        <f t="shared" si="309"/>
        <v/>
      </c>
      <c r="BB141" s="145" t="str">
        <f t="shared" si="310"/>
        <v/>
      </c>
      <c r="BC141" s="145" t="str">
        <f t="shared" si="311"/>
        <v/>
      </c>
      <c r="BD141" s="203" t="str">
        <f>IF(J141="","",COUNTIF($BC$14:BC141,BC141))</f>
        <v/>
      </c>
      <c r="BE141" s="1" t="str">
        <f t="shared" si="331"/>
        <v/>
      </c>
      <c r="BF141" s="447"/>
      <c r="BG141" s="447"/>
      <c r="BH141" s="447"/>
      <c r="BI141" s="447"/>
      <c r="BJ141" s="447"/>
      <c r="BK141" s="449"/>
      <c r="BL141" s="447"/>
      <c r="BM141" s="447"/>
      <c r="BP141" s="449"/>
      <c r="BQ141" s="447"/>
      <c r="BR141" s="447"/>
      <c r="BS141" s="447"/>
      <c r="BT141" s="447"/>
      <c r="BU141" s="447"/>
      <c r="BV141" s="447"/>
    </row>
    <row r="142" spans="1:74" s="1" customFormat="1" ht="18" customHeight="1" thickBot="1">
      <c r="A142" s="524"/>
      <c r="B142" s="346" t="s">
        <v>32</v>
      </c>
      <c r="C142" s="347"/>
      <c r="D142" s="355"/>
      <c r="E142" s="355"/>
      <c r="F142" s="356"/>
      <c r="G142" s="555"/>
      <c r="H142" s="555"/>
      <c r="I142" s="348" t="s">
        <v>33</v>
      </c>
      <c r="J142" s="349"/>
      <c r="K142" s="340" t="str">
        <f>IF(J142&gt;0,VLOOKUP(J142,女子登録情報!$J$1:$K$22,2,0),"")</f>
        <v/>
      </c>
      <c r="L142" s="350" t="s">
        <v>34</v>
      </c>
      <c r="M142" s="351"/>
      <c r="N142" s="341" t="str">
        <f t="shared" ref="N142:N205" si="605">IF(K142="","",LEFT(K142,5)&amp;" "&amp;IF(OR(LEFT(K142,3)*1&lt;70,LEFT(K142,3)*1&gt;100),REPT(0,7-LEN(M142)),REPT(0,5-LEN(M142)))&amp;M142)</f>
        <v/>
      </c>
      <c r="O142" s="352"/>
      <c r="P142" s="567"/>
      <c r="Q142" s="568"/>
      <c r="R142" s="569"/>
      <c r="S142" s="558"/>
      <c r="T142" s="561"/>
      <c r="W142" s="168">
        <f t="shared" si="312"/>
        <v>0</v>
      </c>
      <c r="X142" s="447"/>
      <c r="Y142" s="145" t="str">
        <f t="shared" ref="Y142:Y205" si="606">IF($C142="","",IF(D142="",1,0))</f>
        <v/>
      </c>
      <c r="Z142" s="145" t="str">
        <f t="shared" ref="Z142:Z205" si="607">IF($C142="","",IF(E142="",1,0))</f>
        <v/>
      </c>
      <c r="AA142" s="145" t="str">
        <f t="shared" ref="AA142:AA205" si="608">IF($C142="","",IF(F142="",1,0))</f>
        <v/>
      </c>
      <c r="AB142" s="145" t="str">
        <f t="shared" ref="AB142:AB205" si="609">IF($C142="","",IF(G142="",1,0))</f>
        <v/>
      </c>
      <c r="AC142" s="178">
        <f t="shared" si="313"/>
        <v>0</v>
      </c>
      <c r="AD142" s="178" t="str">
        <f t="shared" si="604"/>
        <v/>
      </c>
      <c r="AE142" s="145" t="str">
        <f t="shared" si="314"/>
        <v/>
      </c>
      <c r="AF142" s="145" t="str">
        <f t="shared" si="315"/>
        <v/>
      </c>
      <c r="AG142" s="182" t="str">
        <f t="shared" si="316"/>
        <v/>
      </c>
      <c r="AH142" s="164">
        <f t="shared" si="317"/>
        <v>0</v>
      </c>
      <c r="AJ142" s="164">
        <f t="shared" si="318"/>
        <v>0</v>
      </c>
      <c r="AK142" s="164" t="str">
        <f t="shared" si="319"/>
        <v>00000</v>
      </c>
      <c r="AL142" s="188" t="str">
        <f t="shared" si="320"/>
        <v>0秒0</v>
      </c>
      <c r="AM142" s="189">
        <f t="shared" si="321"/>
        <v>0</v>
      </c>
      <c r="AN142" s="189" t="str">
        <f t="shared" si="322"/>
        <v>0</v>
      </c>
      <c r="AO142" s="189" t="str">
        <f t="shared" si="323"/>
        <v>0</v>
      </c>
      <c r="AP142" s="189" t="str">
        <f t="shared" si="324"/>
        <v>0m</v>
      </c>
      <c r="AQ142" s="189" t="str">
        <f t="shared" si="325"/>
        <v>点</v>
      </c>
      <c r="AR142" s="164">
        <f t="shared" si="326"/>
        <v>0</v>
      </c>
      <c r="AS142" s="144" t="str">
        <f t="shared" si="327"/>
        <v/>
      </c>
      <c r="AT142" s="164">
        <f t="shared" si="328"/>
        <v>0</v>
      </c>
      <c r="AU142" s="164">
        <f t="shared" si="329"/>
        <v>0</v>
      </c>
      <c r="AV142" s="164">
        <f t="shared" si="330"/>
        <v>0</v>
      </c>
      <c r="AW142" s="459"/>
      <c r="AX142" s="459"/>
      <c r="AY142" s="456"/>
      <c r="AZ142" s="576"/>
      <c r="BA142" s="145" t="str">
        <f t="shared" ref="BA142:BA205" si="610">IF(J142="","",IF(COUNTIF(J142,"*OP*")&gt;0,1,""))</f>
        <v/>
      </c>
      <c r="BB142" s="145" t="str">
        <f t="shared" ref="BB142:BB205" si="611">IF(J142="","",IF(COUNTIF(J142,"*OP*")&gt;0,"",1))</f>
        <v/>
      </c>
      <c r="BC142" s="145" t="str">
        <f t="shared" ref="BC142:BC205" si="612">IF(J142="","",IF(COUNTIF(J142,"*OP*")&gt;0,"",J142))</f>
        <v/>
      </c>
      <c r="BD142" s="203" t="str">
        <f>IF(J142="","",COUNTIF($BC$14:BC142,BC142))</f>
        <v/>
      </c>
      <c r="BE142" s="1" t="str">
        <f t="shared" si="331"/>
        <v/>
      </c>
      <c r="BF142" s="447"/>
      <c r="BG142" s="447"/>
      <c r="BH142" s="447"/>
      <c r="BI142" s="447"/>
      <c r="BJ142" s="447"/>
      <c r="BK142" s="450"/>
      <c r="BL142" s="447"/>
      <c r="BM142" s="447"/>
      <c r="BP142" s="450"/>
      <c r="BQ142" s="447"/>
      <c r="BR142" s="447"/>
      <c r="BS142" s="447"/>
      <c r="BT142" s="447"/>
      <c r="BU142" s="447"/>
      <c r="BV142" s="447"/>
    </row>
    <row r="143" spans="1:74" s="1" customFormat="1" ht="18" customHeight="1" thickTop="1" thickBot="1">
      <c r="A143" s="522">
        <v>44</v>
      </c>
      <c r="B143" s="570" t="s">
        <v>1224</v>
      </c>
      <c r="C143" s="572"/>
      <c r="D143" s="572" t="str">
        <f>IF(C143&gt;0,VLOOKUP(C143,女子登録情報!$A$1:$H$2000,3,0),"")</f>
        <v/>
      </c>
      <c r="E143" s="572" t="str">
        <f>IF(C143&gt;0,VLOOKUP(C143,女子登録情報!$A$1:$H$2000,4,0),"")</f>
        <v/>
      </c>
      <c r="F143" s="337" t="str">
        <f>IF(C143&gt;0,VLOOKUP(C143,女子登録情報!$A$1:$H$2000,8,0),"")</f>
        <v/>
      </c>
      <c r="G143" s="553" t="e">
        <f>IF(F144&gt;0,VLOOKUP(F144,女子登録情報!$M$2:$N$48,2,0),"")</f>
        <v>#N/A</v>
      </c>
      <c r="H143" s="553" t="str">
        <f t="shared" ref="H143" si="613">IF(C143&gt;0,TEXT(C143,"100000000"),"000000000")</f>
        <v>000000000</v>
      </c>
      <c r="I143" s="338" t="s">
        <v>26</v>
      </c>
      <c r="J143" s="339"/>
      <c r="K143" s="340" t="str">
        <f>IF(J143&gt;0,VLOOKUP(J143,女子登録情報!$J$1:$K$22,2,0),"")</f>
        <v/>
      </c>
      <c r="L143" s="338" t="s">
        <v>29</v>
      </c>
      <c r="M143" s="185"/>
      <c r="N143" s="341" t="str">
        <f t="shared" si="605"/>
        <v/>
      </c>
      <c r="O143" s="342"/>
      <c r="P143" s="540"/>
      <c r="Q143" s="541"/>
      <c r="R143" s="542"/>
      <c r="S143" s="556"/>
      <c r="T143" s="559"/>
      <c r="W143" s="168">
        <f t="shared" ref="W143:W206" si="614">IF(AND(C143&lt;2001,C143&gt;0),1,0)</f>
        <v>0</v>
      </c>
      <c r="X143" s="447" t="str">
        <f t="shared" ref="X143" si="615">IF(C143="","",C143)</f>
        <v/>
      </c>
      <c r="Y143" s="145" t="str">
        <f t="shared" si="606"/>
        <v/>
      </c>
      <c r="Z143" s="145" t="str">
        <f t="shared" si="607"/>
        <v/>
      </c>
      <c r="AA143" s="145" t="str">
        <f t="shared" si="608"/>
        <v/>
      </c>
      <c r="AB143" s="145" t="str">
        <f t="shared" si="609"/>
        <v/>
      </c>
      <c r="AC143" s="178">
        <f t="shared" ref="AC143:AC206" si="616">IF(ISNA(OR(Y143:AB143)),1,SUM(Y143:AB143))</f>
        <v>0</v>
      </c>
      <c r="AD143" s="178" t="str">
        <f t="shared" ref="AD143" si="617">IF(D143="","",D143)</f>
        <v/>
      </c>
      <c r="AE143" s="145" t="str">
        <f t="shared" ref="AE143:AE206" si="618">IF($AD143="","",IF(J143="","",$AD143&amp;"-"&amp;J143))</f>
        <v/>
      </c>
      <c r="AF143" s="145" t="str">
        <f t="shared" ref="AF143:AF206" si="619">IF(AND(COUNTA(J143,M143,O143,P143,S143,T143)&gt;0,BM143=1),1,"")</f>
        <v/>
      </c>
      <c r="AG143" s="182" t="str">
        <f t="shared" ref="AG143:AG206" si="620">IF(J143="","",COUNTIF($AE$12:$AE$463,AE143))</f>
        <v/>
      </c>
      <c r="AH143" s="164">
        <f t="shared" ref="AH143:AH206" si="621">IF(MAX(AG143)&gt;1,1,0)</f>
        <v>0</v>
      </c>
      <c r="AJ143" s="164">
        <f t="shared" ref="AJ143:AJ206" si="622">IF(COUNTIF(J143,"*m*")&gt;0,IF(VALUE(AN143)&gt;59,1,0),0)</f>
        <v>0</v>
      </c>
      <c r="AK143" s="164" t="str">
        <f t="shared" ref="AK143:AK206" si="623">IF(COUNTIF(K143,"*m*")&gt;0,RIGHT(10000000+AR143,7),RIGHT(100000+AR143,5))</f>
        <v>00000</v>
      </c>
      <c r="AL143" s="188" t="str">
        <f t="shared" ref="AL143:AL206" si="624">IF(AM143=0,AN143&amp;"秒"&amp;AO143,AM143&amp;"分"&amp;AN143&amp;"秒"&amp;AO143)</f>
        <v>0秒0</v>
      </c>
      <c r="AM143" s="189">
        <f t="shared" ref="AM143:AM206" si="625">INT(M143/10000)</f>
        <v>0</v>
      </c>
      <c r="AN143" s="189" t="str">
        <f t="shared" ref="AN143:AN206" si="626">RIGHT(INT(M143/100),2)</f>
        <v>0</v>
      </c>
      <c r="AO143" s="189" t="str">
        <f t="shared" ref="AO143:AO206" si="627">RIGHT(INT(M143/1),2)</f>
        <v>0</v>
      </c>
      <c r="AP143" s="189" t="str">
        <f t="shared" ref="AP143:AP206" si="628">INT(M143/100)&amp;"m"&amp;RIGHT(M143,2)</f>
        <v>0m</v>
      </c>
      <c r="AQ143" s="189" t="str">
        <f t="shared" ref="AQ143:AQ206" si="629">M143&amp;"点"</f>
        <v>点</v>
      </c>
      <c r="AR143" s="164">
        <f t="shared" ref="AR143:AR206" si="630">VALUE(M143)</f>
        <v>0</v>
      </c>
      <c r="AS143" s="144" t="str">
        <f t="shared" ref="AS143:AS206" si="631">IF(COUNTIF(J143,"*m*")=0,"",IF($J143="","",COUNTIF($M143,AS$13)))</f>
        <v/>
      </c>
      <c r="AT143" s="164">
        <f t="shared" ref="AT143:AT206" si="632">IF(O143="",0,IF(OR(O143&lt;$AT$12,O143&gt;$AT$13),1,0))</f>
        <v>0</v>
      </c>
      <c r="AU143" s="164">
        <f t="shared" ref="AU143:AU206" si="633">IF($M143="",0,IF($O143="",1,0))</f>
        <v>0</v>
      </c>
      <c r="AV143" s="164">
        <f t="shared" ref="AV143:AV206" si="634">IF($M143="",0,IF($P143="",1,0))</f>
        <v>0</v>
      </c>
      <c r="AW143" s="457">
        <f>IF(S143="",0,COUNTA($S$14:S145))</f>
        <v>0</v>
      </c>
      <c r="AX143" s="457">
        <f>IF(T143="",0,COUNTA($T$14:T145))</f>
        <v>0</v>
      </c>
      <c r="AY143" s="454">
        <f>IF(OR($K143="20200",$K144="20200",$K145="20200"),COUNTIF($K$14:K145,"20200"),0)</f>
        <v>0</v>
      </c>
      <c r="AZ143" s="574">
        <f>IF($AY143=0,0,INDEX($M143:$M145,MATCH("20200",$K143:$K145,0),1))</f>
        <v>0</v>
      </c>
      <c r="BA143" s="145" t="str">
        <f t="shared" si="610"/>
        <v/>
      </c>
      <c r="BB143" s="145" t="str">
        <f t="shared" si="611"/>
        <v/>
      </c>
      <c r="BC143" s="145" t="str">
        <f t="shared" si="612"/>
        <v/>
      </c>
      <c r="BD143" s="203" t="str">
        <f>IF(J143="","",COUNTIF($BC$14:BC143,BC143))</f>
        <v/>
      </c>
      <c r="BE143" s="1" t="str">
        <f t="shared" ref="BE143:BE206" si="635">IFERROR(BB143*BD143,"")</f>
        <v/>
      </c>
      <c r="BF143" s="447" t="str">
        <f>IF(D143="","",COUNTIF($AD$14:AD143,AD143))</f>
        <v/>
      </c>
      <c r="BG143" s="447">
        <f t="shared" ref="BG143" si="636">IF(BF143=1,BF143,0)</f>
        <v>0</v>
      </c>
      <c r="BH143" s="447" t="str">
        <f t="shared" ref="BH143:BJ143" si="637">IF(D143="","",$BL143)</f>
        <v/>
      </c>
      <c r="BI143" s="447" t="str">
        <f t="shared" si="637"/>
        <v/>
      </c>
      <c r="BJ143" s="447" t="str">
        <f t="shared" si="637"/>
        <v/>
      </c>
      <c r="BK143" s="448" t="str">
        <f t="shared" ref="BK143" si="638">IFERROR(IF(G143="","",BL143),"")</f>
        <v/>
      </c>
      <c r="BL143" s="447">
        <v>44</v>
      </c>
      <c r="BM143" s="447">
        <f t="shared" ref="BM143" si="639">IF(C143&gt;0,"",IF(COUNTIF(BH143:BK145,BL143)=4,"",1))</f>
        <v>1</v>
      </c>
      <c r="BP143" s="448" t="str">
        <f t="shared" ref="BP143" si="640">IF(AD143="","",IF(AND(COUNTA(J143:J145)=0,COUNTA(S143:T145)=0),1,""))</f>
        <v/>
      </c>
      <c r="BQ143" s="447">
        <f t="shared" ref="BQ143" si="641">IF(AND($AD143="",COUNTA(S143)&gt;0),1,0)</f>
        <v>0</v>
      </c>
      <c r="BR143" s="447">
        <f t="shared" ref="BR143" si="642">IF(AND($AD143="",COUNTA(T143)&gt;0),1,0)</f>
        <v>0</v>
      </c>
      <c r="BS143" s="447" t="str">
        <f t="shared" ref="BS143" si="643">D143&amp;"-"&amp;S143</f>
        <v>-</v>
      </c>
      <c r="BT143" s="447" t="str">
        <f>IF(S143="","",COUNTIF($BS$14:BS143,BS143))</f>
        <v/>
      </c>
      <c r="BU143" s="447" t="str">
        <f t="shared" ref="BU143" si="644">D143&amp;"-"&amp;T143</f>
        <v>-</v>
      </c>
      <c r="BV143" s="447" t="str">
        <f>IF(T143="","",COUNTIF($BU$14:BU143,BU143))</f>
        <v/>
      </c>
    </row>
    <row r="144" spans="1:74" s="1" customFormat="1" ht="18" customHeight="1" thickBot="1">
      <c r="A144" s="523"/>
      <c r="B144" s="571"/>
      <c r="C144" s="573"/>
      <c r="D144" s="573"/>
      <c r="E144" s="573"/>
      <c r="F144" s="343" t="str">
        <f>IF(C143&gt;0,VLOOKUP(C143,女子登録情報!$A$1:$H$2000,5,0),"")</f>
        <v/>
      </c>
      <c r="G144" s="554"/>
      <c r="H144" s="554"/>
      <c r="I144" s="344" t="s">
        <v>30</v>
      </c>
      <c r="J144" s="339"/>
      <c r="K144" s="340" t="str">
        <f>IF(J144&gt;0,VLOOKUP(J144,女子登録情報!$J$1:$K$22,2,0),"")</f>
        <v/>
      </c>
      <c r="L144" s="344" t="s">
        <v>31</v>
      </c>
      <c r="M144" s="345"/>
      <c r="N144" s="341" t="str">
        <f t="shared" si="605"/>
        <v/>
      </c>
      <c r="O144" s="342"/>
      <c r="P144" s="562"/>
      <c r="Q144" s="563"/>
      <c r="R144" s="564"/>
      <c r="S144" s="557"/>
      <c r="T144" s="560"/>
      <c r="W144" s="168">
        <f t="shared" si="614"/>
        <v>0</v>
      </c>
      <c r="X144" s="447"/>
      <c r="Y144" s="145" t="str">
        <f t="shared" si="606"/>
        <v/>
      </c>
      <c r="Z144" s="145" t="str">
        <f t="shared" si="607"/>
        <v/>
      </c>
      <c r="AA144" s="145" t="str">
        <f t="shared" si="608"/>
        <v/>
      </c>
      <c r="AB144" s="145" t="str">
        <f t="shared" si="609"/>
        <v/>
      </c>
      <c r="AC144" s="178">
        <f t="shared" si="616"/>
        <v>0</v>
      </c>
      <c r="AD144" s="178" t="str">
        <f t="shared" ref="AD144:AD145" si="645">AD143</f>
        <v/>
      </c>
      <c r="AE144" s="145" t="str">
        <f t="shared" si="618"/>
        <v/>
      </c>
      <c r="AF144" s="145" t="str">
        <f t="shared" si="619"/>
        <v/>
      </c>
      <c r="AG144" s="182" t="str">
        <f t="shared" si="620"/>
        <v/>
      </c>
      <c r="AH144" s="164">
        <f t="shared" si="621"/>
        <v>0</v>
      </c>
      <c r="AJ144" s="164">
        <f t="shared" si="622"/>
        <v>0</v>
      </c>
      <c r="AK144" s="164" t="str">
        <f t="shared" si="623"/>
        <v>00000</v>
      </c>
      <c r="AL144" s="188" t="str">
        <f t="shared" si="624"/>
        <v>0秒0</v>
      </c>
      <c r="AM144" s="189">
        <f t="shared" si="625"/>
        <v>0</v>
      </c>
      <c r="AN144" s="189" t="str">
        <f t="shared" si="626"/>
        <v>0</v>
      </c>
      <c r="AO144" s="189" t="str">
        <f t="shared" si="627"/>
        <v>0</v>
      </c>
      <c r="AP144" s="189" t="str">
        <f t="shared" si="628"/>
        <v>0m</v>
      </c>
      <c r="AQ144" s="189" t="str">
        <f t="shared" si="629"/>
        <v>点</v>
      </c>
      <c r="AR144" s="164">
        <f t="shared" si="630"/>
        <v>0</v>
      </c>
      <c r="AS144" s="144" t="str">
        <f t="shared" si="631"/>
        <v/>
      </c>
      <c r="AT144" s="164">
        <f t="shared" si="632"/>
        <v>0</v>
      </c>
      <c r="AU144" s="164">
        <f t="shared" si="633"/>
        <v>0</v>
      </c>
      <c r="AV144" s="164">
        <f t="shared" si="634"/>
        <v>0</v>
      </c>
      <c r="AW144" s="458"/>
      <c r="AX144" s="458"/>
      <c r="AY144" s="455"/>
      <c r="AZ144" s="575"/>
      <c r="BA144" s="145" t="str">
        <f t="shared" si="610"/>
        <v/>
      </c>
      <c r="BB144" s="145" t="str">
        <f t="shared" si="611"/>
        <v/>
      </c>
      <c r="BC144" s="145" t="str">
        <f t="shared" si="612"/>
        <v/>
      </c>
      <c r="BD144" s="203" t="str">
        <f>IF(J144="","",COUNTIF($BC$14:BC144,BC144))</f>
        <v/>
      </c>
      <c r="BE144" s="1" t="str">
        <f t="shared" si="635"/>
        <v/>
      </c>
      <c r="BF144" s="447"/>
      <c r="BG144" s="447"/>
      <c r="BH144" s="447"/>
      <c r="BI144" s="447"/>
      <c r="BJ144" s="447"/>
      <c r="BK144" s="449"/>
      <c r="BL144" s="447"/>
      <c r="BM144" s="447"/>
      <c r="BP144" s="449"/>
      <c r="BQ144" s="447"/>
      <c r="BR144" s="447"/>
      <c r="BS144" s="447"/>
      <c r="BT144" s="447"/>
      <c r="BU144" s="447"/>
      <c r="BV144" s="447"/>
    </row>
    <row r="145" spans="1:74" s="1" customFormat="1" ht="18" customHeight="1" thickBot="1">
      <c r="A145" s="524"/>
      <c r="B145" s="346" t="s">
        <v>32</v>
      </c>
      <c r="C145" s="347"/>
      <c r="D145" s="355"/>
      <c r="E145" s="355"/>
      <c r="F145" s="356"/>
      <c r="G145" s="555"/>
      <c r="H145" s="555"/>
      <c r="I145" s="348" t="s">
        <v>33</v>
      </c>
      <c r="J145" s="349"/>
      <c r="K145" s="340" t="str">
        <f>IF(J145&gt;0,VLOOKUP(J145,女子登録情報!$J$1:$K$22,2,0),"")</f>
        <v/>
      </c>
      <c r="L145" s="350" t="s">
        <v>34</v>
      </c>
      <c r="M145" s="351"/>
      <c r="N145" s="341" t="str">
        <f t="shared" si="605"/>
        <v/>
      </c>
      <c r="O145" s="352"/>
      <c r="P145" s="567"/>
      <c r="Q145" s="568"/>
      <c r="R145" s="569"/>
      <c r="S145" s="558"/>
      <c r="T145" s="561"/>
      <c r="W145" s="168">
        <f t="shared" si="614"/>
        <v>0</v>
      </c>
      <c r="X145" s="447"/>
      <c r="Y145" s="145" t="str">
        <f t="shared" si="606"/>
        <v/>
      </c>
      <c r="Z145" s="145" t="str">
        <f t="shared" si="607"/>
        <v/>
      </c>
      <c r="AA145" s="145" t="str">
        <f t="shared" si="608"/>
        <v/>
      </c>
      <c r="AB145" s="145" t="str">
        <f t="shared" si="609"/>
        <v/>
      </c>
      <c r="AC145" s="178">
        <f t="shared" si="616"/>
        <v>0</v>
      </c>
      <c r="AD145" s="178" t="str">
        <f t="shared" si="645"/>
        <v/>
      </c>
      <c r="AE145" s="145" t="str">
        <f t="shared" si="618"/>
        <v/>
      </c>
      <c r="AF145" s="145" t="str">
        <f t="shared" si="619"/>
        <v/>
      </c>
      <c r="AG145" s="182" t="str">
        <f t="shared" si="620"/>
        <v/>
      </c>
      <c r="AH145" s="164">
        <f t="shared" si="621"/>
        <v>0</v>
      </c>
      <c r="AJ145" s="164">
        <f t="shared" si="622"/>
        <v>0</v>
      </c>
      <c r="AK145" s="164" t="str">
        <f t="shared" si="623"/>
        <v>00000</v>
      </c>
      <c r="AL145" s="188" t="str">
        <f t="shared" si="624"/>
        <v>0秒0</v>
      </c>
      <c r="AM145" s="189">
        <f t="shared" si="625"/>
        <v>0</v>
      </c>
      <c r="AN145" s="189" t="str">
        <f t="shared" si="626"/>
        <v>0</v>
      </c>
      <c r="AO145" s="189" t="str">
        <f t="shared" si="627"/>
        <v>0</v>
      </c>
      <c r="AP145" s="189" t="str">
        <f t="shared" si="628"/>
        <v>0m</v>
      </c>
      <c r="AQ145" s="189" t="str">
        <f t="shared" si="629"/>
        <v>点</v>
      </c>
      <c r="AR145" s="164">
        <f t="shared" si="630"/>
        <v>0</v>
      </c>
      <c r="AS145" s="144" t="str">
        <f t="shared" si="631"/>
        <v/>
      </c>
      <c r="AT145" s="164">
        <f t="shared" si="632"/>
        <v>0</v>
      </c>
      <c r="AU145" s="164">
        <f t="shared" si="633"/>
        <v>0</v>
      </c>
      <c r="AV145" s="164">
        <f t="shared" si="634"/>
        <v>0</v>
      </c>
      <c r="AW145" s="459"/>
      <c r="AX145" s="459"/>
      <c r="AY145" s="456"/>
      <c r="AZ145" s="576"/>
      <c r="BA145" s="145" t="str">
        <f t="shared" si="610"/>
        <v/>
      </c>
      <c r="BB145" s="145" t="str">
        <f t="shared" si="611"/>
        <v/>
      </c>
      <c r="BC145" s="145" t="str">
        <f t="shared" si="612"/>
        <v/>
      </c>
      <c r="BD145" s="203" t="str">
        <f>IF(J145="","",COUNTIF($BC$14:BC145,BC145))</f>
        <v/>
      </c>
      <c r="BE145" s="1" t="str">
        <f t="shared" si="635"/>
        <v/>
      </c>
      <c r="BF145" s="447"/>
      <c r="BG145" s="447"/>
      <c r="BH145" s="447"/>
      <c r="BI145" s="447"/>
      <c r="BJ145" s="447"/>
      <c r="BK145" s="450"/>
      <c r="BL145" s="447"/>
      <c r="BM145" s="447"/>
      <c r="BP145" s="450"/>
      <c r="BQ145" s="447"/>
      <c r="BR145" s="447"/>
      <c r="BS145" s="447"/>
      <c r="BT145" s="447"/>
      <c r="BU145" s="447"/>
      <c r="BV145" s="447"/>
    </row>
    <row r="146" spans="1:74" s="1" customFormat="1" ht="18" customHeight="1" thickTop="1" thickBot="1">
      <c r="A146" s="522">
        <v>45</v>
      </c>
      <c r="B146" s="570" t="s">
        <v>1224</v>
      </c>
      <c r="C146" s="572"/>
      <c r="D146" s="572" t="str">
        <f>IF(C146&gt;0,VLOOKUP(C146,女子登録情報!$A$1:$H$2000,3,0),"")</f>
        <v/>
      </c>
      <c r="E146" s="572" t="str">
        <f>IF(C146&gt;0,VLOOKUP(C146,女子登録情報!$A$1:$H$2000,4,0),"")</f>
        <v/>
      </c>
      <c r="F146" s="337" t="str">
        <f>IF(C146&gt;0,VLOOKUP(C146,女子登録情報!$A$1:$H$2000,8,0),"")</f>
        <v/>
      </c>
      <c r="G146" s="553" t="e">
        <f>IF(F147&gt;0,VLOOKUP(F147,女子登録情報!$M$2:$N$48,2,0),"")</f>
        <v>#N/A</v>
      </c>
      <c r="H146" s="553" t="str">
        <f t="shared" ref="H146" si="646">IF(C146&gt;0,TEXT(C146,"100000000"),"000000000")</f>
        <v>000000000</v>
      </c>
      <c r="I146" s="338" t="s">
        <v>26</v>
      </c>
      <c r="J146" s="339"/>
      <c r="K146" s="340" t="str">
        <f>IF(J146&gt;0,VLOOKUP(J146,女子登録情報!$J$1:$K$22,2,0),"")</f>
        <v/>
      </c>
      <c r="L146" s="338" t="s">
        <v>29</v>
      </c>
      <c r="M146" s="185"/>
      <c r="N146" s="341" t="str">
        <f t="shared" si="605"/>
        <v/>
      </c>
      <c r="O146" s="342"/>
      <c r="P146" s="540"/>
      <c r="Q146" s="541"/>
      <c r="R146" s="542"/>
      <c r="S146" s="556"/>
      <c r="T146" s="559"/>
      <c r="W146" s="168">
        <f t="shared" si="614"/>
        <v>0</v>
      </c>
      <c r="X146" s="447" t="str">
        <f t="shared" ref="X146" si="647">IF(C146="","",C146)</f>
        <v/>
      </c>
      <c r="Y146" s="145" t="str">
        <f t="shared" si="606"/>
        <v/>
      </c>
      <c r="Z146" s="145" t="str">
        <f t="shared" si="607"/>
        <v/>
      </c>
      <c r="AA146" s="145" t="str">
        <f t="shared" si="608"/>
        <v/>
      </c>
      <c r="AB146" s="145" t="str">
        <f t="shared" si="609"/>
        <v/>
      </c>
      <c r="AC146" s="178">
        <f t="shared" si="616"/>
        <v>0</v>
      </c>
      <c r="AD146" s="178" t="str">
        <f t="shared" ref="AD146" si="648">IF(D146="","",D146)</f>
        <v/>
      </c>
      <c r="AE146" s="145" t="str">
        <f t="shared" si="618"/>
        <v/>
      </c>
      <c r="AF146" s="145" t="str">
        <f t="shared" si="619"/>
        <v/>
      </c>
      <c r="AG146" s="182" t="str">
        <f t="shared" si="620"/>
        <v/>
      </c>
      <c r="AH146" s="164">
        <f t="shared" si="621"/>
        <v>0</v>
      </c>
      <c r="AJ146" s="164">
        <f t="shared" si="622"/>
        <v>0</v>
      </c>
      <c r="AK146" s="164" t="str">
        <f t="shared" si="623"/>
        <v>00000</v>
      </c>
      <c r="AL146" s="188" t="str">
        <f t="shared" si="624"/>
        <v>0秒0</v>
      </c>
      <c r="AM146" s="189">
        <f t="shared" si="625"/>
        <v>0</v>
      </c>
      <c r="AN146" s="189" t="str">
        <f t="shared" si="626"/>
        <v>0</v>
      </c>
      <c r="AO146" s="189" t="str">
        <f t="shared" si="627"/>
        <v>0</v>
      </c>
      <c r="AP146" s="189" t="str">
        <f t="shared" si="628"/>
        <v>0m</v>
      </c>
      <c r="AQ146" s="189" t="str">
        <f t="shared" si="629"/>
        <v>点</v>
      </c>
      <c r="AR146" s="164">
        <f t="shared" si="630"/>
        <v>0</v>
      </c>
      <c r="AS146" s="144" t="str">
        <f t="shared" si="631"/>
        <v/>
      </c>
      <c r="AT146" s="164">
        <f t="shared" si="632"/>
        <v>0</v>
      </c>
      <c r="AU146" s="164">
        <f t="shared" si="633"/>
        <v>0</v>
      </c>
      <c r="AV146" s="164">
        <f t="shared" si="634"/>
        <v>0</v>
      </c>
      <c r="AW146" s="457">
        <f>IF(S146="",0,COUNTA($S$14:S148))</f>
        <v>0</v>
      </c>
      <c r="AX146" s="457">
        <f>IF(T146="",0,COUNTA($T$14:T148))</f>
        <v>0</v>
      </c>
      <c r="AY146" s="454">
        <f>IF(OR($K146="20200",$K147="20200",$K148="20200"),COUNTIF($K$14:K148,"20200"),0)</f>
        <v>0</v>
      </c>
      <c r="AZ146" s="574">
        <f>IF($AY146=0,0,INDEX($M146:$M148,MATCH("20200",$K146:$K148,0),1))</f>
        <v>0</v>
      </c>
      <c r="BA146" s="145" t="str">
        <f t="shared" si="610"/>
        <v/>
      </c>
      <c r="BB146" s="145" t="str">
        <f t="shared" si="611"/>
        <v/>
      </c>
      <c r="BC146" s="145" t="str">
        <f t="shared" si="612"/>
        <v/>
      </c>
      <c r="BD146" s="203" t="str">
        <f>IF(J146="","",COUNTIF($BC$14:BC146,BC146))</f>
        <v/>
      </c>
      <c r="BE146" s="1" t="str">
        <f t="shared" si="635"/>
        <v/>
      </c>
      <c r="BF146" s="447" t="str">
        <f>IF(D146="","",COUNTIF($AD$14:AD146,AD146))</f>
        <v/>
      </c>
      <c r="BG146" s="447">
        <f t="shared" ref="BG146" si="649">IF(BF146=1,BF146,0)</f>
        <v>0</v>
      </c>
      <c r="BH146" s="447" t="str">
        <f t="shared" ref="BH146:BJ146" si="650">IF(D146="","",$BL146)</f>
        <v/>
      </c>
      <c r="BI146" s="447" t="str">
        <f t="shared" si="650"/>
        <v/>
      </c>
      <c r="BJ146" s="447" t="str">
        <f t="shared" si="650"/>
        <v/>
      </c>
      <c r="BK146" s="448" t="str">
        <f t="shared" ref="BK146" si="651">IFERROR(IF(G146="","",BL146),"")</f>
        <v/>
      </c>
      <c r="BL146" s="447">
        <v>45</v>
      </c>
      <c r="BM146" s="447">
        <f t="shared" ref="BM146" si="652">IF(C146&gt;0,"",IF(COUNTIF(BH146:BK148,BL146)=4,"",1))</f>
        <v>1</v>
      </c>
      <c r="BP146" s="448" t="str">
        <f t="shared" ref="BP146" si="653">IF(AD146="","",IF(AND(COUNTA(J146:J148)=0,COUNTA(S146:T148)=0),1,""))</f>
        <v/>
      </c>
      <c r="BQ146" s="447">
        <f t="shared" ref="BQ146" si="654">IF(AND($AD146="",COUNTA(S146)&gt;0),1,0)</f>
        <v>0</v>
      </c>
      <c r="BR146" s="447">
        <f t="shared" ref="BR146" si="655">IF(AND($AD146="",COUNTA(T146)&gt;0),1,0)</f>
        <v>0</v>
      </c>
      <c r="BS146" s="447" t="str">
        <f t="shared" ref="BS146" si="656">D146&amp;"-"&amp;S146</f>
        <v>-</v>
      </c>
      <c r="BT146" s="447" t="str">
        <f>IF(S146="","",COUNTIF($BS$14:BS146,BS146))</f>
        <v/>
      </c>
      <c r="BU146" s="447" t="str">
        <f t="shared" ref="BU146" si="657">D146&amp;"-"&amp;T146</f>
        <v>-</v>
      </c>
      <c r="BV146" s="447" t="str">
        <f>IF(T146="","",COUNTIF($BU$14:BU146,BU146))</f>
        <v/>
      </c>
    </row>
    <row r="147" spans="1:74" s="1" customFormat="1" ht="18" customHeight="1" thickBot="1">
      <c r="A147" s="523"/>
      <c r="B147" s="571"/>
      <c r="C147" s="573"/>
      <c r="D147" s="573"/>
      <c r="E147" s="573"/>
      <c r="F147" s="343" t="str">
        <f>IF(C146&gt;0,VLOOKUP(C146,女子登録情報!$A$1:$H$2000,5,0),"")</f>
        <v/>
      </c>
      <c r="G147" s="554"/>
      <c r="H147" s="554"/>
      <c r="I147" s="344" t="s">
        <v>30</v>
      </c>
      <c r="J147" s="339"/>
      <c r="K147" s="340" t="str">
        <f>IF(J147&gt;0,VLOOKUP(J147,女子登録情報!$J$1:$K$22,2,0),"")</f>
        <v/>
      </c>
      <c r="L147" s="344" t="s">
        <v>31</v>
      </c>
      <c r="M147" s="345"/>
      <c r="N147" s="341" t="str">
        <f t="shared" si="605"/>
        <v/>
      </c>
      <c r="O147" s="342"/>
      <c r="P147" s="562"/>
      <c r="Q147" s="563"/>
      <c r="R147" s="564"/>
      <c r="S147" s="557"/>
      <c r="T147" s="560"/>
      <c r="W147" s="168">
        <f t="shared" si="614"/>
        <v>0</v>
      </c>
      <c r="X147" s="447"/>
      <c r="Y147" s="145" t="str">
        <f t="shared" si="606"/>
        <v/>
      </c>
      <c r="Z147" s="145" t="str">
        <f t="shared" si="607"/>
        <v/>
      </c>
      <c r="AA147" s="145" t="str">
        <f t="shared" si="608"/>
        <v/>
      </c>
      <c r="AB147" s="145" t="str">
        <f t="shared" si="609"/>
        <v/>
      </c>
      <c r="AC147" s="178">
        <f t="shared" si="616"/>
        <v>0</v>
      </c>
      <c r="AD147" s="178" t="str">
        <f t="shared" ref="AD147:AD148" si="658">AD146</f>
        <v/>
      </c>
      <c r="AE147" s="145" t="str">
        <f t="shared" si="618"/>
        <v/>
      </c>
      <c r="AF147" s="145" t="str">
        <f t="shared" si="619"/>
        <v/>
      </c>
      <c r="AG147" s="182" t="str">
        <f t="shared" si="620"/>
        <v/>
      </c>
      <c r="AH147" s="164">
        <f t="shared" si="621"/>
        <v>0</v>
      </c>
      <c r="AJ147" s="164">
        <f t="shared" si="622"/>
        <v>0</v>
      </c>
      <c r="AK147" s="164" t="str">
        <f t="shared" si="623"/>
        <v>00000</v>
      </c>
      <c r="AL147" s="188" t="str">
        <f t="shared" si="624"/>
        <v>0秒0</v>
      </c>
      <c r="AM147" s="189">
        <f t="shared" si="625"/>
        <v>0</v>
      </c>
      <c r="AN147" s="189" t="str">
        <f t="shared" si="626"/>
        <v>0</v>
      </c>
      <c r="AO147" s="189" t="str">
        <f t="shared" si="627"/>
        <v>0</v>
      </c>
      <c r="AP147" s="189" t="str">
        <f t="shared" si="628"/>
        <v>0m</v>
      </c>
      <c r="AQ147" s="189" t="str">
        <f t="shared" si="629"/>
        <v>点</v>
      </c>
      <c r="AR147" s="164">
        <f t="shared" si="630"/>
        <v>0</v>
      </c>
      <c r="AS147" s="144" t="str">
        <f t="shared" si="631"/>
        <v/>
      </c>
      <c r="AT147" s="164">
        <f t="shared" si="632"/>
        <v>0</v>
      </c>
      <c r="AU147" s="164">
        <f t="shared" si="633"/>
        <v>0</v>
      </c>
      <c r="AV147" s="164">
        <f t="shared" si="634"/>
        <v>0</v>
      </c>
      <c r="AW147" s="458"/>
      <c r="AX147" s="458"/>
      <c r="AY147" s="455"/>
      <c r="AZ147" s="575"/>
      <c r="BA147" s="145" t="str">
        <f t="shared" si="610"/>
        <v/>
      </c>
      <c r="BB147" s="145" t="str">
        <f t="shared" si="611"/>
        <v/>
      </c>
      <c r="BC147" s="145" t="str">
        <f t="shared" si="612"/>
        <v/>
      </c>
      <c r="BD147" s="203" t="str">
        <f>IF(J147="","",COUNTIF($BC$14:BC147,BC147))</f>
        <v/>
      </c>
      <c r="BE147" s="1" t="str">
        <f t="shared" si="635"/>
        <v/>
      </c>
      <c r="BF147" s="447"/>
      <c r="BG147" s="447"/>
      <c r="BH147" s="447"/>
      <c r="BI147" s="447"/>
      <c r="BJ147" s="447"/>
      <c r="BK147" s="449"/>
      <c r="BL147" s="447"/>
      <c r="BM147" s="447"/>
      <c r="BP147" s="449"/>
      <c r="BQ147" s="447"/>
      <c r="BR147" s="447"/>
      <c r="BS147" s="447"/>
      <c r="BT147" s="447"/>
      <c r="BU147" s="447"/>
      <c r="BV147" s="447"/>
    </row>
    <row r="148" spans="1:74" s="1" customFormat="1" ht="18" customHeight="1" thickBot="1">
      <c r="A148" s="524"/>
      <c r="B148" s="346" t="s">
        <v>32</v>
      </c>
      <c r="C148" s="347"/>
      <c r="D148" s="355"/>
      <c r="E148" s="355"/>
      <c r="F148" s="356"/>
      <c r="G148" s="555"/>
      <c r="H148" s="555"/>
      <c r="I148" s="348" t="s">
        <v>33</v>
      </c>
      <c r="J148" s="349"/>
      <c r="K148" s="340" t="str">
        <f>IF(J148&gt;0,VLOOKUP(J148,女子登録情報!$J$1:$K$22,2,0),"")</f>
        <v/>
      </c>
      <c r="L148" s="350" t="s">
        <v>34</v>
      </c>
      <c r="M148" s="351"/>
      <c r="N148" s="341" t="str">
        <f t="shared" si="605"/>
        <v/>
      </c>
      <c r="O148" s="352"/>
      <c r="P148" s="567"/>
      <c r="Q148" s="568"/>
      <c r="R148" s="569"/>
      <c r="S148" s="558"/>
      <c r="T148" s="561"/>
      <c r="W148" s="168">
        <f t="shared" si="614"/>
        <v>0</v>
      </c>
      <c r="X148" s="447"/>
      <c r="Y148" s="145" t="str">
        <f t="shared" si="606"/>
        <v/>
      </c>
      <c r="Z148" s="145" t="str">
        <f t="shared" si="607"/>
        <v/>
      </c>
      <c r="AA148" s="145" t="str">
        <f t="shared" si="608"/>
        <v/>
      </c>
      <c r="AB148" s="145" t="str">
        <f t="shared" si="609"/>
        <v/>
      </c>
      <c r="AC148" s="178">
        <f t="shared" si="616"/>
        <v>0</v>
      </c>
      <c r="AD148" s="178" t="str">
        <f t="shared" si="658"/>
        <v/>
      </c>
      <c r="AE148" s="145" t="str">
        <f t="shared" si="618"/>
        <v/>
      </c>
      <c r="AF148" s="145" t="str">
        <f t="shared" si="619"/>
        <v/>
      </c>
      <c r="AG148" s="182" t="str">
        <f t="shared" si="620"/>
        <v/>
      </c>
      <c r="AH148" s="164">
        <f t="shared" si="621"/>
        <v>0</v>
      </c>
      <c r="AJ148" s="164">
        <f t="shared" si="622"/>
        <v>0</v>
      </c>
      <c r="AK148" s="164" t="str">
        <f t="shared" si="623"/>
        <v>00000</v>
      </c>
      <c r="AL148" s="188" t="str">
        <f t="shared" si="624"/>
        <v>0秒0</v>
      </c>
      <c r="AM148" s="189">
        <f t="shared" si="625"/>
        <v>0</v>
      </c>
      <c r="AN148" s="189" t="str">
        <f t="shared" si="626"/>
        <v>0</v>
      </c>
      <c r="AO148" s="189" t="str">
        <f t="shared" si="627"/>
        <v>0</v>
      </c>
      <c r="AP148" s="189" t="str">
        <f t="shared" si="628"/>
        <v>0m</v>
      </c>
      <c r="AQ148" s="189" t="str">
        <f t="shared" si="629"/>
        <v>点</v>
      </c>
      <c r="AR148" s="164">
        <f t="shared" si="630"/>
        <v>0</v>
      </c>
      <c r="AS148" s="144" t="str">
        <f t="shared" si="631"/>
        <v/>
      </c>
      <c r="AT148" s="164">
        <f t="shared" si="632"/>
        <v>0</v>
      </c>
      <c r="AU148" s="164">
        <f t="shared" si="633"/>
        <v>0</v>
      </c>
      <c r="AV148" s="164">
        <f t="shared" si="634"/>
        <v>0</v>
      </c>
      <c r="AW148" s="459"/>
      <c r="AX148" s="459"/>
      <c r="AY148" s="456"/>
      <c r="AZ148" s="576"/>
      <c r="BA148" s="145" t="str">
        <f t="shared" si="610"/>
        <v/>
      </c>
      <c r="BB148" s="145" t="str">
        <f t="shared" si="611"/>
        <v/>
      </c>
      <c r="BC148" s="145" t="str">
        <f t="shared" si="612"/>
        <v/>
      </c>
      <c r="BD148" s="203" t="str">
        <f>IF(J148="","",COUNTIF($BC$14:BC148,BC148))</f>
        <v/>
      </c>
      <c r="BE148" s="1" t="str">
        <f t="shared" si="635"/>
        <v/>
      </c>
      <c r="BF148" s="447"/>
      <c r="BG148" s="447"/>
      <c r="BH148" s="447"/>
      <c r="BI148" s="447"/>
      <c r="BJ148" s="447"/>
      <c r="BK148" s="450"/>
      <c r="BL148" s="447"/>
      <c r="BM148" s="447"/>
      <c r="BP148" s="450"/>
      <c r="BQ148" s="447"/>
      <c r="BR148" s="447"/>
      <c r="BS148" s="447"/>
      <c r="BT148" s="447"/>
      <c r="BU148" s="447"/>
      <c r="BV148" s="447"/>
    </row>
    <row r="149" spans="1:74" s="1" customFormat="1" ht="18" customHeight="1" thickTop="1" thickBot="1">
      <c r="A149" s="522">
        <v>46</v>
      </c>
      <c r="B149" s="570" t="s">
        <v>1224</v>
      </c>
      <c r="C149" s="572"/>
      <c r="D149" s="572" t="str">
        <f>IF(C149&gt;0,VLOOKUP(C149,女子登録情報!$A$1:$H$2000,3,0),"")</f>
        <v/>
      </c>
      <c r="E149" s="572" t="str">
        <f>IF(C149&gt;0,VLOOKUP(C149,女子登録情報!$A$1:$H$2000,4,0),"")</f>
        <v/>
      </c>
      <c r="F149" s="337" t="str">
        <f>IF(C149&gt;0,VLOOKUP(C149,女子登録情報!$A$1:$H$2000,8,0),"")</f>
        <v/>
      </c>
      <c r="G149" s="553" t="e">
        <f>IF(F150&gt;0,VLOOKUP(F150,女子登録情報!$M$2:$N$48,2,0),"")</f>
        <v>#N/A</v>
      </c>
      <c r="H149" s="553" t="str">
        <f t="shared" ref="H149" si="659">IF(C149&gt;0,TEXT(C149,"100000000"),"000000000")</f>
        <v>000000000</v>
      </c>
      <c r="I149" s="338" t="s">
        <v>26</v>
      </c>
      <c r="J149" s="339"/>
      <c r="K149" s="340" t="str">
        <f>IF(J149&gt;0,VLOOKUP(J149,女子登録情報!$J$1:$K$22,2,0),"")</f>
        <v/>
      </c>
      <c r="L149" s="338" t="s">
        <v>29</v>
      </c>
      <c r="M149" s="185"/>
      <c r="N149" s="341" t="str">
        <f t="shared" si="605"/>
        <v/>
      </c>
      <c r="O149" s="342"/>
      <c r="P149" s="540"/>
      <c r="Q149" s="541"/>
      <c r="R149" s="542"/>
      <c r="S149" s="556"/>
      <c r="T149" s="559"/>
      <c r="W149" s="168">
        <f t="shared" si="614"/>
        <v>0</v>
      </c>
      <c r="X149" s="447" t="str">
        <f t="shared" ref="X149" si="660">IF(C149="","",C149)</f>
        <v/>
      </c>
      <c r="Y149" s="145" t="str">
        <f t="shared" si="606"/>
        <v/>
      </c>
      <c r="Z149" s="145" t="str">
        <f t="shared" si="607"/>
        <v/>
      </c>
      <c r="AA149" s="145" t="str">
        <f t="shared" si="608"/>
        <v/>
      </c>
      <c r="AB149" s="145" t="str">
        <f t="shared" si="609"/>
        <v/>
      </c>
      <c r="AC149" s="178">
        <f t="shared" si="616"/>
        <v>0</v>
      </c>
      <c r="AD149" s="178" t="str">
        <f t="shared" ref="AD149" si="661">IF(D149="","",D149)</f>
        <v/>
      </c>
      <c r="AE149" s="145" t="str">
        <f t="shared" si="618"/>
        <v/>
      </c>
      <c r="AF149" s="145" t="str">
        <f t="shared" si="619"/>
        <v/>
      </c>
      <c r="AG149" s="182" t="str">
        <f t="shared" si="620"/>
        <v/>
      </c>
      <c r="AH149" s="164">
        <f t="shared" si="621"/>
        <v>0</v>
      </c>
      <c r="AJ149" s="164">
        <f t="shared" si="622"/>
        <v>0</v>
      </c>
      <c r="AK149" s="164" t="str">
        <f t="shared" si="623"/>
        <v>00000</v>
      </c>
      <c r="AL149" s="188" t="str">
        <f t="shared" si="624"/>
        <v>0秒0</v>
      </c>
      <c r="AM149" s="189">
        <f t="shared" si="625"/>
        <v>0</v>
      </c>
      <c r="AN149" s="189" t="str">
        <f t="shared" si="626"/>
        <v>0</v>
      </c>
      <c r="AO149" s="189" t="str">
        <f t="shared" si="627"/>
        <v>0</v>
      </c>
      <c r="AP149" s="189" t="str">
        <f t="shared" si="628"/>
        <v>0m</v>
      </c>
      <c r="AQ149" s="189" t="str">
        <f t="shared" si="629"/>
        <v>点</v>
      </c>
      <c r="AR149" s="164">
        <f t="shared" si="630"/>
        <v>0</v>
      </c>
      <c r="AS149" s="144" t="str">
        <f t="shared" si="631"/>
        <v/>
      </c>
      <c r="AT149" s="164">
        <f t="shared" si="632"/>
        <v>0</v>
      </c>
      <c r="AU149" s="164">
        <f t="shared" si="633"/>
        <v>0</v>
      </c>
      <c r="AV149" s="164">
        <f t="shared" si="634"/>
        <v>0</v>
      </c>
      <c r="AW149" s="457">
        <f>IF(S149="",0,COUNTA($S$14:S151))</f>
        <v>0</v>
      </c>
      <c r="AX149" s="457">
        <f>IF(T149="",0,COUNTA($T$14:T151))</f>
        <v>0</v>
      </c>
      <c r="AY149" s="454">
        <f>IF(OR($K149="20200",$K150="20200",$K151="20200"),COUNTIF($K$14:K151,"20200"),0)</f>
        <v>0</v>
      </c>
      <c r="AZ149" s="574">
        <f>IF($AY149=0,0,INDEX($M149:$M151,MATCH("20200",$K149:$K151,0),1))</f>
        <v>0</v>
      </c>
      <c r="BA149" s="145" t="str">
        <f t="shared" si="610"/>
        <v/>
      </c>
      <c r="BB149" s="145" t="str">
        <f t="shared" si="611"/>
        <v/>
      </c>
      <c r="BC149" s="145" t="str">
        <f t="shared" si="612"/>
        <v/>
      </c>
      <c r="BD149" s="203" t="str">
        <f>IF(J149="","",COUNTIF($BC$14:BC149,BC149))</f>
        <v/>
      </c>
      <c r="BE149" s="1" t="str">
        <f t="shared" si="635"/>
        <v/>
      </c>
      <c r="BF149" s="447" t="str">
        <f>IF(D149="","",COUNTIF($AD$14:AD149,AD149))</f>
        <v/>
      </c>
      <c r="BG149" s="447">
        <f t="shared" ref="BG149" si="662">IF(BF149=1,BF149,0)</f>
        <v>0</v>
      </c>
      <c r="BH149" s="447" t="str">
        <f t="shared" ref="BH149:BJ149" si="663">IF(D149="","",$BL149)</f>
        <v/>
      </c>
      <c r="BI149" s="447" t="str">
        <f t="shared" si="663"/>
        <v/>
      </c>
      <c r="BJ149" s="447" t="str">
        <f t="shared" si="663"/>
        <v/>
      </c>
      <c r="BK149" s="448" t="str">
        <f t="shared" ref="BK149" si="664">IFERROR(IF(G149="","",BL149),"")</f>
        <v/>
      </c>
      <c r="BL149" s="447">
        <v>46</v>
      </c>
      <c r="BM149" s="447">
        <f t="shared" ref="BM149" si="665">IF(C149&gt;0,"",IF(COUNTIF(BH149:BK151,BL149)=4,"",1))</f>
        <v>1</v>
      </c>
      <c r="BP149" s="448" t="str">
        <f t="shared" ref="BP149" si="666">IF(AD149="","",IF(AND(COUNTA(J149:J151)=0,COUNTA(S149:T151)=0),1,""))</f>
        <v/>
      </c>
      <c r="BQ149" s="447">
        <f t="shared" ref="BQ149" si="667">IF(AND($AD149="",COUNTA(S149)&gt;0),1,0)</f>
        <v>0</v>
      </c>
      <c r="BR149" s="447">
        <f t="shared" ref="BR149" si="668">IF(AND($AD149="",COUNTA(T149)&gt;0),1,0)</f>
        <v>0</v>
      </c>
      <c r="BS149" s="447" t="str">
        <f t="shared" ref="BS149" si="669">D149&amp;"-"&amp;S149</f>
        <v>-</v>
      </c>
      <c r="BT149" s="447" t="str">
        <f>IF(S149="","",COUNTIF($BS$14:BS149,BS149))</f>
        <v/>
      </c>
      <c r="BU149" s="447" t="str">
        <f t="shared" ref="BU149" si="670">D149&amp;"-"&amp;T149</f>
        <v>-</v>
      </c>
      <c r="BV149" s="447" t="str">
        <f>IF(T149="","",COUNTIF($BU$14:BU149,BU149))</f>
        <v/>
      </c>
    </row>
    <row r="150" spans="1:74" s="1" customFormat="1" ht="18" customHeight="1" thickBot="1">
      <c r="A150" s="523"/>
      <c r="B150" s="571"/>
      <c r="C150" s="573"/>
      <c r="D150" s="573"/>
      <c r="E150" s="573"/>
      <c r="F150" s="343" t="str">
        <f>IF(C149&gt;0,VLOOKUP(C149,女子登録情報!$A$1:$H$2000,5,0),"")</f>
        <v/>
      </c>
      <c r="G150" s="554"/>
      <c r="H150" s="554"/>
      <c r="I150" s="344" t="s">
        <v>30</v>
      </c>
      <c r="J150" s="339"/>
      <c r="K150" s="340" t="str">
        <f>IF(J150&gt;0,VLOOKUP(J150,女子登録情報!$J$1:$K$22,2,0),"")</f>
        <v/>
      </c>
      <c r="L150" s="344" t="s">
        <v>31</v>
      </c>
      <c r="M150" s="345"/>
      <c r="N150" s="341" t="str">
        <f t="shared" si="605"/>
        <v/>
      </c>
      <c r="O150" s="342"/>
      <c r="P150" s="562"/>
      <c r="Q150" s="563"/>
      <c r="R150" s="564"/>
      <c r="S150" s="557"/>
      <c r="T150" s="560"/>
      <c r="W150" s="168">
        <f t="shared" si="614"/>
        <v>0</v>
      </c>
      <c r="X150" s="447"/>
      <c r="Y150" s="145" t="str">
        <f t="shared" si="606"/>
        <v/>
      </c>
      <c r="Z150" s="145" t="str">
        <f t="shared" si="607"/>
        <v/>
      </c>
      <c r="AA150" s="145" t="str">
        <f t="shared" si="608"/>
        <v/>
      </c>
      <c r="AB150" s="145" t="str">
        <f t="shared" si="609"/>
        <v/>
      </c>
      <c r="AC150" s="178">
        <f t="shared" si="616"/>
        <v>0</v>
      </c>
      <c r="AD150" s="178" t="str">
        <f t="shared" ref="AD150:AD151" si="671">AD149</f>
        <v/>
      </c>
      <c r="AE150" s="145" t="str">
        <f t="shared" si="618"/>
        <v/>
      </c>
      <c r="AF150" s="145" t="str">
        <f t="shared" si="619"/>
        <v/>
      </c>
      <c r="AG150" s="182" t="str">
        <f t="shared" si="620"/>
        <v/>
      </c>
      <c r="AH150" s="164">
        <f t="shared" si="621"/>
        <v>0</v>
      </c>
      <c r="AJ150" s="164">
        <f t="shared" si="622"/>
        <v>0</v>
      </c>
      <c r="AK150" s="164" t="str">
        <f t="shared" si="623"/>
        <v>00000</v>
      </c>
      <c r="AL150" s="188" t="str">
        <f t="shared" si="624"/>
        <v>0秒0</v>
      </c>
      <c r="AM150" s="189">
        <f t="shared" si="625"/>
        <v>0</v>
      </c>
      <c r="AN150" s="189" t="str">
        <f t="shared" si="626"/>
        <v>0</v>
      </c>
      <c r="AO150" s="189" t="str">
        <f t="shared" si="627"/>
        <v>0</v>
      </c>
      <c r="AP150" s="189" t="str">
        <f t="shared" si="628"/>
        <v>0m</v>
      </c>
      <c r="AQ150" s="189" t="str">
        <f t="shared" si="629"/>
        <v>点</v>
      </c>
      <c r="AR150" s="164">
        <f t="shared" si="630"/>
        <v>0</v>
      </c>
      <c r="AS150" s="144" t="str">
        <f t="shared" si="631"/>
        <v/>
      </c>
      <c r="AT150" s="164">
        <f t="shared" si="632"/>
        <v>0</v>
      </c>
      <c r="AU150" s="164">
        <f t="shared" si="633"/>
        <v>0</v>
      </c>
      <c r="AV150" s="164">
        <f t="shared" si="634"/>
        <v>0</v>
      </c>
      <c r="AW150" s="458"/>
      <c r="AX150" s="458"/>
      <c r="AY150" s="455"/>
      <c r="AZ150" s="575"/>
      <c r="BA150" s="145" t="str">
        <f t="shared" si="610"/>
        <v/>
      </c>
      <c r="BB150" s="145" t="str">
        <f t="shared" si="611"/>
        <v/>
      </c>
      <c r="BC150" s="145" t="str">
        <f t="shared" si="612"/>
        <v/>
      </c>
      <c r="BD150" s="203" t="str">
        <f>IF(J150="","",COUNTIF($BC$14:BC150,BC150))</f>
        <v/>
      </c>
      <c r="BE150" s="1" t="str">
        <f t="shared" si="635"/>
        <v/>
      </c>
      <c r="BF150" s="447"/>
      <c r="BG150" s="447"/>
      <c r="BH150" s="447"/>
      <c r="BI150" s="447"/>
      <c r="BJ150" s="447"/>
      <c r="BK150" s="449"/>
      <c r="BL150" s="447"/>
      <c r="BM150" s="447"/>
      <c r="BP150" s="449"/>
      <c r="BQ150" s="447"/>
      <c r="BR150" s="447"/>
      <c r="BS150" s="447"/>
      <c r="BT150" s="447"/>
      <c r="BU150" s="447"/>
      <c r="BV150" s="447"/>
    </row>
    <row r="151" spans="1:74" s="1" customFormat="1" ht="18" customHeight="1" thickBot="1">
      <c r="A151" s="524"/>
      <c r="B151" s="346" t="s">
        <v>32</v>
      </c>
      <c r="C151" s="347"/>
      <c r="D151" s="355"/>
      <c r="E151" s="355"/>
      <c r="F151" s="356"/>
      <c r="G151" s="555"/>
      <c r="H151" s="555"/>
      <c r="I151" s="348" t="s">
        <v>33</v>
      </c>
      <c r="J151" s="349"/>
      <c r="K151" s="340" t="str">
        <f>IF(J151&gt;0,VLOOKUP(J151,女子登録情報!$J$1:$K$22,2,0),"")</f>
        <v/>
      </c>
      <c r="L151" s="350" t="s">
        <v>34</v>
      </c>
      <c r="M151" s="351"/>
      <c r="N151" s="341" t="str">
        <f t="shared" si="605"/>
        <v/>
      </c>
      <c r="O151" s="352"/>
      <c r="P151" s="567"/>
      <c r="Q151" s="568"/>
      <c r="R151" s="569"/>
      <c r="S151" s="558"/>
      <c r="T151" s="561"/>
      <c r="W151" s="168">
        <f t="shared" si="614"/>
        <v>0</v>
      </c>
      <c r="X151" s="447"/>
      <c r="Y151" s="145" t="str">
        <f t="shared" si="606"/>
        <v/>
      </c>
      <c r="Z151" s="145" t="str">
        <f t="shared" si="607"/>
        <v/>
      </c>
      <c r="AA151" s="145" t="str">
        <f t="shared" si="608"/>
        <v/>
      </c>
      <c r="AB151" s="145" t="str">
        <f t="shared" si="609"/>
        <v/>
      </c>
      <c r="AC151" s="178">
        <f t="shared" si="616"/>
        <v>0</v>
      </c>
      <c r="AD151" s="178" t="str">
        <f t="shared" si="671"/>
        <v/>
      </c>
      <c r="AE151" s="145" t="str">
        <f t="shared" si="618"/>
        <v/>
      </c>
      <c r="AF151" s="145" t="str">
        <f t="shared" si="619"/>
        <v/>
      </c>
      <c r="AG151" s="182" t="str">
        <f t="shared" si="620"/>
        <v/>
      </c>
      <c r="AH151" s="164">
        <f t="shared" si="621"/>
        <v>0</v>
      </c>
      <c r="AJ151" s="164">
        <f t="shared" si="622"/>
        <v>0</v>
      </c>
      <c r="AK151" s="164" t="str">
        <f t="shared" si="623"/>
        <v>00000</v>
      </c>
      <c r="AL151" s="188" t="str">
        <f t="shared" si="624"/>
        <v>0秒0</v>
      </c>
      <c r="AM151" s="189">
        <f t="shared" si="625"/>
        <v>0</v>
      </c>
      <c r="AN151" s="189" t="str">
        <f t="shared" si="626"/>
        <v>0</v>
      </c>
      <c r="AO151" s="189" t="str">
        <f t="shared" si="627"/>
        <v>0</v>
      </c>
      <c r="AP151" s="189" t="str">
        <f t="shared" si="628"/>
        <v>0m</v>
      </c>
      <c r="AQ151" s="189" t="str">
        <f t="shared" si="629"/>
        <v>点</v>
      </c>
      <c r="AR151" s="164">
        <f t="shared" si="630"/>
        <v>0</v>
      </c>
      <c r="AS151" s="144" t="str">
        <f t="shared" si="631"/>
        <v/>
      </c>
      <c r="AT151" s="164">
        <f t="shared" si="632"/>
        <v>0</v>
      </c>
      <c r="AU151" s="164">
        <f t="shared" si="633"/>
        <v>0</v>
      </c>
      <c r="AV151" s="164">
        <f t="shared" si="634"/>
        <v>0</v>
      </c>
      <c r="AW151" s="459"/>
      <c r="AX151" s="459"/>
      <c r="AY151" s="456"/>
      <c r="AZ151" s="576"/>
      <c r="BA151" s="145" t="str">
        <f t="shared" si="610"/>
        <v/>
      </c>
      <c r="BB151" s="145" t="str">
        <f t="shared" si="611"/>
        <v/>
      </c>
      <c r="BC151" s="145" t="str">
        <f t="shared" si="612"/>
        <v/>
      </c>
      <c r="BD151" s="203" t="str">
        <f>IF(J151="","",COUNTIF($BC$14:BC151,BC151))</f>
        <v/>
      </c>
      <c r="BE151" s="1" t="str">
        <f t="shared" si="635"/>
        <v/>
      </c>
      <c r="BF151" s="447"/>
      <c r="BG151" s="447"/>
      <c r="BH151" s="447"/>
      <c r="BI151" s="447"/>
      <c r="BJ151" s="447"/>
      <c r="BK151" s="450"/>
      <c r="BL151" s="447"/>
      <c r="BM151" s="447"/>
      <c r="BP151" s="450"/>
      <c r="BQ151" s="447"/>
      <c r="BR151" s="447"/>
      <c r="BS151" s="447"/>
      <c r="BT151" s="447"/>
      <c r="BU151" s="447"/>
      <c r="BV151" s="447"/>
    </row>
    <row r="152" spans="1:74" s="1" customFormat="1" ht="18" customHeight="1" thickTop="1" thickBot="1">
      <c r="A152" s="522">
        <v>47</v>
      </c>
      <c r="B152" s="570" t="s">
        <v>1224</v>
      </c>
      <c r="C152" s="572"/>
      <c r="D152" s="572" t="str">
        <f>IF(C152&gt;0,VLOOKUP(C152,女子登録情報!$A$1:$H$2000,3,0),"")</f>
        <v/>
      </c>
      <c r="E152" s="572" t="str">
        <f>IF(C152&gt;0,VLOOKUP(C152,女子登録情報!$A$1:$H$2000,4,0),"")</f>
        <v/>
      </c>
      <c r="F152" s="337" t="str">
        <f>IF(C152&gt;0,VLOOKUP(C152,女子登録情報!$A$1:$H$2000,8,0),"")</f>
        <v/>
      </c>
      <c r="G152" s="553" t="e">
        <f>IF(F153&gt;0,VLOOKUP(F153,女子登録情報!$M$2:$N$48,2,0),"")</f>
        <v>#N/A</v>
      </c>
      <c r="H152" s="553" t="str">
        <f t="shared" ref="H152" si="672">IF(C152&gt;0,TEXT(C152,"100000000"),"000000000")</f>
        <v>000000000</v>
      </c>
      <c r="I152" s="338" t="s">
        <v>26</v>
      </c>
      <c r="J152" s="339"/>
      <c r="K152" s="340" t="str">
        <f>IF(J152&gt;0,VLOOKUP(J152,女子登録情報!$J$1:$K$22,2,0),"")</f>
        <v/>
      </c>
      <c r="L152" s="338" t="s">
        <v>29</v>
      </c>
      <c r="M152" s="185"/>
      <c r="N152" s="341" t="str">
        <f t="shared" si="605"/>
        <v/>
      </c>
      <c r="O152" s="342"/>
      <c r="P152" s="540"/>
      <c r="Q152" s="541"/>
      <c r="R152" s="542"/>
      <c r="S152" s="556"/>
      <c r="T152" s="559"/>
      <c r="W152" s="168">
        <f t="shared" si="614"/>
        <v>0</v>
      </c>
      <c r="X152" s="447" t="str">
        <f t="shared" ref="X152" si="673">IF(C152="","",C152)</f>
        <v/>
      </c>
      <c r="Y152" s="145" t="str">
        <f t="shared" si="606"/>
        <v/>
      </c>
      <c r="Z152" s="145" t="str">
        <f t="shared" si="607"/>
        <v/>
      </c>
      <c r="AA152" s="145" t="str">
        <f t="shared" si="608"/>
        <v/>
      </c>
      <c r="AB152" s="145" t="str">
        <f t="shared" si="609"/>
        <v/>
      </c>
      <c r="AC152" s="178">
        <f t="shared" si="616"/>
        <v>0</v>
      </c>
      <c r="AD152" s="178" t="str">
        <f t="shared" ref="AD152" si="674">IF(D152="","",D152)</f>
        <v/>
      </c>
      <c r="AE152" s="145" t="str">
        <f t="shared" si="618"/>
        <v/>
      </c>
      <c r="AF152" s="145" t="str">
        <f t="shared" si="619"/>
        <v/>
      </c>
      <c r="AG152" s="182" t="str">
        <f t="shared" si="620"/>
        <v/>
      </c>
      <c r="AH152" s="164">
        <f t="shared" si="621"/>
        <v>0</v>
      </c>
      <c r="AJ152" s="164">
        <f t="shared" si="622"/>
        <v>0</v>
      </c>
      <c r="AK152" s="164" t="str">
        <f t="shared" si="623"/>
        <v>00000</v>
      </c>
      <c r="AL152" s="188" t="str">
        <f t="shared" si="624"/>
        <v>0秒0</v>
      </c>
      <c r="AM152" s="189">
        <f t="shared" si="625"/>
        <v>0</v>
      </c>
      <c r="AN152" s="189" t="str">
        <f t="shared" si="626"/>
        <v>0</v>
      </c>
      <c r="AO152" s="189" t="str">
        <f t="shared" si="627"/>
        <v>0</v>
      </c>
      <c r="AP152" s="189" t="str">
        <f t="shared" si="628"/>
        <v>0m</v>
      </c>
      <c r="AQ152" s="189" t="str">
        <f t="shared" si="629"/>
        <v>点</v>
      </c>
      <c r="AR152" s="164">
        <f t="shared" si="630"/>
        <v>0</v>
      </c>
      <c r="AS152" s="144" t="str">
        <f t="shared" si="631"/>
        <v/>
      </c>
      <c r="AT152" s="164">
        <f t="shared" si="632"/>
        <v>0</v>
      </c>
      <c r="AU152" s="164">
        <f t="shared" si="633"/>
        <v>0</v>
      </c>
      <c r="AV152" s="164">
        <f t="shared" si="634"/>
        <v>0</v>
      </c>
      <c r="AW152" s="457">
        <f>IF(S152="",0,COUNTA($S$14:S154))</f>
        <v>0</v>
      </c>
      <c r="AX152" s="457">
        <f>IF(T152="",0,COUNTA($T$14:T154))</f>
        <v>0</v>
      </c>
      <c r="AY152" s="454">
        <f>IF(OR($K152="20200",$K153="20200",$K154="20200"),COUNTIF($K$14:K154,"20200"),0)</f>
        <v>0</v>
      </c>
      <c r="AZ152" s="574">
        <f>IF($AY152=0,0,INDEX($M152:$M154,MATCH("20200",$K152:$K154,0),1))</f>
        <v>0</v>
      </c>
      <c r="BA152" s="145" t="str">
        <f t="shared" si="610"/>
        <v/>
      </c>
      <c r="BB152" s="145" t="str">
        <f t="shared" si="611"/>
        <v/>
      </c>
      <c r="BC152" s="145" t="str">
        <f t="shared" si="612"/>
        <v/>
      </c>
      <c r="BD152" s="203" t="str">
        <f>IF(J152="","",COUNTIF($BC$14:BC152,BC152))</f>
        <v/>
      </c>
      <c r="BE152" s="1" t="str">
        <f t="shared" si="635"/>
        <v/>
      </c>
      <c r="BF152" s="447" t="str">
        <f>IF(D152="","",COUNTIF($AD$14:AD152,AD152))</f>
        <v/>
      </c>
      <c r="BG152" s="447">
        <f t="shared" ref="BG152" si="675">IF(BF152=1,BF152,0)</f>
        <v>0</v>
      </c>
      <c r="BH152" s="447" t="str">
        <f t="shared" ref="BH152:BJ152" si="676">IF(D152="","",$BL152)</f>
        <v/>
      </c>
      <c r="BI152" s="447" t="str">
        <f t="shared" si="676"/>
        <v/>
      </c>
      <c r="BJ152" s="447" t="str">
        <f t="shared" si="676"/>
        <v/>
      </c>
      <c r="BK152" s="448" t="str">
        <f t="shared" ref="BK152" si="677">IFERROR(IF(G152="","",BL152),"")</f>
        <v/>
      </c>
      <c r="BL152" s="447">
        <v>47</v>
      </c>
      <c r="BM152" s="447">
        <f t="shared" ref="BM152" si="678">IF(C152&gt;0,"",IF(COUNTIF(BH152:BK154,BL152)=4,"",1))</f>
        <v>1</v>
      </c>
      <c r="BP152" s="448" t="str">
        <f t="shared" ref="BP152" si="679">IF(AD152="","",IF(AND(COUNTA(J152:J154)=0,COUNTA(S152:T154)=0),1,""))</f>
        <v/>
      </c>
      <c r="BQ152" s="447">
        <f t="shared" ref="BQ152" si="680">IF(AND($AD152="",COUNTA(S152)&gt;0),1,0)</f>
        <v>0</v>
      </c>
      <c r="BR152" s="447">
        <f t="shared" ref="BR152" si="681">IF(AND($AD152="",COUNTA(T152)&gt;0),1,0)</f>
        <v>0</v>
      </c>
      <c r="BS152" s="447" t="str">
        <f t="shared" ref="BS152" si="682">D152&amp;"-"&amp;S152</f>
        <v>-</v>
      </c>
      <c r="BT152" s="447" t="str">
        <f>IF(S152="","",COUNTIF($BS$14:BS152,BS152))</f>
        <v/>
      </c>
      <c r="BU152" s="447" t="str">
        <f t="shared" ref="BU152" si="683">D152&amp;"-"&amp;T152</f>
        <v>-</v>
      </c>
      <c r="BV152" s="447" t="str">
        <f>IF(T152="","",COUNTIF($BU$14:BU152,BU152))</f>
        <v/>
      </c>
    </row>
    <row r="153" spans="1:74" s="1" customFormat="1" ht="18" customHeight="1" thickBot="1">
      <c r="A153" s="523"/>
      <c r="B153" s="571"/>
      <c r="C153" s="573"/>
      <c r="D153" s="573"/>
      <c r="E153" s="573"/>
      <c r="F153" s="343" t="str">
        <f>IF(C152&gt;0,VLOOKUP(C152,女子登録情報!$A$1:$H$2000,5,0),"")</f>
        <v/>
      </c>
      <c r="G153" s="554"/>
      <c r="H153" s="554"/>
      <c r="I153" s="344" t="s">
        <v>30</v>
      </c>
      <c r="J153" s="339"/>
      <c r="K153" s="340" t="str">
        <f>IF(J153&gt;0,VLOOKUP(J153,女子登録情報!$J$1:$K$22,2,0),"")</f>
        <v/>
      </c>
      <c r="L153" s="344" t="s">
        <v>31</v>
      </c>
      <c r="M153" s="345"/>
      <c r="N153" s="341" t="str">
        <f t="shared" si="605"/>
        <v/>
      </c>
      <c r="O153" s="342"/>
      <c r="P153" s="562"/>
      <c r="Q153" s="563"/>
      <c r="R153" s="564"/>
      <c r="S153" s="557"/>
      <c r="T153" s="560"/>
      <c r="W153" s="168">
        <f t="shared" si="614"/>
        <v>0</v>
      </c>
      <c r="X153" s="447"/>
      <c r="Y153" s="145" t="str">
        <f t="shared" si="606"/>
        <v/>
      </c>
      <c r="Z153" s="145" t="str">
        <f t="shared" si="607"/>
        <v/>
      </c>
      <c r="AA153" s="145" t="str">
        <f t="shared" si="608"/>
        <v/>
      </c>
      <c r="AB153" s="145" t="str">
        <f t="shared" si="609"/>
        <v/>
      </c>
      <c r="AC153" s="178">
        <f t="shared" si="616"/>
        <v>0</v>
      </c>
      <c r="AD153" s="178" t="str">
        <f t="shared" ref="AD153:AD154" si="684">AD152</f>
        <v/>
      </c>
      <c r="AE153" s="145" t="str">
        <f t="shared" si="618"/>
        <v/>
      </c>
      <c r="AF153" s="145" t="str">
        <f t="shared" si="619"/>
        <v/>
      </c>
      <c r="AG153" s="182" t="str">
        <f t="shared" si="620"/>
        <v/>
      </c>
      <c r="AH153" s="164">
        <f t="shared" si="621"/>
        <v>0</v>
      </c>
      <c r="AJ153" s="164">
        <f t="shared" si="622"/>
        <v>0</v>
      </c>
      <c r="AK153" s="164" t="str">
        <f t="shared" si="623"/>
        <v>00000</v>
      </c>
      <c r="AL153" s="188" t="str">
        <f t="shared" si="624"/>
        <v>0秒0</v>
      </c>
      <c r="AM153" s="189">
        <f t="shared" si="625"/>
        <v>0</v>
      </c>
      <c r="AN153" s="189" t="str">
        <f t="shared" si="626"/>
        <v>0</v>
      </c>
      <c r="AO153" s="189" t="str">
        <f t="shared" si="627"/>
        <v>0</v>
      </c>
      <c r="AP153" s="189" t="str">
        <f t="shared" si="628"/>
        <v>0m</v>
      </c>
      <c r="AQ153" s="189" t="str">
        <f t="shared" si="629"/>
        <v>点</v>
      </c>
      <c r="AR153" s="164">
        <f t="shared" si="630"/>
        <v>0</v>
      </c>
      <c r="AS153" s="144" t="str">
        <f t="shared" si="631"/>
        <v/>
      </c>
      <c r="AT153" s="164">
        <f t="shared" si="632"/>
        <v>0</v>
      </c>
      <c r="AU153" s="164">
        <f t="shared" si="633"/>
        <v>0</v>
      </c>
      <c r="AV153" s="164">
        <f t="shared" si="634"/>
        <v>0</v>
      </c>
      <c r="AW153" s="458"/>
      <c r="AX153" s="458"/>
      <c r="AY153" s="455"/>
      <c r="AZ153" s="575"/>
      <c r="BA153" s="145" t="str">
        <f t="shared" si="610"/>
        <v/>
      </c>
      <c r="BB153" s="145" t="str">
        <f t="shared" si="611"/>
        <v/>
      </c>
      <c r="BC153" s="145" t="str">
        <f t="shared" si="612"/>
        <v/>
      </c>
      <c r="BD153" s="203" t="str">
        <f>IF(J153="","",COUNTIF($BC$14:BC153,BC153))</f>
        <v/>
      </c>
      <c r="BE153" s="1" t="str">
        <f t="shared" si="635"/>
        <v/>
      </c>
      <c r="BF153" s="447"/>
      <c r="BG153" s="447"/>
      <c r="BH153" s="447"/>
      <c r="BI153" s="447"/>
      <c r="BJ153" s="447"/>
      <c r="BK153" s="449"/>
      <c r="BL153" s="447"/>
      <c r="BM153" s="447"/>
      <c r="BP153" s="449"/>
      <c r="BQ153" s="447"/>
      <c r="BR153" s="447"/>
      <c r="BS153" s="447"/>
      <c r="BT153" s="447"/>
      <c r="BU153" s="447"/>
      <c r="BV153" s="447"/>
    </row>
    <row r="154" spans="1:74" s="1" customFormat="1" ht="18" customHeight="1" thickBot="1">
      <c r="A154" s="524"/>
      <c r="B154" s="346" t="s">
        <v>32</v>
      </c>
      <c r="C154" s="347"/>
      <c r="D154" s="355"/>
      <c r="E154" s="355"/>
      <c r="F154" s="356"/>
      <c r="G154" s="555"/>
      <c r="H154" s="555"/>
      <c r="I154" s="348" t="s">
        <v>33</v>
      </c>
      <c r="J154" s="349"/>
      <c r="K154" s="340" t="str">
        <f>IF(J154&gt;0,VLOOKUP(J154,女子登録情報!$J$1:$K$22,2,0),"")</f>
        <v/>
      </c>
      <c r="L154" s="350" t="s">
        <v>34</v>
      </c>
      <c r="M154" s="351"/>
      <c r="N154" s="341" t="str">
        <f t="shared" si="605"/>
        <v/>
      </c>
      <c r="O154" s="352"/>
      <c r="P154" s="567"/>
      <c r="Q154" s="568"/>
      <c r="R154" s="569"/>
      <c r="S154" s="558"/>
      <c r="T154" s="561"/>
      <c r="W154" s="168">
        <f t="shared" si="614"/>
        <v>0</v>
      </c>
      <c r="X154" s="447"/>
      <c r="Y154" s="145" t="str">
        <f t="shared" si="606"/>
        <v/>
      </c>
      <c r="Z154" s="145" t="str">
        <f t="shared" si="607"/>
        <v/>
      </c>
      <c r="AA154" s="145" t="str">
        <f t="shared" si="608"/>
        <v/>
      </c>
      <c r="AB154" s="145" t="str">
        <f t="shared" si="609"/>
        <v/>
      </c>
      <c r="AC154" s="178">
        <f t="shared" si="616"/>
        <v>0</v>
      </c>
      <c r="AD154" s="178" t="str">
        <f t="shared" si="684"/>
        <v/>
      </c>
      <c r="AE154" s="145" t="str">
        <f t="shared" si="618"/>
        <v/>
      </c>
      <c r="AF154" s="145" t="str">
        <f t="shared" si="619"/>
        <v/>
      </c>
      <c r="AG154" s="182" t="str">
        <f t="shared" si="620"/>
        <v/>
      </c>
      <c r="AH154" s="164">
        <f t="shared" si="621"/>
        <v>0</v>
      </c>
      <c r="AJ154" s="164">
        <f t="shared" si="622"/>
        <v>0</v>
      </c>
      <c r="AK154" s="164" t="str">
        <f t="shared" si="623"/>
        <v>00000</v>
      </c>
      <c r="AL154" s="188" t="str">
        <f t="shared" si="624"/>
        <v>0秒0</v>
      </c>
      <c r="AM154" s="189">
        <f t="shared" si="625"/>
        <v>0</v>
      </c>
      <c r="AN154" s="189" t="str">
        <f t="shared" si="626"/>
        <v>0</v>
      </c>
      <c r="AO154" s="189" t="str">
        <f t="shared" si="627"/>
        <v>0</v>
      </c>
      <c r="AP154" s="189" t="str">
        <f t="shared" si="628"/>
        <v>0m</v>
      </c>
      <c r="AQ154" s="189" t="str">
        <f t="shared" si="629"/>
        <v>点</v>
      </c>
      <c r="AR154" s="164">
        <f t="shared" si="630"/>
        <v>0</v>
      </c>
      <c r="AS154" s="144" t="str">
        <f t="shared" si="631"/>
        <v/>
      </c>
      <c r="AT154" s="164">
        <f t="shared" si="632"/>
        <v>0</v>
      </c>
      <c r="AU154" s="164">
        <f t="shared" si="633"/>
        <v>0</v>
      </c>
      <c r="AV154" s="164">
        <f t="shared" si="634"/>
        <v>0</v>
      </c>
      <c r="AW154" s="459"/>
      <c r="AX154" s="459"/>
      <c r="AY154" s="456"/>
      <c r="AZ154" s="576"/>
      <c r="BA154" s="145" t="str">
        <f t="shared" si="610"/>
        <v/>
      </c>
      <c r="BB154" s="145" t="str">
        <f t="shared" si="611"/>
        <v/>
      </c>
      <c r="BC154" s="145" t="str">
        <f t="shared" si="612"/>
        <v/>
      </c>
      <c r="BD154" s="203" t="str">
        <f>IF(J154="","",COUNTIF($BC$14:BC154,BC154))</f>
        <v/>
      </c>
      <c r="BE154" s="1" t="str">
        <f t="shared" si="635"/>
        <v/>
      </c>
      <c r="BF154" s="447"/>
      <c r="BG154" s="447"/>
      <c r="BH154" s="447"/>
      <c r="BI154" s="447"/>
      <c r="BJ154" s="447"/>
      <c r="BK154" s="450"/>
      <c r="BL154" s="447"/>
      <c r="BM154" s="447"/>
      <c r="BP154" s="450"/>
      <c r="BQ154" s="447"/>
      <c r="BR154" s="447"/>
      <c r="BS154" s="447"/>
      <c r="BT154" s="447"/>
      <c r="BU154" s="447"/>
      <c r="BV154" s="447"/>
    </row>
    <row r="155" spans="1:74" s="1" customFormat="1" ht="18" customHeight="1" thickTop="1" thickBot="1">
      <c r="A155" s="522">
        <v>48</v>
      </c>
      <c r="B155" s="570" t="s">
        <v>1224</v>
      </c>
      <c r="C155" s="572"/>
      <c r="D155" s="572" t="str">
        <f>IF(C155&gt;0,VLOOKUP(C155,女子登録情報!$A$1:$H$2000,3,0),"")</f>
        <v/>
      </c>
      <c r="E155" s="572" t="str">
        <f>IF(C155&gt;0,VLOOKUP(C155,女子登録情報!$A$1:$H$2000,4,0),"")</f>
        <v/>
      </c>
      <c r="F155" s="337" t="str">
        <f>IF(C155&gt;0,VLOOKUP(C155,女子登録情報!$A$1:$H$2000,8,0),"")</f>
        <v/>
      </c>
      <c r="G155" s="553" t="e">
        <f>IF(F156&gt;0,VLOOKUP(F156,女子登録情報!$M$2:$N$48,2,0),"")</f>
        <v>#N/A</v>
      </c>
      <c r="H155" s="553" t="str">
        <f t="shared" ref="H155" si="685">IF(C155&gt;0,TEXT(C155,"100000000"),"000000000")</f>
        <v>000000000</v>
      </c>
      <c r="I155" s="338" t="s">
        <v>26</v>
      </c>
      <c r="J155" s="339"/>
      <c r="K155" s="340" t="str">
        <f>IF(J155&gt;0,VLOOKUP(J155,女子登録情報!$J$1:$K$22,2,0),"")</f>
        <v/>
      </c>
      <c r="L155" s="338" t="s">
        <v>29</v>
      </c>
      <c r="M155" s="185"/>
      <c r="N155" s="341" t="str">
        <f t="shared" si="605"/>
        <v/>
      </c>
      <c r="O155" s="342"/>
      <c r="P155" s="540"/>
      <c r="Q155" s="541"/>
      <c r="R155" s="542"/>
      <c r="S155" s="556"/>
      <c r="T155" s="559"/>
      <c r="W155" s="168">
        <f t="shared" si="614"/>
        <v>0</v>
      </c>
      <c r="X155" s="447" t="str">
        <f t="shared" ref="X155" si="686">IF(C155="","",C155)</f>
        <v/>
      </c>
      <c r="Y155" s="145" t="str">
        <f t="shared" si="606"/>
        <v/>
      </c>
      <c r="Z155" s="145" t="str">
        <f t="shared" si="607"/>
        <v/>
      </c>
      <c r="AA155" s="145" t="str">
        <f t="shared" si="608"/>
        <v/>
      </c>
      <c r="AB155" s="145" t="str">
        <f t="shared" si="609"/>
        <v/>
      </c>
      <c r="AC155" s="178">
        <f t="shared" si="616"/>
        <v>0</v>
      </c>
      <c r="AD155" s="178" t="str">
        <f t="shared" ref="AD155" si="687">IF(D155="","",D155)</f>
        <v/>
      </c>
      <c r="AE155" s="145" t="str">
        <f t="shared" si="618"/>
        <v/>
      </c>
      <c r="AF155" s="145" t="str">
        <f t="shared" si="619"/>
        <v/>
      </c>
      <c r="AG155" s="182" t="str">
        <f t="shared" si="620"/>
        <v/>
      </c>
      <c r="AH155" s="164">
        <f t="shared" si="621"/>
        <v>0</v>
      </c>
      <c r="AJ155" s="164">
        <f t="shared" si="622"/>
        <v>0</v>
      </c>
      <c r="AK155" s="164" t="str">
        <f t="shared" si="623"/>
        <v>00000</v>
      </c>
      <c r="AL155" s="188" t="str">
        <f t="shared" si="624"/>
        <v>0秒0</v>
      </c>
      <c r="AM155" s="189">
        <f t="shared" si="625"/>
        <v>0</v>
      </c>
      <c r="AN155" s="189" t="str">
        <f t="shared" si="626"/>
        <v>0</v>
      </c>
      <c r="AO155" s="189" t="str">
        <f t="shared" si="627"/>
        <v>0</v>
      </c>
      <c r="AP155" s="189" t="str">
        <f t="shared" si="628"/>
        <v>0m</v>
      </c>
      <c r="AQ155" s="189" t="str">
        <f t="shared" si="629"/>
        <v>点</v>
      </c>
      <c r="AR155" s="164">
        <f t="shared" si="630"/>
        <v>0</v>
      </c>
      <c r="AS155" s="144" t="str">
        <f t="shared" si="631"/>
        <v/>
      </c>
      <c r="AT155" s="164">
        <f t="shared" si="632"/>
        <v>0</v>
      </c>
      <c r="AU155" s="164">
        <f t="shared" si="633"/>
        <v>0</v>
      </c>
      <c r="AV155" s="164">
        <f t="shared" si="634"/>
        <v>0</v>
      </c>
      <c r="AW155" s="457">
        <f>IF(S155="",0,COUNTA($S$14:S157))</f>
        <v>0</v>
      </c>
      <c r="AX155" s="457">
        <f>IF(T155="",0,COUNTA($T$14:T157))</f>
        <v>0</v>
      </c>
      <c r="AY155" s="454">
        <f>IF(OR($K155="20200",$K156="20200",$K157="20200"),COUNTIF($K$14:K157,"20200"),0)</f>
        <v>0</v>
      </c>
      <c r="AZ155" s="574">
        <f>IF($AY155=0,0,INDEX($M155:$M157,MATCH("20200",$K155:$K157,0),1))</f>
        <v>0</v>
      </c>
      <c r="BA155" s="145" t="str">
        <f t="shared" si="610"/>
        <v/>
      </c>
      <c r="BB155" s="145" t="str">
        <f t="shared" si="611"/>
        <v/>
      </c>
      <c r="BC155" s="145" t="str">
        <f t="shared" si="612"/>
        <v/>
      </c>
      <c r="BD155" s="203" t="str">
        <f>IF(J155="","",COUNTIF($BC$14:BC155,BC155))</f>
        <v/>
      </c>
      <c r="BE155" s="1" t="str">
        <f t="shared" si="635"/>
        <v/>
      </c>
      <c r="BF155" s="447" t="str">
        <f>IF(D155="","",COUNTIF($AD$14:AD155,AD155))</f>
        <v/>
      </c>
      <c r="BG155" s="447">
        <f t="shared" ref="BG155" si="688">IF(BF155=1,BF155,0)</f>
        <v>0</v>
      </c>
      <c r="BH155" s="447" t="str">
        <f t="shared" ref="BH155:BJ155" si="689">IF(D155="","",$BL155)</f>
        <v/>
      </c>
      <c r="BI155" s="447" t="str">
        <f t="shared" si="689"/>
        <v/>
      </c>
      <c r="BJ155" s="447" t="str">
        <f t="shared" si="689"/>
        <v/>
      </c>
      <c r="BK155" s="448" t="str">
        <f t="shared" ref="BK155" si="690">IFERROR(IF(G155="","",BL155),"")</f>
        <v/>
      </c>
      <c r="BL155" s="447">
        <v>48</v>
      </c>
      <c r="BM155" s="447">
        <f t="shared" ref="BM155" si="691">IF(C155&gt;0,"",IF(COUNTIF(BH155:BK157,BL155)=4,"",1))</f>
        <v>1</v>
      </c>
      <c r="BP155" s="448" t="str">
        <f t="shared" ref="BP155" si="692">IF(AD155="","",IF(AND(COUNTA(J155:J157)=0,COUNTA(S155:T157)=0),1,""))</f>
        <v/>
      </c>
      <c r="BQ155" s="447">
        <f t="shared" ref="BQ155" si="693">IF(AND($AD155="",COUNTA(S155)&gt;0),1,0)</f>
        <v>0</v>
      </c>
      <c r="BR155" s="447">
        <f t="shared" ref="BR155" si="694">IF(AND($AD155="",COUNTA(T155)&gt;0),1,0)</f>
        <v>0</v>
      </c>
      <c r="BS155" s="447" t="str">
        <f t="shared" ref="BS155" si="695">D155&amp;"-"&amp;S155</f>
        <v>-</v>
      </c>
      <c r="BT155" s="447" t="str">
        <f>IF(S155="","",COUNTIF($BS$14:BS155,BS155))</f>
        <v/>
      </c>
      <c r="BU155" s="447" t="str">
        <f t="shared" ref="BU155" si="696">D155&amp;"-"&amp;T155</f>
        <v>-</v>
      </c>
      <c r="BV155" s="447" t="str">
        <f>IF(T155="","",COUNTIF($BU$14:BU155,BU155))</f>
        <v/>
      </c>
    </row>
    <row r="156" spans="1:74" s="1" customFormat="1" ht="18" customHeight="1" thickBot="1">
      <c r="A156" s="523"/>
      <c r="B156" s="571"/>
      <c r="C156" s="573"/>
      <c r="D156" s="573"/>
      <c r="E156" s="573"/>
      <c r="F156" s="343" t="str">
        <f>IF(C155&gt;0,VLOOKUP(C155,女子登録情報!$A$1:$H$2000,5,0),"")</f>
        <v/>
      </c>
      <c r="G156" s="554"/>
      <c r="H156" s="554"/>
      <c r="I156" s="344" t="s">
        <v>30</v>
      </c>
      <c r="J156" s="339"/>
      <c r="K156" s="340" t="str">
        <f>IF(J156&gt;0,VLOOKUP(J156,女子登録情報!$J$1:$K$22,2,0),"")</f>
        <v/>
      </c>
      <c r="L156" s="344" t="s">
        <v>31</v>
      </c>
      <c r="M156" s="345"/>
      <c r="N156" s="341" t="str">
        <f t="shared" si="605"/>
        <v/>
      </c>
      <c r="O156" s="342"/>
      <c r="P156" s="562"/>
      <c r="Q156" s="563"/>
      <c r="R156" s="564"/>
      <c r="S156" s="557"/>
      <c r="T156" s="560"/>
      <c r="W156" s="168">
        <f t="shared" si="614"/>
        <v>0</v>
      </c>
      <c r="X156" s="447"/>
      <c r="Y156" s="145" t="str">
        <f t="shared" si="606"/>
        <v/>
      </c>
      <c r="Z156" s="145" t="str">
        <f t="shared" si="607"/>
        <v/>
      </c>
      <c r="AA156" s="145" t="str">
        <f t="shared" si="608"/>
        <v/>
      </c>
      <c r="AB156" s="145" t="str">
        <f t="shared" si="609"/>
        <v/>
      </c>
      <c r="AC156" s="178">
        <f t="shared" si="616"/>
        <v>0</v>
      </c>
      <c r="AD156" s="178" t="str">
        <f t="shared" ref="AD156:AD157" si="697">AD155</f>
        <v/>
      </c>
      <c r="AE156" s="145" t="str">
        <f t="shared" si="618"/>
        <v/>
      </c>
      <c r="AF156" s="145" t="str">
        <f t="shared" si="619"/>
        <v/>
      </c>
      <c r="AG156" s="182" t="str">
        <f t="shared" si="620"/>
        <v/>
      </c>
      <c r="AH156" s="164">
        <f t="shared" si="621"/>
        <v>0</v>
      </c>
      <c r="AJ156" s="164">
        <f t="shared" si="622"/>
        <v>0</v>
      </c>
      <c r="AK156" s="164" t="str">
        <f t="shared" si="623"/>
        <v>00000</v>
      </c>
      <c r="AL156" s="188" t="str">
        <f t="shared" si="624"/>
        <v>0秒0</v>
      </c>
      <c r="AM156" s="189">
        <f t="shared" si="625"/>
        <v>0</v>
      </c>
      <c r="AN156" s="189" t="str">
        <f t="shared" si="626"/>
        <v>0</v>
      </c>
      <c r="AO156" s="189" t="str">
        <f t="shared" si="627"/>
        <v>0</v>
      </c>
      <c r="AP156" s="189" t="str">
        <f t="shared" si="628"/>
        <v>0m</v>
      </c>
      <c r="AQ156" s="189" t="str">
        <f t="shared" si="629"/>
        <v>点</v>
      </c>
      <c r="AR156" s="164">
        <f t="shared" si="630"/>
        <v>0</v>
      </c>
      <c r="AS156" s="144" t="str">
        <f t="shared" si="631"/>
        <v/>
      </c>
      <c r="AT156" s="164">
        <f t="shared" si="632"/>
        <v>0</v>
      </c>
      <c r="AU156" s="164">
        <f t="shared" si="633"/>
        <v>0</v>
      </c>
      <c r="AV156" s="164">
        <f t="shared" si="634"/>
        <v>0</v>
      </c>
      <c r="AW156" s="458"/>
      <c r="AX156" s="458"/>
      <c r="AY156" s="455"/>
      <c r="AZ156" s="575"/>
      <c r="BA156" s="145" t="str">
        <f t="shared" si="610"/>
        <v/>
      </c>
      <c r="BB156" s="145" t="str">
        <f t="shared" si="611"/>
        <v/>
      </c>
      <c r="BC156" s="145" t="str">
        <f t="shared" si="612"/>
        <v/>
      </c>
      <c r="BD156" s="203" t="str">
        <f>IF(J156="","",COUNTIF($BC$14:BC156,BC156))</f>
        <v/>
      </c>
      <c r="BE156" s="1" t="str">
        <f t="shared" si="635"/>
        <v/>
      </c>
      <c r="BF156" s="447"/>
      <c r="BG156" s="447"/>
      <c r="BH156" s="447"/>
      <c r="BI156" s="447"/>
      <c r="BJ156" s="447"/>
      <c r="BK156" s="449"/>
      <c r="BL156" s="447"/>
      <c r="BM156" s="447"/>
      <c r="BP156" s="449"/>
      <c r="BQ156" s="447"/>
      <c r="BR156" s="447"/>
      <c r="BS156" s="447"/>
      <c r="BT156" s="447"/>
      <c r="BU156" s="447"/>
      <c r="BV156" s="447"/>
    </row>
    <row r="157" spans="1:74" s="1" customFormat="1" ht="18" customHeight="1" thickBot="1">
      <c r="A157" s="524"/>
      <c r="B157" s="346" t="s">
        <v>32</v>
      </c>
      <c r="C157" s="347"/>
      <c r="D157" s="357"/>
      <c r="E157" s="355"/>
      <c r="F157" s="356"/>
      <c r="G157" s="555"/>
      <c r="H157" s="555"/>
      <c r="I157" s="348" t="s">
        <v>33</v>
      </c>
      <c r="J157" s="349"/>
      <c r="K157" s="340" t="str">
        <f>IF(J157&gt;0,VLOOKUP(J157,女子登録情報!$J$1:$K$22,2,0),"")</f>
        <v/>
      </c>
      <c r="L157" s="350" t="s">
        <v>34</v>
      </c>
      <c r="M157" s="351"/>
      <c r="N157" s="341" t="str">
        <f t="shared" si="605"/>
        <v/>
      </c>
      <c r="O157" s="352"/>
      <c r="P157" s="567"/>
      <c r="Q157" s="568"/>
      <c r="R157" s="569"/>
      <c r="S157" s="558"/>
      <c r="T157" s="561"/>
      <c r="W157" s="168">
        <f t="shared" si="614"/>
        <v>0</v>
      </c>
      <c r="X157" s="447"/>
      <c r="Y157" s="145" t="str">
        <f t="shared" si="606"/>
        <v/>
      </c>
      <c r="Z157" s="145" t="str">
        <f t="shared" si="607"/>
        <v/>
      </c>
      <c r="AA157" s="145" t="str">
        <f t="shared" si="608"/>
        <v/>
      </c>
      <c r="AB157" s="145" t="str">
        <f t="shared" si="609"/>
        <v/>
      </c>
      <c r="AC157" s="178">
        <f t="shared" si="616"/>
        <v>0</v>
      </c>
      <c r="AD157" s="178" t="str">
        <f t="shared" si="697"/>
        <v/>
      </c>
      <c r="AE157" s="145" t="str">
        <f t="shared" si="618"/>
        <v/>
      </c>
      <c r="AF157" s="145" t="str">
        <f t="shared" si="619"/>
        <v/>
      </c>
      <c r="AG157" s="182" t="str">
        <f t="shared" si="620"/>
        <v/>
      </c>
      <c r="AH157" s="164">
        <f t="shared" si="621"/>
        <v>0</v>
      </c>
      <c r="AJ157" s="164">
        <f t="shared" si="622"/>
        <v>0</v>
      </c>
      <c r="AK157" s="164" t="str">
        <f t="shared" si="623"/>
        <v>00000</v>
      </c>
      <c r="AL157" s="188" t="str">
        <f t="shared" si="624"/>
        <v>0秒0</v>
      </c>
      <c r="AM157" s="189">
        <f t="shared" si="625"/>
        <v>0</v>
      </c>
      <c r="AN157" s="189" t="str">
        <f t="shared" si="626"/>
        <v>0</v>
      </c>
      <c r="AO157" s="189" t="str">
        <f t="shared" si="627"/>
        <v>0</v>
      </c>
      <c r="AP157" s="189" t="str">
        <f t="shared" si="628"/>
        <v>0m</v>
      </c>
      <c r="AQ157" s="189" t="str">
        <f t="shared" si="629"/>
        <v>点</v>
      </c>
      <c r="AR157" s="164">
        <f t="shared" si="630"/>
        <v>0</v>
      </c>
      <c r="AS157" s="144" t="str">
        <f t="shared" si="631"/>
        <v/>
      </c>
      <c r="AT157" s="164">
        <f t="shared" si="632"/>
        <v>0</v>
      </c>
      <c r="AU157" s="164">
        <f t="shared" si="633"/>
        <v>0</v>
      </c>
      <c r="AV157" s="164">
        <f t="shared" si="634"/>
        <v>0</v>
      </c>
      <c r="AW157" s="459"/>
      <c r="AX157" s="459"/>
      <c r="AY157" s="456"/>
      <c r="AZ157" s="576"/>
      <c r="BA157" s="145" t="str">
        <f t="shared" si="610"/>
        <v/>
      </c>
      <c r="BB157" s="145" t="str">
        <f t="shared" si="611"/>
        <v/>
      </c>
      <c r="BC157" s="145" t="str">
        <f t="shared" si="612"/>
        <v/>
      </c>
      <c r="BD157" s="203" t="str">
        <f>IF(J157="","",COUNTIF($BC$14:BC157,BC157))</f>
        <v/>
      </c>
      <c r="BE157" s="1" t="str">
        <f t="shared" si="635"/>
        <v/>
      </c>
      <c r="BF157" s="447"/>
      <c r="BG157" s="447"/>
      <c r="BH157" s="447"/>
      <c r="BI157" s="447"/>
      <c r="BJ157" s="447"/>
      <c r="BK157" s="450"/>
      <c r="BL157" s="447"/>
      <c r="BM157" s="447"/>
      <c r="BP157" s="450"/>
      <c r="BQ157" s="447"/>
      <c r="BR157" s="447"/>
      <c r="BS157" s="447"/>
      <c r="BT157" s="447"/>
      <c r="BU157" s="447"/>
      <c r="BV157" s="447"/>
    </row>
    <row r="158" spans="1:74" s="1" customFormat="1" ht="18" customHeight="1" thickTop="1" thickBot="1">
      <c r="A158" s="522">
        <v>49</v>
      </c>
      <c r="B158" s="570" t="s">
        <v>1224</v>
      </c>
      <c r="C158" s="572"/>
      <c r="D158" s="572" t="str">
        <f>IF(C158&gt;0,VLOOKUP(C158,女子登録情報!$A$1:$H$2000,3,0),"")</f>
        <v/>
      </c>
      <c r="E158" s="572" t="str">
        <f>IF(C158&gt;0,VLOOKUP(C158,女子登録情報!$A$1:$H$2000,4,0),"")</f>
        <v/>
      </c>
      <c r="F158" s="337" t="str">
        <f>IF(C158&gt;0,VLOOKUP(C158,女子登録情報!$A$1:$H$2000,8,0),"")</f>
        <v/>
      </c>
      <c r="G158" s="553" t="e">
        <f>IF(F159&gt;0,VLOOKUP(F159,女子登録情報!$M$2:$N$48,2,0),"")</f>
        <v>#N/A</v>
      </c>
      <c r="H158" s="553" t="str">
        <f t="shared" ref="H158" si="698">IF(C158&gt;0,TEXT(C158,"100000000"),"000000000")</f>
        <v>000000000</v>
      </c>
      <c r="I158" s="338" t="s">
        <v>26</v>
      </c>
      <c r="J158" s="339"/>
      <c r="K158" s="340" t="str">
        <f>IF(J158&gt;0,VLOOKUP(J158,女子登録情報!$J$1:$K$22,2,0),"")</f>
        <v/>
      </c>
      <c r="L158" s="338" t="s">
        <v>29</v>
      </c>
      <c r="M158" s="185"/>
      <c r="N158" s="341" t="str">
        <f t="shared" si="605"/>
        <v/>
      </c>
      <c r="O158" s="342"/>
      <c r="P158" s="540"/>
      <c r="Q158" s="541"/>
      <c r="R158" s="542"/>
      <c r="S158" s="556"/>
      <c r="T158" s="559"/>
      <c r="W158" s="168">
        <f t="shared" si="614"/>
        <v>0</v>
      </c>
      <c r="X158" s="447" t="str">
        <f t="shared" ref="X158" si="699">IF(C158="","",C158)</f>
        <v/>
      </c>
      <c r="Y158" s="145" t="str">
        <f t="shared" si="606"/>
        <v/>
      </c>
      <c r="Z158" s="145" t="str">
        <f t="shared" si="607"/>
        <v/>
      </c>
      <c r="AA158" s="145" t="str">
        <f t="shared" si="608"/>
        <v/>
      </c>
      <c r="AB158" s="145" t="str">
        <f t="shared" si="609"/>
        <v/>
      </c>
      <c r="AC158" s="178">
        <f t="shared" si="616"/>
        <v>0</v>
      </c>
      <c r="AD158" s="178" t="str">
        <f t="shared" ref="AD158" si="700">IF(D158="","",D158)</f>
        <v/>
      </c>
      <c r="AE158" s="145" t="str">
        <f t="shared" si="618"/>
        <v/>
      </c>
      <c r="AF158" s="145" t="str">
        <f t="shared" si="619"/>
        <v/>
      </c>
      <c r="AG158" s="182" t="str">
        <f t="shared" si="620"/>
        <v/>
      </c>
      <c r="AH158" s="164">
        <f t="shared" si="621"/>
        <v>0</v>
      </c>
      <c r="AJ158" s="164">
        <f t="shared" si="622"/>
        <v>0</v>
      </c>
      <c r="AK158" s="164" t="str">
        <f t="shared" si="623"/>
        <v>00000</v>
      </c>
      <c r="AL158" s="188" t="str">
        <f t="shared" si="624"/>
        <v>0秒0</v>
      </c>
      <c r="AM158" s="189">
        <f t="shared" si="625"/>
        <v>0</v>
      </c>
      <c r="AN158" s="189" t="str">
        <f t="shared" si="626"/>
        <v>0</v>
      </c>
      <c r="AO158" s="189" t="str">
        <f t="shared" si="627"/>
        <v>0</v>
      </c>
      <c r="AP158" s="189" t="str">
        <f t="shared" si="628"/>
        <v>0m</v>
      </c>
      <c r="AQ158" s="189" t="str">
        <f t="shared" si="629"/>
        <v>点</v>
      </c>
      <c r="AR158" s="164">
        <f t="shared" si="630"/>
        <v>0</v>
      </c>
      <c r="AS158" s="144" t="str">
        <f t="shared" si="631"/>
        <v/>
      </c>
      <c r="AT158" s="164">
        <f t="shared" si="632"/>
        <v>0</v>
      </c>
      <c r="AU158" s="164">
        <f t="shared" si="633"/>
        <v>0</v>
      </c>
      <c r="AV158" s="164">
        <f t="shared" si="634"/>
        <v>0</v>
      </c>
      <c r="AW158" s="457">
        <f>IF(S158="",0,COUNTA($S$14:S160))</f>
        <v>0</v>
      </c>
      <c r="AX158" s="457">
        <f>IF(T158="",0,COUNTA($T$14:T160))</f>
        <v>0</v>
      </c>
      <c r="AY158" s="454">
        <f>IF(OR($K158="20200",$K159="20200",$K160="20200"),COUNTIF($K$14:K160,"20200"),0)</f>
        <v>0</v>
      </c>
      <c r="AZ158" s="574">
        <f>IF($AY158=0,0,INDEX($M158:$M160,MATCH("20200",$K158:$K160,0),1))</f>
        <v>0</v>
      </c>
      <c r="BA158" s="145" t="str">
        <f t="shared" si="610"/>
        <v/>
      </c>
      <c r="BB158" s="145" t="str">
        <f t="shared" si="611"/>
        <v/>
      </c>
      <c r="BC158" s="145" t="str">
        <f t="shared" si="612"/>
        <v/>
      </c>
      <c r="BD158" s="203" t="str">
        <f>IF(J158="","",COUNTIF($BC$14:BC158,BC158))</f>
        <v/>
      </c>
      <c r="BE158" s="1" t="str">
        <f t="shared" si="635"/>
        <v/>
      </c>
      <c r="BF158" s="447" t="str">
        <f>IF(D158="","",COUNTIF($AD$14:AD158,AD158))</f>
        <v/>
      </c>
      <c r="BG158" s="447">
        <f t="shared" ref="BG158" si="701">IF(BF158=1,BF158,0)</f>
        <v>0</v>
      </c>
      <c r="BH158" s="447" t="str">
        <f t="shared" ref="BH158:BJ158" si="702">IF(D158="","",$BL158)</f>
        <v/>
      </c>
      <c r="BI158" s="447" t="str">
        <f t="shared" si="702"/>
        <v/>
      </c>
      <c r="BJ158" s="447" t="str">
        <f t="shared" si="702"/>
        <v/>
      </c>
      <c r="BK158" s="448" t="str">
        <f t="shared" ref="BK158" si="703">IFERROR(IF(G158="","",BL158),"")</f>
        <v/>
      </c>
      <c r="BL158" s="447">
        <v>49</v>
      </c>
      <c r="BM158" s="447">
        <f t="shared" ref="BM158" si="704">IF(C158&gt;0,"",IF(COUNTIF(BH158:BK160,BL158)=4,"",1))</f>
        <v>1</v>
      </c>
      <c r="BP158" s="448" t="str">
        <f t="shared" ref="BP158" si="705">IF(AD158="","",IF(AND(COUNTA(J158:J160)=0,COUNTA(S158:T160)=0),1,""))</f>
        <v/>
      </c>
      <c r="BQ158" s="447">
        <f t="shared" ref="BQ158" si="706">IF(AND($AD158="",COUNTA(S158)&gt;0),1,0)</f>
        <v>0</v>
      </c>
      <c r="BR158" s="447">
        <f t="shared" ref="BR158" si="707">IF(AND($AD158="",COUNTA(T158)&gt;0),1,0)</f>
        <v>0</v>
      </c>
      <c r="BS158" s="447" t="str">
        <f t="shared" ref="BS158" si="708">D158&amp;"-"&amp;S158</f>
        <v>-</v>
      </c>
      <c r="BT158" s="447" t="str">
        <f>IF(S158="","",COUNTIF($BS$14:BS158,BS158))</f>
        <v/>
      </c>
      <c r="BU158" s="447" t="str">
        <f t="shared" ref="BU158" si="709">D158&amp;"-"&amp;T158</f>
        <v>-</v>
      </c>
      <c r="BV158" s="447" t="str">
        <f>IF(T158="","",COUNTIF($BU$14:BU158,BU158))</f>
        <v/>
      </c>
    </row>
    <row r="159" spans="1:74" s="1" customFormat="1" ht="18" customHeight="1" thickBot="1">
      <c r="A159" s="523"/>
      <c r="B159" s="571"/>
      <c r="C159" s="573"/>
      <c r="D159" s="573"/>
      <c r="E159" s="573"/>
      <c r="F159" s="343" t="str">
        <f>IF(C158&gt;0,VLOOKUP(C158,女子登録情報!$A$1:$H$2000,5,0),"")</f>
        <v/>
      </c>
      <c r="G159" s="554"/>
      <c r="H159" s="554"/>
      <c r="I159" s="344" t="s">
        <v>30</v>
      </c>
      <c r="J159" s="339"/>
      <c r="K159" s="340" t="str">
        <f>IF(J159&gt;0,VLOOKUP(J159,女子登録情報!$J$1:$K$22,2,0),"")</f>
        <v/>
      </c>
      <c r="L159" s="344" t="s">
        <v>31</v>
      </c>
      <c r="M159" s="345"/>
      <c r="N159" s="341" t="str">
        <f t="shared" si="605"/>
        <v/>
      </c>
      <c r="O159" s="342"/>
      <c r="P159" s="562"/>
      <c r="Q159" s="563"/>
      <c r="R159" s="564"/>
      <c r="S159" s="557"/>
      <c r="T159" s="560"/>
      <c r="W159" s="168">
        <f t="shared" si="614"/>
        <v>0</v>
      </c>
      <c r="X159" s="447"/>
      <c r="Y159" s="145" t="str">
        <f t="shared" si="606"/>
        <v/>
      </c>
      <c r="Z159" s="145" t="str">
        <f t="shared" si="607"/>
        <v/>
      </c>
      <c r="AA159" s="145" t="str">
        <f t="shared" si="608"/>
        <v/>
      </c>
      <c r="AB159" s="145" t="str">
        <f t="shared" si="609"/>
        <v/>
      </c>
      <c r="AC159" s="178">
        <f t="shared" si="616"/>
        <v>0</v>
      </c>
      <c r="AD159" s="178" t="str">
        <f t="shared" ref="AD159:AD160" si="710">AD158</f>
        <v/>
      </c>
      <c r="AE159" s="145" t="str">
        <f t="shared" si="618"/>
        <v/>
      </c>
      <c r="AF159" s="145" t="str">
        <f t="shared" si="619"/>
        <v/>
      </c>
      <c r="AG159" s="182" t="str">
        <f t="shared" si="620"/>
        <v/>
      </c>
      <c r="AH159" s="164">
        <f t="shared" si="621"/>
        <v>0</v>
      </c>
      <c r="AJ159" s="164">
        <f t="shared" si="622"/>
        <v>0</v>
      </c>
      <c r="AK159" s="164" t="str">
        <f t="shared" si="623"/>
        <v>00000</v>
      </c>
      <c r="AL159" s="188" t="str">
        <f t="shared" si="624"/>
        <v>0秒0</v>
      </c>
      <c r="AM159" s="189">
        <f t="shared" si="625"/>
        <v>0</v>
      </c>
      <c r="AN159" s="189" t="str">
        <f t="shared" si="626"/>
        <v>0</v>
      </c>
      <c r="AO159" s="189" t="str">
        <f t="shared" si="627"/>
        <v>0</v>
      </c>
      <c r="AP159" s="189" t="str">
        <f t="shared" si="628"/>
        <v>0m</v>
      </c>
      <c r="AQ159" s="189" t="str">
        <f t="shared" si="629"/>
        <v>点</v>
      </c>
      <c r="AR159" s="164">
        <f t="shared" si="630"/>
        <v>0</v>
      </c>
      <c r="AS159" s="144" t="str">
        <f t="shared" si="631"/>
        <v/>
      </c>
      <c r="AT159" s="164">
        <f t="shared" si="632"/>
        <v>0</v>
      </c>
      <c r="AU159" s="164">
        <f t="shared" si="633"/>
        <v>0</v>
      </c>
      <c r="AV159" s="164">
        <f t="shared" si="634"/>
        <v>0</v>
      </c>
      <c r="AW159" s="458"/>
      <c r="AX159" s="458"/>
      <c r="AY159" s="455"/>
      <c r="AZ159" s="575"/>
      <c r="BA159" s="145" t="str">
        <f t="shared" si="610"/>
        <v/>
      </c>
      <c r="BB159" s="145" t="str">
        <f t="shared" si="611"/>
        <v/>
      </c>
      <c r="BC159" s="145" t="str">
        <f t="shared" si="612"/>
        <v/>
      </c>
      <c r="BD159" s="203" t="str">
        <f>IF(J159="","",COUNTIF($BC$14:BC159,BC159))</f>
        <v/>
      </c>
      <c r="BE159" s="1" t="str">
        <f t="shared" si="635"/>
        <v/>
      </c>
      <c r="BF159" s="447"/>
      <c r="BG159" s="447"/>
      <c r="BH159" s="447"/>
      <c r="BI159" s="447"/>
      <c r="BJ159" s="447"/>
      <c r="BK159" s="449"/>
      <c r="BL159" s="447"/>
      <c r="BM159" s="447"/>
      <c r="BP159" s="449"/>
      <c r="BQ159" s="447"/>
      <c r="BR159" s="447"/>
      <c r="BS159" s="447"/>
      <c r="BT159" s="447"/>
      <c r="BU159" s="447"/>
      <c r="BV159" s="447"/>
    </row>
    <row r="160" spans="1:74" s="1" customFormat="1" ht="18" customHeight="1" thickBot="1">
      <c r="A160" s="524"/>
      <c r="B160" s="346" t="s">
        <v>32</v>
      </c>
      <c r="C160" s="347"/>
      <c r="D160" s="355"/>
      <c r="E160" s="355"/>
      <c r="F160" s="356"/>
      <c r="G160" s="555"/>
      <c r="H160" s="555"/>
      <c r="I160" s="348" t="s">
        <v>33</v>
      </c>
      <c r="J160" s="349"/>
      <c r="K160" s="340" t="str">
        <f>IF(J160&gt;0,VLOOKUP(J160,女子登録情報!$J$1:$K$22,2,0),"")</f>
        <v/>
      </c>
      <c r="L160" s="350" t="s">
        <v>34</v>
      </c>
      <c r="M160" s="351"/>
      <c r="N160" s="341" t="str">
        <f t="shared" si="605"/>
        <v/>
      </c>
      <c r="O160" s="352"/>
      <c r="P160" s="567"/>
      <c r="Q160" s="568"/>
      <c r="R160" s="569"/>
      <c r="S160" s="558"/>
      <c r="T160" s="561"/>
      <c r="W160" s="168">
        <f t="shared" si="614"/>
        <v>0</v>
      </c>
      <c r="X160" s="447"/>
      <c r="Y160" s="145" t="str">
        <f t="shared" si="606"/>
        <v/>
      </c>
      <c r="Z160" s="145" t="str">
        <f t="shared" si="607"/>
        <v/>
      </c>
      <c r="AA160" s="145" t="str">
        <f t="shared" si="608"/>
        <v/>
      </c>
      <c r="AB160" s="145" t="str">
        <f t="shared" si="609"/>
        <v/>
      </c>
      <c r="AC160" s="178">
        <f t="shared" si="616"/>
        <v>0</v>
      </c>
      <c r="AD160" s="178" t="str">
        <f t="shared" si="710"/>
        <v/>
      </c>
      <c r="AE160" s="145" t="str">
        <f t="shared" si="618"/>
        <v/>
      </c>
      <c r="AF160" s="145" t="str">
        <f t="shared" si="619"/>
        <v/>
      </c>
      <c r="AG160" s="182" t="str">
        <f t="shared" si="620"/>
        <v/>
      </c>
      <c r="AH160" s="164">
        <f t="shared" si="621"/>
        <v>0</v>
      </c>
      <c r="AJ160" s="164">
        <f t="shared" si="622"/>
        <v>0</v>
      </c>
      <c r="AK160" s="164" t="str">
        <f t="shared" si="623"/>
        <v>00000</v>
      </c>
      <c r="AL160" s="188" t="str">
        <f t="shared" si="624"/>
        <v>0秒0</v>
      </c>
      <c r="AM160" s="189">
        <f t="shared" si="625"/>
        <v>0</v>
      </c>
      <c r="AN160" s="189" t="str">
        <f t="shared" si="626"/>
        <v>0</v>
      </c>
      <c r="AO160" s="189" t="str">
        <f t="shared" si="627"/>
        <v>0</v>
      </c>
      <c r="AP160" s="189" t="str">
        <f t="shared" si="628"/>
        <v>0m</v>
      </c>
      <c r="AQ160" s="189" t="str">
        <f t="shared" si="629"/>
        <v>点</v>
      </c>
      <c r="AR160" s="164">
        <f t="shared" si="630"/>
        <v>0</v>
      </c>
      <c r="AS160" s="144" t="str">
        <f t="shared" si="631"/>
        <v/>
      </c>
      <c r="AT160" s="164">
        <f t="shared" si="632"/>
        <v>0</v>
      </c>
      <c r="AU160" s="164">
        <f t="shared" si="633"/>
        <v>0</v>
      </c>
      <c r="AV160" s="164">
        <f t="shared" si="634"/>
        <v>0</v>
      </c>
      <c r="AW160" s="459"/>
      <c r="AX160" s="459"/>
      <c r="AY160" s="456"/>
      <c r="AZ160" s="576"/>
      <c r="BA160" s="145" t="str">
        <f t="shared" si="610"/>
        <v/>
      </c>
      <c r="BB160" s="145" t="str">
        <f t="shared" si="611"/>
        <v/>
      </c>
      <c r="BC160" s="145" t="str">
        <f t="shared" si="612"/>
        <v/>
      </c>
      <c r="BD160" s="203" t="str">
        <f>IF(J160="","",COUNTIF($BC$14:BC160,BC160))</f>
        <v/>
      </c>
      <c r="BE160" s="1" t="str">
        <f t="shared" si="635"/>
        <v/>
      </c>
      <c r="BF160" s="447"/>
      <c r="BG160" s="447"/>
      <c r="BH160" s="447"/>
      <c r="BI160" s="447"/>
      <c r="BJ160" s="447"/>
      <c r="BK160" s="450"/>
      <c r="BL160" s="447"/>
      <c r="BM160" s="447"/>
      <c r="BP160" s="450"/>
      <c r="BQ160" s="447"/>
      <c r="BR160" s="447"/>
      <c r="BS160" s="447"/>
      <c r="BT160" s="447"/>
      <c r="BU160" s="447"/>
      <c r="BV160" s="447"/>
    </row>
    <row r="161" spans="1:74" s="1" customFormat="1" ht="18" customHeight="1" thickTop="1" thickBot="1">
      <c r="A161" s="522">
        <v>50</v>
      </c>
      <c r="B161" s="570" t="s">
        <v>1224</v>
      </c>
      <c r="C161" s="572"/>
      <c r="D161" s="572" t="str">
        <f>IF(C161&gt;0,VLOOKUP(C161,女子登録情報!$A$1:$H$2000,3,0),"")</f>
        <v/>
      </c>
      <c r="E161" s="572" t="str">
        <f>IF(C161&gt;0,VLOOKUP(C161,女子登録情報!$A$1:$H$2000,4,0),"")</f>
        <v/>
      </c>
      <c r="F161" s="337" t="str">
        <f>IF(C161&gt;0,VLOOKUP(C161,女子登録情報!$A$1:$H$2000,8,0),"")</f>
        <v/>
      </c>
      <c r="G161" s="553" t="e">
        <f>IF(F162&gt;0,VLOOKUP(F162,女子登録情報!$M$2:$N$48,2,0),"")</f>
        <v>#N/A</v>
      </c>
      <c r="H161" s="553" t="str">
        <f t="shared" ref="H161" si="711">IF(C161&gt;0,TEXT(C161,"100000000"),"000000000")</f>
        <v>000000000</v>
      </c>
      <c r="I161" s="338" t="s">
        <v>26</v>
      </c>
      <c r="J161" s="339"/>
      <c r="K161" s="340" t="str">
        <f>IF(J161&gt;0,VLOOKUP(J161,女子登録情報!$J$1:$K$22,2,0),"")</f>
        <v/>
      </c>
      <c r="L161" s="338" t="s">
        <v>29</v>
      </c>
      <c r="M161" s="185"/>
      <c r="N161" s="341" t="str">
        <f t="shared" si="605"/>
        <v/>
      </c>
      <c r="O161" s="342"/>
      <c r="P161" s="540"/>
      <c r="Q161" s="541"/>
      <c r="R161" s="542"/>
      <c r="S161" s="556"/>
      <c r="T161" s="559"/>
      <c r="W161" s="168">
        <f t="shared" si="614"/>
        <v>0</v>
      </c>
      <c r="X161" s="447" t="str">
        <f t="shared" ref="X161" si="712">IF(C161="","",C161)</f>
        <v/>
      </c>
      <c r="Y161" s="145" t="str">
        <f t="shared" si="606"/>
        <v/>
      </c>
      <c r="Z161" s="145" t="str">
        <f t="shared" si="607"/>
        <v/>
      </c>
      <c r="AA161" s="145" t="str">
        <f t="shared" si="608"/>
        <v/>
      </c>
      <c r="AB161" s="145" t="str">
        <f t="shared" si="609"/>
        <v/>
      </c>
      <c r="AC161" s="178">
        <f t="shared" si="616"/>
        <v>0</v>
      </c>
      <c r="AD161" s="178" t="str">
        <f t="shared" ref="AD161" si="713">IF(D161="","",D161)</f>
        <v/>
      </c>
      <c r="AE161" s="145" t="str">
        <f t="shared" si="618"/>
        <v/>
      </c>
      <c r="AF161" s="145" t="str">
        <f t="shared" si="619"/>
        <v/>
      </c>
      <c r="AG161" s="182" t="str">
        <f t="shared" si="620"/>
        <v/>
      </c>
      <c r="AH161" s="164">
        <f t="shared" si="621"/>
        <v>0</v>
      </c>
      <c r="AJ161" s="164">
        <f t="shared" si="622"/>
        <v>0</v>
      </c>
      <c r="AK161" s="164" t="str">
        <f t="shared" si="623"/>
        <v>00000</v>
      </c>
      <c r="AL161" s="188" t="str">
        <f t="shared" si="624"/>
        <v>0秒0</v>
      </c>
      <c r="AM161" s="189">
        <f t="shared" si="625"/>
        <v>0</v>
      </c>
      <c r="AN161" s="189" t="str">
        <f t="shared" si="626"/>
        <v>0</v>
      </c>
      <c r="AO161" s="189" t="str">
        <f t="shared" si="627"/>
        <v>0</v>
      </c>
      <c r="AP161" s="189" t="str">
        <f t="shared" si="628"/>
        <v>0m</v>
      </c>
      <c r="AQ161" s="189" t="str">
        <f t="shared" si="629"/>
        <v>点</v>
      </c>
      <c r="AR161" s="164">
        <f t="shared" si="630"/>
        <v>0</v>
      </c>
      <c r="AS161" s="144" t="str">
        <f t="shared" si="631"/>
        <v/>
      </c>
      <c r="AT161" s="164">
        <f t="shared" si="632"/>
        <v>0</v>
      </c>
      <c r="AU161" s="164">
        <f t="shared" si="633"/>
        <v>0</v>
      </c>
      <c r="AV161" s="164">
        <f t="shared" si="634"/>
        <v>0</v>
      </c>
      <c r="AW161" s="457">
        <f>IF(S161="",0,COUNTA($S$14:S163))</f>
        <v>0</v>
      </c>
      <c r="AX161" s="457">
        <f>IF(T161="",0,COUNTA($T$14:T163))</f>
        <v>0</v>
      </c>
      <c r="AY161" s="454">
        <f>IF(OR($K161="20200",$K162="20200",$K163="20200"),COUNTIF($K$14:K163,"20200"),0)</f>
        <v>0</v>
      </c>
      <c r="AZ161" s="574">
        <f>IF($AY161=0,0,INDEX($M161:$M163,MATCH("20200",$K161:$K163,0),1))</f>
        <v>0</v>
      </c>
      <c r="BA161" s="145" t="str">
        <f t="shared" si="610"/>
        <v/>
      </c>
      <c r="BB161" s="145" t="str">
        <f t="shared" si="611"/>
        <v/>
      </c>
      <c r="BC161" s="145" t="str">
        <f t="shared" si="612"/>
        <v/>
      </c>
      <c r="BD161" s="203" t="str">
        <f>IF(J161="","",COUNTIF($BC$14:BC161,BC161))</f>
        <v/>
      </c>
      <c r="BE161" s="1" t="str">
        <f t="shared" si="635"/>
        <v/>
      </c>
      <c r="BF161" s="447" t="str">
        <f>IF(D161="","",COUNTIF($AD$14:AD161,AD161))</f>
        <v/>
      </c>
      <c r="BG161" s="447">
        <f t="shared" ref="BG161" si="714">IF(BF161=1,BF161,0)</f>
        <v>0</v>
      </c>
      <c r="BH161" s="447" t="str">
        <f t="shared" ref="BH161:BJ161" si="715">IF(D161="","",$BL161)</f>
        <v/>
      </c>
      <c r="BI161" s="447" t="str">
        <f t="shared" si="715"/>
        <v/>
      </c>
      <c r="BJ161" s="447" t="str">
        <f t="shared" si="715"/>
        <v/>
      </c>
      <c r="BK161" s="448" t="str">
        <f t="shared" ref="BK161" si="716">IFERROR(IF(G161="","",BL161),"")</f>
        <v/>
      </c>
      <c r="BL161" s="447">
        <v>50</v>
      </c>
      <c r="BM161" s="447">
        <f t="shared" ref="BM161" si="717">IF(C161&gt;0,"",IF(COUNTIF(BH161:BK163,BL161)=4,"",1))</f>
        <v>1</v>
      </c>
      <c r="BP161" s="448" t="str">
        <f t="shared" ref="BP161" si="718">IF(AD161="","",IF(AND(COUNTA(J161:J163)=0,COUNTA(S161:T163)=0),1,""))</f>
        <v/>
      </c>
      <c r="BQ161" s="447">
        <f t="shared" ref="BQ161" si="719">IF(AND($AD161="",COUNTA(S161)&gt;0),1,0)</f>
        <v>0</v>
      </c>
      <c r="BR161" s="447">
        <f t="shared" ref="BR161" si="720">IF(AND($AD161="",COUNTA(T161)&gt;0),1,0)</f>
        <v>0</v>
      </c>
      <c r="BS161" s="447" t="str">
        <f t="shared" ref="BS161" si="721">D161&amp;"-"&amp;S161</f>
        <v>-</v>
      </c>
      <c r="BT161" s="447" t="str">
        <f>IF(S161="","",COUNTIF($BS$14:BS161,BS161))</f>
        <v/>
      </c>
      <c r="BU161" s="447" t="str">
        <f t="shared" ref="BU161" si="722">D161&amp;"-"&amp;T161</f>
        <v>-</v>
      </c>
      <c r="BV161" s="447" t="str">
        <f>IF(T161="","",COUNTIF($BU$14:BU161,BU161))</f>
        <v/>
      </c>
    </row>
    <row r="162" spans="1:74" s="1" customFormat="1" ht="18" customHeight="1" thickBot="1">
      <c r="A162" s="523"/>
      <c r="B162" s="571"/>
      <c r="C162" s="573"/>
      <c r="D162" s="573"/>
      <c r="E162" s="573"/>
      <c r="F162" s="343" t="str">
        <f>IF(C161&gt;0,VLOOKUP(C161,女子登録情報!$A$1:$H$2000,5,0),"")</f>
        <v/>
      </c>
      <c r="G162" s="554"/>
      <c r="H162" s="554"/>
      <c r="I162" s="344" t="s">
        <v>30</v>
      </c>
      <c r="J162" s="339"/>
      <c r="K162" s="340" t="str">
        <f>IF(J162&gt;0,VLOOKUP(J162,女子登録情報!$J$1:$K$22,2,0),"")</f>
        <v/>
      </c>
      <c r="L162" s="344" t="s">
        <v>31</v>
      </c>
      <c r="M162" s="345"/>
      <c r="N162" s="341" t="str">
        <f t="shared" si="605"/>
        <v/>
      </c>
      <c r="O162" s="342"/>
      <c r="P162" s="562"/>
      <c r="Q162" s="563"/>
      <c r="R162" s="564"/>
      <c r="S162" s="557"/>
      <c r="T162" s="560"/>
      <c r="W162" s="168">
        <f t="shared" si="614"/>
        <v>0</v>
      </c>
      <c r="X162" s="447"/>
      <c r="Y162" s="145" t="str">
        <f t="shared" si="606"/>
        <v/>
      </c>
      <c r="Z162" s="145" t="str">
        <f t="shared" si="607"/>
        <v/>
      </c>
      <c r="AA162" s="145" t="str">
        <f t="shared" si="608"/>
        <v/>
      </c>
      <c r="AB162" s="145" t="str">
        <f t="shared" si="609"/>
        <v/>
      </c>
      <c r="AC162" s="178">
        <f t="shared" si="616"/>
        <v>0</v>
      </c>
      <c r="AD162" s="178" t="str">
        <f t="shared" ref="AD162:AD163" si="723">AD161</f>
        <v/>
      </c>
      <c r="AE162" s="145" t="str">
        <f t="shared" si="618"/>
        <v/>
      </c>
      <c r="AF162" s="145" t="str">
        <f t="shared" si="619"/>
        <v/>
      </c>
      <c r="AG162" s="182" t="str">
        <f t="shared" si="620"/>
        <v/>
      </c>
      <c r="AH162" s="164">
        <f t="shared" si="621"/>
        <v>0</v>
      </c>
      <c r="AJ162" s="164">
        <f t="shared" si="622"/>
        <v>0</v>
      </c>
      <c r="AK162" s="164" t="str">
        <f t="shared" si="623"/>
        <v>00000</v>
      </c>
      <c r="AL162" s="188" t="str">
        <f t="shared" si="624"/>
        <v>0秒0</v>
      </c>
      <c r="AM162" s="189">
        <f t="shared" si="625"/>
        <v>0</v>
      </c>
      <c r="AN162" s="189" t="str">
        <f t="shared" si="626"/>
        <v>0</v>
      </c>
      <c r="AO162" s="189" t="str">
        <f t="shared" si="627"/>
        <v>0</v>
      </c>
      <c r="AP162" s="189" t="str">
        <f t="shared" si="628"/>
        <v>0m</v>
      </c>
      <c r="AQ162" s="189" t="str">
        <f t="shared" si="629"/>
        <v>点</v>
      </c>
      <c r="AR162" s="164">
        <f t="shared" si="630"/>
        <v>0</v>
      </c>
      <c r="AS162" s="144" t="str">
        <f t="shared" si="631"/>
        <v/>
      </c>
      <c r="AT162" s="164">
        <f t="shared" si="632"/>
        <v>0</v>
      </c>
      <c r="AU162" s="164">
        <f t="shared" si="633"/>
        <v>0</v>
      </c>
      <c r="AV162" s="164">
        <f t="shared" si="634"/>
        <v>0</v>
      </c>
      <c r="AW162" s="458"/>
      <c r="AX162" s="458"/>
      <c r="AY162" s="455"/>
      <c r="AZ162" s="575"/>
      <c r="BA162" s="145" t="str">
        <f t="shared" si="610"/>
        <v/>
      </c>
      <c r="BB162" s="145" t="str">
        <f t="shared" si="611"/>
        <v/>
      </c>
      <c r="BC162" s="145" t="str">
        <f t="shared" si="612"/>
        <v/>
      </c>
      <c r="BD162" s="203" t="str">
        <f>IF(J162="","",COUNTIF($BC$14:BC162,BC162))</f>
        <v/>
      </c>
      <c r="BE162" s="1" t="str">
        <f t="shared" si="635"/>
        <v/>
      </c>
      <c r="BF162" s="447"/>
      <c r="BG162" s="447"/>
      <c r="BH162" s="447"/>
      <c r="BI162" s="447"/>
      <c r="BJ162" s="447"/>
      <c r="BK162" s="449"/>
      <c r="BL162" s="447"/>
      <c r="BM162" s="447"/>
      <c r="BP162" s="449"/>
      <c r="BQ162" s="447"/>
      <c r="BR162" s="447"/>
      <c r="BS162" s="447"/>
      <c r="BT162" s="447"/>
      <c r="BU162" s="447"/>
      <c r="BV162" s="447"/>
    </row>
    <row r="163" spans="1:74" s="1" customFormat="1" ht="18" customHeight="1" thickBot="1">
      <c r="A163" s="524"/>
      <c r="B163" s="346" t="s">
        <v>32</v>
      </c>
      <c r="C163" s="347"/>
      <c r="D163" s="355"/>
      <c r="E163" s="355"/>
      <c r="F163" s="356"/>
      <c r="G163" s="555"/>
      <c r="H163" s="555"/>
      <c r="I163" s="348" t="s">
        <v>33</v>
      </c>
      <c r="J163" s="349"/>
      <c r="K163" s="340" t="str">
        <f>IF(J163&gt;0,VLOOKUP(J163,女子登録情報!$J$1:$K$22,2,0),"")</f>
        <v/>
      </c>
      <c r="L163" s="350" t="s">
        <v>34</v>
      </c>
      <c r="M163" s="351"/>
      <c r="N163" s="341" t="str">
        <f t="shared" si="605"/>
        <v/>
      </c>
      <c r="O163" s="352"/>
      <c r="P163" s="567"/>
      <c r="Q163" s="568"/>
      <c r="R163" s="569"/>
      <c r="S163" s="558"/>
      <c r="T163" s="561"/>
      <c r="W163" s="168">
        <f t="shared" si="614"/>
        <v>0</v>
      </c>
      <c r="X163" s="447"/>
      <c r="Y163" s="145" t="str">
        <f t="shared" si="606"/>
        <v/>
      </c>
      <c r="Z163" s="145" t="str">
        <f t="shared" si="607"/>
        <v/>
      </c>
      <c r="AA163" s="145" t="str">
        <f t="shared" si="608"/>
        <v/>
      </c>
      <c r="AB163" s="145" t="str">
        <f t="shared" si="609"/>
        <v/>
      </c>
      <c r="AC163" s="178">
        <f t="shared" si="616"/>
        <v>0</v>
      </c>
      <c r="AD163" s="178" t="str">
        <f t="shared" si="723"/>
        <v/>
      </c>
      <c r="AE163" s="145" t="str">
        <f t="shared" si="618"/>
        <v/>
      </c>
      <c r="AF163" s="145" t="str">
        <f t="shared" si="619"/>
        <v/>
      </c>
      <c r="AG163" s="182" t="str">
        <f t="shared" si="620"/>
        <v/>
      </c>
      <c r="AH163" s="164">
        <f t="shared" si="621"/>
        <v>0</v>
      </c>
      <c r="AJ163" s="164">
        <f t="shared" si="622"/>
        <v>0</v>
      </c>
      <c r="AK163" s="164" t="str">
        <f t="shared" si="623"/>
        <v>00000</v>
      </c>
      <c r="AL163" s="188" t="str">
        <f t="shared" si="624"/>
        <v>0秒0</v>
      </c>
      <c r="AM163" s="189">
        <f t="shared" si="625"/>
        <v>0</v>
      </c>
      <c r="AN163" s="189" t="str">
        <f t="shared" si="626"/>
        <v>0</v>
      </c>
      <c r="AO163" s="189" t="str">
        <f t="shared" si="627"/>
        <v>0</v>
      </c>
      <c r="AP163" s="189" t="str">
        <f t="shared" si="628"/>
        <v>0m</v>
      </c>
      <c r="AQ163" s="189" t="str">
        <f t="shared" si="629"/>
        <v>点</v>
      </c>
      <c r="AR163" s="164">
        <f t="shared" si="630"/>
        <v>0</v>
      </c>
      <c r="AS163" s="144" t="str">
        <f t="shared" si="631"/>
        <v/>
      </c>
      <c r="AT163" s="164">
        <f t="shared" si="632"/>
        <v>0</v>
      </c>
      <c r="AU163" s="164">
        <f t="shared" si="633"/>
        <v>0</v>
      </c>
      <c r="AV163" s="164">
        <f t="shared" si="634"/>
        <v>0</v>
      </c>
      <c r="AW163" s="459"/>
      <c r="AX163" s="459"/>
      <c r="AY163" s="456"/>
      <c r="AZ163" s="576"/>
      <c r="BA163" s="145" t="str">
        <f t="shared" si="610"/>
        <v/>
      </c>
      <c r="BB163" s="145" t="str">
        <f t="shared" si="611"/>
        <v/>
      </c>
      <c r="BC163" s="145" t="str">
        <f t="shared" si="612"/>
        <v/>
      </c>
      <c r="BD163" s="203" t="str">
        <f>IF(J163="","",COUNTIF($BC$14:BC163,BC163))</f>
        <v/>
      </c>
      <c r="BE163" s="1" t="str">
        <f t="shared" si="635"/>
        <v/>
      </c>
      <c r="BF163" s="447"/>
      <c r="BG163" s="447"/>
      <c r="BH163" s="447"/>
      <c r="BI163" s="447"/>
      <c r="BJ163" s="447"/>
      <c r="BK163" s="450"/>
      <c r="BL163" s="447"/>
      <c r="BM163" s="447"/>
      <c r="BP163" s="450"/>
      <c r="BQ163" s="447"/>
      <c r="BR163" s="447"/>
      <c r="BS163" s="447"/>
      <c r="BT163" s="447"/>
      <c r="BU163" s="447"/>
      <c r="BV163" s="447"/>
    </row>
    <row r="164" spans="1:74" s="1" customFormat="1" ht="18" customHeight="1" thickTop="1" thickBot="1">
      <c r="A164" s="522">
        <v>51</v>
      </c>
      <c r="B164" s="570" t="s">
        <v>1224</v>
      </c>
      <c r="C164" s="572"/>
      <c r="D164" s="572" t="str">
        <f>IF(C164&gt;0,VLOOKUP(C164,女子登録情報!$A$1:$H$2000,3,0),"")</f>
        <v/>
      </c>
      <c r="E164" s="572" t="str">
        <f>IF(C164&gt;0,VLOOKUP(C164,女子登録情報!$A$1:$H$2000,4,0),"")</f>
        <v/>
      </c>
      <c r="F164" s="337" t="str">
        <f>IF(C164&gt;0,VLOOKUP(C164,女子登録情報!$A$1:$H$2000,8,0),"")</f>
        <v/>
      </c>
      <c r="G164" s="553" t="e">
        <f>IF(F165&gt;0,VLOOKUP(F165,女子登録情報!$M$2:$N$48,2,0),"")</f>
        <v>#N/A</v>
      </c>
      <c r="H164" s="553" t="str">
        <f t="shared" ref="H164" si="724">IF(C164&gt;0,TEXT(C164,"100000000"),"000000000")</f>
        <v>000000000</v>
      </c>
      <c r="I164" s="338" t="s">
        <v>26</v>
      </c>
      <c r="J164" s="339"/>
      <c r="K164" s="340" t="str">
        <f>IF(J164&gt;0,VLOOKUP(J164,女子登録情報!$J$1:$K$22,2,0),"")</f>
        <v/>
      </c>
      <c r="L164" s="338" t="s">
        <v>29</v>
      </c>
      <c r="M164" s="185"/>
      <c r="N164" s="341" t="str">
        <f t="shared" si="605"/>
        <v/>
      </c>
      <c r="O164" s="342"/>
      <c r="P164" s="540"/>
      <c r="Q164" s="541"/>
      <c r="R164" s="542"/>
      <c r="S164" s="556"/>
      <c r="T164" s="559"/>
      <c r="W164" s="168">
        <f t="shared" si="614"/>
        <v>0</v>
      </c>
      <c r="X164" s="447" t="str">
        <f t="shared" ref="X164" si="725">IF(C164="","",C164)</f>
        <v/>
      </c>
      <c r="Y164" s="145" t="str">
        <f t="shared" si="606"/>
        <v/>
      </c>
      <c r="Z164" s="145" t="str">
        <f t="shared" si="607"/>
        <v/>
      </c>
      <c r="AA164" s="145" t="str">
        <f t="shared" si="608"/>
        <v/>
      </c>
      <c r="AB164" s="145" t="str">
        <f t="shared" si="609"/>
        <v/>
      </c>
      <c r="AC164" s="178">
        <f t="shared" si="616"/>
        <v>0</v>
      </c>
      <c r="AD164" s="178" t="str">
        <f t="shared" ref="AD164" si="726">IF(D164="","",D164)</f>
        <v/>
      </c>
      <c r="AE164" s="145" t="str">
        <f t="shared" si="618"/>
        <v/>
      </c>
      <c r="AF164" s="145" t="str">
        <f t="shared" si="619"/>
        <v/>
      </c>
      <c r="AG164" s="182" t="str">
        <f t="shared" si="620"/>
        <v/>
      </c>
      <c r="AH164" s="164">
        <f t="shared" si="621"/>
        <v>0</v>
      </c>
      <c r="AJ164" s="164">
        <f t="shared" si="622"/>
        <v>0</v>
      </c>
      <c r="AK164" s="164" t="str">
        <f t="shared" si="623"/>
        <v>00000</v>
      </c>
      <c r="AL164" s="188" t="str">
        <f t="shared" si="624"/>
        <v>0秒0</v>
      </c>
      <c r="AM164" s="189">
        <f t="shared" si="625"/>
        <v>0</v>
      </c>
      <c r="AN164" s="189" t="str">
        <f t="shared" si="626"/>
        <v>0</v>
      </c>
      <c r="AO164" s="189" t="str">
        <f t="shared" si="627"/>
        <v>0</v>
      </c>
      <c r="AP164" s="189" t="str">
        <f t="shared" si="628"/>
        <v>0m</v>
      </c>
      <c r="AQ164" s="189" t="str">
        <f t="shared" si="629"/>
        <v>点</v>
      </c>
      <c r="AR164" s="164">
        <f t="shared" si="630"/>
        <v>0</v>
      </c>
      <c r="AS164" s="144" t="str">
        <f t="shared" si="631"/>
        <v/>
      </c>
      <c r="AT164" s="164">
        <f t="shared" si="632"/>
        <v>0</v>
      </c>
      <c r="AU164" s="164">
        <f t="shared" si="633"/>
        <v>0</v>
      </c>
      <c r="AV164" s="164">
        <f t="shared" si="634"/>
        <v>0</v>
      </c>
      <c r="AW164" s="457">
        <f>IF(S164="",0,COUNTA($S$14:S166))</f>
        <v>0</v>
      </c>
      <c r="AX164" s="457">
        <f>IF(T164="",0,COUNTA($T$14:T166))</f>
        <v>0</v>
      </c>
      <c r="AY164" s="454">
        <f>IF(OR($K164="20200",$K165="20200",$K166="20200"),COUNTIF($K$14:K166,"20200"),0)</f>
        <v>0</v>
      </c>
      <c r="AZ164" s="574">
        <f>IF($AY164=0,0,INDEX($M164:$M166,MATCH("20200",$K164:$K166,0),1))</f>
        <v>0</v>
      </c>
      <c r="BA164" s="145" t="str">
        <f t="shared" si="610"/>
        <v/>
      </c>
      <c r="BB164" s="145" t="str">
        <f t="shared" si="611"/>
        <v/>
      </c>
      <c r="BC164" s="145" t="str">
        <f t="shared" si="612"/>
        <v/>
      </c>
      <c r="BD164" s="203" t="str">
        <f>IF(J164="","",COUNTIF($BC$14:BC164,BC164))</f>
        <v/>
      </c>
      <c r="BE164" s="1" t="str">
        <f t="shared" si="635"/>
        <v/>
      </c>
      <c r="BF164" s="447" t="str">
        <f>IF(D164="","",COUNTIF($AD$14:AD164,AD164))</f>
        <v/>
      </c>
      <c r="BG164" s="447">
        <f t="shared" ref="BG164" si="727">IF(BF164=1,BF164,0)</f>
        <v>0</v>
      </c>
      <c r="BH164" s="447" t="str">
        <f t="shared" ref="BH164:BJ164" si="728">IF(D164="","",$BL164)</f>
        <v/>
      </c>
      <c r="BI164" s="447" t="str">
        <f t="shared" si="728"/>
        <v/>
      </c>
      <c r="BJ164" s="447" t="str">
        <f t="shared" si="728"/>
        <v/>
      </c>
      <c r="BK164" s="448" t="str">
        <f t="shared" ref="BK164" si="729">IFERROR(IF(G164="","",BL164),"")</f>
        <v/>
      </c>
      <c r="BL164" s="447">
        <v>51</v>
      </c>
      <c r="BM164" s="447">
        <f t="shared" ref="BM164" si="730">IF(C164&gt;0,"",IF(COUNTIF(BH164:BK166,BL164)=4,"",1))</f>
        <v>1</v>
      </c>
      <c r="BP164" s="448" t="str">
        <f t="shared" ref="BP164" si="731">IF(AD164="","",IF(AND(COUNTA(J164:J166)=0,COUNTA(S164:T166)=0),1,""))</f>
        <v/>
      </c>
      <c r="BQ164" s="447">
        <f t="shared" ref="BQ164" si="732">IF(AND($AD164="",COUNTA(S164)&gt;0),1,0)</f>
        <v>0</v>
      </c>
      <c r="BR164" s="447">
        <f t="shared" ref="BR164" si="733">IF(AND($AD164="",COUNTA(T164)&gt;0),1,0)</f>
        <v>0</v>
      </c>
      <c r="BS164" s="447" t="str">
        <f t="shared" ref="BS164" si="734">D164&amp;"-"&amp;S164</f>
        <v>-</v>
      </c>
      <c r="BT164" s="447" t="str">
        <f>IF(S164="","",COUNTIF($BS$14:BS164,BS164))</f>
        <v/>
      </c>
      <c r="BU164" s="447" t="str">
        <f t="shared" ref="BU164" si="735">D164&amp;"-"&amp;T164</f>
        <v>-</v>
      </c>
      <c r="BV164" s="447" t="str">
        <f>IF(T164="","",COUNTIF($BU$14:BU164,BU164))</f>
        <v/>
      </c>
    </row>
    <row r="165" spans="1:74" s="1" customFormat="1" ht="18" customHeight="1" thickBot="1">
      <c r="A165" s="523"/>
      <c r="B165" s="571"/>
      <c r="C165" s="573"/>
      <c r="D165" s="573"/>
      <c r="E165" s="573"/>
      <c r="F165" s="343" t="str">
        <f>IF(C164&gt;0,VLOOKUP(C164,女子登録情報!$A$1:$H$2000,5,0),"")</f>
        <v/>
      </c>
      <c r="G165" s="554"/>
      <c r="H165" s="554"/>
      <c r="I165" s="344" t="s">
        <v>30</v>
      </c>
      <c r="J165" s="339"/>
      <c r="K165" s="340" t="str">
        <f>IF(J165&gt;0,VLOOKUP(J165,女子登録情報!$J$1:$K$22,2,0),"")</f>
        <v/>
      </c>
      <c r="L165" s="344" t="s">
        <v>31</v>
      </c>
      <c r="M165" s="345"/>
      <c r="N165" s="341" t="str">
        <f t="shared" si="605"/>
        <v/>
      </c>
      <c r="O165" s="342"/>
      <c r="P165" s="562"/>
      <c r="Q165" s="563"/>
      <c r="R165" s="564"/>
      <c r="S165" s="557"/>
      <c r="T165" s="560"/>
      <c r="W165" s="168">
        <f t="shared" si="614"/>
        <v>0</v>
      </c>
      <c r="X165" s="447"/>
      <c r="Y165" s="145" t="str">
        <f t="shared" si="606"/>
        <v/>
      </c>
      <c r="Z165" s="145" t="str">
        <f t="shared" si="607"/>
        <v/>
      </c>
      <c r="AA165" s="145" t="str">
        <f t="shared" si="608"/>
        <v/>
      </c>
      <c r="AB165" s="145" t="str">
        <f t="shared" si="609"/>
        <v/>
      </c>
      <c r="AC165" s="178">
        <f t="shared" si="616"/>
        <v>0</v>
      </c>
      <c r="AD165" s="178" t="str">
        <f t="shared" ref="AD165:AD166" si="736">AD164</f>
        <v/>
      </c>
      <c r="AE165" s="145" t="str">
        <f t="shared" si="618"/>
        <v/>
      </c>
      <c r="AF165" s="145" t="str">
        <f t="shared" si="619"/>
        <v/>
      </c>
      <c r="AG165" s="182" t="str">
        <f t="shared" si="620"/>
        <v/>
      </c>
      <c r="AH165" s="164">
        <f t="shared" si="621"/>
        <v>0</v>
      </c>
      <c r="AJ165" s="164">
        <f t="shared" si="622"/>
        <v>0</v>
      </c>
      <c r="AK165" s="164" t="str">
        <f t="shared" si="623"/>
        <v>00000</v>
      </c>
      <c r="AL165" s="188" t="str">
        <f t="shared" si="624"/>
        <v>0秒0</v>
      </c>
      <c r="AM165" s="189">
        <f t="shared" si="625"/>
        <v>0</v>
      </c>
      <c r="AN165" s="189" t="str">
        <f t="shared" si="626"/>
        <v>0</v>
      </c>
      <c r="AO165" s="189" t="str">
        <f t="shared" si="627"/>
        <v>0</v>
      </c>
      <c r="AP165" s="189" t="str">
        <f t="shared" si="628"/>
        <v>0m</v>
      </c>
      <c r="AQ165" s="189" t="str">
        <f t="shared" si="629"/>
        <v>点</v>
      </c>
      <c r="AR165" s="164">
        <f t="shared" si="630"/>
        <v>0</v>
      </c>
      <c r="AS165" s="144" t="str">
        <f t="shared" si="631"/>
        <v/>
      </c>
      <c r="AT165" s="164">
        <f t="shared" si="632"/>
        <v>0</v>
      </c>
      <c r="AU165" s="164">
        <f t="shared" si="633"/>
        <v>0</v>
      </c>
      <c r="AV165" s="164">
        <f t="shared" si="634"/>
        <v>0</v>
      </c>
      <c r="AW165" s="458"/>
      <c r="AX165" s="458"/>
      <c r="AY165" s="455"/>
      <c r="AZ165" s="575"/>
      <c r="BA165" s="145" t="str">
        <f t="shared" si="610"/>
        <v/>
      </c>
      <c r="BB165" s="145" t="str">
        <f t="shared" si="611"/>
        <v/>
      </c>
      <c r="BC165" s="145" t="str">
        <f t="shared" si="612"/>
        <v/>
      </c>
      <c r="BD165" s="203" t="str">
        <f>IF(J165="","",COUNTIF($BC$14:BC165,BC165))</f>
        <v/>
      </c>
      <c r="BE165" s="1" t="str">
        <f t="shared" si="635"/>
        <v/>
      </c>
      <c r="BF165" s="447"/>
      <c r="BG165" s="447"/>
      <c r="BH165" s="447"/>
      <c r="BI165" s="447"/>
      <c r="BJ165" s="447"/>
      <c r="BK165" s="449"/>
      <c r="BL165" s="447"/>
      <c r="BM165" s="447"/>
      <c r="BP165" s="449"/>
      <c r="BQ165" s="447"/>
      <c r="BR165" s="447"/>
      <c r="BS165" s="447"/>
      <c r="BT165" s="447"/>
      <c r="BU165" s="447"/>
      <c r="BV165" s="447"/>
    </row>
    <row r="166" spans="1:74" s="1" customFormat="1" ht="18" customHeight="1" thickBot="1">
      <c r="A166" s="524"/>
      <c r="B166" s="346" t="s">
        <v>32</v>
      </c>
      <c r="C166" s="347"/>
      <c r="D166" s="355"/>
      <c r="E166" s="355"/>
      <c r="F166" s="356"/>
      <c r="G166" s="555"/>
      <c r="H166" s="555"/>
      <c r="I166" s="348" t="s">
        <v>33</v>
      </c>
      <c r="J166" s="349"/>
      <c r="K166" s="340" t="str">
        <f>IF(J166&gt;0,VLOOKUP(J166,女子登録情報!$J$1:$K$22,2,0),"")</f>
        <v/>
      </c>
      <c r="L166" s="350" t="s">
        <v>34</v>
      </c>
      <c r="M166" s="351"/>
      <c r="N166" s="341" t="str">
        <f t="shared" si="605"/>
        <v/>
      </c>
      <c r="O166" s="352"/>
      <c r="P166" s="567"/>
      <c r="Q166" s="568"/>
      <c r="R166" s="569"/>
      <c r="S166" s="558"/>
      <c r="T166" s="561"/>
      <c r="W166" s="168">
        <f t="shared" si="614"/>
        <v>0</v>
      </c>
      <c r="X166" s="447"/>
      <c r="Y166" s="145" t="str">
        <f t="shared" si="606"/>
        <v/>
      </c>
      <c r="Z166" s="145" t="str">
        <f t="shared" si="607"/>
        <v/>
      </c>
      <c r="AA166" s="145" t="str">
        <f t="shared" si="608"/>
        <v/>
      </c>
      <c r="AB166" s="145" t="str">
        <f t="shared" si="609"/>
        <v/>
      </c>
      <c r="AC166" s="178">
        <f t="shared" si="616"/>
        <v>0</v>
      </c>
      <c r="AD166" s="178" t="str">
        <f t="shared" si="736"/>
        <v/>
      </c>
      <c r="AE166" s="145" t="str">
        <f t="shared" si="618"/>
        <v/>
      </c>
      <c r="AF166" s="145" t="str">
        <f t="shared" si="619"/>
        <v/>
      </c>
      <c r="AG166" s="182" t="str">
        <f t="shared" si="620"/>
        <v/>
      </c>
      <c r="AH166" s="164">
        <f t="shared" si="621"/>
        <v>0</v>
      </c>
      <c r="AJ166" s="164">
        <f t="shared" si="622"/>
        <v>0</v>
      </c>
      <c r="AK166" s="164" t="str">
        <f t="shared" si="623"/>
        <v>00000</v>
      </c>
      <c r="AL166" s="188" t="str">
        <f t="shared" si="624"/>
        <v>0秒0</v>
      </c>
      <c r="AM166" s="189">
        <f t="shared" si="625"/>
        <v>0</v>
      </c>
      <c r="AN166" s="189" t="str">
        <f t="shared" si="626"/>
        <v>0</v>
      </c>
      <c r="AO166" s="189" t="str">
        <f t="shared" si="627"/>
        <v>0</v>
      </c>
      <c r="AP166" s="189" t="str">
        <f t="shared" si="628"/>
        <v>0m</v>
      </c>
      <c r="AQ166" s="189" t="str">
        <f t="shared" si="629"/>
        <v>点</v>
      </c>
      <c r="AR166" s="164">
        <f t="shared" si="630"/>
        <v>0</v>
      </c>
      <c r="AS166" s="144" t="str">
        <f t="shared" si="631"/>
        <v/>
      </c>
      <c r="AT166" s="164">
        <f t="shared" si="632"/>
        <v>0</v>
      </c>
      <c r="AU166" s="164">
        <f t="shared" si="633"/>
        <v>0</v>
      </c>
      <c r="AV166" s="164">
        <f t="shared" si="634"/>
        <v>0</v>
      </c>
      <c r="AW166" s="459"/>
      <c r="AX166" s="459"/>
      <c r="AY166" s="456"/>
      <c r="AZ166" s="576"/>
      <c r="BA166" s="145" t="str">
        <f t="shared" si="610"/>
        <v/>
      </c>
      <c r="BB166" s="145" t="str">
        <f t="shared" si="611"/>
        <v/>
      </c>
      <c r="BC166" s="145" t="str">
        <f t="shared" si="612"/>
        <v/>
      </c>
      <c r="BD166" s="203" t="str">
        <f>IF(J166="","",COUNTIF($BC$14:BC166,BC166))</f>
        <v/>
      </c>
      <c r="BE166" s="1" t="str">
        <f t="shared" si="635"/>
        <v/>
      </c>
      <c r="BF166" s="447"/>
      <c r="BG166" s="447"/>
      <c r="BH166" s="447"/>
      <c r="BI166" s="447"/>
      <c r="BJ166" s="447"/>
      <c r="BK166" s="450"/>
      <c r="BL166" s="447"/>
      <c r="BM166" s="447"/>
      <c r="BP166" s="450"/>
      <c r="BQ166" s="447"/>
      <c r="BR166" s="447"/>
      <c r="BS166" s="447"/>
      <c r="BT166" s="447"/>
      <c r="BU166" s="447"/>
      <c r="BV166" s="447"/>
    </row>
    <row r="167" spans="1:74" s="1" customFormat="1" ht="18" customHeight="1" thickTop="1" thickBot="1">
      <c r="A167" s="522">
        <v>52</v>
      </c>
      <c r="B167" s="570" t="s">
        <v>1224</v>
      </c>
      <c r="C167" s="572"/>
      <c r="D167" s="572" t="str">
        <f>IF(C167&gt;0,VLOOKUP(C167,女子登録情報!$A$1:$H$2000,3,0),"")</f>
        <v/>
      </c>
      <c r="E167" s="572" t="str">
        <f>IF(C167&gt;0,VLOOKUP(C167,女子登録情報!$A$1:$H$2000,4,0),"")</f>
        <v/>
      </c>
      <c r="F167" s="337" t="str">
        <f>IF(C167&gt;0,VLOOKUP(C167,女子登録情報!$A$1:$H$2000,8,0),"")</f>
        <v/>
      </c>
      <c r="G167" s="553" t="e">
        <f>IF(F168&gt;0,VLOOKUP(F168,女子登録情報!$M$2:$N$48,2,0),"")</f>
        <v>#N/A</v>
      </c>
      <c r="H167" s="553" t="str">
        <f t="shared" ref="H167" si="737">IF(C167&gt;0,TEXT(C167,"100000000"),"000000000")</f>
        <v>000000000</v>
      </c>
      <c r="I167" s="338" t="s">
        <v>26</v>
      </c>
      <c r="J167" s="339"/>
      <c r="K167" s="340" t="str">
        <f>IF(J167&gt;0,VLOOKUP(J167,女子登録情報!$J$1:$K$22,2,0),"")</f>
        <v/>
      </c>
      <c r="L167" s="338" t="s">
        <v>29</v>
      </c>
      <c r="M167" s="185"/>
      <c r="N167" s="341" t="str">
        <f t="shared" si="605"/>
        <v/>
      </c>
      <c r="O167" s="342"/>
      <c r="P167" s="540"/>
      <c r="Q167" s="541"/>
      <c r="R167" s="542"/>
      <c r="S167" s="556"/>
      <c r="T167" s="559"/>
      <c r="W167" s="168">
        <f t="shared" si="614"/>
        <v>0</v>
      </c>
      <c r="X167" s="447" t="str">
        <f t="shared" ref="X167" si="738">IF(C167="","",C167)</f>
        <v/>
      </c>
      <c r="Y167" s="145" t="str">
        <f t="shared" si="606"/>
        <v/>
      </c>
      <c r="Z167" s="145" t="str">
        <f t="shared" si="607"/>
        <v/>
      </c>
      <c r="AA167" s="145" t="str">
        <f t="shared" si="608"/>
        <v/>
      </c>
      <c r="AB167" s="145" t="str">
        <f t="shared" si="609"/>
        <v/>
      </c>
      <c r="AC167" s="178">
        <f t="shared" si="616"/>
        <v>0</v>
      </c>
      <c r="AD167" s="178" t="str">
        <f t="shared" ref="AD167" si="739">IF(D167="","",D167)</f>
        <v/>
      </c>
      <c r="AE167" s="145" t="str">
        <f t="shared" si="618"/>
        <v/>
      </c>
      <c r="AF167" s="145" t="str">
        <f t="shared" si="619"/>
        <v/>
      </c>
      <c r="AG167" s="182" t="str">
        <f t="shared" si="620"/>
        <v/>
      </c>
      <c r="AH167" s="164">
        <f t="shared" si="621"/>
        <v>0</v>
      </c>
      <c r="AJ167" s="164">
        <f t="shared" si="622"/>
        <v>0</v>
      </c>
      <c r="AK167" s="164" t="str">
        <f t="shared" si="623"/>
        <v>00000</v>
      </c>
      <c r="AL167" s="188" t="str">
        <f t="shared" si="624"/>
        <v>0秒0</v>
      </c>
      <c r="AM167" s="189">
        <f t="shared" si="625"/>
        <v>0</v>
      </c>
      <c r="AN167" s="189" t="str">
        <f t="shared" si="626"/>
        <v>0</v>
      </c>
      <c r="AO167" s="189" t="str">
        <f t="shared" si="627"/>
        <v>0</v>
      </c>
      <c r="AP167" s="189" t="str">
        <f t="shared" si="628"/>
        <v>0m</v>
      </c>
      <c r="AQ167" s="189" t="str">
        <f t="shared" si="629"/>
        <v>点</v>
      </c>
      <c r="AR167" s="164">
        <f t="shared" si="630"/>
        <v>0</v>
      </c>
      <c r="AS167" s="144" t="str">
        <f t="shared" si="631"/>
        <v/>
      </c>
      <c r="AT167" s="164">
        <f t="shared" si="632"/>
        <v>0</v>
      </c>
      <c r="AU167" s="164">
        <f t="shared" si="633"/>
        <v>0</v>
      </c>
      <c r="AV167" s="164">
        <f t="shared" si="634"/>
        <v>0</v>
      </c>
      <c r="AW167" s="457">
        <f>IF(S167="",0,COUNTA($S$14:S169))</f>
        <v>0</v>
      </c>
      <c r="AX167" s="457">
        <f>IF(T167="",0,COUNTA($T$14:T169))</f>
        <v>0</v>
      </c>
      <c r="AY167" s="454">
        <f>IF(OR($K167="20200",$K168="20200",$K169="20200"),COUNTIF($K$14:K169,"20200"),0)</f>
        <v>0</v>
      </c>
      <c r="AZ167" s="574">
        <f>IF($AY167=0,0,INDEX($M167:$M169,MATCH("20200",$K167:$K169,0),1))</f>
        <v>0</v>
      </c>
      <c r="BA167" s="145" t="str">
        <f t="shared" si="610"/>
        <v/>
      </c>
      <c r="BB167" s="145" t="str">
        <f t="shared" si="611"/>
        <v/>
      </c>
      <c r="BC167" s="145" t="str">
        <f t="shared" si="612"/>
        <v/>
      </c>
      <c r="BD167" s="203" t="str">
        <f>IF(J167="","",COUNTIF($BC$14:BC167,BC167))</f>
        <v/>
      </c>
      <c r="BE167" s="1" t="str">
        <f t="shared" si="635"/>
        <v/>
      </c>
      <c r="BF167" s="447" t="str">
        <f>IF(D167="","",COUNTIF($AD$14:AD167,AD167))</f>
        <v/>
      </c>
      <c r="BG167" s="447">
        <f t="shared" ref="BG167" si="740">IF(BF167=1,BF167,0)</f>
        <v>0</v>
      </c>
      <c r="BH167" s="447" t="str">
        <f t="shared" ref="BH167:BJ167" si="741">IF(D167="","",$BL167)</f>
        <v/>
      </c>
      <c r="BI167" s="447" t="str">
        <f t="shared" si="741"/>
        <v/>
      </c>
      <c r="BJ167" s="447" t="str">
        <f t="shared" si="741"/>
        <v/>
      </c>
      <c r="BK167" s="448" t="str">
        <f t="shared" ref="BK167" si="742">IFERROR(IF(G167="","",BL167),"")</f>
        <v/>
      </c>
      <c r="BL167" s="447">
        <v>52</v>
      </c>
      <c r="BM167" s="447">
        <f t="shared" ref="BM167" si="743">IF(C167&gt;0,"",IF(COUNTIF(BH167:BK169,BL167)=4,"",1))</f>
        <v>1</v>
      </c>
      <c r="BP167" s="448" t="str">
        <f t="shared" ref="BP167" si="744">IF(AD167="","",IF(AND(COUNTA(J167:J169)=0,COUNTA(S167:T169)=0),1,""))</f>
        <v/>
      </c>
      <c r="BQ167" s="447">
        <f t="shared" ref="BQ167" si="745">IF(AND($AD167="",COUNTA(S167)&gt;0),1,0)</f>
        <v>0</v>
      </c>
      <c r="BR167" s="447">
        <f t="shared" ref="BR167" si="746">IF(AND($AD167="",COUNTA(T167)&gt;0),1,0)</f>
        <v>0</v>
      </c>
      <c r="BS167" s="447" t="str">
        <f t="shared" ref="BS167" si="747">D167&amp;"-"&amp;S167</f>
        <v>-</v>
      </c>
      <c r="BT167" s="447" t="str">
        <f>IF(S167="","",COUNTIF($BS$14:BS167,BS167))</f>
        <v/>
      </c>
      <c r="BU167" s="447" t="str">
        <f t="shared" ref="BU167" si="748">D167&amp;"-"&amp;T167</f>
        <v>-</v>
      </c>
      <c r="BV167" s="447" t="str">
        <f>IF(T167="","",COUNTIF($BU$14:BU167,BU167))</f>
        <v/>
      </c>
    </row>
    <row r="168" spans="1:74" s="1" customFormat="1" ht="18" customHeight="1" thickBot="1">
      <c r="A168" s="523"/>
      <c r="B168" s="571"/>
      <c r="C168" s="573"/>
      <c r="D168" s="573"/>
      <c r="E168" s="573"/>
      <c r="F168" s="343" t="str">
        <f>IF(C167&gt;0,VLOOKUP(C167,女子登録情報!$A$1:$H$2000,5,0),"")</f>
        <v/>
      </c>
      <c r="G168" s="554"/>
      <c r="H168" s="554"/>
      <c r="I168" s="344" t="s">
        <v>30</v>
      </c>
      <c r="J168" s="339"/>
      <c r="K168" s="340" t="str">
        <f>IF(J168&gt;0,VLOOKUP(J168,女子登録情報!$J$1:$K$22,2,0),"")</f>
        <v/>
      </c>
      <c r="L168" s="344" t="s">
        <v>31</v>
      </c>
      <c r="M168" s="345"/>
      <c r="N168" s="341" t="str">
        <f t="shared" si="605"/>
        <v/>
      </c>
      <c r="O168" s="342"/>
      <c r="P168" s="562"/>
      <c r="Q168" s="563"/>
      <c r="R168" s="564"/>
      <c r="S168" s="557"/>
      <c r="T168" s="560"/>
      <c r="W168" s="168">
        <f t="shared" si="614"/>
        <v>0</v>
      </c>
      <c r="X168" s="447"/>
      <c r="Y168" s="145" t="str">
        <f t="shared" si="606"/>
        <v/>
      </c>
      <c r="Z168" s="145" t="str">
        <f t="shared" si="607"/>
        <v/>
      </c>
      <c r="AA168" s="145" t="str">
        <f t="shared" si="608"/>
        <v/>
      </c>
      <c r="AB168" s="145" t="str">
        <f t="shared" si="609"/>
        <v/>
      </c>
      <c r="AC168" s="178">
        <f t="shared" si="616"/>
        <v>0</v>
      </c>
      <c r="AD168" s="178" t="str">
        <f t="shared" ref="AD168:AD169" si="749">AD167</f>
        <v/>
      </c>
      <c r="AE168" s="145" t="str">
        <f t="shared" si="618"/>
        <v/>
      </c>
      <c r="AF168" s="145" t="str">
        <f t="shared" si="619"/>
        <v/>
      </c>
      <c r="AG168" s="182" t="str">
        <f t="shared" si="620"/>
        <v/>
      </c>
      <c r="AH168" s="164">
        <f t="shared" si="621"/>
        <v>0</v>
      </c>
      <c r="AJ168" s="164">
        <f t="shared" si="622"/>
        <v>0</v>
      </c>
      <c r="AK168" s="164" t="str">
        <f t="shared" si="623"/>
        <v>00000</v>
      </c>
      <c r="AL168" s="188" t="str">
        <f t="shared" si="624"/>
        <v>0秒0</v>
      </c>
      <c r="AM168" s="189">
        <f t="shared" si="625"/>
        <v>0</v>
      </c>
      <c r="AN168" s="189" t="str">
        <f t="shared" si="626"/>
        <v>0</v>
      </c>
      <c r="AO168" s="189" t="str">
        <f t="shared" si="627"/>
        <v>0</v>
      </c>
      <c r="AP168" s="189" t="str">
        <f t="shared" si="628"/>
        <v>0m</v>
      </c>
      <c r="AQ168" s="189" t="str">
        <f t="shared" si="629"/>
        <v>点</v>
      </c>
      <c r="AR168" s="164">
        <f t="shared" si="630"/>
        <v>0</v>
      </c>
      <c r="AS168" s="144" t="str">
        <f t="shared" si="631"/>
        <v/>
      </c>
      <c r="AT168" s="164">
        <f t="shared" si="632"/>
        <v>0</v>
      </c>
      <c r="AU168" s="164">
        <f t="shared" si="633"/>
        <v>0</v>
      </c>
      <c r="AV168" s="164">
        <f t="shared" si="634"/>
        <v>0</v>
      </c>
      <c r="AW168" s="458"/>
      <c r="AX168" s="458"/>
      <c r="AY168" s="455"/>
      <c r="AZ168" s="575"/>
      <c r="BA168" s="145" t="str">
        <f t="shared" si="610"/>
        <v/>
      </c>
      <c r="BB168" s="145" t="str">
        <f t="shared" si="611"/>
        <v/>
      </c>
      <c r="BC168" s="145" t="str">
        <f t="shared" si="612"/>
        <v/>
      </c>
      <c r="BD168" s="203" t="str">
        <f>IF(J168="","",COUNTIF($BC$14:BC168,BC168))</f>
        <v/>
      </c>
      <c r="BE168" s="1" t="str">
        <f t="shared" si="635"/>
        <v/>
      </c>
      <c r="BF168" s="447"/>
      <c r="BG168" s="447"/>
      <c r="BH168" s="447"/>
      <c r="BI168" s="447"/>
      <c r="BJ168" s="447"/>
      <c r="BK168" s="449"/>
      <c r="BL168" s="447"/>
      <c r="BM168" s="447"/>
      <c r="BP168" s="449"/>
      <c r="BQ168" s="447"/>
      <c r="BR168" s="447"/>
      <c r="BS168" s="447"/>
      <c r="BT168" s="447"/>
      <c r="BU168" s="447"/>
      <c r="BV168" s="447"/>
    </row>
    <row r="169" spans="1:74" s="1" customFormat="1" ht="18" customHeight="1" thickBot="1">
      <c r="A169" s="524"/>
      <c r="B169" s="346" t="s">
        <v>32</v>
      </c>
      <c r="C169" s="347"/>
      <c r="D169" s="355"/>
      <c r="E169" s="355"/>
      <c r="F169" s="356"/>
      <c r="G169" s="555"/>
      <c r="H169" s="555"/>
      <c r="I169" s="348" t="s">
        <v>33</v>
      </c>
      <c r="J169" s="349"/>
      <c r="K169" s="340" t="str">
        <f>IF(J169&gt;0,VLOOKUP(J169,女子登録情報!$J$1:$K$22,2,0),"")</f>
        <v/>
      </c>
      <c r="L169" s="350" t="s">
        <v>34</v>
      </c>
      <c r="M169" s="351"/>
      <c r="N169" s="341" t="str">
        <f t="shared" si="605"/>
        <v/>
      </c>
      <c r="O169" s="352"/>
      <c r="P169" s="567"/>
      <c r="Q169" s="568"/>
      <c r="R169" s="569"/>
      <c r="S169" s="558"/>
      <c r="T169" s="561"/>
      <c r="W169" s="168">
        <f t="shared" si="614"/>
        <v>0</v>
      </c>
      <c r="X169" s="447"/>
      <c r="Y169" s="145" t="str">
        <f t="shared" si="606"/>
        <v/>
      </c>
      <c r="Z169" s="145" t="str">
        <f t="shared" si="607"/>
        <v/>
      </c>
      <c r="AA169" s="145" t="str">
        <f t="shared" si="608"/>
        <v/>
      </c>
      <c r="AB169" s="145" t="str">
        <f t="shared" si="609"/>
        <v/>
      </c>
      <c r="AC169" s="178">
        <f t="shared" si="616"/>
        <v>0</v>
      </c>
      <c r="AD169" s="178" t="str">
        <f t="shared" si="749"/>
        <v/>
      </c>
      <c r="AE169" s="145" t="str">
        <f t="shared" si="618"/>
        <v/>
      </c>
      <c r="AF169" s="145" t="str">
        <f t="shared" si="619"/>
        <v/>
      </c>
      <c r="AG169" s="182" t="str">
        <f t="shared" si="620"/>
        <v/>
      </c>
      <c r="AH169" s="164">
        <f t="shared" si="621"/>
        <v>0</v>
      </c>
      <c r="AJ169" s="164">
        <f t="shared" si="622"/>
        <v>0</v>
      </c>
      <c r="AK169" s="164" t="str">
        <f t="shared" si="623"/>
        <v>00000</v>
      </c>
      <c r="AL169" s="188" t="str">
        <f t="shared" si="624"/>
        <v>0秒0</v>
      </c>
      <c r="AM169" s="189">
        <f t="shared" si="625"/>
        <v>0</v>
      </c>
      <c r="AN169" s="189" t="str">
        <f t="shared" si="626"/>
        <v>0</v>
      </c>
      <c r="AO169" s="189" t="str">
        <f t="shared" si="627"/>
        <v>0</v>
      </c>
      <c r="AP169" s="189" t="str">
        <f t="shared" si="628"/>
        <v>0m</v>
      </c>
      <c r="AQ169" s="189" t="str">
        <f t="shared" si="629"/>
        <v>点</v>
      </c>
      <c r="AR169" s="164">
        <f t="shared" si="630"/>
        <v>0</v>
      </c>
      <c r="AS169" s="144" t="str">
        <f t="shared" si="631"/>
        <v/>
      </c>
      <c r="AT169" s="164">
        <f t="shared" si="632"/>
        <v>0</v>
      </c>
      <c r="AU169" s="164">
        <f t="shared" si="633"/>
        <v>0</v>
      </c>
      <c r="AV169" s="164">
        <f t="shared" si="634"/>
        <v>0</v>
      </c>
      <c r="AW169" s="459"/>
      <c r="AX169" s="459"/>
      <c r="AY169" s="456"/>
      <c r="AZ169" s="576"/>
      <c r="BA169" s="145" t="str">
        <f t="shared" si="610"/>
        <v/>
      </c>
      <c r="BB169" s="145" t="str">
        <f t="shared" si="611"/>
        <v/>
      </c>
      <c r="BC169" s="145" t="str">
        <f t="shared" si="612"/>
        <v/>
      </c>
      <c r="BD169" s="203" t="str">
        <f>IF(J169="","",COUNTIF($BC$14:BC169,BC169))</f>
        <v/>
      </c>
      <c r="BE169" s="1" t="str">
        <f t="shared" si="635"/>
        <v/>
      </c>
      <c r="BF169" s="447"/>
      <c r="BG169" s="447"/>
      <c r="BH169" s="447"/>
      <c r="BI169" s="447"/>
      <c r="BJ169" s="447"/>
      <c r="BK169" s="450"/>
      <c r="BL169" s="447"/>
      <c r="BM169" s="447"/>
      <c r="BP169" s="450"/>
      <c r="BQ169" s="447"/>
      <c r="BR169" s="447"/>
      <c r="BS169" s="447"/>
      <c r="BT169" s="447"/>
      <c r="BU169" s="447"/>
      <c r="BV169" s="447"/>
    </row>
    <row r="170" spans="1:74" s="1" customFormat="1" ht="18" customHeight="1" thickTop="1" thickBot="1">
      <c r="A170" s="522">
        <v>53</v>
      </c>
      <c r="B170" s="570" t="s">
        <v>1224</v>
      </c>
      <c r="C170" s="572"/>
      <c r="D170" s="572" t="str">
        <f>IF(C170&gt;0,VLOOKUP(C170,女子登録情報!$A$1:$H$2000,3,0),"")</f>
        <v/>
      </c>
      <c r="E170" s="572" t="str">
        <f>IF(C170&gt;0,VLOOKUP(C170,女子登録情報!$A$1:$H$2000,4,0),"")</f>
        <v/>
      </c>
      <c r="F170" s="337" t="str">
        <f>IF(C170&gt;0,VLOOKUP(C170,女子登録情報!$A$1:$H$2000,8,0),"")</f>
        <v/>
      </c>
      <c r="G170" s="553" t="e">
        <f>IF(F171&gt;0,VLOOKUP(F171,女子登録情報!$M$2:$N$48,2,0),"")</f>
        <v>#N/A</v>
      </c>
      <c r="H170" s="553" t="str">
        <f t="shared" ref="H170" si="750">IF(C170&gt;0,TEXT(C170,"100000000"),"000000000")</f>
        <v>000000000</v>
      </c>
      <c r="I170" s="338" t="s">
        <v>26</v>
      </c>
      <c r="J170" s="339"/>
      <c r="K170" s="340" t="str">
        <f>IF(J170&gt;0,VLOOKUP(J170,女子登録情報!$J$1:$K$22,2,0),"")</f>
        <v/>
      </c>
      <c r="L170" s="338" t="s">
        <v>29</v>
      </c>
      <c r="M170" s="185"/>
      <c r="N170" s="341" t="str">
        <f t="shared" si="605"/>
        <v/>
      </c>
      <c r="O170" s="342"/>
      <c r="P170" s="540"/>
      <c r="Q170" s="541"/>
      <c r="R170" s="542"/>
      <c r="S170" s="556"/>
      <c r="T170" s="559"/>
      <c r="W170" s="168">
        <f t="shared" si="614"/>
        <v>0</v>
      </c>
      <c r="X170" s="447" t="str">
        <f t="shared" ref="X170" si="751">IF(C170="","",C170)</f>
        <v/>
      </c>
      <c r="Y170" s="145" t="str">
        <f t="shared" si="606"/>
        <v/>
      </c>
      <c r="Z170" s="145" t="str">
        <f t="shared" si="607"/>
        <v/>
      </c>
      <c r="AA170" s="145" t="str">
        <f t="shared" si="608"/>
        <v/>
      </c>
      <c r="AB170" s="145" t="str">
        <f t="shared" si="609"/>
        <v/>
      </c>
      <c r="AC170" s="178">
        <f t="shared" si="616"/>
        <v>0</v>
      </c>
      <c r="AD170" s="178" t="str">
        <f t="shared" ref="AD170" si="752">IF(D170="","",D170)</f>
        <v/>
      </c>
      <c r="AE170" s="145" t="str">
        <f t="shared" si="618"/>
        <v/>
      </c>
      <c r="AF170" s="145" t="str">
        <f t="shared" si="619"/>
        <v/>
      </c>
      <c r="AG170" s="182" t="str">
        <f t="shared" si="620"/>
        <v/>
      </c>
      <c r="AH170" s="164">
        <f t="shared" si="621"/>
        <v>0</v>
      </c>
      <c r="AJ170" s="164">
        <f t="shared" si="622"/>
        <v>0</v>
      </c>
      <c r="AK170" s="164" t="str">
        <f t="shared" si="623"/>
        <v>00000</v>
      </c>
      <c r="AL170" s="188" t="str">
        <f t="shared" si="624"/>
        <v>0秒0</v>
      </c>
      <c r="AM170" s="189">
        <f t="shared" si="625"/>
        <v>0</v>
      </c>
      <c r="AN170" s="189" t="str">
        <f t="shared" si="626"/>
        <v>0</v>
      </c>
      <c r="AO170" s="189" t="str">
        <f t="shared" si="627"/>
        <v>0</v>
      </c>
      <c r="AP170" s="189" t="str">
        <f t="shared" si="628"/>
        <v>0m</v>
      </c>
      <c r="AQ170" s="189" t="str">
        <f t="shared" si="629"/>
        <v>点</v>
      </c>
      <c r="AR170" s="164">
        <f t="shared" si="630"/>
        <v>0</v>
      </c>
      <c r="AS170" s="144" t="str">
        <f t="shared" si="631"/>
        <v/>
      </c>
      <c r="AT170" s="164">
        <f t="shared" si="632"/>
        <v>0</v>
      </c>
      <c r="AU170" s="164">
        <f t="shared" si="633"/>
        <v>0</v>
      </c>
      <c r="AV170" s="164">
        <f t="shared" si="634"/>
        <v>0</v>
      </c>
      <c r="AW170" s="457">
        <f>IF(S170="",0,COUNTA($S$14:S172))</f>
        <v>0</v>
      </c>
      <c r="AX170" s="457">
        <f>IF(T170="",0,COUNTA($T$14:T172))</f>
        <v>0</v>
      </c>
      <c r="AY170" s="454">
        <f>IF(OR($K170="20200",$K171="20200",$K172="20200"),COUNTIF($K$14:K172,"20200"),0)</f>
        <v>0</v>
      </c>
      <c r="AZ170" s="574">
        <f>IF($AY170=0,0,INDEX($M170:$M172,MATCH("20200",$K170:$K172,0),1))</f>
        <v>0</v>
      </c>
      <c r="BA170" s="145" t="str">
        <f t="shared" si="610"/>
        <v/>
      </c>
      <c r="BB170" s="145" t="str">
        <f t="shared" si="611"/>
        <v/>
      </c>
      <c r="BC170" s="145" t="str">
        <f t="shared" si="612"/>
        <v/>
      </c>
      <c r="BD170" s="203" t="str">
        <f>IF(J170="","",COUNTIF($BC$14:BC170,BC170))</f>
        <v/>
      </c>
      <c r="BE170" s="1" t="str">
        <f t="shared" si="635"/>
        <v/>
      </c>
      <c r="BF170" s="447" t="str">
        <f>IF(D170="","",COUNTIF($AD$14:AD170,AD170))</f>
        <v/>
      </c>
      <c r="BG170" s="447">
        <f t="shared" ref="BG170" si="753">IF(BF170=1,BF170,0)</f>
        <v>0</v>
      </c>
      <c r="BH170" s="447" t="str">
        <f t="shared" ref="BH170:BJ170" si="754">IF(D170="","",$BL170)</f>
        <v/>
      </c>
      <c r="BI170" s="447" t="str">
        <f t="shared" si="754"/>
        <v/>
      </c>
      <c r="BJ170" s="447" t="str">
        <f t="shared" si="754"/>
        <v/>
      </c>
      <c r="BK170" s="448" t="str">
        <f t="shared" ref="BK170" si="755">IFERROR(IF(G170="","",BL170),"")</f>
        <v/>
      </c>
      <c r="BL170" s="447">
        <v>53</v>
      </c>
      <c r="BM170" s="447">
        <f t="shared" ref="BM170" si="756">IF(C170&gt;0,"",IF(COUNTIF(BH170:BK172,BL170)=4,"",1))</f>
        <v>1</v>
      </c>
      <c r="BP170" s="448" t="str">
        <f t="shared" ref="BP170" si="757">IF(AD170="","",IF(AND(COUNTA(J170:J172)=0,COUNTA(S170:T172)=0),1,""))</f>
        <v/>
      </c>
      <c r="BQ170" s="447">
        <f t="shared" ref="BQ170" si="758">IF(AND($AD170="",COUNTA(S170)&gt;0),1,0)</f>
        <v>0</v>
      </c>
      <c r="BR170" s="447">
        <f t="shared" ref="BR170" si="759">IF(AND($AD170="",COUNTA(T170)&gt;0),1,0)</f>
        <v>0</v>
      </c>
      <c r="BS170" s="447" t="str">
        <f t="shared" ref="BS170" si="760">D170&amp;"-"&amp;S170</f>
        <v>-</v>
      </c>
      <c r="BT170" s="447" t="str">
        <f>IF(S170="","",COUNTIF($BS$14:BS170,BS170))</f>
        <v/>
      </c>
      <c r="BU170" s="447" t="str">
        <f t="shared" ref="BU170" si="761">D170&amp;"-"&amp;T170</f>
        <v>-</v>
      </c>
      <c r="BV170" s="447" t="str">
        <f>IF(T170="","",COUNTIF($BU$14:BU170,BU170))</f>
        <v/>
      </c>
    </row>
    <row r="171" spans="1:74" s="1" customFormat="1" ht="18" customHeight="1" thickBot="1">
      <c r="A171" s="523"/>
      <c r="B171" s="571"/>
      <c r="C171" s="573"/>
      <c r="D171" s="573"/>
      <c r="E171" s="573"/>
      <c r="F171" s="343" t="str">
        <f>IF(C170&gt;0,VLOOKUP(C170,女子登録情報!$A$1:$H$2000,5,0),"")</f>
        <v/>
      </c>
      <c r="G171" s="554"/>
      <c r="H171" s="554"/>
      <c r="I171" s="344" t="s">
        <v>30</v>
      </c>
      <c r="J171" s="339"/>
      <c r="K171" s="340" t="str">
        <f>IF(J171&gt;0,VLOOKUP(J171,女子登録情報!$J$1:$K$22,2,0),"")</f>
        <v/>
      </c>
      <c r="L171" s="344" t="s">
        <v>31</v>
      </c>
      <c r="M171" s="345"/>
      <c r="N171" s="341" t="str">
        <f t="shared" si="605"/>
        <v/>
      </c>
      <c r="O171" s="342"/>
      <c r="P171" s="562"/>
      <c r="Q171" s="563"/>
      <c r="R171" s="564"/>
      <c r="S171" s="557"/>
      <c r="T171" s="560"/>
      <c r="W171" s="168">
        <f t="shared" si="614"/>
        <v>0</v>
      </c>
      <c r="X171" s="447"/>
      <c r="Y171" s="145" t="str">
        <f t="shared" si="606"/>
        <v/>
      </c>
      <c r="Z171" s="145" t="str">
        <f t="shared" si="607"/>
        <v/>
      </c>
      <c r="AA171" s="145" t="str">
        <f t="shared" si="608"/>
        <v/>
      </c>
      <c r="AB171" s="145" t="str">
        <f t="shared" si="609"/>
        <v/>
      </c>
      <c r="AC171" s="178">
        <f t="shared" si="616"/>
        <v>0</v>
      </c>
      <c r="AD171" s="178" t="str">
        <f t="shared" ref="AD171:AD172" si="762">AD170</f>
        <v/>
      </c>
      <c r="AE171" s="145" t="str">
        <f t="shared" si="618"/>
        <v/>
      </c>
      <c r="AF171" s="145" t="str">
        <f t="shared" si="619"/>
        <v/>
      </c>
      <c r="AG171" s="182" t="str">
        <f t="shared" si="620"/>
        <v/>
      </c>
      <c r="AH171" s="164">
        <f t="shared" si="621"/>
        <v>0</v>
      </c>
      <c r="AJ171" s="164">
        <f t="shared" si="622"/>
        <v>0</v>
      </c>
      <c r="AK171" s="164" t="str">
        <f t="shared" si="623"/>
        <v>00000</v>
      </c>
      <c r="AL171" s="188" t="str">
        <f t="shared" si="624"/>
        <v>0秒0</v>
      </c>
      <c r="AM171" s="189">
        <f t="shared" si="625"/>
        <v>0</v>
      </c>
      <c r="AN171" s="189" t="str">
        <f t="shared" si="626"/>
        <v>0</v>
      </c>
      <c r="AO171" s="189" t="str">
        <f t="shared" si="627"/>
        <v>0</v>
      </c>
      <c r="AP171" s="189" t="str">
        <f t="shared" si="628"/>
        <v>0m</v>
      </c>
      <c r="AQ171" s="189" t="str">
        <f t="shared" si="629"/>
        <v>点</v>
      </c>
      <c r="AR171" s="164">
        <f t="shared" si="630"/>
        <v>0</v>
      </c>
      <c r="AS171" s="144" t="str">
        <f t="shared" si="631"/>
        <v/>
      </c>
      <c r="AT171" s="164">
        <f t="shared" si="632"/>
        <v>0</v>
      </c>
      <c r="AU171" s="164">
        <f t="shared" si="633"/>
        <v>0</v>
      </c>
      <c r="AV171" s="164">
        <f t="shared" si="634"/>
        <v>0</v>
      </c>
      <c r="AW171" s="458"/>
      <c r="AX171" s="458"/>
      <c r="AY171" s="455"/>
      <c r="AZ171" s="575"/>
      <c r="BA171" s="145" t="str">
        <f t="shared" si="610"/>
        <v/>
      </c>
      <c r="BB171" s="145" t="str">
        <f t="shared" si="611"/>
        <v/>
      </c>
      <c r="BC171" s="145" t="str">
        <f t="shared" si="612"/>
        <v/>
      </c>
      <c r="BD171" s="203" t="str">
        <f>IF(J171="","",COUNTIF($BC$14:BC171,BC171))</f>
        <v/>
      </c>
      <c r="BE171" s="1" t="str">
        <f t="shared" si="635"/>
        <v/>
      </c>
      <c r="BF171" s="447"/>
      <c r="BG171" s="447"/>
      <c r="BH171" s="447"/>
      <c r="BI171" s="447"/>
      <c r="BJ171" s="447"/>
      <c r="BK171" s="449"/>
      <c r="BL171" s="447"/>
      <c r="BM171" s="447"/>
      <c r="BP171" s="449"/>
      <c r="BQ171" s="447"/>
      <c r="BR171" s="447"/>
      <c r="BS171" s="447"/>
      <c r="BT171" s="447"/>
      <c r="BU171" s="447"/>
      <c r="BV171" s="447"/>
    </row>
    <row r="172" spans="1:74" s="1" customFormat="1" ht="18" customHeight="1" thickBot="1">
      <c r="A172" s="524"/>
      <c r="B172" s="346" t="s">
        <v>32</v>
      </c>
      <c r="C172" s="347"/>
      <c r="D172" s="355"/>
      <c r="E172" s="355"/>
      <c r="F172" s="356"/>
      <c r="G172" s="555"/>
      <c r="H172" s="555"/>
      <c r="I172" s="348" t="s">
        <v>33</v>
      </c>
      <c r="J172" s="349"/>
      <c r="K172" s="340" t="str">
        <f>IF(J172&gt;0,VLOOKUP(J172,女子登録情報!$J$1:$K$22,2,0),"")</f>
        <v/>
      </c>
      <c r="L172" s="350" t="s">
        <v>34</v>
      </c>
      <c r="M172" s="351"/>
      <c r="N172" s="341" t="str">
        <f t="shared" si="605"/>
        <v/>
      </c>
      <c r="O172" s="352"/>
      <c r="P172" s="567"/>
      <c r="Q172" s="568"/>
      <c r="R172" s="569"/>
      <c r="S172" s="558"/>
      <c r="T172" s="561"/>
      <c r="W172" s="168">
        <f t="shared" si="614"/>
        <v>0</v>
      </c>
      <c r="X172" s="447"/>
      <c r="Y172" s="145" t="str">
        <f t="shared" si="606"/>
        <v/>
      </c>
      <c r="Z172" s="145" t="str">
        <f t="shared" si="607"/>
        <v/>
      </c>
      <c r="AA172" s="145" t="str">
        <f t="shared" si="608"/>
        <v/>
      </c>
      <c r="AB172" s="145" t="str">
        <f t="shared" si="609"/>
        <v/>
      </c>
      <c r="AC172" s="178">
        <f t="shared" si="616"/>
        <v>0</v>
      </c>
      <c r="AD172" s="178" t="str">
        <f t="shared" si="762"/>
        <v/>
      </c>
      <c r="AE172" s="145" t="str">
        <f t="shared" si="618"/>
        <v/>
      </c>
      <c r="AF172" s="145" t="str">
        <f t="shared" si="619"/>
        <v/>
      </c>
      <c r="AG172" s="182" t="str">
        <f t="shared" si="620"/>
        <v/>
      </c>
      <c r="AH172" s="164">
        <f t="shared" si="621"/>
        <v>0</v>
      </c>
      <c r="AJ172" s="164">
        <f t="shared" si="622"/>
        <v>0</v>
      </c>
      <c r="AK172" s="164" t="str">
        <f t="shared" si="623"/>
        <v>00000</v>
      </c>
      <c r="AL172" s="188" t="str">
        <f t="shared" si="624"/>
        <v>0秒0</v>
      </c>
      <c r="AM172" s="189">
        <f t="shared" si="625"/>
        <v>0</v>
      </c>
      <c r="AN172" s="189" t="str">
        <f t="shared" si="626"/>
        <v>0</v>
      </c>
      <c r="AO172" s="189" t="str">
        <f t="shared" si="627"/>
        <v>0</v>
      </c>
      <c r="AP172" s="189" t="str">
        <f t="shared" si="628"/>
        <v>0m</v>
      </c>
      <c r="AQ172" s="189" t="str">
        <f t="shared" si="629"/>
        <v>点</v>
      </c>
      <c r="AR172" s="164">
        <f t="shared" si="630"/>
        <v>0</v>
      </c>
      <c r="AS172" s="144" t="str">
        <f t="shared" si="631"/>
        <v/>
      </c>
      <c r="AT172" s="164">
        <f t="shared" si="632"/>
        <v>0</v>
      </c>
      <c r="AU172" s="164">
        <f t="shared" si="633"/>
        <v>0</v>
      </c>
      <c r="AV172" s="164">
        <f t="shared" si="634"/>
        <v>0</v>
      </c>
      <c r="AW172" s="459"/>
      <c r="AX172" s="459"/>
      <c r="AY172" s="456"/>
      <c r="AZ172" s="576"/>
      <c r="BA172" s="145" t="str">
        <f t="shared" si="610"/>
        <v/>
      </c>
      <c r="BB172" s="145" t="str">
        <f t="shared" si="611"/>
        <v/>
      </c>
      <c r="BC172" s="145" t="str">
        <f t="shared" si="612"/>
        <v/>
      </c>
      <c r="BD172" s="203" t="str">
        <f>IF(J172="","",COUNTIF($BC$14:BC172,BC172))</f>
        <v/>
      </c>
      <c r="BE172" s="1" t="str">
        <f t="shared" si="635"/>
        <v/>
      </c>
      <c r="BF172" s="447"/>
      <c r="BG172" s="447"/>
      <c r="BH172" s="447"/>
      <c r="BI172" s="447"/>
      <c r="BJ172" s="447"/>
      <c r="BK172" s="450"/>
      <c r="BL172" s="447"/>
      <c r="BM172" s="447"/>
      <c r="BP172" s="450"/>
      <c r="BQ172" s="447"/>
      <c r="BR172" s="447"/>
      <c r="BS172" s="447"/>
      <c r="BT172" s="447"/>
      <c r="BU172" s="447"/>
      <c r="BV172" s="447"/>
    </row>
    <row r="173" spans="1:74" s="1" customFormat="1" ht="18" customHeight="1" thickTop="1" thickBot="1">
      <c r="A173" s="522">
        <v>54</v>
      </c>
      <c r="B173" s="570" t="s">
        <v>1224</v>
      </c>
      <c r="C173" s="572"/>
      <c r="D173" s="572" t="str">
        <f>IF(C173&gt;0,VLOOKUP(C173,女子登録情報!$A$1:$H$2000,3,0),"")</f>
        <v/>
      </c>
      <c r="E173" s="572" t="str">
        <f>IF(C173&gt;0,VLOOKUP(C173,女子登録情報!$A$1:$H$2000,4,0),"")</f>
        <v/>
      </c>
      <c r="F173" s="337" t="str">
        <f>IF(C173&gt;0,VLOOKUP(C173,女子登録情報!$A$1:$H$2000,8,0),"")</f>
        <v/>
      </c>
      <c r="G173" s="553" t="e">
        <f>IF(F174&gt;0,VLOOKUP(F174,女子登録情報!$M$2:$N$48,2,0),"")</f>
        <v>#N/A</v>
      </c>
      <c r="H173" s="553" t="str">
        <f t="shared" ref="H173" si="763">IF(C173&gt;0,TEXT(C173,"100000000"),"000000000")</f>
        <v>000000000</v>
      </c>
      <c r="I173" s="338" t="s">
        <v>26</v>
      </c>
      <c r="J173" s="339"/>
      <c r="K173" s="340" t="str">
        <f>IF(J173&gt;0,VLOOKUP(J173,女子登録情報!$J$1:$K$22,2,0),"")</f>
        <v/>
      </c>
      <c r="L173" s="338" t="s">
        <v>29</v>
      </c>
      <c r="M173" s="185"/>
      <c r="N173" s="341" t="str">
        <f t="shared" si="605"/>
        <v/>
      </c>
      <c r="O173" s="342"/>
      <c r="P173" s="540"/>
      <c r="Q173" s="541"/>
      <c r="R173" s="542"/>
      <c r="S173" s="556"/>
      <c r="T173" s="559"/>
      <c r="W173" s="168">
        <f t="shared" si="614"/>
        <v>0</v>
      </c>
      <c r="X173" s="447" t="str">
        <f t="shared" ref="X173" si="764">IF(C173="","",C173)</f>
        <v/>
      </c>
      <c r="Y173" s="145" t="str">
        <f t="shared" si="606"/>
        <v/>
      </c>
      <c r="Z173" s="145" t="str">
        <f t="shared" si="607"/>
        <v/>
      </c>
      <c r="AA173" s="145" t="str">
        <f t="shared" si="608"/>
        <v/>
      </c>
      <c r="AB173" s="145" t="str">
        <f t="shared" si="609"/>
        <v/>
      </c>
      <c r="AC173" s="178">
        <f t="shared" si="616"/>
        <v>0</v>
      </c>
      <c r="AD173" s="178" t="str">
        <f t="shared" ref="AD173" si="765">IF(D173="","",D173)</f>
        <v/>
      </c>
      <c r="AE173" s="145" t="str">
        <f t="shared" si="618"/>
        <v/>
      </c>
      <c r="AF173" s="145" t="str">
        <f t="shared" si="619"/>
        <v/>
      </c>
      <c r="AG173" s="182" t="str">
        <f t="shared" si="620"/>
        <v/>
      </c>
      <c r="AH173" s="164">
        <f t="shared" si="621"/>
        <v>0</v>
      </c>
      <c r="AJ173" s="164">
        <f t="shared" si="622"/>
        <v>0</v>
      </c>
      <c r="AK173" s="164" t="str">
        <f t="shared" si="623"/>
        <v>00000</v>
      </c>
      <c r="AL173" s="188" t="str">
        <f t="shared" si="624"/>
        <v>0秒0</v>
      </c>
      <c r="AM173" s="189">
        <f t="shared" si="625"/>
        <v>0</v>
      </c>
      <c r="AN173" s="189" t="str">
        <f t="shared" si="626"/>
        <v>0</v>
      </c>
      <c r="AO173" s="189" t="str">
        <f t="shared" si="627"/>
        <v>0</v>
      </c>
      <c r="AP173" s="189" t="str">
        <f t="shared" si="628"/>
        <v>0m</v>
      </c>
      <c r="AQ173" s="189" t="str">
        <f t="shared" si="629"/>
        <v>点</v>
      </c>
      <c r="AR173" s="164">
        <f t="shared" si="630"/>
        <v>0</v>
      </c>
      <c r="AS173" s="144" t="str">
        <f t="shared" si="631"/>
        <v/>
      </c>
      <c r="AT173" s="164">
        <f t="shared" si="632"/>
        <v>0</v>
      </c>
      <c r="AU173" s="164">
        <f t="shared" si="633"/>
        <v>0</v>
      </c>
      <c r="AV173" s="164">
        <f t="shared" si="634"/>
        <v>0</v>
      </c>
      <c r="AW173" s="457">
        <f>IF(S173="",0,COUNTA($S$14:S175))</f>
        <v>0</v>
      </c>
      <c r="AX173" s="457">
        <f>IF(T173="",0,COUNTA($T$14:T175))</f>
        <v>0</v>
      </c>
      <c r="AY173" s="454">
        <f>IF(OR($K173="20200",$K174="20200",$K175="20200"),COUNTIF($K$14:K175,"20200"),0)</f>
        <v>0</v>
      </c>
      <c r="AZ173" s="574">
        <f>IF($AY173=0,0,INDEX($M173:$M175,MATCH("20200",$K173:$K175,0),1))</f>
        <v>0</v>
      </c>
      <c r="BA173" s="145" t="str">
        <f t="shared" si="610"/>
        <v/>
      </c>
      <c r="BB173" s="145" t="str">
        <f t="shared" si="611"/>
        <v/>
      </c>
      <c r="BC173" s="145" t="str">
        <f t="shared" si="612"/>
        <v/>
      </c>
      <c r="BD173" s="203" t="str">
        <f>IF(J173="","",COUNTIF($BC$14:BC173,BC173))</f>
        <v/>
      </c>
      <c r="BE173" s="1" t="str">
        <f t="shared" si="635"/>
        <v/>
      </c>
      <c r="BF173" s="447" t="str">
        <f>IF(D173="","",COUNTIF($AD$14:AD173,AD173))</f>
        <v/>
      </c>
      <c r="BG173" s="447">
        <f t="shared" ref="BG173" si="766">IF(BF173=1,BF173,0)</f>
        <v>0</v>
      </c>
      <c r="BH173" s="447" t="str">
        <f t="shared" ref="BH173:BJ173" si="767">IF(D173="","",$BL173)</f>
        <v/>
      </c>
      <c r="BI173" s="447" t="str">
        <f t="shared" si="767"/>
        <v/>
      </c>
      <c r="BJ173" s="447" t="str">
        <f t="shared" si="767"/>
        <v/>
      </c>
      <c r="BK173" s="448" t="str">
        <f t="shared" ref="BK173" si="768">IFERROR(IF(G173="","",BL173),"")</f>
        <v/>
      </c>
      <c r="BL173" s="447">
        <v>54</v>
      </c>
      <c r="BM173" s="447">
        <f t="shared" ref="BM173" si="769">IF(C173&gt;0,"",IF(COUNTIF(BH173:BK175,BL173)=4,"",1))</f>
        <v>1</v>
      </c>
      <c r="BP173" s="448" t="str">
        <f t="shared" ref="BP173" si="770">IF(AD173="","",IF(AND(COUNTA(J173:J175)=0,COUNTA(S173:T175)=0),1,""))</f>
        <v/>
      </c>
      <c r="BQ173" s="447">
        <f t="shared" ref="BQ173" si="771">IF(AND($AD173="",COUNTA(S173)&gt;0),1,0)</f>
        <v>0</v>
      </c>
      <c r="BR173" s="447">
        <f t="shared" ref="BR173" si="772">IF(AND($AD173="",COUNTA(T173)&gt;0),1,0)</f>
        <v>0</v>
      </c>
      <c r="BS173" s="447" t="str">
        <f t="shared" ref="BS173" si="773">D173&amp;"-"&amp;S173</f>
        <v>-</v>
      </c>
      <c r="BT173" s="447" t="str">
        <f>IF(S173="","",COUNTIF($BS$14:BS173,BS173))</f>
        <v/>
      </c>
      <c r="BU173" s="447" t="str">
        <f t="shared" ref="BU173" si="774">D173&amp;"-"&amp;T173</f>
        <v>-</v>
      </c>
      <c r="BV173" s="447" t="str">
        <f>IF(T173="","",COUNTIF($BU$14:BU173,BU173))</f>
        <v/>
      </c>
    </row>
    <row r="174" spans="1:74" s="1" customFormat="1" ht="18" customHeight="1" thickBot="1">
      <c r="A174" s="523"/>
      <c r="B174" s="571"/>
      <c r="C174" s="573"/>
      <c r="D174" s="573"/>
      <c r="E174" s="573"/>
      <c r="F174" s="343" t="str">
        <f>IF(C173&gt;0,VLOOKUP(C173,女子登録情報!$A$1:$H$2000,5,0),"")</f>
        <v/>
      </c>
      <c r="G174" s="554"/>
      <c r="H174" s="554"/>
      <c r="I174" s="344" t="s">
        <v>30</v>
      </c>
      <c r="J174" s="339"/>
      <c r="K174" s="340" t="str">
        <f>IF(J174&gt;0,VLOOKUP(J174,女子登録情報!$J$1:$K$22,2,0),"")</f>
        <v/>
      </c>
      <c r="L174" s="344" t="s">
        <v>31</v>
      </c>
      <c r="M174" s="345"/>
      <c r="N174" s="341" t="str">
        <f t="shared" si="605"/>
        <v/>
      </c>
      <c r="O174" s="342"/>
      <c r="P174" s="562"/>
      <c r="Q174" s="563"/>
      <c r="R174" s="564"/>
      <c r="S174" s="557"/>
      <c r="T174" s="560"/>
      <c r="W174" s="168">
        <f t="shared" si="614"/>
        <v>0</v>
      </c>
      <c r="X174" s="447"/>
      <c r="Y174" s="145" t="str">
        <f t="shared" si="606"/>
        <v/>
      </c>
      <c r="Z174" s="145" t="str">
        <f t="shared" si="607"/>
        <v/>
      </c>
      <c r="AA174" s="145" t="str">
        <f t="shared" si="608"/>
        <v/>
      </c>
      <c r="AB174" s="145" t="str">
        <f t="shared" si="609"/>
        <v/>
      </c>
      <c r="AC174" s="178">
        <f t="shared" si="616"/>
        <v>0</v>
      </c>
      <c r="AD174" s="178" t="str">
        <f t="shared" ref="AD174:AD175" si="775">AD173</f>
        <v/>
      </c>
      <c r="AE174" s="145" t="str">
        <f t="shared" si="618"/>
        <v/>
      </c>
      <c r="AF174" s="145" t="str">
        <f t="shared" si="619"/>
        <v/>
      </c>
      <c r="AG174" s="182" t="str">
        <f t="shared" si="620"/>
        <v/>
      </c>
      <c r="AH174" s="164">
        <f t="shared" si="621"/>
        <v>0</v>
      </c>
      <c r="AJ174" s="164">
        <f t="shared" si="622"/>
        <v>0</v>
      </c>
      <c r="AK174" s="164" t="str">
        <f t="shared" si="623"/>
        <v>00000</v>
      </c>
      <c r="AL174" s="188" t="str">
        <f t="shared" si="624"/>
        <v>0秒0</v>
      </c>
      <c r="AM174" s="189">
        <f t="shared" si="625"/>
        <v>0</v>
      </c>
      <c r="AN174" s="189" t="str">
        <f t="shared" si="626"/>
        <v>0</v>
      </c>
      <c r="AO174" s="189" t="str">
        <f t="shared" si="627"/>
        <v>0</v>
      </c>
      <c r="AP174" s="189" t="str">
        <f t="shared" si="628"/>
        <v>0m</v>
      </c>
      <c r="AQ174" s="189" t="str">
        <f t="shared" si="629"/>
        <v>点</v>
      </c>
      <c r="AR174" s="164">
        <f t="shared" si="630"/>
        <v>0</v>
      </c>
      <c r="AS174" s="144" t="str">
        <f t="shared" si="631"/>
        <v/>
      </c>
      <c r="AT174" s="164">
        <f t="shared" si="632"/>
        <v>0</v>
      </c>
      <c r="AU174" s="164">
        <f t="shared" si="633"/>
        <v>0</v>
      </c>
      <c r="AV174" s="164">
        <f t="shared" si="634"/>
        <v>0</v>
      </c>
      <c r="AW174" s="458"/>
      <c r="AX174" s="458"/>
      <c r="AY174" s="455"/>
      <c r="AZ174" s="575"/>
      <c r="BA174" s="145" t="str">
        <f t="shared" si="610"/>
        <v/>
      </c>
      <c r="BB174" s="145" t="str">
        <f t="shared" si="611"/>
        <v/>
      </c>
      <c r="BC174" s="145" t="str">
        <f t="shared" si="612"/>
        <v/>
      </c>
      <c r="BD174" s="203" t="str">
        <f>IF(J174="","",COUNTIF($BC$14:BC174,BC174))</f>
        <v/>
      </c>
      <c r="BE174" s="1" t="str">
        <f t="shared" si="635"/>
        <v/>
      </c>
      <c r="BF174" s="447"/>
      <c r="BG174" s="447"/>
      <c r="BH174" s="447"/>
      <c r="BI174" s="447"/>
      <c r="BJ174" s="447"/>
      <c r="BK174" s="449"/>
      <c r="BL174" s="447"/>
      <c r="BM174" s="447"/>
      <c r="BP174" s="449"/>
      <c r="BQ174" s="447"/>
      <c r="BR174" s="447"/>
      <c r="BS174" s="447"/>
      <c r="BT174" s="447"/>
      <c r="BU174" s="447"/>
      <c r="BV174" s="447"/>
    </row>
    <row r="175" spans="1:74" s="1" customFormat="1" ht="18" customHeight="1" thickBot="1">
      <c r="A175" s="524"/>
      <c r="B175" s="346" t="s">
        <v>32</v>
      </c>
      <c r="C175" s="347"/>
      <c r="D175" s="355"/>
      <c r="E175" s="355"/>
      <c r="F175" s="356"/>
      <c r="G175" s="555"/>
      <c r="H175" s="555"/>
      <c r="I175" s="348" t="s">
        <v>33</v>
      </c>
      <c r="J175" s="349"/>
      <c r="K175" s="340" t="str">
        <f>IF(J175&gt;0,VLOOKUP(J175,女子登録情報!$J$1:$K$22,2,0),"")</f>
        <v/>
      </c>
      <c r="L175" s="350" t="s">
        <v>34</v>
      </c>
      <c r="M175" s="351"/>
      <c r="N175" s="341" t="str">
        <f t="shared" si="605"/>
        <v/>
      </c>
      <c r="O175" s="352"/>
      <c r="P175" s="567"/>
      <c r="Q175" s="568"/>
      <c r="R175" s="569"/>
      <c r="S175" s="558"/>
      <c r="T175" s="561"/>
      <c r="W175" s="168">
        <f t="shared" si="614"/>
        <v>0</v>
      </c>
      <c r="X175" s="447"/>
      <c r="Y175" s="145" t="str">
        <f t="shared" si="606"/>
        <v/>
      </c>
      <c r="Z175" s="145" t="str">
        <f t="shared" si="607"/>
        <v/>
      </c>
      <c r="AA175" s="145" t="str">
        <f t="shared" si="608"/>
        <v/>
      </c>
      <c r="AB175" s="145" t="str">
        <f t="shared" si="609"/>
        <v/>
      </c>
      <c r="AC175" s="178">
        <f t="shared" si="616"/>
        <v>0</v>
      </c>
      <c r="AD175" s="178" t="str">
        <f t="shared" si="775"/>
        <v/>
      </c>
      <c r="AE175" s="145" t="str">
        <f t="shared" si="618"/>
        <v/>
      </c>
      <c r="AF175" s="145" t="str">
        <f t="shared" si="619"/>
        <v/>
      </c>
      <c r="AG175" s="182" t="str">
        <f t="shared" si="620"/>
        <v/>
      </c>
      <c r="AH175" s="164">
        <f t="shared" si="621"/>
        <v>0</v>
      </c>
      <c r="AJ175" s="164">
        <f t="shared" si="622"/>
        <v>0</v>
      </c>
      <c r="AK175" s="164" t="str">
        <f t="shared" si="623"/>
        <v>00000</v>
      </c>
      <c r="AL175" s="188" t="str">
        <f t="shared" si="624"/>
        <v>0秒0</v>
      </c>
      <c r="AM175" s="189">
        <f t="shared" si="625"/>
        <v>0</v>
      </c>
      <c r="AN175" s="189" t="str">
        <f t="shared" si="626"/>
        <v>0</v>
      </c>
      <c r="AO175" s="189" t="str">
        <f t="shared" si="627"/>
        <v>0</v>
      </c>
      <c r="AP175" s="189" t="str">
        <f t="shared" si="628"/>
        <v>0m</v>
      </c>
      <c r="AQ175" s="189" t="str">
        <f t="shared" si="629"/>
        <v>点</v>
      </c>
      <c r="AR175" s="164">
        <f t="shared" si="630"/>
        <v>0</v>
      </c>
      <c r="AS175" s="144" t="str">
        <f t="shared" si="631"/>
        <v/>
      </c>
      <c r="AT175" s="164">
        <f t="shared" si="632"/>
        <v>0</v>
      </c>
      <c r="AU175" s="164">
        <f t="shared" si="633"/>
        <v>0</v>
      </c>
      <c r="AV175" s="164">
        <f t="shared" si="634"/>
        <v>0</v>
      </c>
      <c r="AW175" s="459"/>
      <c r="AX175" s="459"/>
      <c r="AY175" s="456"/>
      <c r="AZ175" s="576"/>
      <c r="BA175" s="145" t="str">
        <f t="shared" si="610"/>
        <v/>
      </c>
      <c r="BB175" s="145" t="str">
        <f t="shared" si="611"/>
        <v/>
      </c>
      <c r="BC175" s="145" t="str">
        <f t="shared" si="612"/>
        <v/>
      </c>
      <c r="BD175" s="203" t="str">
        <f>IF(J175="","",COUNTIF($BC$14:BC175,BC175))</f>
        <v/>
      </c>
      <c r="BE175" s="1" t="str">
        <f t="shared" si="635"/>
        <v/>
      </c>
      <c r="BF175" s="447"/>
      <c r="BG175" s="447"/>
      <c r="BH175" s="447"/>
      <c r="BI175" s="447"/>
      <c r="BJ175" s="447"/>
      <c r="BK175" s="450"/>
      <c r="BL175" s="447"/>
      <c r="BM175" s="447"/>
      <c r="BP175" s="450"/>
      <c r="BQ175" s="447"/>
      <c r="BR175" s="447"/>
      <c r="BS175" s="447"/>
      <c r="BT175" s="447"/>
      <c r="BU175" s="447"/>
      <c r="BV175" s="447"/>
    </row>
    <row r="176" spans="1:74" s="1" customFormat="1" ht="18" customHeight="1" thickTop="1" thickBot="1">
      <c r="A176" s="522">
        <v>55</v>
      </c>
      <c r="B176" s="570" t="s">
        <v>1224</v>
      </c>
      <c r="C176" s="572"/>
      <c r="D176" s="572" t="str">
        <f>IF(C176&gt;0,VLOOKUP(C176,女子登録情報!$A$1:$H$2000,3,0),"")</f>
        <v/>
      </c>
      <c r="E176" s="572" t="str">
        <f>IF(C176&gt;0,VLOOKUP(C176,女子登録情報!$A$1:$H$2000,4,0),"")</f>
        <v/>
      </c>
      <c r="F176" s="337" t="str">
        <f>IF(C176&gt;0,VLOOKUP(C176,女子登録情報!$A$1:$H$2000,8,0),"")</f>
        <v/>
      </c>
      <c r="G176" s="553" t="e">
        <f>IF(F177&gt;0,VLOOKUP(F177,女子登録情報!$M$2:$N$48,2,0),"")</f>
        <v>#N/A</v>
      </c>
      <c r="H176" s="553" t="str">
        <f t="shared" ref="H176" si="776">IF(C176&gt;0,TEXT(C176,"100000000"),"000000000")</f>
        <v>000000000</v>
      </c>
      <c r="I176" s="338" t="s">
        <v>26</v>
      </c>
      <c r="J176" s="339"/>
      <c r="K176" s="340" t="str">
        <f>IF(J176&gt;0,VLOOKUP(J176,女子登録情報!$J$1:$K$22,2,0),"")</f>
        <v/>
      </c>
      <c r="L176" s="338" t="s">
        <v>29</v>
      </c>
      <c r="M176" s="185"/>
      <c r="N176" s="341" t="str">
        <f t="shared" si="605"/>
        <v/>
      </c>
      <c r="O176" s="342"/>
      <c r="P176" s="540"/>
      <c r="Q176" s="541"/>
      <c r="R176" s="542"/>
      <c r="S176" s="556"/>
      <c r="T176" s="559"/>
      <c r="W176" s="168">
        <f t="shared" si="614"/>
        <v>0</v>
      </c>
      <c r="X176" s="447" t="str">
        <f t="shared" ref="X176" si="777">IF(C176="","",C176)</f>
        <v/>
      </c>
      <c r="Y176" s="145" t="str">
        <f t="shared" si="606"/>
        <v/>
      </c>
      <c r="Z176" s="145" t="str">
        <f t="shared" si="607"/>
        <v/>
      </c>
      <c r="AA176" s="145" t="str">
        <f t="shared" si="608"/>
        <v/>
      </c>
      <c r="AB176" s="145" t="str">
        <f t="shared" si="609"/>
        <v/>
      </c>
      <c r="AC176" s="178">
        <f t="shared" si="616"/>
        <v>0</v>
      </c>
      <c r="AD176" s="178" t="str">
        <f t="shared" ref="AD176" si="778">IF(D176="","",D176)</f>
        <v/>
      </c>
      <c r="AE176" s="145" t="str">
        <f t="shared" si="618"/>
        <v/>
      </c>
      <c r="AF176" s="145" t="str">
        <f t="shared" si="619"/>
        <v/>
      </c>
      <c r="AG176" s="182" t="str">
        <f t="shared" si="620"/>
        <v/>
      </c>
      <c r="AH176" s="164">
        <f t="shared" si="621"/>
        <v>0</v>
      </c>
      <c r="AJ176" s="164">
        <f t="shared" si="622"/>
        <v>0</v>
      </c>
      <c r="AK176" s="164" t="str">
        <f t="shared" si="623"/>
        <v>00000</v>
      </c>
      <c r="AL176" s="188" t="str">
        <f t="shared" si="624"/>
        <v>0秒0</v>
      </c>
      <c r="AM176" s="189">
        <f t="shared" si="625"/>
        <v>0</v>
      </c>
      <c r="AN176" s="189" t="str">
        <f t="shared" si="626"/>
        <v>0</v>
      </c>
      <c r="AO176" s="189" t="str">
        <f t="shared" si="627"/>
        <v>0</v>
      </c>
      <c r="AP176" s="189" t="str">
        <f t="shared" si="628"/>
        <v>0m</v>
      </c>
      <c r="AQ176" s="189" t="str">
        <f t="shared" si="629"/>
        <v>点</v>
      </c>
      <c r="AR176" s="164">
        <f t="shared" si="630"/>
        <v>0</v>
      </c>
      <c r="AS176" s="144" t="str">
        <f t="shared" si="631"/>
        <v/>
      </c>
      <c r="AT176" s="164">
        <f t="shared" si="632"/>
        <v>0</v>
      </c>
      <c r="AU176" s="164">
        <f t="shared" si="633"/>
        <v>0</v>
      </c>
      <c r="AV176" s="164">
        <f t="shared" si="634"/>
        <v>0</v>
      </c>
      <c r="AW176" s="457">
        <f>IF(S176="",0,COUNTA($S$14:S178))</f>
        <v>0</v>
      </c>
      <c r="AX176" s="457">
        <f>IF(T176="",0,COUNTA($T$14:T178))</f>
        <v>0</v>
      </c>
      <c r="AY176" s="454">
        <f>IF(OR($K176="20200",$K177="20200",$K178="20200"),COUNTIF($K$14:K178,"20200"),0)</f>
        <v>0</v>
      </c>
      <c r="AZ176" s="574">
        <f>IF($AY176=0,0,INDEX($M176:$M178,MATCH("20200",$K176:$K178,0),1))</f>
        <v>0</v>
      </c>
      <c r="BA176" s="145" t="str">
        <f t="shared" si="610"/>
        <v/>
      </c>
      <c r="BB176" s="145" t="str">
        <f t="shared" si="611"/>
        <v/>
      </c>
      <c r="BC176" s="145" t="str">
        <f t="shared" si="612"/>
        <v/>
      </c>
      <c r="BD176" s="203" t="str">
        <f>IF(J176="","",COUNTIF($BC$14:BC176,BC176))</f>
        <v/>
      </c>
      <c r="BE176" s="1" t="str">
        <f t="shared" si="635"/>
        <v/>
      </c>
      <c r="BF176" s="447" t="str">
        <f>IF(D176="","",COUNTIF($AD$14:AD176,AD176))</f>
        <v/>
      </c>
      <c r="BG176" s="447">
        <f t="shared" ref="BG176" si="779">IF(BF176=1,BF176,0)</f>
        <v>0</v>
      </c>
      <c r="BH176" s="447" t="str">
        <f t="shared" ref="BH176:BJ176" si="780">IF(D176="","",$BL176)</f>
        <v/>
      </c>
      <c r="BI176" s="447" t="str">
        <f t="shared" si="780"/>
        <v/>
      </c>
      <c r="BJ176" s="447" t="str">
        <f t="shared" si="780"/>
        <v/>
      </c>
      <c r="BK176" s="448" t="str">
        <f t="shared" ref="BK176" si="781">IFERROR(IF(G176="","",BL176),"")</f>
        <v/>
      </c>
      <c r="BL176" s="447">
        <v>55</v>
      </c>
      <c r="BM176" s="447">
        <f t="shared" ref="BM176" si="782">IF(C176&gt;0,"",IF(COUNTIF(BH176:BK178,BL176)=4,"",1))</f>
        <v>1</v>
      </c>
      <c r="BP176" s="448" t="str">
        <f t="shared" ref="BP176" si="783">IF(AD176="","",IF(AND(COUNTA(J176:J178)=0,COUNTA(S176:T178)=0),1,""))</f>
        <v/>
      </c>
      <c r="BQ176" s="447">
        <f t="shared" ref="BQ176" si="784">IF(AND($AD176="",COUNTA(S176)&gt;0),1,0)</f>
        <v>0</v>
      </c>
      <c r="BR176" s="447">
        <f t="shared" ref="BR176" si="785">IF(AND($AD176="",COUNTA(T176)&gt;0),1,0)</f>
        <v>0</v>
      </c>
      <c r="BS176" s="447" t="str">
        <f t="shared" ref="BS176" si="786">D176&amp;"-"&amp;S176</f>
        <v>-</v>
      </c>
      <c r="BT176" s="447" t="str">
        <f>IF(S176="","",COUNTIF($BS$14:BS176,BS176))</f>
        <v/>
      </c>
      <c r="BU176" s="447" t="str">
        <f t="shared" ref="BU176" si="787">D176&amp;"-"&amp;T176</f>
        <v>-</v>
      </c>
      <c r="BV176" s="447" t="str">
        <f>IF(T176="","",COUNTIF($BU$14:BU176,BU176))</f>
        <v/>
      </c>
    </row>
    <row r="177" spans="1:74" s="1" customFormat="1" ht="18" customHeight="1" thickBot="1">
      <c r="A177" s="523"/>
      <c r="B177" s="571"/>
      <c r="C177" s="573"/>
      <c r="D177" s="573"/>
      <c r="E177" s="573"/>
      <c r="F177" s="343" t="str">
        <f>IF(C176&gt;0,VLOOKUP(C176,女子登録情報!$A$1:$H$2000,5,0),"")</f>
        <v/>
      </c>
      <c r="G177" s="554"/>
      <c r="H177" s="554"/>
      <c r="I177" s="344" t="s">
        <v>30</v>
      </c>
      <c r="J177" s="339"/>
      <c r="K177" s="340" t="str">
        <f>IF(J177&gt;0,VLOOKUP(J177,女子登録情報!$J$1:$K$22,2,0),"")</f>
        <v/>
      </c>
      <c r="L177" s="344" t="s">
        <v>31</v>
      </c>
      <c r="M177" s="345"/>
      <c r="N177" s="341" t="str">
        <f t="shared" si="605"/>
        <v/>
      </c>
      <c r="O177" s="342"/>
      <c r="P177" s="562"/>
      <c r="Q177" s="563"/>
      <c r="R177" s="564"/>
      <c r="S177" s="557"/>
      <c r="T177" s="560"/>
      <c r="W177" s="168">
        <f t="shared" si="614"/>
        <v>0</v>
      </c>
      <c r="X177" s="447"/>
      <c r="Y177" s="145" t="str">
        <f t="shared" si="606"/>
        <v/>
      </c>
      <c r="Z177" s="145" t="str">
        <f t="shared" si="607"/>
        <v/>
      </c>
      <c r="AA177" s="145" t="str">
        <f t="shared" si="608"/>
        <v/>
      </c>
      <c r="AB177" s="145" t="str">
        <f t="shared" si="609"/>
        <v/>
      </c>
      <c r="AC177" s="178">
        <f t="shared" si="616"/>
        <v>0</v>
      </c>
      <c r="AD177" s="178" t="str">
        <f t="shared" ref="AD177:AD178" si="788">AD176</f>
        <v/>
      </c>
      <c r="AE177" s="145" t="str">
        <f t="shared" si="618"/>
        <v/>
      </c>
      <c r="AF177" s="145" t="str">
        <f t="shared" si="619"/>
        <v/>
      </c>
      <c r="AG177" s="182" t="str">
        <f t="shared" si="620"/>
        <v/>
      </c>
      <c r="AH177" s="164">
        <f t="shared" si="621"/>
        <v>0</v>
      </c>
      <c r="AJ177" s="164">
        <f t="shared" si="622"/>
        <v>0</v>
      </c>
      <c r="AK177" s="164" t="str">
        <f t="shared" si="623"/>
        <v>00000</v>
      </c>
      <c r="AL177" s="188" t="str">
        <f t="shared" si="624"/>
        <v>0秒0</v>
      </c>
      <c r="AM177" s="189">
        <f t="shared" si="625"/>
        <v>0</v>
      </c>
      <c r="AN177" s="189" t="str">
        <f t="shared" si="626"/>
        <v>0</v>
      </c>
      <c r="AO177" s="189" t="str">
        <f t="shared" si="627"/>
        <v>0</v>
      </c>
      <c r="AP177" s="189" t="str">
        <f t="shared" si="628"/>
        <v>0m</v>
      </c>
      <c r="AQ177" s="189" t="str">
        <f t="shared" si="629"/>
        <v>点</v>
      </c>
      <c r="AR177" s="164">
        <f t="shared" si="630"/>
        <v>0</v>
      </c>
      <c r="AS177" s="144" t="str">
        <f t="shared" si="631"/>
        <v/>
      </c>
      <c r="AT177" s="164">
        <f t="shared" si="632"/>
        <v>0</v>
      </c>
      <c r="AU177" s="164">
        <f t="shared" si="633"/>
        <v>0</v>
      </c>
      <c r="AV177" s="164">
        <f t="shared" si="634"/>
        <v>0</v>
      </c>
      <c r="AW177" s="458"/>
      <c r="AX177" s="458"/>
      <c r="AY177" s="455"/>
      <c r="AZ177" s="575"/>
      <c r="BA177" s="145" t="str">
        <f t="shared" si="610"/>
        <v/>
      </c>
      <c r="BB177" s="145" t="str">
        <f t="shared" si="611"/>
        <v/>
      </c>
      <c r="BC177" s="145" t="str">
        <f t="shared" si="612"/>
        <v/>
      </c>
      <c r="BD177" s="203" t="str">
        <f>IF(J177="","",COUNTIF($BC$14:BC177,BC177))</f>
        <v/>
      </c>
      <c r="BE177" s="1" t="str">
        <f t="shared" si="635"/>
        <v/>
      </c>
      <c r="BF177" s="447"/>
      <c r="BG177" s="447"/>
      <c r="BH177" s="447"/>
      <c r="BI177" s="447"/>
      <c r="BJ177" s="447"/>
      <c r="BK177" s="449"/>
      <c r="BL177" s="447"/>
      <c r="BM177" s="447"/>
      <c r="BP177" s="449"/>
      <c r="BQ177" s="447"/>
      <c r="BR177" s="447"/>
      <c r="BS177" s="447"/>
      <c r="BT177" s="447"/>
      <c r="BU177" s="447"/>
      <c r="BV177" s="447"/>
    </row>
    <row r="178" spans="1:74" s="1" customFormat="1" ht="18" customHeight="1" thickBot="1">
      <c r="A178" s="524"/>
      <c r="B178" s="346" t="s">
        <v>32</v>
      </c>
      <c r="C178" s="347"/>
      <c r="D178" s="355"/>
      <c r="E178" s="355"/>
      <c r="F178" s="356"/>
      <c r="G178" s="555"/>
      <c r="H178" s="555"/>
      <c r="I178" s="348" t="s">
        <v>33</v>
      </c>
      <c r="J178" s="349"/>
      <c r="K178" s="340" t="str">
        <f>IF(J178&gt;0,VLOOKUP(J178,女子登録情報!$J$1:$K$22,2,0),"")</f>
        <v/>
      </c>
      <c r="L178" s="350" t="s">
        <v>34</v>
      </c>
      <c r="M178" s="351"/>
      <c r="N178" s="341" t="str">
        <f t="shared" si="605"/>
        <v/>
      </c>
      <c r="O178" s="352"/>
      <c r="P178" s="567"/>
      <c r="Q178" s="568"/>
      <c r="R178" s="569"/>
      <c r="S178" s="558"/>
      <c r="T178" s="561"/>
      <c r="W178" s="168">
        <f t="shared" si="614"/>
        <v>0</v>
      </c>
      <c r="X178" s="447"/>
      <c r="Y178" s="145" t="str">
        <f t="shared" si="606"/>
        <v/>
      </c>
      <c r="Z178" s="145" t="str">
        <f t="shared" si="607"/>
        <v/>
      </c>
      <c r="AA178" s="145" t="str">
        <f t="shared" si="608"/>
        <v/>
      </c>
      <c r="AB178" s="145" t="str">
        <f t="shared" si="609"/>
        <v/>
      </c>
      <c r="AC178" s="178">
        <f t="shared" si="616"/>
        <v>0</v>
      </c>
      <c r="AD178" s="178" t="str">
        <f t="shared" si="788"/>
        <v/>
      </c>
      <c r="AE178" s="145" t="str">
        <f t="shared" si="618"/>
        <v/>
      </c>
      <c r="AF178" s="145" t="str">
        <f t="shared" si="619"/>
        <v/>
      </c>
      <c r="AG178" s="182" t="str">
        <f t="shared" si="620"/>
        <v/>
      </c>
      <c r="AH178" s="164">
        <f t="shared" si="621"/>
        <v>0</v>
      </c>
      <c r="AJ178" s="164">
        <f t="shared" si="622"/>
        <v>0</v>
      </c>
      <c r="AK178" s="164" t="str">
        <f t="shared" si="623"/>
        <v>00000</v>
      </c>
      <c r="AL178" s="188" t="str">
        <f t="shared" si="624"/>
        <v>0秒0</v>
      </c>
      <c r="AM178" s="189">
        <f t="shared" si="625"/>
        <v>0</v>
      </c>
      <c r="AN178" s="189" t="str">
        <f t="shared" si="626"/>
        <v>0</v>
      </c>
      <c r="AO178" s="189" t="str">
        <f t="shared" si="627"/>
        <v>0</v>
      </c>
      <c r="AP178" s="189" t="str">
        <f t="shared" si="628"/>
        <v>0m</v>
      </c>
      <c r="AQ178" s="189" t="str">
        <f t="shared" si="629"/>
        <v>点</v>
      </c>
      <c r="AR178" s="164">
        <f t="shared" si="630"/>
        <v>0</v>
      </c>
      <c r="AS178" s="144" t="str">
        <f t="shared" si="631"/>
        <v/>
      </c>
      <c r="AT178" s="164">
        <f t="shared" si="632"/>
        <v>0</v>
      </c>
      <c r="AU178" s="164">
        <f t="shared" si="633"/>
        <v>0</v>
      </c>
      <c r="AV178" s="164">
        <f t="shared" si="634"/>
        <v>0</v>
      </c>
      <c r="AW178" s="459"/>
      <c r="AX178" s="459"/>
      <c r="AY178" s="456"/>
      <c r="AZ178" s="576"/>
      <c r="BA178" s="145" t="str">
        <f t="shared" si="610"/>
        <v/>
      </c>
      <c r="BB178" s="145" t="str">
        <f t="shared" si="611"/>
        <v/>
      </c>
      <c r="BC178" s="145" t="str">
        <f t="shared" si="612"/>
        <v/>
      </c>
      <c r="BD178" s="203" t="str">
        <f>IF(J178="","",COUNTIF($BC$14:BC178,BC178))</f>
        <v/>
      </c>
      <c r="BE178" s="1" t="str">
        <f t="shared" si="635"/>
        <v/>
      </c>
      <c r="BF178" s="447"/>
      <c r="BG178" s="447"/>
      <c r="BH178" s="447"/>
      <c r="BI178" s="447"/>
      <c r="BJ178" s="447"/>
      <c r="BK178" s="450"/>
      <c r="BL178" s="447"/>
      <c r="BM178" s="447"/>
      <c r="BP178" s="450"/>
      <c r="BQ178" s="447"/>
      <c r="BR178" s="447"/>
      <c r="BS178" s="447"/>
      <c r="BT178" s="447"/>
      <c r="BU178" s="447"/>
      <c r="BV178" s="447"/>
    </row>
    <row r="179" spans="1:74" s="1" customFormat="1" ht="18" customHeight="1" thickTop="1" thickBot="1">
      <c r="A179" s="522">
        <v>56</v>
      </c>
      <c r="B179" s="570" t="s">
        <v>1224</v>
      </c>
      <c r="C179" s="572"/>
      <c r="D179" s="572" t="str">
        <f>IF(C179&gt;0,VLOOKUP(C179,女子登録情報!$A$1:$H$2000,3,0),"")</f>
        <v/>
      </c>
      <c r="E179" s="572" t="str">
        <f>IF(C179&gt;0,VLOOKUP(C179,女子登録情報!$A$1:$H$2000,4,0),"")</f>
        <v/>
      </c>
      <c r="F179" s="337" t="str">
        <f>IF(C179&gt;0,VLOOKUP(C179,女子登録情報!$A$1:$H$2000,8,0),"")</f>
        <v/>
      </c>
      <c r="G179" s="553" t="e">
        <f>IF(F180&gt;0,VLOOKUP(F180,女子登録情報!$M$2:$N$48,2,0),"")</f>
        <v>#N/A</v>
      </c>
      <c r="H179" s="553" t="str">
        <f t="shared" ref="H179" si="789">IF(C179&gt;0,TEXT(C179,"100000000"),"000000000")</f>
        <v>000000000</v>
      </c>
      <c r="I179" s="338" t="s">
        <v>26</v>
      </c>
      <c r="J179" s="339"/>
      <c r="K179" s="340" t="str">
        <f>IF(J179&gt;0,VLOOKUP(J179,女子登録情報!$J$1:$K$22,2,0),"")</f>
        <v/>
      </c>
      <c r="L179" s="338" t="s">
        <v>29</v>
      </c>
      <c r="M179" s="185"/>
      <c r="N179" s="341" t="str">
        <f t="shared" si="605"/>
        <v/>
      </c>
      <c r="O179" s="342"/>
      <c r="P179" s="540"/>
      <c r="Q179" s="541"/>
      <c r="R179" s="542"/>
      <c r="S179" s="556"/>
      <c r="T179" s="559"/>
      <c r="W179" s="168">
        <f t="shared" si="614"/>
        <v>0</v>
      </c>
      <c r="X179" s="447" t="str">
        <f t="shared" ref="X179" si="790">IF(C179="","",C179)</f>
        <v/>
      </c>
      <c r="Y179" s="145" t="str">
        <f t="shared" si="606"/>
        <v/>
      </c>
      <c r="Z179" s="145" t="str">
        <f t="shared" si="607"/>
        <v/>
      </c>
      <c r="AA179" s="145" t="str">
        <f t="shared" si="608"/>
        <v/>
      </c>
      <c r="AB179" s="145" t="str">
        <f t="shared" si="609"/>
        <v/>
      </c>
      <c r="AC179" s="178">
        <f t="shared" si="616"/>
        <v>0</v>
      </c>
      <c r="AD179" s="178" t="str">
        <f t="shared" ref="AD179" si="791">IF(D179="","",D179)</f>
        <v/>
      </c>
      <c r="AE179" s="145" t="str">
        <f t="shared" si="618"/>
        <v/>
      </c>
      <c r="AF179" s="145" t="str">
        <f t="shared" si="619"/>
        <v/>
      </c>
      <c r="AG179" s="182" t="str">
        <f t="shared" si="620"/>
        <v/>
      </c>
      <c r="AH179" s="164">
        <f t="shared" si="621"/>
        <v>0</v>
      </c>
      <c r="AJ179" s="164">
        <f t="shared" si="622"/>
        <v>0</v>
      </c>
      <c r="AK179" s="164" t="str">
        <f t="shared" si="623"/>
        <v>00000</v>
      </c>
      <c r="AL179" s="188" t="str">
        <f t="shared" si="624"/>
        <v>0秒0</v>
      </c>
      <c r="AM179" s="189">
        <f t="shared" si="625"/>
        <v>0</v>
      </c>
      <c r="AN179" s="189" t="str">
        <f t="shared" si="626"/>
        <v>0</v>
      </c>
      <c r="AO179" s="189" t="str">
        <f t="shared" si="627"/>
        <v>0</v>
      </c>
      <c r="AP179" s="189" t="str">
        <f t="shared" si="628"/>
        <v>0m</v>
      </c>
      <c r="AQ179" s="189" t="str">
        <f t="shared" si="629"/>
        <v>点</v>
      </c>
      <c r="AR179" s="164">
        <f t="shared" si="630"/>
        <v>0</v>
      </c>
      <c r="AS179" s="144" t="str">
        <f t="shared" si="631"/>
        <v/>
      </c>
      <c r="AT179" s="164">
        <f t="shared" si="632"/>
        <v>0</v>
      </c>
      <c r="AU179" s="164">
        <f t="shared" si="633"/>
        <v>0</v>
      </c>
      <c r="AV179" s="164">
        <f t="shared" si="634"/>
        <v>0</v>
      </c>
      <c r="AW179" s="457">
        <f>IF(S179="",0,COUNTA($S$14:S181))</f>
        <v>0</v>
      </c>
      <c r="AX179" s="457">
        <f>IF(T179="",0,COUNTA($T$14:T181))</f>
        <v>0</v>
      </c>
      <c r="AY179" s="454">
        <f>IF(OR($K179="20200",$K180="20200",$K181="20200"),COUNTIF($K$14:K181,"20200"),0)</f>
        <v>0</v>
      </c>
      <c r="AZ179" s="574">
        <f>IF($AY179=0,0,INDEX($M179:$M181,MATCH("20200",$K179:$K181,0),1))</f>
        <v>0</v>
      </c>
      <c r="BA179" s="145" t="str">
        <f t="shared" si="610"/>
        <v/>
      </c>
      <c r="BB179" s="145" t="str">
        <f t="shared" si="611"/>
        <v/>
      </c>
      <c r="BC179" s="145" t="str">
        <f t="shared" si="612"/>
        <v/>
      </c>
      <c r="BD179" s="203" t="str">
        <f>IF(J179="","",COUNTIF($BC$14:BC179,BC179))</f>
        <v/>
      </c>
      <c r="BE179" s="1" t="str">
        <f t="shared" si="635"/>
        <v/>
      </c>
      <c r="BF179" s="447" t="str">
        <f>IF(D179="","",COUNTIF($AD$14:AD179,AD179))</f>
        <v/>
      </c>
      <c r="BG179" s="447">
        <f t="shared" ref="BG179" si="792">IF(BF179=1,BF179,0)</f>
        <v>0</v>
      </c>
      <c r="BH179" s="447" t="str">
        <f t="shared" ref="BH179:BJ179" si="793">IF(D179="","",$BL179)</f>
        <v/>
      </c>
      <c r="BI179" s="447" t="str">
        <f t="shared" si="793"/>
        <v/>
      </c>
      <c r="BJ179" s="447" t="str">
        <f t="shared" si="793"/>
        <v/>
      </c>
      <c r="BK179" s="448" t="str">
        <f t="shared" ref="BK179" si="794">IFERROR(IF(G179="","",BL179),"")</f>
        <v/>
      </c>
      <c r="BL179" s="447">
        <v>56</v>
      </c>
      <c r="BM179" s="447">
        <f t="shared" ref="BM179" si="795">IF(C179&gt;0,"",IF(COUNTIF(BH179:BK181,BL179)=4,"",1))</f>
        <v>1</v>
      </c>
      <c r="BP179" s="448" t="str">
        <f t="shared" ref="BP179" si="796">IF(AD179="","",IF(AND(COUNTA(J179:J181)=0,COUNTA(S179:T181)=0),1,""))</f>
        <v/>
      </c>
      <c r="BQ179" s="447">
        <f t="shared" ref="BQ179" si="797">IF(AND($AD179="",COUNTA(S179)&gt;0),1,0)</f>
        <v>0</v>
      </c>
      <c r="BR179" s="447">
        <f t="shared" ref="BR179" si="798">IF(AND($AD179="",COUNTA(T179)&gt;0),1,0)</f>
        <v>0</v>
      </c>
      <c r="BS179" s="447" t="str">
        <f t="shared" ref="BS179" si="799">D179&amp;"-"&amp;S179</f>
        <v>-</v>
      </c>
      <c r="BT179" s="447" t="str">
        <f>IF(S179="","",COUNTIF($BS$14:BS179,BS179))</f>
        <v/>
      </c>
      <c r="BU179" s="447" t="str">
        <f t="shared" ref="BU179" si="800">D179&amp;"-"&amp;T179</f>
        <v>-</v>
      </c>
      <c r="BV179" s="447" t="str">
        <f>IF(T179="","",COUNTIF($BU$14:BU179,BU179))</f>
        <v/>
      </c>
    </row>
    <row r="180" spans="1:74" s="1" customFormat="1" ht="18" customHeight="1" thickBot="1">
      <c r="A180" s="523"/>
      <c r="B180" s="571"/>
      <c r="C180" s="573"/>
      <c r="D180" s="573"/>
      <c r="E180" s="573"/>
      <c r="F180" s="343" t="str">
        <f>IF(C179&gt;0,VLOOKUP(C179,女子登録情報!$A$1:$H$2000,5,0),"")</f>
        <v/>
      </c>
      <c r="G180" s="554"/>
      <c r="H180" s="554"/>
      <c r="I180" s="344" t="s">
        <v>30</v>
      </c>
      <c r="J180" s="339"/>
      <c r="K180" s="340" t="str">
        <f>IF(J180&gt;0,VLOOKUP(J180,女子登録情報!$J$1:$K$22,2,0),"")</f>
        <v/>
      </c>
      <c r="L180" s="344" t="s">
        <v>31</v>
      </c>
      <c r="M180" s="345"/>
      <c r="N180" s="341" t="str">
        <f t="shared" si="605"/>
        <v/>
      </c>
      <c r="O180" s="342"/>
      <c r="P180" s="562"/>
      <c r="Q180" s="563"/>
      <c r="R180" s="564"/>
      <c r="S180" s="557"/>
      <c r="T180" s="560"/>
      <c r="W180" s="168">
        <f t="shared" si="614"/>
        <v>0</v>
      </c>
      <c r="X180" s="447"/>
      <c r="Y180" s="145" t="str">
        <f t="shared" si="606"/>
        <v/>
      </c>
      <c r="Z180" s="145" t="str">
        <f t="shared" si="607"/>
        <v/>
      </c>
      <c r="AA180" s="145" t="str">
        <f t="shared" si="608"/>
        <v/>
      </c>
      <c r="AB180" s="145" t="str">
        <f t="shared" si="609"/>
        <v/>
      </c>
      <c r="AC180" s="178">
        <f t="shared" si="616"/>
        <v>0</v>
      </c>
      <c r="AD180" s="178" t="str">
        <f t="shared" ref="AD180:AD181" si="801">AD179</f>
        <v/>
      </c>
      <c r="AE180" s="145" t="str">
        <f t="shared" si="618"/>
        <v/>
      </c>
      <c r="AF180" s="145" t="str">
        <f t="shared" si="619"/>
        <v/>
      </c>
      <c r="AG180" s="182" t="str">
        <f t="shared" si="620"/>
        <v/>
      </c>
      <c r="AH180" s="164">
        <f t="shared" si="621"/>
        <v>0</v>
      </c>
      <c r="AJ180" s="164">
        <f t="shared" si="622"/>
        <v>0</v>
      </c>
      <c r="AK180" s="164" t="str">
        <f t="shared" si="623"/>
        <v>00000</v>
      </c>
      <c r="AL180" s="188" t="str">
        <f t="shared" si="624"/>
        <v>0秒0</v>
      </c>
      <c r="AM180" s="189">
        <f t="shared" si="625"/>
        <v>0</v>
      </c>
      <c r="AN180" s="189" t="str">
        <f t="shared" si="626"/>
        <v>0</v>
      </c>
      <c r="AO180" s="189" t="str">
        <f t="shared" si="627"/>
        <v>0</v>
      </c>
      <c r="AP180" s="189" t="str">
        <f t="shared" si="628"/>
        <v>0m</v>
      </c>
      <c r="AQ180" s="189" t="str">
        <f t="shared" si="629"/>
        <v>点</v>
      </c>
      <c r="AR180" s="164">
        <f t="shared" si="630"/>
        <v>0</v>
      </c>
      <c r="AS180" s="144" t="str">
        <f t="shared" si="631"/>
        <v/>
      </c>
      <c r="AT180" s="164">
        <f t="shared" si="632"/>
        <v>0</v>
      </c>
      <c r="AU180" s="164">
        <f t="shared" si="633"/>
        <v>0</v>
      </c>
      <c r="AV180" s="164">
        <f t="shared" si="634"/>
        <v>0</v>
      </c>
      <c r="AW180" s="458"/>
      <c r="AX180" s="458"/>
      <c r="AY180" s="455"/>
      <c r="AZ180" s="575"/>
      <c r="BA180" s="145" t="str">
        <f t="shared" si="610"/>
        <v/>
      </c>
      <c r="BB180" s="145" t="str">
        <f t="shared" si="611"/>
        <v/>
      </c>
      <c r="BC180" s="145" t="str">
        <f t="shared" si="612"/>
        <v/>
      </c>
      <c r="BD180" s="203" t="str">
        <f>IF(J180="","",COUNTIF($BC$14:BC180,BC180))</f>
        <v/>
      </c>
      <c r="BE180" s="1" t="str">
        <f t="shared" si="635"/>
        <v/>
      </c>
      <c r="BF180" s="447"/>
      <c r="BG180" s="447"/>
      <c r="BH180" s="447"/>
      <c r="BI180" s="447"/>
      <c r="BJ180" s="447"/>
      <c r="BK180" s="449"/>
      <c r="BL180" s="447"/>
      <c r="BM180" s="447"/>
      <c r="BP180" s="449"/>
      <c r="BQ180" s="447"/>
      <c r="BR180" s="447"/>
      <c r="BS180" s="447"/>
      <c r="BT180" s="447"/>
      <c r="BU180" s="447"/>
      <c r="BV180" s="447"/>
    </row>
    <row r="181" spans="1:74" s="1" customFormat="1" ht="18" customHeight="1" thickBot="1">
      <c r="A181" s="524"/>
      <c r="B181" s="346" t="s">
        <v>32</v>
      </c>
      <c r="C181" s="347"/>
      <c r="D181" s="355"/>
      <c r="E181" s="355"/>
      <c r="F181" s="356"/>
      <c r="G181" s="555"/>
      <c r="H181" s="555"/>
      <c r="I181" s="348" t="s">
        <v>33</v>
      </c>
      <c r="J181" s="349"/>
      <c r="K181" s="340" t="str">
        <f>IF(J181&gt;0,VLOOKUP(J181,女子登録情報!$J$1:$K$22,2,0),"")</f>
        <v/>
      </c>
      <c r="L181" s="350" t="s">
        <v>34</v>
      </c>
      <c r="M181" s="351"/>
      <c r="N181" s="341" t="str">
        <f t="shared" si="605"/>
        <v/>
      </c>
      <c r="O181" s="352"/>
      <c r="P181" s="567"/>
      <c r="Q181" s="568"/>
      <c r="R181" s="569"/>
      <c r="S181" s="558"/>
      <c r="T181" s="561"/>
      <c r="W181" s="168">
        <f t="shared" si="614"/>
        <v>0</v>
      </c>
      <c r="X181" s="447"/>
      <c r="Y181" s="145" t="str">
        <f t="shared" si="606"/>
        <v/>
      </c>
      <c r="Z181" s="145" t="str">
        <f t="shared" si="607"/>
        <v/>
      </c>
      <c r="AA181" s="145" t="str">
        <f t="shared" si="608"/>
        <v/>
      </c>
      <c r="AB181" s="145" t="str">
        <f t="shared" si="609"/>
        <v/>
      </c>
      <c r="AC181" s="178">
        <f t="shared" si="616"/>
        <v>0</v>
      </c>
      <c r="AD181" s="178" t="str">
        <f t="shared" si="801"/>
        <v/>
      </c>
      <c r="AE181" s="145" t="str">
        <f t="shared" si="618"/>
        <v/>
      </c>
      <c r="AF181" s="145" t="str">
        <f t="shared" si="619"/>
        <v/>
      </c>
      <c r="AG181" s="182" t="str">
        <f t="shared" si="620"/>
        <v/>
      </c>
      <c r="AH181" s="164">
        <f t="shared" si="621"/>
        <v>0</v>
      </c>
      <c r="AJ181" s="164">
        <f t="shared" si="622"/>
        <v>0</v>
      </c>
      <c r="AK181" s="164" t="str">
        <f t="shared" si="623"/>
        <v>00000</v>
      </c>
      <c r="AL181" s="188" t="str">
        <f t="shared" si="624"/>
        <v>0秒0</v>
      </c>
      <c r="AM181" s="189">
        <f t="shared" si="625"/>
        <v>0</v>
      </c>
      <c r="AN181" s="189" t="str">
        <f t="shared" si="626"/>
        <v>0</v>
      </c>
      <c r="AO181" s="189" t="str">
        <f t="shared" si="627"/>
        <v>0</v>
      </c>
      <c r="AP181" s="189" t="str">
        <f t="shared" si="628"/>
        <v>0m</v>
      </c>
      <c r="AQ181" s="189" t="str">
        <f t="shared" si="629"/>
        <v>点</v>
      </c>
      <c r="AR181" s="164">
        <f t="shared" si="630"/>
        <v>0</v>
      </c>
      <c r="AS181" s="144" t="str">
        <f t="shared" si="631"/>
        <v/>
      </c>
      <c r="AT181" s="164">
        <f t="shared" si="632"/>
        <v>0</v>
      </c>
      <c r="AU181" s="164">
        <f t="shared" si="633"/>
        <v>0</v>
      </c>
      <c r="AV181" s="164">
        <f t="shared" si="634"/>
        <v>0</v>
      </c>
      <c r="AW181" s="459"/>
      <c r="AX181" s="459"/>
      <c r="AY181" s="456"/>
      <c r="AZ181" s="576"/>
      <c r="BA181" s="145" t="str">
        <f t="shared" si="610"/>
        <v/>
      </c>
      <c r="BB181" s="145" t="str">
        <f t="shared" si="611"/>
        <v/>
      </c>
      <c r="BC181" s="145" t="str">
        <f t="shared" si="612"/>
        <v/>
      </c>
      <c r="BD181" s="203" t="str">
        <f>IF(J181="","",COUNTIF($BC$14:BC181,BC181))</f>
        <v/>
      </c>
      <c r="BE181" s="1" t="str">
        <f t="shared" si="635"/>
        <v/>
      </c>
      <c r="BF181" s="447"/>
      <c r="BG181" s="447"/>
      <c r="BH181" s="447"/>
      <c r="BI181" s="447"/>
      <c r="BJ181" s="447"/>
      <c r="BK181" s="450"/>
      <c r="BL181" s="447"/>
      <c r="BM181" s="447"/>
      <c r="BP181" s="450"/>
      <c r="BQ181" s="447"/>
      <c r="BR181" s="447"/>
      <c r="BS181" s="447"/>
      <c r="BT181" s="447"/>
      <c r="BU181" s="447"/>
      <c r="BV181" s="447"/>
    </row>
    <row r="182" spans="1:74" s="1" customFormat="1" ht="18" customHeight="1" thickTop="1" thickBot="1">
      <c r="A182" s="522">
        <v>57</v>
      </c>
      <c r="B182" s="570" t="s">
        <v>1224</v>
      </c>
      <c r="C182" s="572"/>
      <c r="D182" s="572" t="str">
        <f>IF(C182&gt;0,VLOOKUP(C182,女子登録情報!$A$1:$H$2000,3,0),"")</f>
        <v/>
      </c>
      <c r="E182" s="572" t="str">
        <f>IF(C182&gt;0,VLOOKUP(C182,女子登録情報!$A$1:$H$2000,4,0),"")</f>
        <v/>
      </c>
      <c r="F182" s="337" t="str">
        <f>IF(C182&gt;0,VLOOKUP(C182,女子登録情報!$A$1:$H$2000,8,0),"")</f>
        <v/>
      </c>
      <c r="G182" s="553" t="e">
        <f>IF(F183&gt;0,VLOOKUP(F183,女子登録情報!$M$2:$N$48,2,0),"")</f>
        <v>#N/A</v>
      </c>
      <c r="H182" s="553" t="str">
        <f t="shared" ref="H182" si="802">IF(C182&gt;0,TEXT(C182,"100000000"),"000000000")</f>
        <v>000000000</v>
      </c>
      <c r="I182" s="338" t="s">
        <v>26</v>
      </c>
      <c r="J182" s="339"/>
      <c r="K182" s="340" t="str">
        <f>IF(J182&gt;0,VLOOKUP(J182,女子登録情報!$J$1:$K$22,2,0),"")</f>
        <v/>
      </c>
      <c r="L182" s="338" t="s">
        <v>29</v>
      </c>
      <c r="M182" s="185"/>
      <c r="N182" s="341" t="str">
        <f t="shared" si="605"/>
        <v/>
      </c>
      <c r="O182" s="342"/>
      <c r="P182" s="540"/>
      <c r="Q182" s="541"/>
      <c r="R182" s="542"/>
      <c r="S182" s="556"/>
      <c r="T182" s="559"/>
      <c r="W182" s="168">
        <f t="shared" si="614"/>
        <v>0</v>
      </c>
      <c r="X182" s="447" t="str">
        <f t="shared" ref="X182" si="803">IF(C182="","",C182)</f>
        <v/>
      </c>
      <c r="Y182" s="145" t="str">
        <f t="shared" si="606"/>
        <v/>
      </c>
      <c r="Z182" s="145" t="str">
        <f t="shared" si="607"/>
        <v/>
      </c>
      <c r="AA182" s="145" t="str">
        <f t="shared" si="608"/>
        <v/>
      </c>
      <c r="AB182" s="145" t="str">
        <f t="shared" si="609"/>
        <v/>
      </c>
      <c r="AC182" s="178">
        <f t="shared" si="616"/>
        <v>0</v>
      </c>
      <c r="AD182" s="178" t="str">
        <f t="shared" ref="AD182" si="804">IF(D182="","",D182)</f>
        <v/>
      </c>
      <c r="AE182" s="145" t="str">
        <f t="shared" si="618"/>
        <v/>
      </c>
      <c r="AF182" s="145" t="str">
        <f t="shared" si="619"/>
        <v/>
      </c>
      <c r="AG182" s="182" t="str">
        <f t="shared" si="620"/>
        <v/>
      </c>
      <c r="AH182" s="164">
        <f t="shared" si="621"/>
        <v>0</v>
      </c>
      <c r="AJ182" s="164">
        <f t="shared" si="622"/>
        <v>0</v>
      </c>
      <c r="AK182" s="164" t="str">
        <f t="shared" si="623"/>
        <v>00000</v>
      </c>
      <c r="AL182" s="188" t="str">
        <f t="shared" si="624"/>
        <v>0秒0</v>
      </c>
      <c r="AM182" s="189">
        <f t="shared" si="625"/>
        <v>0</v>
      </c>
      <c r="AN182" s="189" t="str">
        <f t="shared" si="626"/>
        <v>0</v>
      </c>
      <c r="AO182" s="189" t="str">
        <f t="shared" si="627"/>
        <v>0</v>
      </c>
      <c r="AP182" s="189" t="str">
        <f t="shared" si="628"/>
        <v>0m</v>
      </c>
      <c r="AQ182" s="189" t="str">
        <f t="shared" si="629"/>
        <v>点</v>
      </c>
      <c r="AR182" s="164">
        <f t="shared" si="630"/>
        <v>0</v>
      </c>
      <c r="AS182" s="144" t="str">
        <f t="shared" si="631"/>
        <v/>
      </c>
      <c r="AT182" s="164">
        <f t="shared" si="632"/>
        <v>0</v>
      </c>
      <c r="AU182" s="164">
        <f t="shared" si="633"/>
        <v>0</v>
      </c>
      <c r="AV182" s="164">
        <f t="shared" si="634"/>
        <v>0</v>
      </c>
      <c r="AW182" s="457">
        <f>IF(S182="",0,COUNTA($S$14:S184))</f>
        <v>0</v>
      </c>
      <c r="AX182" s="457">
        <f>IF(T182="",0,COUNTA($T$14:T184))</f>
        <v>0</v>
      </c>
      <c r="AY182" s="454">
        <f>IF(OR($K182="20200",$K183="20200",$K184="20200"),COUNTIF($K$14:K184,"20200"),0)</f>
        <v>0</v>
      </c>
      <c r="AZ182" s="574">
        <f>IF($AY182=0,0,INDEX($M182:$M184,MATCH("20200",$K182:$K184,0),1))</f>
        <v>0</v>
      </c>
      <c r="BA182" s="145" t="str">
        <f t="shared" si="610"/>
        <v/>
      </c>
      <c r="BB182" s="145" t="str">
        <f t="shared" si="611"/>
        <v/>
      </c>
      <c r="BC182" s="145" t="str">
        <f t="shared" si="612"/>
        <v/>
      </c>
      <c r="BD182" s="203" t="str">
        <f>IF(J182="","",COUNTIF($BC$14:BC182,BC182))</f>
        <v/>
      </c>
      <c r="BE182" s="1" t="str">
        <f t="shared" si="635"/>
        <v/>
      </c>
      <c r="BF182" s="447" t="str">
        <f>IF(D182="","",COUNTIF($AD$14:AD182,AD182))</f>
        <v/>
      </c>
      <c r="BG182" s="447">
        <f t="shared" ref="BG182" si="805">IF(BF182=1,BF182,0)</f>
        <v>0</v>
      </c>
      <c r="BH182" s="447" t="str">
        <f t="shared" ref="BH182:BJ182" si="806">IF(D182="","",$BL182)</f>
        <v/>
      </c>
      <c r="BI182" s="447" t="str">
        <f t="shared" si="806"/>
        <v/>
      </c>
      <c r="BJ182" s="447" t="str">
        <f t="shared" si="806"/>
        <v/>
      </c>
      <c r="BK182" s="448" t="str">
        <f t="shared" ref="BK182" si="807">IFERROR(IF(G182="","",BL182),"")</f>
        <v/>
      </c>
      <c r="BL182" s="447">
        <v>57</v>
      </c>
      <c r="BM182" s="447">
        <f t="shared" ref="BM182" si="808">IF(C182&gt;0,"",IF(COUNTIF(BH182:BK184,BL182)=4,"",1))</f>
        <v>1</v>
      </c>
      <c r="BP182" s="448" t="str">
        <f t="shared" ref="BP182" si="809">IF(AD182="","",IF(AND(COUNTA(J182:J184)=0,COUNTA(S182:T184)=0),1,""))</f>
        <v/>
      </c>
      <c r="BQ182" s="447">
        <f t="shared" ref="BQ182" si="810">IF(AND($AD182="",COUNTA(S182)&gt;0),1,0)</f>
        <v>0</v>
      </c>
      <c r="BR182" s="447">
        <f t="shared" ref="BR182" si="811">IF(AND($AD182="",COUNTA(T182)&gt;0),1,0)</f>
        <v>0</v>
      </c>
      <c r="BS182" s="447" t="str">
        <f t="shared" ref="BS182" si="812">D182&amp;"-"&amp;S182</f>
        <v>-</v>
      </c>
      <c r="BT182" s="447" t="str">
        <f>IF(S182="","",COUNTIF($BS$14:BS182,BS182))</f>
        <v/>
      </c>
      <c r="BU182" s="447" t="str">
        <f t="shared" ref="BU182" si="813">D182&amp;"-"&amp;T182</f>
        <v>-</v>
      </c>
      <c r="BV182" s="447" t="str">
        <f>IF(T182="","",COUNTIF($BU$14:BU182,BU182))</f>
        <v/>
      </c>
    </row>
    <row r="183" spans="1:74" s="1" customFormat="1" ht="18" customHeight="1" thickBot="1">
      <c r="A183" s="523"/>
      <c r="B183" s="571"/>
      <c r="C183" s="573"/>
      <c r="D183" s="573"/>
      <c r="E183" s="573"/>
      <c r="F183" s="343" t="str">
        <f>IF(C182&gt;0,VLOOKUP(C182,女子登録情報!$A$1:$H$2000,5,0),"")</f>
        <v/>
      </c>
      <c r="G183" s="554"/>
      <c r="H183" s="554"/>
      <c r="I183" s="344" t="s">
        <v>30</v>
      </c>
      <c r="J183" s="339"/>
      <c r="K183" s="340" t="str">
        <f>IF(J183&gt;0,VLOOKUP(J183,女子登録情報!$J$1:$K$22,2,0),"")</f>
        <v/>
      </c>
      <c r="L183" s="344" t="s">
        <v>31</v>
      </c>
      <c r="M183" s="345"/>
      <c r="N183" s="341" t="str">
        <f t="shared" si="605"/>
        <v/>
      </c>
      <c r="O183" s="342"/>
      <c r="P183" s="562"/>
      <c r="Q183" s="563"/>
      <c r="R183" s="564"/>
      <c r="S183" s="557"/>
      <c r="T183" s="560"/>
      <c r="W183" s="168">
        <f t="shared" si="614"/>
        <v>0</v>
      </c>
      <c r="X183" s="447"/>
      <c r="Y183" s="145" t="str">
        <f t="shared" si="606"/>
        <v/>
      </c>
      <c r="Z183" s="145" t="str">
        <f t="shared" si="607"/>
        <v/>
      </c>
      <c r="AA183" s="145" t="str">
        <f t="shared" si="608"/>
        <v/>
      </c>
      <c r="AB183" s="145" t="str">
        <f t="shared" si="609"/>
        <v/>
      </c>
      <c r="AC183" s="178">
        <f t="shared" si="616"/>
        <v>0</v>
      </c>
      <c r="AD183" s="178" t="str">
        <f t="shared" ref="AD183:AD184" si="814">AD182</f>
        <v/>
      </c>
      <c r="AE183" s="145" t="str">
        <f t="shared" si="618"/>
        <v/>
      </c>
      <c r="AF183" s="145" t="str">
        <f t="shared" si="619"/>
        <v/>
      </c>
      <c r="AG183" s="182" t="str">
        <f t="shared" si="620"/>
        <v/>
      </c>
      <c r="AH183" s="164">
        <f t="shared" si="621"/>
        <v>0</v>
      </c>
      <c r="AJ183" s="164">
        <f t="shared" si="622"/>
        <v>0</v>
      </c>
      <c r="AK183" s="164" t="str">
        <f t="shared" si="623"/>
        <v>00000</v>
      </c>
      <c r="AL183" s="188" t="str">
        <f t="shared" si="624"/>
        <v>0秒0</v>
      </c>
      <c r="AM183" s="189">
        <f t="shared" si="625"/>
        <v>0</v>
      </c>
      <c r="AN183" s="189" t="str">
        <f t="shared" si="626"/>
        <v>0</v>
      </c>
      <c r="AO183" s="189" t="str">
        <f t="shared" si="627"/>
        <v>0</v>
      </c>
      <c r="AP183" s="189" t="str">
        <f t="shared" si="628"/>
        <v>0m</v>
      </c>
      <c r="AQ183" s="189" t="str">
        <f t="shared" si="629"/>
        <v>点</v>
      </c>
      <c r="AR183" s="164">
        <f t="shared" si="630"/>
        <v>0</v>
      </c>
      <c r="AS183" s="144" t="str">
        <f t="shared" si="631"/>
        <v/>
      </c>
      <c r="AT183" s="164">
        <f t="shared" si="632"/>
        <v>0</v>
      </c>
      <c r="AU183" s="164">
        <f t="shared" si="633"/>
        <v>0</v>
      </c>
      <c r="AV183" s="164">
        <f t="shared" si="634"/>
        <v>0</v>
      </c>
      <c r="AW183" s="458"/>
      <c r="AX183" s="458"/>
      <c r="AY183" s="455"/>
      <c r="AZ183" s="575"/>
      <c r="BA183" s="145" t="str">
        <f t="shared" si="610"/>
        <v/>
      </c>
      <c r="BB183" s="145" t="str">
        <f t="shared" si="611"/>
        <v/>
      </c>
      <c r="BC183" s="145" t="str">
        <f t="shared" si="612"/>
        <v/>
      </c>
      <c r="BD183" s="203" t="str">
        <f>IF(J183="","",COUNTIF($BC$14:BC183,BC183))</f>
        <v/>
      </c>
      <c r="BE183" s="1" t="str">
        <f t="shared" si="635"/>
        <v/>
      </c>
      <c r="BF183" s="447"/>
      <c r="BG183" s="447"/>
      <c r="BH183" s="447"/>
      <c r="BI183" s="447"/>
      <c r="BJ183" s="447"/>
      <c r="BK183" s="449"/>
      <c r="BL183" s="447"/>
      <c r="BM183" s="447"/>
      <c r="BP183" s="449"/>
      <c r="BQ183" s="447"/>
      <c r="BR183" s="447"/>
      <c r="BS183" s="447"/>
      <c r="BT183" s="447"/>
      <c r="BU183" s="447"/>
      <c r="BV183" s="447"/>
    </row>
    <row r="184" spans="1:74" s="1" customFormat="1" ht="18" customHeight="1" thickBot="1">
      <c r="A184" s="524"/>
      <c r="B184" s="346" t="s">
        <v>32</v>
      </c>
      <c r="C184" s="347"/>
      <c r="D184" s="357"/>
      <c r="E184" s="355"/>
      <c r="F184" s="356"/>
      <c r="G184" s="555"/>
      <c r="H184" s="555"/>
      <c r="I184" s="348" t="s">
        <v>33</v>
      </c>
      <c r="J184" s="349"/>
      <c r="K184" s="340" t="str">
        <f>IF(J184&gt;0,VLOOKUP(J184,女子登録情報!$J$1:$K$22,2,0),"")</f>
        <v/>
      </c>
      <c r="L184" s="350" t="s">
        <v>34</v>
      </c>
      <c r="M184" s="351"/>
      <c r="N184" s="341" t="str">
        <f t="shared" si="605"/>
        <v/>
      </c>
      <c r="O184" s="352"/>
      <c r="P184" s="567"/>
      <c r="Q184" s="568"/>
      <c r="R184" s="569"/>
      <c r="S184" s="558"/>
      <c r="T184" s="561"/>
      <c r="W184" s="168">
        <f t="shared" si="614"/>
        <v>0</v>
      </c>
      <c r="X184" s="447"/>
      <c r="Y184" s="145" t="str">
        <f t="shared" si="606"/>
        <v/>
      </c>
      <c r="Z184" s="145" t="str">
        <f t="shared" si="607"/>
        <v/>
      </c>
      <c r="AA184" s="145" t="str">
        <f t="shared" si="608"/>
        <v/>
      </c>
      <c r="AB184" s="145" t="str">
        <f t="shared" si="609"/>
        <v/>
      </c>
      <c r="AC184" s="178">
        <f t="shared" si="616"/>
        <v>0</v>
      </c>
      <c r="AD184" s="178" t="str">
        <f t="shared" si="814"/>
        <v/>
      </c>
      <c r="AE184" s="145" t="str">
        <f t="shared" si="618"/>
        <v/>
      </c>
      <c r="AF184" s="145" t="str">
        <f t="shared" si="619"/>
        <v/>
      </c>
      <c r="AG184" s="182" t="str">
        <f t="shared" si="620"/>
        <v/>
      </c>
      <c r="AH184" s="164">
        <f t="shared" si="621"/>
        <v>0</v>
      </c>
      <c r="AJ184" s="164">
        <f t="shared" si="622"/>
        <v>0</v>
      </c>
      <c r="AK184" s="164" t="str">
        <f t="shared" si="623"/>
        <v>00000</v>
      </c>
      <c r="AL184" s="188" t="str">
        <f t="shared" si="624"/>
        <v>0秒0</v>
      </c>
      <c r="AM184" s="189">
        <f t="shared" si="625"/>
        <v>0</v>
      </c>
      <c r="AN184" s="189" t="str">
        <f t="shared" si="626"/>
        <v>0</v>
      </c>
      <c r="AO184" s="189" t="str">
        <f t="shared" si="627"/>
        <v>0</v>
      </c>
      <c r="AP184" s="189" t="str">
        <f t="shared" si="628"/>
        <v>0m</v>
      </c>
      <c r="AQ184" s="189" t="str">
        <f t="shared" si="629"/>
        <v>点</v>
      </c>
      <c r="AR184" s="164">
        <f t="shared" si="630"/>
        <v>0</v>
      </c>
      <c r="AS184" s="144" t="str">
        <f t="shared" si="631"/>
        <v/>
      </c>
      <c r="AT184" s="164">
        <f t="shared" si="632"/>
        <v>0</v>
      </c>
      <c r="AU184" s="164">
        <f t="shared" si="633"/>
        <v>0</v>
      </c>
      <c r="AV184" s="164">
        <f t="shared" si="634"/>
        <v>0</v>
      </c>
      <c r="AW184" s="459"/>
      <c r="AX184" s="459"/>
      <c r="AY184" s="456"/>
      <c r="AZ184" s="576"/>
      <c r="BA184" s="145" t="str">
        <f t="shared" si="610"/>
        <v/>
      </c>
      <c r="BB184" s="145" t="str">
        <f t="shared" si="611"/>
        <v/>
      </c>
      <c r="BC184" s="145" t="str">
        <f t="shared" si="612"/>
        <v/>
      </c>
      <c r="BD184" s="203" t="str">
        <f>IF(J184="","",COUNTIF($BC$14:BC184,BC184))</f>
        <v/>
      </c>
      <c r="BE184" s="1" t="str">
        <f t="shared" si="635"/>
        <v/>
      </c>
      <c r="BF184" s="447"/>
      <c r="BG184" s="447"/>
      <c r="BH184" s="447"/>
      <c r="BI184" s="447"/>
      <c r="BJ184" s="447"/>
      <c r="BK184" s="450"/>
      <c r="BL184" s="447"/>
      <c r="BM184" s="447"/>
      <c r="BP184" s="450"/>
      <c r="BQ184" s="447"/>
      <c r="BR184" s="447"/>
      <c r="BS184" s="447"/>
      <c r="BT184" s="447"/>
      <c r="BU184" s="447"/>
      <c r="BV184" s="447"/>
    </row>
    <row r="185" spans="1:74" s="1" customFormat="1" ht="18" customHeight="1" thickTop="1" thickBot="1">
      <c r="A185" s="522">
        <v>58</v>
      </c>
      <c r="B185" s="570" t="s">
        <v>1224</v>
      </c>
      <c r="C185" s="572"/>
      <c r="D185" s="572" t="str">
        <f>IF(C185&gt;0,VLOOKUP(C185,女子登録情報!$A$1:$H$2000,3,0),"")</f>
        <v/>
      </c>
      <c r="E185" s="572" t="str">
        <f>IF(C185&gt;0,VLOOKUP(C185,女子登録情報!$A$1:$H$2000,4,0),"")</f>
        <v/>
      </c>
      <c r="F185" s="337" t="str">
        <f>IF(C185&gt;0,VLOOKUP(C185,女子登録情報!$A$1:$H$2000,8,0),"")</f>
        <v/>
      </c>
      <c r="G185" s="553" t="e">
        <f>IF(F186&gt;0,VLOOKUP(F186,女子登録情報!$M$2:$N$48,2,0),"")</f>
        <v>#N/A</v>
      </c>
      <c r="H185" s="553" t="str">
        <f t="shared" ref="H185" si="815">IF(C185&gt;0,TEXT(C185,"100000000"),"000000000")</f>
        <v>000000000</v>
      </c>
      <c r="I185" s="338" t="s">
        <v>26</v>
      </c>
      <c r="J185" s="339"/>
      <c r="K185" s="340" t="str">
        <f>IF(J185&gt;0,VLOOKUP(J185,女子登録情報!$J$1:$K$22,2,0),"")</f>
        <v/>
      </c>
      <c r="L185" s="338" t="s">
        <v>29</v>
      </c>
      <c r="M185" s="185"/>
      <c r="N185" s="341" t="str">
        <f t="shared" si="605"/>
        <v/>
      </c>
      <c r="O185" s="342"/>
      <c r="P185" s="540"/>
      <c r="Q185" s="541"/>
      <c r="R185" s="542"/>
      <c r="S185" s="556"/>
      <c r="T185" s="559"/>
      <c r="W185" s="168">
        <f t="shared" si="614"/>
        <v>0</v>
      </c>
      <c r="X185" s="447" t="str">
        <f t="shared" ref="X185" si="816">IF(C185="","",C185)</f>
        <v/>
      </c>
      <c r="Y185" s="145" t="str">
        <f t="shared" si="606"/>
        <v/>
      </c>
      <c r="Z185" s="145" t="str">
        <f t="shared" si="607"/>
        <v/>
      </c>
      <c r="AA185" s="145" t="str">
        <f t="shared" si="608"/>
        <v/>
      </c>
      <c r="AB185" s="145" t="str">
        <f t="shared" si="609"/>
        <v/>
      </c>
      <c r="AC185" s="178">
        <f t="shared" si="616"/>
        <v>0</v>
      </c>
      <c r="AD185" s="178" t="str">
        <f t="shared" ref="AD185" si="817">IF(D185="","",D185)</f>
        <v/>
      </c>
      <c r="AE185" s="145" t="str">
        <f t="shared" si="618"/>
        <v/>
      </c>
      <c r="AF185" s="145" t="str">
        <f t="shared" si="619"/>
        <v/>
      </c>
      <c r="AG185" s="182" t="str">
        <f t="shared" si="620"/>
        <v/>
      </c>
      <c r="AH185" s="164">
        <f t="shared" si="621"/>
        <v>0</v>
      </c>
      <c r="AJ185" s="164">
        <f t="shared" si="622"/>
        <v>0</v>
      </c>
      <c r="AK185" s="164" t="str">
        <f t="shared" si="623"/>
        <v>00000</v>
      </c>
      <c r="AL185" s="188" t="str">
        <f t="shared" si="624"/>
        <v>0秒0</v>
      </c>
      <c r="AM185" s="189">
        <f t="shared" si="625"/>
        <v>0</v>
      </c>
      <c r="AN185" s="189" t="str">
        <f t="shared" si="626"/>
        <v>0</v>
      </c>
      <c r="AO185" s="189" t="str">
        <f t="shared" si="627"/>
        <v>0</v>
      </c>
      <c r="AP185" s="189" t="str">
        <f t="shared" si="628"/>
        <v>0m</v>
      </c>
      <c r="AQ185" s="189" t="str">
        <f t="shared" si="629"/>
        <v>点</v>
      </c>
      <c r="AR185" s="164">
        <f t="shared" si="630"/>
        <v>0</v>
      </c>
      <c r="AS185" s="144" t="str">
        <f t="shared" si="631"/>
        <v/>
      </c>
      <c r="AT185" s="164">
        <f t="shared" si="632"/>
        <v>0</v>
      </c>
      <c r="AU185" s="164">
        <f t="shared" si="633"/>
        <v>0</v>
      </c>
      <c r="AV185" s="164">
        <f t="shared" si="634"/>
        <v>0</v>
      </c>
      <c r="AW185" s="457">
        <f>IF(S185="",0,COUNTA($S$14:S187))</f>
        <v>0</v>
      </c>
      <c r="AX185" s="457">
        <f>IF(T185="",0,COUNTA($T$14:T187))</f>
        <v>0</v>
      </c>
      <c r="AY185" s="454">
        <f>IF(OR($K185="20200",$K186="20200",$K187="20200"),COUNTIF($K$14:K187,"20200"),0)</f>
        <v>0</v>
      </c>
      <c r="AZ185" s="574">
        <f>IF($AY185=0,0,INDEX($M185:$M187,MATCH("20200",$K185:$K187,0),1))</f>
        <v>0</v>
      </c>
      <c r="BA185" s="145" t="str">
        <f t="shared" si="610"/>
        <v/>
      </c>
      <c r="BB185" s="145" t="str">
        <f t="shared" si="611"/>
        <v/>
      </c>
      <c r="BC185" s="145" t="str">
        <f t="shared" si="612"/>
        <v/>
      </c>
      <c r="BD185" s="203" t="str">
        <f>IF(J185="","",COUNTIF($BC$14:BC185,BC185))</f>
        <v/>
      </c>
      <c r="BE185" s="1" t="str">
        <f t="shared" si="635"/>
        <v/>
      </c>
      <c r="BF185" s="447" t="str">
        <f>IF(D185="","",COUNTIF($AD$14:AD185,AD185))</f>
        <v/>
      </c>
      <c r="BG185" s="447">
        <f t="shared" ref="BG185" si="818">IF(BF185=1,BF185,0)</f>
        <v>0</v>
      </c>
      <c r="BH185" s="447" t="str">
        <f t="shared" ref="BH185:BJ185" si="819">IF(D185="","",$BL185)</f>
        <v/>
      </c>
      <c r="BI185" s="447" t="str">
        <f t="shared" si="819"/>
        <v/>
      </c>
      <c r="BJ185" s="447" t="str">
        <f t="shared" si="819"/>
        <v/>
      </c>
      <c r="BK185" s="448" t="str">
        <f t="shared" ref="BK185" si="820">IFERROR(IF(G185="","",BL185),"")</f>
        <v/>
      </c>
      <c r="BL185" s="447">
        <v>58</v>
      </c>
      <c r="BM185" s="447">
        <f t="shared" ref="BM185" si="821">IF(C185&gt;0,"",IF(COUNTIF(BH185:BK187,BL185)=4,"",1))</f>
        <v>1</v>
      </c>
      <c r="BP185" s="448" t="str">
        <f t="shared" ref="BP185" si="822">IF(AD185="","",IF(AND(COUNTA(J185:J187)=0,COUNTA(S185:T187)=0),1,""))</f>
        <v/>
      </c>
      <c r="BQ185" s="447">
        <f t="shared" ref="BQ185" si="823">IF(AND($AD185="",COUNTA(S185)&gt;0),1,0)</f>
        <v>0</v>
      </c>
      <c r="BR185" s="447">
        <f t="shared" ref="BR185" si="824">IF(AND($AD185="",COUNTA(T185)&gt;0),1,0)</f>
        <v>0</v>
      </c>
      <c r="BS185" s="447" t="str">
        <f t="shared" ref="BS185" si="825">D185&amp;"-"&amp;S185</f>
        <v>-</v>
      </c>
      <c r="BT185" s="447" t="str">
        <f>IF(S185="","",COUNTIF($BS$14:BS185,BS185))</f>
        <v/>
      </c>
      <c r="BU185" s="447" t="str">
        <f t="shared" ref="BU185" si="826">D185&amp;"-"&amp;T185</f>
        <v>-</v>
      </c>
      <c r="BV185" s="447" t="str">
        <f>IF(T185="","",COUNTIF($BU$14:BU185,BU185))</f>
        <v/>
      </c>
    </row>
    <row r="186" spans="1:74" s="1" customFormat="1" ht="18" customHeight="1" thickBot="1">
      <c r="A186" s="523"/>
      <c r="B186" s="571"/>
      <c r="C186" s="573"/>
      <c r="D186" s="573"/>
      <c r="E186" s="573"/>
      <c r="F186" s="343" t="str">
        <f>IF(C185&gt;0,VLOOKUP(C185,女子登録情報!$A$1:$H$2000,5,0),"")</f>
        <v/>
      </c>
      <c r="G186" s="554"/>
      <c r="H186" s="554"/>
      <c r="I186" s="344" t="s">
        <v>30</v>
      </c>
      <c r="J186" s="339"/>
      <c r="K186" s="340" t="str">
        <f>IF(J186&gt;0,VLOOKUP(J186,女子登録情報!$J$1:$K$22,2,0),"")</f>
        <v/>
      </c>
      <c r="L186" s="344" t="s">
        <v>31</v>
      </c>
      <c r="M186" s="345"/>
      <c r="N186" s="341" t="str">
        <f t="shared" si="605"/>
        <v/>
      </c>
      <c r="O186" s="342"/>
      <c r="P186" s="562"/>
      <c r="Q186" s="563"/>
      <c r="R186" s="564"/>
      <c r="S186" s="557"/>
      <c r="T186" s="560"/>
      <c r="W186" s="168">
        <f t="shared" si="614"/>
        <v>0</v>
      </c>
      <c r="X186" s="447"/>
      <c r="Y186" s="145" t="str">
        <f t="shared" si="606"/>
        <v/>
      </c>
      <c r="Z186" s="145" t="str">
        <f t="shared" si="607"/>
        <v/>
      </c>
      <c r="AA186" s="145" t="str">
        <f t="shared" si="608"/>
        <v/>
      </c>
      <c r="AB186" s="145" t="str">
        <f t="shared" si="609"/>
        <v/>
      </c>
      <c r="AC186" s="178">
        <f t="shared" si="616"/>
        <v>0</v>
      </c>
      <c r="AD186" s="178" t="str">
        <f t="shared" ref="AD186:AD187" si="827">AD185</f>
        <v/>
      </c>
      <c r="AE186" s="145" t="str">
        <f t="shared" si="618"/>
        <v/>
      </c>
      <c r="AF186" s="145" t="str">
        <f t="shared" si="619"/>
        <v/>
      </c>
      <c r="AG186" s="182" t="str">
        <f t="shared" si="620"/>
        <v/>
      </c>
      <c r="AH186" s="164">
        <f t="shared" si="621"/>
        <v>0</v>
      </c>
      <c r="AJ186" s="164">
        <f t="shared" si="622"/>
        <v>0</v>
      </c>
      <c r="AK186" s="164" t="str">
        <f t="shared" si="623"/>
        <v>00000</v>
      </c>
      <c r="AL186" s="188" t="str">
        <f t="shared" si="624"/>
        <v>0秒0</v>
      </c>
      <c r="AM186" s="189">
        <f t="shared" si="625"/>
        <v>0</v>
      </c>
      <c r="AN186" s="189" t="str">
        <f t="shared" si="626"/>
        <v>0</v>
      </c>
      <c r="AO186" s="189" t="str">
        <f t="shared" si="627"/>
        <v>0</v>
      </c>
      <c r="AP186" s="189" t="str">
        <f t="shared" si="628"/>
        <v>0m</v>
      </c>
      <c r="AQ186" s="189" t="str">
        <f t="shared" si="629"/>
        <v>点</v>
      </c>
      <c r="AR186" s="164">
        <f t="shared" si="630"/>
        <v>0</v>
      </c>
      <c r="AS186" s="144" t="str">
        <f t="shared" si="631"/>
        <v/>
      </c>
      <c r="AT186" s="164">
        <f t="shared" si="632"/>
        <v>0</v>
      </c>
      <c r="AU186" s="164">
        <f t="shared" si="633"/>
        <v>0</v>
      </c>
      <c r="AV186" s="164">
        <f t="shared" si="634"/>
        <v>0</v>
      </c>
      <c r="AW186" s="458"/>
      <c r="AX186" s="458"/>
      <c r="AY186" s="455"/>
      <c r="AZ186" s="575"/>
      <c r="BA186" s="145" t="str">
        <f t="shared" si="610"/>
        <v/>
      </c>
      <c r="BB186" s="145" t="str">
        <f t="shared" si="611"/>
        <v/>
      </c>
      <c r="BC186" s="145" t="str">
        <f t="shared" si="612"/>
        <v/>
      </c>
      <c r="BD186" s="203" t="str">
        <f>IF(J186="","",COUNTIF($BC$14:BC186,BC186))</f>
        <v/>
      </c>
      <c r="BE186" s="1" t="str">
        <f t="shared" si="635"/>
        <v/>
      </c>
      <c r="BF186" s="447"/>
      <c r="BG186" s="447"/>
      <c r="BH186" s="447"/>
      <c r="BI186" s="447"/>
      <c r="BJ186" s="447"/>
      <c r="BK186" s="449"/>
      <c r="BL186" s="447"/>
      <c r="BM186" s="447"/>
      <c r="BP186" s="449"/>
      <c r="BQ186" s="447"/>
      <c r="BR186" s="447"/>
      <c r="BS186" s="447"/>
      <c r="BT186" s="447"/>
      <c r="BU186" s="447"/>
      <c r="BV186" s="447"/>
    </row>
    <row r="187" spans="1:74" s="1" customFormat="1" ht="18" customHeight="1" thickBot="1">
      <c r="A187" s="524"/>
      <c r="B187" s="346" t="s">
        <v>32</v>
      </c>
      <c r="C187" s="347"/>
      <c r="D187" s="355"/>
      <c r="E187" s="355"/>
      <c r="F187" s="356"/>
      <c r="G187" s="555"/>
      <c r="H187" s="555"/>
      <c r="I187" s="348" t="s">
        <v>33</v>
      </c>
      <c r="J187" s="349"/>
      <c r="K187" s="340" t="str">
        <f>IF(J187&gt;0,VLOOKUP(J187,女子登録情報!$J$1:$K$22,2,0),"")</f>
        <v/>
      </c>
      <c r="L187" s="350" t="s">
        <v>34</v>
      </c>
      <c r="M187" s="351"/>
      <c r="N187" s="341" t="str">
        <f t="shared" si="605"/>
        <v/>
      </c>
      <c r="O187" s="352"/>
      <c r="P187" s="567"/>
      <c r="Q187" s="568"/>
      <c r="R187" s="569"/>
      <c r="S187" s="558"/>
      <c r="T187" s="561"/>
      <c r="W187" s="168">
        <f t="shared" si="614"/>
        <v>0</v>
      </c>
      <c r="X187" s="447"/>
      <c r="Y187" s="145" t="str">
        <f t="shared" si="606"/>
        <v/>
      </c>
      <c r="Z187" s="145" t="str">
        <f t="shared" si="607"/>
        <v/>
      </c>
      <c r="AA187" s="145" t="str">
        <f t="shared" si="608"/>
        <v/>
      </c>
      <c r="AB187" s="145" t="str">
        <f t="shared" si="609"/>
        <v/>
      </c>
      <c r="AC187" s="178">
        <f t="shared" si="616"/>
        <v>0</v>
      </c>
      <c r="AD187" s="178" t="str">
        <f t="shared" si="827"/>
        <v/>
      </c>
      <c r="AE187" s="145" t="str">
        <f t="shared" si="618"/>
        <v/>
      </c>
      <c r="AF187" s="145" t="str">
        <f t="shared" si="619"/>
        <v/>
      </c>
      <c r="AG187" s="182" t="str">
        <f t="shared" si="620"/>
        <v/>
      </c>
      <c r="AH187" s="164">
        <f t="shared" si="621"/>
        <v>0</v>
      </c>
      <c r="AJ187" s="164">
        <f t="shared" si="622"/>
        <v>0</v>
      </c>
      <c r="AK187" s="164" t="str">
        <f t="shared" si="623"/>
        <v>00000</v>
      </c>
      <c r="AL187" s="188" t="str">
        <f t="shared" si="624"/>
        <v>0秒0</v>
      </c>
      <c r="AM187" s="189">
        <f t="shared" si="625"/>
        <v>0</v>
      </c>
      <c r="AN187" s="189" t="str">
        <f t="shared" si="626"/>
        <v>0</v>
      </c>
      <c r="AO187" s="189" t="str">
        <f t="shared" si="627"/>
        <v>0</v>
      </c>
      <c r="AP187" s="189" t="str">
        <f t="shared" si="628"/>
        <v>0m</v>
      </c>
      <c r="AQ187" s="189" t="str">
        <f t="shared" si="629"/>
        <v>点</v>
      </c>
      <c r="AR187" s="164">
        <f t="shared" si="630"/>
        <v>0</v>
      </c>
      <c r="AS187" s="144" t="str">
        <f t="shared" si="631"/>
        <v/>
      </c>
      <c r="AT187" s="164">
        <f t="shared" si="632"/>
        <v>0</v>
      </c>
      <c r="AU187" s="164">
        <f t="shared" si="633"/>
        <v>0</v>
      </c>
      <c r="AV187" s="164">
        <f t="shared" si="634"/>
        <v>0</v>
      </c>
      <c r="AW187" s="459"/>
      <c r="AX187" s="459"/>
      <c r="AY187" s="456"/>
      <c r="AZ187" s="576"/>
      <c r="BA187" s="145" t="str">
        <f t="shared" si="610"/>
        <v/>
      </c>
      <c r="BB187" s="145" t="str">
        <f t="shared" si="611"/>
        <v/>
      </c>
      <c r="BC187" s="145" t="str">
        <f t="shared" si="612"/>
        <v/>
      </c>
      <c r="BD187" s="203" t="str">
        <f>IF(J187="","",COUNTIF($BC$14:BC187,BC187))</f>
        <v/>
      </c>
      <c r="BE187" s="1" t="str">
        <f t="shared" si="635"/>
        <v/>
      </c>
      <c r="BF187" s="447"/>
      <c r="BG187" s="447"/>
      <c r="BH187" s="447"/>
      <c r="BI187" s="447"/>
      <c r="BJ187" s="447"/>
      <c r="BK187" s="450"/>
      <c r="BL187" s="447"/>
      <c r="BM187" s="447"/>
      <c r="BP187" s="450"/>
      <c r="BQ187" s="447"/>
      <c r="BR187" s="447"/>
      <c r="BS187" s="447"/>
      <c r="BT187" s="447"/>
      <c r="BU187" s="447"/>
      <c r="BV187" s="447"/>
    </row>
    <row r="188" spans="1:74" s="1" customFormat="1" ht="18" customHeight="1" thickTop="1" thickBot="1">
      <c r="A188" s="522">
        <v>59</v>
      </c>
      <c r="B188" s="570" t="s">
        <v>1224</v>
      </c>
      <c r="C188" s="572"/>
      <c r="D188" s="572" t="str">
        <f>IF(C188&gt;0,VLOOKUP(C188,女子登録情報!$A$1:$H$2000,3,0),"")</f>
        <v/>
      </c>
      <c r="E188" s="572" t="str">
        <f>IF(C188&gt;0,VLOOKUP(C188,女子登録情報!$A$1:$H$2000,4,0),"")</f>
        <v/>
      </c>
      <c r="F188" s="337" t="str">
        <f>IF(C188&gt;0,VLOOKUP(C188,女子登録情報!$A$1:$H$2000,8,0),"")</f>
        <v/>
      </c>
      <c r="G188" s="553" t="e">
        <f>IF(F189&gt;0,VLOOKUP(F189,女子登録情報!$M$2:$N$48,2,0),"")</f>
        <v>#N/A</v>
      </c>
      <c r="H188" s="553" t="str">
        <f t="shared" ref="H188" si="828">IF(C188&gt;0,TEXT(C188,"100000000"),"000000000")</f>
        <v>000000000</v>
      </c>
      <c r="I188" s="338" t="s">
        <v>26</v>
      </c>
      <c r="J188" s="339"/>
      <c r="K188" s="340" t="str">
        <f>IF(J188&gt;0,VLOOKUP(J188,女子登録情報!$J$1:$K$22,2,0),"")</f>
        <v/>
      </c>
      <c r="L188" s="338" t="s">
        <v>29</v>
      </c>
      <c r="M188" s="185"/>
      <c r="N188" s="341" t="str">
        <f t="shared" si="605"/>
        <v/>
      </c>
      <c r="O188" s="342"/>
      <c r="P188" s="540"/>
      <c r="Q188" s="541"/>
      <c r="R188" s="542"/>
      <c r="S188" s="556"/>
      <c r="T188" s="559"/>
      <c r="W188" s="168">
        <f t="shared" si="614"/>
        <v>0</v>
      </c>
      <c r="X188" s="447" t="str">
        <f t="shared" ref="X188" si="829">IF(C188="","",C188)</f>
        <v/>
      </c>
      <c r="Y188" s="145" t="str">
        <f t="shared" si="606"/>
        <v/>
      </c>
      <c r="Z188" s="145" t="str">
        <f t="shared" si="607"/>
        <v/>
      </c>
      <c r="AA188" s="145" t="str">
        <f t="shared" si="608"/>
        <v/>
      </c>
      <c r="AB188" s="145" t="str">
        <f t="shared" si="609"/>
        <v/>
      </c>
      <c r="AC188" s="178">
        <f t="shared" si="616"/>
        <v>0</v>
      </c>
      <c r="AD188" s="178" t="str">
        <f t="shared" ref="AD188" si="830">IF(D188="","",D188)</f>
        <v/>
      </c>
      <c r="AE188" s="145" t="str">
        <f t="shared" si="618"/>
        <v/>
      </c>
      <c r="AF188" s="145" t="str">
        <f t="shared" si="619"/>
        <v/>
      </c>
      <c r="AG188" s="182" t="str">
        <f t="shared" si="620"/>
        <v/>
      </c>
      <c r="AH188" s="164">
        <f t="shared" si="621"/>
        <v>0</v>
      </c>
      <c r="AJ188" s="164">
        <f t="shared" si="622"/>
        <v>0</v>
      </c>
      <c r="AK188" s="164" t="str">
        <f t="shared" si="623"/>
        <v>00000</v>
      </c>
      <c r="AL188" s="188" t="str">
        <f t="shared" si="624"/>
        <v>0秒0</v>
      </c>
      <c r="AM188" s="189">
        <f t="shared" si="625"/>
        <v>0</v>
      </c>
      <c r="AN188" s="189" t="str">
        <f t="shared" si="626"/>
        <v>0</v>
      </c>
      <c r="AO188" s="189" t="str">
        <f t="shared" si="627"/>
        <v>0</v>
      </c>
      <c r="AP188" s="189" t="str">
        <f t="shared" si="628"/>
        <v>0m</v>
      </c>
      <c r="AQ188" s="189" t="str">
        <f t="shared" si="629"/>
        <v>点</v>
      </c>
      <c r="AR188" s="164">
        <f t="shared" si="630"/>
        <v>0</v>
      </c>
      <c r="AS188" s="144" t="str">
        <f t="shared" si="631"/>
        <v/>
      </c>
      <c r="AT188" s="164">
        <f t="shared" si="632"/>
        <v>0</v>
      </c>
      <c r="AU188" s="164">
        <f t="shared" si="633"/>
        <v>0</v>
      </c>
      <c r="AV188" s="164">
        <f t="shared" si="634"/>
        <v>0</v>
      </c>
      <c r="AW188" s="457">
        <f>IF(S188="",0,COUNTA($S$14:S190))</f>
        <v>0</v>
      </c>
      <c r="AX188" s="457">
        <f>IF(T188="",0,COUNTA($T$14:T190))</f>
        <v>0</v>
      </c>
      <c r="AY188" s="454">
        <f>IF(OR($K188="20200",$K189="20200",$K190="20200"),COUNTIF($K$14:K190,"20200"),0)</f>
        <v>0</v>
      </c>
      <c r="AZ188" s="574">
        <f>IF($AY188=0,0,INDEX($M188:$M190,MATCH("20200",$K188:$K190,0),1))</f>
        <v>0</v>
      </c>
      <c r="BA188" s="145" t="str">
        <f t="shared" si="610"/>
        <v/>
      </c>
      <c r="BB188" s="145" t="str">
        <f t="shared" si="611"/>
        <v/>
      </c>
      <c r="BC188" s="145" t="str">
        <f t="shared" si="612"/>
        <v/>
      </c>
      <c r="BD188" s="203" t="str">
        <f>IF(J188="","",COUNTIF($BC$14:BC188,BC188))</f>
        <v/>
      </c>
      <c r="BE188" s="1" t="str">
        <f t="shared" si="635"/>
        <v/>
      </c>
      <c r="BF188" s="447" t="str">
        <f>IF(D188="","",COUNTIF($AD$14:AD188,AD188))</f>
        <v/>
      </c>
      <c r="BG188" s="447">
        <f t="shared" ref="BG188" si="831">IF(BF188=1,BF188,0)</f>
        <v>0</v>
      </c>
      <c r="BH188" s="447" t="str">
        <f t="shared" ref="BH188:BJ188" si="832">IF(D188="","",$BL188)</f>
        <v/>
      </c>
      <c r="BI188" s="447" t="str">
        <f t="shared" si="832"/>
        <v/>
      </c>
      <c r="BJ188" s="447" t="str">
        <f t="shared" si="832"/>
        <v/>
      </c>
      <c r="BK188" s="448" t="str">
        <f t="shared" ref="BK188" si="833">IFERROR(IF(G188="","",BL188),"")</f>
        <v/>
      </c>
      <c r="BL188" s="447">
        <v>59</v>
      </c>
      <c r="BM188" s="447">
        <f t="shared" ref="BM188" si="834">IF(C188&gt;0,"",IF(COUNTIF(BH188:BK190,BL188)=4,"",1))</f>
        <v>1</v>
      </c>
      <c r="BP188" s="448" t="str">
        <f t="shared" ref="BP188" si="835">IF(AD188="","",IF(AND(COUNTA(J188:J190)=0,COUNTA(S188:T190)=0),1,""))</f>
        <v/>
      </c>
      <c r="BQ188" s="447">
        <f t="shared" ref="BQ188" si="836">IF(AND($AD188="",COUNTA(S188)&gt;0),1,0)</f>
        <v>0</v>
      </c>
      <c r="BR188" s="447">
        <f t="shared" ref="BR188" si="837">IF(AND($AD188="",COUNTA(T188)&gt;0),1,0)</f>
        <v>0</v>
      </c>
      <c r="BS188" s="447" t="str">
        <f t="shared" ref="BS188" si="838">D188&amp;"-"&amp;S188</f>
        <v>-</v>
      </c>
      <c r="BT188" s="447" t="str">
        <f>IF(S188="","",COUNTIF($BS$14:BS188,BS188))</f>
        <v/>
      </c>
      <c r="BU188" s="447" t="str">
        <f t="shared" ref="BU188" si="839">D188&amp;"-"&amp;T188</f>
        <v>-</v>
      </c>
      <c r="BV188" s="447" t="str">
        <f>IF(T188="","",COUNTIF($BU$14:BU188,BU188))</f>
        <v/>
      </c>
    </row>
    <row r="189" spans="1:74" s="1" customFormat="1" ht="18" customHeight="1" thickBot="1">
      <c r="A189" s="523"/>
      <c r="B189" s="571"/>
      <c r="C189" s="573"/>
      <c r="D189" s="573"/>
      <c r="E189" s="573"/>
      <c r="F189" s="343" t="str">
        <f>IF(C188&gt;0,VLOOKUP(C188,女子登録情報!$A$1:$H$2000,5,0),"")</f>
        <v/>
      </c>
      <c r="G189" s="554"/>
      <c r="H189" s="554"/>
      <c r="I189" s="344" t="s">
        <v>30</v>
      </c>
      <c r="J189" s="339"/>
      <c r="K189" s="340" t="str">
        <f>IF(J189&gt;0,VLOOKUP(J189,女子登録情報!$J$1:$K$22,2,0),"")</f>
        <v/>
      </c>
      <c r="L189" s="344" t="s">
        <v>31</v>
      </c>
      <c r="M189" s="345"/>
      <c r="N189" s="341" t="str">
        <f t="shared" si="605"/>
        <v/>
      </c>
      <c r="O189" s="342"/>
      <c r="P189" s="562"/>
      <c r="Q189" s="563"/>
      <c r="R189" s="564"/>
      <c r="S189" s="557"/>
      <c r="T189" s="560"/>
      <c r="W189" s="168">
        <f t="shared" si="614"/>
        <v>0</v>
      </c>
      <c r="X189" s="447"/>
      <c r="Y189" s="145" t="str">
        <f t="shared" si="606"/>
        <v/>
      </c>
      <c r="Z189" s="145" t="str">
        <f t="shared" si="607"/>
        <v/>
      </c>
      <c r="AA189" s="145" t="str">
        <f t="shared" si="608"/>
        <v/>
      </c>
      <c r="AB189" s="145" t="str">
        <f t="shared" si="609"/>
        <v/>
      </c>
      <c r="AC189" s="178">
        <f t="shared" si="616"/>
        <v>0</v>
      </c>
      <c r="AD189" s="178" t="str">
        <f t="shared" ref="AD189:AD190" si="840">AD188</f>
        <v/>
      </c>
      <c r="AE189" s="145" t="str">
        <f t="shared" si="618"/>
        <v/>
      </c>
      <c r="AF189" s="145" t="str">
        <f t="shared" si="619"/>
        <v/>
      </c>
      <c r="AG189" s="182" t="str">
        <f t="shared" si="620"/>
        <v/>
      </c>
      <c r="AH189" s="164">
        <f t="shared" si="621"/>
        <v>0</v>
      </c>
      <c r="AJ189" s="164">
        <f t="shared" si="622"/>
        <v>0</v>
      </c>
      <c r="AK189" s="164" t="str">
        <f t="shared" si="623"/>
        <v>00000</v>
      </c>
      <c r="AL189" s="188" t="str">
        <f t="shared" si="624"/>
        <v>0秒0</v>
      </c>
      <c r="AM189" s="189">
        <f t="shared" si="625"/>
        <v>0</v>
      </c>
      <c r="AN189" s="189" t="str">
        <f t="shared" si="626"/>
        <v>0</v>
      </c>
      <c r="AO189" s="189" t="str">
        <f t="shared" si="627"/>
        <v>0</v>
      </c>
      <c r="AP189" s="189" t="str">
        <f t="shared" si="628"/>
        <v>0m</v>
      </c>
      <c r="AQ189" s="189" t="str">
        <f t="shared" si="629"/>
        <v>点</v>
      </c>
      <c r="AR189" s="164">
        <f t="shared" si="630"/>
        <v>0</v>
      </c>
      <c r="AS189" s="144" t="str">
        <f t="shared" si="631"/>
        <v/>
      </c>
      <c r="AT189" s="164">
        <f t="shared" si="632"/>
        <v>0</v>
      </c>
      <c r="AU189" s="164">
        <f t="shared" si="633"/>
        <v>0</v>
      </c>
      <c r="AV189" s="164">
        <f t="shared" si="634"/>
        <v>0</v>
      </c>
      <c r="AW189" s="458"/>
      <c r="AX189" s="458"/>
      <c r="AY189" s="455"/>
      <c r="AZ189" s="575"/>
      <c r="BA189" s="145" t="str">
        <f t="shared" si="610"/>
        <v/>
      </c>
      <c r="BB189" s="145" t="str">
        <f t="shared" si="611"/>
        <v/>
      </c>
      <c r="BC189" s="145" t="str">
        <f t="shared" si="612"/>
        <v/>
      </c>
      <c r="BD189" s="203" t="str">
        <f>IF(J189="","",COUNTIF($BC$14:BC189,BC189))</f>
        <v/>
      </c>
      <c r="BE189" s="1" t="str">
        <f t="shared" si="635"/>
        <v/>
      </c>
      <c r="BF189" s="447"/>
      <c r="BG189" s="447"/>
      <c r="BH189" s="447"/>
      <c r="BI189" s="447"/>
      <c r="BJ189" s="447"/>
      <c r="BK189" s="449"/>
      <c r="BL189" s="447"/>
      <c r="BM189" s="447"/>
      <c r="BP189" s="449"/>
      <c r="BQ189" s="447"/>
      <c r="BR189" s="447"/>
      <c r="BS189" s="447"/>
      <c r="BT189" s="447"/>
      <c r="BU189" s="447"/>
      <c r="BV189" s="447"/>
    </row>
    <row r="190" spans="1:74" s="1" customFormat="1" ht="18" customHeight="1" thickBot="1">
      <c r="A190" s="524"/>
      <c r="B190" s="346" t="s">
        <v>32</v>
      </c>
      <c r="C190" s="347"/>
      <c r="D190" s="355"/>
      <c r="E190" s="355"/>
      <c r="F190" s="356"/>
      <c r="G190" s="555"/>
      <c r="H190" s="555"/>
      <c r="I190" s="348" t="s">
        <v>33</v>
      </c>
      <c r="J190" s="349"/>
      <c r="K190" s="340" t="str">
        <f>IF(J190&gt;0,VLOOKUP(J190,女子登録情報!$J$1:$K$22,2,0),"")</f>
        <v/>
      </c>
      <c r="L190" s="350" t="s">
        <v>34</v>
      </c>
      <c r="M190" s="351"/>
      <c r="N190" s="341" t="str">
        <f t="shared" si="605"/>
        <v/>
      </c>
      <c r="O190" s="352"/>
      <c r="P190" s="567"/>
      <c r="Q190" s="568"/>
      <c r="R190" s="569"/>
      <c r="S190" s="558"/>
      <c r="T190" s="561"/>
      <c r="W190" s="168">
        <f t="shared" si="614"/>
        <v>0</v>
      </c>
      <c r="X190" s="447"/>
      <c r="Y190" s="145" t="str">
        <f t="shared" si="606"/>
        <v/>
      </c>
      <c r="Z190" s="145" t="str">
        <f t="shared" si="607"/>
        <v/>
      </c>
      <c r="AA190" s="145" t="str">
        <f t="shared" si="608"/>
        <v/>
      </c>
      <c r="AB190" s="145" t="str">
        <f t="shared" si="609"/>
        <v/>
      </c>
      <c r="AC190" s="178">
        <f t="shared" si="616"/>
        <v>0</v>
      </c>
      <c r="AD190" s="178" t="str">
        <f t="shared" si="840"/>
        <v/>
      </c>
      <c r="AE190" s="145" t="str">
        <f t="shared" si="618"/>
        <v/>
      </c>
      <c r="AF190" s="145" t="str">
        <f t="shared" si="619"/>
        <v/>
      </c>
      <c r="AG190" s="182" t="str">
        <f t="shared" si="620"/>
        <v/>
      </c>
      <c r="AH190" s="164">
        <f t="shared" si="621"/>
        <v>0</v>
      </c>
      <c r="AJ190" s="164">
        <f t="shared" si="622"/>
        <v>0</v>
      </c>
      <c r="AK190" s="164" t="str">
        <f t="shared" si="623"/>
        <v>00000</v>
      </c>
      <c r="AL190" s="188" t="str">
        <f t="shared" si="624"/>
        <v>0秒0</v>
      </c>
      <c r="AM190" s="189">
        <f t="shared" si="625"/>
        <v>0</v>
      </c>
      <c r="AN190" s="189" t="str">
        <f t="shared" si="626"/>
        <v>0</v>
      </c>
      <c r="AO190" s="189" t="str">
        <f t="shared" si="627"/>
        <v>0</v>
      </c>
      <c r="AP190" s="189" t="str">
        <f t="shared" si="628"/>
        <v>0m</v>
      </c>
      <c r="AQ190" s="189" t="str">
        <f t="shared" si="629"/>
        <v>点</v>
      </c>
      <c r="AR190" s="164">
        <f t="shared" si="630"/>
        <v>0</v>
      </c>
      <c r="AS190" s="144" t="str">
        <f t="shared" si="631"/>
        <v/>
      </c>
      <c r="AT190" s="164">
        <f t="shared" si="632"/>
        <v>0</v>
      </c>
      <c r="AU190" s="164">
        <f t="shared" si="633"/>
        <v>0</v>
      </c>
      <c r="AV190" s="164">
        <f t="shared" si="634"/>
        <v>0</v>
      </c>
      <c r="AW190" s="459"/>
      <c r="AX190" s="459"/>
      <c r="AY190" s="456"/>
      <c r="AZ190" s="576"/>
      <c r="BA190" s="145" t="str">
        <f t="shared" si="610"/>
        <v/>
      </c>
      <c r="BB190" s="145" t="str">
        <f t="shared" si="611"/>
        <v/>
      </c>
      <c r="BC190" s="145" t="str">
        <f t="shared" si="612"/>
        <v/>
      </c>
      <c r="BD190" s="203" t="str">
        <f>IF(J190="","",COUNTIF($BC$14:BC190,BC190))</f>
        <v/>
      </c>
      <c r="BE190" s="1" t="str">
        <f t="shared" si="635"/>
        <v/>
      </c>
      <c r="BF190" s="447"/>
      <c r="BG190" s="447"/>
      <c r="BH190" s="447"/>
      <c r="BI190" s="447"/>
      <c r="BJ190" s="447"/>
      <c r="BK190" s="450"/>
      <c r="BL190" s="447"/>
      <c r="BM190" s="447"/>
      <c r="BP190" s="450"/>
      <c r="BQ190" s="447"/>
      <c r="BR190" s="447"/>
      <c r="BS190" s="447"/>
      <c r="BT190" s="447"/>
      <c r="BU190" s="447"/>
      <c r="BV190" s="447"/>
    </row>
    <row r="191" spans="1:74" s="1" customFormat="1" ht="18" customHeight="1" thickTop="1" thickBot="1">
      <c r="A191" s="522">
        <v>60</v>
      </c>
      <c r="B191" s="570" t="s">
        <v>1224</v>
      </c>
      <c r="C191" s="572"/>
      <c r="D191" s="572" t="str">
        <f>IF(C191&gt;0,VLOOKUP(C191,女子登録情報!$A$1:$H$2000,3,0),"")</f>
        <v/>
      </c>
      <c r="E191" s="572" t="str">
        <f>IF(C191&gt;0,VLOOKUP(C191,女子登録情報!$A$1:$H$2000,4,0),"")</f>
        <v/>
      </c>
      <c r="F191" s="337" t="str">
        <f>IF(C191&gt;0,VLOOKUP(C191,女子登録情報!$A$1:$H$2000,8,0),"")</f>
        <v/>
      </c>
      <c r="G191" s="553" t="e">
        <f>IF(F192&gt;0,VLOOKUP(F192,女子登録情報!$M$2:$N$48,2,0),"")</f>
        <v>#N/A</v>
      </c>
      <c r="H191" s="553" t="str">
        <f t="shared" ref="H191" si="841">IF(C191&gt;0,TEXT(C191,"100000000"),"000000000")</f>
        <v>000000000</v>
      </c>
      <c r="I191" s="338" t="s">
        <v>26</v>
      </c>
      <c r="J191" s="339"/>
      <c r="K191" s="340" t="str">
        <f>IF(J191&gt;0,VLOOKUP(J191,女子登録情報!$J$1:$K$22,2,0),"")</f>
        <v/>
      </c>
      <c r="L191" s="338" t="s">
        <v>29</v>
      </c>
      <c r="M191" s="185"/>
      <c r="N191" s="341" t="str">
        <f t="shared" si="605"/>
        <v/>
      </c>
      <c r="O191" s="342"/>
      <c r="P191" s="540"/>
      <c r="Q191" s="541"/>
      <c r="R191" s="542"/>
      <c r="S191" s="556"/>
      <c r="T191" s="559"/>
      <c r="W191" s="168">
        <f t="shared" si="614"/>
        <v>0</v>
      </c>
      <c r="X191" s="447" t="str">
        <f t="shared" ref="X191" si="842">IF(C191="","",C191)</f>
        <v/>
      </c>
      <c r="Y191" s="145" t="str">
        <f t="shared" si="606"/>
        <v/>
      </c>
      <c r="Z191" s="145" t="str">
        <f t="shared" si="607"/>
        <v/>
      </c>
      <c r="AA191" s="145" t="str">
        <f t="shared" si="608"/>
        <v/>
      </c>
      <c r="AB191" s="145" t="str">
        <f t="shared" si="609"/>
        <v/>
      </c>
      <c r="AC191" s="178">
        <f t="shared" si="616"/>
        <v>0</v>
      </c>
      <c r="AD191" s="178" t="str">
        <f t="shared" ref="AD191" si="843">IF(D191="","",D191)</f>
        <v/>
      </c>
      <c r="AE191" s="145" t="str">
        <f t="shared" si="618"/>
        <v/>
      </c>
      <c r="AF191" s="145" t="str">
        <f t="shared" si="619"/>
        <v/>
      </c>
      <c r="AG191" s="182" t="str">
        <f t="shared" si="620"/>
        <v/>
      </c>
      <c r="AH191" s="164">
        <f t="shared" si="621"/>
        <v>0</v>
      </c>
      <c r="AJ191" s="164">
        <f t="shared" si="622"/>
        <v>0</v>
      </c>
      <c r="AK191" s="164" t="str">
        <f t="shared" si="623"/>
        <v>00000</v>
      </c>
      <c r="AL191" s="188" t="str">
        <f t="shared" si="624"/>
        <v>0秒0</v>
      </c>
      <c r="AM191" s="189">
        <f t="shared" si="625"/>
        <v>0</v>
      </c>
      <c r="AN191" s="189" t="str">
        <f t="shared" si="626"/>
        <v>0</v>
      </c>
      <c r="AO191" s="189" t="str">
        <f t="shared" si="627"/>
        <v>0</v>
      </c>
      <c r="AP191" s="189" t="str">
        <f t="shared" si="628"/>
        <v>0m</v>
      </c>
      <c r="AQ191" s="189" t="str">
        <f t="shared" si="629"/>
        <v>点</v>
      </c>
      <c r="AR191" s="164">
        <f t="shared" si="630"/>
        <v>0</v>
      </c>
      <c r="AS191" s="144" t="str">
        <f t="shared" si="631"/>
        <v/>
      </c>
      <c r="AT191" s="164">
        <f t="shared" si="632"/>
        <v>0</v>
      </c>
      <c r="AU191" s="164">
        <f t="shared" si="633"/>
        <v>0</v>
      </c>
      <c r="AV191" s="164">
        <f t="shared" si="634"/>
        <v>0</v>
      </c>
      <c r="AW191" s="457">
        <f>IF(S191="",0,COUNTA($S$14:S193))</f>
        <v>0</v>
      </c>
      <c r="AX191" s="457">
        <f>IF(T191="",0,COUNTA($T$14:T193))</f>
        <v>0</v>
      </c>
      <c r="AY191" s="454">
        <f>IF(OR($K191="20200",$K192="20200",$K193="20200"),COUNTIF($K$14:K193,"20200"),0)</f>
        <v>0</v>
      </c>
      <c r="AZ191" s="574">
        <f>IF($AY191=0,0,INDEX($M191:$M193,MATCH("20200",$K191:$K193,0),1))</f>
        <v>0</v>
      </c>
      <c r="BA191" s="145" t="str">
        <f t="shared" si="610"/>
        <v/>
      </c>
      <c r="BB191" s="145" t="str">
        <f t="shared" si="611"/>
        <v/>
      </c>
      <c r="BC191" s="145" t="str">
        <f t="shared" si="612"/>
        <v/>
      </c>
      <c r="BD191" s="203" t="str">
        <f>IF(J191="","",COUNTIF($BC$14:BC191,BC191))</f>
        <v/>
      </c>
      <c r="BE191" s="1" t="str">
        <f t="shared" si="635"/>
        <v/>
      </c>
      <c r="BF191" s="447" t="str">
        <f>IF(D191="","",COUNTIF($AD$14:AD191,AD191))</f>
        <v/>
      </c>
      <c r="BG191" s="447">
        <f t="shared" ref="BG191" si="844">IF(BF191=1,BF191,0)</f>
        <v>0</v>
      </c>
      <c r="BH191" s="447" t="str">
        <f t="shared" ref="BH191:BJ191" si="845">IF(D191="","",$BL191)</f>
        <v/>
      </c>
      <c r="BI191" s="447" t="str">
        <f t="shared" si="845"/>
        <v/>
      </c>
      <c r="BJ191" s="447" t="str">
        <f t="shared" si="845"/>
        <v/>
      </c>
      <c r="BK191" s="448" t="str">
        <f t="shared" ref="BK191" si="846">IFERROR(IF(G191="","",BL191),"")</f>
        <v/>
      </c>
      <c r="BL191" s="447">
        <v>60</v>
      </c>
      <c r="BM191" s="447">
        <f t="shared" ref="BM191" si="847">IF(C191&gt;0,"",IF(COUNTIF(BH191:BK193,BL191)=4,"",1))</f>
        <v>1</v>
      </c>
      <c r="BP191" s="448" t="str">
        <f t="shared" ref="BP191" si="848">IF(AD191="","",IF(AND(COUNTA(J191:J193)=0,COUNTA(S191:T193)=0),1,""))</f>
        <v/>
      </c>
      <c r="BQ191" s="447">
        <f t="shared" ref="BQ191" si="849">IF(AND($AD191="",COUNTA(S191)&gt;0),1,0)</f>
        <v>0</v>
      </c>
      <c r="BR191" s="447">
        <f t="shared" ref="BR191" si="850">IF(AND($AD191="",COUNTA(T191)&gt;0),1,0)</f>
        <v>0</v>
      </c>
      <c r="BS191" s="447" t="str">
        <f t="shared" ref="BS191" si="851">D191&amp;"-"&amp;S191</f>
        <v>-</v>
      </c>
      <c r="BT191" s="447" t="str">
        <f>IF(S191="","",COUNTIF($BS$14:BS191,BS191))</f>
        <v/>
      </c>
      <c r="BU191" s="447" t="str">
        <f t="shared" ref="BU191" si="852">D191&amp;"-"&amp;T191</f>
        <v>-</v>
      </c>
      <c r="BV191" s="447" t="str">
        <f>IF(T191="","",COUNTIF($BU$14:BU191,BU191))</f>
        <v/>
      </c>
    </row>
    <row r="192" spans="1:74" s="1" customFormat="1" ht="18" customHeight="1" thickBot="1">
      <c r="A192" s="523"/>
      <c r="B192" s="571"/>
      <c r="C192" s="573"/>
      <c r="D192" s="573"/>
      <c r="E192" s="573"/>
      <c r="F192" s="343" t="str">
        <f>IF(C191&gt;0,VLOOKUP(C191,女子登録情報!$A$1:$H$2000,5,0),"")</f>
        <v/>
      </c>
      <c r="G192" s="554"/>
      <c r="H192" s="554"/>
      <c r="I192" s="344" t="s">
        <v>30</v>
      </c>
      <c r="J192" s="339"/>
      <c r="K192" s="340" t="str">
        <f>IF(J192&gt;0,VLOOKUP(J192,女子登録情報!$J$1:$K$22,2,0),"")</f>
        <v/>
      </c>
      <c r="L192" s="344" t="s">
        <v>31</v>
      </c>
      <c r="M192" s="345"/>
      <c r="N192" s="341" t="str">
        <f t="shared" si="605"/>
        <v/>
      </c>
      <c r="O192" s="342"/>
      <c r="P192" s="562"/>
      <c r="Q192" s="563"/>
      <c r="R192" s="564"/>
      <c r="S192" s="557"/>
      <c r="T192" s="560"/>
      <c r="W192" s="168">
        <f t="shared" si="614"/>
        <v>0</v>
      </c>
      <c r="X192" s="447"/>
      <c r="Y192" s="145" t="str">
        <f t="shared" si="606"/>
        <v/>
      </c>
      <c r="Z192" s="145" t="str">
        <f t="shared" si="607"/>
        <v/>
      </c>
      <c r="AA192" s="145" t="str">
        <f t="shared" si="608"/>
        <v/>
      </c>
      <c r="AB192" s="145" t="str">
        <f t="shared" si="609"/>
        <v/>
      </c>
      <c r="AC192" s="178">
        <f t="shared" si="616"/>
        <v>0</v>
      </c>
      <c r="AD192" s="178" t="str">
        <f t="shared" ref="AD192:AD193" si="853">AD191</f>
        <v/>
      </c>
      <c r="AE192" s="145" t="str">
        <f t="shared" si="618"/>
        <v/>
      </c>
      <c r="AF192" s="145" t="str">
        <f t="shared" si="619"/>
        <v/>
      </c>
      <c r="AG192" s="182" t="str">
        <f t="shared" si="620"/>
        <v/>
      </c>
      <c r="AH192" s="164">
        <f t="shared" si="621"/>
        <v>0</v>
      </c>
      <c r="AJ192" s="164">
        <f t="shared" si="622"/>
        <v>0</v>
      </c>
      <c r="AK192" s="164" t="str">
        <f t="shared" si="623"/>
        <v>00000</v>
      </c>
      <c r="AL192" s="188" t="str">
        <f t="shared" si="624"/>
        <v>0秒0</v>
      </c>
      <c r="AM192" s="189">
        <f t="shared" si="625"/>
        <v>0</v>
      </c>
      <c r="AN192" s="189" t="str">
        <f t="shared" si="626"/>
        <v>0</v>
      </c>
      <c r="AO192" s="189" t="str">
        <f t="shared" si="627"/>
        <v>0</v>
      </c>
      <c r="AP192" s="189" t="str">
        <f t="shared" si="628"/>
        <v>0m</v>
      </c>
      <c r="AQ192" s="189" t="str">
        <f t="shared" si="629"/>
        <v>点</v>
      </c>
      <c r="AR192" s="164">
        <f t="shared" si="630"/>
        <v>0</v>
      </c>
      <c r="AS192" s="144" t="str">
        <f t="shared" si="631"/>
        <v/>
      </c>
      <c r="AT192" s="164">
        <f t="shared" si="632"/>
        <v>0</v>
      </c>
      <c r="AU192" s="164">
        <f t="shared" si="633"/>
        <v>0</v>
      </c>
      <c r="AV192" s="164">
        <f t="shared" si="634"/>
        <v>0</v>
      </c>
      <c r="AW192" s="458"/>
      <c r="AX192" s="458"/>
      <c r="AY192" s="455"/>
      <c r="AZ192" s="575"/>
      <c r="BA192" s="145" t="str">
        <f t="shared" si="610"/>
        <v/>
      </c>
      <c r="BB192" s="145" t="str">
        <f t="shared" si="611"/>
        <v/>
      </c>
      <c r="BC192" s="145" t="str">
        <f t="shared" si="612"/>
        <v/>
      </c>
      <c r="BD192" s="203" t="str">
        <f>IF(J192="","",COUNTIF($BC$14:BC192,BC192))</f>
        <v/>
      </c>
      <c r="BE192" s="1" t="str">
        <f t="shared" si="635"/>
        <v/>
      </c>
      <c r="BF192" s="447"/>
      <c r="BG192" s="447"/>
      <c r="BH192" s="447"/>
      <c r="BI192" s="447"/>
      <c r="BJ192" s="447"/>
      <c r="BK192" s="449"/>
      <c r="BL192" s="447"/>
      <c r="BM192" s="447"/>
      <c r="BP192" s="449"/>
      <c r="BQ192" s="447"/>
      <c r="BR192" s="447"/>
      <c r="BS192" s="447"/>
      <c r="BT192" s="447"/>
      <c r="BU192" s="447"/>
      <c r="BV192" s="447"/>
    </row>
    <row r="193" spans="1:74" s="1" customFormat="1" ht="18" customHeight="1" thickBot="1">
      <c r="A193" s="524"/>
      <c r="B193" s="346" t="s">
        <v>32</v>
      </c>
      <c r="C193" s="347"/>
      <c r="D193" s="355"/>
      <c r="E193" s="355"/>
      <c r="F193" s="356"/>
      <c r="G193" s="555"/>
      <c r="H193" s="555"/>
      <c r="I193" s="348" t="s">
        <v>33</v>
      </c>
      <c r="J193" s="349"/>
      <c r="K193" s="340" t="str">
        <f>IF(J193&gt;0,VLOOKUP(J193,女子登録情報!$J$1:$K$22,2,0),"")</f>
        <v/>
      </c>
      <c r="L193" s="350" t="s">
        <v>34</v>
      </c>
      <c r="M193" s="351"/>
      <c r="N193" s="341" t="str">
        <f t="shared" si="605"/>
        <v/>
      </c>
      <c r="O193" s="352"/>
      <c r="P193" s="567"/>
      <c r="Q193" s="568"/>
      <c r="R193" s="569"/>
      <c r="S193" s="558"/>
      <c r="T193" s="561"/>
      <c r="W193" s="168">
        <f t="shared" si="614"/>
        <v>0</v>
      </c>
      <c r="X193" s="447"/>
      <c r="Y193" s="145" t="str">
        <f t="shared" si="606"/>
        <v/>
      </c>
      <c r="Z193" s="145" t="str">
        <f t="shared" si="607"/>
        <v/>
      </c>
      <c r="AA193" s="145" t="str">
        <f t="shared" si="608"/>
        <v/>
      </c>
      <c r="AB193" s="145" t="str">
        <f t="shared" si="609"/>
        <v/>
      </c>
      <c r="AC193" s="178">
        <f t="shared" si="616"/>
        <v>0</v>
      </c>
      <c r="AD193" s="178" t="str">
        <f t="shared" si="853"/>
        <v/>
      </c>
      <c r="AE193" s="145" t="str">
        <f t="shared" si="618"/>
        <v/>
      </c>
      <c r="AF193" s="145" t="str">
        <f t="shared" si="619"/>
        <v/>
      </c>
      <c r="AG193" s="182" t="str">
        <f t="shared" si="620"/>
        <v/>
      </c>
      <c r="AH193" s="164">
        <f t="shared" si="621"/>
        <v>0</v>
      </c>
      <c r="AJ193" s="164">
        <f t="shared" si="622"/>
        <v>0</v>
      </c>
      <c r="AK193" s="164" t="str">
        <f t="shared" si="623"/>
        <v>00000</v>
      </c>
      <c r="AL193" s="188" t="str">
        <f t="shared" si="624"/>
        <v>0秒0</v>
      </c>
      <c r="AM193" s="189">
        <f t="shared" si="625"/>
        <v>0</v>
      </c>
      <c r="AN193" s="189" t="str">
        <f t="shared" si="626"/>
        <v>0</v>
      </c>
      <c r="AO193" s="189" t="str">
        <f t="shared" si="627"/>
        <v>0</v>
      </c>
      <c r="AP193" s="189" t="str">
        <f t="shared" si="628"/>
        <v>0m</v>
      </c>
      <c r="AQ193" s="189" t="str">
        <f t="shared" si="629"/>
        <v>点</v>
      </c>
      <c r="AR193" s="164">
        <f t="shared" si="630"/>
        <v>0</v>
      </c>
      <c r="AS193" s="144" t="str">
        <f t="shared" si="631"/>
        <v/>
      </c>
      <c r="AT193" s="164">
        <f t="shared" si="632"/>
        <v>0</v>
      </c>
      <c r="AU193" s="164">
        <f t="shared" si="633"/>
        <v>0</v>
      </c>
      <c r="AV193" s="164">
        <f t="shared" si="634"/>
        <v>0</v>
      </c>
      <c r="AW193" s="459"/>
      <c r="AX193" s="459"/>
      <c r="AY193" s="456"/>
      <c r="AZ193" s="576"/>
      <c r="BA193" s="145" t="str">
        <f t="shared" si="610"/>
        <v/>
      </c>
      <c r="BB193" s="145" t="str">
        <f t="shared" si="611"/>
        <v/>
      </c>
      <c r="BC193" s="145" t="str">
        <f t="shared" si="612"/>
        <v/>
      </c>
      <c r="BD193" s="203" t="str">
        <f>IF(J193="","",COUNTIF($BC$14:BC193,BC193))</f>
        <v/>
      </c>
      <c r="BE193" s="1" t="str">
        <f t="shared" si="635"/>
        <v/>
      </c>
      <c r="BF193" s="447"/>
      <c r="BG193" s="447"/>
      <c r="BH193" s="447"/>
      <c r="BI193" s="447"/>
      <c r="BJ193" s="447"/>
      <c r="BK193" s="450"/>
      <c r="BL193" s="447"/>
      <c r="BM193" s="447"/>
      <c r="BP193" s="450"/>
      <c r="BQ193" s="447"/>
      <c r="BR193" s="447"/>
      <c r="BS193" s="447"/>
      <c r="BT193" s="447"/>
      <c r="BU193" s="447"/>
      <c r="BV193" s="447"/>
    </row>
    <row r="194" spans="1:74" s="1" customFormat="1" ht="18" customHeight="1" thickTop="1" thickBot="1">
      <c r="A194" s="522">
        <v>61</v>
      </c>
      <c r="B194" s="570" t="s">
        <v>1224</v>
      </c>
      <c r="C194" s="572"/>
      <c r="D194" s="572" t="str">
        <f>IF(C194&gt;0,VLOOKUP(C194,女子登録情報!$A$1:$H$2000,3,0),"")</f>
        <v/>
      </c>
      <c r="E194" s="572" t="str">
        <f>IF(C194&gt;0,VLOOKUP(C194,女子登録情報!$A$1:$H$2000,4,0),"")</f>
        <v/>
      </c>
      <c r="F194" s="337" t="str">
        <f>IF(C194&gt;0,VLOOKUP(C194,女子登録情報!$A$1:$H$2000,8,0),"")</f>
        <v/>
      </c>
      <c r="G194" s="553" t="e">
        <f>IF(F195&gt;0,VLOOKUP(F195,女子登録情報!$M$2:$N$48,2,0),"")</f>
        <v>#N/A</v>
      </c>
      <c r="H194" s="553" t="str">
        <f t="shared" ref="H194" si="854">IF(C194&gt;0,TEXT(C194,"100000000"),"000000000")</f>
        <v>000000000</v>
      </c>
      <c r="I194" s="338" t="s">
        <v>26</v>
      </c>
      <c r="J194" s="339"/>
      <c r="K194" s="340" t="str">
        <f>IF(J194&gt;0,VLOOKUP(J194,女子登録情報!$J$1:$K$22,2,0),"")</f>
        <v/>
      </c>
      <c r="L194" s="338" t="s">
        <v>29</v>
      </c>
      <c r="M194" s="185"/>
      <c r="N194" s="341" t="str">
        <f t="shared" si="605"/>
        <v/>
      </c>
      <c r="O194" s="342"/>
      <c r="P194" s="540"/>
      <c r="Q194" s="541"/>
      <c r="R194" s="542"/>
      <c r="S194" s="556"/>
      <c r="T194" s="559"/>
      <c r="W194" s="168">
        <f t="shared" si="614"/>
        <v>0</v>
      </c>
      <c r="X194" s="447" t="str">
        <f t="shared" ref="X194" si="855">IF(C194="","",C194)</f>
        <v/>
      </c>
      <c r="Y194" s="145" t="str">
        <f t="shared" si="606"/>
        <v/>
      </c>
      <c r="Z194" s="145" t="str">
        <f t="shared" si="607"/>
        <v/>
      </c>
      <c r="AA194" s="145" t="str">
        <f t="shared" si="608"/>
        <v/>
      </c>
      <c r="AB194" s="145" t="str">
        <f t="shared" si="609"/>
        <v/>
      </c>
      <c r="AC194" s="178">
        <f t="shared" si="616"/>
        <v>0</v>
      </c>
      <c r="AD194" s="178" t="str">
        <f t="shared" ref="AD194" si="856">IF(D194="","",D194)</f>
        <v/>
      </c>
      <c r="AE194" s="145" t="str">
        <f t="shared" si="618"/>
        <v/>
      </c>
      <c r="AF194" s="145" t="str">
        <f t="shared" si="619"/>
        <v/>
      </c>
      <c r="AG194" s="182" t="str">
        <f t="shared" si="620"/>
        <v/>
      </c>
      <c r="AH194" s="164">
        <f t="shared" si="621"/>
        <v>0</v>
      </c>
      <c r="AJ194" s="164">
        <f t="shared" si="622"/>
        <v>0</v>
      </c>
      <c r="AK194" s="164" t="str">
        <f t="shared" si="623"/>
        <v>00000</v>
      </c>
      <c r="AL194" s="188" t="str">
        <f t="shared" si="624"/>
        <v>0秒0</v>
      </c>
      <c r="AM194" s="189">
        <f t="shared" si="625"/>
        <v>0</v>
      </c>
      <c r="AN194" s="189" t="str">
        <f t="shared" si="626"/>
        <v>0</v>
      </c>
      <c r="AO194" s="189" t="str">
        <f t="shared" si="627"/>
        <v>0</v>
      </c>
      <c r="AP194" s="189" t="str">
        <f t="shared" si="628"/>
        <v>0m</v>
      </c>
      <c r="AQ194" s="189" t="str">
        <f t="shared" si="629"/>
        <v>点</v>
      </c>
      <c r="AR194" s="164">
        <f t="shared" si="630"/>
        <v>0</v>
      </c>
      <c r="AS194" s="144" t="str">
        <f t="shared" si="631"/>
        <v/>
      </c>
      <c r="AT194" s="164">
        <f t="shared" si="632"/>
        <v>0</v>
      </c>
      <c r="AU194" s="164">
        <f t="shared" si="633"/>
        <v>0</v>
      </c>
      <c r="AV194" s="164">
        <f t="shared" si="634"/>
        <v>0</v>
      </c>
      <c r="AW194" s="457">
        <f>IF(S194="",0,COUNTA($S$14:S196))</f>
        <v>0</v>
      </c>
      <c r="AX194" s="457">
        <f>IF(T194="",0,COUNTA($T$14:T196))</f>
        <v>0</v>
      </c>
      <c r="AY194" s="454">
        <f>IF(OR($K194="20200",$K195="20200",$K196="20200"),COUNTIF($K$14:K196,"20200"),0)</f>
        <v>0</v>
      </c>
      <c r="AZ194" s="574">
        <f>IF($AY194=0,0,INDEX($M194:$M196,MATCH("20200",$K194:$K196,0),1))</f>
        <v>0</v>
      </c>
      <c r="BA194" s="145" t="str">
        <f t="shared" si="610"/>
        <v/>
      </c>
      <c r="BB194" s="145" t="str">
        <f t="shared" si="611"/>
        <v/>
      </c>
      <c r="BC194" s="145" t="str">
        <f t="shared" si="612"/>
        <v/>
      </c>
      <c r="BD194" s="203" t="str">
        <f>IF(J194="","",COUNTIF($BC$14:BC194,BC194))</f>
        <v/>
      </c>
      <c r="BE194" s="1" t="str">
        <f t="shared" si="635"/>
        <v/>
      </c>
      <c r="BF194" s="447" t="str">
        <f>IF(D194="","",COUNTIF($AD$14:AD194,AD194))</f>
        <v/>
      </c>
      <c r="BG194" s="447">
        <f t="shared" ref="BG194" si="857">IF(BF194=1,BF194,0)</f>
        <v>0</v>
      </c>
      <c r="BH194" s="447" t="str">
        <f t="shared" ref="BH194:BJ194" si="858">IF(D194="","",$BL194)</f>
        <v/>
      </c>
      <c r="BI194" s="447" t="str">
        <f t="shared" si="858"/>
        <v/>
      </c>
      <c r="BJ194" s="447" t="str">
        <f t="shared" si="858"/>
        <v/>
      </c>
      <c r="BK194" s="448" t="str">
        <f t="shared" ref="BK194" si="859">IFERROR(IF(G194="","",BL194),"")</f>
        <v/>
      </c>
      <c r="BL194" s="447">
        <v>61</v>
      </c>
      <c r="BM194" s="447">
        <f t="shared" ref="BM194" si="860">IF(C194&gt;0,"",IF(COUNTIF(BH194:BK196,BL194)=4,"",1))</f>
        <v>1</v>
      </c>
      <c r="BP194" s="448" t="str">
        <f t="shared" ref="BP194" si="861">IF(AD194="","",IF(AND(COUNTA(J194:J196)=0,COUNTA(S194:T196)=0),1,""))</f>
        <v/>
      </c>
      <c r="BQ194" s="447">
        <f t="shared" ref="BQ194" si="862">IF(AND($AD194="",COUNTA(S194)&gt;0),1,0)</f>
        <v>0</v>
      </c>
      <c r="BR194" s="447">
        <f t="shared" ref="BR194" si="863">IF(AND($AD194="",COUNTA(T194)&gt;0),1,0)</f>
        <v>0</v>
      </c>
      <c r="BS194" s="447" t="str">
        <f t="shared" ref="BS194" si="864">D194&amp;"-"&amp;S194</f>
        <v>-</v>
      </c>
      <c r="BT194" s="447" t="str">
        <f>IF(S194="","",COUNTIF($BS$14:BS194,BS194))</f>
        <v/>
      </c>
      <c r="BU194" s="447" t="str">
        <f t="shared" ref="BU194" si="865">D194&amp;"-"&amp;T194</f>
        <v>-</v>
      </c>
      <c r="BV194" s="447" t="str">
        <f>IF(T194="","",COUNTIF($BU$14:BU194,BU194))</f>
        <v/>
      </c>
    </row>
    <row r="195" spans="1:74" s="1" customFormat="1" ht="18" customHeight="1" thickBot="1">
      <c r="A195" s="523"/>
      <c r="B195" s="571"/>
      <c r="C195" s="573"/>
      <c r="D195" s="573"/>
      <c r="E195" s="573"/>
      <c r="F195" s="343" t="str">
        <f>IF(C194&gt;0,VLOOKUP(C194,女子登録情報!$A$1:$H$2000,5,0),"")</f>
        <v/>
      </c>
      <c r="G195" s="554"/>
      <c r="H195" s="554"/>
      <c r="I195" s="344" t="s">
        <v>30</v>
      </c>
      <c r="J195" s="339"/>
      <c r="K195" s="340" t="str">
        <f>IF(J195&gt;0,VLOOKUP(J195,女子登録情報!$J$1:$K$22,2,0),"")</f>
        <v/>
      </c>
      <c r="L195" s="344" t="s">
        <v>31</v>
      </c>
      <c r="M195" s="345"/>
      <c r="N195" s="341" t="str">
        <f t="shared" si="605"/>
        <v/>
      </c>
      <c r="O195" s="342"/>
      <c r="P195" s="562"/>
      <c r="Q195" s="563"/>
      <c r="R195" s="564"/>
      <c r="S195" s="557"/>
      <c r="T195" s="560"/>
      <c r="W195" s="168">
        <f t="shared" si="614"/>
        <v>0</v>
      </c>
      <c r="X195" s="447"/>
      <c r="Y195" s="145" t="str">
        <f t="shared" si="606"/>
        <v/>
      </c>
      <c r="Z195" s="145" t="str">
        <f t="shared" si="607"/>
        <v/>
      </c>
      <c r="AA195" s="145" t="str">
        <f t="shared" si="608"/>
        <v/>
      </c>
      <c r="AB195" s="145" t="str">
        <f t="shared" si="609"/>
        <v/>
      </c>
      <c r="AC195" s="178">
        <f t="shared" si="616"/>
        <v>0</v>
      </c>
      <c r="AD195" s="178" t="str">
        <f t="shared" ref="AD195:AD196" si="866">AD194</f>
        <v/>
      </c>
      <c r="AE195" s="145" t="str">
        <f t="shared" si="618"/>
        <v/>
      </c>
      <c r="AF195" s="145" t="str">
        <f t="shared" si="619"/>
        <v/>
      </c>
      <c r="AG195" s="182" t="str">
        <f t="shared" si="620"/>
        <v/>
      </c>
      <c r="AH195" s="164">
        <f t="shared" si="621"/>
        <v>0</v>
      </c>
      <c r="AJ195" s="164">
        <f t="shared" si="622"/>
        <v>0</v>
      </c>
      <c r="AK195" s="164" t="str">
        <f t="shared" si="623"/>
        <v>00000</v>
      </c>
      <c r="AL195" s="188" t="str">
        <f t="shared" si="624"/>
        <v>0秒0</v>
      </c>
      <c r="AM195" s="189">
        <f t="shared" si="625"/>
        <v>0</v>
      </c>
      <c r="AN195" s="189" t="str">
        <f t="shared" si="626"/>
        <v>0</v>
      </c>
      <c r="AO195" s="189" t="str">
        <f t="shared" si="627"/>
        <v>0</v>
      </c>
      <c r="AP195" s="189" t="str">
        <f t="shared" si="628"/>
        <v>0m</v>
      </c>
      <c r="AQ195" s="189" t="str">
        <f t="shared" si="629"/>
        <v>点</v>
      </c>
      <c r="AR195" s="164">
        <f t="shared" si="630"/>
        <v>0</v>
      </c>
      <c r="AS195" s="144" t="str">
        <f t="shared" si="631"/>
        <v/>
      </c>
      <c r="AT195" s="164">
        <f t="shared" si="632"/>
        <v>0</v>
      </c>
      <c r="AU195" s="164">
        <f t="shared" si="633"/>
        <v>0</v>
      </c>
      <c r="AV195" s="164">
        <f t="shared" si="634"/>
        <v>0</v>
      </c>
      <c r="AW195" s="458"/>
      <c r="AX195" s="458"/>
      <c r="AY195" s="455"/>
      <c r="AZ195" s="575"/>
      <c r="BA195" s="145" t="str">
        <f t="shared" si="610"/>
        <v/>
      </c>
      <c r="BB195" s="145" t="str">
        <f t="shared" si="611"/>
        <v/>
      </c>
      <c r="BC195" s="145" t="str">
        <f t="shared" si="612"/>
        <v/>
      </c>
      <c r="BD195" s="203" t="str">
        <f>IF(J195="","",COUNTIF($BC$14:BC195,BC195))</f>
        <v/>
      </c>
      <c r="BE195" s="1" t="str">
        <f t="shared" si="635"/>
        <v/>
      </c>
      <c r="BF195" s="447"/>
      <c r="BG195" s="447"/>
      <c r="BH195" s="447"/>
      <c r="BI195" s="447"/>
      <c r="BJ195" s="447"/>
      <c r="BK195" s="449"/>
      <c r="BL195" s="447"/>
      <c r="BM195" s="447"/>
      <c r="BP195" s="449"/>
      <c r="BQ195" s="447"/>
      <c r="BR195" s="447"/>
      <c r="BS195" s="447"/>
      <c r="BT195" s="447"/>
      <c r="BU195" s="447"/>
      <c r="BV195" s="447"/>
    </row>
    <row r="196" spans="1:74" s="1" customFormat="1" ht="18" customHeight="1" thickBot="1">
      <c r="A196" s="524"/>
      <c r="B196" s="346" t="s">
        <v>32</v>
      </c>
      <c r="C196" s="347"/>
      <c r="D196" s="355"/>
      <c r="E196" s="355"/>
      <c r="F196" s="356"/>
      <c r="G196" s="555"/>
      <c r="H196" s="555"/>
      <c r="I196" s="348" t="s">
        <v>33</v>
      </c>
      <c r="J196" s="349"/>
      <c r="K196" s="340" t="str">
        <f>IF(J196&gt;0,VLOOKUP(J196,女子登録情報!$J$1:$K$22,2,0),"")</f>
        <v/>
      </c>
      <c r="L196" s="350" t="s">
        <v>34</v>
      </c>
      <c r="M196" s="351"/>
      <c r="N196" s="341" t="str">
        <f t="shared" si="605"/>
        <v/>
      </c>
      <c r="O196" s="352"/>
      <c r="P196" s="567"/>
      <c r="Q196" s="568"/>
      <c r="R196" s="569"/>
      <c r="S196" s="558"/>
      <c r="T196" s="561"/>
      <c r="W196" s="168">
        <f t="shared" si="614"/>
        <v>0</v>
      </c>
      <c r="X196" s="447"/>
      <c r="Y196" s="145" t="str">
        <f t="shared" si="606"/>
        <v/>
      </c>
      <c r="Z196" s="145" t="str">
        <f t="shared" si="607"/>
        <v/>
      </c>
      <c r="AA196" s="145" t="str">
        <f t="shared" si="608"/>
        <v/>
      </c>
      <c r="AB196" s="145" t="str">
        <f t="shared" si="609"/>
        <v/>
      </c>
      <c r="AC196" s="178">
        <f t="shared" si="616"/>
        <v>0</v>
      </c>
      <c r="AD196" s="178" t="str">
        <f t="shared" si="866"/>
        <v/>
      </c>
      <c r="AE196" s="145" t="str">
        <f t="shared" si="618"/>
        <v/>
      </c>
      <c r="AF196" s="145" t="str">
        <f t="shared" si="619"/>
        <v/>
      </c>
      <c r="AG196" s="182" t="str">
        <f t="shared" si="620"/>
        <v/>
      </c>
      <c r="AH196" s="164">
        <f t="shared" si="621"/>
        <v>0</v>
      </c>
      <c r="AJ196" s="164">
        <f t="shared" si="622"/>
        <v>0</v>
      </c>
      <c r="AK196" s="164" t="str">
        <f t="shared" si="623"/>
        <v>00000</v>
      </c>
      <c r="AL196" s="188" t="str">
        <f t="shared" si="624"/>
        <v>0秒0</v>
      </c>
      <c r="AM196" s="189">
        <f t="shared" si="625"/>
        <v>0</v>
      </c>
      <c r="AN196" s="189" t="str">
        <f t="shared" si="626"/>
        <v>0</v>
      </c>
      <c r="AO196" s="189" t="str">
        <f t="shared" si="627"/>
        <v>0</v>
      </c>
      <c r="AP196" s="189" t="str">
        <f t="shared" si="628"/>
        <v>0m</v>
      </c>
      <c r="AQ196" s="189" t="str">
        <f t="shared" si="629"/>
        <v>点</v>
      </c>
      <c r="AR196" s="164">
        <f t="shared" si="630"/>
        <v>0</v>
      </c>
      <c r="AS196" s="144" t="str">
        <f t="shared" si="631"/>
        <v/>
      </c>
      <c r="AT196" s="164">
        <f t="shared" si="632"/>
        <v>0</v>
      </c>
      <c r="AU196" s="164">
        <f t="shared" si="633"/>
        <v>0</v>
      </c>
      <c r="AV196" s="164">
        <f t="shared" si="634"/>
        <v>0</v>
      </c>
      <c r="AW196" s="459"/>
      <c r="AX196" s="459"/>
      <c r="AY196" s="456"/>
      <c r="AZ196" s="576"/>
      <c r="BA196" s="145" t="str">
        <f t="shared" si="610"/>
        <v/>
      </c>
      <c r="BB196" s="145" t="str">
        <f t="shared" si="611"/>
        <v/>
      </c>
      <c r="BC196" s="145" t="str">
        <f t="shared" si="612"/>
        <v/>
      </c>
      <c r="BD196" s="203" t="str">
        <f>IF(J196="","",COUNTIF($BC$14:BC196,BC196))</f>
        <v/>
      </c>
      <c r="BE196" s="1" t="str">
        <f t="shared" si="635"/>
        <v/>
      </c>
      <c r="BF196" s="447"/>
      <c r="BG196" s="447"/>
      <c r="BH196" s="447"/>
      <c r="BI196" s="447"/>
      <c r="BJ196" s="447"/>
      <c r="BK196" s="450"/>
      <c r="BL196" s="447"/>
      <c r="BM196" s="447"/>
      <c r="BP196" s="450"/>
      <c r="BQ196" s="447"/>
      <c r="BR196" s="447"/>
      <c r="BS196" s="447"/>
      <c r="BT196" s="447"/>
      <c r="BU196" s="447"/>
      <c r="BV196" s="447"/>
    </row>
    <row r="197" spans="1:74" s="1" customFormat="1" ht="18" customHeight="1" thickTop="1" thickBot="1">
      <c r="A197" s="522">
        <v>62</v>
      </c>
      <c r="B197" s="570" t="s">
        <v>1224</v>
      </c>
      <c r="C197" s="572"/>
      <c r="D197" s="572" t="str">
        <f>IF(C197&gt;0,VLOOKUP(C197,女子登録情報!$A$1:$H$2000,3,0),"")</f>
        <v/>
      </c>
      <c r="E197" s="572" t="str">
        <f>IF(C197&gt;0,VLOOKUP(C197,女子登録情報!$A$1:$H$2000,4,0),"")</f>
        <v/>
      </c>
      <c r="F197" s="337" t="str">
        <f>IF(C197&gt;0,VLOOKUP(C197,女子登録情報!$A$1:$H$2000,8,0),"")</f>
        <v/>
      </c>
      <c r="G197" s="553" t="e">
        <f>IF(F198&gt;0,VLOOKUP(F198,女子登録情報!$M$2:$N$48,2,0),"")</f>
        <v>#N/A</v>
      </c>
      <c r="H197" s="553" t="str">
        <f t="shared" ref="H197" si="867">IF(C197&gt;0,TEXT(C197,"100000000"),"000000000")</f>
        <v>000000000</v>
      </c>
      <c r="I197" s="338" t="s">
        <v>26</v>
      </c>
      <c r="J197" s="339"/>
      <c r="K197" s="340" t="str">
        <f>IF(J197&gt;0,VLOOKUP(J197,女子登録情報!$J$1:$K$22,2,0),"")</f>
        <v/>
      </c>
      <c r="L197" s="338" t="s">
        <v>29</v>
      </c>
      <c r="M197" s="185"/>
      <c r="N197" s="341" t="str">
        <f t="shared" si="605"/>
        <v/>
      </c>
      <c r="O197" s="342"/>
      <c r="P197" s="540"/>
      <c r="Q197" s="541"/>
      <c r="R197" s="542"/>
      <c r="S197" s="556"/>
      <c r="T197" s="559"/>
      <c r="W197" s="168">
        <f t="shared" si="614"/>
        <v>0</v>
      </c>
      <c r="X197" s="447" t="str">
        <f t="shared" ref="X197" si="868">IF(C197="","",C197)</f>
        <v/>
      </c>
      <c r="Y197" s="145" t="str">
        <f t="shared" si="606"/>
        <v/>
      </c>
      <c r="Z197" s="145" t="str">
        <f t="shared" si="607"/>
        <v/>
      </c>
      <c r="AA197" s="145" t="str">
        <f t="shared" si="608"/>
        <v/>
      </c>
      <c r="AB197" s="145" t="str">
        <f t="shared" si="609"/>
        <v/>
      </c>
      <c r="AC197" s="178">
        <f t="shared" si="616"/>
        <v>0</v>
      </c>
      <c r="AD197" s="178" t="str">
        <f t="shared" ref="AD197" si="869">IF(D197="","",D197)</f>
        <v/>
      </c>
      <c r="AE197" s="145" t="str">
        <f t="shared" si="618"/>
        <v/>
      </c>
      <c r="AF197" s="145" t="str">
        <f t="shared" si="619"/>
        <v/>
      </c>
      <c r="AG197" s="182" t="str">
        <f t="shared" si="620"/>
        <v/>
      </c>
      <c r="AH197" s="164">
        <f t="shared" si="621"/>
        <v>0</v>
      </c>
      <c r="AJ197" s="164">
        <f t="shared" si="622"/>
        <v>0</v>
      </c>
      <c r="AK197" s="164" t="str">
        <f t="shared" si="623"/>
        <v>00000</v>
      </c>
      <c r="AL197" s="188" t="str">
        <f t="shared" si="624"/>
        <v>0秒0</v>
      </c>
      <c r="AM197" s="189">
        <f t="shared" si="625"/>
        <v>0</v>
      </c>
      <c r="AN197" s="189" t="str">
        <f t="shared" si="626"/>
        <v>0</v>
      </c>
      <c r="AO197" s="189" t="str">
        <f t="shared" si="627"/>
        <v>0</v>
      </c>
      <c r="AP197" s="189" t="str">
        <f t="shared" si="628"/>
        <v>0m</v>
      </c>
      <c r="AQ197" s="189" t="str">
        <f t="shared" si="629"/>
        <v>点</v>
      </c>
      <c r="AR197" s="164">
        <f t="shared" si="630"/>
        <v>0</v>
      </c>
      <c r="AS197" s="144" t="str">
        <f t="shared" si="631"/>
        <v/>
      </c>
      <c r="AT197" s="164">
        <f t="shared" si="632"/>
        <v>0</v>
      </c>
      <c r="AU197" s="164">
        <f t="shared" si="633"/>
        <v>0</v>
      </c>
      <c r="AV197" s="164">
        <f t="shared" si="634"/>
        <v>0</v>
      </c>
      <c r="AW197" s="457">
        <f>IF(S197="",0,COUNTA($S$14:S199))</f>
        <v>0</v>
      </c>
      <c r="AX197" s="457">
        <f>IF(T197="",0,COUNTA($T$14:T199))</f>
        <v>0</v>
      </c>
      <c r="AY197" s="454">
        <f>IF(OR($K197="20200",$K198="20200",$K199="20200"),COUNTIF($K$14:K199,"20200"),0)</f>
        <v>0</v>
      </c>
      <c r="AZ197" s="574">
        <f>IF($AY197=0,0,INDEX($M197:$M199,MATCH("20200",$K197:$K199,0),1))</f>
        <v>0</v>
      </c>
      <c r="BA197" s="145" t="str">
        <f t="shared" si="610"/>
        <v/>
      </c>
      <c r="BB197" s="145" t="str">
        <f t="shared" si="611"/>
        <v/>
      </c>
      <c r="BC197" s="145" t="str">
        <f t="shared" si="612"/>
        <v/>
      </c>
      <c r="BD197" s="203" t="str">
        <f>IF(J197="","",COUNTIF($BC$14:BC197,BC197))</f>
        <v/>
      </c>
      <c r="BE197" s="1" t="str">
        <f t="shared" si="635"/>
        <v/>
      </c>
      <c r="BF197" s="447" t="str">
        <f>IF(D197="","",COUNTIF($AD$14:AD197,AD197))</f>
        <v/>
      </c>
      <c r="BG197" s="447">
        <f t="shared" ref="BG197" si="870">IF(BF197=1,BF197,0)</f>
        <v>0</v>
      </c>
      <c r="BH197" s="447" t="str">
        <f t="shared" ref="BH197:BJ197" si="871">IF(D197="","",$BL197)</f>
        <v/>
      </c>
      <c r="BI197" s="447" t="str">
        <f t="shared" si="871"/>
        <v/>
      </c>
      <c r="BJ197" s="447" t="str">
        <f t="shared" si="871"/>
        <v/>
      </c>
      <c r="BK197" s="448" t="str">
        <f t="shared" ref="BK197" si="872">IFERROR(IF(G197="","",BL197),"")</f>
        <v/>
      </c>
      <c r="BL197" s="447">
        <v>62</v>
      </c>
      <c r="BM197" s="447">
        <f t="shared" ref="BM197" si="873">IF(C197&gt;0,"",IF(COUNTIF(BH197:BK199,BL197)=4,"",1))</f>
        <v>1</v>
      </c>
      <c r="BP197" s="448" t="str">
        <f t="shared" ref="BP197" si="874">IF(AD197="","",IF(AND(COUNTA(J197:J199)=0,COUNTA(S197:T199)=0),1,""))</f>
        <v/>
      </c>
      <c r="BQ197" s="447">
        <f t="shared" ref="BQ197" si="875">IF(AND($AD197="",COUNTA(S197)&gt;0),1,0)</f>
        <v>0</v>
      </c>
      <c r="BR197" s="447">
        <f t="shared" ref="BR197" si="876">IF(AND($AD197="",COUNTA(T197)&gt;0),1,0)</f>
        <v>0</v>
      </c>
      <c r="BS197" s="447" t="str">
        <f t="shared" ref="BS197" si="877">D197&amp;"-"&amp;S197</f>
        <v>-</v>
      </c>
      <c r="BT197" s="447" t="str">
        <f>IF(S197="","",COUNTIF($BS$14:BS197,BS197))</f>
        <v/>
      </c>
      <c r="BU197" s="447" t="str">
        <f t="shared" ref="BU197" si="878">D197&amp;"-"&amp;T197</f>
        <v>-</v>
      </c>
      <c r="BV197" s="447" t="str">
        <f>IF(T197="","",COUNTIF($BU$14:BU197,BU197))</f>
        <v/>
      </c>
    </row>
    <row r="198" spans="1:74" s="1" customFormat="1" ht="18" customHeight="1" thickBot="1">
      <c r="A198" s="523"/>
      <c r="B198" s="571"/>
      <c r="C198" s="573"/>
      <c r="D198" s="573"/>
      <c r="E198" s="573"/>
      <c r="F198" s="343" t="str">
        <f>IF(C197&gt;0,VLOOKUP(C197,女子登録情報!$A$1:$H$2000,5,0),"")</f>
        <v/>
      </c>
      <c r="G198" s="554"/>
      <c r="H198" s="554"/>
      <c r="I198" s="344" t="s">
        <v>30</v>
      </c>
      <c r="J198" s="339"/>
      <c r="K198" s="340" t="str">
        <f>IF(J198&gt;0,VLOOKUP(J198,女子登録情報!$J$1:$K$22,2,0),"")</f>
        <v/>
      </c>
      <c r="L198" s="344" t="s">
        <v>31</v>
      </c>
      <c r="M198" s="345"/>
      <c r="N198" s="341" t="str">
        <f t="shared" si="605"/>
        <v/>
      </c>
      <c r="O198" s="342"/>
      <c r="P198" s="562"/>
      <c r="Q198" s="563"/>
      <c r="R198" s="564"/>
      <c r="S198" s="557"/>
      <c r="T198" s="560"/>
      <c r="W198" s="168">
        <f t="shared" si="614"/>
        <v>0</v>
      </c>
      <c r="X198" s="447"/>
      <c r="Y198" s="145" t="str">
        <f t="shared" si="606"/>
        <v/>
      </c>
      <c r="Z198" s="145" t="str">
        <f t="shared" si="607"/>
        <v/>
      </c>
      <c r="AA198" s="145" t="str">
        <f t="shared" si="608"/>
        <v/>
      </c>
      <c r="AB198" s="145" t="str">
        <f t="shared" si="609"/>
        <v/>
      </c>
      <c r="AC198" s="178">
        <f t="shared" si="616"/>
        <v>0</v>
      </c>
      <c r="AD198" s="178" t="str">
        <f t="shared" ref="AD198:AD199" si="879">AD197</f>
        <v/>
      </c>
      <c r="AE198" s="145" t="str">
        <f t="shared" si="618"/>
        <v/>
      </c>
      <c r="AF198" s="145" t="str">
        <f t="shared" si="619"/>
        <v/>
      </c>
      <c r="AG198" s="182" t="str">
        <f t="shared" si="620"/>
        <v/>
      </c>
      <c r="AH198" s="164">
        <f t="shared" si="621"/>
        <v>0</v>
      </c>
      <c r="AJ198" s="164">
        <f t="shared" si="622"/>
        <v>0</v>
      </c>
      <c r="AK198" s="164" t="str">
        <f t="shared" si="623"/>
        <v>00000</v>
      </c>
      <c r="AL198" s="188" t="str">
        <f t="shared" si="624"/>
        <v>0秒0</v>
      </c>
      <c r="AM198" s="189">
        <f t="shared" si="625"/>
        <v>0</v>
      </c>
      <c r="AN198" s="189" t="str">
        <f t="shared" si="626"/>
        <v>0</v>
      </c>
      <c r="AO198" s="189" t="str">
        <f t="shared" si="627"/>
        <v>0</v>
      </c>
      <c r="AP198" s="189" t="str">
        <f t="shared" si="628"/>
        <v>0m</v>
      </c>
      <c r="AQ198" s="189" t="str">
        <f t="shared" si="629"/>
        <v>点</v>
      </c>
      <c r="AR198" s="164">
        <f t="shared" si="630"/>
        <v>0</v>
      </c>
      <c r="AS198" s="144" t="str">
        <f t="shared" si="631"/>
        <v/>
      </c>
      <c r="AT198" s="164">
        <f t="shared" si="632"/>
        <v>0</v>
      </c>
      <c r="AU198" s="164">
        <f t="shared" si="633"/>
        <v>0</v>
      </c>
      <c r="AV198" s="164">
        <f t="shared" si="634"/>
        <v>0</v>
      </c>
      <c r="AW198" s="458"/>
      <c r="AX198" s="458"/>
      <c r="AY198" s="455"/>
      <c r="AZ198" s="575"/>
      <c r="BA198" s="145" t="str">
        <f t="shared" si="610"/>
        <v/>
      </c>
      <c r="BB198" s="145" t="str">
        <f t="shared" si="611"/>
        <v/>
      </c>
      <c r="BC198" s="145" t="str">
        <f t="shared" si="612"/>
        <v/>
      </c>
      <c r="BD198" s="203" t="str">
        <f>IF(J198="","",COUNTIF($BC$14:BC198,BC198))</f>
        <v/>
      </c>
      <c r="BE198" s="1" t="str">
        <f t="shared" si="635"/>
        <v/>
      </c>
      <c r="BF198" s="447"/>
      <c r="BG198" s="447"/>
      <c r="BH198" s="447"/>
      <c r="BI198" s="447"/>
      <c r="BJ198" s="447"/>
      <c r="BK198" s="449"/>
      <c r="BL198" s="447"/>
      <c r="BM198" s="447"/>
      <c r="BP198" s="449"/>
      <c r="BQ198" s="447"/>
      <c r="BR198" s="447"/>
      <c r="BS198" s="447"/>
      <c r="BT198" s="447"/>
      <c r="BU198" s="447"/>
      <c r="BV198" s="447"/>
    </row>
    <row r="199" spans="1:74" s="1" customFormat="1" ht="18" customHeight="1" thickBot="1">
      <c r="A199" s="524"/>
      <c r="B199" s="346" t="s">
        <v>32</v>
      </c>
      <c r="C199" s="347"/>
      <c r="D199" s="355"/>
      <c r="E199" s="355"/>
      <c r="F199" s="356"/>
      <c r="G199" s="555"/>
      <c r="H199" s="555"/>
      <c r="I199" s="348" t="s">
        <v>33</v>
      </c>
      <c r="J199" s="349"/>
      <c r="K199" s="340" t="str">
        <f>IF(J199&gt;0,VLOOKUP(J199,女子登録情報!$J$1:$K$22,2,0),"")</f>
        <v/>
      </c>
      <c r="L199" s="350" t="s">
        <v>34</v>
      </c>
      <c r="M199" s="351"/>
      <c r="N199" s="341" t="str">
        <f t="shared" si="605"/>
        <v/>
      </c>
      <c r="O199" s="352"/>
      <c r="P199" s="567"/>
      <c r="Q199" s="568"/>
      <c r="R199" s="569"/>
      <c r="S199" s="558"/>
      <c r="T199" s="561"/>
      <c r="W199" s="168">
        <f t="shared" si="614"/>
        <v>0</v>
      </c>
      <c r="X199" s="447"/>
      <c r="Y199" s="145" t="str">
        <f t="shared" si="606"/>
        <v/>
      </c>
      <c r="Z199" s="145" t="str">
        <f t="shared" si="607"/>
        <v/>
      </c>
      <c r="AA199" s="145" t="str">
        <f t="shared" si="608"/>
        <v/>
      </c>
      <c r="AB199" s="145" t="str">
        <f t="shared" si="609"/>
        <v/>
      </c>
      <c r="AC199" s="178">
        <f t="shared" si="616"/>
        <v>0</v>
      </c>
      <c r="AD199" s="178" t="str">
        <f t="shared" si="879"/>
        <v/>
      </c>
      <c r="AE199" s="145" t="str">
        <f t="shared" si="618"/>
        <v/>
      </c>
      <c r="AF199" s="145" t="str">
        <f t="shared" si="619"/>
        <v/>
      </c>
      <c r="AG199" s="182" t="str">
        <f t="shared" si="620"/>
        <v/>
      </c>
      <c r="AH199" s="164">
        <f t="shared" si="621"/>
        <v>0</v>
      </c>
      <c r="AJ199" s="164">
        <f t="shared" si="622"/>
        <v>0</v>
      </c>
      <c r="AK199" s="164" t="str">
        <f t="shared" si="623"/>
        <v>00000</v>
      </c>
      <c r="AL199" s="188" t="str">
        <f t="shared" si="624"/>
        <v>0秒0</v>
      </c>
      <c r="AM199" s="189">
        <f t="shared" si="625"/>
        <v>0</v>
      </c>
      <c r="AN199" s="189" t="str">
        <f t="shared" si="626"/>
        <v>0</v>
      </c>
      <c r="AO199" s="189" t="str">
        <f t="shared" si="627"/>
        <v>0</v>
      </c>
      <c r="AP199" s="189" t="str">
        <f t="shared" si="628"/>
        <v>0m</v>
      </c>
      <c r="AQ199" s="189" t="str">
        <f t="shared" si="629"/>
        <v>点</v>
      </c>
      <c r="AR199" s="164">
        <f t="shared" si="630"/>
        <v>0</v>
      </c>
      <c r="AS199" s="144" t="str">
        <f t="shared" si="631"/>
        <v/>
      </c>
      <c r="AT199" s="164">
        <f t="shared" si="632"/>
        <v>0</v>
      </c>
      <c r="AU199" s="164">
        <f t="shared" si="633"/>
        <v>0</v>
      </c>
      <c r="AV199" s="164">
        <f t="shared" si="634"/>
        <v>0</v>
      </c>
      <c r="AW199" s="459"/>
      <c r="AX199" s="459"/>
      <c r="AY199" s="456"/>
      <c r="AZ199" s="576"/>
      <c r="BA199" s="145" t="str">
        <f t="shared" si="610"/>
        <v/>
      </c>
      <c r="BB199" s="145" t="str">
        <f t="shared" si="611"/>
        <v/>
      </c>
      <c r="BC199" s="145" t="str">
        <f t="shared" si="612"/>
        <v/>
      </c>
      <c r="BD199" s="203" t="str">
        <f>IF(J199="","",COUNTIF($BC$14:BC199,BC199))</f>
        <v/>
      </c>
      <c r="BE199" s="1" t="str">
        <f t="shared" si="635"/>
        <v/>
      </c>
      <c r="BF199" s="447"/>
      <c r="BG199" s="447"/>
      <c r="BH199" s="447"/>
      <c r="BI199" s="447"/>
      <c r="BJ199" s="447"/>
      <c r="BK199" s="450"/>
      <c r="BL199" s="447"/>
      <c r="BM199" s="447"/>
      <c r="BP199" s="450"/>
      <c r="BQ199" s="447"/>
      <c r="BR199" s="447"/>
      <c r="BS199" s="447"/>
      <c r="BT199" s="447"/>
      <c r="BU199" s="447"/>
      <c r="BV199" s="447"/>
    </row>
    <row r="200" spans="1:74" s="1" customFormat="1" ht="18" customHeight="1" thickTop="1" thickBot="1">
      <c r="A200" s="522">
        <v>63</v>
      </c>
      <c r="B200" s="570" t="s">
        <v>1224</v>
      </c>
      <c r="C200" s="572"/>
      <c r="D200" s="572" t="str">
        <f>IF(C200&gt;0,VLOOKUP(C200,女子登録情報!$A$1:$H$2000,3,0),"")</f>
        <v/>
      </c>
      <c r="E200" s="572" t="str">
        <f>IF(C200&gt;0,VLOOKUP(C200,女子登録情報!$A$1:$H$2000,4,0),"")</f>
        <v/>
      </c>
      <c r="F200" s="337" t="str">
        <f>IF(C200&gt;0,VLOOKUP(C200,女子登録情報!$A$1:$H$2000,8,0),"")</f>
        <v/>
      </c>
      <c r="G200" s="553" t="e">
        <f>IF(F201&gt;0,VLOOKUP(F201,女子登録情報!$M$2:$N$48,2,0),"")</f>
        <v>#N/A</v>
      </c>
      <c r="H200" s="553" t="str">
        <f t="shared" ref="H200" si="880">IF(C200&gt;0,TEXT(C200,"100000000"),"000000000")</f>
        <v>000000000</v>
      </c>
      <c r="I200" s="338" t="s">
        <v>26</v>
      </c>
      <c r="J200" s="339"/>
      <c r="K200" s="340" t="str">
        <f>IF(J200&gt;0,VLOOKUP(J200,女子登録情報!$J$1:$K$22,2,0),"")</f>
        <v/>
      </c>
      <c r="L200" s="338" t="s">
        <v>29</v>
      </c>
      <c r="M200" s="185"/>
      <c r="N200" s="341" t="str">
        <f t="shared" si="605"/>
        <v/>
      </c>
      <c r="O200" s="342"/>
      <c r="P200" s="540"/>
      <c r="Q200" s="541"/>
      <c r="R200" s="542"/>
      <c r="S200" s="556"/>
      <c r="T200" s="559"/>
      <c r="W200" s="168">
        <f t="shared" si="614"/>
        <v>0</v>
      </c>
      <c r="X200" s="447" t="str">
        <f t="shared" ref="X200" si="881">IF(C200="","",C200)</f>
        <v/>
      </c>
      <c r="Y200" s="145" t="str">
        <f t="shared" si="606"/>
        <v/>
      </c>
      <c r="Z200" s="145" t="str">
        <f t="shared" si="607"/>
        <v/>
      </c>
      <c r="AA200" s="145" t="str">
        <f t="shared" si="608"/>
        <v/>
      </c>
      <c r="AB200" s="145" t="str">
        <f t="shared" si="609"/>
        <v/>
      </c>
      <c r="AC200" s="178">
        <f t="shared" si="616"/>
        <v>0</v>
      </c>
      <c r="AD200" s="178" t="str">
        <f t="shared" ref="AD200" si="882">IF(D200="","",D200)</f>
        <v/>
      </c>
      <c r="AE200" s="145" t="str">
        <f t="shared" si="618"/>
        <v/>
      </c>
      <c r="AF200" s="145" t="str">
        <f t="shared" si="619"/>
        <v/>
      </c>
      <c r="AG200" s="182" t="str">
        <f t="shared" si="620"/>
        <v/>
      </c>
      <c r="AH200" s="164">
        <f t="shared" si="621"/>
        <v>0</v>
      </c>
      <c r="AJ200" s="164">
        <f t="shared" si="622"/>
        <v>0</v>
      </c>
      <c r="AK200" s="164" t="str">
        <f t="shared" si="623"/>
        <v>00000</v>
      </c>
      <c r="AL200" s="188" t="str">
        <f t="shared" si="624"/>
        <v>0秒0</v>
      </c>
      <c r="AM200" s="189">
        <f t="shared" si="625"/>
        <v>0</v>
      </c>
      <c r="AN200" s="189" t="str">
        <f t="shared" si="626"/>
        <v>0</v>
      </c>
      <c r="AO200" s="189" t="str">
        <f t="shared" si="627"/>
        <v>0</v>
      </c>
      <c r="AP200" s="189" t="str">
        <f t="shared" si="628"/>
        <v>0m</v>
      </c>
      <c r="AQ200" s="189" t="str">
        <f t="shared" si="629"/>
        <v>点</v>
      </c>
      <c r="AR200" s="164">
        <f t="shared" si="630"/>
        <v>0</v>
      </c>
      <c r="AS200" s="144" t="str">
        <f t="shared" si="631"/>
        <v/>
      </c>
      <c r="AT200" s="164">
        <f t="shared" si="632"/>
        <v>0</v>
      </c>
      <c r="AU200" s="164">
        <f t="shared" si="633"/>
        <v>0</v>
      </c>
      <c r="AV200" s="164">
        <f t="shared" si="634"/>
        <v>0</v>
      </c>
      <c r="AW200" s="457">
        <f>IF(S200="",0,COUNTA($S$14:S202))</f>
        <v>0</v>
      </c>
      <c r="AX200" s="457">
        <f>IF(T200="",0,COUNTA($T$14:T202))</f>
        <v>0</v>
      </c>
      <c r="AY200" s="454">
        <f>IF(OR($K200="20200",$K201="20200",$K202="20200"),COUNTIF($K$14:K202,"20200"),0)</f>
        <v>0</v>
      </c>
      <c r="AZ200" s="574">
        <f>IF($AY200=0,0,INDEX($M200:$M202,MATCH("20200",$K200:$K202,0),1))</f>
        <v>0</v>
      </c>
      <c r="BA200" s="145" t="str">
        <f t="shared" si="610"/>
        <v/>
      </c>
      <c r="BB200" s="145" t="str">
        <f t="shared" si="611"/>
        <v/>
      </c>
      <c r="BC200" s="145" t="str">
        <f t="shared" si="612"/>
        <v/>
      </c>
      <c r="BD200" s="203" t="str">
        <f>IF(J200="","",COUNTIF($BC$14:BC200,BC200))</f>
        <v/>
      </c>
      <c r="BE200" s="1" t="str">
        <f t="shared" si="635"/>
        <v/>
      </c>
      <c r="BF200" s="447" t="str">
        <f>IF(D200="","",COUNTIF($AD$14:AD200,AD200))</f>
        <v/>
      </c>
      <c r="BG200" s="447">
        <f t="shared" ref="BG200" si="883">IF(BF200=1,BF200,0)</f>
        <v>0</v>
      </c>
      <c r="BH200" s="447" t="str">
        <f t="shared" ref="BH200:BJ200" si="884">IF(D200="","",$BL200)</f>
        <v/>
      </c>
      <c r="BI200" s="447" t="str">
        <f t="shared" si="884"/>
        <v/>
      </c>
      <c r="BJ200" s="447" t="str">
        <f t="shared" si="884"/>
        <v/>
      </c>
      <c r="BK200" s="448" t="str">
        <f t="shared" ref="BK200" si="885">IFERROR(IF(G200="","",BL200),"")</f>
        <v/>
      </c>
      <c r="BL200" s="447">
        <v>63</v>
      </c>
      <c r="BM200" s="447">
        <f t="shared" ref="BM200" si="886">IF(C200&gt;0,"",IF(COUNTIF(BH200:BK202,BL200)=4,"",1))</f>
        <v>1</v>
      </c>
      <c r="BP200" s="448" t="str">
        <f t="shared" ref="BP200" si="887">IF(AD200="","",IF(AND(COUNTA(J200:J202)=0,COUNTA(S200:T202)=0),1,""))</f>
        <v/>
      </c>
      <c r="BQ200" s="447">
        <f t="shared" ref="BQ200" si="888">IF(AND($AD200="",COUNTA(S200)&gt;0),1,0)</f>
        <v>0</v>
      </c>
      <c r="BR200" s="447">
        <f t="shared" ref="BR200" si="889">IF(AND($AD200="",COUNTA(T200)&gt;0),1,0)</f>
        <v>0</v>
      </c>
      <c r="BS200" s="447" t="str">
        <f t="shared" ref="BS200" si="890">D200&amp;"-"&amp;S200</f>
        <v>-</v>
      </c>
      <c r="BT200" s="447" t="str">
        <f>IF(S200="","",COUNTIF($BS$14:BS200,BS200))</f>
        <v/>
      </c>
      <c r="BU200" s="447" t="str">
        <f t="shared" ref="BU200" si="891">D200&amp;"-"&amp;T200</f>
        <v>-</v>
      </c>
      <c r="BV200" s="447" t="str">
        <f>IF(T200="","",COUNTIF($BU$14:BU200,BU200))</f>
        <v/>
      </c>
    </row>
    <row r="201" spans="1:74" s="1" customFormat="1" ht="18" customHeight="1" thickBot="1">
      <c r="A201" s="523"/>
      <c r="B201" s="571"/>
      <c r="C201" s="573"/>
      <c r="D201" s="573"/>
      <c r="E201" s="573"/>
      <c r="F201" s="343" t="str">
        <f>IF(C200&gt;0,VLOOKUP(C200,女子登録情報!$A$1:$H$2000,5,0),"")</f>
        <v/>
      </c>
      <c r="G201" s="554"/>
      <c r="H201" s="554"/>
      <c r="I201" s="344" t="s">
        <v>30</v>
      </c>
      <c r="J201" s="339"/>
      <c r="K201" s="340" t="str">
        <f>IF(J201&gt;0,VLOOKUP(J201,女子登録情報!$J$1:$K$22,2,0),"")</f>
        <v/>
      </c>
      <c r="L201" s="344" t="s">
        <v>31</v>
      </c>
      <c r="M201" s="345"/>
      <c r="N201" s="341" t="str">
        <f t="shared" si="605"/>
        <v/>
      </c>
      <c r="O201" s="342"/>
      <c r="P201" s="562"/>
      <c r="Q201" s="563"/>
      <c r="R201" s="564"/>
      <c r="S201" s="557"/>
      <c r="T201" s="560"/>
      <c r="W201" s="168">
        <f t="shared" si="614"/>
        <v>0</v>
      </c>
      <c r="X201" s="447"/>
      <c r="Y201" s="145" t="str">
        <f t="shared" si="606"/>
        <v/>
      </c>
      <c r="Z201" s="145" t="str">
        <f t="shared" si="607"/>
        <v/>
      </c>
      <c r="AA201" s="145" t="str">
        <f t="shared" si="608"/>
        <v/>
      </c>
      <c r="AB201" s="145" t="str">
        <f t="shared" si="609"/>
        <v/>
      </c>
      <c r="AC201" s="178">
        <f t="shared" si="616"/>
        <v>0</v>
      </c>
      <c r="AD201" s="178" t="str">
        <f t="shared" ref="AD201:AD202" si="892">AD200</f>
        <v/>
      </c>
      <c r="AE201" s="145" t="str">
        <f t="shared" si="618"/>
        <v/>
      </c>
      <c r="AF201" s="145" t="str">
        <f t="shared" si="619"/>
        <v/>
      </c>
      <c r="AG201" s="182" t="str">
        <f t="shared" si="620"/>
        <v/>
      </c>
      <c r="AH201" s="164">
        <f t="shared" si="621"/>
        <v>0</v>
      </c>
      <c r="AJ201" s="164">
        <f t="shared" si="622"/>
        <v>0</v>
      </c>
      <c r="AK201" s="164" t="str">
        <f t="shared" si="623"/>
        <v>00000</v>
      </c>
      <c r="AL201" s="188" t="str">
        <f t="shared" si="624"/>
        <v>0秒0</v>
      </c>
      <c r="AM201" s="189">
        <f t="shared" si="625"/>
        <v>0</v>
      </c>
      <c r="AN201" s="189" t="str">
        <f t="shared" si="626"/>
        <v>0</v>
      </c>
      <c r="AO201" s="189" t="str">
        <f t="shared" si="627"/>
        <v>0</v>
      </c>
      <c r="AP201" s="189" t="str">
        <f t="shared" si="628"/>
        <v>0m</v>
      </c>
      <c r="AQ201" s="189" t="str">
        <f t="shared" si="629"/>
        <v>点</v>
      </c>
      <c r="AR201" s="164">
        <f t="shared" si="630"/>
        <v>0</v>
      </c>
      <c r="AS201" s="144" t="str">
        <f t="shared" si="631"/>
        <v/>
      </c>
      <c r="AT201" s="164">
        <f t="shared" si="632"/>
        <v>0</v>
      </c>
      <c r="AU201" s="164">
        <f t="shared" si="633"/>
        <v>0</v>
      </c>
      <c r="AV201" s="164">
        <f t="shared" si="634"/>
        <v>0</v>
      </c>
      <c r="AW201" s="458"/>
      <c r="AX201" s="458"/>
      <c r="AY201" s="455"/>
      <c r="AZ201" s="575"/>
      <c r="BA201" s="145" t="str">
        <f t="shared" si="610"/>
        <v/>
      </c>
      <c r="BB201" s="145" t="str">
        <f t="shared" si="611"/>
        <v/>
      </c>
      <c r="BC201" s="145" t="str">
        <f t="shared" si="612"/>
        <v/>
      </c>
      <c r="BD201" s="203" t="str">
        <f>IF(J201="","",COUNTIF($BC$14:BC201,BC201))</f>
        <v/>
      </c>
      <c r="BE201" s="1" t="str">
        <f t="shared" si="635"/>
        <v/>
      </c>
      <c r="BF201" s="447"/>
      <c r="BG201" s="447"/>
      <c r="BH201" s="447"/>
      <c r="BI201" s="447"/>
      <c r="BJ201" s="447"/>
      <c r="BK201" s="449"/>
      <c r="BL201" s="447"/>
      <c r="BM201" s="447"/>
      <c r="BP201" s="449"/>
      <c r="BQ201" s="447"/>
      <c r="BR201" s="447"/>
      <c r="BS201" s="447"/>
      <c r="BT201" s="447"/>
      <c r="BU201" s="447"/>
      <c r="BV201" s="447"/>
    </row>
    <row r="202" spans="1:74" s="1" customFormat="1" ht="18" customHeight="1" thickBot="1">
      <c r="A202" s="524"/>
      <c r="B202" s="346" t="s">
        <v>32</v>
      </c>
      <c r="C202" s="347"/>
      <c r="D202" s="355"/>
      <c r="E202" s="355"/>
      <c r="F202" s="356"/>
      <c r="G202" s="555"/>
      <c r="H202" s="555"/>
      <c r="I202" s="348" t="s">
        <v>33</v>
      </c>
      <c r="J202" s="349"/>
      <c r="K202" s="340" t="str">
        <f>IF(J202&gt;0,VLOOKUP(J202,女子登録情報!$J$1:$K$22,2,0),"")</f>
        <v/>
      </c>
      <c r="L202" s="350" t="s">
        <v>34</v>
      </c>
      <c r="M202" s="351"/>
      <c r="N202" s="341" t="str">
        <f t="shared" si="605"/>
        <v/>
      </c>
      <c r="O202" s="352"/>
      <c r="P202" s="567"/>
      <c r="Q202" s="568"/>
      <c r="R202" s="569"/>
      <c r="S202" s="558"/>
      <c r="T202" s="561"/>
      <c r="W202" s="168">
        <f t="shared" si="614"/>
        <v>0</v>
      </c>
      <c r="X202" s="447"/>
      <c r="Y202" s="145" t="str">
        <f t="shared" si="606"/>
        <v/>
      </c>
      <c r="Z202" s="145" t="str">
        <f t="shared" si="607"/>
        <v/>
      </c>
      <c r="AA202" s="145" t="str">
        <f t="shared" si="608"/>
        <v/>
      </c>
      <c r="AB202" s="145" t="str">
        <f t="shared" si="609"/>
        <v/>
      </c>
      <c r="AC202" s="178">
        <f t="shared" si="616"/>
        <v>0</v>
      </c>
      <c r="AD202" s="178" t="str">
        <f t="shared" si="892"/>
        <v/>
      </c>
      <c r="AE202" s="145" t="str">
        <f t="shared" si="618"/>
        <v/>
      </c>
      <c r="AF202" s="145" t="str">
        <f t="shared" si="619"/>
        <v/>
      </c>
      <c r="AG202" s="182" t="str">
        <f t="shared" si="620"/>
        <v/>
      </c>
      <c r="AH202" s="164">
        <f t="shared" si="621"/>
        <v>0</v>
      </c>
      <c r="AJ202" s="164">
        <f t="shared" si="622"/>
        <v>0</v>
      </c>
      <c r="AK202" s="164" t="str">
        <f t="shared" si="623"/>
        <v>00000</v>
      </c>
      <c r="AL202" s="188" t="str">
        <f t="shared" si="624"/>
        <v>0秒0</v>
      </c>
      <c r="AM202" s="189">
        <f t="shared" si="625"/>
        <v>0</v>
      </c>
      <c r="AN202" s="189" t="str">
        <f t="shared" si="626"/>
        <v>0</v>
      </c>
      <c r="AO202" s="189" t="str">
        <f t="shared" si="627"/>
        <v>0</v>
      </c>
      <c r="AP202" s="189" t="str">
        <f t="shared" si="628"/>
        <v>0m</v>
      </c>
      <c r="AQ202" s="189" t="str">
        <f t="shared" si="629"/>
        <v>点</v>
      </c>
      <c r="AR202" s="164">
        <f t="shared" si="630"/>
        <v>0</v>
      </c>
      <c r="AS202" s="144" t="str">
        <f t="shared" si="631"/>
        <v/>
      </c>
      <c r="AT202" s="164">
        <f t="shared" si="632"/>
        <v>0</v>
      </c>
      <c r="AU202" s="164">
        <f t="shared" si="633"/>
        <v>0</v>
      </c>
      <c r="AV202" s="164">
        <f t="shared" si="634"/>
        <v>0</v>
      </c>
      <c r="AW202" s="459"/>
      <c r="AX202" s="459"/>
      <c r="AY202" s="456"/>
      <c r="AZ202" s="576"/>
      <c r="BA202" s="145" t="str">
        <f t="shared" si="610"/>
        <v/>
      </c>
      <c r="BB202" s="145" t="str">
        <f t="shared" si="611"/>
        <v/>
      </c>
      <c r="BC202" s="145" t="str">
        <f t="shared" si="612"/>
        <v/>
      </c>
      <c r="BD202" s="203" t="str">
        <f>IF(J202="","",COUNTIF($BC$14:BC202,BC202))</f>
        <v/>
      </c>
      <c r="BE202" s="1" t="str">
        <f t="shared" si="635"/>
        <v/>
      </c>
      <c r="BF202" s="447"/>
      <c r="BG202" s="447"/>
      <c r="BH202" s="447"/>
      <c r="BI202" s="447"/>
      <c r="BJ202" s="447"/>
      <c r="BK202" s="450"/>
      <c r="BL202" s="447"/>
      <c r="BM202" s="447"/>
      <c r="BP202" s="450"/>
      <c r="BQ202" s="447"/>
      <c r="BR202" s="447"/>
      <c r="BS202" s="447"/>
      <c r="BT202" s="447"/>
      <c r="BU202" s="447"/>
      <c r="BV202" s="447"/>
    </row>
    <row r="203" spans="1:74" s="1" customFormat="1" ht="18" customHeight="1" thickTop="1" thickBot="1">
      <c r="A203" s="522">
        <v>64</v>
      </c>
      <c r="B203" s="570" t="s">
        <v>1224</v>
      </c>
      <c r="C203" s="572"/>
      <c r="D203" s="572" t="str">
        <f>IF(C203&gt;0,VLOOKUP(C203,女子登録情報!$A$1:$H$2000,3,0),"")</f>
        <v/>
      </c>
      <c r="E203" s="572" t="str">
        <f>IF(C203&gt;0,VLOOKUP(C203,女子登録情報!$A$1:$H$2000,4,0),"")</f>
        <v/>
      </c>
      <c r="F203" s="337" t="str">
        <f>IF(C203&gt;0,VLOOKUP(C203,女子登録情報!$A$1:$H$2000,8,0),"")</f>
        <v/>
      </c>
      <c r="G203" s="553" t="e">
        <f>IF(F204&gt;0,VLOOKUP(F204,女子登録情報!$M$2:$N$48,2,0),"")</f>
        <v>#N/A</v>
      </c>
      <c r="H203" s="553" t="str">
        <f t="shared" ref="H203" si="893">IF(C203&gt;0,TEXT(C203,"100000000"),"000000000")</f>
        <v>000000000</v>
      </c>
      <c r="I203" s="338" t="s">
        <v>26</v>
      </c>
      <c r="J203" s="339"/>
      <c r="K203" s="340" t="str">
        <f>IF(J203&gt;0,VLOOKUP(J203,女子登録情報!$J$1:$K$22,2,0),"")</f>
        <v/>
      </c>
      <c r="L203" s="338" t="s">
        <v>29</v>
      </c>
      <c r="M203" s="185"/>
      <c r="N203" s="341" t="str">
        <f t="shared" si="605"/>
        <v/>
      </c>
      <c r="O203" s="342"/>
      <c r="P203" s="540"/>
      <c r="Q203" s="541"/>
      <c r="R203" s="542"/>
      <c r="S203" s="556"/>
      <c r="T203" s="559"/>
      <c r="W203" s="168">
        <f t="shared" si="614"/>
        <v>0</v>
      </c>
      <c r="X203" s="447" t="str">
        <f t="shared" ref="X203" si="894">IF(C203="","",C203)</f>
        <v/>
      </c>
      <c r="Y203" s="145" t="str">
        <f t="shared" si="606"/>
        <v/>
      </c>
      <c r="Z203" s="145" t="str">
        <f t="shared" si="607"/>
        <v/>
      </c>
      <c r="AA203" s="145" t="str">
        <f t="shared" si="608"/>
        <v/>
      </c>
      <c r="AB203" s="145" t="str">
        <f t="shared" si="609"/>
        <v/>
      </c>
      <c r="AC203" s="178">
        <f t="shared" si="616"/>
        <v>0</v>
      </c>
      <c r="AD203" s="178" t="str">
        <f t="shared" ref="AD203" si="895">IF(D203="","",D203)</f>
        <v/>
      </c>
      <c r="AE203" s="145" t="str">
        <f t="shared" si="618"/>
        <v/>
      </c>
      <c r="AF203" s="145" t="str">
        <f t="shared" si="619"/>
        <v/>
      </c>
      <c r="AG203" s="182" t="str">
        <f t="shared" si="620"/>
        <v/>
      </c>
      <c r="AH203" s="164">
        <f t="shared" si="621"/>
        <v>0</v>
      </c>
      <c r="AJ203" s="164">
        <f t="shared" si="622"/>
        <v>0</v>
      </c>
      <c r="AK203" s="164" t="str">
        <f t="shared" si="623"/>
        <v>00000</v>
      </c>
      <c r="AL203" s="188" t="str">
        <f t="shared" si="624"/>
        <v>0秒0</v>
      </c>
      <c r="AM203" s="189">
        <f t="shared" si="625"/>
        <v>0</v>
      </c>
      <c r="AN203" s="189" t="str">
        <f t="shared" si="626"/>
        <v>0</v>
      </c>
      <c r="AO203" s="189" t="str">
        <f t="shared" si="627"/>
        <v>0</v>
      </c>
      <c r="AP203" s="189" t="str">
        <f t="shared" si="628"/>
        <v>0m</v>
      </c>
      <c r="AQ203" s="189" t="str">
        <f t="shared" si="629"/>
        <v>点</v>
      </c>
      <c r="AR203" s="164">
        <f t="shared" si="630"/>
        <v>0</v>
      </c>
      <c r="AS203" s="144" t="str">
        <f t="shared" si="631"/>
        <v/>
      </c>
      <c r="AT203" s="164">
        <f t="shared" si="632"/>
        <v>0</v>
      </c>
      <c r="AU203" s="164">
        <f t="shared" si="633"/>
        <v>0</v>
      </c>
      <c r="AV203" s="164">
        <f t="shared" si="634"/>
        <v>0</v>
      </c>
      <c r="AW203" s="457">
        <f>IF(S203="",0,COUNTA($S$14:S205))</f>
        <v>0</v>
      </c>
      <c r="AX203" s="457">
        <f>IF(T203="",0,COUNTA($T$14:T205))</f>
        <v>0</v>
      </c>
      <c r="AY203" s="454">
        <f>IF(OR($K203="20200",$K204="20200",$K205="20200"),COUNTIF($K$14:K205,"20200"),0)</f>
        <v>0</v>
      </c>
      <c r="AZ203" s="574">
        <f>IF($AY203=0,0,INDEX($M203:$M205,MATCH("20200",$K203:$K205,0),1))</f>
        <v>0</v>
      </c>
      <c r="BA203" s="145" t="str">
        <f t="shared" si="610"/>
        <v/>
      </c>
      <c r="BB203" s="145" t="str">
        <f t="shared" si="611"/>
        <v/>
      </c>
      <c r="BC203" s="145" t="str">
        <f t="shared" si="612"/>
        <v/>
      </c>
      <c r="BD203" s="203" t="str">
        <f>IF(J203="","",COUNTIF($BC$14:BC203,BC203))</f>
        <v/>
      </c>
      <c r="BE203" s="1" t="str">
        <f t="shared" si="635"/>
        <v/>
      </c>
      <c r="BF203" s="447" t="str">
        <f>IF(D203="","",COUNTIF($AD$14:AD203,AD203))</f>
        <v/>
      </c>
      <c r="BG203" s="447">
        <f t="shared" ref="BG203" si="896">IF(BF203=1,BF203,0)</f>
        <v>0</v>
      </c>
      <c r="BH203" s="447" t="str">
        <f t="shared" ref="BH203:BJ203" si="897">IF(D203="","",$BL203)</f>
        <v/>
      </c>
      <c r="BI203" s="447" t="str">
        <f t="shared" si="897"/>
        <v/>
      </c>
      <c r="BJ203" s="447" t="str">
        <f t="shared" si="897"/>
        <v/>
      </c>
      <c r="BK203" s="448" t="str">
        <f t="shared" ref="BK203" si="898">IFERROR(IF(G203="","",BL203),"")</f>
        <v/>
      </c>
      <c r="BL203" s="447">
        <v>64</v>
      </c>
      <c r="BM203" s="447">
        <f t="shared" ref="BM203" si="899">IF(C203&gt;0,"",IF(COUNTIF(BH203:BK205,BL203)=4,"",1))</f>
        <v>1</v>
      </c>
      <c r="BP203" s="448" t="str">
        <f t="shared" ref="BP203" si="900">IF(AD203="","",IF(AND(COUNTA(J203:J205)=0,COUNTA(S203:T205)=0),1,""))</f>
        <v/>
      </c>
      <c r="BQ203" s="447">
        <f t="shared" ref="BQ203" si="901">IF(AND($AD203="",COUNTA(S203)&gt;0),1,0)</f>
        <v>0</v>
      </c>
      <c r="BR203" s="447">
        <f t="shared" ref="BR203" si="902">IF(AND($AD203="",COUNTA(T203)&gt;0),1,0)</f>
        <v>0</v>
      </c>
      <c r="BS203" s="447" t="str">
        <f t="shared" ref="BS203" si="903">D203&amp;"-"&amp;S203</f>
        <v>-</v>
      </c>
      <c r="BT203" s="447" t="str">
        <f>IF(S203="","",COUNTIF($BS$14:BS203,BS203))</f>
        <v/>
      </c>
      <c r="BU203" s="447" t="str">
        <f t="shared" ref="BU203" si="904">D203&amp;"-"&amp;T203</f>
        <v>-</v>
      </c>
      <c r="BV203" s="447" t="str">
        <f>IF(T203="","",COUNTIF($BU$14:BU203,BU203))</f>
        <v/>
      </c>
    </row>
    <row r="204" spans="1:74" s="1" customFormat="1" ht="18" customHeight="1" thickBot="1">
      <c r="A204" s="523"/>
      <c r="B204" s="571"/>
      <c r="C204" s="573"/>
      <c r="D204" s="573"/>
      <c r="E204" s="573"/>
      <c r="F204" s="343" t="str">
        <f>IF(C203&gt;0,VLOOKUP(C203,女子登録情報!$A$1:$H$2000,5,0),"")</f>
        <v/>
      </c>
      <c r="G204" s="554"/>
      <c r="H204" s="554"/>
      <c r="I204" s="344" t="s">
        <v>30</v>
      </c>
      <c r="J204" s="339"/>
      <c r="K204" s="340" t="str">
        <f>IF(J204&gt;0,VLOOKUP(J204,女子登録情報!$J$1:$K$22,2,0),"")</f>
        <v/>
      </c>
      <c r="L204" s="344" t="s">
        <v>31</v>
      </c>
      <c r="M204" s="345"/>
      <c r="N204" s="341" t="str">
        <f t="shared" si="605"/>
        <v/>
      </c>
      <c r="O204" s="342"/>
      <c r="P204" s="562"/>
      <c r="Q204" s="563"/>
      <c r="R204" s="564"/>
      <c r="S204" s="557"/>
      <c r="T204" s="560"/>
      <c r="W204" s="168">
        <f t="shared" si="614"/>
        <v>0</v>
      </c>
      <c r="X204" s="447"/>
      <c r="Y204" s="145" t="str">
        <f t="shared" si="606"/>
        <v/>
      </c>
      <c r="Z204" s="145" t="str">
        <f t="shared" si="607"/>
        <v/>
      </c>
      <c r="AA204" s="145" t="str">
        <f t="shared" si="608"/>
        <v/>
      </c>
      <c r="AB204" s="145" t="str">
        <f t="shared" si="609"/>
        <v/>
      </c>
      <c r="AC204" s="178">
        <f t="shared" si="616"/>
        <v>0</v>
      </c>
      <c r="AD204" s="178" t="str">
        <f t="shared" ref="AD204:AD205" si="905">AD203</f>
        <v/>
      </c>
      <c r="AE204" s="145" t="str">
        <f t="shared" si="618"/>
        <v/>
      </c>
      <c r="AF204" s="145" t="str">
        <f t="shared" si="619"/>
        <v/>
      </c>
      <c r="AG204" s="182" t="str">
        <f t="shared" si="620"/>
        <v/>
      </c>
      <c r="AH204" s="164">
        <f t="shared" si="621"/>
        <v>0</v>
      </c>
      <c r="AJ204" s="164">
        <f t="shared" si="622"/>
        <v>0</v>
      </c>
      <c r="AK204" s="164" t="str">
        <f t="shared" si="623"/>
        <v>00000</v>
      </c>
      <c r="AL204" s="188" t="str">
        <f t="shared" si="624"/>
        <v>0秒0</v>
      </c>
      <c r="AM204" s="189">
        <f t="shared" si="625"/>
        <v>0</v>
      </c>
      <c r="AN204" s="189" t="str">
        <f t="shared" si="626"/>
        <v>0</v>
      </c>
      <c r="AO204" s="189" t="str">
        <f t="shared" si="627"/>
        <v>0</v>
      </c>
      <c r="AP204" s="189" t="str">
        <f t="shared" si="628"/>
        <v>0m</v>
      </c>
      <c r="AQ204" s="189" t="str">
        <f t="shared" si="629"/>
        <v>点</v>
      </c>
      <c r="AR204" s="164">
        <f t="shared" si="630"/>
        <v>0</v>
      </c>
      <c r="AS204" s="144" t="str">
        <f t="shared" si="631"/>
        <v/>
      </c>
      <c r="AT204" s="164">
        <f t="shared" si="632"/>
        <v>0</v>
      </c>
      <c r="AU204" s="164">
        <f t="shared" si="633"/>
        <v>0</v>
      </c>
      <c r="AV204" s="164">
        <f t="shared" si="634"/>
        <v>0</v>
      </c>
      <c r="AW204" s="458"/>
      <c r="AX204" s="458"/>
      <c r="AY204" s="455"/>
      <c r="AZ204" s="575"/>
      <c r="BA204" s="145" t="str">
        <f t="shared" si="610"/>
        <v/>
      </c>
      <c r="BB204" s="145" t="str">
        <f t="shared" si="611"/>
        <v/>
      </c>
      <c r="BC204" s="145" t="str">
        <f t="shared" si="612"/>
        <v/>
      </c>
      <c r="BD204" s="203" t="str">
        <f>IF(J204="","",COUNTIF($BC$14:BC204,BC204))</f>
        <v/>
      </c>
      <c r="BE204" s="1" t="str">
        <f t="shared" si="635"/>
        <v/>
      </c>
      <c r="BF204" s="447"/>
      <c r="BG204" s="447"/>
      <c r="BH204" s="447"/>
      <c r="BI204" s="447"/>
      <c r="BJ204" s="447"/>
      <c r="BK204" s="449"/>
      <c r="BL204" s="447"/>
      <c r="BM204" s="447"/>
      <c r="BP204" s="449"/>
      <c r="BQ204" s="447"/>
      <c r="BR204" s="447"/>
      <c r="BS204" s="447"/>
      <c r="BT204" s="447"/>
      <c r="BU204" s="447"/>
      <c r="BV204" s="447"/>
    </row>
    <row r="205" spans="1:74" s="1" customFormat="1" ht="18" customHeight="1" thickBot="1">
      <c r="A205" s="524"/>
      <c r="B205" s="346" t="s">
        <v>32</v>
      </c>
      <c r="C205" s="347"/>
      <c r="D205" s="355"/>
      <c r="E205" s="355"/>
      <c r="F205" s="356"/>
      <c r="G205" s="555"/>
      <c r="H205" s="555"/>
      <c r="I205" s="348" t="s">
        <v>33</v>
      </c>
      <c r="J205" s="349"/>
      <c r="K205" s="340" t="str">
        <f>IF(J205&gt;0,VLOOKUP(J205,女子登録情報!$J$1:$K$22,2,0),"")</f>
        <v/>
      </c>
      <c r="L205" s="350" t="s">
        <v>34</v>
      </c>
      <c r="M205" s="351"/>
      <c r="N205" s="341" t="str">
        <f t="shared" si="605"/>
        <v/>
      </c>
      <c r="O205" s="352"/>
      <c r="P205" s="567"/>
      <c r="Q205" s="568"/>
      <c r="R205" s="569"/>
      <c r="S205" s="558"/>
      <c r="T205" s="561"/>
      <c r="W205" s="168">
        <f t="shared" si="614"/>
        <v>0</v>
      </c>
      <c r="X205" s="447"/>
      <c r="Y205" s="145" t="str">
        <f t="shared" si="606"/>
        <v/>
      </c>
      <c r="Z205" s="145" t="str">
        <f t="shared" si="607"/>
        <v/>
      </c>
      <c r="AA205" s="145" t="str">
        <f t="shared" si="608"/>
        <v/>
      </c>
      <c r="AB205" s="145" t="str">
        <f t="shared" si="609"/>
        <v/>
      </c>
      <c r="AC205" s="178">
        <f t="shared" si="616"/>
        <v>0</v>
      </c>
      <c r="AD205" s="178" t="str">
        <f t="shared" si="905"/>
        <v/>
      </c>
      <c r="AE205" s="145" t="str">
        <f t="shared" si="618"/>
        <v/>
      </c>
      <c r="AF205" s="145" t="str">
        <f t="shared" si="619"/>
        <v/>
      </c>
      <c r="AG205" s="182" t="str">
        <f t="shared" si="620"/>
        <v/>
      </c>
      <c r="AH205" s="164">
        <f t="shared" si="621"/>
        <v>0</v>
      </c>
      <c r="AJ205" s="164">
        <f t="shared" si="622"/>
        <v>0</v>
      </c>
      <c r="AK205" s="164" t="str">
        <f t="shared" si="623"/>
        <v>00000</v>
      </c>
      <c r="AL205" s="188" t="str">
        <f t="shared" si="624"/>
        <v>0秒0</v>
      </c>
      <c r="AM205" s="189">
        <f t="shared" si="625"/>
        <v>0</v>
      </c>
      <c r="AN205" s="189" t="str">
        <f t="shared" si="626"/>
        <v>0</v>
      </c>
      <c r="AO205" s="189" t="str">
        <f t="shared" si="627"/>
        <v>0</v>
      </c>
      <c r="AP205" s="189" t="str">
        <f t="shared" si="628"/>
        <v>0m</v>
      </c>
      <c r="AQ205" s="189" t="str">
        <f t="shared" si="629"/>
        <v>点</v>
      </c>
      <c r="AR205" s="164">
        <f t="shared" si="630"/>
        <v>0</v>
      </c>
      <c r="AS205" s="144" t="str">
        <f t="shared" si="631"/>
        <v/>
      </c>
      <c r="AT205" s="164">
        <f t="shared" si="632"/>
        <v>0</v>
      </c>
      <c r="AU205" s="164">
        <f t="shared" si="633"/>
        <v>0</v>
      </c>
      <c r="AV205" s="164">
        <f t="shared" si="634"/>
        <v>0</v>
      </c>
      <c r="AW205" s="459"/>
      <c r="AX205" s="459"/>
      <c r="AY205" s="456"/>
      <c r="AZ205" s="576"/>
      <c r="BA205" s="145" t="str">
        <f t="shared" si="610"/>
        <v/>
      </c>
      <c r="BB205" s="145" t="str">
        <f t="shared" si="611"/>
        <v/>
      </c>
      <c r="BC205" s="145" t="str">
        <f t="shared" si="612"/>
        <v/>
      </c>
      <c r="BD205" s="203" t="str">
        <f>IF(J205="","",COUNTIF($BC$14:BC205,BC205))</f>
        <v/>
      </c>
      <c r="BE205" s="1" t="str">
        <f t="shared" si="635"/>
        <v/>
      </c>
      <c r="BF205" s="447"/>
      <c r="BG205" s="447"/>
      <c r="BH205" s="447"/>
      <c r="BI205" s="447"/>
      <c r="BJ205" s="447"/>
      <c r="BK205" s="450"/>
      <c r="BL205" s="447"/>
      <c r="BM205" s="447"/>
      <c r="BP205" s="450"/>
      <c r="BQ205" s="447"/>
      <c r="BR205" s="447"/>
      <c r="BS205" s="447"/>
      <c r="BT205" s="447"/>
      <c r="BU205" s="447"/>
      <c r="BV205" s="447"/>
    </row>
    <row r="206" spans="1:74" s="1" customFormat="1" ht="18" customHeight="1" thickTop="1" thickBot="1">
      <c r="A206" s="522">
        <v>65</v>
      </c>
      <c r="B206" s="570" t="s">
        <v>1224</v>
      </c>
      <c r="C206" s="572"/>
      <c r="D206" s="572" t="str">
        <f>IF(C206&gt;0,VLOOKUP(C206,女子登録情報!$A$1:$H$2000,3,0),"")</f>
        <v/>
      </c>
      <c r="E206" s="572" t="str">
        <f>IF(C206&gt;0,VLOOKUP(C206,女子登録情報!$A$1:$H$2000,4,0),"")</f>
        <v/>
      </c>
      <c r="F206" s="337" t="str">
        <f>IF(C206&gt;0,VLOOKUP(C206,女子登録情報!$A$1:$H$2000,8,0),"")</f>
        <v/>
      </c>
      <c r="G206" s="553" t="e">
        <f>IF(F207&gt;0,VLOOKUP(F207,女子登録情報!$M$2:$N$48,2,0),"")</f>
        <v>#N/A</v>
      </c>
      <c r="H206" s="553" t="str">
        <f t="shared" ref="H206" si="906">IF(C206&gt;0,TEXT(C206,"100000000"),"000000000")</f>
        <v>000000000</v>
      </c>
      <c r="I206" s="338" t="s">
        <v>26</v>
      </c>
      <c r="J206" s="339"/>
      <c r="K206" s="340" t="str">
        <f>IF(J206&gt;0,VLOOKUP(J206,女子登録情報!$J$1:$K$22,2,0),"")</f>
        <v/>
      </c>
      <c r="L206" s="338" t="s">
        <v>29</v>
      </c>
      <c r="M206" s="185"/>
      <c r="N206" s="341" t="str">
        <f t="shared" ref="N206:N269" si="907">IF(K206="","",LEFT(K206,5)&amp;" "&amp;IF(OR(LEFT(K206,3)*1&lt;70,LEFT(K206,3)*1&gt;100),REPT(0,7-LEN(M206)),REPT(0,5-LEN(M206)))&amp;M206)</f>
        <v/>
      </c>
      <c r="O206" s="342"/>
      <c r="P206" s="540"/>
      <c r="Q206" s="541"/>
      <c r="R206" s="542"/>
      <c r="S206" s="556"/>
      <c r="T206" s="559"/>
      <c r="W206" s="168">
        <f t="shared" si="614"/>
        <v>0</v>
      </c>
      <c r="X206" s="447" t="str">
        <f t="shared" ref="X206" si="908">IF(C206="","",C206)</f>
        <v/>
      </c>
      <c r="Y206" s="145" t="str">
        <f t="shared" ref="Y206:Y269" si="909">IF($C206="","",IF(D206="",1,0))</f>
        <v/>
      </c>
      <c r="Z206" s="145" t="str">
        <f t="shared" ref="Z206:Z269" si="910">IF($C206="","",IF(E206="",1,0))</f>
        <v/>
      </c>
      <c r="AA206" s="145" t="str">
        <f t="shared" ref="AA206:AA269" si="911">IF($C206="","",IF(F206="",1,0))</f>
        <v/>
      </c>
      <c r="AB206" s="145" t="str">
        <f t="shared" ref="AB206:AB269" si="912">IF($C206="","",IF(G206="",1,0))</f>
        <v/>
      </c>
      <c r="AC206" s="178">
        <f t="shared" si="616"/>
        <v>0</v>
      </c>
      <c r="AD206" s="178" t="str">
        <f t="shared" ref="AD206" si="913">IF(D206="","",D206)</f>
        <v/>
      </c>
      <c r="AE206" s="145" t="str">
        <f t="shared" si="618"/>
        <v/>
      </c>
      <c r="AF206" s="145" t="str">
        <f t="shared" si="619"/>
        <v/>
      </c>
      <c r="AG206" s="182" t="str">
        <f t="shared" si="620"/>
        <v/>
      </c>
      <c r="AH206" s="164">
        <f t="shared" si="621"/>
        <v>0</v>
      </c>
      <c r="AJ206" s="164">
        <f t="shared" si="622"/>
        <v>0</v>
      </c>
      <c r="AK206" s="164" t="str">
        <f t="shared" si="623"/>
        <v>00000</v>
      </c>
      <c r="AL206" s="188" t="str">
        <f t="shared" si="624"/>
        <v>0秒0</v>
      </c>
      <c r="AM206" s="189">
        <f t="shared" si="625"/>
        <v>0</v>
      </c>
      <c r="AN206" s="189" t="str">
        <f t="shared" si="626"/>
        <v>0</v>
      </c>
      <c r="AO206" s="189" t="str">
        <f t="shared" si="627"/>
        <v>0</v>
      </c>
      <c r="AP206" s="189" t="str">
        <f t="shared" si="628"/>
        <v>0m</v>
      </c>
      <c r="AQ206" s="189" t="str">
        <f t="shared" si="629"/>
        <v>点</v>
      </c>
      <c r="AR206" s="164">
        <f t="shared" si="630"/>
        <v>0</v>
      </c>
      <c r="AS206" s="144" t="str">
        <f t="shared" si="631"/>
        <v/>
      </c>
      <c r="AT206" s="164">
        <f t="shared" si="632"/>
        <v>0</v>
      </c>
      <c r="AU206" s="164">
        <f t="shared" si="633"/>
        <v>0</v>
      </c>
      <c r="AV206" s="164">
        <f t="shared" si="634"/>
        <v>0</v>
      </c>
      <c r="AW206" s="457">
        <f>IF(S206="",0,COUNTA($S$14:S208))</f>
        <v>0</v>
      </c>
      <c r="AX206" s="457">
        <f>IF(T206="",0,COUNTA($T$14:T208))</f>
        <v>0</v>
      </c>
      <c r="AY206" s="454">
        <f>IF(OR($K206="20200",$K207="20200",$K208="20200"),COUNTIF($K$14:K208,"20200"),0)</f>
        <v>0</v>
      </c>
      <c r="AZ206" s="574">
        <f>IF($AY206=0,0,INDEX($M206:$M208,MATCH("20200",$K206:$K208,0),1))</f>
        <v>0</v>
      </c>
      <c r="BA206" s="145" t="str">
        <f t="shared" ref="BA206:BA269" si="914">IF(J206="","",IF(COUNTIF(J206,"*OP*")&gt;0,1,""))</f>
        <v/>
      </c>
      <c r="BB206" s="145" t="str">
        <f t="shared" ref="BB206:BB269" si="915">IF(J206="","",IF(COUNTIF(J206,"*OP*")&gt;0,"",1))</f>
        <v/>
      </c>
      <c r="BC206" s="145" t="str">
        <f t="shared" ref="BC206:BC269" si="916">IF(J206="","",IF(COUNTIF(J206,"*OP*")&gt;0,"",J206))</f>
        <v/>
      </c>
      <c r="BD206" s="203" t="str">
        <f>IF(J206="","",COUNTIF($BC$14:BC206,BC206))</f>
        <v/>
      </c>
      <c r="BE206" s="1" t="str">
        <f t="shared" si="635"/>
        <v/>
      </c>
      <c r="BF206" s="447" t="str">
        <f>IF(D206="","",COUNTIF($AD$14:AD206,AD206))</f>
        <v/>
      </c>
      <c r="BG206" s="447">
        <f t="shared" ref="BG206" si="917">IF(BF206=1,BF206,0)</f>
        <v>0</v>
      </c>
      <c r="BH206" s="447" t="str">
        <f t="shared" ref="BH206:BJ206" si="918">IF(D206="","",$BL206)</f>
        <v/>
      </c>
      <c r="BI206" s="447" t="str">
        <f t="shared" si="918"/>
        <v/>
      </c>
      <c r="BJ206" s="447" t="str">
        <f t="shared" si="918"/>
        <v/>
      </c>
      <c r="BK206" s="448" t="str">
        <f t="shared" ref="BK206" si="919">IFERROR(IF(G206="","",BL206),"")</f>
        <v/>
      </c>
      <c r="BL206" s="447">
        <v>65</v>
      </c>
      <c r="BM206" s="447">
        <f t="shared" ref="BM206" si="920">IF(C206&gt;0,"",IF(COUNTIF(BH206:BK208,BL206)=4,"",1))</f>
        <v>1</v>
      </c>
      <c r="BP206" s="448" t="str">
        <f t="shared" ref="BP206" si="921">IF(AD206="","",IF(AND(COUNTA(J206:J208)=0,COUNTA(S206:T208)=0),1,""))</f>
        <v/>
      </c>
      <c r="BQ206" s="447">
        <f t="shared" ref="BQ206" si="922">IF(AND($AD206="",COUNTA(S206)&gt;0),1,0)</f>
        <v>0</v>
      </c>
      <c r="BR206" s="447">
        <f t="shared" ref="BR206" si="923">IF(AND($AD206="",COUNTA(T206)&gt;0),1,0)</f>
        <v>0</v>
      </c>
      <c r="BS206" s="447" t="str">
        <f t="shared" ref="BS206" si="924">D206&amp;"-"&amp;S206</f>
        <v>-</v>
      </c>
      <c r="BT206" s="447" t="str">
        <f>IF(S206="","",COUNTIF($BS$14:BS206,BS206))</f>
        <v/>
      </c>
      <c r="BU206" s="447" t="str">
        <f t="shared" ref="BU206" si="925">D206&amp;"-"&amp;T206</f>
        <v>-</v>
      </c>
      <c r="BV206" s="447" t="str">
        <f>IF(T206="","",COUNTIF($BU$14:BU206,BU206))</f>
        <v/>
      </c>
    </row>
    <row r="207" spans="1:74" s="1" customFormat="1" ht="18" customHeight="1" thickBot="1">
      <c r="A207" s="523"/>
      <c r="B207" s="571"/>
      <c r="C207" s="573"/>
      <c r="D207" s="573"/>
      <c r="E207" s="573"/>
      <c r="F207" s="343" t="str">
        <f>IF(C206&gt;0,VLOOKUP(C206,女子登録情報!$A$1:$H$2000,5,0),"")</f>
        <v/>
      </c>
      <c r="G207" s="554"/>
      <c r="H207" s="554"/>
      <c r="I207" s="344" t="s">
        <v>30</v>
      </c>
      <c r="J207" s="339"/>
      <c r="K207" s="340" t="str">
        <f>IF(J207&gt;0,VLOOKUP(J207,女子登録情報!$J$1:$K$22,2,0),"")</f>
        <v/>
      </c>
      <c r="L207" s="344" t="s">
        <v>31</v>
      </c>
      <c r="M207" s="345"/>
      <c r="N207" s="341" t="str">
        <f t="shared" si="907"/>
        <v/>
      </c>
      <c r="O207" s="342"/>
      <c r="P207" s="562"/>
      <c r="Q207" s="563"/>
      <c r="R207" s="564"/>
      <c r="S207" s="557"/>
      <c r="T207" s="560"/>
      <c r="W207" s="168">
        <f t="shared" ref="W207:W270" si="926">IF(AND(C207&lt;2001,C207&gt;0),1,0)</f>
        <v>0</v>
      </c>
      <c r="X207" s="447"/>
      <c r="Y207" s="145" t="str">
        <f t="shared" si="909"/>
        <v/>
      </c>
      <c r="Z207" s="145" t="str">
        <f t="shared" si="910"/>
        <v/>
      </c>
      <c r="AA207" s="145" t="str">
        <f t="shared" si="911"/>
        <v/>
      </c>
      <c r="AB207" s="145" t="str">
        <f t="shared" si="912"/>
        <v/>
      </c>
      <c r="AC207" s="178">
        <f t="shared" ref="AC207:AC270" si="927">IF(ISNA(OR(Y207:AB207)),1,SUM(Y207:AB207))</f>
        <v>0</v>
      </c>
      <c r="AD207" s="178" t="str">
        <f t="shared" ref="AD207:AD208" si="928">AD206</f>
        <v/>
      </c>
      <c r="AE207" s="145" t="str">
        <f t="shared" ref="AE207:AE270" si="929">IF($AD207="","",IF(J207="","",$AD207&amp;"-"&amp;J207))</f>
        <v/>
      </c>
      <c r="AF207" s="145" t="str">
        <f t="shared" ref="AF207:AF270" si="930">IF(AND(COUNTA(J207,M207,O207,P207,S207,T207)&gt;0,BM207=1),1,"")</f>
        <v/>
      </c>
      <c r="AG207" s="182" t="str">
        <f t="shared" ref="AG207:AG270" si="931">IF(J207="","",COUNTIF($AE$12:$AE$463,AE207))</f>
        <v/>
      </c>
      <c r="AH207" s="164">
        <f t="shared" ref="AH207:AH270" si="932">IF(MAX(AG207)&gt;1,1,0)</f>
        <v>0</v>
      </c>
      <c r="AJ207" s="164">
        <f t="shared" ref="AJ207:AJ270" si="933">IF(COUNTIF(J207,"*m*")&gt;0,IF(VALUE(AN207)&gt;59,1,0),0)</f>
        <v>0</v>
      </c>
      <c r="AK207" s="164" t="str">
        <f t="shared" ref="AK207:AK270" si="934">IF(COUNTIF(K207,"*m*")&gt;0,RIGHT(10000000+AR207,7),RIGHT(100000+AR207,5))</f>
        <v>00000</v>
      </c>
      <c r="AL207" s="188" t="str">
        <f t="shared" ref="AL207:AL270" si="935">IF(AM207=0,AN207&amp;"秒"&amp;AO207,AM207&amp;"分"&amp;AN207&amp;"秒"&amp;AO207)</f>
        <v>0秒0</v>
      </c>
      <c r="AM207" s="189">
        <f t="shared" ref="AM207:AM270" si="936">INT(M207/10000)</f>
        <v>0</v>
      </c>
      <c r="AN207" s="189" t="str">
        <f t="shared" ref="AN207:AN270" si="937">RIGHT(INT(M207/100),2)</f>
        <v>0</v>
      </c>
      <c r="AO207" s="189" t="str">
        <f t="shared" ref="AO207:AO270" si="938">RIGHT(INT(M207/1),2)</f>
        <v>0</v>
      </c>
      <c r="AP207" s="189" t="str">
        <f t="shared" ref="AP207:AP270" si="939">INT(M207/100)&amp;"m"&amp;RIGHT(M207,2)</f>
        <v>0m</v>
      </c>
      <c r="AQ207" s="189" t="str">
        <f t="shared" ref="AQ207:AQ270" si="940">M207&amp;"点"</f>
        <v>点</v>
      </c>
      <c r="AR207" s="164">
        <f t="shared" ref="AR207:AR270" si="941">VALUE(M207)</f>
        <v>0</v>
      </c>
      <c r="AS207" s="144" t="str">
        <f t="shared" ref="AS207:AS270" si="942">IF(COUNTIF(J207,"*m*")=0,"",IF($J207="","",COUNTIF($M207,AS$13)))</f>
        <v/>
      </c>
      <c r="AT207" s="164">
        <f t="shared" ref="AT207:AT270" si="943">IF(O207="",0,IF(OR(O207&lt;$AT$12,O207&gt;$AT$13),1,0))</f>
        <v>0</v>
      </c>
      <c r="AU207" s="164">
        <f t="shared" ref="AU207:AU270" si="944">IF($M207="",0,IF($O207="",1,0))</f>
        <v>0</v>
      </c>
      <c r="AV207" s="164">
        <f t="shared" ref="AV207:AV270" si="945">IF($M207="",0,IF($P207="",1,0))</f>
        <v>0</v>
      </c>
      <c r="AW207" s="458"/>
      <c r="AX207" s="458"/>
      <c r="AY207" s="455"/>
      <c r="AZ207" s="575"/>
      <c r="BA207" s="145" t="str">
        <f t="shared" si="914"/>
        <v/>
      </c>
      <c r="BB207" s="145" t="str">
        <f t="shared" si="915"/>
        <v/>
      </c>
      <c r="BC207" s="145" t="str">
        <f t="shared" si="916"/>
        <v/>
      </c>
      <c r="BD207" s="203" t="str">
        <f>IF(J207="","",COUNTIF($BC$14:BC207,BC207))</f>
        <v/>
      </c>
      <c r="BE207" s="1" t="str">
        <f t="shared" ref="BE207:BE270" si="946">IFERROR(BB207*BD207,"")</f>
        <v/>
      </c>
      <c r="BF207" s="447"/>
      <c r="BG207" s="447"/>
      <c r="BH207" s="447"/>
      <c r="BI207" s="447"/>
      <c r="BJ207" s="447"/>
      <c r="BK207" s="449"/>
      <c r="BL207" s="447"/>
      <c r="BM207" s="447"/>
      <c r="BP207" s="449"/>
      <c r="BQ207" s="447"/>
      <c r="BR207" s="447"/>
      <c r="BS207" s="447"/>
      <c r="BT207" s="447"/>
      <c r="BU207" s="447"/>
      <c r="BV207" s="447"/>
    </row>
    <row r="208" spans="1:74" s="1" customFormat="1" ht="18" customHeight="1" thickBot="1">
      <c r="A208" s="524"/>
      <c r="B208" s="346" t="s">
        <v>32</v>
      </c>
      <c r="C208" s="347"/>
      <c r="D208" s="355"/>
      <c r="E208" s="355"/>
      <c r="F208" s="356"/>
      <c r="G208" s="555"/>
      <c r="H208" s="555"/>
      <c r="I208" s="348" t="s">
        <v>33</v>
      </c>
      <c r="J208" s="349"/>
      <c r="K208" s="340" t="str">
        <f>IF(J208&gt;0,VLOOKUP(J208,女子登録情報!$J$1:$K$22,2,0),"")</f>
        <v/>
      </c>
      <c r="L208" s="350" t="s">
        <v>34</v>
      </c>
      <c r="M208" s="351"/>
      <c r="N208" s="341" t="str">
        <f t="shared" si="907"/>
        <v/>
      </c>
      <c r="O208" s="352"/>
      <c r="P208" s="567"/>
      <c r="Q208" s="568"/>
      <c r="R208" s="569"/>
      <c r="S208" s="558"/>
      <c r="T208" s="561"/>
      <c r="W208" s="168">
        <f t="shared" si="926"/>
        <v>0</v>
      </c>
      <c r="X208" s="447"/>
      <c r="Y208" s="145" t="str">
        <f t="shared" si="909"/>
        <v/>
      </c>
      <c r="Z208" s="145" t="str">
        <f t="shared" si="910"/>
        <v/>
      </c>
      <c r="AA208" s="145" t="str">
        <f t="shared" si="911"/>
        <v/>
      </c>
      <c r="AB208" s="145" t="str">
        <f t="shared" si="912"/>
        <v/>
      </c>
      <c r="AC208" s="178">
        <f t="shared" si="927"/>
        <v>0</v>
      </c>
      <c r="AD208" s="178" t="str">
        <f t="shared" si="928"/>
        <v/>
      </c>
      <c r="AE208" s="145" t="str">
        <f t="shared" si="929"/>
        <v/>
      </c>
      <c r="AF208" s="145" t="str">
        <f t="shared" si="930"/>
        <v/>
      </c>
      <c r="AG208" s="182" t="str">
        <f t="shared" si="931"/>
        <v/>
      </c>
      <c r="AH208" s="164">
        <f t="shared" si="932"/>
        <v>0</v>
      </c>
      <c r="AJ208" s="164">
        <f t="shared" si="933"/>
        <v>0</v>
      </c>
      <c r="AK208" s="164" t="str">
        <f t="shared" si="934"/>
        <v>00000</v>
      </c>
      <c r="AL208" s="188" t="str">
        <f t="shared" si="935"/>
        <v>0秒0</v>
      </c>
      <c r="AM208" s="189">
        <f t="shared" si="936"/>
        <v>0</v>
      </c>
      <c r="AN208" s="189" t="str">
        <f t="shared" si="937"/>
        <v>0</v>
      </c>
      <c r="AO208" s="189" t="str">
        <f t="shared" si="938"/>
        <v>0</v>
      </c>
      <c r="AP208" s="189" t="str">
        <f t="shared" si="939"/>
        <v>0m</v>
      </c>
      <c r="AQ208" s="189" t="str">
        <f t="shared" si="940"/>
        <v>点</v>
      </c>
      <c r="AR208" s="164">
        <f t="shared" si="941"/>
        <v>0</v>
      </c>
      <c r="AS208" s="144" t="str">
        <f t="shared" si="942"/>
        <v/>
      </c>
      <c r="AT208" s="164">
        <f t="shared" si="943"/>
        <v>0</v>
      </c>
      <c r="AU208" s="164">
        <f t="shared" si="944"/>
        <v>0</v>
      </c>
      <c r="AV208" s="164">
        <f t="shared" si="945"/>
        <v>0</v>
      </c>
      <c r="AW208" s="459"/>
      <c r="AX208" s="459"/>
      <c r="AY208" s="456"/>
      <c r="AZ208" s="576"/>
      <c r="BA208" s="145" t="str">
        <f t="shared" si="914"/>
        <v/>
      </c>
      <c r="BB208" s="145" t="str">
        <f t="shared" si="915"/>
        <v/>
      </c>
      <c r="BC208" s="145" t="str">
        <f t="shared" si="916"/>
        <v/>
      </c>
      <c r="BD208" s="203" t="str">
        <f>IF(J208="","",COUNTIF($BC$14:BC208,BC208))</f>
        <v/>
      </c>
      <c r="BE208" s="1" t="str">
        <f t="shared" si="946"/>
        <v/>
      </c>
      <c r="BF208" s="447"/>
      <c r="BG208" s="447"/>
      <c r="BH208" s="447"/>
      <c r="BI208" s="447"/>
      <c r="BJ208" s="447"/>
      <c r="BK208" s="450"/>
      <c r="BL208" s="447"/>
      <c r="BM208" s="447"/>
      <c r="BP208" s="450"/>
      <c r="BQ208" s="447"/>
      <c r="BR208" s="447"/>
      <c r="BS208" s="447"/>
      <c r="BT208" s="447"/>
      <c r="BU208" s="447"/>
      <c r="BV208" s="447"/>
    </row>
    <row r="209" spans="1:74" s="1" customFormat="1" ht="18" customHeight="1" thickTop="1" thickBot="1">
      <c r="A209" s="522">
        <v>66</v>
      </c>
      <c r="B209" s="570" t="s">
        <v>1224</v>
      </c>
      <c r="C209" s="572"/>
      <c r="D209" s="572" t="str">
        <f>IF(C209&gt;0,VLOOKUP(C209,女子登録情報!$A$1:$H$2000,3,0),"")</f>
        <v/>
      </c>
      <c r="E209" s="572" t="str">
        <f>IF(C209&gt;0,VLOOKUP(C209,女子登録情報!$A$1:$H$2000,4,0),"")</f>
        <v/>
      </c>
      <c r="F209" s="337" t="str">
        <f>IF(C209&gt;0,VLOOKUP(C209,女子登録情報!$A$1:$H$2000,8,0),"")</f>
        <v/>
      </c>
      <c r="G209" s="553" t="e">
        <f>IF(F210&gt;0,VLOOKUP(F210,女子登録情報!$M$2:$N$48,2,0),"")</f>
        <v>#N/A</v>
      </c>
      <c r="H209" s="553" t="str">
        <f t="shared" ref="H209" si="947">IF(C209&gt;0,TEXT(C209,"100000000"),"000000000")</f>
        <v>000000000</v>
      </c>
      <c r="I209" s="338" t="s">
        <v>26</v>
      </c>
      <c r="J209" s="339"/>
      <c r="K209" s="340" t="str">
        <f>IF(J209&gt;0,VLOOKUP(J209,女子登録情報!$J$1:$K$22,2,0),"")</f>
        <v/>
      </c>
      <c r="L209" s="338" t="s">
        <v>29</v>
      </c>
      <c r="M209" s="185"/>
      <c r="N209" s="341" t="str">
        <f t="shared" si="907"/>
        <v/>
      </c>
      <c r="O209" s="342"/>
      <c r="P209" s="540"/>
      <c r="Q209" s="541"/>
      <c r="R209" s="542"/>
      <c r="S209" s="556"/>
      <c r="T209" s="559"/>
      <c r="W209" s="168">
        <f t="shared" si="926"/>
        <v>0</v>
      </c>
      <c r="X209" s="447" t="str">
        <f t="shared" ref="X209" si="948">IF(C209="","",C209)</f>
        <v/>
      </c>
      <c r="Y209" s="145" t="str">
        <f t="shared" si="909"/>
        <v/>
      </c>
      <c r="Z209" s="145" t="str">
        <f t="shared" si="910"/>
        <v/>
      </c>
      <c r="AA209" s="145" t="str">
        <f t="shared" si="911"/>
        <v/>
      </c>
      <c r="AB209" s="145" t="str">
        <f t="shared" si="912"/>
        <v/>
      </c>
      <c r="AC209" s="178">
        <f t="shared" si="927"/>
        <v>0</v>
      </c>
      <c r="AD209" s="178" t="str">
        <f t="shared" ref="AD209" si="949">IF(D209="","",D209)</f>
        <v/>
      </c>
      <c r="AE209" s="145" t="str">
        <f t="shared" si="929"/>
        <v/>
      </c>
      <c r="AF209" s="145" t="str">
        <f t="shared" si="930"/>
        <v/>
      </c>
      <c r="AG209" s="182" t="str">
        <f t="shared" si="931"/>
        <v/>
      </c>
      <c r="AH209" s="164">
        <f t="shared" si="932"/>
        <v>0</v>
      </c>
      <c r="AJ209" s="164">
        <f t="shared" si="933"/>
        <v>0</v>
      </c>
      <c r="AK209" s="164" t="str">
        <f t="shared" si="934"/>
        <v>00000</v>
      </c>
      <c r="AL209" s="188" t="str">
        <f t="shared" si="935"/>
        <v>0秒0</v>
      </c>
      <c r="AM209" s="189">
        <f t="shared" si="936"/>
        <v>0</v>
      </c>
      <c r="AN209" s="189" t="str">
        <f t="shared" si="937"/>
        <v>0</v>
      </c>
      <c r="AO209" s="189" t="str">
        <f t="shared" si="938"/>
        <v>0</v>
      </c>
      <c r="AP209" s="189" t="str">
        <f t="shared" si="939"/>
        <v>0m</v>
      </c>
      <c r="AQ209" s="189" t="str">
        <f t="shared" si="940"/>
        <v>点</v>
      </c>
      <c r="AR209" s="164">
        <f t="shared" si="941"/>
        <v>0</v>
      </c>
      <c r="AS209" s="144" t="str">
        <f t="shared" si="942"/>
        <v/>
      </c>
      <c r="AT209" s="164">
        <f t="shared" si="943"/>
        <v>0</v>
      </c>
      <c r="AU209" s="164">
        <f t="shared" si="944"/>
        <v>0</v>
      </c>
      <c r="AV209" s="164">
        <f t="shared" si="945"/>
        <v>0</v>
      </c>
      <c r="AW209" s="457">
        <f>IF(S209="",0,COUNTA($S$14:S211))</f>
        <v>0</v>
      </c>
      <c r="AX209" s="457">
        <f>IF(T209="",0,COUNTA($T$14:T211))</f>
        <v>0</v>
      </c>
      <c r="AY209" s="454">
        <f>IF(OR($K209="20200",$K210="20200",$K211="20200"),COUNTIF($K$14:K211,"20200"),0)</f>
        <v>0</v>
      </c>
      <c r="AZ209" s="574">
        <f>IF($AY209=0,0,INDEX($M209:$M211,MATCH("20200",$K209:$K211,0),1))</f>
        <v>0</v>
      </c>
      <c r="BA209" s="145" t="str">
        <f t="shared" si="914"/>
        <v/>
      </c>
      <c r="BB209" s="145" t="str">
        <f t="shared" si="915"/>
        <v/>
      </c>
      <c r="BC209" s="145" t="str">
        <f t="shared" si="916"/>
        <v/>
      </c>
      <c r="BD209" s="203" t="str">
        <f>IF(J209="","",COUNTIF($BC$14:BC209,BC209))</f>
        <v/>
      </c>
      <c r="BE209" s="1" t="str">
        <f t="shared" si="946"/>
        <v/>
      </c>
      <c r="BF209" s="447" t="str">
        <f>IF(D209="","",COUNTIF($AD$14:AD209,AD209))</f>
        <v/>
      </c>
      <c r="BG209" s="447">
        <f t="shared" ref="BG209" si="950">IF(BF209=1,BF209,0)</f>
        <v>0</v>
      </c>
      <c r="BH209" s="447" t="str">
        <f t="shared" ref="BH209:BJ209" si="951">IF(D209="","",$BL209)</f>
        <v/>
      </c>
      <c r="BI209" s="447" t="str">
        <f t="shared" si="951"/>
        <v/>
      </c>
      <c r="BJ209" s="447" t="str">
        <f t="shared" si="951"/>
        <v/>
      </c>
      <c r="BK209" s="448" t="str">
        <f t="shared" ref="BK209" si="952">IFERROR(IF(G209="","",BL209),"")</f>
        <v/>
      </c>
      <c r="BL209" s="447">
        <v>66</v>
      </c>
      <c r="BM209" s="447">
        <f t="shared" ref="BM209" si="953">IF(C209&gt;0,"",IF(COUNTIF(BH209:BK211,BL209)=4,"",1))</f>
        <v>1</v>
      </c>
      <c r="BP209" s="448" t="str">
        <f t="shared" ref="BP209" si="954">IF(AD209="","",IF(AND(COUNTA(J209:J211)=0,COUNTA(S209:T211)=0),1,""))</f>
        <v/>
      </c>
      <c r="BQ209" s="447">
        <f t="shared" ref="BQ209" si="955">IF(AND($AD209="",COUNTA(S209)&gt;0),1,0)</f>
        <v>0</v>
      </c>
      <c r="BR209" s="447">
        <f t="shared" ref="BR209" si="956">IF(AND($AD209="",COUNTA(T209)&gt;0),1,0)</f>
        <v>0</v>
      </c>
      <c r="BS209" s="447" t="str">
        <f t="shared" ref="BS209" si="957">D209&amp;"-"&amp;S209</f>
        <v>-</v>
      </c>
      <c r="BT209" s="447" t="str">
        <f>IF(S209="","",COUNTIF($BS$14:BS209,BS209))</f>
        <v/>
      </c>
      <c r="BU209" s="447" t="str">
        <f t="shared" ref="BU209" si="958">D209&amp;"-"&amp;T209</f>
        <v>-</v>
      </c>
      <c r="BV209" s="447" t="str">
        <f>IF(T209="","",COUNTIF($BU$14:BU209,BU209))</f>
        <v/>
      </c>
    </row>
    <row r="210" spans="1:74" s="1" customFormat="1" ht="18" customHeight="1" thickBot="1">
      <c r="A210" s="523"/>
      <c r="B210" s="571"/>
      <c r="C210" s="573"/>
      <c r="D210" s="573"/>
      <c r="E210" s="573"/>
      <c r="F210" s="343" t="str">
        <f>IF(C209&gt;0,VLOOKUP(C209,女子登録情報!$A$1:$H$2000,5,0),"")</f>
        <v/>
      </c>
      <c r="G210" s="554"/>
      <c r="H210" s="554"/>
      <c r="I210" s="344" t="s">
        <v>30</v>
      </c>
      <c r="J210" s="339"/>
      <c r="K210" s="340" t="str">
        <f>IF(J210&gt;0,VLOOKUP(J210,女子登録情報!$J$1:$K$22,2,0),"")</f>
        <v/>
      </c>
      <c r="L210" s="344" t="s">
        <v>31</v>
      </c>
      <c r="M210" s="345"/>
      <c r="N210" s="341" t="str">
        <f t="shared" si="907"/>
        <v/>
      </c>
      <c r="O210" s="342"/>
      <c r="P210" s="562"/>
      <c r="Q210" s="563"/>
      <c r="R210" s="564"/>
      <c r="S210" s="557"/>
      <c r="T210" s="560"/>
      <c r="W210" s="168">
        <f t="shared" si="926"/>
        <v>0</v>
      </c>
      <c r="X210" s="447"/>
      <c r="Y210" s="145" t="str">
        <f t="shared" si="909"/>
        <v/>
      </c>
      <c r="Z210" s="145" t="str">
        <f t="shared" si="910"/>
        <v/>
      </c>
      <c r="AA210" s="145" t="str">
        <f t="shared" si="911"/>
        <v/>
      </c>
      <c r="AB210" s="145" t="str">
        <f t="shared" si="912"/>
        <v/>
      </c>
      <c r="AC210" s="178">
        <f t="shared" si="927"/>
        <v>0</v>
      </c>
      <c r="AD210" s="178" t="str">
        <f t="shared" ref="AD210:AD211" si="959">AD209</f>
        <v/>
      </c>
      <c r="AE210" s="145" t="str">
        <f t="shared" si="929"/>
        <v/>
      </c>
      <c r="AF210" s="145" t="str">
        <f t="shared" si="930"/>
        <v/>
      </c>
      <c r="AG210" s="182" t="str">
        <f t="shared" si="931"/>
        <v/>
      </c>
      <c r="AH210" s="164">
        <f t="shared" si="932"/>
        <v>0</v>
      </c>
      <c r="AJ210" s="164">
        <f t="shared" si="933"/>
        <v>0</v>
      </c>
      <c r="AK210" s="164" t="str">
        <f t="shared" si="934"/>
        <v>00000</v>
      </c>
      <c r="AL210" s="188" t="str">
        <f t="shared" si="935"/>
        <v>0秒0</v>
      </c>
      <c r="AM210" s="189">
        <f t="shared" si="936"/>
        <v>0</v>
      </c>
      <c r="AN210" s="189" t="str">
        <f t="shared" si="937"/>
        <v>0</v>
      </c>
      <c r="AO210" s="189" t="str">
        <f t="shared" si="938"/>
        <v>0</v>
      </c>
      <c r="AP210" s="189" t="str">
        <f t="shared" si="939"/>
        <v>0m</v>
      </c>
      <c r="AQ210" s="189" t="str">
        <f t="shared" si="940"/>
        <v>点</v>
      </c>
      <c r="AR210" s="164">
        <f t="shared" si="941"/>
        <v>0</v>
      </c>
      <c r="AS210" s="144" t="str">
        <f t="shared" si="942"/>
        <v/>
      </c>
      <c r="AT210" s="164">
        <f t="shared" si="943"/>
        <v>0</v>
      </c>
      <c r="AU210" s="164">
        <f t="shared" si="944"/>
        <v>0</v>
      </c>
      <c r="AV210" s="164">
        <f t="shared" si="945"/>
        <v>0</v>
      </c>
      <c r="AW210" s="458"/>
      <c r="AX210" s="458"/>
      <c r="AY210" s="455"/>
      <c r="AZ210" s="575"/>
      <c r="BA210" s="145" t="str">
        <f t="shared" si="914"/>
        <v/>
      </c>
      <c r="BB210" s="145" t="str">
        <f t="shared" si="915"/>
        <v/>
      </c>
      <c r="BC210" s="145" t="str">
        <f t="shared" si="916"/>
        <v/>
      </c>
      <c r="BD210" s="203" t="str">
        <f>IF(J210="","",COUNTIF($BC$14:BC210,BC210))</f>
        <v/>
      </c>
      <c r="BE210" s="1" t="str">
        <f t="shared" si="946"/>
        <v/>
      </c>
      <c r="BF210" s="447"/>
      <c r="BG210" s="447"/>
      <c r="BH210" s="447"/>
      <c r="BI210" s="447"/>
      <c r="BJ210" s="447"/>
      <c r="BK210" s="449"/>
      <c r="BL210" s="447"/>
      <c r="BM210" s="447"/>
      <c r="BP210" s="449"/>
      <c r="BQ210" s="447"/>
      <c r="BR210" s="447"/>
      <c r="BS210" s="447"/>
      <c r="BT210" s="447"/>
      <c r="BU210" s="447"/>
      <c r="BV210" s="447"/>
    </row>
    <row r="211" spans="1:74" s="1" customFormat="1" ht="18" customHeight="1" thickBot="1">
      <c r="A211" s="524"/>
      <c r="B211" s="346" t="s">
        <v>32</v>
      </c>
      <c r="C211" s="347"/>
      <c r="D211" s="355"/>
      <c r="E211" s="355"/>
      <c r="F211" s="356"/>
      <c r="G211" s="555"/>
      <c r="H211" s="555"/>
      <c r="I211" s="348" t="s">
        <v>33</v>
      </c>
      <c r="J211" s="349"/>
      <c r="K211" s="340" t="str">
        <f>IF(J211&gt;0,VLOOKUP(J211,女子登録情報!$J$1:$K$22,2,0),"")</f>
        <v/>
      </c>
      <c r="L211" s="350" t="s">
        <v>34</v>
      </c>
      <c r="M211" s="351"/>
      <c r="N211" s="341" t="str">
        <f t="shared" si="907"/>
        <v/>
      </c>
      <c r="O211" s="352"/>
      <c r="P211" s="567"/>
      <c r="Q211" s="568"/>
      <c r="R211" s="569"/>
      <c r="S211" s="558"/>
      <c r="T211" s="561"/>
      <c r="W211" s="168">
        <f t="shared" si="926"/>
        <v>0</v>
      </c>
      <c r="X211" s="447"/>
      <c r="Y211" s="145" t="str">
        <f t="shared" si="909"/>
        <v/>
      </c>
      <c r="Z211" s="145" t="str">
        <f t="shared" si="910"/>
        <v/>
      </c>
      <c r="AA211" s="145" t="str">
        <f t="shared" si="911"/>
        <v/>
      </c>
      <c r="AB211" s="145" t="str">
        <f t="shared" si="912"/>
        <v/>
      </c>
      <c r="AC211" s="178">
        <f t="shared" si="927"/>
        <v>0</v>
      </c>
      <c r="AD211" s="178" t="str">
        <f t="shared" si="959"/>
        <v/>
      </c>
      <c r="AE211" s="145" t="str">
        <f t="shared" si="929"/>
        <v/>
      </c>
      <c r="AF211" s="145" t="str">
        <f t="shared" si="930"/>
        <v/>
      </c>
      <c r="AG211" s="182" t="str">
        <f t="shared" si="931"/>
        <v/>
      </c>
      <c r="AH211" s="164">
        <f t="shared" si="932"/>
        <v>0</v>
      </c>
      <c r="AJ211" s="164">
        <f t="shared" si="933"/>
        <v>0</v>
      </c>
      <c r="AK211" s="164" t="str">
        <f t="shared" si="934"/>
        <v>00000</v>
      </c>
      <c r="AL211" s="188" t="str">
        <f t="shared" si="935"/>
        <v>0秒0</v>
      </c>
      <c r="AM211" s="189">
        <f t="shared" si="936"/>
        <v>0</v>
      </c>
      <c r="AN211" s="189" t="str">
        <f t="shared" si="937"/>
        <v>0</v>
      </c>
      <c r="AO211" s="189" t="str">
        <f t="shared" si="938"/>
        <v>0</v>
      </c>
      <c r="AP211" s="189" t="str">
        <f t="shared" si="939"/>
        <v>0m</v>
      </c>
      <c r="AQ211" s="189" t="str">
        <f t="shared" si="940"/>
        <v>点</v>
      </c>
      <c r="AR211" s="164">
        <f t="shared" si="941"/>
        <v>0</v>
      </c>
      <c r="AS211" s="144" t="str">
        <f t="shared" si="942"/>
        <v/>
      </c>
      <c r="AT211" s="164">
        <f t="shared" si="943"/>
        <v>0</v>
      </c>
      <c r="AU211" s="164">
        <f t="shared" si="944"/>
        <v>0</v>
      </c>
      <c r="AV211" s="164">
        <f t="shared" si="945"/>
        <v>0</v>
      </c>
      <c r="AW211" s="459"/>
      <c r="AX211" s="459"/>
      <c r="AY211" s="456"/>
      <c r="AZ211" s="576"/>
      <c r="BA211" s="145" t="str">
        <f t="shared" si="914"/>
        <v/>
      </c>
      <c r="BB211" s="145" t="str">
        <f t="shared" si="915"/>
        <v/>
      </c>
      <c r="BC211" s="145" t="str">
        <f t="shared" si="916"/>
        <v/>
      </c>
      <c r="BD211" s="203" t="str">
        <f>IF(J211="","",COUNTIF($BC$14:BC211,BC211))</f>
        <v/>
      </c>
      <c r="BE211" s="1" t="str">
        <f t="shared" si="946"/>
        <v/>
      </c>
      <c r="BF211" s="447"/>
      <c r="BG211" s="447"/>
      <c r="BH211" s="447"/>
      <c r="BI211" s="447"/>
      <c r="BJ211" s="447"/>
      <c r="BK211" s="450"/>
      <c r="BL211" s="447"/>
      <c r="BM211" s="447"/>
      <c r="BP211" s="450"/>
      <c r="BQ211" s="447"/>
      <c r="BR211" s="447"/>
      <c r="BS211" s="447"/>
      <c r="BT211" s="447"/>
      <c r="BU211" s="447"/>
      <c r="BV211" s="447"/>
    </row>
    <row r="212" spans="1:74" s="1" customFormat="1" ht="18" customHeight="1" thickTop="1" thickBot="1">
      <c r="A212" s="522">
        <v>67</v>
      </c>
      <c r="B212" s="570" t="s">
        <v>1224</v>
      </c>
      <c r="C212" s="572"/>
      <c r="D212" s="572" t="str">
        <f>IF(C212&gt;0,VLOOKUP(C212,女子登録情報!$A$1:$H$2000,3,0),"")</f>
        <v/>
      </c>
      <c r="E212" s="572" t="str">
        <f>IF(C212&gt;0,VLOOKUP(C212,女子登録情報!$A$1:$H$2000,4,0),"")</f>
        <v/>
      </c>
      <c r="F212" s="337" t="str">
        <f>IF(C212&gt;0,VLOOKUP(C212,女子登録情報!$A$1:$H$2000,8,0),"")</f>
        <v/>
      </c>
      <c r="G212" s="553" t="e">
        <f>IF(F213&gt;0,VLOOKUP(F213,女子登録情報!$M$2:$N$48,2,0),"")</f>
        <v>#N/A</v>
      </c>
      <c r="H212" s="553" t="str">
        <f t="shared" ref="H212" si="960">IF(C212&gt;0,TEXT(C212,"100000000"),"000000000")</f>
        <v>000000000</v>
      </c>
      <c r="I212" s="338" t="s">
        <v>26</v>
      </c>
      <c r="J212" s="339"/>
      <c r="K212" s="340" t="str">
        <f>IF(J212&gt;0,VLOOKUP(J212,女子登録情報!$J$1:$K$22,2,0),"")</f>
        <v/>
      </c>
      <c r="L212" s="338" t="s">
        <v>29</v>
      </c>
      <c r="M212" s="185"/>
      <c r="N212" s="341" t="str">
        <f t="shared" si="907"/>
        <v/>
      </c>
      <c r="O212" s="342"/>
      <c r="P212" s="540"/>
      <c r="Q212" s="541"/>
      <c r="R212" s="542"/>
      <c r="S212" s="556"/>
      <c r="T212" s="559"/>
      <c r="W212" s="168">
        <f t="shared" si="926"/>
        <v>0</v>
      </c>
      <c r="X212" s="447" t="str">
        <f t="shared" ref="X212" si="961">IF(C212="","",C212)</f>
        <v/>
      </c>
      <c r="Y212" s="145" t="str">
        <f t="shared" si="909"/>
        <v/>
      </c>
      <c r="Z212" s="145" t="str">
        <f t="shared" si="910"/>
        <v/>
      </c>
      <c r="AA212" s="145" t="str">
        <f t="shared" si="911"/>
        <v/>
      </c>
      <c r="AB212" s="145" t="str">
        <f t="shared" si="912"/>
        <v/>
      </c>
      <c r="AC212" s="178">
        <f t="shared" si="927"/>
        <v>0</v>
      </c>
      <c r="AD212" s="178" t="str">
        <f t="shared" ref="AD212" si="962">IF(D212="","",D212)</f>
        <v/>
      </c>
      <c r="AE212" s="145" t="str">
        <f t="shared" si="929"/>
        <v/>
      </c>
      <c r="AF212" s="145" t="str">
        <f t="shared" si="930"/>
        <v/>
      </c>
      <c r="AG212" s="182" t="str">
        <f t="shared" si="931"/>
        <v/>
      </c>
      <c r="AH212" s="164">
        <f t="shared" si="932"/>
        <v>0</v>
      </c>
      <c r="AJ212" s="164">
        <f t="shared" si="933"/>
        <v>0</v>
      </c>
      <c r="AK212" s="164" t="str">
        <f t="shared" si="934"/>
        <v>00000</v>
      </c>
      <c r="AL212" s="188" t="str">
        <f t="shared" si="935"/>
        <v>0秒0</v>
      </c>
      <c r="AM212" s="189">
        <f t="shared" si="936"/>
        <v>0</v>
      </c>
      <c r="AN212" s="189" t="str">
        <f t="shared" si="937"/>
        <v>0</v>
      </c>
      <c r="AO212" s="189" t="str">
        <f t="shared" si="938"/>
        <v>0</v>
      </c>
      <c r="AP212" s="189" t="str">
        <f t="shared" si="939"/>
        <v>0m</v>
      </c>
      <c r="AQ212" s="189" t="str">
        <f t="shared" si="940"/>
        <v>点</v>
      </c>
      <c r="AR212" s="164">
        <f t="shared" si="941"/>
        <v>0</v>
      </c>
      <c r="AS212" s="144" t="str">
        <f t="shared" si="942"/>
        <v/>
      </c>
      <c r="AT212" s="164">
        <f t="shared" si="943"/>
        <v>0</v>
      </c>
      <c r="AU212" s="164">
        <f t="shared" si="944"/>
        <v>0</v>
      </c>
      <c r="AV212" s="164">
        <f t="shared" si="945"/>
        <v>0</v>
      </c>
      <c r="AW212" s="457">
        <f>IF(S212="",0,COUNTA($S$14:S214))</f>
        <v>0</v>
      </c>
      <c r="AX212" s="457">
        <f>IF(T212="",0,COUNTA($T$14:T214))</f>
        <v>0</v>
      </c>
      <c r="AY212" s="454">
        <f>IF(OR($K212="20200",$K213="20200",$K214="20200"),COUNTIF($K$14:K214,"20200"),0)</f>
        <v>0</v>
      </c>
      <c r="AZ212" s="574">
        <f>IF($AY212=0,0,INDEX($M212:$M214,MATCH("20200",$K212:$K214,0),1))</f>
        <v>0</v>
      </c>
      <c r="BA212" s="145" t="str">
        <f t="shared" si="914"/>
        <v/>
      </c>
      <c r="BB212" s="145" t="str">
        <f t="shared" si="915"/>
        <v/>
      </c>
      <c r="BC212" s="145" t="str">
        <f t="shared" si="916"/>
        <v/>
      </c>
      <c r="BD212" s="203" t="str">
        <f>IF(J212="","",COUNTIF($BC$14:BC212,BC212))</f>
        <v/>
      </c>
      <c r="BE212" s="1" t="str">
        <f t="shared" si="946"/>
        <v/>
      </c>
      <c r="BF212" s="447" t="str">
        <f>IF(D212="","",COUNTIF($AD$14:AD212,AD212))</f>
        <v/>
      </c>
      <c r="BG212" s="447">
        <f t="shared" ref="BG212" si="963">IF(BF212=1,BF212,0)</f>
        <v>0</v>
      </c>
      <c r="BH212" s="447" t="str">
        <f t="shared" ref="BH212:BJ212" si="964">IF(D212="","",$BL212)</f>
        <v/>
      </c>
      <c r="BI212" s="447" t="str">
        <f t="shared" si="964"/>
        <v/>
      </c>
      <c r="BJ212" s="447" t="str">
        <f t="shared" si="964"/>
        <v/>
      </c>
      <c r="BK212" s="448" t="str">
        <f t="shared" ref="BK212" si="965">IFERROR(IF(G212="","",BL212),"")</f>
        <v/>
      </c>
      <c r="BL212" s="447">
        <v>67</v>
      </c>
      <c r="BM212" s="447">
        <f t="shared" ref="BM212" si="966">IF(C212&gt;0,"",IF(COUNTIF(BH212:BK214,BL212)=4,"",1))</f>
        <v>1</v>
      </c>
      <c r="BP212" s="448" t="str">
        <f t="shared" ref="BP212" si="967">IF(AD212="","",IF(AND(COUNTA(J212:J214)=0,COUNTA(S212:T214)=0),1,""))</f>
        <v/>
      </c>
      <c r="BQ212" s="447">
        <f t="shared" ref="BQ212" si="968">IF(AND($AD212="",COUNTA(S212)&gt;0),1,0)</f>
        <v>0</v>
      </c>
      <c r="BR212" s="447">
        <f t="shared" ref="BR212" si="969">IF(AND($AD212="",COUNTA(T212)&gt;0),1,0)</f>
        <v>0</v>
      </c>
      <c r="BS212" s="447" t="str">
        <f t="shared" ref="BS212" si="970">D212&amp;"-"&amp;S212</f>
        <v>-</v>
      </c>
      <c r="BT212" s="447" t="str">
        <f>IF(S212="","",COUNTIF($BS$14:BS212,BS212))</f>
        <v/>
      </c>
      <c r="BU212" s="447" t="str">
        <f t="shared" ref="BU212" si="971">D212&amp;"-"&amp;T212</f>
        <v>-</v>
      </c>
      <c r="BV212" s="447" t="str">
        <f>IF(T212="","",COUNTIF($BU$14:BU212,BU212))</f>
        <v/>
      </c>
    </row>
    <row r="213" spans="1:74" s="1" customFormat="1" ht="18" customHeight="1" thickBot="1">
      <c r="A213" s="523"/>
      <c r="B213" s="571"/>
      <c r="C213" s="573"/>
      <c r="D213" s="573"/>
      <c r="E213" s="573"/>
      <c r="F213" s="343" t="str">
        <f>IF(C212&gt;0,VLOOKUP(C212,女子登録情報!$A$1:$H$2000,5,0),"")</f>
        <v/>
      </c>
      <c r="G213" s="554"/>
      <c r="H213" s="554"/>
      <c r="I213" s="344" t="s">
        <v>30</v>
      </c>
      <c r="J213" s="339"/>
      <c r="K213" s="340" t="str">
        <f>IF(J213&gt;0,VLOOKUP(J213,女子登録情報!$J$1:$K$22,2,0),"")</f>
        <v/>
      </c>
      <c r="L213" s="344" t="s">
        <v>31</v>
      </c>
      <c r="M213" s="345"/>
      <c r="N213" s="341" t="str">
        <f t="shared" si="907"/>
        <v/>
      </c>
      <c r="O213" s="342"/>
      <c r="P213" s="562"/>
      <c r="Q213" s="563"/>
      <c r="R213" s="564"/>
      <c r="S213" s="557"/>
      <c r="T213" s="560"/>
      <c r="W213" s="168">
        <f t="shared" si="926"/>
        <v>0</v>
      </c>
      <c r="X213" s="447"/>
      <c r="Y213" s="145" t="str">
        <f t="shared" si="909"/>
        <v/>
      </c>
      <c r="Z213" s="145" t="str">
        <f t="shared" si="910"/>
        <v/>
      </c>
      <c r="AA213" s="145" t="str">
        <f t="shared" si="911"/>
        <v/>
      </c>
      <c r="AB213" s="145" t="str">
        <f t="shared" si="912"/>
        <v/>
      </c>
      <c r="AC213" s="178">
        <f t="shared" si="927"/>
        <v>0</v>
      </c>
      <c r="AD213" s="178" t="str">
        <f t="shared" ref="AD213:AD214" si="972">AD212</f>
        <v/>
      </c>
      <c r="AE213" s="145" t="str">
        <f t="shared" si="929"/>
        <v/>
      </c>
      <c r="AF213" s="145" t="str">
        <f t="shared" si="930"/>
        <v/>
      </c>
      <c r="AG213" s="182" t="str">
        <f t="shared" si="931"/>
        <v/>
      </c>
      <c r="AH213" s="164">
        <f t="shared" si="932"/>
        <v>0</v>
      </c>
      <c r="AJ213" s="164">
        <f t="shared" si="933"/>
        <v>0</v>
      </c>
      <c r="AK213" s="164" t="str">
        <f t="shared" si="934"/>
        <v>00000</v>
      </c>
      <c r="AL213" s="188" t="str">
        <f t="shared" si="935"/>
        <v>0秒0</v>
      </c>
      <c r="AM213" s="189">
        <f t="shared" si="936"/>
        <v>0</v>
      </c>
      <c r="AN213" s="189" t="str">
        <f t="shared" si="937"/>
        <v>0</v>
      </c>
      <c r="AO213" s="189" t="str">
        <f t="shared" si="938"/>
        <v>0</v>
      </c>
      <c r="AP213" s="189" t="str">
        <f t="shared" si="939"/>
        <v>0m</v>
      </c>
      <c r="AQ213" s="189" t="str">
        <f t="shared" si="940"/>
        <v>点</v>
      </c>
      <c r="AR213" s="164">
        <f t="shared" si="941"/>
        <v>0</v>
      </c>
      <c r="AS213" s="144" t="str">
        <f t="shared" si="942"/>
        <v/>
      </c>
      <c r="AT213" s="164">
        <f t="shared" si="943"/>
        <v>0</v>
      </c>
      <c r="AU213" s="164">
        <f t="shared" si="944"/>
        <v>0</v>
      </c>
      <c r="AV213" s="164">
        <f t="shared" si="945"/>
        <v>0</v>
      </c>
      <c r="AW213" s="458"/>
      <c r="AX213" s="458"/>
      <c r="AY213" s="455"/>
      <c r="AZ213" s="575"/>
      <c r="BA213" s="145" t="str">
        <f t="shared" si="914"/>
        <v/>
      </c>
      <c r="BB213" s="145" t="str">
        <f t="shared" si="915"/>
        <v/>
      </c>
      <c r="BC213" s="145" t="str">
        <f t="shared" si="916"/>
        <v/>
      </c>
      <c r="BD213" s="203" t="str">
        <f>IF(J213="","",COUNTIF($BC$14:BC213,BC213))</f>
        <v/>
      </c>
      <c r="BE213" s="1" t="str">
        <f t="shared" si="946"/>
        <v/>
      </c>
      <c r="BF213" s="447"/>
      <c r="BG213" s="447"/>
      <c r="BH213" s="447"/>
      <c r="BI213" s="447"/>
      <c r="BJ213" s="447"/>
      <c r="BK213" s="449"/>
      <c r="BL213" s="447"/>
      <c r="BM213" s="447"/>
      <c r="BP213" s="449"/>
      <c r="BQ213" s="447"/>
      <c r="BR213" s="447"/>
      <c r="BS213" s="447"/>
      <c r="BT213" s="447"/>
      <c r="BU213" s="447"/>
      <c r="BV213" s="447"/>
    </row>
    <row r="214" spans="1:74" s="1" customFormat="1" ht="18" customHeight="1" thickBot="1">
      <c r="A214" s="524"/>
      <c r="B214" s="346" t="s">
        <v>32</v>
      </c>
      <c r="C214" s="347"/>
      <c r="D214" s="355"/>
      <c r="E214" s="355"/>
      <c r="F214" s="356"/>
      <c r="G214" s="555"/>
      <c r="H214" s="555"/>
      <c r="I214" s="348" t="s">
        <v>33</v>
      </c>
      <c r="J214" s="349"/>
      <c r="K214" s="340" t="str">
        <f>IF(J214&gt;0,VLOOKUP(J214,女子登録情報!$J$1:$K$22,2,0),"")</f>
        <v/>
      </c>
      <c r="L214" s="350" t="s">
        <v>34</v>
      </c>
      <c r="M214" s="351"/>
      <c r="N214" s="341" t="str">
        <f t="shared" si="907"/>
        <v/>
      </c>
      <c r="O214" s="352"/>
      <c r="P214" s="567"/>
      <c r="Q214" s="568"/>
      <c r="R214" s="569"/>
      <c r="S214" s="558"/>
      <c r="T214" s="561"/>
      <c r="W214" s="168">
        <f t="shared" si="926"/>
        <v>0</v>
      </c>
      <c r="X214" s="447"/>
      <c r="Y214" s="145" t="str">
        <f t="shared" si="909"/>
        <v/>
      </c>
      <c r="Z214" s="145" t="str">
        <f t="shared" si="910"/>
        <v/>
      </c>
      <c r="AA214" s="145" t="str">
        <f t="shared" si="911"/>
        <v/>
      </c>
      <c r="AB214" s="145" t="str">
        <f t="shared" si="912"/>
        <v/>
      </c>
      <c r="AC214" s="178">
        <f t="shared" si="927"/>
        <v>0</v>
      </c>
      <c r="AD214" s="178" t="str">
        <f t="shared" si="972"/>
        <v/>
      </c>
      <c r="AE214" s="145" t="str">
        <f t="shared" si="929"/>
        <v/>
      </c>
      <c r="AF214" s="145" t="str">
        <f t="shared" si="930"/>
        <v/>
      </c>
      <c r="AG214" s="182" t="str">
        <f t="shared" si="931"/>
        <v/>
      </c>
      <c r="AH214" s="164">
        <f t="shared" si="932"/>
        <v>0</v>
      </c>
      <c r="AJ214" s="164">
        <f t="shared" si="933"/>
        <v>0</v>
      </c>
      <c r="AK214" s="164" t="str">
        <f t="shared" si="934"/>
        <v>00000</v>
      </c>
      <c r="AL214" s="188" t="str">
        <f t="shared" si="935"/>
        <v>0秒0</v>
      </c>
      <c r="AM214" s="189">
        <f t="shared" si="936"/>
        <v>0</v>
      </c>
      <c r="AN214" s="189" t="str">
        <f t="shared" si="937"/>
        <v>0</v>
      </c>
      <c r="AO214" s="189" t="str">
        <f t="shared" si="938"/>
        <v>0</v>
      </c>
      <c r="AP214" s="189" t="str">
        <f t="shared" si="939"/>
        <v>0m</v>
      </c>
      <c r="AQ214" s="189" t="str">
        <f t="shared" si="940"/>
        <v>点</v>
      </c>
      <c r="AR214" s="164">
        <f t="shared" si="941"/>
        <v>0</v>
      </c>
      <c r="AS214" s="144" t="str">
        <f t="shared" si="942"/>
        <v/>
      </c>
      <c r="AT214" s="164">
        <f t="shared" si="943"/>
        <v>0</v>
      </c>
      <c r="AU214" s="164">
        <f t="shared" si="944"/>
        <v>0</v>
      </c>
      <c r="AV214" s="164">
        <f t="shared" si="945"/>
        <v>0</v>
      </c>
      <c r="AW214" s="459"/>
      <c r="AX214" s="459"/>
      <c r="AY214" s="456"/>
      <c r="AZ214" s="576"/>
      <c r="BA214" s="145" t="str">
        <f t="shared" si="914"/>
        <v/>
      </c>
      <c r="BB214" s="145" t="str">
        <f t="shared" si="915"/>
        <v/>
      </c>
      <c r="BC214" s="145" t="str">
        <f t="shared" si="916"/>
        <v/>
      </c>
      <c r="BD214" s="203" t="str">
        <f>IF(J214="","",COUNTIF($BC$14:BC214,BC214))</f>
        <v/>
      </c>
      <c r="BE214" s="1" t="str">
        <f t="shared" si="946"/>
        <v/>
      </c>
      <c r="BF214" s="447"/>
      <c r="BG214" s="447"/>
      <c r="BH214" s="447"/>
      <c r="BI214" s="447"/>
      <c r="BJ214" s="447"/>
      <c r="BK214" s="450"/>
      <c r="BL214" s="447"/>
      <c r="BM214" s="447"/>
      <c r="BP214" s="450"/>
      <c r="BQ214" s="447"/>
      <c r="BR214" s="447"/>
      <c r="BS214" s="447"/>
      <c r="BT214" s="447"/>
      <c r="BU214" s="447"/>
      <c r="BV214" s="447"/>
    </row>
    <row r="215" spans="1:74" s="1" customFormat="1" ht="18" customHeight="1" thickTop="1" thickBot="1">
      <c r="A215" s="522">
        <v>68</v>
      </c>
      <c r="B215" s="570" t="s">
        <v>1224</v>
      </c>
      <c r="C215" s="572"/>
      <c r="D215" s="572" t="str">
        <f>IF(C215&gt;0,VLOOKUP(C215,女子登録情報!$A$1:$H$2000,3,0),"")</f>
        <v/>
      </c>
      <c r="E215" s="572" t="str">
        <f>IF(C215&gt;0,VLOOKUP(C215,女子登録情報!$A$1:$H$2000,4,0),"")</f>
        <v/>
      </c>
      <c r="F215" s="337" t="str">
        <f>IF(C215&gt;0,VLOOKUP(C215,女子登録情報!$A$1:$H$2000,8,0),"")</f>
        <v/>
      </c>
      <c r="G215" s="553" t="e">
        <f>IF(F216&gt;0,VLOOKUP(F216,女子登録情報!$M$2:$N$48,2,0),"")</f>
        <v>#N/A</v>
      </c>
      <c r="H215" s="553" t="str">
        <f t="shared" ref="H215" si="973">IF(C215&gt;0,TEXT(C215,"100000000"),"000000000")</f>
        <v>000000000</v>
      </c>
      <c r="I215" s="338" t="s">
        <v>26</v>
      </c>
      <c r="J215" s="339"/>
      <c r="K215" s="340" t="str">
        <f>IF(J215&gt;0,VLOOKUP(J215,女子登録情報!$J$1:$K$22,2,0),"")</f>
        <v/>
      </c>
      <c r="L215" s="338" t="s">
        <v>29</v>
      </c>
      <c r="M215" s="185"/>
      <c r="N215" s="341" t="str">
        <f t="shared" si="907"/>
        <v/>
      </c>
      <c r="O215" s="342"/>
      <c r="P215" s="540"/>
      <c r="Q215" s="541"/>
      <c r="R215" s="542"/>
      <c r="S215" s="556"/>
      <c r="T215" s="559"/>
      <c r="W215" s="168">
        <f t="shared" si="926"/>
        <v>0</v>
      </c>
      <c r="X215" s="447" t="str">
        <f t="shared" ref="X215" si="974">IF(C215="","",C215)</f>
        <v/>
      </c>
      <c r="Y215" s="145" t="str">
        <f t="shared" si="909"/>
        <v/>
      </c>
      <c r="Z215" s="145" t="str">
        <f t="shared" si="910"/>
        <v/>
      </c>
      <c r="AA215" s="145" t="str">
        <f t="shared" si="911"/>
        <v/>
      </c>
      <c r="AB215" s="145" t="str">
        <f t="shared" si="912"/>
        <v/>
      </c>
      <c r="AC215" s="178">
        <f t="shared" si="927"/>
        <v>0</v>
      </c>
      <c r="AD215" s="178" t="str">
        <f t="shared" ref="AD215" si="975">IF(D215="","",D215)</f>
        <v/>
      </c>
      <c r="AE215" s="145" t="str">
        <f t="shared" si="929"/>
        <v/>
      </c>
      <c r="AF215" s="145" t="str">
        <f t="shared" si="930"/>
        <v/>
      </c>
      <c r="AG215" s="182" t="str">
        <f t="shared" si="931"/>
        <v/>
      </c>
      <c r="AH215" s="164">
        <f t="shared" si="932"/>
        <v>0</v>
      </c>
      <c r="AJ215" s="164">
        <f t="shared" si="933"/>
        <v>0</v>
      </c>
      <c r="AK215" s="164" t="str">
        <f t="shared" si="934"/>
        <v>00000</v>
      </c>
      <c r="AL215" s="188" t="str">
        <f t="shared" si="935"/>
        <v>0秒0</v>
      </c>
      <c r="AM215" s="189">
        <f t="shared" si="936"/>
        <v>0</v>
      </c>
      <c r="AN215" s="189" t="str">
        <f t="shared" si="937"/>
        <v>0</v>
      </c>
      <c r="AO215" s="189" t="str">
        <f t="shared" si="938"/>
        <v>0</v>
      </c>
      <c r="AP215" s="189" t="str">
        <f t="shared" si="939"/>
        <v>0m</v>
      </c>
      <c r="AQ215" s="189" t="str">
        <f t="shared" si="940"/>
        <v>点</v>
      </c>
      <c r="AR215" s="164">
        <f t="shared" si="941"/>
        <v>0</v>
      </c>
      <c r="AS215" s="144" t="str">
        <f t="shared" si="942"/>
        <v/>
      </c>
      <c r="AT215" s="164">
        <f t="shared" si="943"/>
        <v>0</v>
      </c>
      <c r="AU215" s="164">
        <f t="shared" si="944"/>
        <v>0</v>
      </c>
      <c r="AV215" s="164">
        <f t="shared" si="945"/>
        <v>0</v>
      </c>
      <c r="AW215" s="457">
        <f>IF(S215="",0,COUNTA($S$14:S217))</f>
        <v>0</v>
      </c>
      <c r="AX215" s="457">
        <f>IF(T215="",0,COUNTA($T$14:T217))</f>
        <v>0</v>
      </c>
      <c r="AY215" s="454">
        <f>IF(OR($K215="20200",$K216="20200",$K217="20200"),COUNTIF($K$14:K217,"20200"),0)</f>
        <v>0</v>
      </c>
      <c r="AZ215" s="574">
        <f>IF($AY215=0,0,INDEX($M215:$M217,MATCH("20200",$K215:$K217,0),1))</f>
        <v>0</v>
      </c>
      <c r="BA215" s="145" t="str">
        <f t="shared" si="914"/>
        <v/>
      </c>
      <c r="BB215" s="145" t="str">
        <f t="shared" si="915"/>
        <v/>
      </c>
      <c r="BC215" s="145" t="str">
        <f t="shared" si="916"/>
        <v/>
      </c>
      <c r="BD215" s="203" t="str">
        <f>IF(J215="","",COUNTIF($BC$14:BC215,BC215))</f>
        <v/>
      </c>
      <c r="BE215" s="1" t="str">
        <f t="shared" si="946"/>
        <v/>
      </c>
      <c r="BF215" s="447" t="str">
        <f>IF(D215="","",COUNTIF($AD$14:AD215,AD215))</f>
        <v/>
      </c>
      <c r="BG215" s="447">
        <f t="shared" ref="BG215" si="976">IF(BF215=1,BF215,0)</f>
        <v>0</v>
      </c>
      <c r="BH215" s="447" t="str">
        <f t="shared" ref="BH215:BJ215" si="977">IF(D215="","",$BL215)</f>
        <v/>
      </c>
      <c r="BI215" s="447" t="str">
        <f t="shared" si="977"/>
        <v/>
      </c>
      <c r="BJ215" s="447" t="str">
        <f t="shared" si="977"/>
        <v/>
      </c>
      <c r="BK215" s="448" t="str">
        <f t="shared" ref="BK215" si="978">IFERROR(IF(G215="","",BL215),"")</f>
        <v/>
      </c>
      <c r="BL215" s="447">
        <v>68</v>
      </c>
      <c r="BM215" s="447">
        <f t="shared" ref="BM215" si="979">IF(C215&gt;0,"",IF(COUNTIF(BH215:BK217,BL215)=4,"",1))</f>
        <v>1</v>
      </c>
      <c r="BP215" s="448" t="str">
        <f t="shared" ref="BP215" si="980">IF(AD215="","",IF(AND(COUNTA(J215:J217)=0,COUNTA(S215:T217)=0),1,""))</f>
        <v/>
      </c>
      <c r="BQ215" s="447">
        <f t="shared" ref="BQ215" si="981">IF(AND($AD215="",COUNTA(S215)&gt;0),1,0)</f>
        <v>0</v>
      </c>
      <c r="BR215" s="447">
        <f t="shared" ref="BR215" si="982">IF(AND($AD215="",COUNTA(T215)&gt;0),1,0)</f>
        <v>0</v>
      </c>
      <c r="BS215" s="447" t="str">
        <f t="shared" ref="BS215" si="983">D215&amp;"-"&amp;S215</f>
        <v>-</v>
      </c>
      <c r="BT215" s="447" t="str">
        <f>IF(S215="","",COUNTIF($BS$14:BS215,BS215))</f>
        <v/>
      </c>
      <c r="BU215" s="447" t="str">
        <f t="shared" ref="BU215" si="984">D215&amp;"-"&amp;T215</f>
        <v>-</v>
      </c>
      <c r="BV215" s="447" t="str">
        <f>IF(T215="","",COUNTIF($BU$14:BU215,BU215))</f>
        <v/>
      </c>
    </row>
    <row r="216" spans="1:74" s="1" customFormat="1" ht="18" customHeight="1" thickBot="1">
      <c r="A216" s="523"/>
      <c r="B216" s="571"/>
      <c r="C216" s="573"/>
      <c r="D216" s="573"/>
      <c r="E216" s="573"/>
      <c r="F216" s="343" t="str">
        <f>IF(C215&gt;0,VLOOKUP(C215,女子登録情報!$A$1:$H$2000,5,0),"")</f>
        <v/>
      </c>
      <c r="G216" s="554"/>
      <c r="H216" s="554"/>
      <c r="I216" s="344" t="s">
        <v>30</v>
      </c>
      <c r="J216" s="339"/>
      <c r="K216" s="340" t="str">
        <f>IF(J216&gt;0,VLOOKUP(J216,女子登録情報!$J$1:$K$22,2,0),"")</f>
        <v/>
      </c>
      <c r="L216" s="344" t="s">
        <v>31</v>
      </c>
      <c r="M216" s="345"/>
      <c r="N216" s="341" t="str">
        <f t="shared" si="907"/>
        <v/>
      </c>
      <c r="O216" s="342"/>
      <c r="P216" s="562"/>
      <c r="Q216" s="563"/>
      <c r="R216" s="564"/>
      <c r="S216" s="557"/>
      <c r="T216" s="560"/>
      <c r="W216" s="168">
        <f t="shared" si="926"/>
        <v>0</v>
      </c>
      <c r="X216" s="447"/>
      <c r="Y216" s="145" t="str">
        <f t="shared" si="909"/>
        <v/>
      </c>
      <c r="Z216" s="145" t="str">
        <f t="shared" si="910"/>
        <v/>
      </c>
      <c r="AA216" s="145" t="str">
        <f t="shared" si="911"/>
        <v/>
      </c>
      <c r="AB216" s="145" t="str">
        <f t="shared" si="912"/>
        <v/>
      </c>
      <c r="AC216" s="178">
        <f t="shared" si="927"/>
        <v>0</v>
      </c>
      <c r="AD216" s="178" t="str">
        <f t="shared" ref="AD216:AD217" si="985">AD215</f>
        <v/>
      </c>
      <c r="AE216" s="145" t="str">
        <f t="shared" si="929"/>
        <v/>
      </c>
      <c r="AF216" s="145" t="str">
        <f t="shared" si="930"/>
        <v/>
      </c>
      <c r="AG216" s="182" t="str">
        <f t="shared" si="931"/>
        <v/>
      </c>
      <c r="AH216" s="164">
        <f t="shared" si="932"/>
        <v>0</v>
      </c>
      <c r="AJ216" s="164">
        <f t="shared" si="933"/>
        <v>0</v>
      </c>
      <c r="AK216" s="164" t="str">
        <f t="shared" si="934"/>
        <v>00000</v>
      </c>
      <c r="AL216" s="188" t="str">
        <f t="shared" si="935"/>
        <v>0秒0</v>
      </c>
      <c r="AM216" s="189">
        <f t="shared" si="936"/>
        <v>0</v>
      </c>
      <c r="AN216" s="189" t="str">
        <f t="shared" si="937"/>
        <v>0</v>
      </c>
      <c r="AO216" s="189" t="str">
        <f t="shared" si="938"/>
        <v>0</v>
      </c>
      <c r="AP216" s="189" t="str">
        <f t="shared" si="939"/>
        <v>0m</v>
      </c>
      <c r="AQ216" s="189" t="str">
        <f t="shared" si="940"/>
        <v>点</v>
      </c>
      <c r="AR216" s="164">
        <f t="shared" si="941"/>
        <v>0</v>
      </c>
      <c r="AS216" s="144" t="str">
        <f t="shared" si="942"/>
        <v/>
      </c>
      <c r="AT216" s="164">
        <f t="shared" si="943"/>
        <v>0</v>
      </c>
      <c r="AU216" s="164">
        <f t="shared" si="944"/>
        <v>0</v>
      </c>
      <c r="AV216" s="164">
        <f t="shared" si="945"/>
        <v>0</v>
      </c>
      <c r="AW216" s="458"/>
      <c r="AX216" s="458"/>
      <c r="AY216" s="455"/>
      <c r="AZ216" s="575"/>
      <c r="BA216" s="145" t="str">
        <f t="shared" si="914"/>
        <v/>
      </c>
      <c r="BB216" s="145" t="str">
        <f t="shared" si="915"/>
        <v/>
      </c>
      <c r="BC216" s="145" t="str">
        <f t="shared" si="916"/>
        <v/>
      </c>
      <c r="BD216" s="203" t="str">
        <f>IF(J216="","",COUNTIF($BC$14:BC216,BC216))</f>
        <v/>
      </c>
      <c r="BE216" s="1" t="str">
        <f t="shared" si="946"/>
        <v/>
      </c>
      <c r="BF216" s="447"/>
      <c r="BG216" s="447"/>
      <c r="BH216" s="447"/>
      <c r="BI216" s="447"/>
      <c r="BJ216" s="447"/>
      <c r="BK216" s="449"/>
      <c r="BL216" s="447"/>
      <c r="BM216" s="447"/>
      <c r="BP216" s="449"/>
      <c r="BQ216" s="447"/>
      <c r="BR216" s="447"/>
      <c r="BS216" s="447"/>
      <c r="BT216" s="447"/>
      <c r="BU216" s="447"/>
      <c r="BV216" s="447"/>
    </row>
    <row r="217" spans="1:74" s="1" customFormat="1" ht="18" customHeight="1" thickBot="1">
      <c r="A217" s="524"/>
      <c r="B217" s="346" t="s">
        <v>32</v>
      </c>
      <c r="C217" s="347"/>
      <c r="D217" s="355"/>
      <c r="E217" s="355"/>
      <c r="F217" s="356"/>
      <c r="G217" s="555"/>
      <c r="H217" s="555"/>
      <c r="I217" s="348" t="s">
        <v>33</v>
      </c>
      <c r="J217" s="349"/>
      <c r="K217" s="340" t="str">
        <f>IF(J217&gt;0,VLOOKUP(J217,女子登録情報!$J$1:$K$22,2,0),"")</f>
        <v/>
      </c>
      <c r="L217" s="350" t="s">
        <v>34</v>
      </c>
      <c r="M217" s="351"/>
      <c r="N217" s="341" t="str">
        <f t="shared" si="907"/>
        <v/>
      </c>
      <c r="O217" s="352"/>
      <c r="P217" s="567"/>
      <c r="Q217" s="568"/>
      <c r="R217" s="569"/>
      <c r="S217" s="558"/>
      <c r="T217" s="561"/>
      <c r="W217" s="168">
        <f t="shared" si="926"/>
        <v>0</v>
      </c>
      <c r="X217" s="447"/>
      <c r="Y217" s="145" t="str">
        <f t="shared" si="909"/>
        <v/>
      </c>
      <c r="Z217" s="145" t="str">
        <f t="shared" si="910"/>
        <v/>
      </c>
      <c r="AA217" s="145" t="str">
        <f t="shared" si="911"/>
        <v/>
      </c>
      <c r="AB217" s="145" t="str">
        <f t="shared" si="912"/>
        <v/>
      </c>
      <c r="AC217" s="178">
        <f t="shared" si="927"/>
        <v>0</v>
      </c>
      <c r="AD217" s="178" t="str">
        <f t="shared" si="985"/>
        <v/>
      </c>
      <c r="AE217" s="145" t="str">
        <f t="shared" si="929"/>
        <v/>
      </c>
      <c r="AF217" s="145" t="str">
        <f t="shared" si="930"/>
        <v/>
      </c>
      <c r="AG217" s="182" t="str">
        <f t="shared" si="931"/>
        <v/>
      </c>
      <c r="AH217" s="164">
        <f t="shared" si="932"/>
        <v>0</v>
      </c>
      <c r="AJ217" s="164">
        <f t="shared" si="933"/>
        <v>0</v>
      </c>
      <c r="AK217" s="164" t="str">
        <f t="shared" si="934"/>
        <v>00000</v>
      </c>
      <c r="AL217" s="188" t="str">
        <f t="shared" si="935"/>
        <v>0秒0</v>
      </c>
      <c r="AM217" s="189">
        <f t="shared" si="936"/>
        <v>0</v>
      </c>
      <c r="AN217" s="189" t="str">
        <f t="shared" si="937"/>
        <v>0</v>
      </c>
      <c r="AO217" s="189" t="str">
        <f t="shared" si="938"/>
        <v>0</v>
      </c>
      <c r="AP217" s="189" t="str">
        <f t="shared" si="939"/>
        <v>0m</v>
      </c>
      <c r="AQ217" s="189" t="str">
        <f t="shared" si="940"/>
        <v>点</v>
      </c>
      <c r="AR217" s="164">
        <f t="shared" si="941"/>
        <v>0</v>
      </c>
      <c r="AS217" s="144" t="str">
        <f t="shared" si="942"/>
        <v/>
      </c>
      <c r="AT217" s="164">
        <f t="shared" si="943"/>
        <v>0</v>
      </c>
      <c r="AU217" s="164">
        <f t="shared" si="944"/>
        <v>0</v>
      </c>
      <c r="AV217" s="164">
        <f t="shared" si="945"/>
        <v>0</v>
      </c>
      <c r="AW217" s="459"/>
      <c r="AX217" s="459"/>
      <c r="AY217" s="456"/>
      <c r="AZ217" s="576"/>
      <c r="BA217" s="145" t="str">
        <f t="shared" si="914"/>
        <v/>
      </c>
      <c r="BB217" s="145" t="str">
        <f t="shared" si="915"/>
        <v/>
      </c>
      <c r="BC217" s="145" t="str">
        <f t="shared" si="916"/>
        <v/>
      </c>
      <c r="BD217" s="203" t="str">
        <f>IF(J217="","",COUNTIF($BC$14:BC217,BC217))</f>
        <v/>
      </c>
      <c r="BE217" s="1" t="str">
        <f t="shared" si="946"/>
        <v/>
      </c>
      <c r="BF217" s="447"/>
      <c r="BG217" s="447"/>
      <c r="BH217" s="447"/>
      <c r="BI217" s="447"/>
      <c r="BJ217" s="447"/>
      <c r="BK217" s="450"/>
      <c r="BL217" s="447"/>
      <c r="BM217" s="447"/>
      <c r="BP217" s="450"/>
      <c r="BQ217" s="447"/>
      <c r="BR217" s="447"/>
      <c r="BS217" s="447"/>
      <c r="BT217" s="447"/>
      <c r="BU217" s="447"/>
      <c r="BV217" s="447"/>
    </row>
    <row r="218" spans="1:74" s="1" customFormat="1" ht="18" customHeight="1" thickTop="1" thickBot="1">
      <c r="A218" s="522">
        <v>69</v>
      </c>
      <c r="B218" s="570" t="s">
        <v>1224</v>
      </c>
      <c r="C218" s="572"/>
      <c r="D218" s="572" t="str">
        <f>IF(C218&gt;0,VLOOKUP(C218,女子登録情報!$A$1:$H$2000,3,0),"")</f>
        <v/>
      </c>
      <c r="E218" s="572" t="str">
        <f>IF(C218&gt;0,VLOOKUP(C218,女子登録情報!$A$1:$H$2000,4,0),"")</f>
        <v/>
      </c>
      <c r="F218" s="337" t="str">
        <f>IF(C218&gt;0,VLOOKUP(C218,女子登録情報!$A$1:$H$2000,8,0),"")</f>
        <v/>
      </c>
      <c r="G218" s="553" t="e">
        <f>IF(F219&gt;0,VLOOKUP(F219,女子登録情報!$M$2:$N$48,2,0),"")</f>
        <v>#N/A</v>
      </c>
      <c r="H218" s="553" t="str">
        <f t="shared" ref="H218" si="986">IF(C218&gt;0,TEXT(C218,"100000000"),"000000000")</f>
        <v>000000000</v>
      </c>
      <c r="I218" s="338" t="s">
        <v>26</v>
      </c>
      <c r="J218" s="339"/>
      <c r="K218" s="340" t="str">
        <f>IF(J218&gt;0,VLOOKUP(J218,女子登録情報!$J$1:$K$22,2,0),"")</f>
        <v/>
      </c>
      <c r="L218" s="338" t="s">
        <v>29</v>
      </c>
      <c r="M218" s="185"/>
      <c r="N218" s="341" t="str">
        <f t="shared" si="907"/>
        <v/>
      </c>
      <c r="O218" s="342"/>
      <c r="P218" s="540"/>
      <c r="Q218" s="541"/>
      <c r="R218" s="542"/>
      <c r="S218" s="556"/>
      <c r="T218" s="559"/>
      <c r="W218" s="168">
        <f t="shared" si="926"/>
        <v>0</v>
      </c>
      <c r="X218" s="447" t="str">
        <f t="shared" ref="X218" si="987">IF(C218="","",C218)</f>
        <v/>
      </c>
      <c r="Y218" s="145" t="str">
        <f t="shared" si="909"/>
        <v/>
      </c>
      <c r="Z218" s="145" t="str">
        <f t="shared" si="910"/>
        <v/>
      </c>
      <c r="AA218" s="145" t="str">
        <f t="shared" si="911"/>
        <v/>
      </c>
      <c r="AB218" s="145" t="str">
        <f t="shared" si="912"/>
        <v/>
      </c>
      <c r="AC218" s="178">
        <f t="shared" si="927"/>
        <v>0</v>
      </c>
      <c r="AD218" s="178" t="str">
        <f t="shared" ref="AD218" si="988">IF(D218="","",D218)</f>
        <v/>
      </c>
      <c r="AE218" s="145" t="str">
        <f t="shared" si="929"/>
        <v/>
      </c>
      <c r="AF218" s="145" t="str">
        <f t="shared" si="930"/>
        <v/>
      </c>
      <c r="AG218" s="182" t="str">
        <f t="shared" si="931"/>
        <v/>
      </c>
      <c r="AH218" s="164">
        <f t="shared" si="932"/>
        <v>0</v>
      </c>
      <c r="AJ218" s="164">
        <f t="shared" si="933"/>
        <v>0</v>
      </c>
      <c r="AK218" s="164" t="str">
        <f t="shared" si="934"/>
        <v>00000</v>
      </c>
      <c r="AL218" s="188" t="str">
        <f t="shared" si="935"/>
        <v>0秒0</v>
      </c>
      <c r="AM218" s="189">
        <f t="shared" si="936"/>
        <v>0</v>
      </c>
      <c r="AN218" s="189" t="str">
        <f t="shared" si="937"/>
        <v>0</v>
      </c>
      <c r="AO218" s="189" t="str">
        <f t="shared" si="938"/>
        <v>0</v>
      </c>
      <c r="AP218" s="189" t="str">
        <f t="shared" si="939"/>
        <v>0m</v>
      </c>
      <c r="AQ218" s="189" t="str">
        <f t="shared" si="940"/>
        <v>点</v>
      </c>
      <c r="AR218" s="164">
        <f t="shared" si="941"/>
        <v>0</v>
      </c>
      <c r="AS218" s="144" t="str">
        <f t="shared" si="942"/>
        <v/>
      </c>
      <c r="AT218" s="164">
        <f t="shared" si="943"/>
        <v>0</v>
      </c>
      <c r="AU218" s="164">
        <f t="shared" si="944"/>
        <v>0</v>
      </c>
      <c r="AV218" s="164">
        <f t="shared" si="945"/>
        <v>0</v>
      </c>
      <c r="AW218" s="457">
        <f>IF(S218="",0,COUNTA($S$14:S220))</f>
        <v>0</v>
      </c>
      <c r="AX218" s="457">
        <f>IF(T218="",0,COUNTA($T$14:T220))</f>
        <v>0</v>
      </c>
      <c r="AY218" s="454">
        <f>IF(OR($K218="20200",$K219="20200",$K220="20200"),COUNTIF($K$14:K220,"20200"),0)</f>
        <v>0</v>
      </c>
      <c r="AZ218" s="574">
        <f>IF($AY218=0,0,INDEX($M218:$M220,MATCH("20200",$K218:$K220,0),1))</f>
        <v>0</v>
      </c>
      <c r="BA218" s="145" t="str">
        <f t="shared" si="914"/>
        <v/>
      </c>
      <c r="BB218" s="145" t="str">
        <f t="shared" si="915"/>
        <v/>
      </c>
      <c r="BC218" s="145" t="str">
        <f t="shared" si="916"/>
        <v/>
      </c>
      <c r="BD218" s="203" t="str">
        <f>IF(J218="","",COUNTIF($BC$14:BC218,BC218))</f>
        <v/>
      </c>
      <c r="BE218" s="1" t="str">
        <f t="shared" si="946"/>
        <v/>
      </c>
      <c r="BF218" s="447" t="str">
        <f>IF(D218="","",COUNTIF($AD$14:AD218,AD218))</f>
        <v/>
      </c>
      <c r="BG218" s="447">
        <f t="shared" ref="BG218" si="989">IF(BF218=1,BF218,0)</f>
        <v>0</v>
      </c>
      <c r="BH218" s="447" t="str">
        <f t="shared" ref="BH218:BJ218" si="990">IF(D218="","",$BL218)</f>
        <v/>
      </c>
      <c r="BI218" s="447" t="str">
        <f t="shared" si="990"/>
        <v/>
      </c>
      <c r="BJ218" s="447" t="str">
        <f t="shared" si="990"/>
        <v/>
      </c>
      <c r="BK218" s="448" t="str">
        <f t="shared" ref="BK218" si="991">IFERROR(IF(G218="","",BL218),"")</f>
        <v/>
      </c>
      <c r="BL218" s="447">
        <v>69</v>
      </c>
      <c r="BM218" s="447">
        <f t="shared" ref="BM218" si="992">IF(C218&gt;0,"",IF(COUNTIF(BH218:BK220,BL218)=4,"",1))</f>
        <v>1</v>
      </c>
      <c r="BP218" s="448" t="str">
        <f t="shared" ref="BP218" si="993">IF(AD218="","",IF(AND(COUNTA(J218:J220)=0,COUNTA(S218:T220)=0),1,""))</f>
        <v/>
      </c>
      <c r="BQ218" s="447">
        <f t="shared" ref="BQ218" si="994">IF(AND($AD218="",COUNTA(S218)&gt;0),1,0)</f>
        <v>0</v>
      </c>
      <c r="BR218" s="447">
        <f t="shared" ref="BR218" si="995">IF(AND($AD218="",COUNTA(T218)&gt;0),1,0)</f>
        <v>0</v>
      </c>
      <c r="BS218" s="447" t="str">
        <f t="shared" ref="BS218" si="996">D218&amp;"-"&amp;S218</f>
        <v>-</v>
      </c>
      <c r="BT218" s="447" t="str">
        <f>IF(S218="","",COUNTIF($BS$14:BS218,BS218))</f>
        <v/>
      </c>
      <c r="BU218" s="447" t="str">
        <f t="shared" ref="BU218" si="997">D218&amp;"-"&amp;T218</f>
        <v>-</v>
      </c>
      <c r="BV218" s="447" t="str">
        <f>IF(T218="","",COUNTIF($BU$14:BU218,BU218))</f>
        <v/>
      </c>
    </row>
    <row r="219" spans="1:74" s="1" customFormat="1" ht="18" customHeight="1" thickBot="1">
      <c r="A219" s="523"/>
      <c r="B219" s="571"/>
      <c r="C219" s="573"/>
      <c r="D219" s="573"/>
      <c r="E219" s="573"/>
      <c r="F219" s="343" t="str">
        <f>IF(C218&gt;0,VLOOKUP(C218,女子登録情報!$A$1:$H$2000,5,0),"")</f>
        <v/>
      </c>
      <c r="G219" s="554"/>
      <c r="H219" s="554"/>
      <c r="I219" s="344" t="s">
        <v>30</v>
      </c>
      <c r="J219" s="339"/>
      <c r="K219" s="340" t="str">
        <f>IF(J219&gt;0,VLOOKUP(J219,女子登録情報!$J$1:$K$22,2,0),"")</f>
        <v/>
      </c>
      <c r="L219" s="344" t="s">
        <v>31</v>
      </c>
      <c r="M219" s="345"/>
      <c r="N219" s="341" t="str">
        <f t="shared" si="907"/>
        <v/>
      </c>
      <c r="O219" s="342"/>
      <c r="P219" s="562"/>
      <c r="Q219" s="563"/>
      <c r="R219" s="564"/>
      <c r="S219" s="557"/>
      <c r="T219" s="560"/>
      <c r="W219" s="168">
        <f t="shared" si="926"/>
        <v>0</v>
      </c>
      <c r="X219" s="447"/>
      <c r="Y219" s="145" t="str">
        <f t="shared" si="909"/>
        <v/>
      </c>
      <c r="Z219" s="145" t="str">
        <f t="shared" si="910"/>
        <v/>
      </c>
      <c r="AA219" s="145" t="str">
        <f t="shared" si="911"/>
        <v/>
      </c>
      <c r="AB219" s="145" t="str">
        <f t="shared" si="912"/>
        <v/>
      </c>
      <c r="AC219" s="178">
        <f t="shared" si="927"/>
        <v>0</v>
      </c>
      <c r="AD219" s="178" t="str">
        <f t="shared" ref="AD219:AD220" si="998">AD218</f>
        <v/>
      </c>
      <c r="AE219" s="145" t="str">
        <f t="shared" si="929"/>
        <v/>
      </c>
      <c r="AF219" s="145" t="str">
        <f t="shared" si="930"/>
        <v/>
      </c>
      <c r="AG219" s="182" t="str">
        <f t="shared" si="931"/>
        <v/>
      </c>
      <c r="AH219" s="164">
        <f t="shared" si="932"/>
        <v>0</v>
      </c>
      <c r="AJ219" s="164">
        <f t="shared" si="933"/>
        <v>0</v>
      </c>
      <c r="AK219" s="164" t="str">
        <f t="shared" si="934"/>
        <v>00000</v>
      </c>
      <c r="AL219" s="188" t="str">
        <f t="shared" si="935"/>
        <v>0秒0</v>
      </c>
      <c r="AM219" s="189">
        <f t="shared" si="936"/>
        <v>0</v>
      </c>
      <c r="AN219" s="189" t="str">
        <f t="shared" si="937"/>
        <v>0</v>
      </c>
      <c r="AO219" s="189" t="str">
        <f t="shared" si="938"/>
        <v>0</v>
      </c>
      <c r="AP219" s="189" t="str">
        <f t="shared" si="939"/>
        <v>0m</v>
      </c>
      <c r="AQ219" s="189" t="str">
        <f t="shared" si="940"/>
        <v>点</v>
      </c>
      <c r="AR219" s="164">
        <f t="shared" si="941"/>
        <v>0</v>
      </c>
      <c r="AS219" s="144" t="str">
        <f t="shared" si="942"/>
        <v/>
      </c>
      <c r="AT219" s="164">
        <f t="shared" si="943"/>
        <v>0</v>
      </c>
      <c r="AU219" s="164">
        <f t="shared" si="944"/>
        <v>0</v>
      </c>
      <c r="AV219" s="164">
        <f t="shared" si="945"/>
        <v>0</v>
      </c>
      <c r="AW219" s="458"/>
      <c r="AX219" s="458"/>
      <c r="AY219" s="455"/>
      <c r="AZ219" s="575"/>
      <c r="BA219" s="145" t="str">
        <f t="shared" si="914"/>
        <v/>
      </c>
      <c r="BB219" s="145" t="str">
        <f t="shared" si="915"/>
        <v/>
      </c>
      <c r="BC219" s="145" t="str">
        <f t="shared" si="916"/>
        <v/>
      </c>
      <c r="BD219" s="203" t="str">
        <f>IF(J219="","",COUNTIF($BC$14:BC219,BC219))</f>
        <v/>
      </c>
      <c r="BE219" s="1" t="str">
        <f t="shared" si="946"/>
        <v/>
      </c>
      <c r="BF219" s="447"/>
      <c r="BG219" s="447"/>
      <c r="BH219" s="447"/>
      <c r="BI219" s="447"/>
      <c r="BJ219" s="447"/>
      <c r="BK219" s="449"/>
      <c r="BL219" s="447"/>
      <c r="BM219" s="447"/>
      <c r="BP219" s="449"/>
      <c r="BQ219" s="447"/>
      <c r="BR219" s="447"/>
      <c r="BS219" s="447"/>
      <c r="BT219" s="447"/>
      <c r="BU219" s="447"/>
      <c r="BV219" s="447"/>
    </row>
    <row r="220" spans="1:74" s="1" customFormat="1" ht="18" customHeight="1" thickBot="1">
      <c r="A220" s="524"/>
      <c r="B220" s="346" t="s">
        <v>32</v>
      </c>
      <c r="C220" s="347"/>
      <c r="D220" s="355"/>
      <c r="E220" s="355"/>
      <c r="F220" s="356"/>
      <c r="G220" s="555"/>
      <c r="H220" s="555"/>
      <c r="I220" s="348" t="s">
        <v>33</v>
      </c>
      <c r="J220" s="349"/>
      <c r="K220" s="340" t="str">
        <f>IF(J220&gt;0,VLOOKUP(J220,女子登録情報!$J$1:$K$22,2,0),"")</f>
        <v/>
      </c>
      <c r="L220" s="350" t="s">
        <v>34</v>
      </c>
      <c r="M220" s="351"/>
      <c r="N220" s="341" t="str">
        <f t="shared" si="907"/>
        <v/>
      </c>
      <c r="O220" s="352"/>
      <c r="P220" s="567"/>
      <c r="Q220" s="568"/>
      <c r="R220" s="569"/>
      <c r="S220" s="558"/>
      <c r="T220" s="561"/>
      <c r="W220" s="168">
        <f t="shared" si="926"/>
        <v>0</v>
      </c>
      <c r="X220" s="447"/>
      <c r="Y220" s="145" t="str">
        <f t="shared" si="909"/>
        <v/>
      </c>
      <c r="Z220" s="145" t="str">
        <f t="shared" si="910"/>
        <v/>
      </c>
      <c r="AA220" s="145" t="str">
        <f t="shared" si="911"/>
        <v/>
      </c>
      <c r="AB220" s="145" t="str">
        <f t="shared" si="912"/>
        <v/>
      </c>
      <c r="AC220" s="178">
        <f t="shared" si="927"/>
        <v>0</v>
      </c>
      <c r="AD220" s="178" t="str">
        <f t="shared" si="998"/>
        <v/>
      </c>
      <c r="AE220" s="145" t="str">
        <f t="shared" si="929"/>
        <v/>
      </c>
      <c r="AF220" s="145" t="str">
        <f t="shared" si="930"/>
        <v/>
      </c>
      <c r="AG220" s="182" t="str">
        <f t="shared" si="931"/>
        <v/>
      </c>
      <c r="AH220" s="164">
        <f t="shared" si="932"/>
        <v>0</v>
      </c>
      <c r="AJ220" s="164">
        <f t="shared" si="933"/>
        <v>0</v>
      </c>
      <c r="AK220" s="164" t="str">
        <f t="shared" si="934"/>
        <v>00000</v>
      </c>
      <c r="AL220" s="188" t="str">
        <f t="shared" si="935"/>
        <v>0秒0</v>
      </c>
      <c r="AM220" s="189">
        <f t="shared" si="936"/>
        <v>0</v>
      </c>
      <c r="AN220" s="189" t="str">
        <f t="shared" si="937"/>
        <v>0</v>
      </c>
      <c r="AO220" s="189" t="str">
        <f t="shared" si="938"/>
        <v>0</v>
      </c>
      <c r="AP220" s="189" t="str">
        <f t="shared" si="939"/>
        <v>0m</v>
      </c>
      <c r="AQ220" s="189" t="str">
        <f t="shared" si="940"/>
        <v>点</v>
      </c>
      <c r="AR220" s="164">
        <f t="shared" si="941"/>
        <v>0</v>
      </c>
      <c r="AS220" s="144" t="str">
        <f t="shared" si="942"/>
        <v/>
      </c>
      <c r="AT220" s="164">
        <f t="shared" si="943"/>
        <v>0</v>
      </c>
      <c r="AU220" s="164">
        <f t="shared" si="944"/>
        <v>0</v>
      </c>
      <c r="AV220" s="164">
        <f t="shared" si="945"/>
        <v>0</v>
      </c>
      <c r="AW220" s="459"/>
      <c r="AX220" s="459"/>
      <c r="AY220" s="456"/>
      <c r="AZ220" s="576"/>
      <c r="BA220" s="145" t="str">
        <f t="shared" si="914"/>
        <v/>
      </c>
      <c r="BB220" s="145" t="str">
        <f t="shared" si="915"/>
        <v/>
      </c>
      <c r="BC220" s="145" t="str">
        <f t="shared" si="916"/>
        <v/>
      </c>
      <c r="BD220" s="203" t="str">
        <f>IF(J220="","",COUNTIF($BC$14:BC220,BC220))</f>
        <v/>
      </c>
      <c r="BE220" s="1" t="str">
        <f t="shared" si="946"/>
        <v/>
      </c>
      <c r="BF220" s="447"/>
      <c r="BG220" s="447"/>
      <c r="BH220" s="447"/>
      <c r="BI220" s="447"/>
      <c r="BJ220" s="447"/>
      <c r="BK220" s="450"/>
      <c r="BL220" s="447"/>
      <c r="BM220" s="447"/>
      <c r="BP220" s="450"/>
      <c r="BQ220" s="447"/>
      <c r="BR220" s="447"/>
      <c r="BS220" s="447"/>
      <c r="BT220" s="447"/>
      <c r="BU220" s="447"/>
      <c r="BV220" s="447"/>
    </row>
    <row r="221" spans="1:74" s="1" customFormat="1" ht="18" customHeight="1" thickTop="1" thickBot="1">
      <c r="A221" s="522">
        <v>70</v>
      </c>
      <c r="B221" s="570" t="s">
        <v>1224</v>
      </c>
      <c r="C221" s="572"/>
      <c r="D221" s="572" t="str">
        <f>IF(C221&gt;0,VLOOKUP(C221,女子登録情報!$A$1:$H$2000,3,0),"")</f>
        <v/>
      </c>
      <c r="E221" s="572" t="str">
        <f>IF(C221&gt;0,VLOOKUP(C221,女子登録情報!$A$1:$H$2000,4,0),"")</f>
        <v/>
      </c>
      <c r="F221" s="337" t="str">
        <f>IF(C221&gt;0,VLOOKUP(C221,女子登録情報!$A$1:$H$2000,8,0),"")</f>
        <v/>
      </c>
      <c r="G221" s="553" t="e">
        <f>IF(F222&gt;0,VLOOKUP(F222,女子登録情報!$M$2:$N$48,2,0),"")</f>
        <v>#N/A</v>
      </c>
      <c r="H221" s="553" t="str">
        <f t="shared" ref="H221" si="999">IF(C221&gt;0,TEXT(C221,"100000000"),"000000000")</f>
        <v>000000000</v>
      </c>
      <c r="I221" s="338" t="s">
        <v>26</v>
      </c>
      <c r="J221" s="339"/>
      <c r="K221" s="340" t="str">
        <f>IF(J221&gt;0,VLOOKUP(J221,女子登録情報!$J$1:$K$22,2,0),"")</f>
        <v/>
      </c>
      <c r="L221" s="338" t="s">
        <v>29</v>
      </c>
      <c r="M221" s="185"/>
      <c r="N221" s="341" t="str">
        <f t="shared" si="907"/>
        <v/>
      </c>
      <c r="O221" s="342"/>
      <c r="P221" s="540"/>
      <c r="Q221" s="541"/>
      <c r="R221" s="542"/>
      <c r="S221" s="556"/>
      <c r="T221" s="559"/>
      <c r="W221" s="168">
        <f t="shared" si="926"/>
        <v>0</v>
      </c>
      <c r="X221" s="447" t="str">
        <f t="shared" ref="X221" si="1000">IF(C221="","",C221)</f>
        <v/>
      </c>
      <c r="Y221" s="145" t="str">
        <f t="shared" si="909"/>
        <v/>
      </c>
      <c r="Z221" s="145" t="str">
        <f t="shared" si="910"/>
        <v/>
      </c>
      <c r="AA221" s="145" t="str">
        <f t="shared" si="911"/>
        <v/>
      </c>
      <c r="AB221" s="145" t="str">
        <f t="shared" si="912"/>
        <v/>
      </c>
      <c r="AC221" s="178">
        <f t="shared" si="927"/>
        <v>0</v>
      </c>
      <c r="AD221" s="178" t="str">
        <f t="shared" ref="AD221" si="1001">IF(D221="","",D221)</f>
        <v/>
      </c>
      <c r="AE221" s="145" t="str">
        <f t="shared" si="929"/>
        <v/>
      </c>
      <c r="AF221" s="145" t="str">
        <f t="shared" si="930"/>
        <v/>
      </c>
      <c r="AG221" s="182" t="str">
        <f t="shared" si="931"/>
        <v/>
      </c>
      <c r="AH221" s="164">
        <f t="shared" si="932"/>
        <v>0</v>
      </c>
      <c r="AJ221" s="164">
        <f t="shared" si="933"/>
        <v>0</v>
      </c>
      <c r="AK221" s="164" t="str">
        <f t="shared" si="934"/>
        <v>00000</v>
      </c>
      <c r="AL221" s="188" t="str">
        <f t="shared" si="935"/>
        <v>0秒0</v>
      </c>
      <c r="AM221" s="189">
        <f t="shared" si="936"/>
        <v>0</v>
      </c>
      <c r="AN221" s="189" t="str">
        <f t="shared" si="937"/>
        <v>0</v>
      </c>
      <c r="AO221" s="189" t="str">
        <f t="shared" si="938"/>
        <v>0</v>
      </c>
      <c r="AP221" s="189" t="str">
        <f t="shared" si="939"/>
        <v>0m</v>
      </c>
      <c r="AQ221" s="189" t="str">
        <f t="shared" si="940"/>
        <v>点</v>
      </c>
      <c r="AR221" s="164">
        <f t="shared" si="941"/>
        <v>0</v>
      </c>
      <c r="AS221" s="144" t="str">
        <f t="shared" si="942"/>
        <v/>
      </c>
      <c r="AT221" s="164">
        <f t="shared" si="943"/>
        <v>0</v>
      </c>
      <c r="AU221" s="164">
        <f t="shared" si="944"/>
        <v>0</v>
      </c>
      <c r="AV221" s="164">
        <f t="shared" si="945"/>
        <v>0</v>
      </c>
      <c r="AW221" s="457">
        <f>IF(S221="",0,COUNTA($S$14:S223))</f>
        <v>0</v>
      </c>
      <c r="AX221" s="457">
        <f>IF(T221="",0,COUNTA($T$14:T223))</f>
        <v>0</v>
      </c>
      <c r="AY221" s="454">
        <f>IF(OR($K221="20200",$K222="20200",$K223="20200"),COUNTIF($K$14:K223,"20200"),0)</f>
        <v>0</v>
      </c>
      <c r="AZ221" s="574">
        <f>IF($AY221=0,0,INDEX($M221:$M223,MATCH("20200",$K221:$K223,0),1))</f>
        <v>0</v>
      </c>
      <c r="BA221" s="145" t="str">
        <f t="shared" si="914"/>
        <v/>
      </c>
      <c r="BB221" s="145" t="str">
        <f t="shared" si="915"/>
        <v/>
      </c>
      <c r="BC221" s="145" t="str">
        <f t="shared" si="916"/>
        <v/>
      </c>
      <c r="BD221" s="203" t="str">
        <f>IF(J221="","",COUNTIF($BC$14:BC221,BC221))</f>
        <v/>
      </c>
      <c r="BE221" s="1" t="str">
        <f t="shared" si="946"/>
        <v/>
      </c>
      <c r="BF221" s="447" t="str">
        <f>IF(D221="","",COUNTIF($AD$14:AD221,AD221))</f>
        <v/>
      </c>
      <c r="BG221" s="447">
        <f t="shared" ref="BG221" si="1002">IF(BF221=1,BF221,0)</f>
        <v>0</v>
      </c>
      <c r="BH221" s="447" t="str">
        <f t="shared" ref="BH221:BJ221" si="1003">IF(D221="","",$BL221)</f>
        <v/>
      </c>
      <c r="BI221" s="447" t="str">
        <f t="shared" si="1003"/>
        <v/>
      </c>
      <c r="BJ221" s="447" t="str">
        <f t="shared" si="1003"/>
        <v/>
      </c>
      <c r="BK221" s="448" t="str">
        <f t="shared" ref="BK221" si="1004">IFERROR(IF(G221="","",BL221),"")</f>
        <v/>
      </c>
      <c r="BL221" s="447">
        <v>70</v>
      </c>
      <c r="BM221" s="447">
        <f t="shared" ref="BM221" si="1005">IF(C221&gt;0,"",IF(COUNTIF(BH221:BK223,BL221)=4,"",1))</f>
        <v>1</v>
      </c>
      <c r="BP221" s="448" t="str">
        <f t="shared" ref="BP221" si="1006">IF(AD221="","",IF(AND(COUNTA(J221:J223)=0,COUNTA(S221:T223)=0),1,""))</f>
        <v/>
      </c>
      <c r="BQ221" s="447">
        <f t="shared" ref="BQ221" si="1007">IF(AND($AD221="",COUNTA(S221)&gt;0),1,0)</f>
        <v>0</v>
      </c>
      <c r="BR221" s="447">
        <f t="shared" ref="BR221" si="1008">IF(AND($AD221="",COUNTA(T221)&gt;0),1,0)</f>
        <v>0</v>
      </c>
      <c r="BS221" s="447" t="str">
        <f t="shared" ref="BS221" si="1009">D221&amp;"-"&amp;S221</f>
        <v>-</v>
      </c>
      <c r="BT221" s="447" t="str">
        <f>IF(S221="","",COUNTIF($BS$14:BS221,BS221))</f>
        <v/>
      </c>
      <c r="BU221" s="447" t="str">
        <f t="shared" ref="BU221" si="1010">D221&amp;"-"&amp;T221</f>
        <v>-</v>
      </c>
      <c r="BV221" s="447" t="str">
        <f>IF(T221="","",COUNTIF($BU$14:BU221,BU221))</f>
        <v/>
      </c>
    </row>
    <row r="222" spans="1:74" s="1" customFormat="1" ht="18" customHeight="1" thickBot="1">
      <c r="A222" s="523"/>
      <c r="B222" s="571"/>
      <c r="C222" s="573"/>
      <c r="D222" s="573"/>
      <c r="E222" s="573"/>
      <c r="F222" s="343" t="str">
        <f>IF(C221&gt;0,VLOOKUP(C221,女子登録情報!$A$1:$H$2000,5,0),"")</f>
        <v/>
      </c>
      <c r="G222" s="554"/>
      <c r="H222" s="554"/>
      <c r="I222" s="344" t="s">
        <v>30</v>
      </c>
      <c r="J222" s="339"/>
      <c r="K222" s="340" t="str">
        <f>IF(J222&gt;0,VLOOKUP(J222,女子登録情報!$J$1:$K$22,2,0),"")</f>
        <v/>
      </c>
      <c r="L222" s="344" t="s">
        <v>31</v>
      </c>
      <c r="M222" s="345"/>
      <c r="N222" s="341" t="str">
        <f t="shared" si="907"/>
        <v/>
      </c>
      <c r="O222" s="342"/>
      <c r="P222" s="562"/>
      <c r="Q222" s="563"/>
      <c r="R222" s="564"/>
      <c r="S222" s="557"/>
      <c r="T222" s="560"/>
      <c r="W222" s="168">
        <f t="shared" si="926"/>
        <v>0</v>
      </c>
      <c r="X222" s="447"/>
      <c r="Y222" s="145" t="str">
        <f t="shared" si="909"/>
        <v/>
      </c>
      <c r="Z222" s="145" t="str">
        <f t="shared" si="910"/>
        <v/>
      </c>
      <c r="AA222" s="145" t="str">
        <f t="shared" si="911"/>
        <v/>
      </c>
      <c r="AB222" s="145" t="str">
        <f t="shared" si="912"/>
        <v/>
      </c>
      <c r="AC222" s="178">
        <f t="shared" si="927"/>
        <v>0</v>
      </c>
      <c r="AD222" s="178" t="str">
        <f t="shared" ref="AD222:AD223" si="1011">AD221</f>
        <v/>
      </c>
      <c r="AE222" s="145" t="str">
        <f t="shared" si="929"/>
        <v/>
      </c>
      <c r="AF222" s="145" t="str">
        <f t="shared" si="930"/>
        <v/>
      </c>
      <c r="AG222" s="182" t="str">
        <f t="shared" si="931"/>
        <v/>
      </c>
      <c r="AH222" s="164">
        <f t="shared" si="932"/>
        <v>0</v>
      </c>
      <c r="AJ222" s="164">
        <f t="shared" si="933"/>
        <v>0</v>
      </c>
      <c r="AK222" s="164" t="str">
        <f t="shared" si="934"/>
        <v>00000</v>
      </c>
      <c r="AL222" s="188" t="str">
        <f t="shared" si="935"/>
        <v>0秒0</v>
      </c>
      <c r="AM222" s="189">
        <f t="shared" si="936"/>
        <v>0</v>
      </c>
      <c r="AN222" s="189" t="str">
        <f t="shared" si="937"/>
        <v>0</v>
      </c>
      <c r="AO222" s="189" t="str">
        <f t="shared" si="938"/>
        <v>0</v>
      </c>
      <c r="AP222" s="189" t="str">
        <f t="shared" si="939"/>
        <v>0m</v>
      </c>
      <c r="AQ222" s="189" t="str">
        <f t="shared" si="940"/>
        <v>点</v>
      </c>
      <c r="AR222" s="164">
        <f t="shared" si="941"/>
        <v>0</v>
      </c>
      <c r="AS222" s="144" t="str">
        <f t="shared" si="942"/>
        <v/>
      </c>
      <c r="AT222" s="164">
        <f t="shared" si="943"/>
        <v>0</v>
      </c>
      <c r="AU222" s="164">
        <f t="shared" si="944"/>
        <v>0</v>
      </c>
      <c r="AV222" s="164">
        <f t="shared" si="945"/>
        <v>0</v>
      </c>
      <c r="AW222" s="458"/>
      <c r="AX222" s="458"/>
      <c r="AY222" s="455"/>
      <c r="AZ222" s="575"/>
      <c r="BA222" s="145" t="str">
        <f t="shared" si="914"/>
        <v/>
      </c>
      <c r="BB222" s="145" t="str">
        <f t="shared" si="915"/>
        <v/>
      </c>
      <c r="BC222" s="145" t="str">
        <f t="shared" si="916"/>
        <v/>
      </c>
      <c r="BD222" s="203" t="str">
        <f>IF(J222="","",COUNTIF($BC$14:BC222,BC222))</f>
        <v/>
      </c>
      <c r="BE222" s="1" t="str">
        <f t="shared" si="946"/>
        <v/>
      </c>
      <c r="BF222" s="447"/>
      <c r="BG222" s="447"/>
      <c r="BH222" s="447"/>
      <c r="BI222" s="447"/>
      <c r="BJ222" s="447"/>
      <c r="BK222" s="449"/>
      <c r="BL222" s="447"/>
      <c r="BM222" s="447"/>
      <c r="BP222" s="449"/>
      <c r="BQ222" s="447"/>
      <c r="BR222" s="447"/>
      <c r="BS222" s="447"/>
      <c r="BT222" s="447"/>
      <c r="BU222" s="447"/>
      <c r="BV222" s="447"/>
    </row>
    <row r="223" spans="1:74" s="1" customFormat="1" ht="18" customHeight="1" thickBot="1">
      <c r="A223" s="524"/>
      <c r="B223" s="346" t="s">
        <v>32</v>
      </c>
      <c r="C223" s="347"/>
      <c r="D223" s="355"/>
      <c r="E223" s="355"/>
      <c r="F223" s="356"/>
      <c r="G223" s="555"/>
      <c r="H223" s="555"/>
      <c r="I223" s="348" t="s">
        <v>33</v>
      </c>
      <c r="J223" s="349"/>
      <c r="K223" s="340" t="str">
        <f>IF(J223&gt;0,VLOOKUP(J223,女子登録情報!$J$1:$K$22,2,0),"")</f>
        <v/>
      </c>
      <c r="L223" s="350" t="s">
        <v>34</v>
      </c>
      <c r="M223" s="351"/>
      <c r="N223" s="341" t="str">
        <f t="shared" si="907"/>
        <v/>
      </c>
      <c r="O223" s="352"/>
      <c r="P223" s="567"/>
      <c r="Q223" s="568"/>
      <c r="R223" s="569"/>
      <c r="S223" s="558"/>
      <c r="T223" s="561"/>
      <c r="W223" s="168">
        <f t="shared" si="926"/>
        <v>0</v>
      </c>
      <c r="X223" s="447"/>
      <c r="Y223" s="145" t="str">
        <f t="shared" si="909"/>
        <v/>
      </c>
      <c r="Z223" s="145" t="str">
        <f t="shared" si="910"/>
        <v/>
      </c>
      <c r="AA223" s="145" t="str">
        <f t="shared" si="911"/>
        <v/>
      </c>
      <c r="AB223" s="145" t="str">
        <f t="shared" si="912"/>
        <v/>
      </c>
      <c r="AC223" s="178">
        <f t="shared" si="927"/>
        <v>0</v>
      </c>
      <c r="AD223" s="178" t="str">
        <f t="shared" si="1011"/>
        <v/>
      </c>
      <c r="AE223" s="145" t="str">
        <f t="shared" si="929"/>
        <v/>
      </c>
      <c r="AF223" s="145" t="str">
        <f t="shared" si="930"/>
        <v/>
      </c>
      <c r="AG223" s="182" t="str">
        <f t="shared" si="931"/>
        <v/>
      </c>
      <c r="AH223" s="164">
        <f t="shared" si="932"/>
        <v>0</v>
      </c>
      <c r="AJ223" s="164">
        <f t="shared" si="933"/>
        <v>0</v>
      </c>
      <c r="AK223" s="164" t="str">
        <f t="shared" si="934"/>
        <v>00000</v>
      </c>
      <c r="AL223" s="188" t="str">
        <f t="shared" si="935"/>
        <v>0秒0</v>
      </c>
      <c r="AM223" s="189">
        <f t="shared" si="936"/>
        <v>0</v>
      </c>
      <c r="AN223" s="189" t="str">
        <f t="shared" si="937"/>
        <v>0</v>
      </c>
      <c r="AO223" s="189" t="str">
        <f t="shared" si="938"/>
        <v>0</v>
      </c>
      <c r="AP223" s="189" t="str">
        <f t="shared" si="939"/>
        <v>0m</v>
      </c>
      <c r="AQ223" s="189" t="str">
        <f t="shared" si="940"/>
        <v>点</v>
      </c>
      <c r="AR223" s="164">
        <f t="shared" si="941"/>
        <v>0</v>
      </c>
      <c r="AS223" s="144" t="str">
        <f t="shared" si="942"/>
        <v/>
      </c>
      <c r="AT223" s="164">
        <f t="shared" si="943"/>
        <v>0</v>
      </c>
      <c r="AU223" s="164">
        <f t="shared" si="944"/>
        <v>0</v>
      </c>
      <c r="AV223" s="164">
        <f t="shared" si="945"/>
        <v>0</v>
      </c>
      <c r="AW223" s="459"/>
      <c r="AX223" s="459"/>
      <c r="AY223" s="456"/>
      <c r="AZ223" s="576"/>
      <c r="BA223" s="145" t="str">
        <f t="shared" si="914"/>
        <v/>
      </c>
      <c r="BB223" s="145" t="str">
        <f t="shared" si="915"/>
        <v/>
      </c>
      <c r="BC223" s="145" t="str">
        <f t="shared" si="916"/>
        <v/>
      </c>
      <c r="BD223" s="203" t="str">
        <f>IF(J223="","",COUNTIF($BC$14:BC223,BC223))</f>
        <v/>
      </c>
      <c r="BE223" s="1" t="str">
        <f t="shared" si="946"/>
        <v/>
      </c>
      <c r="BF223" s="447"/>
      <c r="BG223" s="447"/>
      <c r="BH223" s="447"/>
      <c r="BI223" s="447"/>
      <c r="BJ223" s="447"/>
      <c r="BK223" s="450"/>
      <c r="BL223" s="447"/>
      <c r="BM223" s="447"/>
      <c r="BP223" s="450"/>
      <c r="BQ223" s="447"/>
      <c r="BR223" s="447"/>
      <c r="BS223" s="447"/>
      <c r="BT223" s="447"/>
      <c r="BU223" s="447"/>
      <c r="BV223" s="447"/>
    </row>
    <row r="224" spans="1:74" s="1" customFormat="1" ht="18" customHeight="1" thickTop="1" thickBot="1">
      <c r="A224" s="522">
        <v>71</v>
      </c>
      <c r="B224" s="570" t="s">
        <v>1224</v>
      </c>
      <c r="C224" s="572"/>
      <c r="D224" s="572" t="str">
        <f>IF(C224&gt;0,VLOOKUP(C224,女子登録情報!$A$1:$H$2000,3,0),"")</f>
        <v/>
      </c>
      <c r="E224" s="572" t="str">
        <f>IF(C224&gt;0,VLOOKUP(C224,女子登録情報!$A$1:$H$2000,4,0),"")</f>
        <v/>
      </c>
      <c r="F224" s="337" t="str">
        <f>IF(C224&gt;0,VLOOKUP(C224,女子登録情報!$A$1:$H$2000,8,0),"")</f>
        <v/>
      </c>
      <c r="G224" s="553" t="e">
        <f>IF(F225&gt;0,VLOOKUP(F225,女子登録情報!$M$2:$N$48,2,0),"")</f>
        <v>#N/A</v>
      </c>
      <c r="H224" s="553" t="str">
        <f t="shared" ref="H224" si="1012">IF(C224&gt;0,TEXT(C224,"100000000"),"000000000")</f>
        <v>000000000</v>
      </c>
      <c r="I224" s="338" t="s">
        <v>26</v>
      </c>
      <c r="J224" s="339"/>
      <c r="K224" s="340" t="str">
        <f>IF(J224&gt;0,VLOOKUP(J224,女子登録情報!$J$1:$K$22,2,0),"")</f>
        <v/>
      </c>
      <c r="L224" s="338" t="s">
        <v>29</v>
      </c>
      <c r="M224" s="185"/>
      <c r="N224" s="341" t="str">
        <f t="shared" si="907"/>
        <v/>
      </c>
      <c r="O224" s="342"/>
      <c r="P224" s="540"/>
      <c r="Q224" s="541"/>
      <c r="R224" s="542"/>
      <c r="S224" s="556"/>
      <c r="T224" s="559"/>
      <c r="W224" s="168">
        <f t="shared" si="926"/>
        <v>0</v>
      </c>
      <c r="X224" s="447" t="str">
        <f t="shared" ref="X224" si="1013">IF(C224="","",C224)</f>
        <v/>
      </c>
      <c r="Y224" s="145" t="str">
        <f t="shared" si="909"/>
        <v/>
      </c>
      <c r="Z224" s="145" t="str">
        <f t="shared" si="910"/>
        <v/>
      </c>
      <c r="AA224" s="145" t="str">
        <f t="shared" si="911"/>
        <v/>
      </c>
      <c r="AB224" s="145" t="str">
        <f t="shared" si="912"/>
        <v/>
      </c>
      <c r="AC224" s="178">
        <f t="shared" si="927"/>
        <v>0</v>
      </c>
      <c r="AD224" s="178" t="str">
        <f t="shared" ref="AD224" si="1014">IF(D224="","",D224)</f>
        <v/>
      </c>
      <c r="AE224" s="145" t="str">
        <f t="shared" si="929"/>
        <v/>
      </c>
      <c r="AF224" s="145" t="str">
        <f t="shared" si="930"/>
        <v/>
      </c>
      <c r="AG224" s="182" t="str">
        <f t="shared" si="931"/>
        <v/>
      </c>
      <c r="AH224" s="164">
        <f t="shared" si="932"/>
        <v>0</v>
      </c>
      <c r="AJ224" s="164">
        <f t="shared" si="933"/>
        <v>0</v>
      </c>
      <c r="AK224" s="164" t="str">
        <f t="shared" si="934"/>
        <v>00000</v>
      </c>
      <c r="AL224" s="188" t="str">
        <f t="shared" si="935"/>
        <v>0秒0</v>
      </c>
      <c r="AM224" s="189">
        <f t="shared" si="936"/>
        <v>0</v>
      </c>
      <c r="AN224" s="189" t="str">
        <f t="shared" si="937"/>
        <v>0</v>
      </c>
      <c r="AO224" s="189" t="str">
        <f t="shared" si="938"/>
        <v>0</v>
      </c>
      <c r="AP224" s="189" t="str">
        <f t="shared" si="939"/>
        <v>0m</v>
      </c>
      <c r="AQ224" s="189" t="str">
        <f t="shared" si="940"/>
        <v>点</v>
      </c>
      <c r="AR224" s="164">
        <f t="shared" si="941"/>
        <v>0</v>
      </c>
      <c r="AS224" s="144" t="str">
        <f t="shared" si="942"/>
        <v/>
      </c>
      <c r="AT224" s="164">
        <f t="shared" si="943"/>
        <v>0</v>
      </c>
      <c r="AU224" s="164">
        <f t="shared" si="944"/>
        <v>0</v>
      </c>
      <c r="AV224" s="164">
        <f t="shared" si="945"/>
        <v>0</v>
      </c>
      <c r="AW224" s="457">
        <f>IF(S224="",0,COUNTA($S$14:S226))</f>
        <v>0</v>
      </c>
      <c r="AX224" s="457">
        <f>IF(T224="",0,COUNTA($T$14:T226))</f>
        <v>0</v>
      </c>
      <c r="AY224" s="454">
        <f>IF(OR($K224="20200",$K225="20200",$K226="20200"),COUNTIF($K$14:K226,"20200"),0)</f>
        <v>0</v>
      </c>
      <c r="AZ224" s="574">
        <f>IF($AY224=0,0,INDEX($M224:$M226,MATCH("20200",$K224:$K226,0),1))</f>
        <v>0</v>
      </c>
      <c r="BA224" s="145" t="str">
        <f t="shared" si="914"/>
        <v/>
      </c>
      <c r="BB224" s="145" t="str">
        <f t="shared" si="915"/>
        <v/>
      </c>
      <c r="BC224" s="145" t="str">
        <f t="shared" si="916"/>
        <v/>
      </c>
      <c r="BD224" s="203" t="str">
        <f>IF(J224="","",COUNTIF($BC$14:BC224,BC224))</f>
        <v/>
      </c>
      <c r="BE224" s="1" t="str">
        <f t="shared" si="946"/>
        <v/>
      </c>
      <c r="BF224" s="447" t="str">
        <f>IF(D224="","",COUNTIF($AD$14:AD224,AD224))</f>
        <v/>
      </c>
      <c r="BG224" s="447">
        <f t="shared" ref="BG224" si="1015">IF(BF224=1,BF224,0)</f>
        <v>0</v>
      </c>
      <c r="BH224" s="447" t="str">
        <f t="shared" ref="BH224:BJ224" si="1016">IF(D224="","",$BL224)</f>
        <v/>
      </c>
      <c r="BI224" s="447" t="str">
        <f t="shared" si="1016"/>
        <v/>
      </c>
      <c r="BJ224" s="447" t="str">
        <f t="shared" si="1016"/>
        <v/>
      </c>
      <c r="BK224" s="448" t="str">
        <f t="shared" ref="BK224" si="1017">IFERROR(IF(G224="","",BL224),"")</f>
        <v/>
      </c>
      <c r="BL224" s="447">
        <v>71</v>
      </c>
      <c r="BM224" s="447">
        <f t="shared" ref="BM224" si="1018">IF(C224&gt;0,"",IF(COUNTIF(BH224:BK226,BL224)=4,"",1))</f>
        <v>1</v>
      </c>
      <c r="BP224" s="448" t="str">
        <f t="shared" ref="BP224" si="1019">IF(AD224="","",IF(AND(COUNTA(J224:J226)=0,COUNTA(S224:T226)=0),1,""))</f>
        <v/>
      </c>
      <c r="BQ224" s="447">
        <f t="shared" ref="BQ224" si="1020">IF(AND($AD224="",COUNTA(S224)&gt;0),1,0)</f>
        <v>0</v>
      </c>
      <c r="BR224" s="447">
        <f t="shared" ref="BR224" si="1021">IF(AND($AD224="",COUNTA(T224)&gt;0),1,0)</f>
        <v>0</v>
      </c>
      <c r="BS224" s="447" t="str">
        <f t="shared" ref="BS224" si="1022">D224&amp;"-"&amp;S224</f>
        <v>-</v>
      </c>
      <c r="BT224" s="447" t="str">
        <f>IF(S224="","",COUNTIF($BS$14:BS224,BS224))</f>
        <v/>
      </c>
      <c r="BU224" s="447" t="str">
        <f t="shared" ref="BU224" si="1023">D224&amp;"-"&amp;T224</f>
        <v>-</v>
      </c>
      <c r="BV224" s="447" t="str">
        <f>IF(T224="","",COUNTIF($BU$14:BU224,BU224))</f>
        <v/>
      </c>
    </row>
    <row r="225" spans="1:74" s="1" customFormat="1" ht="18" customHeight="1" thickBot="1">
      <c r="A225" s="523"/>
      <c r="B225" s="571"/>
      <c r="C225" s="573"/>
      <c r="D225" s="573"/>
      <c r="E225" s="573"/>
      <c r="F225" s="343" t="str">
        <f>IF(C224&gt;0,VLOOKUP(C224,女子登録情報!$A$1:$H$2000,5,0),"")</f>
        <v/>
      </c>
      <c r="G225" s="554"/>
      <c r="H225" s="554"/>
      <c r="I225" s="344" t="s">
        <v>30</v>
      </c>
      <c r="J225" s="339"/>
      <c r="K225" s="340" t="str">
        <f>IF(J225&gt;0,VLOOKUP(J225,女子登録情報!$J$1:$K$22,2,0),"")</f>
        <v/>
      </c>
      <c r="L225" s="344" t="s">
        <v>31</v>
      </c>
      <c r="M225" s="345"/>
      <c r="N225" s="341" t="str">
        <f t="shared" si="907"/>
        <v/>
      </c>
      <c r="O225" s="342"/>
      <c r="P225" s="562"/>
      <c r="Q225" s="563"/>
      <c r="R225" s="564"/>
      <c r="S225" s="557"/>
      <c r="T225" s="560"/>
      <c r="W225" s="168">
        <f t="shared" si="926"/>
        <v>0</v>
      </c>
      <c r="X225" s="447"/>
      <c r="Y225" s="145" t="str">
        <f t="shared" si="909"/>
        <v/>
      </c>
      <c r="Z225" s="145" t="str">
        <f t="shared" si="910"/>
        <v/>
      </c>
      <c r="AA225" s="145" t="str">
        <f t="shared" si="911"/>
        <v/>
      </c>
      <c r="AB225" s="145" t="str">
        <f t="shared" si="912"/>
        <v/>
      </c>
      <c r="AC225" s="178">
        <f t="shared" si="927"/>
        <v>0</v>
      </c>
      <c r="AD225" s="178" t="str">
        <f t="shared" ref="AD225:AD226" si="1024">AD224</f>
        <v/>
      </c>
      <c r="AE225" s="145" t="str">
        <f t="shared" si="929"/>
        <v/>
      </c>
      <c r="AF225" s="145" t="str">
        <f t="shared" si="930"/>
        <v/>
      </c>
      <c r="AG225" s="182" t="str">
        <f t="shared" si="931"/>
        <v/>
      </c>
      <c r="AH225" s="164">
        <f t="shared" si="932"/>
        <v>0</v>
      </c>
      <c r="AJ225" s="164">
        <f t="shared" si="933"/>
        <v>0</v>
      </c>
      <c r="AK225" s="164" t="str">
        <f t="shared" si="934"/>
        <v>00000</v>
      </c>
      <c r="AL225" s="188" t="str">
        <f t="shared" si="935"/>
        <v>0秒0</v>
      </c>
      <c r="AM225" s="189">
        <f t="shared" si="936"/>
        <v>0</v>
      </c>
      <c r="AN225" s="189" t="str">
        <f t="shared" si="937"/>
        <v>0</v>
      </c>
      <c r="AO225" s="189" t="str">
        <f t="shared" si="938"/>
        <v>0</v>
      </c>
      <c r="AP225" s="189" t="str">
        <f t="shared" si="939"/>
        <v>0m</v>
      </c>
      <c r="AQ225" s="189" t="str">
        <f t="shared" si="940"/>
        <v>点</v>
      </c>
      <c r="AR225" s="164">
        <f t="shared" si="941"/>
        <v>0</v>
      </c>
      <c r="AS225" s="144" t="str">
        <f t="shared" si="942"/>
        <v/>
      </c>
      <c r="AT225" s="164">
        <f t="shared" si="943"/>
        <v>0</v>
      </c>
      <c r="AU225" s="164">
        <f t="shared" si="944"/>
        <v>0</v>
      </c>
      <c r="AV225" s="164">
        <f t="shared" si="945"/>
        <v>0</v>
      </c>
      <c r="AW225" s="458"/>
      <c r="AX225" s="458"/>
      <c r="AY225" s="455"/>
      <c r="AZ225" s="575"/>
      <c r="BA225" s="145" t="str">
        <f t="shared" si="914"/>
        <v/>
      </c>
      <c r="BB225" s="145" t="str">
        <f t="shared" si="915"/>
        <v/>
      </c>
      <c r="BC225" s="145" t="str">
        <f t="shared" si="916"/>
        <v/>
      </c>
      <c r="BD225" s="203" t="str">
        <f>IF(J225="","",COUNTIF($BC$14:BC225,BC225))</f>
        <v/>
      </c>
      <c r="BE225" s="1" t="str">
        <f t="shared" si="946"/>
        <v/>
      </c>
      <c r="BF225" s="447"/>
      <c r="BG225" s="447"/>
      <c r="BH225" s="447"/>
      <c r="BI225" s="447"/>
      <c r="BJ225" s="447"/>
      <c r="BK225" s="449"/>
      <c r="BL225" s="447"/>
      <c r="BM225" s="447"/>
      <c r="BP225" s="449"/>
      <c r="BQ225" s="447"/>
      <c r="BR225" s="447"/>
      <c r="BS225" s="447"/>
      <c r="BT225" s="447"/>
      <c r="BU225" s="447"/>
      <c r="BV225" s="447"/>
    </row>
    <row r="226" spans="1:74" s="1" customFormat="1" ht="18" customHeight="1" thickBot="1">
      <c r="A226" s="524"/>
      <c r="B226" s="346" t="s">
        <v>32</v>
      </c>
      <c r="C226" s="347"/>
      <c r="D226" s="355"/>
      <c r="E226" s="355"/>
      <c r="F226" s="356"/>
      <c r="G226" s="555"/>
      <c r="H226" s="555"/>
      <c r="I226" s="348" t="s">
        <v>33</v>
      </c>
      <c r="J226" s="349"/>
      <c r="K226" s="340" t="str">
        <f>IF(J226&gt;0,VLOOKUP(J226,女子登録情報!$J$1:$K$22,2,0),"")</f>
        <v/>
      </c>
      <c r="L226" s="350" t="s">
        <v>34</v>
      </c>
      <c r="M226" s="351"/>
      <c r="N226" s="341" t="str">
        <f t="shared" si="907"/>
        <v/>
      </c>
      <c r="O226" s="352"/>
      <c r="P226" s="567"/>
      <c r="Q226" s="568"/>
      <c r="R226" s="569"/>
      <c r="S226" s="558"/>
      <c r="T226" s="561"/>
      <c r="W226" s="168">
        <f t="shared" si="926"/>
        <v>0</v>
      </c>
      <c r="X226" s="447"/>
      <c r="Y226" s="145" t="str">
        <f t="shared" si="909"/>
        <v/>
      </c>
      <c r="Z226" s="145" t="str">
        <f t="shared" si="910"/>
        <v/>
      </c>
      <c r="AA226" s="145" t="str">
        <f t="shared" si="911"/>
        <v/>
      </c>
      <c r="AB226" s="145" t="str">
        <f t="shared" si="912"/>
        <v/>
      </c>
      <c r="AC226" s="178">
        <f t="shared" si="927"/>
        <v>0</v>
      </c>
      <c r="AD226" s="178" t="str">
        <f t="shared" si="1024"/>
        <v/>
      </c>
      <c r="AE226" s="145" t="str">
        <f t="shared" si="929"/>
        <v/>
      </c>
      <c r="AF226" s="145" t="str">
        <f t="shared" si="930"/>
        <v/>
      </c>
      <c r="AG226" s="182" t="str">
        <f t="shared" si="931"/>
        <v/>
      </c>
      <c r="AH226" s="164">
        <f t="shared" si="932"/>
        <v>0</v>
      </c>
      <c r="AJ226" s="164">
        <f t="shared" si="933"/>
        <v>0</v>
      </c>
      <c r="AK226" s="164" t="str">
        <f t="shared" si="934"/>
        <v>00000</v>
      </c>
      <c r="AL226" s="188" t="str">
        <f t="shared" si="935"/>
        <v>0秒0</v>
      </c>
      <c r="AM226" s="189">
        <f t="shared" si="936"/>
        <v>0</v>
      </c>
      <c r="AN226" s="189" t="str">
        <f t="shared" si="937"/>
        <v>0</v>
      </c>
      <c r="AO226" s="189" t="str">
        <f t="shared" si="938"/>
        <v>0</v>
      </c>
      <c r="AP226" s="189" t="str">
        <f t="shared" si="939"/>
        <v>0m</v>
      </c>
      <c r="AQ226" s="189" t="str">
        <f t="shared" si="940"/>
        <v>点</v>
      </c>
      <c r="AR226" s="164">
        <f t="shared" si="941"/>
        <v>0</v>
      </c>
      <c r="AS226" s="144" t="str">
        <f t="shared" si="942"/>
        <v/>
      </c>
      <c r="AT226" s="164">
        <f t="shared" si="943"/>
        <v>0</v>
      </c>
      <c r="AU226" s="164">
        <f t="shared" si="944"/>
        <v>0</v>
      </c>
      <c r="AV226" s="164">
        <f t="shared" si="945"/>
        <v>0</v>
      </c>
      <c r="AW226" s="459"/>
      <c r="AX226" s="459"/>
      <c r="AY226" s="456"/>
      <c r="AZ226" s="576"/>
      <c r="BA226" s="145" t="str">
        <f t="shared" si="914"/>
        <v/>
      </c>
      <c r="BB226" s="145" t="str">
        <f t="shared" si="915"/>
        <v/>
      </c>
      <c r="BC226" s="145" t="str">
        <f t="shared" si="916"/>
        <v/>
      </c>
      <c r="BD226" s="203" t="str">
        <f>IF(J226="","",COUNTIF($BC$14:BC226,BC226))</f>
        <v/>
      </c>
      <c r="BE226" s="1" t="str">
        <f t="shared" si="946"/>
        <v/>
      </c>
      <c r="BF226" s="447"/>
      <c r="BG226" s="447"/>
      <c r="BH226" s="447"/>
      <c r="BI226" s="447"/>
      <c r="BJ226" s="447"/>
      <c r="BK226" s="450"/>
      <c r="BL226" s="447"/>
      <c r="BM226" s="447"/>
      <c r="BP226" s="450"/>
      <c r="BQ226" s="447"/>
      <c r="BR226" s="447"/>
      <c r="BS226" s="447"/>
      <c r="BT226" s="447"/>
      <c r="BU226" s="447"/>
      <c r="BV226" s="447"/>
    </row>
    <row r="227" spans="1:74" s="1" customFormat="1" ht="18" customHeight="1" thickTop="1" thickBot="1">
      <c r="A227" s="522">
        <v>72</v>
      </c>
      <c r="B227" s="570" t="s">
        <v>1224</v>
      </c>
      <c r="C227" s="572"/>
      <c r="D227" s="572" t="str">
        <f>IF(C227&gt;0,VLOOKUP(C227,女子登録情報!$A$1:$H$2000,3,0),"")</f>
        <v/>
      </c>
      <c r="E227" s="572" t="str">
        <f>IF(C227&gt;0,VLOOKUP(C227,女子登録情報!$A$1:$H$2000,4,0),"")</f>
        <v/>
      </c>
      <c r="F227" s="337" t="str">
        <f>IF(C227&gt;0,VLOOKUP(C227,女子登録情報!$A$1:$H$2000,8,0),"")</f>
        <v/>
      </c>
      <c r="G227" s="553" t="e">
        <f>IF(F228&gt;0,VLOOKUP(F228,女子登録情報!$M$2:$N$48,2,0),"")</f>
        <v>#N/A</v>
      </c>
      <c r="H227" s="553" t="str">
        <f t="shared" ref="H227" si="1025">IF(C227&gt;0,TEXT(C227,"100000000"),"000000000")</f>
        <v>000000000</v>
      </c>
      <c r="I227" s="338" t="s">
        <v>26</v>
      </c>
      <c r="J227" s="339"/>
      <c r="K227" s="340" t="str">
        <f>IF(J227&gt;0,VLOOKUP(J227,女子登録情報!$J$1:$K$22,2,0),"")</f>
        <v/>
      </c>
      <c r="L227" s="338" t="s">
        <v>29</v>
      </c>
      <c r="M227" s="185"/>
      <c r="N227" s="341" t="str">
        <f t="shared" si="907"/>
        <v/>
      </c>
      <c r="O227" s="342"/>
      <c r="P227" s="540"/>
      <c r="Q227" s="541"/>
      <c r="R227" s="542"/>
      <c r="S227" s="556"/>
      <c r="T227" s="559"/>
      <c r="W227" s="168">
        <f t="shared" si="926"/>
        <v>0</v>
      </c>
      <c r="X227" s="447" t="str">
        <f t="shared" ref="X227" si="1026">IF(C227="","",C227)</f>
        <v/>
      </c>
      <c r="Y227" s="145" t="str">
        <f t="shared" si="909"/>
        <v/>
      </c>
      <c r="Z227" s="145" t="str">
        <f t="shared" si="910"/>
        <v/>
      </c>
      <c r="AA227" s="145" t="str">
        <f t="shared" si="911"/>
        <v/>
      </c>
      <c r="AB227" s="145" t="str">
        <f t="shared" si="912"/>
        <v/>
      </c>
      <c r="AC227" s="178">
        <f t="shared" si="927"/>
        <v>0</v>
      </c>
      <c r="AD227" s="178" t="str">
        <f t="shared" ref="AD227" si="1027">IF(D227="","",D227)</f>
        <v/>
      </c>
      <c r="AE227" s="145" t="str">
        <f t="shared" si="929"/>
        <v/>
      </c>
      <c r="AF227" s="145" t="str">
        <f t="shared" si="930"/>
        <v/>
      </c>
      <c r="AG227" s="182" t="str">
        <f t="shared" si="931"/>
        <v/>
      </c>
      <c r="AH227" s="164">
        <f t="shared" si="932"/>
        <v>0</v>
      </c>
      <c r="AJ227" s="164">
        <f t="shared" si="933"/>
        <v>0</v>
      </c>
      <c r="AK227" s="164" t="str">
        <f t="shared" si="934"/>
        <v>00000</v>
      </c>
      <c r="AL227" s="188" t="str">
        <f t="shared" si="935"/>
        <v>0秒0</v>
      </c>
      <c r="AM227" s="189">
        <f t="shared" si="936"/>
        <v>0</v>
      </c>
      <c r="AN227" s="189" t="str">
        <f t="shared" si="937"/>
        <v>0</v>
      </c>
      <c r="AO227" s="189" t="str">
        <f t="shared" si="938"/>
        <v>0</v>
      </c>
      <c r="AP227" s="189" t="str">
        <f t="shared" si="939"/>
        <v>0m</v>
      </c>
      <c r="AQ227" s="189" t="str">
        <f t="shared" si="940"/>
        <v>点</v>
      </c>
      <c r="AR227" s="164">
        <f t="shared" si="941"/>
        <v>0</v>
      </c>
      <c r="AS227" s="144" t="str">
        <f t="shared" si="942"/>
        <v/>
      </c>
      <c r="AT227" s="164">
        <f t="shared" si="943"/>
        <v>0</v>
      </c>
      <c r="AU227" s="164">
        <f t="shared" si="944"/>
        <v>0</v>
      </c>
      <c r="AV227" s="164">
        <f t="shared" si="945"/>
        <v>0</v>
      </c>
      <c r="AW227" s="457">
        <f>IF(S227="",0,COUNTA($S$14:S229))</f>
        <v>0</v>
      </c>
      <c r="AX227" s="457">
        <f>IF(T227="",0,COUNTA($T$14:T229))</f>
        <v>0</v>
      </c>
      <c r="AY227" s="454">
        <f>IF(OR($K227="20200",$K228="20200",$K229="20200"),COUNTIF($K$14:K229,"20200"),0)</f>
        <v>0</v>
      </c>
      <c r="AZ227" s="574">
        <f>IF($AY227=0,0,INDEX($M227:$M229,MATCH("20200",$K227:$K229,0),1))</f>
        <v>0</v>
      </c>
      <c r="BA227" s="145" t="str">
        <f t="shared" si="914"/>
        <v/>
      </c>
      <c r="BB227" s="145" t="str">
        <f t="shared" si="915"/>
        <v/>
      </c>
      <c r="BC227" s="145" t="str">
        <f t="shared" si="916"/>
        <v/>
      </c>
      <c r="BD227" s="203" t="str">
        <f>IF(J227="","",COUNTIF($BC$14:BC227,BC227))</f>
        <v/>
      </c>
      <c r="BE227" s="1" t="str">
        <f t="shared" si="946"/>
        <v/>
      </c>
      <c r="BF227" s="447" t="str">
        <f>IF(D227="","",COUNTIF($AD$14:AD227,AD227))</f>
        <v/>
      </c>
      <c r="BG227" s="447">
        <f t="shared" ref="BG227" si="1028">IF(BF227=1,BF227,0)</f>
        <v>0</v>
      </c>
      <c r="BH227" s="447" t="str">
        <f t="shared" ref="BH227:BJ227" si="1029">IF(D227="","",$BL227)</f>
        <v/>
      </c>
      <c r="BI227" s="447" t="str">
        <f t="shared" si="1029"/>
        <v/>
      </c>
      <c r="BJ227" s="447" t="str">
        <f t="shared" si="1029"/>
        <v/>
      </c>
      <c r="BK227" s="448" t="str">
        <f t="shared" ref="BK227" si="1030">IFERROR(IF(G227="","",BL227),"")</f>
        <v/>
      </c>
      <c r="BL227" s="447">
        <v>72</v>
      </c>
      <c r="BM227" s="447">
        <f t="shared" ref="BM227" si="1031">IF(C227&gt;0,"",IF(COUNTIF(BH227:BK229,BL227)=4,"",1))</f>
        <v>1</v>
      </c>
      <c r="BP227" s="448" t="str">
        <f t="shared" ref="BP227" si="1032">IF(AD227="","",IF(AND(COUNTA(J227:J229)=0,COUNTA(S227:T229)=0),1,""))</f>
        <v/>
      </c>
      <c r="BQ227" s="447">
        <f t="shared" ref="BQ227" si="1033">IF(AND($AD227="",COUNTA(S227)&gt;0),1,0)</f>
        <v>0</v>
      </c>
      <c r="BR227" s="447">
        <f t="shared" ref="BR227" si="1034">IF(AND($AD227="",COUNTA(T227)&gt;0),1,0)</f>
        <v>0</v>
      </c>
      <c r="BS227" s="447" t="str">
        <f t="shared" ref="BS227" si="1035">D227&amp;"-"&amp;S227</f>
        <v>-</v>
      </c>
      <c r="BT227" s="447" t="str">
        <f>IF(S227="","",COUNTIF($BS$14:BS227,BS227))</f>
        <v/>
      </c>
      <c r="BU227" s="447" t="str">
        <f t="shared" ref="BU227" si="1036">D227&amp;"-"&amp;T227</f>
        <v>-</v>
      </c>
      <c r="BV227" s="447" t="str">
        <f>IF(T227="","",COUNTIF($BU$14:BU227,BU227))</f>
        <v/>
      </c>
    </row>
    <row r="228" spans="1:74" s="1" customFormat="1" ht="18" customHeight="1" thickBot="1">
      <c r="A228" s="523"/>
      <c r="B228" s="571"/>
      <c r="C228" s="573"/>
      <c r="D228" s="573"/>
      <c r="E228" s="573"/>
      <c r="F228" s="343" t="str">
        <f>IF(C227&gt;0,VLOOKUP(C227,女子登録情報!$A$1:$H$2000,5,0),"")</f>
        <v/>
      </c>
      <c r="G228" s="554"/>
      <c r="H228" s="554"/>
      <c r="I228" s="344" t="s">
        <v>30</v>
      </c>
      <c r="J228" s="339"/>
      <c r="K228" s="340" t="str">
        <f>IF(J228&gt;0,VLOOKUP(J228,女子登録情報!$J$1:$K$22,2,0),"")</f>
        <v/>
      </c>
      <c r="L228" s="344" t="s">
        <v>31</v>
      </c>
      <c r="M228" s="345"/>
      <c r="N228" s="341" t="str">
        <f t="shared" si="907"/>
        <v/>
      </c>
      <c r="O228" s="342"/>
      <c r="P228" s="562"/>
      <c r="Q228" s="563"/>
      <c r="R228" s="564"/>
      <c r="S228" s="557"/>
      <c r="T228" s="560"/>
      <c r="W228" s="168">
        <f t="shared" si="926"/>
        <v>0</v>
      </c>
      <c r="X228" s="447"/>
      <c r="Y228" s="145" t="str">
        <f t="shared" si="909"/>
        <v/>
      </c>
      <c r="Z228" s="145" t="str">
        <f t="shared" si="910"/>
        <v/>
      </c>
      <c r="AA228" s="145" t="str">
        <f t="shared" si="911"/>
        <v/>
      </c>
      <c r="AB228" s="145" t="str">
        <f t="shared" si="912"/>
        <v/>
      </c>
      <c r="AC228" s="178">
        <f t="shared" si="927"/>
        <v>0</v>
      </c>
      <c r="AD228" s="178" t="str">
        <f t="shared" ref="AD228:AD229" si="1037">AD227</f>
        <v/>
      </c>
      <c r="AE228" s="145" t="str">
        <f t="shared" si="929"/>
        <v/>
      </c>
      <c r="AF228" s="145" t="str">
        <f t="shared" si="930"/>
        <v/>
      </c>
      <c r="AG228" s="182" t="str">
        <f t="shared" si="931"/>
        <v/>
      </c>
      <c r="AH228" s="164">
        <f t="shared" si="932"/>
        <v>0</v>
      </c>
      <c r="AJ228" s="164">
        <f t="shared" si="933"/>
        <v>0</v>
      </c>
      <c r="AK228" s="164" t="str">
        <f t="shared" si="934"/>
        <v>00000</v>
      </c>
      <c r="AL228" s="188" t="str">
        <f t="shared" si="935"/>
        <v>0秒0</v>
      </c>
      <c r="AM228" s="189">
        <f t="shared" si="936"/>
        <v>0</v>
      </c>
      <c r="AN228" s="189" t="str">
        <f t="shared" si="937"/>
        <v>0</v>
      </c>
      <c r="AO228" s="189" t="str">
        <f t="shared" si="938"/>
        <v>0</v>
      </c>
      <c r="AP228" s="189" t="str">
        <f t="shared" si="939"/>
        <v>0m</v>
      </c>
      <c r="AQ228" s="189" t="str">
        <f t="shared" si="940"/>
        <v>点</v>
      </c>
      <c r="AR228" s="164">
        <f t="shared" si="941"/>
        <v>0</v>
      </c>
      <c r="AS228" s="144" t="str">
        <f t="shared" si="942"/>
        <v/>
      </c>
      <c r="AT228" s="164">
        <f t="shared" si="943"/>
        <v>0</v>
      </c>
      <c r="AU228" s="164">
        <f t="shared" si="944"/>
        <v>0</v>
      </c>
      <c r="AV228" s="164">
        <f t="shared" si="945"/>
        <v>0</v>
      </c>
      <c r="AW228" s="458"/>
      <c r="AX228" s="458"/>
      <c r="AY228" s="455"/>
      <c r="AZ228" s="575"/>
      <c r="BA228" s="145" t="str">
        <f t="shared" si="914"/>
        <v/>
      </c>
      <c r="BB228" s="145" t="str">
        <f t="shared" si="915"/>
        <v/>
      </c>
      <c r="BC228" s="145" t="str">
        <f t="shared" si="916"/>
        <v/>
      </c>
      <c r="BD228" s="203" t="str">
        <f>IF(J228="","",COUNTIF($BC$14:BC228,BC228))</f>
        <v/>
      </c>
      <c r="BE228" s="1" t="str">
        <f t="shared" si="946"/>
        <v/>
      </c>
      <c r="BF228" s="447"/>
      <c r="BG228" s="447"/>
      <c r="BH228" s="447"/>
      <c r="BI228" s="447"/>
      <c r="BJ228" s="447"/>
      <c r="BK228" s="449"/>
      <c r="BL228" s="447"/>
      <c r="BM228" s="447"/>
      <c r="BP228" s="449"/>
      <c r="BQ228" s="447"/>
      <c r="BR228" s="447"/>
      <c r="BS228" s="447"/>
      <c r="BT228" s="447"/>
      <c r="BU228" s="447"/>
      <c r="BV228" s="447"/>
    </row>
    <row r="229" spans="1:74" s="1" customFormat="1" ht="18" customHeight="1" thickBot="1">
      <c r="A229" s="524"/>
      <c r="B229" s="346" t="s">
        <v>32</v>
      </c>
      <c r="C229" s="347"/>
      <c r="D229" s="355"/>
      <c r="E229" s="355"/>
      <c r="F229" s="356"/>
      <c r="G229" s="555"/>
      <c r="H229" s="555"/>
      <c r="I229" s="348" t="s">
        <v>33</v>
      </c>
      <c r="J229" s="349"/>
      <c r="K229" s="340" t="str">
        <f>IF(J229&gt;0,VLOOKUP(J229,女子登録情報!$J$1:$K$22,2,0),"")</f>
        <v/>
      </c>
      <c r="L229" s="350" t="s">
        <v>34</v>
      </c>
      <c r="M229" s="351"/>
      <c r="N229" s="341" t="str">
        <f t="shared" si="907"/>
        <v/>
      </c>
      <c r="O229" s="352"/>
      <c r="P229" s="567"/>
      <c r="Q229" s="568"/>
      <c r="R229" s="569"/>
      <c r="S229" s="558"/>
      <c r="T229" s="561"/>
      <c r="W229" s="168">
        <f t="shared" si="926"/>
        <v>0</v>
      </c>
      <c r="X229" s="447"/>
      <c r="Y229" s="145" t="str">
        <f t="shared" si="909"/>
        <v/>
      </c>
      <c r="Z229" s="145" t="str">
        <f t="shared" si="910"/>
        <v/>
      </c>
      <c r="AA229" s="145" t="str">
        <f t="shared" si="911"/>
        <v/>
      </c>
      <c r="AB229" s="145" t="str">
        <f t="shared" si="912"/>
        <v/>
      </c>
      <c r="AC229" s="178">
        <f t="shared" si="927"/>
        <v>0</v>
      </c>
      <c r="AD229" s="178" t="str">
        <f t="shared" si="1037"/>
        <v/>
      </c>
      <c r="AE229" s="145" t="str">
        <f t="shared" si="929"/>
        <v/>
      </c>
      <c r="AF229" s="145" t="str">
        <f t="shared" si="930"/>
        <v/>
      </c>
      <c r="AG229" s="182" t="str">
        <f t="shared" si="931"/>
        <v/>
      </c>
      <c r="AH229" s="164">
        <f t="shared" si="932"/>
        <v>0</v>
      </c>
      <c r="AJ229" s="164">
        <f t="shared" si="933"/>
        <v>0</v>
      </c>
      <c r="AK229" s="164" t="str">
        <f t="shared" si="934"/>
        <v>00000</v>
      </c>
      <c r="AL229" s="188" t="str">
        <f t="shared" si="935"/>
        <v>0秒0</v>
      </c>
      <c r="AM229" s="189">
        <f t="shared" si="936"/>
        <v>0</v>
      </c>
      <c r="AN229" s="189" t="str">
        <f t="shared" si="937"/>
        <v>0</v>
      </c>
      <c r="AO229" s="189" t="str">
        <f t="shared" si="938"/>
        <v>0</v>
      </c>
      <c r="AP229" s="189" t="str">
        <f t="shared" si="939"/>
        <v>0m</v>
      </c>
      <c r="AQ229" s="189" t="str">
        <f t="shared" si="940"/>
        <v>点</v>
      </c>
      <c r="AR229" s="164">
        <f t="shared" si="941"/>
        <v>0</v>
      </c>
      <c r="AS229" s="144" t="str">
        <f t="shared" si="942"/>
        <v/>
      </c>
      <c r="AT229" s="164">
        <f t="shared" si="943"/>
        <v>0</v>
      </c>
      <c r="AU229" s="164">
        <f t="shared" si="944"/>
        <v>0</v>
      </c>
      <c r="AV229" s="164">
        <f t="shared" si="945"/>
        <v>0</v>
      </c>
      <c r="AW229" s="459"/>
      <c r="AX229" s="459"/>
      <c r="AY229" s="456"/>
      <c r="AZ229" s="576"/>
      <c r="BA229" s="145" t="str">
        <f t="shared" si="914"/>
        <v/>
      </c>
      <c r="BB229" s="145" t="str">
        <f t="shared" si="915"/>
        <v/>
      </c>
      <c r="BC229" s="145" t="str">
        <f t="shared" si="916"/>
        <v/>
      </c>
      <c r="BD229" s="203" t="str">
        <f>IF(J229="","",COUNTIF($BC$14:BC229,BC229))</f>
        <v/>
      </c>
      <c r="BE229" s="1" t="str">
        <f t="shared" si="946"/>
        <v/>
      </c>
      <c r="BF229" s="447"/>
      <c r="BG229" s="447"/>
      <c r="BH229" s="447"/>
      <c r="BI229" s="447"/>
      <c r="BJ229" s="447"/>
      <c r="BK229" s="450"/>
      <c r="BL229" s="447"/>
      <c r="BM229" s="447"/>
      <c r="BP229" s="450"/>
      <c r="BQ229" s="447"/>
      <c r="BR229" s="447"/>
      <c r="BS229" s="447"/>
      <c r="BT229" s="447"/>
      <c r="BU229" s="447"/>
      <c r="BV229" s="447"/>
    </row>
    <row r="230" spans="1:74" s="1" customFormat="1" ht="18" customHeight="1" thickTop="1" thickBot="1">
      <c r="A230" s="522">
        <v>73</v>
      </c>
      <c r="B230" s="570" t="s">
        <v>1224</v>
      </c>
      <c r="C230" s="572"/>
      <c r="D230" s="572" t="str">
        <f>IF(C230&gt;0,VLOOKUP(C230,女子登録情報!$A$1:$H$2000,3,0),"")</f>
        <v/>
      </c>
      <c r="E230" s="572" t="str">
        <f>IF(C230&gt;0,VLOOKUP(C230,女子登録情報!$A$1:$H$2000,4,0),"")</f>
        <v/>
      </c>
      <c r="F230" s="337" t="str">
        <f>IF(C230&gt;0,VLOOKUP(C230,女子登録情報!$A$1:$H$2000,8,0),"")</f>
        <v/>
      </c>
      <c r="G230" s="553" t="e">
        <f>IF(F231&gt;0,VLOOKUP(F231,女子登録情報!$M$2:$N$48,2,0),"")</f>
        <v>#N/A</v>
      </c>
      <c r="H230" s="553" t="str">
        <f t="shared" ref="H230" si="1038">IF(C230&gt;0,TEXT(C230,"100000000"),"000000000")</f>
        <v>000000000</v>
      </c>
      <c r="I230" s="338" t="s">
        <v>26</v>
      </c>
      <c r="J230" s="339"/>
      <c r="K230" s="340" t="str">
        <f>IF(J230&gt;0,VLOOKUP(J230,女子登録情報!$J$1:$K$22,2,0),"")</f>
        <v/>
      </c>
      <c r="L230" s="338" t="s">
        <v>29</v>
      </c>
      <c r="M230" s="185"/>
      <c r="N230" s="341" t="str">
        <f t="shared" si="907"/>
        <v/>
      </c>
      <c r="O230" s="342"/>
      <c r="P230" s="540"/>
      <c r="Q230" s="541"/>
      <c r="R230" s="542"/>
      <c r="S230" s="556"/>
      <c r="T230" s="559"/>
      <c r="W230" s="168">
        <f t="shared" si="926"/>
        <v>0</v>
      </c>
      <c r="X230" s="447" t="str">
        <f t="shared" ref="X230" si="1039">IF(C230="","",C230)</f>
        <v/>
      </c>
      <c r="Y230" s="145" t="str">
        <f t="shared" si="909"/>
        <v/>
      </c>
      <c r="Z230" s="145" t="str">
        <f t="shared" si="910"/>
        <v/>
      </c>
      <c r="AA230" s="145" t="str">
        <f t="shared" si="911"/>
        <v/>
      </c>
      <c r="AB230" s="145" t="str">
        <f t="shared" si="912"/>
        <v/>
      </c>
      <c r="AC230" s="178">
        <f t="shared" si="927"/>
        <v>0</v>
      </c>
      <c r="AD230" s="178" t="str">
        <f t="shared" ref="AD230" si="1040">IF(D230="","",D230)</f>
        <v/>
      </c>
      <c r="AE230" s="145" t="str">
        <f t="shared" si="929"/>
        <v/>
      </c>
      <c r="AF230" s="145" t="str">
        <f t="shared" si="930"/>
        <v/>
      </c>
      <c r="AG230" s="182" t="str">
        <f t="shared" si="931"/>
        <v/>
      </c>
      <c r="AH230" s="164">
        <f t="shared" si="932"/>
        <v>0</v>
      </c>
      <c r="AJ230" s="164">
        <f t="shared" si="933"/>
        <v>0</v>
      </c>
      <c r="AK230" s="164" t="str">
        <f t="shared" si="934"/>
        <v>00000</v>
      </c>
      <c r="AL230" s="188" t="str">
        <f t="shared" si="935"/>
        <v>0秒0</v>
      </c>
      <c r="AM230" s="189">
        <f t="shared" si="936"/>
        <v>0</v>
      </c>
      <c r="AN230" s="189" t="str">
        <f t="shared" si="937"/>
        <v>0</v>
      </c>
      <c r="AO230" s="189" t="str">
        <f t="shared" si="938"/>
        <v>0</v>
      </c>
      <c r="AP230" s="189" t="str">
        <f t="shared" si="939"/>
        <v>0m</v>
      </c>
      <c r="AQ230" s="189" t="str">
        <f t="shared" si="940"/>
        <v>点</v>
      </c>
      <c r="AR230" s="164">
        <f t="shared" si="941"/>
        <v>0</v>
      </c>
      <c r="AS230" s="144" t="str">
        <f t="shared" si="942"/>
        <v/>
      </c>
      <c r="AT230" s="164">
        <f t="shared" si="943"/>
        <v>0</v>
      </c>
      <c r="AU230" s="164">
        <f t="shared" si="944"/>
        <v>0</v>
      </c>
      <c r="AV230" s="164">
        <f t="shared" si="945"/>
        <v>0</v>
      </c>
      <c r="AW230" s="457">
        <f>IF(S230="",0,COUNTA($S$14:S232))</f>
        <v>0</v>
      </c>
      <c r="AX230" s="457">
        <f>IF(T230="",0,COUNTA($T$14:T232))</f>
        <v>0</v>
      </c>
      <c r="AY230" s="454">
        <f>IF(OR($K230="20200",$K231="20200",$K232="20200"),COUNTIF($K$14:K232,"20200"),0)</f>
        <v>0</v>
      </c>
      <c r="AZ230" s="574">
        <f>IF($AY230=0,0,INDEX($M230:$M232,MATCH("20200",$K230:$K232,0),1))</f>
        <v>0</v>
      </c>
      <c r="BA230" s="145" t="str">
        <f t="shared" si="914"/>
        <v/>
      </c>
      <c r="BB230" s="145" t="str">
        <f t="shared" si="915"/>
        <v/>
      </c>
      <c r="BC230" s="145" t="str">
        <f t="shared" si="916"/>
        <v/>
      </c>
      <c r="BD230" s="203" t="str">
        <f>IF(J230="","",COUNTIF($BC$14:BC230,BC230))</f>
        <v/>
      </c>
      <c r="BE230" s="1" t="str">
        <f t="shared" si="946"/>
        <v/>
      </c>
      <c r="BF230" s="447" t="str">
        <f>IF(D230="","",COUNTIF($AD$14:AD230,AD230))</f>
        <v/>
      </c>
      <c r="BG230" s="447">
        <f t="shared" ref="BG230" si="1041">IF(BF230=1,BF230,0)</f>
        <v>0</v>
      </c>
      <c r="BH230" s="447" t="str">
        <f t="shared" ref="BH230:BJ230" si="1042">IF(D230="","",$BL230)</f>
        <v/>
      </c>
      <c r="BI230" s="447" t="str">
        <f t="shared" si="1042"/>
        <v/>
      </c>
      <c r="BJ230" s="447" t="str">
        <f t="shared" si="1042"/>
        <v/>
      </c>
      <c r="BK230" s="448" t="str">
        <f t="shared" ref="BK230" si="1043">IFERROR(IF(G230="","",BL230),"")</f>
        <v/>
      </c>
      <c r="BL230" s="447">
        <v>73</v>
      </c>
      <c r="BM230" s="447">
        <f t="shared" ref="BM230" si="1044">IF(C230&gt;0,"",IF(COUNTIF(BH230:BK232,BL230)=4,"",1))</f>
        <v>1</v>
      </c>
      <c r="BP230" s="448" t="str">
        <f t="shared" ref="BP230" si="1045">IF(AD230="","",IF(AND(COUNTA(J230:J232)=0,COUNTA(S230:T232)=0),1,""))</f>
        <v/>
      </c>
      <c r="BQ230" s="447">
        <f t="shared" ref="BQ230" si="1046">IF(AND($AD230="",COUNTA(S230)&gt;0),1,0)</f>
        <v>0</v>
      </c>
      <c r="BR230" s="447">
        <f t="shared" ref="BR230" si="1047">IF(AND($AD230="",COUNTA(T230)&gt;0),1,0)</f>
        <v>0</v>
      </c>
      <c r="BS230" s="447" t="str">
        <f t="shared" ref="BS230" si="1048">D230&amp;"-"&amp;S230</f>
        <v>-</v>
      </c>
      <c r="BT230" s="447" t="str">
        <f>IF(S230="","",COUNTIF($BS$14:BS230,BS230))</f>
        <v/>
      </c>
      <c r="BU230" s="447" t="str">
        <f t="shared" ref="BU230" si="1049">D230&amp;"-"&amp;T230</f>
        <v>-</v>
      </c>
      <c r="BV230" s="447" t="str">
        <f>IF(T230="","",COUNTIF($BU$14:BU230,BU230))</f>
        <v/>
      </c>
    </row>
    <row r="231" spans="1:74" s="1" customFormat="1" ht="18" customHeight="1" thickBot="1">
      <c r="A231" s="523"/>
      <c r="B231" s="571"/>
      <c r="C231" s="573"/>
      <c r="D231" s="573"/>
      <c r="E231" s="573"/>
      <c r="F231" s="343" t="str">
        <f>IF(C230&gt;0,VLOOKUP(C230,女子登録情報!$A$1:$H$2000,5,0),"")</f>
        <v/>
      </c>
      <c r="G231" s="554"/>
      <c r="H231" s="554"/>
      <c r="I231" s="344" t="s">
        <v>30</v>
      </c>
      <c r="J231" s="339"/>
      <c r="K231" s="340" t="str">
        <f>IF(J231&gt;0,VLOOKUP(J231,女子登録情報!$J$1:$K$22,2,0),"")</f>
        <v/>
      </c>
      <c r="L231" s="344" t="s">
        <v>31</v>
      </c>
      <c r="M231" s="345"/>
      <c r="N231" s="341" t="str">
        <f t="shared" si="907"/>
        <v/>
      </c>
      <c r="O231" s="342"/>
      <c r="P231" s="562"/>
      <c r="Q231" s="563"/>
      <c r="R231" s="564"/>
      <c r="S231" s="557"/>
      <c r="T231" s="560"/>
      <c r="W231" s="168">
        <f t="shared" si="926"/>
        <v>0</v>
      </c>
      <c r="X231" s="447"/>
      <c r="Y231" s="145" t="str">
        <f t="shared" si="909"/>
        <v/>
      </c>
      <c r="Z231" s="145" t="str">
        <f t="shared" si="910"/>
        <v/>
      </c>
      <c r="AA231" s="145" t="str">
        <f t="shared" si="911"/>
        <v/>
      </c>
      <c r="AB231" s="145" t="str">
        <f t="shared" si="912"/>
        <v/>
      </c>
      <c r="AC231" s="178">
        <f t="shared" si="927"/>
        <v>0</v>
      </c>
      <c r="AD231" s="178" t="str">
        <f t="shared" ref="AD231:AD232" si="1050">AD230</f>
        <v/>
      </c>
      <c r="AE231" s="145" t="str">
        <f t="shared" si="929"/>
        <v/>
      </c>
      <c r="AF231" s="145" t="str">
        <f t="shared" si="930"/>
        <v/>
      </c>
      <c r="AG231" s="182" t="str">
        <f t="shared" si="931"/>
        <v/>
      </c>
      <c r="AH231" s="164">
        <f t="shared" si="932"/>
        <v>0</v>
      </c>
      <c r="AJ231" s="164">
        <f t="shared" si="933"/>
        <v>0</v>
      </c>
      <c r="AK231" s="164" t="str">
        <f t="shared" si="934"/>
        <v>00000</v>
      </c>
      <c r="AL231" s="188" t="str">
        <f t="shared" si="935"/>
        <v>0秒0</v>
      </c>
      <c r="AM231" s="189">
        <f t="shared" si="936"/>
        <v>0</v>
      </c>
      <c r="AN231" s="189" t="str">
        <f t="shared" si="937"/>
        <v>0</v>
      </c>
      <c r="AO231" s="189" t="str">
        <f t="shared" si="938"/>
        <v>0</v>
      </c>
      <c r="AP231" s="189" t="str">
        <f t="shared" si="939"/>
        <v>0m</v>
      </c>
      <c r="AQ231" s="189" t="str">
        <f t="shared" si="940"/>
        <v>点</v>
      </c>
      <c r="AR231" s="164">
        <f t="shared" si="941"/>
        <v>0</v>
      </c>
      <c r="AS231" s="144" t="str">
        <f t="shared" si="942"/>
        <v/>
      </c>
      <c r="AT231" s="164">
        <f t="shared" si="943"/>
        <v>0</v>
      </c>
      <c r="AU231" s="164">
        <f t="shared" si="944"/>
        <v>0</v>
      </c>
      <c r="AV231" s="164">
        <f t="shared" si="945"/>
        <v>0</v>
      </c>
      <c r="AW231" s="458"/>
      <c r="AX231" s="458"/>
      <c r="AY231" s="455"/>
      <c r="AZ231" s="575"/>
      <c r="BA231" s="145" t="str">
        <f t="shared" si="914"/>
        <v/>
      </c>
      <c r="BB231" s="145" t="str">
        <f t="shared" si="915"/>
        <v/>
      </c>
      <c r="BC231" s="145" t="str">
        <f t="shared" si="916"/>
        <v/>
      </c>
      <c r="BD231" s="203" t="str">
        <f>IF(J231="","",COUNTIF($BC$14:BC231,BC231))</f>
        <v/>
      </c>
      <c r="BE231" s="1" t="str">
        <f t="shared" si="946"/>
        <v/>
      </c>
      <c r="BF231" s="447"/>
      <c r="BG231" s="447"/>
      <c r="BH231" s="447"/>
      <c r="BI231" s="447"/>
      <c r="BJ231" s="447"/>
      <c r="BK231" s="449"/>
      <c r="BL231" s="447"/>
      <c r="BM231" s="447"/>
      <c r="BP231" s="449"/>
      <c r="BQ231" s="447"/>
      <c r="BR231" s="447"/>
      <c r="BS231" s="447"/>
      <c r="BT231" s="447"/>
      <c r="BU231" s="447"/>
      <c r="BV231" s="447"/>
    </row>
    <row r="232" spans="1:74" s="1" customFormat="1" ht="18" customHeight="1" thickBot="1">
      <c r="A232" s="524"/>
      <c r="B232" s="346" t="s">
        <v>32</v>
      </c>
      <c r="C232" s="347"/>
      <c r="D232" s="355"/>
      <c r="E232" s="355"/>
      <c r="F232" s="356"/>
      <c r="G232" s="555"/>
      <c r="H232" s="555"/>
      <c r="I232" s="348" t="s">
        <v>33</v>
      </c>
      <c r="J232" s="349"/>
      <c r="K232" s="340" t="str">
        <f>IF(J232&gt;0,VLOOKUP(J232,女子登録情報!$J$1:$K$22,2,0),"")</f>
        <v/>
      </c>
      <c r="L232" s="350" t="s">
        <v>34</v>
      </c>
      <c r="M232" s="351"/>
      <c r="N232" s="341" t="str">
        <f t="shared" si="907"/>
        <v/>
      </c>
      <c r="O232" s="352"/>
      <c r="P232" s="567"/>
      <c r="Q232" s="568"/>
      <c r="R232" s="569"/>
      <c r="S232" s="558"/>
      <c r="T232" s="561"/>
      <c r="W232" s="168">
        <f t="shared" si="926"/>
        <v>0</v>
      </c>
      <c r="X232" s="447"/>
      <c r="Y232" s="145" t="str">
        <f t="shared" si="909"/>
        <v/>
      </c>
      <c r="Z232" s="145" t="str">
        <f t="shared" si="910"/>
        <v/>
      </c>
      <c r="AA232" s="145" t="str">
        <f t="shared" si="911"/>
        <v/>
      </c>
      <c r="AB232" s="145" t="str">
        <f t="shared" si="912"/>
        <v/>
      </c>
      <c r="AC232" s="178">
        <f t="shared" si="927"/>
        <v>0</v>
      </c>
      <c r="AD232" s="178" t="str">
        <f t="shared" si="1050"/>
        <v/>
      </c>
      <c r="AE232" s="145" t="str">
        <f t="shared" si="929"/>
        <v/>
      </c>
      <c r="AF232" s="145" t="str">
        <f t="shared" si="930"/>
        <v/>
      </c>
      <c r="AG232" s="182" t="str">
        <f t="shared" si="931"/>
        <v/>
      </c>
      <c r="AH232" s="164">
        <f t="shared" si="932"/>
        <v>0</v>
      </c>
      <c r="AJ232" s="164">
        <f t="shared" si="933"/>
        <v>0</v>
      </c>
      <c r="AK232" s="164" t="str">
        <f t="shared" si="934"/>
        <v>00000</v>
      </c>
      <c r="AL232" s="188" t="str">
        <f t="shared" si="935"/>
        <v>0秒0</v>
      </c>
      <c r="AM232" s="189">
        <f t="shared" si="936"/>
        <v>0</v>
      </c>
      <c r="AN232" s="189" t="str">
        <f t="shared" si="937"/>
        <v>0</v>
      </c>
      <c r="AO232" s="189" t="str">
        <f t="shared" si="938"/>
        <v>0</v>
      </c>
      <c r="AP232" s="189" t="str">
        <f t="shared" si="939"/>
        <v>0m</v>
      </c>
      <c r="AQ232" s="189" t="str">
        <f t="shared" si="940"/>
        <v>点</v>
      </c>
      <c r="AR232" s="164">
        <f t="shared" si="941"/>
        <v>0</v>
      </c>
      <c r="AS232" s="144" t="str">
        <f t="shared" si="942"/>
        <v/>
      </c>
      <c r="AT232" s="164">
        <f t="shared" si="943"/>
        <v>0</v>
      </c>
      <c r="AU232" s="164">
        <f t="shared" si="944"/>
        <v>0</v>
      </c>
      <c r="AV232" s="164">
        <f t="shared" si="945"/>
        <v>0</v>
      </c>
      <c r="AW232" s="459"/>
      <c r="AX232" s="459"/>
      <c r="AY232" s="456"/>
      <c r="AZ232" s="576"/>
      <c r="BA232" s="145" t="str">
        <f t="shared" si="914"/>
        <v/>
      </c>
      <c r="BB232" s="145" t="str">
        <f t="shared" si="915"/>
        <v/>
      </c>
      <c r="BC232" s="145" t="str">
        <f t="shared" si="916"/>
        <v/>
      </c>
      <c r="BD232" s="203" t="str">
        <f>IF(J232="","",COUNTIF($BC$14:BC232,BC232))</f>
        <v/>
      </c>
      <c r="BE232" s="1" t="str">
        <f t="shared" si="946"/>
        <v/>
      </c>
      <c r="BF232" s="447"/>
      <c r="BG232" s="447"/>
      <c r="BH232" s="447"/>
      <c r="BI232" s="447"/>
      <c r="BJ232" s="447"/>
      <c r="BK232" s="450"/>
      <c r="BL232" s="447"/>
      <c r="BM232" s="447"/>
      <c r="BP232" s="450"/>
      <c r="BQ232" s="447"/>
      <c r="BR232" s="447"/>
      <c r="BS232" s="447"/>
      <c r="BT232" s="447"/>
      <c r="BU232" s="447"/>
      <c r="BV232" s="447"/>
    </row>
    <row r="233" spans="1:74" s="1" customFormat="1" ht="18" customHeight="1" thickTop="1" thickBot="1">
      <c r="A233" s="522">
        <v>74</v>
      </c>
      <c r="B233" s="570" t="s">
        <v>1224</v>
      </c>
      <c r="C233" s="572"/>
      <c r="D233" s="572" t="str">
        <f>IF(C233&gt;0,VLOOKUP(C233,女子登録情報!$A$1:$H$2000,3,0),"")</f>
        <v/>
      </c>
      <c r="E233" s="572" t="str">
        <f>IF(C233&gt;0,VLOOKUP(C233,女子登録情報!$A$1:$H$2000,4,0),"")</f>
        <v/>
      </c>
      <c r="F233" s="337" t="str">
        <f>IF(C233&gt;0,VLOOKUP(C233,女子登録情報!$A$1:$H$2000,8,0),"")</f>
        <v/>
      </c>
      <c r="G233" s="553" t="e">
        <f>IF(F234&gt;0,VLOOKUP(F234,女子登録情報!$M$2:$N$48,2,0),"")</f>
        <v>#N/A</v>
      </c>
      <c r="H233" s="553" t="str">
        <f t="shared" ref="H233" si="1051">IF(C233&gt;0,TEXT(C233,"100000000"),"000000000")</f>
        <v>000000000</v>
      </c>
      <c r="I233" s="338" t="s">
        <v>26</v>
      </c>
      <c r="J233" s="339"/>
      <c r="K233" s="340" t="str">
        <f>IF(J233&gt;0,VLOOKUP(J233,女子登録情報!$J$1:$K$22,2,0),"")</f>
        <v/>
      </c>
      <c r="L233" s="338" t="s">
        <v>29</v>
      </c>
      <c r="M233" s="185"/>
      <c r="N233" s="341" t="str">
        <f t="shared" si="907"/>
        <v/>
      </c>
      <c r="O233" s="342"/>
      <c r="P233" s="540"/>
      <c r="Q233" s="541"/>
      <c r="R233" s="542"/>
      <c r="S233" s="556"/>
      <c r="T233" s="559"/>
      <c r="W233" s="168">
        <f t="shared" si="926"/>
        <v>0</v>
      </c>
      <c r="X233" s="447" t="str">
        <f t="shared" ref="X233" si="1052">IF(C233="","",C233)</f>
        <v/>
      </c>
      <c r="Y233" s="145" t="str">
        <f t="shared" si="909"/>
        <v/>
      </c>
      <c r="Z233" s="145" t="str">
        <f t="shared" si="910"/>
        <v/>
      </c>
      <c r="AA233" s="145" t="str">
        <f t="shared" si="911"/>
        <v/>
      </c>
      <c r="AB233" s="145" t="str">
        <f t="shared" si="912"/>
        <v/>
      </c>
      <c r="AC233" s="178">
        <f t="shared" si="927"/>
        <v>0</v>
      </c>
      <c r="AD233" s="178" t="str">
        <f t="shared" ref="AD233" si="1053">IF(D233="","",D233)</f>
        <v/>
      </c>
      <c r="AE233" s="145" t="str">
        <f t="shared" si="929"/>
        <v/>
      </c>
      <c r="AF233" s="145" t="str">
        <f t="shared" si="930"/>
        <v/>
      </c>
      <c r="AG233" s="182" t="str">
        <f t="shared" si="931"/>
        <v/>
      </c>
      <c r="AH233" s="164">
        <f t="shared" si="932"/>
        <v>0</v>
      </c>
      <c r="AJ233" s="164">
        <f t="shared" si="933"/>
        <v>0</v>
      </c>
      <c r="AK233" s="164" t="str">
        <f t="shared" si="934"/>
        <v>00000</v>
      </c>
      <c r="AL233" s="188" t="str">
        <f t="shared" si="935"/>
        <v>0秒0</v>
      </c>
      <c r="AM233" s="189">
        <f t="shared" si="936"/>
        <v>0</v>
      </c>
      <c r="AN233" s="189" t="str">
        <f t="shared" si="937"/>
        <v>0</v>
      </c>
      <c r="AO233" s="189" t="str">
        <f t="shared" si="938"/>
        <v>0</v>
      </c>
      <c r="AP233" s="189" t="str">
        <f t="shared" si="939"/>
        <v>0m</v>
      </c>
      <c r="AQ233" s="189" t="str">
        <f t="shared" si="940"/>
        <v>点</v>
      </c>
      <c r="AR233" s="164">
        <f t="shared" si="941"/>
        <v>0</v>
      </c>
      <c r="AS233" s="144" t="str">
        <f t="shared" si="942"/>
        <v/>
      </c>
      <c r="AT233" s="164">
        <f t="shared" si="943"/>
        <v>0</v>
      </c>
      <c r="AU233" s="164">
        <f t="shared" si="944"/>
        <v>0</v>
      </c>
      <c r="AV233" s="164">
        <f t="shared" si="945"/>
        <v>0</v>
      </c>
      <c r="AW233" s="457">
        <f>IF(S233="",0,COUNTA($S$14:S235))</f>
        <v>0</v>
      </c>
      <c r="AX233" s="457">
        <f>IF(T233="",0,COUNTA($T$14:T235))</f>
        <v>0</v>
      </c>
      <c r="AY233" s="454">
        <f>IF(OR($K233="20200",$K234="20200",$K235="20200"),COUNTIF($K$14:K235,"20200"),0)</f>
        <v>0</v>
      </c>
      <c r="AZ233" s="574">
        <f>IF($AY233=0,0,INDEX($M233:$M235,MATCH("20200",$K233:$K235,0),1))</f>
        <v>0</v>
      </c>
      <c r="BA233" s="145" t="str">
        <f t="shared" si="914"/>
        <v/>
      </c>
      <c r="BB233" s="145" t="str">
        <f t="shared" si="915"/>
        <v/>
      </c>
      <c r="BC233" s="145" t="str">
        <f t="shared" si="916"/>
        <v/>
      </c>
      <c r="BD233" s="203" t="str">
        <f>IF(J233="","",COUNTIF($BC$14:BC233,BC233))</f>
        <v/>
      </c>
      <c r="BE233" s="1" t="str">
        <f t="shared" si="946"/>
        <v/>
      </c>
      <c r="BF233" s="447" t="str">
        <f>IF(D233="","",COUNTIF($AD$14:AD233,AD233))</f>
        <v/>
      </c>
      <c r="BG233" s="447">
        <f t="shared" ref="BG233" si="1054">IF(BF233=1,BF233,0)</f>
        <v>0</v>
      </c>
      <c r="BH233" s="447" t="str">
        <f t="shared" ref="BH233:BJ233" si="1055">IF(D233="","",$BL233)</f>
        <v/>
      </c>
      <c r="BI233" s="447" t="str">
        <f t="shared" si="1055"/>
        <v/>
      </c>
      <c r="BJ233" s="447" t="str">
        <f t="shared" si="1055"/>
        <v/>
      </c>
      <c r="BK233" s="448" t="str">
        <f t="shared" ref="BK233" si="1056">IFERROR(IF(G233="","",BL233),"")</f>
        <v/>
      </c>
      <c r="BL233" s="447">
        <v>74</v>
      </c>
      <c r="BM233" s="447">
        <f t="shared" ref="BM233" si="1057">IF(C233&gt;0,"",IF(COUNTIF(BH233:BK235,BL233)=4,"",1))</f>
        <v>1</v>
      </c>
      <c r="BP233" s="448" t="str">
        <f t="shared" ref="BP233" si="1058">IF(AD233="","",IF(AND(COUNTA(J233:J235)=0,COUNTA(S233:T235)=0),1,""))</f>
        <v/>
      </c>
      <c r="BQ233" s="447">
        <f t="shared" ref="BQ233" si="1059">IF(AND($AD233="",COUNTA(S233)&gt;0),1,0)</f>
        <v>0</v>
      </c>
      <c r="BR233" s="447">
        <f t="shared" ref="BR233" si="1060">IF(AND($AD233="",COUNTA(T233)&gt;0),1,0)</f>
        <v>0</v>
      </c>
      <c r="BS233" s="447" t="str">
        <f t="shared" ref="BS233" si="1061">D233&amp;"-"&amp;S233</f>
        <v>-</v>
      </c>
      <c r="BT233" s="447" t="str">
        <f>IF(S233="","",COUNTIF($BS$14:BS233,BS233))</f>
        <v/>
      </c>
      <c r="BU233" s="447" t="str">
        <f t="shared" ref="BU233" si="1062">D233&amp;"-"&amp;T233</f>
        <v>-</v>
      </c>
      <c r="BV233" s="447" t="str">
        <f>IF(T233="","",COUNTIF($BU$14:BU233,BU233))</f>
        <v/>
      </c>
    </row>
    <row r="234" spans="1:74" s="1" customFormat="1" ht="18" customHeight="1" thickBot="1">
      <c r="A234" s="523"/>
      <c r="B234" s="571"/>
      <c r="C234" s="573"/>
      <c r="D234" s="573"/>
      <c r="E234" s="573"/>
      <c r="F234" s="343" t="str">
        <f>IF(C233&gt;0,VLOOKUP(C233,女子登録情報!$A$1:$H$2000,5,0),"")</f>
        <v/>
      </c>
      <c r="G234" s="554"/>
      <c r="H234" s="554"/>
      <c r="I234" s="344" t="s">
        <v>30</v>
      </c>
      <c r="J234" s="339"/>
      <c r="K234" s="340" t="str">
        <f>IF(J234&gt;0,VLOOKUP(J234,女子登録情報!$J$1:$K$22,2,0),"")</f>
        <v/>
      </c>
      <c r="L234" s="344" t="s">
        <v>31</v>
      </c>
      <c r="M234" s="345"/>
      <c r="N234" s="341" t="str">
        <f t="shared" si="907"/>
        <v/>
      </c>
      <c r="O234" s="342"/>
      <c r="P234" s="562"/>
      <c r="Q234" s="563"/>
      <c r="R234" s="564"/>
      <c r="S234" s="557"/>
      <c r="T234" s="560"/>
      <c r="W234" s="168">
        <f t="shared" si="926"/>
        <v>0</v>
      </c>
      <c r="X234" s="447"/>
      <c r="Y234" s="145" t="str">
        <f t="shared" si="909"/>
        <v/>
      </c>
      <c r="Z234" s="145" t="str">
        <f t="shared" si="910"/>
        <v/>
      </c>
      <c r="AA234" s="145" t="str">
        <f t="shared" si="911"/>
        <v/>
      </c>
      <c r="AB234" s="145" t="str">
        <f t="shared" si="912"/>
        <v/>
      </c>
      <c r="AC234" s="178">
        <f t="shared" si="927"/>
        <v>0</v>
      </c>
      <c r="AD234" s="178" t="str">
        <f t="shared" ref="AD234:AD235" si="1063">AD233</f>
        <v/>
      </c>
      <c r="AE234" s="145" t="str">
        <f t="shared" si="929"/>
        <v/>
      </c>
      <c r="AF234" s="145" t="str">
        <f t="shared" si="930"/>
        <v/>
      </c>
      <c r="AG234" s="182" t="str">
        <f t="shared" si="931"/>
        <v/>
      </c>
      <c r="AH234" s="164">
        <f t="shared" si="932"/>
        <v>0</v>
      </c>
      <c r="AJ234" s="164">
        <f t="shared" si="933"/>
        <v>0</v>
      </c>
      <c r="AK234" s="164" t="str">
        <f t="shared" si="934"/>
        <v>00000</v>
      </c>
      <c r="AL234" s="188" t="str">
        <f t="shared" si="935"/>
        <v>0秒0</v>
      </c>
      <c r="AM234" s="189">
        <f t="shared" si="936"/>
        <v>0</v>
      </c>
      <c r="AN234" s="189" t="str">
        <f t="shared" si="937"/>
        <v>0</v>
      </c>
      <c r="AO234" s="189" t="str">
        <f t="shared" si="938"/>
        <v>0</v>
      </c>
      <c r="AP234" s="189" t="str">
        <f t="shared" si="939"/>
        <v>0m</v>
      </c>
      <c r="AQ234" s="189" t="str">
        <f t="shared" si="940"/>
        <v>点</v>
      </c>
      <c r="AR234" s="164">
        <f t="shared" si="941"/>
        <v>0</v>
      </c>
      <c r="AS234" s="144" t="str">
        <f t="shared" si="942"/>
        <v/>
      </c>
      <c r="AT234" s="164">
        <f t="shared" si="943"/>
        <v>0</v>
      </c>
      <c r="AU234" s="164">
        <f t="shared" si="944"/>
        <v>0</v>
      </c>
      <c r="AV234" s="164">
        <f t="shared" si="945"/>
        <v>0</v>
      </c>
      <c r="AW234" s="458"/>
      <c r="AX234" s="458"/>
      <c r="AY234" s="455"/>
      <c r="AZ234" s="575"/>
      <c r="BA234" s="145" t="str">
        <f t="shared" si="914"/>
        <v/>
      </c>
      <c r="BB234" s="145" t="str">
        <f t="shared" si="915"/>
        <v/>
      </c>
      <c r="BC234" s="145" t="str">
        <f t="shared" si="916"/>
        <v/>
      </c>
      <c r="BD234" s="203" t="str">
        <f>IF(J234="","",COUNTIF($BC$14:BC234,BC234))</f>
        <v/>
      </c>
      <c r="BE234" s="1" t="str">
        <f t="shared" si="946"/>
        <v/>
      </c>
      <c r="BF234" s="447"/>
      <c r="BG234" s="447"/>
      <c r="BH234" s="447"/>
      <c r="BI234" s="447"/>
      <c r="BJ234" s="447"/>
      <c r="BK234" s="449"/>
      <c r="BL234" s="447"/>
      <c r="BM234" s="447"/>
      <c r="BP234" s="449"/>
      <c r="BQ234" s="447"/>
      <c r="BR234" s="447"/>
      <c r="BS234" s="447"/>
      <c r="BT234" s="447"/>
      <c r="BU234" s="447"/>
      <c r="BV234" s="447"/>
    </row>
    <row r="235" spans="1:74" s="1" customFormat="1" ht="18" customHeight="1" thickBot="1">
      <c r="A235" s="524"/>
      <c r="B235" s="346" t="s">
        <v>32</v>
      </c>
      <c r="C235" s="347"/>
      <c r="D235" s="355"/>
      <c r="E235" s="355"/>
      <c r="F235" s="356"/>
      <c r="G235" s="555"/>
      <c r="H235" s="555"/>
      <c r="I235" s="348" t="s">
        <v>33</v>
      </c>
      <c r="J235" s="349"/>
      <c r="K235" s="340" t="str">
        <f>IF(J235&gt;0,VLOOKUP(J235,女子登録情報!$J$1:$K$22,2,0),"")</f>
        <v/>
      </c>
      <c r="L235" s="350" t="s">
        <v>34</v>
      </c>
      <c r="M235" s="351"/>
      <c r="N235" s="341" t="str">
        <f t="shared" si="907"/>
        <v/>
      </c>
      <c r="O235" s="352"/>
      <c r="P235" s="567"/>
      <c r="Q235" s="568"/>
      <c r="R235" s="569"/>
      <c r="S235" s="558"/>
      <c r="T235" s="561"/>
      <c r="W235" s="168">
        <f t="shared" si="926"/>
        <v>0</v>
      </c>
      <c r="X235" s="447"/>
      <c r="Y235" s="145" t="str">
        <f t="shared" si="909"/>
        <v/>
      </c>
      <c r="Z235" s="145" t="str">
        <f t="shared" si="910"/>
        <v/>
      </c>
      <c r="AA235" s="145" t="str">
        <f t="shared" si="911"/>
        <v/>
      </c>
      <c r="AB235" s="145" t="str">
        <f t="shared" si="912"/>
        <v/>
      </c>
      <c r="AC235" s="178">
        <f t="shared" si="927"/>
        <v>0</v>
      </c>
      <c r="AD235" s="178" t="str">
        <f t="shared" si="1063"/>
        <v/>
      </c>
      <c r="AE235" s="145" t="str">
        <f t="shared" si="929"/>
        <v/>
      </c>
      <c r="AF235" s="145" t="str">
        <f t="shared" si="930"/>
        <v/>
      </c>
      <c r="AG235" s="182" t="str">
        <f t="shared" si="931"/>
        <v/>
      </c>
      <c r="AH235" s="164">
        <f t="shared" si="932"/>
        <v>0</v>
      </c>
      <c r="AJ235" s="164">
        <f t="shared" si="933"/>
        <v>0</v>
      </c>
      <c r="AK235" s="164" t="str">
        <f t="shared" si="934"/>
        <v>00000</v>
      </c>
      <c r="AL235" s="188" t="str">
        <f t="shared" si="935"/>
        <v>0秒0</v>
      </c>
      <c r="AM235" s="189">
        <f t="shared" si="936"/>
        <v>0</v>
      </c>
      <c r="AN235" s="189" t="str">
        <f t="shared" si="937"/>
        <v>0</v>
      </c>
      <c r="AO235" s="189" t="str">
        <f t="shared" si="938"/>
        <v>0</v>
      </c>
      <c r="AP235" s="189" t="str">
        <f t="shared" si="939"/>
        <v>0m</v>
      </c>
      <c r="AQ235" s="189" t="str">
        <f t="shared" si="940"/>
        <v>点</v>
      </c>
      <c r="AR235" s="164">
        <f t="shared" si="941"/>
        <v>0</v>
      </c>
      <c r="AS235" s="144" t="str">
        <f t="shared" si="942"/>
        <v/>
      </c>
      <c r="AT235" s="164">
        <f t="shared" si="943"/>
        <v>0</v>
      </c>
      <c r="AU235" s="164">
        <f t="shared" si="944"/>
        <v>0</v>
      </c>
      <c r="AV235" s="164">
        <f t="shared" si="945"/>
        <v>0</v>
      </c>
      <c r="AW235" s="459"/>
      <c r="AX235" s="459"/>
      <c r="AY235" s="456"/>
      <c r="AZ235" s="576"/>
      <c r="BA235" s="145" t="str">
        <f t="shared" si="914"/>
        <v/>
      </c>
      <c r="BB235" s="145" t="str">
        <f t="shared" si="915"/>
        <v/>
      </c>
      <c r="BC235" s="145" t="str">
        <f t="shared" si="916"/>
        <v/>
      </c>
      <c r="BD235" s="203" t="str">
        <f>IF(J235="","",COUNTIF($BC$14:BC235,BC235))</f>
        <v/>
      </c>
      <c r="BE235" s="1" t="str">
        <f t="shared" si="946"/>
        <v/>
      </c>
      <c r="BF235" s="447"/>
      <c r="BG235" s="447"/>
      <c r="BH235" s="447"/>
      <c r="BI235" s="447"/>
      <c r="BJ235" s="447"/>
      <c r="BK235" s="450"/>
      <c r="BL235" s="447"/>
      <c r="BM235" s="447"/>
      <c r="BP235" s="450"/>
      <c r="BQ235" s="447"/>
      <c r="BR235" s="447"/>
      <c r="BS235" s="447"/>
      <c r="BT235" s="447"/>
      <c r="BU235" s="447"/>
      <c r="BV235" s="447"/>
    </row>
    <row r="236" spans="1:74" s="1" customFormat="1" ht="18" customHeight="1" thickTop="1" thickBot="1">
      <c r="A236" s="522">
        <v>75</v>
      </c>
      <c r="B236" s="570" t="s">
        <v>1224</v>
      </c>
      <c r="C236" s="572"/>
      <c r="D236" s="572" t="str">
        <f>IF(C236&gt;0,VLOOKUP(C236,女子登録情報!$A$1:$H$2000,3,0),"")</f>
        <v/>
      </c>
      <c r="E236" s="572" t="str">
        <f>IF(C236&gt;0,VLOOKUP(C236,女子登録情報!$A$1:$H$2000,4,0),"")</f>
        <v/>
      </c>
      <c r="F236" s="337" t="str">
        <f>IF(C236&gt;0,VLOOKUP(C236,女子登録情報!$A$1:$H$2000,8,0),"")</f>
        <v/>
      </c>
      <c r="G236" s="553" t="e">
        <f>IF(F237&gt;0,VLOOKUP(F237,女子登録情報!$M$2:$N$48,2,0),"")</f>
        <v>#N/A</v>
      </c>
      <c r="H236" s="553" t="str">
        <f t="shared" ref="H236" si="1064">IF(C236&gt;0,TEXT(C236,"100000000"),"000000000")</f>
        <v>000000000</v>
      </c>
      <c r="I236" s="338" t="s">
        <v>26</v>
      </c>
      <c r="J236" s="339"/>
      <c r="K236" s="340" t="str">
        <f>IF(J236&gt;0,VLOOKUP(J236,女子登録情報!$J$1:$K$22,2,0),"")</f>
        <v/>
      </c>
      <c r="L236" s="338" t="s">
        <v>29</v>
      </c>
      <c r="M236" s="185"/>
      <c r="N236" s="341" t="str">
        <f t="shared" si="907"/>
        <v/>
      </c>
      <c r="O236" s="342"/>
      <c r="P236" s="540"/>
      <c r="Q236" s="541"/>
      <c r="R236" s="542"/>
      <c r="S236" s="556"/>
      <c r="T236" s="559"/>
      <c r="W236" s="168">
        <f t="shared" si="926"/>
        <v>0</v>
      </c>
      <c r="X236" s="447" t="str">
        <f t="shared" ref="X236" si="1065">IF(C236="","",C236)</f>
        <v/>
      </c>
      <c r="Y236" s="145" t="str">
        <f t="shared" si="909"/>
        <v/>
      </c>
      <c r="Z236" s="145" t="str">
        <f t="shared" si="910"/>
        <v/>
      </c>
      <c r="AA236" s="145" t="str">
        <f t="shared" si="911"/>
        <v/>
      </c>
      <c r="AB236" s="145" t="str">
        <f t="shared" si="912"/>
        <v/>
      </c>
      <c r="AC236" s="178">
        <f t="shared" si="927"/>
        <v>0</v>
      </c>
      <c r="AD236" s="178" t="str">
        <f t="shared" ref="AD236" si="1066">IF(D236="","",D236)</f>
        <v/>
      </c>
      <c r="AE236" s="145" t="str">
        <f t="shared" si="929"/>
        <v/>
      </c>
      <c r="AF236" s="145" t="str">
        <f t="shared" si="930"/>
        <v/>
      </c>
      <c r="AG236" s="182" t="str">
        <f t="shared" si="931"/>
        <v/>
      </c>
      <c r="AH236" s="164">
        <f t="shared" si="932"/>
        <v>0</v>
      </c>
      <c r="AJ236" s="164">
        <f t="shared" si="933"/>
        <v>0</v>
      </c>
      <c r="AK236" s="164" t="str">
        <f t="shared" si="934"/>
        <v>00000</v>
      </c>
      <c r="AL236" s="188" t="str">
        <f t="shared" si="935"/>
        <v>0秒0</v>
      </c>
      <c r="AM236" s="189">
        <f t="shared" si="936"/>
        <v>0</v>
      </c>
      <c r="AN236" s="189" t="str">
        <f t="shared" si="937"/>
        <v>0</v>
      </c>
      <c r="AO236" s="189" t="str">
        <f t="shared" si="938"/>
        <v>0</v>
      </c>
      <c r="AP236" s="189" t="str">
        <f t="shared" si="939"/>
        <v>0m</v>
      </c>
      <c r="AQ236" s="189" t="str">
        <f t="shared" si="940"/>
        <v>点</v>
      </c>
      <c r="AR236" s="164">
        <f t="shared" si="941"/>
        <v>0</v>
      </c>
      <c r="AS236" s="144" t="str">
        <f t="shared" si="942"/>
        <v/>
      </c>
      <c r="AT236" s="164">
        <f t="shared" si="943"/>
        <v>0</v>
      </c>
      <c r="AU236" s="164">
        <f t="shared" si="944"/>
        <v>0</v>
      </c>
      <c r="AV236" s="164">
        <f t="shared" si="945"/>
        <v>0</v>
      </c>
      <c r="AW236" s="457">
        <f>IF(S236="",0,COUNTA($S$14:S238))</f>
        <v>0</v>
      </c>
      <c r="AX236" s="457">
        <f>IF(T236="",0,COUNTA($T$14:T238))</f>
        <v>0</v>
      </c>
      <c r="AY236" s="454">
        <f>IF(OR($K236="20200",$K237="20200",$K238="20200"),COUNTIF($K$14:K238,"20200"),0)</f>
        <v>0</v>
      </c>
      <c r="AZ236" s="574">
        <f>IF($AY236=0,0,INDEX($M236:$M238,MATCH("20200",$K236:$K238,0),1))</f>
        <v>0</v>
      </c>
      <c r="BA236" s="145" t="str">
        <f t="shared" si="914"/>
        <v/>
      </c>
      <c r="BB236" s="145" t="str">
        <f t="shared" si="915"/>
        <v/>
      </c>
      <c r="BC236" s="145" t="str">
        <f t="shared" si="916"/>
        <v/>
      </c>
      <c r="BD236" s="203" t="str">
        <f>IF(J236="","",COUNTIF($BC$14:BC236,BC236))</f>
        <v/>
      </c>
      <c r="BE236" s="1" t="str">
        <f t="shared" si="946"/>
        <v/>
      </c>
      <c r="BF236" s="447" t="str">
        <f>IF(D236="","",COUNTIF($AD$14:AD236,AD236))</f>
        <v/>
      </c>
      <c r="BG236" s="447">
        <f t="shared" ref="BG236" si="1067">IF(BF236=1,BF236,0)</f>
        <v>0</v>
      </c>
      <c r="BH236" s="447" t="str">
        <f t="shared" ref="BH236:BJ236" si="1068">IF(D236="","",$BL236)</f>
        <v/>
      </c>
      <c r="BI236" s="447" t="str">
        <f t="shared" si="1068"/>
        <v/>
      </c>
      <c r="BJ236" s="447" t="str">
        <f t="shared" si="1068"/>
        <v/>
      </c>
      <c r="BK236" s="448" t="str">
        <f t="shared" ref="BK236" si="1069">IFERROR(IF(G236="","",BL236),"")</f>
        <v/>
      </c>
      <c r="BL236" s="447">
        <v>75</v>
      </c>
      <c r="BM236" s="447">
        <f t="shared" ref="BM236" si="1070">IF(C236&gt;0,"",IF(COUNTIF(BH236:BK238,BL236)=4,"",1))</f>
        <v>1</v>
      </c>
      <c r="BP236" s="448" t="str">
        <f t="shared" ref="BP236" si="1071">IF(AD236="","",IF(AND(COUNTA(J236:J238)=0,COUNTA(S236:T238)=0),1,""))</f>
        <v/>
      </c>
      <c r="BQ236" s="447">
        <f t="shared" ref="BQ236" si="1072">IF(AND($AD236="",COUNTA(S236)&gt;0),1,0)</f>
        <v>0</v>
      </c>
      <c r="BR236" s="447">
        <f t="shared" ref="BR236" si="1073">IF(AND($AD236="",COUNTA(T236)&gt;0),1,0)</f>
        <v>0</v>
      </c>
      <c r="BS236" s="447" t="str">
        <f t="shared" ref="BS236" si="1074">D236&amp;"-"&amp;S236</f>
        <v>-</v>
      </c>
      <c r="BT236" s="447" t="str">
        <f>IF(S236="","",COUNTIF($BS$14:BS236,BS236))</f>
        <v/>
      </c>
      <c r="BU236" s="447" t="str">
        <f t="shared" ref="BU236" si="1075">D236&amp;"-"&amp;T236</f>
        <v>-</v>
      </c>
      <c r="BV236" s="447" t="str">
        <f>IF(T236="","",COUNTIF($BU$14:BU236,BU236))</f>
        <v/>
      </c>
    </row>
    <row r="237" spans="1:74" s="1" customFormat="1" ht="18" customHeight="1" thickBot="1">
      <c r="A237" s="523"/>
      <c r="B237" s="571"/>
      <c r="C237" s="573"/>
      <c r="D237" s="573"/>
      <c r="E237" s="573"/>
      <c r="F237" s="343" t="str">
        <f>IF(C236&gt;0,VLOOKUP(C236,女子登録情報!$A$1:$H$2000,5,0),"")</f>
        <v/>
      </c>
      <c r="G237" s="554"/>
      <c r="H237" s="554"/>
      <c r="I237" s="344" t="s">
        <v>30</v>
      </c>
      <c r="J237" s="339"/>
      <c r="K237" s="340" t="str">
        <f>IF(J237&gt;0,VLOOKUP(J237,女子登録情報!$J$1:$K$22,2,0),"")</f>
        <v/>
      </c>
      <c r="L237" s="344" t="s">
        <v>31</v>
      </c>
      <c r="M237" s="345"/>
      <c r="N237" s="341" t="str">
        <f t="shared" si="907"/>
        <v/>
      </c>
      <c r="O237" s="342"/>
      <c r="P237" s="562"/>
      <c r="Q237" s="563"/>
      <c r="R237" s="564"/>
      <c r="S237" s="557"/>
      <c r="T237" s="560"/>
      <c r="W237" s="168">
        <f t="shared" si="926"/>
        <v>0</v>
      </c>
      <c r="X237" s="447"/>
      <c r="Y237" s="145" t="str">
        <f t="shared" si="909"/>
        <v/>
      </c>
      <c r="Z237" s="145" t="str">
        <f t="shared" si="910"/>
        <v/>
      </c>
      <c r="AA237" s="145" t="str">
        <f t="shared" si="911"/>
        <v/>
      </c>
      <c r="AB237" s="145" t="str">
        <f t="shared" si="912"/>
        <v/>
      </c>
      <c r="AC237" s="178">
        <f t="shared" si="927"/>
        <v>0</v>
      </c>
      <c r="AD237" s="178" t="str">
        <f t="shared" ref="AD237:AD238" si="1076">AD236</f>
        <v/>
      </c>
      <c r="AE237" s="145" t="str">
        <f t="shared" si="929"/>
        <v/>
      </c>
      <c r="AF237" s="145" t="str">
        <f t="shared" si="930"/>
        <v/>
      </c>
      <c r="AG237" s="182" t="str">
        <f t="shared" si="931"/>
        <v/>
      </c>
      <c r="AH237" s="164">
        <f t="shared" si="932"/>
        <v>0</v>
      </c>
      <c r="AJ237" s="164">
        <f t="shared" si="933"/>
        <v>0</v>
      </c>
      <c r="AK237" s="164" t="str">
        <f t="shared" si="934"/>
        <v>00000</v>
      </c>
      <c r="AL237" s="188" t="str">
        <f t="shared" si="935"/>
        <v>0秒0</v>
      </c>
      <c r="AM237" s="189">
        <f t="shared" si="936"/>
        <v>0</v>
      </c>
      <c r="AN237" s="189" t="str">
        <f t="shared" si="937"/>
        <v>0</v>
      </c>
      <c r="AO237" s="189" t="str">
        <f t="shared" si="938"/>
        <v>0</v>
      </c>
      <c r="AP237" s="189" t="str">
        <f t="shared" si="939"/>
        <v>0m</v>
      </c>
      <c r="AQ237" s="189" t="str">
        <f t="shared" si="940"/>
        <v>点</v>
      </c>
      <c r="AR237" s="164">
        <f t="shared" si="941"/>
        <v>0</v>
      </c>
      <c r="AS237" s="144" t="str">
        <f t="shared" si="942"/>
        <v/>
      </c>
      <c r="AT237" s="164">
        <f t="shared" si="943"/>
        <v>0</v>
      </c>
      <c r="AU237" s="164">
        <f t="shared" si="944"/>
        <v>0</v>
      </c>
      <c r="AV237" s="164">
        <f t="shared" si="945"/>
        <v>0</v>
      </c>
      <c r="AW237" s="458"/>
      <c r="AX237" s="458"/>
      <c r="AY237" s="455"/>
      <c r="AZ237" s="575"/>
      <c r="BA237" s="145" t="str">
        <f t="shared" si="914"/>
        <v/>
      </c>
      <c r="BB237" s="145" t="str">
        <f t="shared" si="915"/>
        <v/>
      </c>
      <c r="BC237" s="145" t="str">
        <f t="shared" si="916"/>
        <v/>
      </c>
      <c r="BD237" s="203" t="str">
        <f>IF(J237="","",COUNTIF($BC$14:BC237,BC237))</f>
        <v/>
      </c>
      <c r="BE237" s="1" t="str">
        <f t="shared" si="946"/>
        <v/>
      </c>
      <c r="BF237" s="447"/>
      <c r="BG237" s="447"/>
      <c r="BH237" s="447"/>
      <c r="BI237" s="447"/>
      <c r="BJ237" s="447"/>
      <c r="BK237" s="449"/>
      <c r="BL237" s="447"/>
      <c r="BM237" s="447"/>
      <c r="BP237" s="449"/>
      <c r="BQ237" s="447"/>
      <c r="BR237" s="447"/>
      <c r="BS237" s="447"/>
      <c r="BT237" s="447"/>
      <c r="BU237" s="447"/>
      <c r="BV237" s="447"/>
    </row>
    <row r="238" spans="1:74" s="1" customFormat="1" ht="18" customHeight="1" thickBot="1">
      <c r="A238" s="524"/>
      <c r="B238" s="346" t="s">
        <v>32</v>
      </c>
      <c r="C238" s="347"/>
      <c r="D238" s="355"/>
      <c r="E238" s="355"/>
      <c r="F238" s="356"/>
      <c r="G238" s="555"/>
      <c r="H238" s="555"/>
      <c r="I238" s="348" t="s">
        <v>33</v>
      </c>
      <c r="J238" s="349"/>
      <c r="K238" s="340" t="str">
        <f>IF(J238&gt;0,VLOOKUP(J238,女子登録情報!$J$1:$K$22,2,0),"")</f>
        <v/>
      </c>
      <c r="L238" s="350" t="s">
        <v>34</v>
      </c>
      <c r="M238" s="351"/>
      <c r="N238" s="341" t="str">
        <f t="shared" si="907"/>
        <v/>
      </c>
      <c r="O238" s="352"/>
      <c r="P238" s="567"/>
      <c r="Q238" s="568"/>
      <c r="R238" s="569"/>
      <c r="S238" s="558"/>
      <c r="T238" s="561"/>
      <c r="W238" s="168">
        <f t="shared" si="926"/>
        <v>0</v>
      </c>
      <c r="X238" s="447"/>
      <c r="Y238" s="145" t="str">
        <f t="shared" si="909"/>
        <v/>
      </c>
      <c r="Z238" s="145" t="str">
        <f t="shared" si="910"/>
        <v/>
      </c>
      <c r="AA238" s="145" t="str">
        <f t="shared" si="911"/>
        <v/>
      </c>
      <c r="AB238" s="145" t="str">
        <f t="shared" si="912"/>
        <v/>
      </c>
      <c r="AC238" s="178">
        <f t="shared" si="927"/>
        <v>0</v>
      </c>
      <c r="AD238" s="178" t="str">
        <f t="shared" si="1076"/>
        <v/>
      </c>
      <c r="AE238" s="145" t="str">
        <f t="shared" si="929"/>
        <v/>
      </c>
      <c r="AF238" s="145" t="str">
        <f t="shared" si="930"/>
        <v/>
      </c>
      <c r="AG238" s="182" t="str">
        <f t="shared" si="931"/>
        <v/>
      </c>
      <c r="AH238" s="164">
        <f t="shared" si="932"/>
        <v>0</v>
      </c>
      <c r="AJ238" s="164">
        <f t="shared" si="933"/>
        <v>0</v>
      </c>
      <c r="AK238" s="164" t="str">
        <f t="shared" si="934"/>
        <v>00000</v>
      </c>
      <c r="AL238" s="188" t="str">
        <f t="shared" si="935"/>
        <v>0秒0</v>
      </c>
      <c r="AM238" s="189">
        <f t="shared" si="936"/>
        <v>0</v>
      </c>
      <c r="AN238" s="189" t="str">
        <f t="shared" si="937"/>
        <v>0</v>
      </c>
      <c r="AO238" s="189" t="str">
        <f t="shared" si="938"/>
        <v>0</v>
      </c>
      <c r="AP238" s="189" t="str">
        <f t="shared" si="939"/>
        <v>0m</v>
      </c>
      <c r="AQ238" s="189" t="str">
        <f t="shared" si="940"/>
        <v>点</v>
      </c>
      <c r="AR238" s="164">
        <f t="shared" si="941"/>
        <v>0</v>
      </c>
      <c r="AS238" s="144" t="str">
        <f t="shared" si="942"/>
        <v/>
      </c>
      <c r="AT238" s="164">
        <f t="shared" si="943"/>
        <v>0</v>
      </c>
      <c r="AU238" s="164">
        <f t="shared" si="944"/>
        <v>0</v>
      </c>
      <c r="AV238" s="164">
        <f t="shared" si="945"/>
        <v>0</v>
      </c>
      <c r="AW238" s="459"/>
      <c r="AX238" s="459"/>
      <c r="AY238" s="456"/>
      <c r="AZ238" s="576"/>
      <c r="BA238" s="145" t="str">
        <f t="shared" si="914"/>
        <v/>
      </c>
      <c r="BB238" s="145" t="str">
        <f t="shared" si="915"/>
        <v/>
      </c>
      <c r="BC238" s="145" t="str">
        <f t="shared" si="916"/>
        <v/>
      </c>
      <c r="BD238" s="203" t="str">
        <f>IF(J238="","",COUNTIF($BC$14:BC238,BC238))</f>
        <v/>
      </c>
      <c r="BE238" s="1" t="str">
        <f t="shared" si="946"/>
        <v/>
      </c>
      <c r="BF238" s="447"/>
      <c r="BG238" s="447"/>
      <c r="BH238" s="447"/>
      <c r="BI238" s="447"/>
      <c r="BJ238" s="447"/>
      <c r="BK238" s="450"/>
      <c r="BL238" s="447"/>
      <c r="BM238" s="447"/>
      <c r="BP238" s="450"/>
      <c r="BQ238" s="447"/>
      <c r="BR238" s="447"/>
      <c r="BS238" s="447"/>
      <c r="BT238" s="447"/>
      <c r="BU238" s="447"/>
      <c r="BV238" s="447"/>
    </row>
    <row r="239" spans="1:74" s="1" customFormat="1" ht="18" customHeight="1" thickTop="1" thickBot="1">
      <c r="A239" s="522">
        <v>76</v>
      </c>
      <c r="B239" s="570" t="s">
        <v>1224</v>
      </c>
      <c r="C239" s="572"/>
      <c r="D239" s="572" t="str">
        <f>IF(C239&gt;0,VLOOKUP(C239,女子登録情報!$A$1:$H$2000,3,0),"")</f>
        <v/>
      </c>
      <c r="E239" s="572" t="str">
        <f>IF(C239&gt;0,VLOOKUP(C239,女子登録情報!$A$1:$H$2000,4,0),"")</f>
        <v/>
      </c>
      <c r="F239" s="337" t="str">
        <f>IF(C239&gt;0,VLOOKUP(C239,女子登録情報!$A$1:$H$2000,8,0),"")</f>
        <v/>
      </c>
      <c r="G239" s="553" t="e">
        <f>IF(F240&gt;0,VLOOKUP(F240,女子登録情報!$M$2:$N$48,2,0),"")</f>
        <v>#N/A</v>
      </c>
      <c r="H239" s="553" t="str">
        <f t="shared" ref="H239" si="1077">IF(C239&gt;0,TEXT(C239,"100000000"),"000000000")</f>
        <v>000000000</v>
      </c>
      <c r="I239" s="338" t="s">
        <v>26</v>
      </c>
      <c r="J239" s="339"/>
      <c r="K239" s="340" t="str">
        <f>IF(J239&gt;0,VLOOKUP(J239,女子登録情報!$J$1:$K$22,2,0),"")</f>
        <v/>
      </c>
      <c r="L239" s="338" t="s">
        <v>29</v>
      </c>
      <c r="M239" s="185"/>
      <c r="N239" s="341" t="str">
        <f t="shared" si="907"/>
        <v/>
      </c>
      <c r="O239" s="342"/>
      <c r="P239" s="540"/>
      <c r="Q239" s="541"/>
      <c r="R239" s="542"/>
      <c r="S239" s="556"/>
      <c r="T239" s="559"/>
      <c r="W239" s="168">
        <f t="shared" si="926"/>
        <v>0</v>
      </c>
      <c r="X239" s="447" t="str">
        <f t="shared" ref="X239" si="1078">IF(C239="","",C239)</f>
        <v/>
      </c>
      <c r="Y239" s="145" t="str">
        <f t="shared" si="909"/>
        <v/>
      </c>
      <c r="Z239" s="145" t="str">
        <f t="shared" si="910"/>
        <v/>
      </c>
      <c r="AA239" s="145" t="str">
        <f t="shared" si="911"/>
        <v/>
      </c>
      <c r="AB239" s="145" t="str">
        <f t="shared" si="912"/>
        <v/>
      </c>
      <c r="AC239" s="178">
        <f t="shared" si="927"/>
        <v>0</v>
      </c>
      <c r="AD239" s="178" t="str">
        <f t="shared" ref="AD239" si="1079">IF(D239="","",D239)</f>
        <v/>
      </c>
      <c r="AE239" s="145" t="str">
        <f t="shared" si="929"/>
        <v/>
      </c>
      <c r="AF239" s="145" t="str">
        <f t="shared" si="930"/>
        <v/>
      </c>
      <c r="AG239" s="182" t="str">
        <f t="shared" si="931"/>
        <v/>
      </c>
      <c r="AH239" s="164">
        <f t="shared" si="932"/>
        <v>0</v>
      </c>
      <c r="AJ239" s="164">
        <f t="shared" si="933"/>
        <v>0</v>
      </c>
      <c r="AK239" s="164" t="str">
        <f t="shared" si="934"/>
        <v>00000</v>
      </c>
      <c r="AL239" s="188" t="str">
        <f t="shared" si="935"/>
        <v>0秒0</v>
      </c>
      <c r="AM239" s="189">
        <f t="shared" si="936"/>
        <v>0</v>
      </c>
      <c r="AN239" s="189" t="str">
        <f t="shared" si="937"/>
        <v>0</v>
      </c>
      <c r="AO239" s="189" t="str">
        <f t="shared" si="938"/>
        <v>0</v>
      </c>
      <c r="AP239" s="189" t="str">
        <f t="shared" si="939"/>
        <v>0m</v>
      </c>
      <c r="AQ239" s="189" t="str">
        <f t="shared" si="940"/>
        <v>点</v>
      </c>
      <c r="AR239" s="164">
        <f t="shared" si="941"/>
        <v>0</v>
      </c>
      <c r="AS239" s="144" t="str">
        <f t="shared" si="942"/>
        <v/>
      </c>
      <c r="AT239" s="164">
        <f t="shared" si="943"/>
        <v>0</v>
      </c>
      <c r="AU239" s="164">
        <f t="shared" si="944"/>
        <v>0</v>
      </c>
      <c r="AV239" s="164">
        <f t="shared" si="945"/>
        <v>0</v>
      </c>
      <c r="AW239" s="457">
        <f>IF(S239="",0,COUNTA($S$14:S241))</f>
        <v>0</v>
      </c>
      <c r="AX239" s="457">
        <f>IF(T239="",0,COUNTA($T$14:T241))</f>
        <v>0</v>
      </c>
      <c r="AY239" s="454">
        <f>IF(OR($K239="20200",$K240="20200",$K241="20200"),COUNTIF($K$14:K241,"20200"),0)</f>
        <v>0</v>
      </c>
      <c r="AZ239" s="574">
        <f>IF($AY239=0,0,INDEX($M239:$M241,MATCH("20200",$K239:$K241,0),1))</f>
        <v>0</v>
      </c>
      <c r="BA239" s="145" t="str">
        <f t="shared" si="914"/>
        <v/>
      </c>
      <c r="BB239" s="145" t="str">
        <f t="shared" si="915"/>
        <v/>
      </c>
      <c r="BC239" s="145" t="str">
        <f t="shared" si="916"/>
        <v/>
      </c>
      <c r="BD239" s="203" t="str">
        <f>IF(J239="","",COUNTIF($BC$14:BC239,BC239))</f>
        <v/>
      </c>
      <c r="BE239" s="1" t="str">
        <f t="shared" si="946"/>
        <v/>
      </c>
      <c r="BF239" s="447" t="str">
        <f>IF(D239="","",COUNTIF($AD$14:AD239,AD239))</f>
        <v/>
      </c>
      <c r="BG239" s="447">
        <f t="shared" ref="BG239" si="1080">IF(BF239=1,BF239,0)</f>
        <v>0</v>
      </c>
      <c r="BH239" s="447" t="str">
        <f t="shared" ref="BH239:BJ239" si="1081">IF(D239="","",$BL239)</f>
        <v/>
      </c>
      <c r="BI239" s="447" t="str">
        <f t="shared" si="1081"/>
        <v/>
      </c>
      <c r="BJ239" s="447" t="str">
        <f t="shared" si="1081"/>
        <v/>
      </c>
      <c r="BK239" s="448" t="str">
        <f t="shared" ref="BK239" si="1082">IFERROR(IF(G239="","",BL239),"")</f>
        <v/>
      </c>
      <c r="BL239" s="447">
        <v>76</v>
      </c>
      <c r="BM239" s="447">
        <f t="shared" ref="BM239" si="1083">IF(C239&gt;0,"",IF(COUNTIF(BH239:BK241,BL239)=4,"",1))</f>
        <v>1</v>
      </c>
      <c r="BP239" s="448" t="str">
        <f t="shared" ref="BP239" si="1084">IF(AD239="","",IF(AND(COUNTA(J239:J241)=0,COUNTA(S239:T241)=0),1,""))</f>
        <v/>
      </c>
      <c r="BQ239" s="447">
        <f t="shared" ref="BQ239" si="1085">IF(AND($AD239="",COUNTA(S239)&gt;0),1,0)</f>
        <v>0</v>
      </c>
      <c r="BR239" s="447">
        <f t="shared" ref="BR239" si="1086">IF(AND($AD239="",COUNTA(T239)&gt;0),1,0)</f>
        <v>0</v>
      </c>
      <c r="BS239" s="447" t="str">
        <f t="shared" ref="BS239" si="1087">D239&amp;"-"&amp;S239</f>
        <v>-</v>
      </c>
      <c r="BT239" s="447" t="str">
        <f>IF(S239="","",COUNTIF($BS$14:BS239,BS239))</f>
        <v/>
      </c>
      <c r="BU239" s="447" t="str">
        <f t="shared" ref="BU239" si="1088">D239&amp;"-"&amp;T239</f>
        <v>-</v>
      </c>
      <c r="BV239" s="447" t="str">
        <f>IF(T239="","",COUNTIF($BU$14:BU239,BU239))</f>
        <v/>
      </c>
    </row>
    <row r="240" spans="1:74" s="1" customFormat="1" ht="18" customHeight="1" thickBot="1">
      <c r="A240" s="523"/>
      <c r="B240" s="571"/>
      <c r="C240" s="573"/>
      <c r="D240" s="573"/>
      <c r="E240" s="573"/>
      <c r="F240" s="343" t="str">
        <f>IF(C239&gt;0,VLOOKUP(C239,女子登録情報!$A$1:$H$2000,5,0),"")</f>
        <v/>
      </c>
      <c r="G240" s="554"/>
      <c r="H240" s="554"/>
      <c r="I240" s="344" t="s">
        <v>30</v>
      </c>
      <c r="J240" s="339"/>
      <c r="K240" s="340" t="str">
        <f>IF(J240&gt;0,VLOOKUP(J240,女子登録情報!$J$1:$K$22,2,0),"")</f>
        <v/>
      </c>
      <c r="L240" s="344" t="s">
        <v>31</v>
      </c>
      <c r="M240" s="345"/>
      <c r="N240" s="341" t="str">
        <f t="shared" si="907"/>
        <v/>
      </c>
      <c r="O240" s="342"/>
      <c r="P240" s="562"/>
      <c r="Q240" s="563"/>
      <c r="R240" s="564"/>
      <c r="S240" s="557"/>
      <c r="T240" s="560"/>
      <c r="W240" s="168">
        <f t="shared" si="926"/>
        <v>0</v>
      </c>
      <c r="X240" s="447"/>
      <c r="Y240" s="145" t="str">
        <f t="shared" si="909"/>
        <v/>
      </c>
      <c r="Z240" s="145" t="str">
        <f t="shared" si="910"/>
        <v/>
      </c>
      <c r="AA240" s="145" t="str">
        <f t="shared" si="911"/>
        <v/>
      </c>
      <c r="AB240" s="145" t="str">
        <f t="shared" si="912"/>
        <v/>
      </c>
      <c r="AC240" s="178">
        <f t="shared" si="927"/>
        <v>0</v>
      </c>
      <c r="AD240" s="178" t="str">
        <f t="shared" ref="AD240:AD241" si="1089">AD239</f>
        <v/>
      </c>
      <c r="AE240" s="145" t="str">
        <f t="shared" si="929"/>
        <v/>
      </c>
      <c r="AF240" s="145" t="str">
        <f t="shared" si="930"/>
        <v/>
      </c>
      <c r="AG240" s="182" t="str">
        <f t="shared" si="931"/>
        <v/>
      </c>
      <c r="AH240" s="164">
        <f t="shared" si="932"/>
        <v>0</v>
      </c>
      <c r="AJ240" s="164">
        <f t="shared" si="933"/>
        <v>0</v>
      </c>
      <c r="AK240" s="164" t="str">
        <f t="shared" si="934"/>
        <v>00000</v>
      </c>
      <c r="AL240" s="188" t="str">
        <f t="shared" si="935"/>
        <v>0秒0</v>
      </c>
      <c r="AM240" s="189">
        <f t="shared" si="936"/>
        <v>0</v>
      </c>
      <c r="AN240" s="189" t="str">
        <f t="shared" si="937"/>
        <v>0</v>
      </c>
      <c r="AO240" s="189" t="str">
        <f t="shared" si="938"/>
        <v>0</v>
      </c>
      <c r="AP240" s="189" t="str">
        <f t="shared" si="939"/>
        <v>0m</v>
      </c>
      <c r="AQ240" s="189" t="str">
        <f t="shared" si="940"/>
        <v>点</v>
      </c>
      <c r="AR240" s="164">
        <f t="shared" si="941"/>
        <v>0</v>
      </c>
      <c r="AS240" s="144" t="str">
        <f t="shared" si="942"/>
        <v/>
      </c>
      <c r="AT240" s="164">
        <f t="shared" si="943"/>
        <v>0</v>
      </c>
      <c r="AU240" s="164">
        <f t="shared" si="944"/>
        <v>0</v>
      </c>
      <c r="AV240" s="164">
        <f t="shared" si="945"/>
        <v>0</v>
      </c>
      <c r="AW240" s="458"/>
      <c r="AX240" s="458"/>
      <c r="AY240" s="455"/>
      <c r="AZ240" s="575"/>
      <c r="BA240" s="145" t="str">
        <f t="shared" si="914"/>
        <v/>
      </c>
      <c r="BB240" s="145" t="str">
        <f t="shared" si="915"/>
        <v/>
      </c>
      <c r="BC240" s="145" t="str">
        <f t="shared" si="916"/>
        <v/>
      </c>
      <c r="BD240" s="203" t="str">
        <f>IF(J240="","",COUNTIF($BC$14:BC240,BC240))</f>
        <v/>
      </c>
      <c r="BE240" s="1" t="str">
        <f t="shared" si="946"/>
        <v/>
      </c>
      <c r="BF240" s="447"/>
      <c r="BG240" s="447"/>
      <c r="BH240" s="447"/>
      <c r="BI240" s="447"/>
      <c r="BJ240" s="447"/>
      <c r="BK240" s="449"/>
      <c r="BL240" s="447"/>
      <c r="BM240" s="447"/>
      <c r="BP240" s="449"/>
      <c r="BQ240" s="447"/>
      <c r="BR240" s="447"/>
      <c r="BS240" s="447"/>
      <c r="BT240" s="447"/>
      <c r="BU240" s="447"/>
      <c r="BV240" s="447"/>
    </row>
    <row r="241" spans="1:74" s="1" customFormat="1" ht="18" customHeight="1" thickBot="1">
      <c r="A241" s="524"/>
      <c r="B241" s="346" t="s">
        <v>32</v>
      </c>
      <c r="C241" s="347"/>
      <c r="D241" s="355"/>
      <c r="E241" s="355"/>
      <c r="F241" s="356"/>
      <c r="G241" s="555"/>
      <c r="H241" s="555"/>
      <c r="I241" s="348" t="s">
        <v>33</v>
      </c>
      <c r="J241" s="349"/>
      <c r="K241" s="340" t="str">
        <f>IF(J241&gt;0,VLOOKUP(J241,女子登録情報!$J$1:$K$22,2,0),"")</f>
        <v/>
      </c>
      <c r="L241" s="350" t="s">
        <v>34</v>
      </c>
      <c r="M241" s="351"/>
      <c r="N241" s="341" t="str">
        <f t="shared" si="907"/>
        <v/>
      </c>
      <c r="O241" s="352"/>
      <c r="P241" s="567"/>
      <c r="Q241" s="568"/>
      <c r="R241" s="569"/>
      <c r="S241" s="558"/>
      <c r="T241" s="561"/>
      <c r="W241" s="168">
        <f t="shared" si="926"/>
        <v>0</v>
      </c>
      <c r="X241" s="447"/>
      <c r="Y241" s="145" t="str">
        <f t="shared" si="909"/>
        <v/>
      </c>
      <c r="Z241" s="145" t="str">
        <f t="shared" si="910"/>
        <v/>
      </c>
      <c r="AA241" s="145" t="str">
        <f t="shared" si="911"/>
        <v/>
      </c>
      <c r="AB241" s="145" t="str">
        <f t="shared" si="912"/>
        <v/>
      </c>
      <c r="AC241" s="178">
        <f t="shared" si="927"/>
        <v>0</v>
      </c>
      <c r="AD241" s="178" t="str">
        <f t="shared" si="1089"/>
        <v/>
      </c>
      <c r="AE241" s="145" t="str">
        <f t="shared" si="929"/>
        <v/>
      </c>
      <c r="AF241" s="145" t="str">
        <f t="shared" si="930"/>
        <v/>
      </c>
      <c r="AG241" s="182" t="str">
        <f t="shared" si="931"/>
        <v/>
      </c>
      <c r="AH241" s="164">
        <f t="shared" si="932"/>
        <v>0</v>
      </c>
      <c r="AJ241" s="164">
        <f t="shared" si="933"/>
        <v>0</v>
      </c>
      <c r="AK241" s="164" t="str">
        <f t="shared" si="934"/>
        <v>00000</v>
      </c>
      <c r="AL241" s="188" t="str">
        <f t="shared" si="935"/>
        <v>0秒0</v>
      </c>
      <c r="AM241" s="189">
        <f t="shared" si="936"/>
        <v>0</v>
      </c>
      <c r="AN241" s="189" t="str">
        <f t="shared" si="937"/>
        <v>0</v>
      </c>
      <c r="AO241" s="189" t="str">
        <f t="shared" si="938"/>
        <v>0</v>
      </c>
      <c r="AP241" s="189" t="str">
        <f t="shared" si="939"/>
        <v>0m</v>
      </c>
      <c r="AQ241" s="189" t="str">
        <f t="shared" si="940"/>
        <v>点</v>
      </c>
      <c r="AR241" s="164">
        <f t="shared" si="941"/>
        <v>0</v>
      </c>
      <c r="AS241" s="144" t="str">
        <f t="shared" si="942"/>
        <v/>
      </c>
      <c r="AT241" s="164">
        <f t="shared" si="943"/>
        <v>0</v>
      </c>
      <c r="AU241" s="164">
        <f t="shared" si="944"/>
        <v>0</v>
      </c>
      <c r="AV241" s="164">
        <f t="shared" si="945"/>
        <v>0</v>
      </c>
      <c r="AW241" s="459"/>
      <c r="AX241" s="459"/>
      <c r="AY241" s="456"/>
      <c r="AZ241" s="576"/>
      <c r="BA241" s="145" t="str">
        <f t="shared" si="914"/>
        <v/>
      </c>
      <c r="BB241" s="145" t="str">
        <f t="shared" si="915"/>
        <v/>
      </c>
      <c r="BC241" s="145" t="str">
        <f t="shared" si="916"/>
        <v/>
      </c>
      <c r="BD241" s="203" t="str">
        <f>IF(J241="","",COUNTIF($BC$14:BC241,BC241))</f>
        <v/>
      </c>
      <c r="BE241" s="1" t="str">
        <f t="shared" si="946"/>
        <v/>
      </c>
      <c r="BF241" s="447"/>
      <c r="BG241" s="447"/>
      <c r="BH241" s="447"/>
      <c r="BI241" s="447"/>
      <c r="BJ241" s="447"/>
      <c r="BK241" s="450"/>
      <c r="BL241" s="447"/>
      <c r="BM241" s="447"/>
      <c r="BP241" s="450"/>
      <c r="BQ241" s="447"/>
      <c r="BR241" s="447"/>
      <c r="BS241" s="447"/>
      <c r="BT241" s="447"/>
      <c r="BU241" s="447"/>
      <c r="BV241" s="447"/>
    </row>
    <row r="242" spans="1:74" s="1" customFormat="1" ht="18" customHeight="1" thickTop="1" thickBot="1">
      <c r="A242" s="522">
        <v>77</v>
      </c>
      <c r="B242" s="358" t="s">
        <v>1224</v>
      </c>
      <c r="C242" s="572"/>
      <c r="D242" s="572" t="str">
        <f>IF(C242&gt;0,VLOOKUP(C242,女子登録情報!$A$1:$H$2000,3,0),"")</f>
        <v/>
      </c>
      <c r="E242" s="572" t="str">
        <f>IF(C242&gt;0,VLOOKUP(C242,女子登録情報!$A$1:$H$2000,4,0),"")</f>
        <v/>
      </c>
      <c r="F242" s="337" t="str">
        <f>IF(C242&gt;0,VLOOKUP(C242,女子登録情報!$A$1:$H$2000,8,0),"")</f>
        <v/>
      </c>
      <c r="G242" s="553" t="e">
        <f>IF(F243&gt;0,VLOOKUP(F243,女子登録情報!$M$2:$N$48,2,0),"")</f>
        <v>#N/A</v>
      </c>
      <c r="H242" s="553" t="str">
        <f t="shared" ref="H242" si="1090">IF(C242&gt;0,TEXT(C242,"100000000"),"000000000")</f>
        <v>000000000</v>
      </c>
      <c r="I242" s="338" t="s">
        <v>26</v>
      </c>
      <c r="J242" s="339"/>
      <c r="K242" s="340" t="str">
        <f>IF(J242&gt;0,VLOOKUP(J242,女子登録情報!$J$1:$K$22,2,0),"")</f>
        <v/>
      </c>
      <c r="L242" s="338" t="s">
        <v>29</v>
      </c>
      <c r="M242" s="185"/>
      <c r="N242" s="341" t="str">
        <f t="shared" si="907"/>
        <v/>
      </c>
      <c r="O242" s="342"/>
      <c r="P242" s="540"/>
      <c r="Q242" s="541"/>
      <c r="R242" s="542"/>
      <c r="S242" s="556"/>
      <c r="T242" s="559"/>
      <c r="W242" s="168">
        <f t="shared" si="926"/>
        <v>0</v>
      </c>
      <c r="X242" s="447" t="str">
        <f t="shared" ref="X242" si="1091">IF(C242="","",C242)</f>
        <v/>
      </c>
      <c r="Y242" s="145" t="str">
        <f t="shared" si="909"/>
        <v/>
      </c>
      <c r="Z242" s="145" t="str">
        <f t="shared" si="910"/>
        <v/>
      </c>
      <c r="AA242" s="145" t="str">
        <f t="shared" si="911"/>
        <v/>
      </c>
      <c r="AB242" s="145" t="str">
        <f t="shared" si="912"/>
        <v/>
      </c>
      <c r="AC242" s="178">
        <f t="shared" si="927"/>
        <v>0</v>
      </c>
      <c r="AD242" s="178" t="str">
        <f t="shared" ref="AD242" si="1092">IF(D242="","",D242)</f>
        <v/>
      </c>
      <c r="AE242" s="145" t="str">
        <f t="shared" si="929"/>
        <v/>
      </c>
      <c r="AF242" s="145" t="str">
        <f t="shared" si="930"/>
        <v/>
      </c>
      <c r="AG242" s="182" t="str">
        <f t="shared" si="931"/>
        <v/>
      </c>
      <c r="AH242" s="164">
        <f t="shared" si="932"/>
        <v>0</v>
      </c>
      <c r="AJ242" s="164">
        <f t="shared" si="933"/>
        <v>0</v>
      </c>
      <c r="AK242" s="164" t="str">
        <f t="shared" si="934"/>
        <v>00000</v>
      </c>
      <c r="AL242" s="188" t="str">
        <f t="shared" si="935"/>
        <v>0秒0</v>
      </c>
      <c r="AM242" s="189">
        <f t="shared" si="936"/>
        <v>0</v>
      </c>
      <c r="AN242" s="189" t="str">
        <f t="shared" si="937"/>
        <v>0</v>
      </c>
      <c r="AO242" s="189" t="str">
        <f t="shared" si="938"/>
        <v>0</v>
      </c>
      <c r="AP242" s="189" t="str">
        <f t="shared" si="939"/>
        <v>0m</v>
      </c>
      <c r="AQ242" s="189" t="str">
        <f t="shared" si="940"/>
        <v>点</v>
      </c>
      <c r="AR242" s="164">
        <f t="shared" si="941"/>
        <v>0</v>
      </c>
      <c r="AS242" s="144" t="str">
        <f t="shared" si="942"/>
        <v/>
      </c>
      <c r="AT242" s="164">
        <f t="shared" si="943"/>
        <v>0</v>
      </c>
      <c r="AU242" s="164">
        <f t="shared" si="944"/>
        <v>0</v>
      </c>
      <c r="AV242" s="164">
        <f t="shared" si="945"/>
        <v>0</v>
      </c>
      <c r="AW242" s="457">
        <f>IF(S242="",0,COUNTA($S$14:S244))</f>
        <v>0</v>
      </c>
      <c r="AX242" s="457">
        <f>IF(T242="",0,COUNTA($T$14:T244))</f>
        <v>0</v>
      </c>
      <c r="AY242" s="454">
        <f>IF(OR($K242="20200",$K243="20200",$K244="20200"),COUNTIF($K$14:K244,"20200"),0)</f>
        <v>0</v>
      </c>
      <c r="AZ242" s="574">
        <f>IF($AY242=0,0,INDEX($M242:$M244,MATCH("20200",$K242:$K244,0),1))</f>
        <v>0</v>
      </c>
      <c r="BA242" s="145" t="str">
        <f t="shared" si="914"/>
        <v/>
      </c>
      <c r="BB242" s="145" t="str">
        <f t="shared" si="915"/>
        <v/>
      </c>
      <c r="BC242" s="145" t="str">
        <f t="shared" si="916"/>
        <v/>
      </c>
      <c r="BD242" s="203" t="str">
        <f>IF(J242="","",COUNTIF($BC$14:BC242,BC242))</f>
        <v/>
      </c>
      <c r="BE242" s="1" t="str">
        <f t="shared" si="946"/>
        <v/>
      </c>
      <c r="BF242" s="447" t="str">
        <f>IF(D242="","",COUNTIF($AD$14:AD242,AD242))</f>
        <v/>
      </c>
      <c r="BG242" s="447">
        <f t="shared" ref="BG242" si="1093">IF(BF242=1,BF242,0)</f>
        <v>0</v>
      </c>
      <c r="BH242" s="447" t="str">
        <f t="shared" ref="BH242:BJ242" si="1094">IF(D242="","",$BL242)</f>
        <v/>
      </c>
      <c r="BI242" s="447" t="str">
        <f t="shared" si="1094"/>
        <v/>
      </c>
      <c r="BJ242" s="447" t="str">
        <f t="shared" si="1094"/>
        <v/>
      </c>
      <c r="BK242" s="448" t="str">
        <f t="shared" ref="BK242" si="1095">IFERROR(IF(G242="","",BL242),"")</f>
        <v/>
      </c>
      <c r="BL242" s="447">
        <v>77</v>
      </c>
      <c r="BM242" s="447">
        <f t="shared" ref="BM242" si="1096">IF(C242&gt;0,"",IF(COUNTIF(BH242:BK244,BL242)=4,"",1))</f>
        <v>1</v>
      </c>
      <c r="BP242" s="448" t="str">
        <f t="shared" ref="BP242" si="1097">IF(AD242="","",IF(AND(COUNTA(J242:J244)=0,COUNTA(S242:T244)=0),1,""))</f>
        <v/>
      </c>
      <c r="BQ242" s="447">
        <f t="shared" ref="BQ242" si="1098">IF(AND($AD242="",COUNTA(S242)&gt;0),1,0)</f>
        <v>0</v>
      </c>
      <c r="BR242" s="447">
        <f t="shared" ref="BR242" si="1099">IF(AND($AD242="",COUNTA(T242)&gt;0),1,0)</f>
        <v>0</v>
      </c>
      <c r="BS242" s="447" t="str">
        <f t="shared" ref="BS242" si="1100">D242&amp;"-"&amp;S242</f>
        <v>-</v>
      </c>
      <c r="BT242" s="447" t="str">
        <f>IF(S242="","",COUNTIF($BS$14:BS242,BS242))</f>
        <v/>
      </c>
      <c r="BU242" s="447" t="str">
        <f t="shared" ref="BU242" si="1101">D242&amp;"-"&amp;T242</f>
        <v>-</v>
      </c>
      <c r="BV242" s="447" t="str">
        <f>IF(T242="","",COUNTIF($BU$14:BU242,BU242))</f>
        <v/>
      </c>
    </row>
    <row r="243" spans="1:74" s="1" customFormat="1" ht="18" customHeight="1" thickBot="1">
      <c r="A243" s="523"/>
      <c r="B243" s="359"/>
      <c r="C243" s="573"/>
      <c r="D243" s="573"/>
      <c r="E243" s="573"/>
      <c r="F243" s="343" t="str">
        <f>IF(C242&gt;0,VLOOKUP(C242,女子登録情報!$A$1:$H$2000,5,0),"")</f>
        <v/>
      </c>
      <c r="G243" s="554"/>
      <c r="H243" s="554"/>
      <c r="I243" s="344" t="s">
        <v>30</v>
      </c>
      <c r="J243" s="339"/>
      <c r="K243" s="340" t="str">
        <f>IF(J243&gt;0,VLOOKUP(J243,女子登録情報!$J$1:$K$22,2,0),"")</f>
        <v/>
      </c>
      <c r="L243" s="344" t="s">
        <v>31</v>
      </c>
      <c r="M243" s="345"/>
      <c r="N243" s="341" t="str">
        <f t="shared" si="907"/>
        <v/>
      </c>
      <c r="O243" s="342"/>
      <c r="P243" s="562"/>
      <c r="Q243" s="563"/>
      <c r="R243" s="564"/>
      <c r="S243" s="557"/>
      <c r="T243" s="560"/>
      <c r="W243" s="168">
        <f t="shared" si="926"/>
        <v>0</v>
      </c>
      <c r="X243" s="447"/>
      <c r="Y243" s="145" t="str">
        <f t="shared" si="909"/>
        <v/>
      </c>
      <c r="Z243" s="145" t="str">
        <f t="shared" si="910"/>
        <v/>
      </c>
      <c r="AA243" s="145" t="str">
        <f t="shared" si="911"/>
        <v/>
      </c>
      <c r="AB243" s="145" t="str">
        <f t="shared" si="912"/>
        <v/>
      </c>
      <c r="AC243" s="178">
        <f t="shared" si="927"/>
        <v>0</v>
      </c>
      <c r="AD243" s="178" t="str">
        <f t="shared" ref="AD243:AD244" si="1102">AD242</f>
        <v/>
      </c>
      <c r="AE243" s="145" t="str">
        <f t="shared" si="929"/>
        <v/>
      </c>
      <c r="AF243" s="145" t="str">
        <f t="shared" si="930"/>
        <v/>
      </c>
      <c r="AG243" s="182" t="str">
        <f t="shared" si="931"/>
        <v/>
      </c>
      <c r="AH243" s="164">
        <f t="shared" si="932"/>
        <v>0</v>
      </c>
      <c r="AJ243" s="164">
        <f t="shared" si="933"/>
        <v>0</v>
      </c>
      <c r="AK243" s="164" t="str">
        <f t="shared" si="934"/>
        <v>00000</v>
      </c>
      <c r="AL243" s="188" t="str">
        <f t="shared" si="935"/>
        <v>0秒0</v>
      </c>
      <c r="AM243" s="189">
        <f t="shared" si="936"/>
        <v>0</v>
      </c>
      <c r="AN243" s="189" t="str">
        <f t="shared" si="937"/>
        <v>0</v>
      </c>
      <c r="AO243" s="189" t="str">
        <f t="shared" si="938"/>
        <v>0</v>
      </c>
      <c r="AP243" s="189" t="str">
        <f t="shared" si="939"/>
        <v>0m</v>
      </c>
      <c r="AQ243" s="189" t="str">
        <f t="shared" si="940"/>
        <v>点</v>
      </c>
      <c r="AR243" s="164">
        <f t="shared" si="941"/>
        <v>0</v>
      </c>
      <c r="AS243" s="144" t="str">
        <f t="shared" si="942"/>
        <v/>
      </c>
      <c r="AT243" s="164">
        <f t="shared" si="943"/>
        <v>0</v>
      </c>
      <c r="AU243" s="164">
        <f t="shared" si="944"/>
        <v>0</v>
      </c>
      <c r="AV243" s="164">
        <f t="shared" si="945"/>
        <v>0</v>
      </c>
      <c r="AW243" s="458"/>
      <c r="AX243" s="458"/>
      <c r="AY243" s="455"/>
      <c r="AZ243" s="575"/>
      <c r="BA243" s="145" t="str">
        <f t="shared" si="914"/>
        <v/>
      </c>
      <c r="BB243" s="145" t="str">
        <f t="shared" si="915"/>
        <v/>
      </c>
      <c r="BC243" s="145" t="str">
        <f t="shared" si="916"/>
        <v/>
      </c>
      <c r="BD243" s="203" t="str">
        <f>IF(J243="","",COUNTIF($BC$14:BC243,BC243))</f>
        <v/>
      </c>
      <c r="BE243" s="1" t="str">
        <f t="shared" si="946"/>
        <v/>
      </c>
      <c r="BF243" s="447"/>
      <c r="BG243" s="447"/>
      <c r="BH243" s="447"/>
      <c r="BI243" s="447"/>
      <c r="BJ243" s="447"/>
      <c r="BK243" s="449"/>
      <c r="BL243" s="447"/>
      <c r="BM243" s="447"/>
      <c r="BP243" s="449"/>
      <c r="BQ243" s="447"/>
      <c r="BR243" s="447"/>
      <c r="BS243" s="447"/>
      <c r="BT243" s="447"/>
      <c r="BU243" s="447"/>
      <c r="BV243" s="447"/>
    </row>
    <row r="244" spans="1:74" s="1" customFormat="1" ht="18" customHeight="1" thickBot="1">
      <c r="A244" s="524"/>
      <c r="B244" s="346" t="s">
        <v>32</v>
      </c>
      <c r="C244" s="347"/>
      <c r="D244" s="355"/>
      <c r="E244" s="355"/>
      <c r="F244" s="356"/>
      <c r="G244" s="555"/>
      <c r="H244" s="555"/>
      <c r="I244" s="348" t="s">
        <v>33</v>
      </c>
      <c r="J244" s="349"/>
      <c r="K244" s="340" t="str">
        <f>IF(J244&gt;0,VLOOKUP(J244,女子登録情報!$J$1:$K$22,2,0),"")</f>
        <v/>
      </c>
      <c r="L244" s="350" t="s">
        <v>34</v>
      </c>
      <c r="M244" s="351"/>
      <c r="N244" s="341" t="str">
        <f t="shared" si="907"/>
        <v/>
      </c>
      <c r="O244" s="352"/>
      <c r="P244" s="567"/>
      <c r="Q244" s="568"/>
      <c r="R244" s="569"/>
      <c r="S244" s="558"/>
      <c r="T244" s="561"/>
      <c r="W244" s="168">
        <f t="shared" si="926"/>
        <v>0</v>
      </c>
      <c r="X244" s="447"/>
      <c r="Y244" s="145" t="str">
        <f t="shared" si="909"/>
        <v/>
      </c>
      <c r="Z244" s="145" t="str">
        <f t="shared" si="910"/>
        <v/>
      </c>
      <c r="AA244" s="145" t="str">
        <f t="shared" si="911"/>
        <v/>
      </c>
      <c r="AB244" s="145" t="str">
        <f t="shared" si="912"/>
        <v/>
      </c>
      <c r="AC244" s="178">
        <f t="shared" si="927"/>
        <v>0</v>
      </c>
      <c r="AD244" s="178" t="str">
        <f t="shared" si="1102"/>
        <v/>
      </c>
      <c r="AE244" s="145" t="str">
        <f t="shared" si="929"/>
        <v/>
      </c>
      <c r="AF244" s="145" t="str">
        <f t="shared" si="930"/>
        <v/>
      </c>
      <c r="AG244" s="182" t="str">
        <f t="shared" si="931"/>
        <v/>
      </c>
      <c r="AH244" s="164">
        <f t="shared" si="932"/>
        <v>0</v>
      </c>
      <c r="AJ244" s="164">
        <f t="shared" si="933"/>
        <v>0</v>
      </c>
      <c r="AK244" s="164" t="str">
        <f t="shared" si="934"/>
        <v>00000</v>
      </c>
      <c r="AL244" s="188" t="str">
        <f t="shared" si="935"/>
        <v>0秒0</v>
      </c>
      <c r="AM244" s="189">
        <f t="shared" si="936"/>
        <v>0</v>
      </c>
      <c r="AN244" s="189" t="str">
        <f t="shared" si="937"/>
        <v>0</v>
      </c>
      <c r="AO244" s="189" t="str">
        <f t="shared" si="938"/>
        <v>0</v>
      </c>
      <c r="AP244" s="189" t="str">
        <f t="shared" si="939"/>
        <v>0m</v>
      </c>
      <c r="AQ244" s="189" t="str">
        <f t="shared" si="940"/>
        <v>点</v>
      </c>
      <c r="AR244" s="164">
        <f t="shared" si="941"/>
        <v>0</v>
      </c>
      <c r="AS244" s="144" t="str">
        <f t="shared" si="942"/>
        <v/>
      </c>
      <c r="AT244" s="164">
        <f t="shared" si="943"/>
        <v>0</v>
      </c>
      <c r="AU244" s="164">
        <f t="shared" si="944"/>
        <v>0</v>
      </c>
      <c r="AV244" s="164">
        <f t="shared" si="945"/>
        <v>0</v>
      </c>
      <c r="AW244" s="459"/>
      <c r="AX244" s="459"/>
      <c r="AY244" s="456"/>
      <c r="AZ244" s="576"/>
      <c r="BA244" s="145" t="str">
        <f t="shared" si="914"/>
        <v/>
      </c>
      <c r="BB244" s="145" t="str">
        <f t="shared" si="915"/>
        <v/>
      </c>
      <c r="BC244" s="145" t="str">
        <f t="shared" si="916"/>
        <v/>
      </c>
      <c r="BD244" s="203" t="str">
        <f>IF(J244="","",COUNTIF($BC$14:BC244,BC244))</f>
        <v/>
      </c>
      <c r="BE244" s="1" t="str">
        <f t="shared" si="946"/>
        <v/>
      </c>
      <c r="BF244" s="447"/>
      <c r="BG244" s="447"/>
      <c r="BH244" s="447"/>
      <c r="BI244" s="447"/>
      <c r="BJ244" s="447"/>
      <c r="BK244" s="450"/>
      <c r="BL244" s="447"/>
      <c r="BM244" s="447"/>
      <c r="BP244" s="450"/>
      <c r="BQ244" s="447"/>
      <c r="BR244" s="447"/>
      <c r="BS244" s="447"/>
      <c r="BT244" s="447"/>
      <c r="BU244" s="447"/>
      <c r="BV244" s="447"/>
    </row>
    <row r="245" spans="1:74" s="1" customFormat="1" ht="18" customHeight="1" thickTop="1" thickBot="1">
      <c r="A245" s="522">
        <v>78</v>
      </c>
      <c r="B245" s="570" t="s">
        <v>1224</v>
      </c>
      <c r="C245" s="572"/>
      <c r="D245" s="572" t="str">
        <f>IF(C245&gt;0,VLOOKUP(C245,女子登録情報!$A$1:$H$2000,3,0),"")</f>
        <v/>
      </c>
      <c r="E245" s="572" t="str">
        <f>IF(C245&gt;0,VLOOKUP(C245,女子登録情報!$A$1:$H$2000,4,0),"")</f>
        <v/>
      </c>
      <c r="F245" s="337" t="str">
        <f>IF(C245&gt;0,VLOOKUP(C245,女子登録情報!$A$1:$H$2000,8,0),"")</f>
        <v/>
      </c>
      <c r="G245" s="553" t="e">
        <f>IF(F246&gt;0,VLOOKUP(F246,女子登録情報!$M$2:$N$48,2,0),"")</f>
        <v>#N/A</v>
      </c>
      <c r="H245" s="553" t="str">
        <f t="shared" ref="H245" si="1103">IF(C245&gt;0,TEXT(C245,"100000000"),"000000000")</f>
        <v>000000000</v>
      </c>
      <c r="I245" s="338" t="s">
        <v>26</v>
      </c>
      <c r="J245" s="339"/>
      <c r="K245" s="340" t="str">
        <f>IF(J245&gt;0,VLOOKUP(J245,女子登録情報!$J$1:$K$22,2,0),"")</f>
        <v/>
      </c>
      <c r="L245" s="338" t="s">
        <v>29</v>
      </c>
      <c r="M245" s="185"/>
      <c r="N245" s="341" t="str">
        <f t="shared" si="907"/>
        <v/>
      </c>
      <c r="O245" s="342"/>
      <c r="P245" s="540"/>
      <c r="Q245" s="541"/>
      <c r="R245" s="542"/>
      <c r="S245" s="556"/>
      <c r="T245" s="559"/>
      <c r="W245" s="168">
        <f t="shared" si="926"/>
        <v>0</v>
      </c>
      <c r="X245" s="447" t="str">
        <f t="shared" ref="X245" si="1104">IF(C245="","",C245)</f>
        <v/>
      </c>
      <c r="Y245" s="145" t="str">
        <f t="shared" si="909"/>
        <v/>
      </c>
      <c r="Z245" s="145" t="str">
        <f t="shared" si="910"/>
        <v/>
      </c>
      <c r="AA245" s="145" t="str">
        <f t="shared" si="911"/>
        <v/>
      </c>
      <c r="AB245" s="145" t="str">
        <f t="shared" si="912"/>
        <v/>
      </c>
      <c r="AC245" s="178">
        <f t="shared" si="927"/>
        <v>0</v>
      </c>
      <c r="AD245" s="178" t="str">
        <f t="shared" ref="AD245" si="1105">IF(D245="","",D245)</f>
        <v/>
      </c>
      <c r="AE245" s="145" t="str">
        <f t="shared" si="929"/>
        <v/>
      </c>
      <c r="AF245" s="145" t="str">
        <f t="shared" si="930"/>
        <v/>
      </c>
      <c r="AG245" s="182" t="str">
        <f t="shared" si="931"/>
        <v/>
      </c>
      <c r="AH245" s="164">
        <f t="shared" si="932"/>
        <v>0</v>
      </c>
      <c r="AJ245" s="164">
        <f t="shared" si="933"/>
        <v>0</v>
      </c>
      <c r="AK245" s="164" t="str">
        <f t="shared" si="934"/>
        <v>00000</v>
      </c>
      <c r="AL245" s="188" t="str">
        <f t="shared" si="935"/>
        <v>0秒0</v>
      </c>
      <c r="AM245" s="189">
        <f t="shared" si="936"/>
        <v>0</v>
      </c>
      <c r="AN245" s="189" t="str">
        <f t="shared" si="937"/>
        <v>0</v>
      </c>
      <c r="AO245" s="189" t="str">
        <f t="shared" si="938"/>
        <v>0</v>
      </c>
      <c r="AP245" s="189" t="str">
        <f t="shared" si="939"/>
        <v>0m</v>
      </c>
      <c r="AQ245" s="189" t="str">
        <f t="shared" si="940"/>
        <v>点</v>
      </c>
      <c r="AR245" s="164">
        <f t="shared" si="941"/>
        <v>0</v>
      </c>
      <c r="AS245" s="144" t="str">
        <f t="shared" si="942"/>
        <v/>
      </c>
      <c r="AT245" s="164">
        <f t="shared" si="943"/>
        <v>0</v>
      </c>
      <c r="AU245" s="164">
        <f t="shared" si="944"/>
        <v>0</v>
      </c>
      <c r="AV245" s="164">
        <f t="shared" si="945"/>
        <v>0</v>
      </c>
      <c r="AW245" s="457">
        <f>IF(S245="",0,COUNTA($S$14:S247))</f>
        <v>0</v>
      </c>
      <c r="AX245" s="457">
        <f>IF(T245="",0,COUNTA($T$14:T247))</f>
        <v>0</v>
      </c>
      <c r="AY245" s="454">
        <f>IF(OR($K245="20200",$K246="20200",$K247="20200"),COUNTIF($K$14:K247,"20200"),0)</f>
        <v>0</v>
      </c>
      <c r="AZ245" s="574">
        <f>IF($AY245=0,0,INDEX($M245:$M247,MATCH("20200",$K245:$K247,0),1))</f>
        <v>0</v>
      </c>
      <c r="BA245" s="145" t="str">
        <f t="shared" si="914"/>
        <v/>
      </c>
      <c r="BB245" s="145" t="str">
        <f t="shared" si="915"/>
        <v/>
      </c>
      <c r="BC245" s="145" t="str">
        <f t="shared" si="916"/>
        <v/>
      </c>
      <c r="BD245" s="203" t="str">
        <f>IF(J245="","",COUNTIF($BC$14:BC245,BC245))</f>
        <v/>
      </c>
      <c r="BE245" s="1" t="str">
        <f t="shared" si="946"/>
        <v/>
      </c>
      <c r="BF245" s="447" t="str">
        <f>IF(D245="","",COUNTIF($AD$14:AD245,AD245))</f>
        <v/>
      </c>
      <c r="BG245" s="447">
        <f t="shared" ref="BG245" si="1106">IF(BF245=1,BF245,0)</f>
        <v>0</v>
      </c>
      <c r="BH245" s="447" t="str">
        <f t="shared" ref="BH245:BJ245" si="1107">IF(D245="","",$BL245)</f>
        <v/>
      </c>
      <c r="BI245" s="447" t="str">
        <f t="shared" si="1107"/>
        <v/>
      </c>
      <c r="BJ245" s="447" t="str">
        <f t="shared" si="1107"/>
        <v/>
      </c>
      <c r="BK245" s="448" t="str">
        <f t="shared" ref="BK245" si="1108">IFERROR(IF(G245="","",BL245),"")</f>
        <v/>
      </c>
      <c r="BL245" s="447">
        <v>78</v>
      </c>
      <c r="BM245" s="447">
        <f t="shared" ref="BM245" si="1109">IF(C245&gt;0,"",IF(COUNTIF(BH245:BK247,BL245)=4,"",1))</f>
        <v>1</v>
      </c>
      <c r="BP245" s="448" t="str">
        <f t="shared" ref="BP245" si="1110">IF(AD245="","",IF(AND(COUNTA(J245:J247)=0,COUNTA(S245:T247)=0),1,""))</f>
        <v/>
      </c>
      <c r="BQ245" s="447">
        <f t="shared" ref="BQ245" si="1111">IF(AND($AD245="",COUNTA(S245)&gt;0),1,0)</f>
        <v>0</v>
      </c>
      <c r="BR245" s="447">
        <f t="shared" ref="BR245" si="1112">IF(AND($AD245="",COUNTA(T245)&gt;0),1,0)</f>
        <v>0</v>
      </c>
      <c r="BS245" s="447" t="str">
        <f t="shared" ref="BS245" si="1113">D245&amp;"-"&amp;S245</f>
        <v>-</v>
      </c>
      <c r="BT245" s="447" t="str">
        <f>IF(S245="","",COUNTIF($BS$14:BS245,BS245))</f>
        <v/>
      </c>
      <c r="BU245" s="447" t="str">
        <f t="shared" ref="BU245" si="1114">D245&amp;"-"&amp;T245</f>
        <v>-</v>
      </c>
      <c r="BV245" s="447" t="str">
        <f>IF(T245="","",COUNTIF($BU$14:BU245,BU245))</f>
        <v/>
      </c>
    </row>
    <row r="246" spans="1:74" s="1" customFormat="1" ht="18" customHeight="1" thickBot="1">
      <c r="A246" s="523"/>
      <c r="B246" s="571"/>
      <c r="C246" s="573"/>
      <c r="D246" s="573"/>
      <c r="E246" s="573"/>
      <c r="F246" s="343" t="str">
        <f>IF(C245&gt;0,VLOOKUP(C245,女子登録情報!$A$1:$H$2000,5,0),"")</f>
        <v/>
      </c>
      <c r="G246" s="554"/>
      <c r="H246" s="554"/>
      <c r="I246" s="344" t="s">
        <v>30</v>
      </c>
      <c r="J246" s="339"/>
      <c r="K246" s="340" t="str">
        <f>IF(J246&gt;0,VLOOKUP(J246,女子登録情報!$J$1:$K$22,2,0),"")</f>
        <v/>
      </c>
      <c r="L246" s="344" t="s">
        <v>31</v>
      </c>
      <c r="M246" s="345"/>
      <c r="N246" s="341" t="str">
        <f t="shared" si="907"/>
        <v/>
      </c>
      <c r="O246" s="342"/>
      <c r="P246" s="562"/>
      <c r="Q246" s="563"/>
      <c r="R246" s="564"/>
      <c r="S246" s="557"/>
      <c r="T246" s="560"/>
      <c r="W246" s="168">
        <f t="shared" si="926"/>
        <v>0</v>
      </c>
      <c r="X246" s="447"/>
      <c r="Y246" s="145" t="str">
        <f t="shared" si="909"/>
        <v/>
      </c>
      <c r="Z246" s="145" t="str">
        <f t="shared" si="910"/>
        <v/>
      </c>
      <c r="AA246" s="145" t="str">
        <f t="shared" si="911"/>
        <v/>
      </c>
      <c r="AB246" s="145" t="str">
        <f t="shared" si="912"/>
        <v/>
      </c>
      <c r="AC246" s="178">
        <f t="shared" si="927"/>
        <v>0</v>
      </c>
      <c r="AD246" s="178" t="str">
        <f t="shared" ref="AD246:AD247" si="1115">AD245</f>
        <v/>
      </c>
      <c r="AE246" s="145" t="str">
        <f t="shared" si="929"/>
        <v/>
      </c>
      <c r="AF246" s="145" t="str">
        <f t="shared" si="930"/>
        <v/>
      </c>
      <c r="AG246" s="182" t="str">
        <f t="shared" si="931"/>
        <v/>
      </c>
      <c r="AH246" s="164">
        <f t="shared" si="932"/>
        <v>0</v>
      </c>
      <c r="AJ246" s="164">
        <f t="shared" si="933"/>
        <v>0</v>
      </c>
      <c r="AK246" s="164" t="str">
        <f t="shared" si="934"/>
        <v>00000</v>
      </c>
      <c r="AL246" s="188" t="str">
        <f t="shared" si="935"/>
        <v>0秒0</v>
      </c>
      <c r="AM246" s="189">
        <f t="shared" si="936"/>
        <v>0</v>
      </c>
      <c r="AN246" s="189" t="str">
        <f t="shared" si="937"/>
        <v>0</v>
      </c>
      <c r="AO246" s="189" t="str">
        <f t="shared" si="938"/>
        <v>0</v>
      </c>
      <c r="AP246" s="189" t="str">
        <f t="shared" si="939"/>
        <v>0m</v>
      </c>
      <c r="AQ246" s="189" t="str">
        <f t="shared" si="940"/>
        <v>点</v>
      </c>
      <c r="AR246" s="164">
        <f t="shared" si="941"/>
        <v>0</v>
      </c>
      <c r="AS246" s="144" t="str">
        <f t="shared" si="942"/>
        <v/>
      </c>
      <c r="AT246" s="164">
        <f t="shared" si="943"/>
        <v>0</v>
      </c>
      <c r="AU246" s="164">
        <f t="shared" si="944"/>
        <v>0</v>
      </c>
      <c r="AV246" s="164">
        <f t="shared" si="945"/>
        <v>0</v>
      </c>
      <c r="AW246" s="458"/>
      <c r="AX246" s="458"/>
      <c r="AY246" s="455"/>
      <c r="AZ246" s="575"/>
      <c r="BA246" s="145" t="str">
        <f t="shared" si="914"/>
        <v/>
      </c>
      <c r="BB246" s="145" t="str">
        <f t="shared" si="915"/>
        <v/>
      </c>
      <c r="BC246" s="145" t="str">
        <f t="shared" si="916"/>
        <v/>
      </c>
      <c r="BD246" s="203" t="str">
        <f>IF(J246="","",COUNTIF($BC$14:BC246,BC246))</f>
        <v/>
      </c>
      <c r="BE246" s="1" t="str">
        <f t="shared" si="946"/>
        <v/>
      </c>
      <c r="BF246" s="447"/>
      <c r="BG246" s="447"/>
      <c r="BH246" s="447"/>
      <c r="BI246" s="447"/>
      <c r="BJ246" s="447"/>
      <c r="BK246" s="449"/>
      <c r="BL246" s="447"/>
      <c r="BM246" s="447"/>
      <c r="BP246" s="449"/>
      <c r="BQ246" s="447"/>
      <c r="BR246" s="447"/>
      <c r="BS246" s="447"/>
      <c r="BT246" s="447"/>
      <c r="BU246" s="447"/>
      <c r="BV246" s="447"/>
    </row>
    <row r="247" spans="1:74" s="1" customFormat="1" ht="18" customHeight="1" thickBot="1">
      <c r="A247" s="524"/>
      <c r="B247" s="346" t="s">
        <v>32</v>
      </c>
      <c r="C247" s="347"/>
      <c r="D247" s="355"/>
      <c r="E247" s="355"/>
      <c r="F247" s="356"/>
      <c r="G247" s="555"/>
      <c r="H247" s="555"/>
      <c r="I247" s="348" t="s">
        <v>33</v>
      </c>
      <c r="J247" s="349"/>
      <c r="K247" s="340" t="str">
        <f>IF(J247&gt;0,VLOOKUP(J247,女子登録情報!$J$1:$K$22,2,0),"")</f>
        <v/>
      </c>
      <c r="L247" s="350" t="s">
        <v>34</v>
      </c>
      <c r="M247" s="351"/>
      <c r="N247" s="341" t="str">
        <f t="shared" si="907"/>
        <v/>
      </c>
      <c r="O247" s="352"/>
      <c r="P247" s="567"/>
      <c r="Q247" s="568"/>
      <c r="R247" s="569"/>
      <c r="S247" s="558"/>
      <c r="T247" s="561"/>
      <c r="W247" s="168">
        <f t="shared" si="926"/>
        <v>0</v>
      </c>
      <c r="X247" s="447"/>
      <c r="Y247" s="145" t="str">
        <f t="shared" si="909"/>
        <v/>
      </c>
      <c r="Z247" s="145" t="str">
        <f t="shared" si="910"/>
        <v/>
      </c>
      <c r="AA247" s="145" t="str">
        <f t="shared" si="911"/>
        <v/>
      </c>
      <c r="AB247" s="145" t="str">
        <f t="shared" si="912"/>
        <v/>
      </c>
      <c r="AC247" s="178">
        <f t="shared" si="927"/>
        <v>0</v>
      </c>
      <c r="AD247" s="178" t="str">
        <f t="shared" si="1115"/>
        <v/>
      </c>
      <c r="AE247" s="145" t="str">
        <f t="shared" si="929"/>
        <v/>
      </c>
      <c r="AF247" s="145" t="str">
        <f t="shared" si="930"/>
        <v/>
      </c>
      <c r="AG247" s="182" t="str">
        <f t="shared" si="931"/>
        <v/>
      </c>
      <c r="AH247" s="164">
        <f t="shared" si="932"/>
        <v>0</v>
      </c>
      <c r="AJ247" s="164">
        <f t="shared" si="933"/>
        <v>0</v>
      </c>
      <c r="AK247" s="164" t="str">
        <f t="shared" si="934"/>
        <v>00000</v>
      </c>
      <c r="AL247" s="188" t="str">
        <f t="shared" si="935"/>
        <v>0秒0</v>
      </c>
      <c r="AM247" s="189">
        <f t="shared" si="936"/>
        <v>0</v>
      </c>
      <c r="AN247" s="189" t="str">
        <f t="shared" si="937"/>
        <v>0</v>
      </c>
      <c r="AO247" s="189" t="str">
        <f t="shared" si="938"/>
        <v>0</v>
      </c>
      <c r="AP247" s="189" t="str">
        <f t="shared" si="939"/>
        <v>0m</v>
      </c>
      <c r="AQ247" s="189" t="str">
        <f t="shared" si="940"/>
        <v>点</v>
      </c>
      <c r="AR247" s="164">
        <f t="shared" si="941"/>
        <v>0</v>
      </c>
      <c r="AS247" s="144" t="str">
        <f t="shared" si="942"/>
        <v/>
      </c>
      <c r="AT247" s="164">
        <f t="shared" si="943"/>
        <v>0</v>
      </c>
      <c r="AU247" s="164">
        <f t="shared" si="944"/>
        <v>0</v>
      </c>
      <c r="AV247" s="164">
        <f t="shared" si="945"/>
        <v>0</v>
      </c>
      <c r="AW247" s="459"/>
      <c r="AX247" s="459"/>
      <c r="AY247" s="456"/>
      <c r="AZ247" s="576"/>
      <c r="BA247" s="145" t="str">
        <f t="shared" si="914"/>
        <v/>
      </c>
      <c r="BB247" s="145" t="str">
        <f t="shared" si="915"/>
        <v/>
      </c>
      <c r="BC247" s="145" t="str">
        <f t="shared" si="916"/>
        <v/>
      </c>
      <c r="BD247" s="203" t="str">
        <f>IF(J247="","",COUNTIF($BC$14:BC247,BC247))</f>
        <v/>
      </c>
      <c r="BE247" s="1" t="str">
        <f t="shared" si="946"/>
        <v/>
      </c>
      <c r="BF247" s="447"/>
      <c r="BG247" s="447"/>
      <c r="BH247" s="447"/>
      <c r="BI247" s="447"/>
      <c r="BJ247" s="447"/>
      <c r="BK247" s="450"/>
      <c r="BL247" s="447"/>
      <c r="BM247" s="447"/>
      <c r="BP247" s="450"/>
      <c r="BQ247" s="447"/>
      <c r="BR247" s="447"/>
      <c r="BS247" s="447"/>
      <c r="BT247" s="447"/>
      <c r="BU247" s="447"/>
      <c r="BV247" s="447"/>
    </row>
    <row r="248" spans="1:74" s="1" customFormat="1" ht="18" customHeight="1" thickTop="1" thickBot="1">
      <c r="A248" s="522">
        <v>79</v>
      </c>
      <c r="B248" s="570" t="s">
        <v>1224</v>
      </c>
      <c r="C248" s="572"/>
      <c r="D248" s="572" t="str">
        <f>IF(C248&gt;0,VLOOKUP(C248,女子登録情報!$A$1:$H$2000,3,0),"")</f>
        <v/>
      </c>
      <c r="E248" s="572" t="str">
        <f>IF(C248&gt;0,VLOOKUP(C248,女子登録情報!$A$1:$H$2000,4,0),"")</f>
        <v/>
      </c>
      <c r="F248" s="337" t="str">
        <f>IF(C248&gt;0,VLOOKUP(C248,女子登録情報!$A$1:$H$2000,8,0),"")</f>
        <v/>
      </c>
      <c r="G248" s="553" t="e">
        <f>IF(F249&gt;0,VLOOKUP(F249,女子登録情報!$M$2:$N$48,2,0),"")</f>
        <v>#N/A</v>
      </c>
      <c r="H248" s="553" t="str">
        <f t="shared" ref="H248" si="1116">IF(C248&gt;0,TEXT(C248,"100000000"),"000000000")</f>
        <v>000000000</v>
      </c>
      <c r="I248" s="338" t="s">
        <v>26</v>
      </c>
      <c r="J248" s="339"/>
      <c r="K248" s="340" t="str">
        <f>IF(J248&gt;0,VLOOKUP(J248,女子登録情報!$J$1:$K$22,2,0),"")</f>
        <v/>
      </c>
      <c r="L248" s="338" t="s">
        <v>29</v>
      </c>
      <c r="M248" s="185"/>
      <c r="N248" s="341" t="str">
        <f t="shared" si="907"/>
        <v/>
      </c>
      <c r="O248" s="342"/>
      <c r="P248" s="540"/>
      <c r="Q248" s="541"/>
      <c r="R248" s="542"/>
      <c r="S248" s="556"/>
      <c r="T248" s="559"/>
      <c r="W248" s="168">
        <f t="shared" si="926"/>
        <v>0</v>
      </c>
      <c r="X248" s="447" t="str">
        <f t="shared" ref="X248" si="1117">IF(C248="","",C248)</f>
        <v/>
      </c>
      <c r="Y248" s="145" t="str">
        <f t="shared" si="909"/>
        <v/>
      </c>
      <c r="Z248" s="145" t="str">
        <f t="shared" si="910"/>
        <v/>
      </c>
      <c r="AA248" s="145" t="str">
        <f t="shared" si="911"/>
        <v/>
      </c>
      <c r="AB248" s="145" t="str">
        <f t="shared" si="912"/>
        <v/>
      </c>
      <c r="AC248" s="178">
        <f t="shared" si="927"/>
        <v>0</v>
      </c>
      <c r="AD248" s="178" t="str">
        <f t="shared" ref="AD248" si="1118">IF(D248="","",D248)</f>
        <v/>
      </c>
      <c r="AE248" s="145" t="str">
        <f t="shared" si="929"/>
        <v/>
      </c>
      <c r="AF248" s="145" t="str">
        <f t="shared" si="930"/>
        <v/>
      </c>
      <c r="AG248" s="182" t="str">
        <f t="shared" si="931"/>
        <v/>
      </c>
      <c r="AH248" s="164">
        <f t="shared" si="932"/>
        <v>0</v>
      </c>
      <c r="AJ248" s="164">
        <f t="shared" si="933"/>
        <v>0</v>
      </c>
      <c r="AK248" s="164" t="str">
        <f t="shared" si="934"/>
        <v>00000</v>
      </c>
      <c r="AL248" s="188" t="str">
        <f t="shared" si="935"/>
        <v>0秒0</v>
      </c>
      <c r="AM248" s="189">
        <f t="shared" si="936"/>
        <v>0</v>
      </c>
      <c r="AN248" s="189" t="str">
        <f t="shared" si="937"/>
        <v>0</v>
      </c>
      <c r="AO248" s="189" t="str">
        <f t="shared" si="938"/>
        <v>0</v>
      </c>
      <c r="AP248" s="189" t="str">
        <f t="shared" si="939"/>
        <v>0m</v>
      </c>
      <c r="AQ248" s="189" t="str">
        <f t="shared" si="940"/>
        <v>点</v>
      </c>
      <c r="AR248" s="164">
        <f t="shared" si="941"/>
        <v>0</v>
      </c>
      <c r="AS248" s="144" t="str">
        <f t="shared" si="942"/>
        <v/>
      </c>
      <c r="AT248" s="164">
        <f t="shared" si="943"/>
        <v>0</v>
      </c>
      <c r="AU248" s="164">
        <f t="shared" si="944"/>
        <v>0</v>
      </c>
      <c r="AV248" s="164">
        <f t="shared" si="945"/>
        <v>0</v>
      </c>
      <c r="AW248" s="457">
        <f>IF(S248="",0,COUNTA($S$14:S250))</f>
        <v>0</v>
      </c>
      <c r="AX248" s="457">
        <f>IF(T248="",0,COUNTA($T$14:T250))</f>
        <v>0</v>
      </c>
      <c r="AY248" s="454">
        <f>IF(OR($K248="20200",$K249="20200",$K250="20200"),COUNTIF($K$14:K250,"20200"),0)</f>
        <v>0</v>
      </c>
      <c r="AZ248" s="574">
        <f>IF($AY248=0,0,INDEX($M248:$M250,MATCH("20200",$K248:$K250,0),1))</f>
        <v>0</v>
      </c>
      <c r="BA248" s="145" t="str">
        <f t="shared" si="914"/>
        <v/>
      </c>
      <c r="BB248" s="145" t="str">
        <f t="shared" si="915"/>
        <v/>
      </c>
      <c r="BC248" s="145" t="str">
        <f t="shared" si="916"/>
        <v/>
      </c>
      <c r="BD248" s="203" t="str">
        <f>IF(J248="","",COUNTIF($BC$14:BC248,BC248))</f>
        <v/>
      </c>
      <c r="BE248" s="1" t="str">
        <f t="shared" si="946"/>
        <v/>
      </c>
      <c r="BF248" s="447" t="str">
        <f>IF(D248="","",COUNTIF($AD$14:AD248,AD248))</f>
        <v/>
      </c>
      <c r="BG248" s="447">
        <f t="shared" ref="BG248" si="1119">IF(BF248=1,BF248,0)</f>
        <v>0</v>
      </c>
      <c r="BH248" s="447" t="str">
        <f t="shared" ref="BH248:BJ248" si="1120">IF(D248="","",$BL248)</f>
        <v/>
      </c>
      <c r="BI248" s="447" t="str">
        <f t="shared" si="1120"/>
        <v/>
      </c>
      <c r="BJ248" s="447" t="str">
        <f t="shared" si="1120"/>
        <v/>
      </c>
      <c r="BK248" s="448" t="str">
        <f t="shared" ref="BK248" si="1121">IFERROR(IF(G248="","",BL248),"")</f>
        <v/>
      </c>
      <c r="BL248" s="447">
        <v>79</v>
      </c>
      <c r="BM248" s="447">
        <f t="shared" ref="BM248" si="1122">IF(C248&gt;0,"",IF(COUNTIF(BH248:BK250,BL248)=4,"",1))</f>
        <v>1</v>
      </c>
      <c r="BP248" s="448" t="str">
        <f t="shared" ref="BP248" si="1123">IF(AD248="","",IF(AND(COUNTA(J248:J250)=0,COUNTA(S248:T250)=0),1,""))</f>
        <v/>
      </c>
      <c r="BQ248" s="447">
        <f t="shared" ref="BQ248" si="1124">IF(AND($AD248="",COUNTA(S248)&gt;0),1,0)</f>
        <v>0</v>
      </c>
      <c r="BR248" s="447">
        <f t="shared" ref="BR248" si="1125">IF(AND($AD248="",COUNTA(T248)&gt;0),1,0)</f>
        <v>0</v>
      </c>
      <c r="BS248" s="447" t="str">
        <f t="shared" ref="BS248" si="1126">D248&amp;"-"&amp;S248</f>
        <v>-</v>
      </c>
      <c r="BT248" s="447" t="str">
        <f>IF(S248="","",COUNTIF($BS$14:BS248,BS248))</f>
        <v/>
      </c>
      <c r="BU248" s="447" t="str">
        <f t="shared" ref="BU248" si="1127">D248&amp;"-"&amp;T248</f>
        <v>-</v>
      </c>
      <c r="BV248" s="447" t="str">
        <f>IF(T248="","",COUNTIF($BU$14:BU248,BU248))</f>
        <v/>
      </c>
    </row>
    <row r="249" spans="1:74" s="1" customFormat="1" ht="18" customHeight="1" thickBot="1">
      <c r="A249" s="523"/>
      <c r="B249" s="571"/>
      <c r="C249" s="573"/>
      <c r="D249" s="573"/>
      <c r="E249" s="573"/>
      <c r="F249" s="343" t="str">
        <f>IF(C248&gt;0,VLOOKUP(C248,女子登録情報!$A$1:$H$2000,5,0),"")</f>
        <v/>
      </c>
      <c r="G249" s="554"/>
      <c r="H249" s="554"/>
      <c r="I249" s="344" t="s">
        <v>30</v>
      </c>
      <c r="J249" s="339"/>
      <c r="K249" s="340" t="str">
        <f>IF(J249&gt;0,VLOOKUP(J249,女子登録情報!$J$1:$K$22,2,0),"")</f>
        <v/>
      </c>
      <c r="L249" s="344" t="s">
        <v>31</v>
      </c>
      <c r="M249" s="345"/>
      <c r="N249" s="341" t="str">
        <f t="shared" si="907"/>
        <v/>
      </c>
      <c r="O249" s="342"/>
      <c r="P249" s="562"/>
      <c r="Q249" s="563"/>
      <c r="R249" s="564"/>
      <c r="S249" s="557"/>
      <c r="T249" s="560"/>
      <c r="W249" s="168">
        <f t="shared" si="926"/>
        <v>0</v>
      </c>
      <c r="X249" s="447"/>
      <c r="Y249" s="145" t="str">
        <f t="shared" si="909"/>
        <v/>
      </c>
      <c r="Z249" s="145" t="str">
        <f t="shared" si="910"/>
        <v/>
      </c>
      <c r="AA249" s="145" t="str">
        <f t="shared" si="911"/>
        <v/>
      </c>
      <c r="AB249" s="145" t="str">
        <f t="shared" si="912"/>
        <v/>
      </c>
      <c r="AC249" s="178">
        <f t="shared" si="927"/>
        <v>0</v>
      </c>
      <c r="AD249" s="178" t="str">
        <f t="shared" ref="AD249:AD250" si="1128">AD248</f>
        <v/>
      </c>
      <c r="AE249" s="145" t="str">
        <f t="shared" si="929"/>
        <v/>
      </c>
      <c r="AF249" s="145" t="str">
        <f t="shared" si="930"/>
        <v/>
      </c>
      <c r="AG249" s="182" t="str">
        <f t="shared" si="931"/>
        <v/>
      </c>
      <c r="AH249" s="164">
        <f t="shared" si="932"/>
        <v>0</v>
      </c>
      <c r="AJ249" s="164">
        <f t="shared" si="933"/>
        <v>0</v>
      </c>
      <c r="AK249" s="164" t="str">
        <f t="shared" si="934"/>
        <v>00000</v>
      </c>
      <c r="AL249" s="188" t="str">
        <f t="shared" si="935"/>
        <v>0秒0</v>
      </c>
      <c r="AM249" s="189">
        <f t="shared" si="936"/>
        <v>0</v>
      </c>
      <c r="AN249" s="189" t="str">
        <f t="shared" si="937"/>
        <v>0</v>
      </c>
      <c r="AO249" s="189" t="str">
        <f t="shared" si="938"/>
        <v>0</v>
      </c>
      <c r="AP249" s="189" t="str">
        <f t="shared" si="939"/>
        <v>0m</v>
      </c>
      <c r="AQ249" s="189" t="str">
        <f t="shared" si="940"/>
        <v>点</v>
      </c>
      <c r="AR249" s="164">
        <f t="shared" si="941"/>
        <v>0</v>
      </c>
      <c r="AS249" s="144" t="str">
        <f t="shared" si="942"/>
        <v/>
      </c>
      <c r="AT249" s="164">
        <f t="shared" si="943"/>
        <v>0</v>
      </c>
      <c r="AU249" s="164">
        <f t="shared" si="944"/>
        <v>0</v>
      </c>
      <c r="AV249" s="164">
        <f t="shared" si="945"/>
        <v>0</v>
      </c>
      <c r="AW249" s="458"/>
      <c r="AX249" s="458"/>
      <c r="AY249" s="455"/>
      <c r="AZ249" s="575"/>
      <c r="BA249" s="145" t="str">
        <f t="shared" si="914"/>
        <v/>
      </c>
      <c r="BB249" s="145" t="str">
        <f t="shared" si="915"/>
        <v/>
      </c>
      <c r="BC249" s="145" t="str">
        <f t="shared" si="916"/>
        <v/>
      </c>
      <c r="BD249" s="203" t="str">
        <f>IF(J249="","",COUNTIF($BC$14:BC249,BC249))</f>
        <v/>
      </c>
      <c r="BE249" s="1" t="str">
        <f t="shared" si="946"/>
        <v/>
      </c>
      <c r="BF249" s="447"/>
      <c r="BG249" s="447"/>
      <c r="BH249" s="447"/>
      <c r="BI249" s="447"/>
      <c r="BJ249" s="447"/>
      <c r="BK249" s="449"/>
      <c r="BL249" s="447"/>
      <c r="BM249" s="447"/>
      <c r="BP249" s="449"/>
      <c r="BQ249" s="447"/>
      <c r="BR249" s="447"/>
      <c r="BS249" s="447"/>
      <c r="BT249" s="447"/>
      <c r="BU249" s="447"/>
      <c r="BV249" s="447"/>
    </row>
    <row r="250" spans="1:74" s="1" customFormat="1" ht="18" customHeight="1" thickBot="1">
      <c r="A250" s="524"/>
      <c r="B250" s="346" t="s">
        <v>32</v>
      </c>
      <c r="C250" s="347"/>
      <c r="D250" s="355"/>
      <c r="E250" s="355"/>
      <c r="F250" s="356"/>
      <c r="G250" s="555"/>
      <c r="H250" s="555"/>
      <c r="I250" s="348" t="s">
        <v>33</v>
      </c>
      <c r="J250" s="349"/>
      <c r="K250" s="340" t="str">
        <f>IF(J250&gt;0,VLOOKUP(J250,女子登録情報!$J$1:$K$22,2,0),"")</f>
        <v/>
      </c>
      <c r="L250" s="350" t="s">
        <v>34</v>
      </c>
      <c r="M250" s="351"/>
      <c r="N250" s="341" t="str">
        <f t="shared" si="907"/>
        <v/>
      </c>
      <c r="O250" s="352"/>
      <c r="P250" s="567"/>
      <c r="Q250" s="568"/>
      <c r="R250" s="569"/>
      <c r="S250" s="558"/>
      <c r="T250" s="561"/>
      <c r="W250" s="168">
        <f t="shared" si="926"/>
        <v>0</v>
      </c>
      <c r="X250" s="447"/>
      <c r="Y250" s="145" t="str">
        <f t="shared" si="909"/>
        <v/>
      </c>
      <c r="Z250" s="145" t="str">
        <f t="shared" si="910"/>
        <v/>
      </c>
      <c r="AA250" s="145" t="str">
        <f t="shared" si="911"/>
        <v/>
      </c>
      <c r="AB250" s="145" t="str">
        <f t="shared" si="912"/>
        <v/>
      </c>
      <c r="AC250" s="178">
        <f t="shared" si="927"/>
        <v>0</v>
      </c>
      <c r="AD250" s="178" t="str">
        <f t="shared" si="1128"/>
        <v/>
      </c>
      <c r="AE250" s="145" t="str">
        <f t="shared" si="929"/>
        <v/>
      </c>
      <c r="AF250" s="145" t="str">
        <f t="shared" si="930"/>
        <v/>
      </c>
      <c r="AG250" s="182" t="str">
        <f t="shared" si="931"/>
        <v/>
      </c>
      <c r="AH250" s="164">
        <f t="shared" si="932"/>
        <v>0</v>
      </c>
      <c r="AJ250" s="164">
        <f t="shared" si="933"/>
        <v>0</v>
      </c>
      <c r="AK250" s="164" t="str">
        <f t="shared" si="934"/>
        <v>00000</v>
      </c>
      <c r="AL250" s="188" t="str">
        <f t="shared" si="935"/>
        <v>0秒0</v>
      </c>
      <c r="AM250" s="189">
        <f t="shared" si="936"/>
        <v>0</v>
      </c>
      <c r="AN250" s="189" t="str">
        <f t="shared" si="937"/>
        <v>0</v>
      </c>
      <c r="AO250" s="189" t="str">
        <f t="shared" si="938"/>
        <v>0</v>
      </c>
      <c r="AP250" s="189" t="str">
        <f t="shared" si="939"/>
        <v>0m</v>
      </c>
      <c r="AQ250" s="189" t="str">
        <f t="shared" si="940"/>
        <v>点</v>
      </c>
      <c r="AR250" s="164">
        <f t="shared" si="941"/>
        <v>0</v>
      </c>
      <c r="AS250" s="144" t="str">
        <f t="shared" si="942"/>
        <v/>
      </c>
      <c r="AT250" s="164">
        <f t="shared" si="943"/>
        <v>0</v>
      </c>
      <c r="AU250" s="164">
        <f t="shared" si="944"/>
        <v>0</v>
      </c>
      <c r="AV250" s="164">
        <f t="shared" si="945"/>
        <v>0</v>
      </c>
      <c r="AW250" s="459"/>
      <c r="AX250" s="459"/>
      <c r="AY250" s="456"/>
      <c r="AZ250" s="576"/>
      <c r="BA250" s="145" t="str">
        <f t="shared" si="914"/>
        <v/>
      </c>
      <c r="BB250" s="145" t="str">
        <f t="shared" si="915"/>
        <v/>
      </c>
      <c r="BC250" s="145" t="str">
        <f t="shared" si="916"/>
        <v/>
      </c>
      <c r="BD250" s="203" t="str">
        <f>IF(J250="","",COUNTIF($BC$14:BC250,BC250))</f>
        <v/>
      </c>
      <c r="BE250" s="1" t="str">
        <f t="shared" si="946"/>
        <v/>
      </c>
      <c r="BF250" s="447"/>
      <c r="BG250" s="447"/>
      <c r="BH250" s="447"/>
      <c r="BI250" s="447"/>
      <c r="BJ250" s="447"/>
      <c r="BK250" s="450"/>
      <c r="BL250" s="447"/>
      <c r="BM250" s="447"/>
      <c r="BP250" s="450"/>
      <c r="BQ250" s="447"/>
      <c r="BR250" s="447"/>
      <c r="BS250" s="447"/>
      <c r="BT250" s="447"/>
      <c r="BU250" s="447"/>
      <c r="BV250" s="447"/>
    </row>
    <row r="251" spans="1:74" s="1" customFormat="1" ht="18" customHeight="1" thickTop="1" thickBot="1">
      <c r="A251" s="522">
        <v>80</v>
      </c>
      <c r="B251" s="570" t="s">
        <v>1224</v>
      </c>
      <c r="C251" s="572"/>
      <c r="D251" s="572" t="str">
        <f>IF(C251&gt;0,VLOOKUP(C251,女子登録情報!$A$1:$H$2000,3,0),"")</f>
        <v/>
      </c>
      <c r="E251" s="572" t="str">
        <f>IF(C251&gt;0,VLOOKUP(C251,女子登録情報!$A$1:$H$2000,4,0),"")</f>
        <v/>
      </c>
      <c r="F251" s="337" t="str">
        <f>IF(C251&gt;0,VLOOKUP(C251,女子登録情報!$A$1:$H$2000,8,0),"")</f>
        <v/>
      </c>
      <c r="G251" s="553" t="e">
        <f>IF(F252&gt;0,VLOOKUP(F252,女子登録情報!$M$2:$N$48,2,0),"")</f>
        <v>#N/A</v>
      </c>
      <c r="H251" s="553" t="str">
        <f t="shared" ref="H251" si="1129">IF(C251&gt;0,TEXT(C251,"100000000"),"000000000")</f>
        <v>000000000</v>
      </c>
      <c r="I251" s="338" t="s">
        <v>26</v>
      </c>
      <c r="J251" s="339"/>
      <c r="K251" s="340" t="str">
        <f>IF(J251&gt;0,VLOOKUP(J251,女子登録情報!$J$1:$K$22,2,0),"")</f>
        <v/>
      </c>
      <c r="L251" s="338" t="s">
        <v>29</v>
      </c>
      <c r="M251" s="185"/>
      <c r="N251" s="341" t="str">
        <f t="shared" si="907"/>
        <v/>
      </c>
      <c r="O251" s="342"/>
      <c r="P251" s="540"/>
      <c r="Q251" s="541"/>
      <c r="R251" s="542"/>
      <c r="S251" s="556"/>
      <c r="T251" s="559"/>
      <c r="W251" s="168">
        <f t="shared" si="926"/>
        <v>0</v>
      </c>
      <c r="X251" s="447" t="str">
        <f t="shared" ref="X251" si="1130">IF(C251="","",C251)</f>
        <v/>
      </c>
      <c r="Y251" s="145" t="str">
        <f t="shared" si="909"/>
        <v/>
      </c>
      <c r="Z251" s="145" t="str">
        <f t="shared" si="910"/>
        <v/>
      </c>
      <c r="AA251" s="145" t="str">
        <f t="shared" si="911"/>
        <v/>
      </c>
      <c r="AB251" s="145" t="str">
        <f t="shared" si="912"/>
        <v/>
      </c>
      <c r="AC251" s="178">
        <f t="shared" si="927"/>
        <v>0</v>
      </c>
      <c r="AD251" s="178" t="str">
        <f t="shared" ref="AD251" si="1131">IF(D251="","",D251)</f>
        <v/>
      </c>
      <c r="AE251" s="145" t="str">
        <f t="shared" si="929"/>
        <v/>
      </c>
      <c r="AF251" s="145" t="str">
        <f t="shared" si="930"/>
        <v/>
      </c>
      <c r="AG251" s="182" t="str">
        <f t="shared" si="931"/>
        <v/>
      </c>
      <c r="AH251" s="164">
        <f t="shared" si="932"/>
        <v>0</v>
      </c>
      <c r="AJ251" s="164">
        <f t="shared" si="933"/>
        <v>0</v>
      </c>
      <c r="AK251" s="164" t="str">
        <f t="shared" si="934"/>
        <v>00000</v>
      </c>
      <c r="AL251" s="188" t="str">
        <f t="shared" si="935"/>
        <v>0秒0</v>
      </c>
      <c r="AM251" s="189">
        <f t="shared" si="936"/>
        <v>0</v>
      </c>
      <c r="AN251" s="189" t="str">
        <f t="shared" si="937"/>
        <v>0</v>
      </c>
      <c r="AO251" s="189" t="str">
        <f t="shared" si="938"/>
        <v>0</v>
      </c>
      <c r="AP251" s="189" t="str">
        <f t="shared" si="939"/>
        <v>0m</v>
      </c>
      <c r="AQ251" s="189" t="str">
        <f t="shared" si="940"/>
        <v>点</v>
      </c>
      <c r="AR251" s="164">
        <f t="shared" si="941"/>
        <v>0</v>
      </c>
      <c r="AS251" s="144" t="str">
        <f t="shared" si="942"/>
        <v/>
      </c>
      <c r="AT251" s="164">
        <f t="shared" si="943"/>
        <v>0</v>
      </c>
      <c r="AU251" s="164">
        <f t="shared" si="944"/>
        <v>0</v>
      </c>
      <c r="AV251" s="164">
        <f t="shared" si="945"/>
        <v>0</v>
      </c>
      <c r="AW251" s="457">
        <f>IF(S251="",0,COUNTA($S$14:S253))</f>
        <v>0</v>
      </c>
      <c r="AX251" s="457">
        <f>IF(T251="",0,COUNTA($T$14:T253))</f>
        <v>0</v>
      </c>
      <c r="AY251" s="454">
        <f>IF(OR($K251="20200",$K252="20200",$K253="20200"),COUNTIF($K$14:K253,"20200"),0)</f>
        <v>0</v>
      </c>
      <c r="AZ251" s="574">
        <f>IF($AY251=0,0,INDEX($M251:$M253,MATCH("20200",$K251:$K253,0),1))</f>
        <v>0</v>
      </c>
      <c r="BA251" s="145" t="str">
        <f t="shared" si="914"/>
        <v/>
      </c>
      <c r="BB251" s="145" t="str">
        <f t="shared" si="915"/>
        <v/>
      </c>
      <c r="BC251" s="145" t="str">
        <f t="shared" si="916"/>
        <v/>
      </c>
      <c r="BD251" s="203" t="str">
        <f>IF(J251="","",COUNTIF($BC$14:BC251,BC251))</f>
        <v/>
      </c>
      <c r="BE251" s="1" t="str">
        <f t="shared" si="946"/>
        <v/>
      </c>
      <c r="BF251" s="447" t="str">
        <f>IF(D251="","",COUNTIF($AD$14:AD251,AD251))</f>
        <v/>
      </c>
      <c r="BG251" s="447">
        <f t="shared" ref="BG251" si="1132">IF(BF251=1,BF251,0)</f>
        <v>0</v>
      </c>
      <c r="BH251" s="447" t="str">
        <f t="shared" ref="BH251:BJ251" si="1133">IF(D251="","",$BL251)</f>
        <v/>
      </c>
      <c r="BI251" s="447" t="str">
        <f t="shared" si="1133"/>
        <v/>
      </c>
      <c r="BJ251" s="447" t="str">
        <f t="shared" si="1133"/>
        <v/>
      </c>
      <c r="BK251" s="448" t="str">
        <f t="shared" ref="BK251" si="1134">IFERROR(IF(G251="","",BL251),"")</f>
        <v/>
      </c>
      <c r="BL251" s="447">
        <v>80</v>
      </c>
      <c r="BM251" s="447">
        <f t="shared" ref="BM251" si="1135">IF(C251&gt;0,"",IF(COUNTIF(BH251:BK253,BL251)=4,"",1))</f>
        <v>1</v>
      </c>
      <c r="BP251" s="448" t="str">
        <f t="shared" ref="BP251" si="1136">IF(AD251="","",IF(AND(COUNTA(J251:J253)=0,COUNTA(S251:T253)=0),1,""))</f>
        <v/>
      </c>
      <c r="BQ251" s="447">
        <f t="shared" ref="BQ251" si="1137">IF(AND($AD251="",COUNTA(S251)&gt;0),1,0)</f>
        <v>0</v>
      </c>
      <c r="BR251" s="447">
        <f t="shared" ref="BR251" si="1138">IF(AND($AD251="",COUNTA(T251)&gt;0),1,0)</f>
        <v>0</v>
      </c>
      <c r="BS251" s="447" t="str">
        <f t="shared" ref="BS251" si="1139">D251&amp;"-"&amp;S251</f>
        <v>-</v>
      </c>
      <c r="BT251" s="447" t="str">
        <f>IF(S251="","",COUNTIF($BS$14:BS251,BS251))</f>
        <v/>
      </c>
      <c r="BU251" s="447" t="str">
        <f t="shared" ref="BU251" si="1140">D251&amp;"-"&amp;T251</f>
        <v>-</v>
      </c>
      <c r="BV251" s="447" t="str">
        <f>IF(T251="","",COUNTIF($BU$14:BU251,BU251))</f>
        <v/>
      </c>
    </row>
    <row r="252" spans="1:74" s="1" customFormat="1" ht="18" customHeight="1" thickBot="1">
      <c r="A252" s="523"/>
      <c r="B252" s="571"/>
      <c r="C252" s="573"/>
      <c r="D252" s="573"/>
      <c r="E252" s="573"/>
      <c r="F252" s="343" t="str">
        <f>IF(C251&gt;0,VLOOKUP(C251,女子登録情報!$A$1:$H$2000,5,0),"")</f>
        <v/>
      </c>
      <c r="G252" s="554"/>
      <c r="H252" s="554"/>
      <c r="I252" s="344" t="s">
        <v>30</v>
      </c>
      <c r="J252" s="339"/>
      <c r="K252" s="340" t="str">
        <f>IF(J252&gt;0,VLOOKUP(J252,女子登録情報!$J$1:$K$22,2,0),"")</f>
        <v/>
      </c>
      <c r="L252" s="344" t="s">
        <v>31</v>
      </c>
      <c r="M252" s="345"/>
      <c r="N252" s="341" t="str">
        <f t="shared" si="907"/>
        <v/>
      </c>
      <c r="O252" s="342"/>
      <c r="P252" s="562"/>
      <c r="Q252" s="563"/>
      <c r="R252" s="564"/>
      <c r="S252" s="557"/>
      <c r="T252" s="560"/>
      <c r="W252" s="168">
        <f t="shared" si="926"/>
        <v>0</v>
      </c>
      <c r="X252" s="447"/>
      <c r="Y252" s="145" t="str">
        <f t="shared" si="909"/>
        <v/>
      </c>
      <c r="Z252" s="145" t="str">
        <f t="shared" si="910"/>
        <v/>
      </c>
      <c r="AA252" s="145" t="str">
        <f t="shared" si="911"/>
        <v/>
      </c>
      <c r="AB252" s="145" t="str">
        <f t="shared" si="912"/>
        <v/>
      </c>
      <c r="AC252" s="178">
        <f t="shared" si="927"/>
        <v>0</v>
      </c>
      <c r="AD252" s="178" t="str">
        <f t="shared" ref="AD252:AD253" si="1141">AD251</f>
        <v/>
      </c>
      <c r="AE252" s="145" t="str">
        <f t="shared" si="929"/>
        <v/>
      </c>
      <c r="AF252" s="145" t="str">
        <f t="shared" si="930"/>
        <v/>
      </c>
      <c r="AG252" s="182" t="str">
        <f t="shared" si="931"/>
        <v/>
      </c>
      <c r="AH252" s="164">
        <f t="shared" si="932"/>
        <v>0</v>
      </c>
      <c r="AJ252" s="164">
        <f t="shared" si="933"/>
        <v>0</v>
      </c>
      <c r="AK252" s="164" t="str">
        <f t="shared" si="934"/>
        <v>00000</v>
      </c>
      <c r="AL252" s="188" t="str">
        <f t="shared" si="935"/>
        <v>0秒0</v>
      </c>
      <c r="AM252" s="189">
        <f t="shared" si="936"/>
        <v>0</v>
      </c>
      <c r="AN252" s="189" t="str">
        <f t="shared" si="937"/>
        <v>0</v>
      </c>
      <c r="AO252" s="189" t="str">
        <f t="shared" si="938"/>
        <v>0</v>
      </c>
      <c r="AP252" s="189" t="str">
        <f t="shared" si="939"/>
        <v>0m</v>
      </c>
      <c r="AQ252" s="189" t="str">
        <f t="shared" si="940"/>
        <v>点</v>
      </c>
      <c r="AR252" s="164">
        <f t="shared" si="941"/>
        <v>0</v>
      </c>
      <c r="AS252" s="144" t="str">
        <f t="shared" si="942"/>
        <v/>
      </c>
      <c r="AT252" s="164">
        <f t="shared" si="943"/>
        <v>0</v>
      </c>
      <c r="AU252" s="164">
        <f t="shared" si="944"/>
        <v>0</v>
      </c>
      <c r="AV252" s="164">
        <f t="shared" si="945"/>
        <v>0</v>
      </c>
      <c r="AW252" s="458"/>
      <c r="AX252" s="458"/>
      <c r="AY252" s="455"/>
      <c r="AZ252" s="575"/>
      <c r="BA252" s="145" t="str">
        <f t="shared" si="914"/>
        <v/>
      </c>
      <c r="BB252" s="145" t="str">
        <f t="shared" si="915"/>
        <v/>
      </c>
      <c r="BC252" s="145" t="str">
        <f t="shared" si="916"/>
        <v/>
      </c>
      <c r="BD252" s="203" t="str">
        <f>IF(J252="","",COUNTIF($BC$14:BC252,BC252))</f>
        <v/>
      </c>
      <c r="BE252" s="1" t="str">
        <f t="shared" si="946"/>
        <v/>
      </c>
      <c r="BF252" s="447"/>
      <c r="BG252" s="447"/>
      <c r="BH252" s="447"/>
      <c r="BI252" s="447"/>
      <c r="BJ252" s="447"/>
      <c r="BK252" s="449"/>
      <c r="BL252" s="447"/>
      <c r="BM252" s="447"/>
      <c r="BP252" s="449"/>
      <c r="BQ252" s="447"/>
      <c r="BR252" s="447"/>
      <c r="BS252" s="447"/>
      <c r="BT252" s="447"/>
      <c r="BU252" s="447"/>
      <c r="BV252" s="447"/>
    </row>
    <row r="253" spans="1:74" s="1" customFormat="1" ht="18" customHeight="1" thickBot="1">
      <c r="A253" s="524"/>
      <c r="B253" s="346" t="s">
        <v>32</v>
      </c>
      <c r="C253" s="347"/>
      <c r="D253" s="355"/>
      <c r="E253" s="355"/>
      <c r="F253" s="356"/>
      <c r="G253" s="555"/>
      <c r="H253" s="555"/>
      <c r="I253" s="348" t="s">
        <v>33</v>
      </c>
      <c r="J253" s="349"/>
      <c r="K253" s="340" t="str">
        <f>IF(J253&gt;0,VLOOKUP(J253,女子登録情報!$J$1:$K$22,2,0),"")</f>
        <v/>
      </c>
      <c r="L253" s="350" t="s">
        <v>34</v>
      </c>
      <c r="M253" s="351"/>
      <c r="N253" s="341" t="str">
        <f t="shared" si="907"/>
        <v/>
      </c>
      <c r="O253" s="352"/>
      <c r="P253" s="567"/>
      <c r="Q253" s="568"/>
      <c r="R253" s="569"/>
      <c r="S253" s="558"/>
      <c r="T253" s="561"/>
      <c r="W253" s="168">
        <f t="shared" si="926"/>
        <v>0</v>
      </c>
      <c r="X253" s="447"/>
      <c r="Y253" s="145" t="str">
        <f t="shared" si="909"/>
        <v/>
      </c>
      <c r="Z253" s="145" t="str">
        <f t="shared" si="910"/>
        <v/>
      </c>
      <c r="AA253" s="145" t="str">
        <f t="shared" si="911"/>
        <v/>
      </c>
      <c r="AB253" s="145" t="str">
        <f t="shared" si="912"/>
        <v/>
      </c>
      <c r="AC253" s="178">
        <f t="shared" si="927"/>
        <v>0</v>
      </c>
      <c r="AD253" s="178" t="str">
        <f t="shared" si="1141"/>
        <v/>
      </c>
      <c r="AE253" s="145" t="str">
        <f t="shared" si="929"/>
        <v/>
      </c>
      <c r="AF253" s="145" t="str">
        <f t="shared" si="930"/>
        <v/>
      </c>
      <c r="AG253" s="182" t="str">
        <f t="shared" si="931"/>
        <v/>
      </c>
      <c r="AH253" s="164">
        <f t="shared" si="932"/>
        <v>0</v>
      </c>
      <c r="AJ253" s="164">
        <f t="shared" si="933"/>
        <v>0</v>
      </c>
      <c r="AK253" s="164" t="str">
        <f t="shared" si="934"/>
        <v>00000</v>
      </c>
      <c r="AL253" s="188" t="str">
        <f t="shared" si="935"/>
        <v>0秒0</v>
      </c>
      <c r="AM253" s="189">
        <f t="shared" si="936"/>
        <v>0</v>
      </c>
      <c r="AN253" s="189" t="str">
        <f t="shared" si="937"/>
        <v>0</v>
      </c>
      <c r="AO253" s="189" t="str">
        <f t="shared" si="938"/>
        <v>0</v>
      </c>
      <c r="AP253" s="189" t="str">
        <f t="shared" si="939"/>
        <v>0m</v>
      </c>
      <c r="AQ253" s="189" t="str">
        <f t="shared" si="940"/>
        <v>点</v>
      </c>
      <c r="AR253" s="164">
        <f t="shared" si="941"/>
        <v>0</v>
      </c>
      <c r="AS253" s="144" t="str">
        <f t="shared" si="942"/>
        <v/>
      </c>
      <c r="AT253" s="164">
        <f t="shared" si="943"/>
        <v>0</v>
      </c>
      <c r="AU253" s="164">
        <f t="shared" si="944"/>
        <v>0</v>
      </c>
      <c r="AV253" s="164">
        <f t="shared" si="945"/>
        <v>0</v>
      </c>
      <c r="AW253" s="459"/>
      <c r="AX253" s="459"/>
      <c r="AY253" s="456"/>
      <c r="AZ253" s="576"/>
      <c r="BA253" s="145" t="str">
        <f t="shared" si="914"/>
        <v/>
      </c>
      <c r="BB253" s="145" t="str">
        <f t="shared" si="915"/>
        <v/>
      </c>
      <c r="BC253" s="145" t="str">
        <f t="shared" si="916"/>
        <v/>
      </c>
      <c r="BD253" s="203" t="str">
        <f>IF(J253="","",COUNTIF($BC$14:BC253,BC253))</f>
        <v/>
      </c>
      <c r="BE253" s="1" t="str">
        <f t="shared" si="946"/>
        <v/>
      </c>
      <c r="BF253" s="447"/>
      <c r="BG253" s="447"/>
      <c r="BH253" s="447"/>
      <c r="BI253" s="447"/>
      <c r="BJ253" s="447"/>
      <c r="BK253" s="450"/>
      <c r="BL253" s="447"/>
      <c r="BM253" s="447"/>
      <c r="BP253" s="450"/>
      <c r="BQ253" s="447"/>
      <c r="BR253" s="447"/>
      <c r="BS253" s="447"/>
      <c r="BT253" s="447"/>
      <c r="BU253" s="447"/>
      <c r="BV253" s="447"/>
    </row>
    <row r="254" spans="1:74" s="1" customFormat="1" ht="18" customHeight="1" thickTop="1" thickBot="1">
      <c r="A254" s="522">
        <v>81</v>
      </c>
      <c r="B254" s="570" t="s">
        <v>1224</v>
      </c>
      <c r="C254" s="572"/>
      <c r="D254" s="572" t="str">
        <f>IF(C254&gt;0,VLOOKUP(C254,女子登録情報!$A$1:$H$2000,3,0),"")</f>
        <v/>
      </c>
      <c r="E254" s="572" t="str">
        <f>IF(C254&gt;0,VLOOKUP(C254,女子登録情報!$A$1:$H$2000,4,0),"")</f>
        <v/>
      </c>
      <c r="F254" s="337" t="str">
        <f>IF(C254&gt;0,VLOOKUP(C254,女子登録情報!$A$1:$H$2000,8,0),"")</f>
        <v/>
      </c>
      <c r="G254" s="553" t="e">
        <f>IF(F255&gt;0,VLOOKUP(F255,女子登録情報!$M$2:$N$48,2,0),"")</f>
        <v>#N/A</v>
      </c>
      <c r="H254" s="553" t="str">
        <f t="shared" ref="H254" si="1142">IF(C254&gt;0,TEXT(C254,"100000000"),"000000000")</f>
        <v>000000000</v>
      </c>
      <c r="I254" s="338" t="s">
        <v>26</v>
      </c>
      <c r="J254" s="339"/>
      <c r="K254" s="340" t="str">
        <f>IF(J254&gt;0,VLOOKUP(J254,女子登録情報!$J$1:$K$22,2,0),"")</f>
        <v/>
      </c>
      <c r="L254" s="338" t="s">
        <v>29</v>
      </c>
      <c r="M254" s="185"/>
      <c r="N254" s="341" t="str">
        <f t="shared" si="907"/>
        <v/>
      </c>
      <c r="O254" s="342"/>
      <c r="P254" s="540"/>
      <c r="Q254" s="541"/>
      <c r="R254" s="542"/>
      <c r="S254" s="556"/>
      <c r="T254" s="559"/>
      <c r="W254" s="168">
        <f t="shared" si="926"/>
        <v>0</v>
      </c>
      <c r="X254" s="447" t="str">
        <f t="shared" ref="X254" si="1143">IF(C254="","",C254)</f>
        <v/>
      </c>
      <c r="Y254" s="145" t="str">
        <f t="shared" si="909"/>
        <v/>
      </c>
      <c r="Z254" s="145" t="str">
        <f t="shared" si="910"/>
        <v/>
      </c>
      <c r="AA254" s="145" t="str">
        <f t="shared" si="911"/>
        <v/>
      </c>
      <c r="AB254" s="145" t="str">
        <f t="shared" si="912"/>
        <v/>
      </c>
      <c r="AC254" s="178">
        <f t="shared" si="927"/>
        <v>0</v>
      </c>
      <c r="AD254" s="178" t="str">
        <f t="shared" ref="AD254" si="1144">IF(D254="","",D254)</f>
        <v/>
      </c>
      <c r="AE254" s="145" t="str">
        <f t="shared" si="929"/>
        <v/>
      </c>
      <c r="AF254" s="145" t="str">
        <f t="shared" si="930"/>
        <v/>
      </c>
      <c r="AG254" s="182" t="str">
        <f t="shared" si="931"/>
        <v/>
      </c>
      <c r="AH254" s="164">
        <f t="shared" si="932"/>
        <v>0</v>
      </c>
      <c r="AJ254" s="164">
        <f t="shared" si="933"/>
        <v>0</v>
      </c>
      <c r="AK254" s="164" t="str">
        <f t="shared" si="934"/>
        <v>00000</v>
      </c>
      <c r="AL254" s="188" t="str">
        <f t="shared" si="935"/>
        <v>0秒0</v>
      </c>
      <c r="AM254" s="189">
        <f t="shared" si="936"/>
        <v>0</v>
      </c>
      <c r="AN254" s="189" t="str">
        <f t="shared" si="937"/>
        <v>0</v>
      </c>
      <c r="AO254" s="189" t="str">
        <f t="shared" si="938"/>
        <v>0</v>
      </c>
      <c r="AP254" s="189" t="str">
        <f t="shared" si="939"/>
        <v>0m</v>
      </c>
      <c r="AQ254" s="189" t="str">
        <f t="shared" si="940"/>
        <v>点</v>
      </c>
      <c r="AR254" s="164">
        <f t="shared" si="941"/>
        <v>0</v>
      </c>
      <c r="AS254" s="144" t="str">
        <f t="shared" si="942"/>
        <v/>
      </c>
      <c r="AT254" s="164">
        <f t="shared" si="943"/>
        <v>0</v>
      </c>
      <c r="AU254" s="164">
        <f t="shared" si="944"/>
        <v>0</v>
      </c>
      <c r="AV254" s="164">
        <f t="shared" si="945"/>
        <v>0</v>
      </c>
      <c r="AW254" s="457">
        <f>IF(S254="",0,COUNTA($S$14:S256))</f>
        <v>0</v>
      </c>
      <c r="AX254" s="457">
        <f>IF(T254="",0,COUNTA($T$14:T256))</f>
        <v>0</v>
      </c>
      <c r="AY254" s="454">
        <f>IF(OR($K254="20200",$K255="20200",$K256="20200"),COUNTIF($K$14:K256,"20200"),0)</f>
        <v>0</v>
      </c>
      <c r="AZ254" s="574">
        <f>IF($AY254=0,0,INDEX($M254:$M256,MATCH("20200",$K254:$K256,0),1))</f>
        <v>0</v>
      </c>
      <c r="BA254" s="145" t="str">
        <f t="shared" si="914"/>
        <v/>
      </c>
      <c r="BB254" s="145" t="str">
        <f t="shared" si="915"/>
        <v/>
      </c>
      <c r="BC254" s="145" t="str">
        <f t="shared" si="916"/>
        <v/>
      </c>
      <c r="BD254" s="203" t="str">
        <f>IF(J254="","",COUNTIF($BC$14:BC254,BC254))</f>
        <v/>
      </c>
      <c r="BE254" s="1" t="str">
        <f t="shared" si="946"/>
        <v/>
      </c>
      <c r="BF254" s="447" t="str">
        <f>IF(D254="","",COUNTIF($AD$14:AD254,AD254))</f>
        <v/>
      </c>
      <c r="BG254" s="447">
        <f t="shared" ref="BG254" si="1145">IF(BF254=1,BF254,0)</f>
        <v>0</v>
      </c>
      <c r="BH254" s="447" t="str">
        <f t="shared" ref="BH254:BJ254" si="1146">IF(D254="","",$BL254)</f>
        <v/>
      </c>
      <c r="BI254" s="447" t="str">
        <f t="shared" si="1146"/>
        <v/>
      </c>
      <c r="BJ254" s="447" t="str">
        <f t="shared" si="1146"/>
        <v/>
      </c>
      <c r="BK254" s="448" t="str">
        <f t="shared" ref="BK254" si="1147">IFERROR(IF(G254="","",BL254),"")</f>
        <v/>
      </c>
      <c r="BL254" s="447">
        <v>81</v>
      </c>
      <c r="BM254" s="447">
        <f t="shared" ref="BM254" si="1148">IF(C254&gt;0,"",IF(COUNTIF(BH254:BK256,BL254)=4,"",1))</f>
        <v>1</v>
      </c>
      <c r="BP254" s="448" t="str">
        <f t="shared" ref="BP254" si="1149">IF(AD254="","",IF(AND(COUNTA(J254:J256)=0,COUNTA(S254:T256)=0),1,""))</f>
        <v/>
      </c>
      <c r="BQ254" s="447">
        <f t="shared" ref="BQ254" si="1150">IF(AND($AD254="",COUNTA(S254)&gt;0),1,0)</f>
        <v>0</v>
      </c>
      <c r="BR254" s="447">
        <f t="shared" ref="BR254" si="1151">IF(AND($AD254="",COUNTA(T254)&gt;0),1,0)</f>
        <v>0</v>
      </c>
      <c r="BS254" s="447" t="str">
        <f t="shared" ref="BS254" si="1152">D254&amp;"-"&amp;S254</f>
        <v>-</v>
      </c>
      <c r="BT254" s="447" t="str">
        <f>IF(S254="","",COUNTIF($BS$14:BS254,BS254))</f>
        <v/>
      </c>
      <c r="BU254" s="447" t="str">
        <f t="shared" ref="BU254" si="1153">D254&amp;"-"&amp;T254</f>
        <v>-</v>
      </c>
      <c r="BV254" s="447" t="str">
        <f>IF(T254="","",COUNTIF($BU$14:BU254,BU254))</f>
        <v/>
      </c>
    </row>
    <row r="255" spans="1:74" s="1" customFormat="1" ht="18" customHeight="1" thickBot="1">
      <c r="A255" s="523"/>
      <c r="B255" s="571"/>
      <c r="C255" s="573"/>
      <c r="D255" s="573"/>
      <c r="E255" s="573"/>
      <c r="F255" s="343" t="str">
        <f>IF(C254&gt;0,VLOOKUP(C254,女子登録情報!$A$1:$H$2000,5,0),"")</f>
        <v/>
      </c>
      <c r="G255" s="554"/>
      <c r="H255" s="554"/>
      <c r="I255" s="344" t="s">
        <v>30</v>
      </c>
      <c r="J255" s="339"/>
      <c r="K255" s="340" t="str">
        <f>IF(J255&gt;0,VLOOKUP(J255,女子登録情報!$J$1:$K$22,2,0),"")</f>
        <v/>
      </c>
      <c r="L255" s="344" t="s">
        <v>31</v>
      </c>
      <c r="M255" s="345"/>
      <c r="N255" s="341" t="str">
        <f t="shared" si="907"/>
        <v/>
      </c>
      <c r="O255" s="342"/>
      <c r="P255" s="562"/>
      <c r="Q255" s="563"/>
      <c r="R255" s="564"/>
      <c r="S255" s="557"/>
      <c r="T255" s="560"/>
      <c r="W255" s="168">
        <f t="shared" si="926"/>
        <v>0</v>
      </c>
      <c r="X255" s="447"/>
      <c r="Y255" s="145" t="str">
        <f t="shared" si="909"/>
        <v/>
      </c>
      <c r="Z255" s="145" t="str">
        <f t="shared" si="910"/>
        <v/>
      </c>
      <c r="AA255" s="145" t="str">
        <f t="shared" si="911"/>
        <v/>
      </c>
      <c r="AB255" s="145" t="str">
        <f t="shared" si="912"/>
        <v/>
      </c>
      <c r="AC255" s="178">
        <f t="shared" si="927"/>
        <v>0</v>
      </c>
      <c r="AD255" s="178" t="str">
        <f t="shared" ref="AD255:AD256" si="1154">AD254</f>
        <v/>
      </c>
      <c r="AE255" s="145" t="str">
        <f t="shared" si="929"/>
        <v/>
      </c>
      <c r="AF255" s="145" t="str">
        <f t="shared" si="930"/>
        <v/>
      </c>
      <c r="AG255" s="182" t="str">
        <f t="shared" si="931"/>
        <v/>
      </c>
      <c r="AH255" s="164">
        <f t="shared" si="932"/>
        <v>0</v>
      </c>
      <c r="AJ255" s="164">
        <f t="shared" si="933"/>
        <v>0</v>
      </c>
      <c r="AK255" s="164" t="str">
        <f t="shared" si="934"/>
        <v>00000</v>
      </c>
      <c r="AL255" s="188" t="str">
        <f t="shared" si="935"/>
        <v>0秒0</v>
      </c>
      <c r="AM255" s="189">
        <f t="shared" si="936"/>
        <v>0</v>
      </c>
      <c r="AN255" s="189" t="str">
        <f t="shared" si="937"/>
        <v>0</v>
      </c>
      <c r="AO255" s="189" t="str">
        <f t="shared" si="938"/>
        <v>0</v>
      </c>
      <c r="AP255" s="189" t="str">
        <f t="shared" si="939"/>
        <v>0m</v>
      </c>
      <c r="AQ255" s="189" t="str">
        <f t="shared" si="940"/>
        <v>点</v>
      </c>
      <c r="AR255" s="164">
        <f t="shared" si="941"/>
        <v>0</v>
      </c>
      <c r="AS255" s="144" t="str">
        <f t="shared" si="942"/>
        <v/>
      </c>
      <c r="AT255" s="164">
        <f t="shared" si="943"/>
        <v>0</v>
      </c>
      <c r="AU255" s="164">
        <f t="shared" si="944"/>
        <v>0</v>
      </c>
      <c r="AV255" s="164">
        <f t="shared" si="945"/>
        <v>0</v>
      </c>
      <c r="AW255" s="458"/>
      <c r="AX255" s="458"/>
      <c r="AY255" s="455"/>
      <c r="AZ255" s="575"/>
      <c r="BA255" s="145" t="str">
        <f t="shared" si="914"/>
        <v/>
      </c>
      <c r="BB255" s="145" t="str">
        <f t="shared" si="915"/>
        <v/>
      </c>
      <c r="BC255" s="145" t="str">
        <f t="shared" si="916"/>
        <v/>
      </c>
      <c r="BD255" s="203" t="str">
        <f>IF(J255="","",COUNTIF($BC$14:BC255,BC255))</f>
        <v/>
      </c>
      <c r="BE255" s="1" t="str">
        <f t="shared" si="946"/>
        <v/>
      </c>
      <c r="BF255" s="447"/>
      <c r="BG255" s="447"/>
      <c r="BH255" s="447"/>
      <c r="BI255" s="447"/>
      <c r="BJ255" s="447"/>
      <c r="BK255" s="449"/>
      <c r="BL255" s="447"/>
      <c r="BM255" s="447"/>
      <c r="BP255" s="449"/>
      <c r="BQ255" s="447"/>
      <c r="BR255" s="447"/>
      <c r="BS255" s="447"/>
      <c r="BT255" s="447"/>
      <c r="BU255" s="447"/>
      <c r="BV255" s="447"/>
    </row>
    <row r="256" spans="1:74" s="1" customFormat="1" ht="18" customHeight="1" thickBot="1">
      <c r="A256" s="524"/>
      <c r="B256" s="346" t="s">
        <v>32</v>
      </c>
      <c r="C256" s="347"/>
      <c r="D256" s="355"/>
      <c r="E256" s="355"/>
      <c r="F256" s="356"/>
      <c r="G256" s="555"/>
      <c r="H256" s="555"/>
      <c r="I256" s="348" t="s">
        <v>33</v>
      </c>
      <c r="J256" s="349"/>
      <c r="K256" s="340" t="str">
        <f>IF(J256&gt;0,VLOOKUP(J256,女子登録情報!$J$1:$K$22,2,0),"")</f>
        <v/>
      </c>
      <c r="L256" s="350" t="s">
        <v>34</v>
      </c>
      <c r="M256" s="351"/>
      <c r="N256" s="341" t="str">
        <f t="shared" si="907"/>
        <v/>
      </c>
      <c r="O256" s="352"/>
      <c r="P256" s="567"/>
      <c r="Q256" s="568"/>
      <c r="R256" s="569"/>
      <c r="S256" s="558"/>
      <c r="T256" s="561"/>
      <c r="W256" s="168">
        <f t="shared" si="926"/>
        <v>0</v>
      </c>
      <c r="X256" s="447"/>
      <c r="Y256" s="145" t="str">
        <f t="shared" si="909"/>
        <v/>
      </c>
      <c r="Z256" s="145" t="str">
        <f t="shared" si="910"/>
        <v/>
      </c>
      <c r="AA256" s="145" t="str">
        <f t="shared" si="911"/>
        <v/>
      </c>
      <c r="AB256" s="145" t="str">
        <f t="shared" si="912"/>
        <v/>
      </c>
      <c r="AC256" s="178">
        <f t="shared" si="927"/>
        <v>0</v>
      </c>
      <c r="AD256" s="178" t="str">
        <f t="shared" si="1154"/>
        <v/>
      </c>
      <c r="AE256" s="145" t="str">
        <f t="shared" si="929"/>
        <v/>
      </c>
      <c r="AF256" s="145" t="str">
        <f t="shared" si="930"/>
        <v/>
      </c>
      <c r="AG256" s="182" t="str">
        <f t="shared" si="931"/>
        <v/>
      </c>
      <c r="AH256" s="164">
        <f t="shared" si="932"/>
        <v>0</v>
      </c>
      <c r="AJ256" s="164">
        <f t="shared" si="933"/>
        <v>0</v>
      </c>
      <c r="AK256" s="164" t="str">
        <f t="shared" si="934"/>
        <v>00000</v>
      </c>
      <c r="AL256" s="188" t="str">
        <f t="shared" si="935"/>
        <v>0秒0</v>
      </c>
      <c r="AM256" s="189">
        <f t="shared" si="936"/>
        <v>0</v>
      </c>
      <c r="AN256" s="189" t="str">
        <f t="shared" si="937"/>
        <v>0</v>
      </c>
      <c r="AO256" s="189" t="str">
        <f t="shared" si="938"/>
        <v>0</v>
      </c>
      <c r="AP256" s="189" t="str">
        <f t="shared" si="939"/>
        <v>0m</v>
      </c>
      <c r="AQ256" s="189" t="str">
        <f t="shared" si="940"/>
        <v>点</v>
      </c>
      <c r="AR256" s="164">
        <f t="shared" si="941"/>
        <v>0</v>
      </c>
      <c r="AS256" s="144" t="str">
        <f t="shared" si="942"/>
        <v/>
      </c>
      <c r="AT256" s="164">
        <f t="shared" si="943"/>
        <v>0</v>
      </c>
      <c r="AU256" s="164">
        <f t="shared" si="944"/>
        <v>0</v>
      </c>
      <c r="AV256" s="164">
        <f t="shared" si="945"/>
        <v>0</v>
      </c>
      <c r="AW256" s="459"/>
      <c r="AX256" s="459"/>
      <c r="AY256" s="456"/>
      <c r="AZ256" s="576"/>
      <c r="BA256" s="145" t="str">
        <f t="shared" si="914"/>
        <v/>
      </c>
      <c r="BB256" s="145" t="str">
        <f t="shared" si="915"/>
        <v/>
      </c>
      <c r="BC256" s="145" t="str">
        <f t="shared" si="916"/>
        <v/>
      </c>
      <c r="BD256" s="203" t="str">
        <f>IF(J256="","",COUNTIF($BC$14:BC256,BC256))</f>
        <v/>
      </c>
      <c r="BE256" s="1" t="str">
        <f t="shared" si="946"/>
        <v/>
      </c>
      <c r="BF256" s="447"/>
      <c r="BG256" s="447"/>
      <c r="BH256" s="447"/>
      <c r="BI256" s="447"/>
      <c r="BJ256" s="447"/>
      <c r="BK256" s="450"/>
      <c r="BL256" s="447"/>
      <c r="BM256" s="447"/>
      <c r="BP256" s="450"/>
      <c r="BQ256" s="447"/>
      <c r="BR256" s="447"/>
      <c r="BS256" s="447"/>
      <c r="BT256" s="447"/>
      <c r="BU256" s="447"/>
      <c r="BV256" s="447"/>
    </row>
    <row r="257" spans="1:74" s="1" customFormat="1" ht="18" customHeight="1" thickTop="1" thickBot="1">
      <c r="A257" s="522">
        <v>82</v>
      </c>
      <c r="B257" s="570" t="s">
        <v>1224</v>
      </c>
      <c r="C257" s="572"/>
      <c r="D257" s="572" t="str">
        <f>IF(C257&gt;0,VLOOKUP(C257,女子登録情報!$A$1:$H$2000,3,0),"")</f>
        <v/>
      </c>
      <c r="E257" s="572" t="str">
        <f>IF(C257&gt;0,VLOOKUP(C257,女子登録情報!$A$1:$H$2000,4,0),"")</f>
        <v/>
      </c>
      <c r="F257" s="337" t="str">
        <f>IF(C257&gt;0,VLOOKUP(C257,女子登録情報!$A$1:$H$2000,8,0),"")</f>
        <v/>
      </c>
      <c r="G257" s="553" t="e">
        <f>IF(F258&gt;0,VLOOKUP(F258,女子登録情報!$M$2:$N$48,2,0),"")</f>
        <v>#N/A</v>
      </c>
      <c r="H257" s="553" t="str">
        <f t="shared" ref="H257" si="1155">IF(C257&gt;0,TEXT(C257,"100000000"),"000000000")</f>
        <v>000000000</v>
      </c>
      <c r="I257" s="338" t="s">
        <v>26</v>
      </c>
      <c r="J257" s="339"/>
      <c r="K257" s="340" t="str">
        <f>IF(J257&gt;0,VLOOKUP(J257,女子登録情報!$J$1:$K$22,2,0),"")</f>
        <v/>
      </c>
      <c r="L257" s="338" t="s">
        <v>29</v>
      </c>
      <c r="M257" s="185"/>
      <c r="N257" s="341" t="str">
        <f t="shared" si="907"/>
        <v/>
      </c>
      <c r="O257" s="342"/>
      <c r="P257" s="540"/>
      <c r="Q257" s="541"/>
      <c r="R257" s="542"/>
      <c r="S257" s="556"/>
      <c r="T257" s="559"/>
      <c r="W257" s="168">
        <f t="shared" si="926"/>
        <v>0</v>
      </c>
      <c r="X257" s="447" t="str">
        <f t="shared" ref="X257" si="1156">IF(C257="","",C257)</f>
        <v/>
      </c>
      <c r="Y257" s="145" t="str">
        <f t="shared" si="909"/>
        <v/>
      </c>
      <c r="Z257" s="145" t="str">
        <f t="shared" si="910"/>
        <v/>
      </c>
      <c r="AA257" s="145" t="str">
        <f t="shared" si="911"/>
        <v/>
      </c>
      <c r="AB257" s="145" t="str">
        <f t="shared" si="912"/>
        <v/>
      </c>
      <c r="AC257" s="178">
        <f t="shared" si="927"/>
        <v>0</v>
      </c>
      <c r="AD257" s="178" t="str">
        <f t="shared" ref="AD257" si="1157">IF(D257="","",D257)</f>
        <v/>
      </c>
      <c r="AE257" s="145" t="str">
        <f t="shared" si="929"/>
        <v/>
      </c>
      <c r="AF257" s="145" t="str">
        <f t="shared" si="930"/>
        <v/>
      </c>
      <c r="AG257" s="182" t="str">
        <f t="shared" si="931"/>
        <v/>
      </c>
      <c r="AH257" s="164">
        <f t="shared" si="932"/>
        <v>0</v>
      </c>
      <c r="AJ257" s="164">
        <f t="shared" si="933"/>
        <v>0</v>
      </c>
      <c r="AK257" s="164" t="str">
        <f t="shared" si="934"/>
        <v>00000</v>
      </c>
      <c r="AL257" s="188" t="str">
        <f t="shared" si="935"/>
        <v>0秒0</v>
      </c>
      <c r="AM257" s="189">
        <f t="shared" si="936"/>
        <v>0</v>
      </c>
      <c r="AN257" s="189" t="str">
        <f t="shared" si="937"/>
        <v>0</v>
      </c>
      <c r="AO257" s="189" t="str">
        <f t="shared" si="938"/>
        <v>0</v>
      </c>
      <c r="AP257" s="189" t="str">
        <f t="shared" si="939"/>
        <v>0m</v>
      </c>
      <c r="AQ257" s="189" t="str">
        <f t="shared" si="940"/>
        <v>点</v>
      </c>
      <c r="AR257" s="164">
        <f t="shared" si="941"/>
        <v>0</v>
      </c>
      <c r="AS257" s="144" t="str">
        <f t="shared" si="942"/>
        <v/>
      </c>
      <c r="AT257" s="164">
        <f t="shared" si="943"/>
        <v>0</v>
      </c>
      <c r="AU257" s="164">
        <f t="shared" si="944"/>
        <v>0</v>
      </c>
      <c r="AV257" s="164">
        <f t="shared" si="945"/>
        <v>0</v>
      </c>
      <c r="AW257" s="457">
        <f>IF(S257="",0,COUNTA($S$14:S259))</f>
        <v>0</v>
      </c>
      <c r="AX257" s="457">
        <f>IF(T257="",0,COUNTA($T$14:T259))</f>
        <v>0</v>
      </c>
      <c r="AY257" s="454">
        <f>IF(OR($K257="20200",$K258="20200",$K259="20200"),COUNTIF($K$14:K259,"20200"),0)</f>
        <v>0</v>
      </c>
      <c r="AZ257" s="574">
        <f>IF($AY257=0,0,INDEX($M257:$M259,MATCH("20200",$K257:$K259,0),1))</f>
        <v>0</v>
      </c>
      <c r="BA257" s="145" t="str">
        <f t="shared" si="914"/>
        <v/>
      </c>
      <c r="BB257" s="145" t="str">
        <f t="shared" si="915"/>
        <v/>
      </c>
      <c r="BC257" s="145" t="str">
        <f t="shared" si="916"/>
        <v/>
      </c>
      <c r="BD257" s="203" t="str">
        <f>IF(J257="","",COUNTIF($BC$14:BC257,BC257))</f>
        <v/>
      </c>
      <c r="BE257" s="1" t="str">
        <f t="shared" si="946"/>
        <v/>
      </c>
      <c r="BF257" s="447" t="str">
        <f>IF(D257="","",COUNTIF($AD$14:AD257,AD257))</f>
        <v/>
      </c>
      <c r="BG257" s="447">
        <f t="shared" ref="BG257" si="1158">IF(BF257=1,BF257,0)</f>
        <v>0</v>
      </c>
      <c r="BH257" s="447" t="str">
        <f t="shared" ref="BH257:BJ257" si="1159">IF(D257="","",$BL257)</f>
        <v/>
      </c>
      <c r="BI257" s="447" t="str">
        <f t="shared" si="1159"/>
        <v/>
      </c>
      <c r="BJ257" s="447" t="str">
        <f t="shared" si="1159"/>
        <v/>
      </c>
      <c r="BK257" s="448" t="str">
        <f t="shared" ref="BK257" si="1160">IFERROR(IF(G257="","",BL257),"")</f>
        <v/>
      </c>
      <c r="BL257" s="447">
        <v>82</v>
      </c>
      <c r="BM257" s="447">
        <f t="shared" ref="BM257" si="1161">IF(C257&gt;0,"",IF(COUNTIF(BH257:BK259,BL257)=4,"",1))</f>
        <v>1</v>
      </c>
      <c r="BP257" s="448" t="str">
        <f t="shared" ref="BP257" si="1162">IF(AD257="","",IF(AND(COUNTA(J257:J259)=0,COUNTA(S257:T259)=0),1,""))</f>
        <v/>
      </c>
      <c r="BQ257" s="447">
        <f t="shared" ref="BQ257" si="1163">IF(AND($AD257="",COUNTA(S257)&gt;0),1,0)</f>
        <v>0</v>
      </c>
      <c r="BR257" s="447">
        <f t="shared" ref="BR257" si="1164">IF(AND($AD257="",COUNTA(T257)&gt;0),1,0)</f>
        <v>0</v>
      </c>
      <c r="BS257" s="447" t="str">
        <f t="shared" ref="BS257" si="1165">D257&amp;"-"&amp;S257</f>
        <v>-</v>
      </c>
      <c r="BT257" s="447" t="str">
        <f>IF(S257="","",COUNTIF($BS$14:BS257,BS257))</f>
        <v/>
      </c>
      <c r="BU257" s="447" t="str">
        <f t="shared" ref="BU257" si="1166">D257&amp;"-"&amp;T257</f>
        <v>-</v>
      </c>
      <c r="BV257" s="447" t="str">
        <f>IF(T257="","",COUNTIF($BU$14:BU257,BU257))</f>
        <v/>
      </c>
    </row>
    <row r="258" spans="1:74" s="1" customFormat="1" ht="18" customHeight="1" thickBot="1">
      <c r="A258" s="523"/>
      <c r="B258" s="571"/>
      <c r="C258" s="573"/>
      <c r="D258" s="573"/>
      <c r="E258" s="573"/>
      <c r="F258" s="343" t="str">
        <f>IF(C257&gt;0,VLOOKUP(C257,女子登録情報!$A$1:$H$2000,5,0),"")</f>
        <v/>
      </c>
      <c r="G258" s="554"/>
      <c r="H258" s="554"/>
      <c r="I258" s="344" t="s">
        <v>30</v>
      </c>
      <c r="J258" s="339"/>
      <c r="K258" s="340" t="str">
        <f>IF(J258&gt;0,VLOOKUP(J258,女子登録情報!$J$1:$K$22,2,0),"")</f>
        <v/>
      </c>
      <c r="L258" s="344" t="s">
        <v>31</v>
      </c>
      <c r="M258" s="345"/>
      <c r="N258" s="341" t="str">
        <f t="shared" si="907"/>
        <v/>
      </c>
      <c r="O258" s="342"/>
      <c r="P258" s="562"/>
      <c r="Q258" s="563"/>
      <c r="R258" s="564"/>
      <c r="S258" s="557"/>
      <c r="T258" s="560"/>
      <c r="W258" s="168">
        <f t="shared" si="926"/>
        <v>0</v>
      </c>
      <c r="X258" s="447"/>
      <c r="Y258" s="145" t="str">
        <f t="shared" si="909"/>
        <v/>
      </c>
      <c r="Z258" s="145" t="str">
        <f t="shared" si="910"/>
        <v/>
      </c>
      <c r="AA258" s="145" t="str">
        <f t="shared" si="911"/>
        <v/>
      </c>
      <c r="AB258" s="145" t="str">
        <f t="shared" si="912"/>
        <v/>
      </c>
      <c r="AC258" s="178">
        <f t="shared" si="927"/>
        <v>0</v>
      </c>
      <c r="AD258" s="178" t="str">
        <f t="shared" ref="AD258:AD259" si="1167">AD257</f>
        <v/>
      </c>
      <c r="AE258" s="145" t="str">
        <f t="shared" si="929"/>
        <v/>
      </c>
      <c r="AF258" s="145" t="str">
        <f t="shared" si="930"/>
        <v/>
      </c>
      <c r="AG258" s="182" t="str">
        <f t="shared" si="931"/>
        <v/>
      </c>
      <c r="AH258" s="164">
        <f t="shared" si="932"/>
        <v>0</v>
      </c>
      <c r="AJ258" s="164">
        <f t="shared" si="933"/>
        <v>0</v>
      </c>
      <c r="AK258" s="164" t="str">
        <f t="shared" si="934"/>
        <v>00000</v>
      </c>
      <c r="AL258" s="188" t="str">
        <f t="shared" si="935"/>
        <v>0秒0</v>
      </c>
      <c r="AM258" s="189">
        <f t="shared" si="936"/>
        <v>0</v>
      </c>
      <c r="AN258" s="189" t="str">
        <f t="shared" si="937"/>
        <v>0</v>
      </c>
      <c r="AO258" s="189" t="str">
        <f t="shared" si="938"/>
        <v>0</v>
      </c>
      <c r="AP258" s="189" t="str">
        <f t="shared" si="939"/>
        <v>0m</v>
      </c>
      <c r="AQ258" s="189" t="str">
        <f t="shared" si="940"/>
        <v>点</v>
      </c>
      <c r="AR258" s="164">
        <f t="shared" si="941"/>
        <v>0</v>
      </c>
      <c r="AS258" s="144" t="str">
        <f t="shared" si="942"/>
        <v/>
      </c>
      <c r="AT258" s="164">
        <f t="shared" si="943"/>
        <v>0</v>
      </c>
      <c r="AU258" s="164">
        <f t="shared" si="944"/>
        <v>0</v>
      </c>
      <c r="AV258" s="164">
        <f t="shared" si="945"/>
        <v>0</v>
      </c>
      <c r="AW258" s="458"/>
      <c r="AX258" s="458"/>
      <c r="AY258" s="455"/>
      <c r="AZ258" s="575"/>
      <c r="BA258" s="145" t="str">
        <f t="shared" si="914"/>
        <v/>
      </c>
      <c r="BB258" s="145" t="str">
        <f t="shared" si="915"/>
        <v/>
      </c>
      <c r="BC258" s="145" t="str">
        <f t="shared" si="916"/>
        <v/>
      </c>
      <c r="BD258" s="203" t="str">
        <f>IF(J258="","",COUNTIF($BC$14:BC258,BC258))</f>
        <v/>
      </c>
      <c r="BE258" s="1" t="str">
        <f t="shared" si="946"/>
        <v/>
      </c>
      <c r="BF258" s="447"/>
      <c r="BG258" s="447"/>
      <c r="BH258" s="447"/>
      <c r="BI258" s="447"/>
      <c r="BJ258" s="447"/>
      <c r="BK258" s="449"/>
      <c r="BL258" s="447"/>
      <c r="BM258" s="447"/>
      <c r="BP258" s="449"/>
      <c r="BQ258" s="447"/>
      <c r="BR258" s="447"/>
      <c r="BS258" s="447"/>
      <c r="BT258" s="447"/>
      <c r="BU258" s="447"/>
      <c r="BV258" s="447"/>
    </row>
    <row r="259" spans="1:74" s="1" customFormat="1" ht="18" customHeight="1" thickBot="1">
      <c r="A259" s="524"/>
      <c r="B259" s="346" t="s">
        <v>32</v>
      </c>
      <c r="C259" s="347"/>
      <c r="D259" s="355"/>
      <c r="E259" s="355"/>
      <c r="F259" s="356"/>
      <c r="G259" s="555"/>
      <c r="H259" s="555"/>
      <c r="I259" s="348" t="s">
        <v>33</v>
      </c>
      <c r="J259" s="349"/>
      <c r="K259" s="340" t="str">
        <f>IF(J259&gt;0,VLOOKUP(J259,女子登録情報!$J$1:$K$22,2,0),"")</f>
        <v/>
      </c>
      <c r="L259" s="350" t="s">
        <v>34</v>
      </c>
      <c r="M259" s="351"/>
      <c r="N259" s="341" t="str">
        <f t="shared" si="907"/>
        <v/>
      </c>
      <c r="O259" s="352"/>
      <c r="P259" s="567"/>
      <c r="Q259" s="568"/>
      <c r="R259" s="569"/>
      <c r="S259" s="558"/>
      <c r="T259" s="561"/>
      <c r="W259" s="168">
        <f t="shared" si="926"/>
        <v>0</v>
      </c>
      <c r="X259" s="447"/>
      <c r="Y259" s="145" t="str">
        <f t="shared" si="909"/>
        <v/>
      </c>
      <c r="Z259" s="145" t="str">
        <f t="shared" si="910"/>
        <v/>
      </c>
      <c r="AA259" s="145" t="str">
        <f t="shared" si="911"/>
        <v/>
      </c>
      <c r="AB259" s="145" t="str">
        <f t="shared" si="912"/>
        <v/>
      </c>
      <c r="AC259" s="178">
        <f t="shared" si="927"/>
        <v>0</v>
      </c>
      <c r="AD259" s="178" t="str">
        <f t="shared" si="1167"/>
        <v/>
      </c>
      <c r="AE259" s="145" t="str">
        <f t="shared" si="929"/>
        <v/>
      </c>
      <c r="AF259" s="145" t="str">
        <f t="shared" si="930"/>
        <v/>
      </c>
      <c r="AG259" s="182" t="str">
        <f t="shared" si="931"/>
        <v/>
      </c>
      <c r="AH259" s="164">
        <f t="shared" si="932"/>
        <v>0</v>
      </c>
      <c r="AJ259" s="164">
        <f t="shared" si="933"/>
        <v>0</v>
      </c>
      <c r="AK259" s="164" t="str">
        <f t="shared" si="934"/>
        <v>00000</v>
      </c>
      <c r="AL259" s="188" t="str">
        <f t="shared" si="935"/>
        <v>0秒0</v>
      </c>
      <c r="AM259" s="189">
        <f t="shared" si="936"/>
        <v>0</v>
      </c>
      <c r="AN259" s="189" t="str">
        <f t="shared" si="937"/>
        <v>0</v>
      </c>
      <c r="AO259" s="189" t="str">
        <f t="shared" si="938"/>
        <v>0</v>
      </c>
      <c r="AP259" s="189" t="str">
        <f t="shared" si="939"/>
        <v>0m</v>
      </c>
      <c r="AQ259" s="189" t="str">
        <f t="shared" si="940"/>
        <v>点</v>
      </c>
      <c r="AR259" s="164">
        <f t="shared" si="941"/>
        <v>0</v>
      </c>
      <c r="AS259" s="144" t="str">
        <f t="shared" si="942"/>
        <v/>
      </c>
      <c r="AT259" s="164">
        <f t="shared" si="943"/>
        <v>0</v>
      </c>
      <c r="AU259" s="164">
        <f t="shared" si="944"/>
        <v>0</v>
      </c>
      <c r="AV259" s="164">
        <f t="shared" si="945"/>
        <v>0</v>
      </c>
      <c r="AW259" s="459"/>
      <c r="AX259" s="459"/>
      <c r="AY259" s="456"/>
      <c r="AZ259" s="576"/>
      <c r="BA259" s="145" t="str">
        <f t="shared" si="914"/>
        <v/>
      </c>
      <c r="BB259" s="145" t="str">
        <f t="shared" si="915"/>
        <v/>
      </c>
      <c r="BC259" s="145" t="str">
        <f t="shared" si="916"/>
        <v/>
      </c>
      <c r="BD259" s="203" t="str">
        <f>IF(J259="","",COUNTIF($BC$14:BC259,BC259))</f>
        <v/>
      </c>
      <c r="BE259" s="1" t="str">
        <f t="shared" si="946"/>
        <v/>
      </c>
      <c r="BF259" s="447"/>
      <c r="BG259" s="447"/>
      <c r="BH259" s="447"/>
      <c r="BI259" s="447"/>
      <c r="BJ259" s="447"/>
      <c r="BK259" s="450"/>
      <c r="BL259" s="447"/>
      <c r="BM259" s="447"/>
      <c r="BP259" s="450"/>
      <c r="BQ259" s="447"/>
      <c r="BR259" s="447"/>
      <c r="BS259" s="447"/>
      <c r="BT259" s="447"/>
      <c r="BU259" s="447"/>
      <c r="BV259" s="447"/>
    </row>
    <row r="260" spans="1:74" s="1" customFormat="1" ht="18" customHeight="1" thickTop="1" thickBot="1">
      <c r="A260" s="522">
        <v>83</v>
      </c>
      <c r="B260" s="570" t="s">
        <v>1224</v>
      </c>
      <c r="C260" s="572"/>
      <c r="D260" s="572" t="str">
        <f>IF(C260&gt;0,VLOOKUP(C260,女子登録情報!$A$1:$H$2000,3,0),"")</f>
        <v/>
      </c>
      <c r="E260" s="572" t="str">
        <f>IF(C260&gt;0,VLOOKUP(C260,女子登録情報!$A$1:$H$2000,4,0),"")</f>
        <v/>
      </c>
      <c r="F260" s="337" t="str">
        <f>IF(C260&gt;0,VLOOKUP(C260,女子登録情報!$A$1:$H$2000,8,0),"")</f>
        <v/>
      </c>
      <c r="G260" s="553" t="e">
        <f>IF(F261&gt;0,VLOOKUP(F261,女子登録情報!$M$2:$N$48,2,0),"")</f>
        <v>#N/A</v>
      </c>
      <c r="H260" s="553" t="str">
        <f t="shared" ref="H260" si="1168">IF(C260&gt;0,TEXT(C260,"100000000"),"000000000")</f>
        <v>000000000</v>
      </c>
      <c r="I260" s="338" t="s">
        <v>26</v>
      </c>
      <c r="J260" s="339"/>
      <c r="K260" s="340" t="str">
        <f>IF(J260&gt;0,VLOOKUP(J260,女子登録情報!$J$1:$K$22,2,0),"")</f>
        <v/>
      </c>
      <c r="L260" s="338" t="s">
        <v>29</v>
      </c>
      <c r="M260" s="185"/>
      <c r="N260" s="341" t="str">
        <f t="shared" si="907"/>
        <v/>
      </c>
      <c r="O260" s="342"/>
      <c r="P260" s="540"/>
      <c r="Q260" s="541"/>
      <c r="R260" s="542"/>
      <c r="S260" s="556"/>
      <c r="T260" s="559"/>
      <c r="W260" s="168">
        <f t="shared" si="926"/>
        <v>0</v>
      </c>
      <c r="X260" s="447" t="str">
        <f t="shared" ref="X260" si="1169">IF(C260="","",C260)</f>
        <v/>
      </c>
      <c r="Y260" s="145" t="str">
        <f t="shared" si="909"/>
        <v/>
      </c>
      <c r="Z260" s="145" t="str">
        <f t="shared" si="910"/>
        <v/>
      </c>
      <c r="AA260" s="145" t="str">
        <f t="shared" si="911"/>
        <v/>
      </c>
      <c r="AB260" s="145" t="str">
        <f t="shared" si="912"/>
        <v/>
      </c>
      <c r="AC260" s="178">
        <f t="shared" si="927"/>
        <v>0</v>
      </c>
      <c r="AD260" s="178" t="str">
        <f t="shared" ref="AD260" si="1170">IF(D260="","",D260)</f>
        <v/>
      </c>
      <c r="AE260" s="145" t="str">
        <f t="shared" si="929"/>
        <v/>
      </c>
      <c r="AF260" s="145" t="str">
        <f t="shared" si="930"/>
        <v/>
      </c>
      <c r="AG260" s="182" t="str">
        <f t="shared" si="931"/>
        <v/>
      </c>
      <c r="AH260" s="164">
        <f t="shared" si="932"/>
        <v>0</v>
      </c>
      <c r="AJ260" s="164">
        <f t="shared" si="933"/>
        <v>0</v>
      </c>
      <c r="AK260" s="164" t="str">
        <f t="shared" si="934"/>
        <v>00000</v>
      </c>
      <c r="AL260" s="188" t="str">
        <f t="shared" si="935"/>
        <v>0秒0</v>
      </c>
      <c r="AM260" s="189">
        <f t="shared" si="936"/>
        <v>0</v>
      </c>
      <c r="AN260" s="189" t="str">
        <f t="shared" si="937"/>
        <v>0</v>
      </c>
      <c r="AO260" s="189" t="str">
        <f t="shared" si="938"/>
        <v>0</v>
      </c>
      <c r="AP260" s="189" t="str">
        <f t="shared" si="939"/>
        <v>0m</v>
      </c>
      <c r="AQ260" s="189" t="str">
        <f t="shared" si="940"/>
        <v>点</v>
      </c>
      <c r="AR260" s="164">
        <f t="shared" si="941"/>
        <v>0</v>
      </c>
      <c r="AS260" s="144" t="str">
        <f t="shared" si="942"/>
        <v/>
      </c>
      <c r="AT260" s="164">
        <f t="shared" si="943"/>
        <v>0</v>
      </c>
      <c r="AU260" s="164">
        <f t="shared" si="944"/>
        <v>0</v>
      </c>
      <c r="AV260" s="164">
        <f t="shared" si="945"/>
        <v>0</v>
      </c>
      <c r="AW260" s="457">
        <f>IF(S260="",0,COUNTA($S$14:S262))</f>
        <v>0</v>
      </c>
      <c r="AX260" s="457">
        <f>IF(T260="",0,COUNTA($T$14:T262))</f>
        <v>0</v>
      </c>
      <c r="AY260" s="454">
        <f>IF(OR($K260="20200",$K261="20200",$K262="20200"),COUNTIF($K$14:K262,"20200"),0)</f>
        <v>0</v>
      </c>
      <c r="AZ260" s="574">
        <f>IF($AY260=0,0,INDEX($M260:$M262,MATCH("20200",$K260:$K262,0),1))</f>
        <v>0</v>
      </c>
      <c r="BA260" s="145" t="str">
        <f t="shared" si="914"/>
        <v/>
      </c>
      <c r="BB260" s="145" t="str">
        <f t="shared" si="915"/>
        <v/>
      </c>
      <c r="BC260" s="145" t="str">
        <f t="shared" si="916"/>
        <v/>
      </c>
      <c r="BD260" s="203" t="str">
        <f>IF(J260="","",COUNTIF($BC$14:BC260,BC260))</f>
        <v/>
      </c>
      <c r="BE260" s="1" t="str">
        <f t="shared" si="946"/>
        <v/>
      </c>
      <c r="BF260" s="447" t="str">
        <f>IF(D260="","",COUNTIF($AD$14:AD260,AD260))</f>
        <v/>
      </c>
      <c r="BG260" s="447">
        <f t="shared" ref="BG260" si="1171">IF(BF260=1,BF260,0)</f>
        <v>0</v>
      </c>
      <c r="BH260" s="447" t="str">
        <f t="shared" ref="BH260:BJ260" si="1172">IF(D260="","",$BL260)</f>
        <v/>
      </c>
      <c r="BI260" s="447" t="str">
        <f t="shared" si="1172"/>
        <v/>
      </c>
      <c r="BJ260" s="447" t="str">
        <f t="shared" si="1172"/>
        <v/>
      </c>
      <c r="BK260" s="448" t="str">
        <f t="shared" ref="BK260" si="1173">IFERROR(IF(G260="","",BL260),"")</f>
        <v/>
      </c>
      <c r="BL260" s="447">
        <v>83</v>
      </c>
      <c r="BM260" s="447">
        <f t="shared" ref="BM260" si="1174">IF(C260&gt;0,"",IF(COUNTIF(BH260:BK262,BL260)=4,"",1))</f>
        <v>1</v>
      </c>
      <c r="BP260" s="448" t="str">
        <f t="shared" ref="BP260" si="1175">IF(AD260="","",IF(AND(COUNTA(J260:J262)=0,COUNTA(S260:T262)=0),1,""))</f>
        <v/>
      </c>
      <c r="BQ260" s="447">
        <f t="shared" ref="BQ260" si="1176">IF(AND($AD260="",COUNTA(S260)&gt;0),1,0)</f>
        <v>0</v>
      </c>
      <c r="BR260" s="447">
        <f t="shared" ref="BR260" si="1177">IF(AND($AD260="",COUNTA(T260)&gt;0),1,0)</f>
        <v>0</v>
      </c>
      <c r="BS260" s="447" t="str">
        <f t="shared" ref="BS260" si="1178">D260&amp;"-"&amp;S260</f>
        <v>-</v>
      </c>
      <c r="BT260" s="447" t="str">
        <f>IF(S260="","",COUNTIF($BS$14:BS260,BS260))</f>
        <v/>
      </c>
      <c r="BU260" s="447" t="str">
        <f t="shared" ref="BU260" si="1179">D260&amp;"-"&amp;T260</f>
        <v>-</v>
      </c>
      <c r="BV260" s="447" t="str">
        <f>IF(T260="","",COUNTIF($BU$14:BU260,BU260))</f>
        <v/>
      </c>
    </row>
    <row r="261" spans="1:74" s="1" customFormat="1" ht="18" customHeight="1" thickBot="1">
      <c r="A261" s="523"/>
      <c r="B261" s="571"/>
      <c r="C261" s="573"/>
      <c r="D261" s="573"/>
      <c r="E261" s="573"/>
      <c r="F261" s="343" t="str">
        <f>IF(C260&gt;0,VLOOKUP(C260,女子登録情報!$A$1:$H$2000,5,0),"")</f>
        <v/>
      </c>
      <c r="G261" s="554"/>
      <c r="H261" s="554"/>
      <c r="I261" s="344" t="s">
        <v>30</v>
      </c>
      <c r="J261" s="339"/>
      <c r="K261" s="340" t="str">
        <f>IF(J261&gt;0,VLOOKUP(J261,女子登録情報!$J$1:$K$22,2,0),"")</f>
        <v/>
      </c>
      <c r="L261" s="344" t="s">
        <v>31</v>
      </c>
      <c r="M261" s="345"/>
      <c r="N261" s="341" t="str">
        <f t="shared" si="907"/>
        <v/>
      </c>
      <c r="O261" s="342"/>
      <c r="P261" s="562"/>
      <c r="Q261" s="563"/>
      <c r="R261" s="564"/>
      <c r="S261" s="557"/>
      <c r="T261" s="560"/>
      <c r="W261" s="168">
        <f t="shared" si="926"/>
        <v>0</v>
      </c>
      <c r="X261" s="447"/>
      <c r="Y261" s="145" t="str">
        <f t="shared" si="909"/>
        <v/>
      </c>
      <c r="Z261" s="145" t="str">
        <f t="shared" si="910"/>
        <v/>
      </c>
      <c r="AA261" s="145" t="str">
        <f t="shared" si="911"/>
        <v/>
      </c>
      <c r="AB261" s="145" t="str">
        <f t="shared" si="912"/>
        <v/>
      </c>
      <c r="AC261" s="178">
        <f t="shared" si="927"/>
        <v>0</v>
      </c>
      <c r="AD261" s="178" t="str">
        <f t="shared" ref="AD261:AD262" si="1180">AD260</f>
        <v/>
      </c>
      <c r="AE261" s="145" t="str">
        <f t="shared" si="929"/>
        <v/>
      </c>
      <c r="AF261" s="145" t="str">
        <f t="shared" si="930"/>
        <v/>
      </c>
      <c r="AG261" s="182" t="str">
        <f t="shared" si="931"/>
        <v/>
      </c>
      <c r="AH261" s="164">
        <f t="shared" si="932"/>
        <v>0</v>
      </c>
      <c r="AJ261" s="164">
        <f t="shared" si="933"/>
        <v>0</v>
      </c>
      <c r="AK261" s="164" t="str">
        <f t="shared" si="934"/>
        <v>00000</v>
      </c>
      <c r="AL261" s="188" t="str">
        <f t="shared" si="935"/>
        <v>0秒0</v>
      </c>
      <c r="AM261" s="189">
        <f t="shared" si="936"/>
        <v>0</v>
      </c>
      <c r="AN261" s="189" t="str">
        <f t="shared" si="937"/>
        <v>0</v>
      </c>
      <c r="AO261" s="189" t="str">
        <f t="shared" si="938"/>
        <v>0</v>
      </c>
      <c r="AP261" s="189" t="str">
        <f t="shared" si="939"/>
        <v>0m</v>
      </c>
      <c r="AQ261" s="189" t="str">
        <f t="shared" si="940"/>
        <v>点</v>
      </c>
      <c r="AR261" s="164">
        <f t="shared" si="941"/>
        <v>0</v>
      </c>
      <c r="AS261" s="144" t="str">
        <f t="shared" si="942"/>
        <v/>
      </c>
      <c r="AT261" s="164">
        <f t="shared" si="943"/>
        <v>0</v>
      </c>
      <c r="AU261" s="164">
        <f t="shared" si="944"/>
        <v>0</v>
      </c>
      <c r="AV261" s="164">
        <f t="shared" si="945"/>
        <v>0</v>
      </c>
      <c r="AW261" s="458"/>
      <c r="AX261" s="458"/>
      <c r="AY261" s="455"/>
      <c r="AZ261" s="575"/>
      <c r="BA261" s="145" t="str">
        <f t="shared" si="914"/>
        <v/>
      </c>
      <c r="BB261" s="145" t="str">
        <f t="shared" si="915"/>
        <v/>
      </c>
      <c r="BC261" s="145" t="str">
        <f t="shared" si="916"/>
        <v/>
      </c>
      <c r="BD261" s="203" t="str">
        <f>IF(J261="","",COUNTIF($BC$14:BC261,BC261))</f>
        <v/>
      </c>
      <c r="BE261" s="1" t="str">
        <f t="shared" si="946"/>
        <v/>
      </c>
      <c r="BF261" s="447"/>
      <c r="BG261" s="447"/>
      <c r="BH261" s="447"/>
      <c r="BI261" s="447"/>
      <c r="BJ261" s="447"/>
      <c r="BK261" s="449"/>
      <c r="BL261" s="447"/>
      <c r="BM261" s="447"/>
      <c r="BP261" s="449"/>
      <c r="BQ261" s="447"/>
      <c r="BR261" s="447"/>
      <c r="BS261" s="447"/>
      <c r="BT261" s="447"/>
      <c r="BU261" s="447"/>
      <c r="BV261" s="447"/>
    </row>
    <row r="262" spans="1:74" s="1" customFormat="1" ht="18" customHeight="1" thickBot="1">
      <c r="A262" s="524"/>
      <c r="B262" s="346" t="s">
        <v>32</v>
      </c>
      <c r="C262" s="347"/>
      <c r="D262" s="355"/>
      <c r="E262" s="355"/>
      <c r="F262" s="356"/>
      <c r="G262" s="555"/>
      <c r="H262" s="555"/>
      <c r="I262" s="348" t="s">
        <v>33</v>
      </c>
      <c r="J262" s="349"/>
      <c r="K262" s="340" t="str">
        <f>IF(J262&gt;0,VLOOKUP(J262,女子登録情報!$J$1:$K$22,2,0),"")</f>
        <v/>
      </c>
      <c r="L262" s="350" t="s">
        <v>34</v>
      </c>
      <c r="M262" s="351"/>
      <c r="N262" s="341" t="str">
        <f t="shared" si="907"/>
        <v/>
      </c>
      <c r="O262" s="352"/>
      <c r="P262" s="567"/>
      <c r="Q262" s="568"/>
      <c r="R262" s="569"/>
      <c r="S262" s="558"/>
      <c r="T262" s="561"/>
      <c r="W262" s="168">
        <f t="shared" si="926"/>
        <v>0</v>
      </c>
      <c r="X262" s="447"/>
      <c r="Y262" s="145" t="str">
        <f t="shared" si="909"/>
        <v/>
      </c>
      <c r="Z262" s="145" t="str">
        <f t="shared" si="910"/>
        <v/>
      </c>
      <c r="AA262" s="145" t="str">
        <f t="shared" si="911"/>
        <v/>
      </c>
      <c r="AB262" s="145" t="str">
        <f t="shared" si="912"/>
        <v/>
      </c>
      <c r="AC262" s="178">
        <f t="shared" si="927"/>
        <v>0</v>
      </c>
      <c r="AD262" s="178" t="str">
        <f t="shared" si="1180"/>
        <v/>
      </c>
      <c r="AE262" s="145" t="str">
        <f t="shared" si="929"/>
        <v/>
      </c>
      <c r="AF262" s="145" t="str">
        <f t="shared" si="930"/>
        <v/>
      </c>
      <c r="AG262" s="182" t="str">
        <f t="shared" si="931"/>
        <v/>
      </c>
      <c r="AH262" s="164">
        <f t="shared" si="932"/>
        <v>0</v>
      </c>
      <c r="AJ262" s="164">
        <f t="shared" si="933"/>
        <v>0</v>
      </c>
      <c r="AK262" s="164" t="str">
        <f t="shared" si="934"/>
        <v>00000</v>
      </c>
      <c r="AL262" s="188" t="str">
        <f t="shared" si="935"/>
        <v>0秒0</v>
      </c>
      <c r="AM262" s="189">
        <f t="shared" si="936"/>
        <v>0</v>
      </c>
      <c r="AN262" s="189" t="str">
        <f t="shared" si="937"/>
        <v>0</v>
      </c>
      <c r="AO262" s="189" t="str">
        <f t="shared" si="938"/>
        <v>0</v>
      </c>
      <c r="AP262" s="189" t="str">
        <f t="shared" si="939"/>
        <v>0m</v>
      </c>
      <c r="AQ262" s="189" t="str">
        <f t="shared" si="940"/>
        <v>点</v>
      </c>
      <c r="AR262" s="164">
        <f t="shared" si="941"/>
        <v>0</v>
      </c>
      <c r="AS262" s="144" t="str">
        <f t="shared" si="942"/>
        <v/>
      </c>
      <c r="AT262" s="164">
        <f t="shared" si="943"/>
        <v>0</v>
      </c>
      <c r="AU262" s="164">
        <f t="shared" si="944"/>
        <v>0</v>
      </c>
      <c r="AV262" s="164">
        <f t="shared" si="945"/>
        <v>0</v>
      </c>
      <c r="AW262" s="459"/>
      <c r="AX262" s="459"/>
      <c r="AY262" s="456"/>
      <c r="AZ262" s="576"/>
      <c r="BA262" s="145" t="str">
        <f t="shared" si="914"/>
        <v/>
      </c>
      <c r="BB262" s="145" t="str">
        <f t="shared" si="915"/>
        <v/>
      </c>
      <c r="BC262" s="145" t="str">
        <f t="shared" si="916"/>
        <v/>
      </c>
      <c r="BD262" s="203" t="str">
        <f>IF(J262="","",COUNTIF($BC$14:BC262,BC262))</f>
        <v/>
      </c>
      <c r="BE262" s="1" t="str">
        <f t="shared" si="946"/>
        <v/>
      </c>
      <c r="BF262" s="447"/>
      <c r="BG262" s="447"/>
      <c r="BH262" s="447"/>
      <c r="BI262" s="447"/>
      <c r="BJ262" s="447"/>
      <c r="BK262" s="450"/>
      <c r="BL262" s="447"/>
      <c r="BM262" s="447"/>
      <c r="BP262" s="450"/>
      <c r="BQ262" s="447"/>
      <c r="BR262" s="447"/>
      <c r="BS262" s="447"/>
      <c r="BT262" s="447"/>
      <c r="BU262" s="447"/>
      <c r="BV262" s="447"/>
    </row>
    <row r="263" spans="1:74" s="1" customFormat="1" ht="18" customHeight="1" thickTop="1" thickBot="1">
      <c r="A263" s="522">
        <v>84</v>
      </c>
      <c r="B263" s="570" t="s">
        <v>1224</v>
      </c>
      <c r="C263" s="572"/>
      <c r="D263" s="572" t="str">
        <f>IF(C263&gt;0,VLOOKUP(C263,女子登録情報!$A$1:$H$2000,3,0),"")</f>
        <v/>
      </c>
      <c r="E263" s="572" t="str">
        <f>IF(C263&gt;0,VLOOKUP(C263,女子登録情報!$A$1:$H$2000,4,0),"")</f>
        <v/>
      </c>
      <c r="F263" s="337" t="str">
        <f>IF(C263&gt;0,VLOOKUP(C263,女子登録情報!$A$1:$H$2000,8,0),"")</f>
        <v/>
      </c>
      <c r="G263" s="553" t="e">
        <f>IF(F264&gt;0,VLOOKUP(F264,女子登録情報!$M$2:$N$48,2,0),"")</f>
        <v>#N/A</v>
      </c>
      <c r="H263" s="553" t="str">
        <f t="shared" ref="H263" si="1181">IF(C263&gt;0,TEXT(C263,"100000000"),"000000000")</f>
        <v>000000000</v>
      </c>
      <c r="I263" s="338" t="s">
        <v>26</v>
      </c>
      <c r="J263" s="339"/>
      <c r="K263" s="340" t="str">
        <f>IF(J263&gt;0,VLOOKUP(J263,女子登録情報!$J$1:$K$22,2,0),"")</f>
        <v/>
      </c>
      <c r="L263" s="338" t="s">
        <v>29</v>
      </c>
      <c r="M263" s="185"/>
      <c r="N263" s="341" t="str">
        <f t="shared" si="907"/>
        <v/>
      </c>
      <c r="O263" s="342"/>
      <c r="P263" s="540"/>
      <c r="Q263" s="541"/>
      <c r="R263" s="542"/>
      <c r="S263" s="556"/>
      <c r="T263" s="559"/>
      <c r="W263" s="168">
        <f t="shared" si="926"/>
        <v>0</v>
      </c>
      <c r="X263" s="447" t="str">
        <f t="shared" ref="X263" si="1182">IF(C263="","",C263)</f>
        <v/>
      </c>
      <c r="Y263" s="145" t="str">
        <f t="shared" si="909"/>
        <v/>
      </c>
      <c r="Z263" s="145" t="str">
        <f t="shared" si="910"/>
        <v/>
      </c>
      <c r="AA263" s="145" t="str">
        <f t="shared" si="911"/>
        <v/>
      </c>
      <c r="AB263" s="145" t="str">
        <f t="shared" si="912"/>
        <v/>
      </c>
      <c r="AC263" s="178">
        <f t="shared" si="927"/>
        <v>0</v>
      </c>
      <c r="AD263" s="178" t="str">
        <f t="shared" ref="AD263" si="1183">IF(D263="","",D263)</f>
        <v/>
      </c>
      <c r="AE263" s="145" t="str">
        <f t="shared" si="929"/>
        <v/>
      </c>
      <c r="AF263" s="145" t="str">
        <f t="shared" si="930"/>
        <v/>
      </c>
      <c r="AG263" s="182" t="str">
        <f t="shared" si="931"/>
        <v/>
      </c>
      <c r="AH263" s="164">
        <f t="shared" si="932"/>
        <v>0</v>
      </c>
      <c r="AJ263" s="164">
        <f t="shared" si="933"/>
        <v>0</v>
      </c>
      <c r="AK263" s="164" t="str">
        <f t="shared" si="934"/>
        <v>00000</v>
      </c>
      <c r="AL263" s="188" t="str">
        <f t="shared" si="935"/>
        <v>0秒0</v>
      </c>
      <c r="AM263" s="189">
        <f t="shared" si="936"/>
        <v>0</v>
      </c>
      <c r="AN263" s="189" t="str">
        <f t="shared" si="937"/>
        <v>0</v>
      </c>
      <c r="AO263" s="189" t="str">
        <f t="shared" si="938"/>
        <v>0</v>
      </c>
      <c r="AP263" s="189" t="str">
        <f t="shared" si="939"/>
        <v>0m</v>
      </c>
      <c r="AQ263" s="189" t="str">
        <f t="shared" si="940"/>
        <v>点</v>
      </c>
      <c r="AR263" s="164">
        <f t="shared" si="941"/>
        <v>0</v>
      </c>
      <c r="AS263" s="144" t="str">
        <f t="shared" si="942"/>
        <v/>
      </c>
      <c r="AT263" s="164">
        <f t="shared" si="943"/>
        <v>0</v>
      </c>
      <c r="AU263" s="164">
        <f t="shared" si="944"/>
        <v>0</v>
      </c>
      <c r="AV263" s="164">
        <f t="shared" si="945"/>
        <v>0</v>
      </c>
      <c r="AW263" s="457">
        <f>IF(S263="",0,COUNTA($S$14:S265))</f>
        <v>0</v>
      </c>
      <c r="AX263" s="457">
        <f>IF(T263="",0,COUNTA($T$14:T265))</f>
        <v>0</v>
      </c>
      <c r="AY263" s="454">
        <f>IF(OR($K263="20200",$K264="20200",$K265="20200"),COUNTIF($K$14:K265,"20200"),0)</f>
        <v>0</v>
      </c>
      <c r="AZ263" s="574">
        <f>IF($AY263=0,0,INDEX($M263:$M265,MATCH("20200",$K263:$K265,0),1))</f>
        <v>0</v>
      </c>
      <c r="BA263" s="145" t="str">
        <f t="shared" si="914"/>
        <v/>
      </c>
      <c r="BB263" s="145" t="str">
        <f t="shared" si="915"/>
        <v/>
      </c>
      <c r="BC263" s="145" t="str">
        <f t="shared" si="916"/>
        <v/>
      </c>
      <c r="BD263" s="203" t="str">
        <f>IF(J263="","",COUNTIF($BC$14:BC263,BC263))</f>
        <v/>
      </c>
      <c r="BE263" s="1" t="str">
        <f t="shared" si="946"/>
        <v/>
      </c>
      <c r="BF263" s="447" t="str">
        <f>IF(D263="","",COUNTIF($AD$14:AD263,AD263))</f>
        <v/>
      </c>
      <c r="BG263" s="447">
        <f t="shared" ref="BG263" si="1184">IF(BF263=1,BF263,0)</f>
        <v>0</v>
      </c>
      <c r="BH263" s="447" t="str">
        <f t="shared" ref="BH263:BJ263" si="1185">IF(D263="","",$BL263)</f>
        <v/>
      </c>
      <c r="BI263" s="447" t="str">
        <f t="shared" si="1185"/>
        <v/>
      </c>
      <c r="BJ263" s="447" t="str">
        <f t="shared" si="1185"/>
        <v/>
      </c>
      <c r="BK263" s="448" t="str">
        <f t="shared" ref="BK263" si="1186">IFERROR(IF(G263="","",BL263),"")</f>
        <v/>
      </c>
      <c r="BL263" s="447">
        <v>84</v>
      </c>
      <c r="BM263" s="447">
        <f t="shared" ref="BM263" si="1187">IF(C263&gt;0,"",IF(COUNTIF(BH263:BK265,BL263)=4,"",1))</f>
        <v>1</v>
      </c>
      <c r="BP263" s="448" t="str">
        <f t="shared" ref="BP263" si="1188">IF(AD263="","",IF(AND(COUNTA(J263:J265)=0,COUNTA(S263:T265)=0),1,""))</f>
        <v/>
      </c>
      <c r="BQ263" s="447">
        <f t="shared" ref="BQ263" si="1189">IF(AND($AD263="",COUNTA(S263)&gt;0),1,0)</f>
        <v>0</v>
      </c>
      <c r="BR263" s="447">
        <f t="shared" ref="BR263" si="1190">IF(AND($AD263="",COUNTA(T263)&gt;0),1,0)</f>
        <v>0</v>
      </c>
      <c r="BS263" s="447" t="str">
        <f t="shared" ref="BS263" si="1191">D263&amp;"-"&amp;S263</f>
        <v>-</v>
      </c>
      <c r="BT263" s="447" t="str">
        <f>IF(S263="","",COUNTIF($BS$14:BS263,BS263))</f>
        <v/>
      </c>
      <c r="BU263" s="447" t="str">
        <f t="shared" ref="BU263" si="1192">D263&amp;"-"&amp;T263</f>
        <v>-</v>
      </c>
      <c r="BV263" s="447" t="str">
        <f>IF(T263="","",COUNTIF($BU$14:BU263,BU263))</f>
        <v/>
      </c>
    </row>
    <row r="264" spans="1:74" s="1" customFormat="1" ht="18" customHeight="1" thickBot="1">
      <c r="A264" s="523"/>
      <c r="B264" s="571"/>
      <c r="C264" s="573"/>
      <c r="D264" s="573"/>
      <c r="E264" s="573"/>
      <c r="F264" s="343" t="str">
        <f>IF(C263&gt;0,VLOOKUP(C263,女子登録情報!$A$1:$H$2000,5,0),"")</f>
        <v/>
      </c>
      <c r="G264" s="554"/>
      <c r="H264" s="554"/>
      <c r="I264" s="344" t="s">
        <v>30</v>
      </c>
      <c r="J264" s="339"/>
      <c r="K264" s="340" t="str">
        <f>IF(J264&gt;0,VLOOKUP(J264,女子登録情報!$J$1:$K$22,2,0),"")</f>
        <v/>
      </c>
      <c r="L264" s="344" t="s">
        <v>31</v>
      </c>
      <c r="M264" s="345"/>
      <c r="N264" s="341" t="str">
        <f t="shared" si="907"/>
        <v/>
      </c>
      <c r="O264" s="342"/>
      <c r="P264" s="562"/>
      <c r="Q264" s="563"/>
      <c r="R264" s="564"/>
      <c r="S264" s="557"/>
      <c r="T264" s="560"/>
      <c r="W264" s="168">
        <f t="shared" si="926"/>
        <v>0</v>
      </c>
      <c r="X264" s="447"/>
      <c r="Y264" s="145" t="str">
        <f t="shared" si="909"/>
        <v/>
      </c>
      <c r="Z264" s="145" t="str">
        <f t="shared" si="910"/>
        <v/>
      </c>
      <c r="AA264" s="145" t="str">
        <f t="shared" si="911"/>
        <v/>
      </c>
      <c r="AB264" s="145" t="str">
        <f t="shared" si="912"/>
        <v/>
      </c>
      <c r="AC264" s="178">
        <f t="shared" si="927"/>
        <v>0</v>
      </c>
      <c r="AD264" s="178" t="str">
        <f t="shared" ref="AD264:AD265" si="1193">AD263</f>
        <v/>
      </c>
      <c r="AE264" s="145" t="str">
        <f t="shared" si="929"/>
        <v/>
      </c>
      <c r="AF264" s="145" t="str">
        <f t="shared" si="930"/>
        <v/>
      </c>
      <c r="AG264" s="182" t="str">
        <f t="shared" si="931"/>
        <v/>
      </c>
      <c r="AH264" s="164">
        <f t="shared" si="932"/>
        <v>0</v>
      </c>
      <c r="AJ264" s="164">
        <f t="shared" si="933"/>
        <v>0</v>
      </c>
      <c r="AK264" s="164" t="str">
        <f t="shared" si="934"/>
        <v>00000</v>
      </c>
      <c r="AL264" s="188" t="str">
        <f t="shared" si="935"/>
        <v>0秒0</v>
      </c>
      <c r="AM264" s="189">
        <f t="shared" si="936"/>
        <v>0</v>
      </c>
      <c r="AN264" s="189" t="str">
        <f t="shared" si="937"/>
        <v>0</v>
      </c>
      <c r="AO264" s="189" t="str">
        <f t="shared" si="938"/>
        <v>0</v>
      </c>
      <c r="AP264" s="189" t="str">
        <f t="shared" si="939"/>
        <v>0m</v>
      </c>
      <c r="AQ264" s="189" t="str">
        <f t="shared" si="940"/>
        <v>点</v>
      </c>
      <c r="AR264" s="164">
        <f t="shared" si="941"/>
        <v>0</v>
      </c>
      <c r="AS264" s="144" t="str">
        <f t="shared" si="942"/>
        <v/>
      </c>
      <c r="AT264" s="164">
        <f t="shared" si="943"/>
        <v>0</v>
      </c>
      <c r="AU264" s="164">
        <f t="shared" si="944"/>
        <v>0</v>
      </c>
      <c r="AV264" s="164">
        <f t="shared" si="945"/>
        <v>0</v>
      </c>
      <c r="AW264" s="458"/>
      <c r="AX264" s="458"/>
      <c r="AY264" s="455"/>
      <c r="AZ264" s="575"/>
      <c r="BA264" s="145" t="str">
        <f t="shared" si="914"/>
        <v/>
      </c>
      <c r="BB264" s="145" t="str">
        <f t="shared" si="915"/>
        <v/>
      </c>
      <c r="BC264" s="145" t="str">
        <f t="shared" si="916"/>
        <v/>
      </c>
      <c r="BD264" s="203" t="str">
        <f>IF(J264="","",COUNTIF($BC$14:BC264,BC264))</f>
        <v/>
      </c>
      <c r="BE264" s="1" t="str">
        <f t="shared" si="946"/>
        <v/>
      </c>
      <c r="BF264" s="447"/>
      <c r="BG264" s="447"/>
      <c r="BH264" s="447"/>
      <c r="BI264" s="447"/>
      <c r="BJ264" s="447"/>
      <c r="BK264" s="449"/>
      <c r="BL264" s="447"/>
      <c r="BM264" s="447"/>
      <c r="BP264" s="449"/>
      <c r="BQ264" s="447"/>
      <c r="BR264" s="447"/>
      <c r="BS264" s="447"/>
      <c r="BT264" s="447"/>
      <c r="BU264" s="447"/>
      <c r="BV264" s="447"/>
    </row>
    <row r="265" spans="1:74" s="1" customFormat="1" ht="18" customHeight="1" thickBot="1">
      <c r="A265" s="524"/>
      <c r="B265" s="346" t="s">
        <v>32</v>
      </c>
      <c r="C265" s="347"/>
      <c r="D265" s="355"/>
      <c r="E265" s="355"/>
      <c r="F265" s="356"/>
      <c r="G265" s="555"/>
      <c r="H265" s="555"/>
      <c r="I265" s="348" t="s">
        <v>33</v>
      </c>
      <c r="J265" s="349"/>
      <c r="K265" s="340" t="str">
        <f>IF(J265&gt;0,VLOOKUP(J265,女子登録情報!$J$1:$K$22,2,0),"")</f>
        <v/>
      </c>
      <c r="L265" s="350" t="s">
        <v>34</v>
      </c>
      <c r="M265" s="351"/>
      <c r="N265" s="341" t="str">
        <f t="shared" si="907"/>
        <v/>
      </c>
      <c r="O265" s="352"/>
      <c r="P265" s="567"/>
      <c r="Q265" s="568"/>
      <c r="R265" s="569"/>
      <c r="S265" s="558"/>
      <c r="T265" s="561"/>
      <c r="W265" s="168">
        <f t="shared" si="926"/>
        <v>0</v>
      </c>
      <c r="X265" s="447"/>
      <c r="Y265" s="145" t="str">
        <f t="shared" si="909"/>
        <v/>
      </c>
      <c r="Z265" s="145" t="str">
        <f t="shared" si="910"/>
        <v/>
      </c>
      <c r="AA265" s="145" t="str">
        <f t="shared" si="911"/>
        <v/>
      </c>
      <c r="AB265" s="145" t="str">
        <f t="shared" si="912"/>
        <v/>
      </c>
      <c r="AC265" s="178">
        <f t="shared" si="927"/>
        <v>0</v>
      </c>
      <c r="AD265" s="178" t="str">
        <f t="shared" si="1193"/>
        <v/>
      </c>
      <c r="AE265" s="145" t="str">
        <f t="shared" si="929"/>
        <v/>
      </c>
      <c r="AF265" s="145" t="str">
        <f t="shared" si="930"/>
        <v/>
      </c>
      <c r="AG265" s="182" t="str">
        <f t="shared" si="931"/>
        <v/>
      </c>
      <c r="AH265" s="164">
        <f t="shared" si="932"/>
        <v>0</v>
      </c>
      <c r="AJ265" s="164">
        <f t="shared" si="933"/>
        <v>0</v>
      </c>
      <c r="AK265" s="164" t="str">
        <f t="shared" si="934"/>
        <v>00000</v>
      </c>
      <c r="AL265" s="188" t="str">
        <f t="shared" si="935"/>
        <v>0秒0</v>
      </c>
      <c r="AM265" s="189">
        <f t="shared" si="936"/>
        <v>0</v>
      </c>
      <c r="AN265" s="189" t="str">
        <f t="shared" si="937"/>
        <v>0</v>
      </c>
      <c r="AO265" s="189" t="str">
        <f t="shared" si="938"/>
        <v>0</v>
      </c>
      <c r="AP265" s="189" t="str">
        <f t="shared" si="939"/>
        <v>0m</v>
      </c>
      <c r="AQ265" s="189" t="str">
        <f t="shared" si="940"/>
        <v>点</v>
      </c>
      <c r="AR265" s="164">
        <f t="shared" si="941"/>
        <v>0</v>
      </c>
      <c r="AS265" s="144" t="str">
        <f t="shared" si="942"/>
        <v/>
      </c>
      <c r="AT265" s="164">
        <f t="shared" si="943"/>
        <v>0</v>
      </c>
      <c r="AU265" s="164">
        <f t="shared" si="944"/>
        <v>0</v>
      </c>
      <c r="AV265" s="164">
        <f t="shared" si="945"/>
        <v>0</v>
      </c>
      <c r="AW265" s="459"/>
      <c r="AX265" s="459"/>
      <c r="AY265" s="456"/>
      <c r="AZ265" s="576"/>
      <c r="BA265" s="145" t="str">
        <f t="shared" si="914"/>
        <v/>
      </c>
      <c r="BB265" s="145" t="str">
        <f t="shared" si="915"/>
        <v/>
      </c>
      <c r="BC265" s="145" t="str">
        <f t="shared" si="916"/>
        <v/>
      </c>
      <c r="BD265" s="203" t="str">
        <f>IF(J265="","",COUNTIF($BC$14:BC265,BC265))</f>
        <v/>
      </c>
      <c r="BE265" s="1" t="str">
        <f t="shared" si="946"/>
        <v/>
      </c>
      <c r="BF265" s="447"/>
      <c r="BG265" s="447"/>
      <c r="BH265" s="447"/>
      <c r="BI265" s="447"/>
      <c r="BJ265" s="447"/>
      <c r="BK265" s="450"/>
      <c r="BL265" s="447"/>
      <c r="BM265" s="447"/>
      <c r="BP265" s="450"/>
      <c r="BQ265" s="447"/>
      <c r="BR265" s="447"/>
      <c r="BS265" s="447"/>
      <c r="BT265" s="447"/>
      <c r="BU265" s="447"/>
      <c r="BV265" s="447"/>
    </row>
    <row r="266" spans="1:74" s="1" customFormat="1" ht="18" customHeight="1" thickTop="1" thickBot="1">
      <c r="A266" s="522">
        <v>85</v>
      </c>
      <c r="B266" s="570" t="s">
        <v>1224</v>
      </c>
      <c r="C266" s="572"/>
      <c r="D266" s="572" t="str">
        <f>IF(C266&gt;0,VLOOKUP(C266,女子登録情報!$A$1:$H$2000,3,0),"")</f>
        <v/>
      </c>
      <c r="E266" s="572" t="str">
        <f>IF(C266&gt;0,VLOOKUP(C266,女子登録情報!$A$1:$H$2000,4,0),"")</f>
        <v/>
      </c>
      <c r="F266" s="337" t="str">
        <f>IF(C266&gt;0,VLOOKUP(C266,女子登録情報!$A$1:$H$2000,8,0),"")</f>
        <v/>
      </c>
      <c r="G266" s="553" t="e">
        <f>IF(F267&gt;0,VLOOKUP(F267,女子登録情報!$M$2:$N$48,2,0),"")</f>
        <v>#N/A</v>
      </c>
      <c r="H266" s="553" t="str">
        <f t="shared" ref="H266" si="1194">IF(C266&gt;0,TEXT(C266,"100000000"),"000000000")</f>
        <v>000000000</v>
      </c>
      <c r="I266" s="338" t="s">
        <v>26</v>
      </c>
      <c r="J266" s="339"/>
      <c r="K266" s="340" t="str">
        <f>IF(J266&gt;0,VLOOKUP(J266,女子登録情報!$J$1:$K$22,2,0),"")</f>
        <v/>
      </c>
      <c r="L266" s="338" t="s">
        <v>29</v>
      </c>
      <c r="M266" s="185"/>
      <c r="N266" s="341" t="str">
        <f t="shared" si="907"/>
        <v/>
      </c>
      <c r="O266" s="342"/>
      <c r="P266" s="540"/>
      <c r="Q266" s="541"/>
      <c r="R266" s="542"/>
      <c r="S266" s="556"/>
      <c r="T266" s="559"/>
      <c r="W266" s="168">
        <f t="shared" si="926"/>
        <v>0</v>
      </c>
      <c r="X266" s="447" t="str">
        <f t="shared" ref="X266" si="1195">IF(C266="","",C266)</f>
        <v/>
      </c>
      <c r="Y266" s="145" t="str">
        <f t="shared" si="909"/>
        <v/>
      </c>
      <c r="Z266" s="145" t="str">
        <f t="shared" si="910"/>
        <v/>
      </c>
      <c r="AA266" s="145" t="str">
        <f t="shared" si="911"/>
        <v/>
      </c>
      <c r="AB266" s="145" t="str">
        <f t="shared" si="912"/>
        <v/>
      </c>
      <c r="AC266" s="178">
        <f t="shared" si="927"/>
        <v>0</v>
      </c>
      <c r="AD266" s="178" t="str">
        <f t="shared" ref="AD266" si="1196">IF(D266="","",D266)</f>
        <v/>
      </c>
      <c r="AE266" s="145" t="str">
        <f t="shared" si="929"/>
        <v/>
      </c>
      <c r="AF266" s="145" t="str">
        <f t="shared" si="930"/>
        <v/>
      </c>
      <c r="AG266" s="182" t="str">
        <f t="shared" si="931"/>
        <v/>
      </c>
      <c r="AH266" s="164">
        <f t="shared" si="932"/>
        <v>0</v>
      </c>
      <c r="AJ266" s="164">
        <f t="shared" si="933"/>
        <v>0</v>
      </c>
      <c r="AK266" s="164" t="str">
        <f t="shared" si="934"/>
        <v>00000</v>
      </c>
      <c r="AL266" s="188" t="str">
        <f t="shared" si="935"/>
        <v>0秒0</v>
      </c>
      <c r="AM266" s="189">
        <f t="shared" si="936"/>
        <v>0</v>
      </c>
      <c r="AN266" s="189" t="str">
        <f t="shared" si="937"/>
        <v>0</v>
      </c>
      <c r="AO266" s="189" t="str">
        <f t="shared" si="938"/>
        <v>0</v>
      </c>
      <c r="AP266" s="189" t="str">
        <f t="shared" si="939"/>
        <v>0m</v>
      </c>
      <c r="AQ266" s="189" t="str">
        <f t="shared" si="940"/>
        <v>点</v>
      </c>
      <c r="AR266" s="164">
        <f t="shared" si="941"/>
        <v>0</v>
      </c>
      <c r="AS266" s="144" t="str">
        <f t="shared" si="942"/>
        <v/>
      </c>
      <c r="AT266" s="164">
        <f t="shared" si="943"/>
        <v>0</v>
      </c>
      <c r="AU266" s="164">
        <f t="shared" si="944"/>
        <v>0</v>
      </c>
      <c r="AV266" s="164">
        <f t="shared" si="945"/>
        <v>0</v>
      </c>
      <c r="AW266" s="457">
        <f>IF(S266="",0,COUNTA($S$14:S268))</f>
        <v>0</v>
      </c>
      <c r="AX266" s="457">
        <f>IF(T266="",0,COUNTA($T$14:T268))</f>
        <v>0</v>
      </c>
      <c r="AY266" s="454">
        <f>IF(OR($K266="20200",$K267="20200",$K268="20200"),COUNTIF($K$14:K268,"20200"),0)</f>
        <v>0</v>
      </c>
      <c r="AZ266" s="574">
        <f>IF($AY266=0,0,INDEX($M266:$M268,MATCH("20200",$K266:$K268,0),1))</f>
        <v>0</v>
      </c>
      <c r="BA266" s="145" t="str">
        <f t="shared" si="914"/>
        <v/>
      </c>
      <c r="BB266" s="145" t="str">
        <f t="shared" si="915"/>
        <v/>
      </c>
      <c r="BC266" s="145" t="str">
        <f t="shared" si="916"/>
        <v/>
      </c>
      <c r="BD266" s="203" t="str">
        <f>IF(J266="","",COUNTIF($BC$14:BC266,BC266))</f>
        <v/>
      </c>
      <c r="BE266" s="1" t="str">
        <f t="shared" si="946"/>
        <v/>
      </c>
      <c r="BF266" s="447" t="str">
        <f>IF(D266="","",COUNTIF($AD$14:AD266,AD266))</f>
        <v/>
      </c>
      <c r="BG266" s="447">
        <f t="shared" ref="BG266" si="1197">IF(BF266=1,BF266,0)</f>
        <v>0</v>
      </c>
      <c r="BH266" s="447" t="str">
        <f t="shared" ref="BH266:BJ266" si="1198">IF(D266="","",$BL266)</f>
        <v/>
      </c>
      <c r="BI266" s="447" t="str">
        <f t="shared" si="1198"/>
        <v/>
      </c>
      <c r="BJ266" s="447" t="str">
        <f t="shared" si="1198"/>
        <v/>
      </c>
      <c r="BK266" s="448" t="str">
        <f t="shared" ref="BK266" si="1199">IFERROR(IF(G266="","",BL266),"")</f>
        <v/>
      </c>
      <c r="BL266" s="447">
        <v>85</v>
      </c>
      <c r="BM266" s="447">
        <f t="shared" ref="BM266" si="1200">IF(C266&gt;0,"",IF(COUNTIF(BH266:BK268,BL266)=4,"",1))</f>
        <v>1</v>
      </c>
      <c r="BP266" s="448" t="str">
        <f t="shared" ref="BP266" si="1201">IF(AD266="","",IF(AND(COUNTA(J266:J268)=0,COUNTA(S266:T268)=0),1,""))</f>
        <v/>
      </c>
      <c r="BQ266" s="447">
        <f t="shared" ref="BQ266" si="1202">IF(AND($AD266="",COUNTA(S266)&gt;0),1,0)</f>
        <v>0</v>
      </c>
      <c r="BR266" s="447">
        <f t="shared" ref="BR266" si="1203">IF(AND($AD266="",COUNTA(T266)&gt;0),1,0)</f>
        <v>0</v>
      </c>
      <c r="BS266" s="447" t="str">
        <f t="shared" ref="BS266" si="1204">D266&amp;"-"&amp;S266</f>
        <v>-</v>
      </c>
      <c r="BT266" s="447" t="str">
        <f>IF(S266="","",COUNTIF($BS$14:BS266,BS266))</f>
        <v/>
      </c>
      <c r="BU266" s="447" t="str">
        <f t="shared" ref="BU266" si="1205">D266&amp;"-"&amp;T266</f>
        <v>-</v>
      </c>
      <c r="BV266" s="447" t="str">
        <f>IF(T266="","",COUNTIF($BU$14:BU266,BU266))</f>
        <v/>
      </c>
    </row>
    <row r="267" spans="1:74" s="1" customFormat="1" ht="18" customHeight="1" thickBot="1">
      <c r="A267" s="523"/>
      <c r="B267" s="571"/>
      <c r="C267" s="573"/>
      <c r="D267" s="573"/>
      <c r="E267" s="573"/>
      <c r="F267" s="343" t="str">
        <f>IF(C266&gt;0,VLOOKUP(C266,女子登録情報!$A$1:$H$2000,5,0),"")</f>
        <v/>
      </c>
      <c r="G267" s="554"/>
      <c r="H267" s="554"/>
      <c r="I267" s="344" t="s">
        <v>30</v>
      </c>
      <c r="J267" s="339"/>
      <c r="K267" s="340" t="str">
        <f>IF(J267&gt;0,VLOOKUP(J267,女子登録情報!$J$1:$K$22,2,0),"")</f>
        <v/>
      </c>
      <c r="L267" s="344" t="s">
        <v>31</v>
      </c>
      <c r="M267" s="345"/>
      <c r="N267" s="341" t="str">
        <f t="shared" si="907"/>
        <v/>
      </c>
      <c r="O267" s="342"/>
      <c r="P267" s="562"/>
      <c r="Q267" s="563"/>
      <c r="R267" s="564"/>
      <c r="S267" s="557"/>
      <c r="T267" s="560"/>
      <c r="W267" s="168">
        <f t="shared" si="926"/>
        <v>0</v>
      </c>
      <c r="X267" s="447"/>
      <c r="Y267" s="145" t="str">
        <f t="shared" si="909"/>
        <v/>
      </c>
      <c r="Z267" s="145" t="str">
        <f t="shared" si="910"/>
        <v/>
      </c>
      <c r="AA267" s="145" t="str">
        <f t="shared" si="911"/>
        <v/>
      </c>
      <c r="AB267" s="145" t="str">
        <f t="shared" si="912"/>
        <v/>
      </c>
      <c r="AC267" s="178">
        <f t="shared" si="927"/>
        <v>0</v>
      </c>
      <c r="AD267" s="178" t="str">
        <f t="shared" ref="AD267:AD268" si="1206">AD266</f>
        <v/>
      </c>
      <c r="AE267" s="145" t="str">
        <f t="shared" si="929"/>
        <v/>
      </c>
      <c r="AF267" s="145" t="str">
        <f t="shared" si="930"/>
        <v/>
      </c>
      <c r="AG267" s="182" t="str">
        <f t="shared" si="931"/>
        <v/>
      </c>
      <c r="AH267" s="164">
        <f t="shared" si="932"/>
        <v>0</v>
      </c>
      <c r="AJ267" s="164">
        <f t="shared" si="933"/>
        <v>0</v>
      </c>
      <c r="AK267" s="164" t="str">
        <f t="shared" si="934"/>
        <v>00000</v>
      </c>
      <c r="AL267" s="188" t="str">
        <f t="shared" si="935"/>
        <v>0秒0</v>
      </c>
      <c r="AM267" s="189">
        <f t="shared" si="936"/>
        <v>0</v>
      </c>
      <c r="AN267" s="189" t="str">
        <f t="shared" si="937"/>
        <v>0</v>
      </c>
      <c r="AO267" s="189" t="str">
        <f t="shared" si="938"/>
        <v>0</v>
      </c>
      <c r="AP267" s="189" t="str">
        <f t="shared" si="939"/>
        <v>0m</v>
      </c>
      <c r="AQ267" s="189" t="str">
        <f t="shared" si="940"/>
        <v>点</v>
      </c>
      <c r="AR267" s="164">
        <f t="shared" si="941"/>
        <v>0</v>
      </c>
      <c r="AS267" s="144" t="str">
        <f t="shared" si="942"/>
        <v/>
      </c>
      <c r="AT267" s="164">
        <f t="shared" si="943"/>
        <v>0</v>
      </c>
      <c r="AU267" s="164">
        <f t="shared" si="944"/>
        <v>0</v>
      </c>
      <c r="AV267" s="164">
        <f t="shared" si="945"/>
        <v>0</v>
      </c>
      <c r="AW267" s="458"/>
      <c r="AX267" s="458"/>
      <c r="AY267" s="455"/>
      <c r="AZ267" s="575"/>
      <c r="BA267" s="145" t="str">
        <f t="shared" si="914"/>
        <v/>
      </c>
      <c r="BB267" s="145" t="str">
        <f t="shared" si="915"/>
        <v/>
      </c>
      <c r="BC267" s="145" t="str">
        <f t="shared" si="916"/>
        <v/>
      </c>
      <c r="BD267" s="203" t="str">
        <f>IF(J267="","",COUNTIF($BC$14:BC267,BC267))</f>
        <v/>
      </c>
      <c r="BE267" s="1" t="str">
        <f t="shared" si="946"/>
        <v/>
      </c>
      <c r="BF267" s="447"/>
      <c r="BG267" s="447"/>
      <c r="BH267" s="447"/>
      <c r="BI267" s="447"/>
      <c r="BJ267" s="447"/>
      <c r="BK267" s="449"/>
      <c r="BL267" s="447"/>
      <c r="BM267" s="447"/>
      <c r="BP267" s="449"/>
      <c r="BQ267" s="447"/>
      <c r="BR267" s="447"/>
      <c r="BS267" s="447"/>
      <c r="BT267" s="447"/>
      <c r="BU267" s="447"/>
      <c r="BV267" s="447"/>
    </row>
    <row r="268" spans="1:74" s="1" customFormat="1" ht="18" customHeight="1" thickBot="1">
      <c r="A268" s="524"/>
      <c r="B268" s="346" t="s">
        <v>32</v>
      </c>
      <c r="C268" s="347"/>
      <c r="D268" s="355"/>
      <c r="E268" s="355"/>
      <c r="F268" s="356"/>
      <c r="G268" s="555"/>
      <c r="H268" s="555"/>
      <c r="I268" s="348" t="s">
        <v>33</v>
      </c>
      <c r="J268" s="349"/>
      <c r="K268" s="340" t="str">
        <f>IF(J268&gt;0,VLOOKUP(J268,女子登録情報!$J$1:$K$22,2,0),"")</f>
        <v/>
      </c>
      <c r="L268" s="350" t="s">
        <v>34</v>
      </c>
      <c r="M268" s="351"/>
      <c r="N268" s="341" t="str">
        <f t="shared" si="907"/>
        <v/>
      </c>
      <c r="O268" s="352"/>
      <c r="P268" s="567"/>
      <c r="Q268" s="568"/>
      <c r="R268" s="569"/>
      <c r="S268" s="558"/>
      <c r="T268" s="561"/>
      <c r="W268" s="168">
        <f t="shared" si="926"/>
        <v>0</v>
      </c>
      <c r="X268" s="447"/>
      <c r="Y268" s="145" t="str">
        <f t="shared" si="909"/>
        <v/>
      </c>
      <c r="Z268" s="145" t="str">
        <f t="shared" si="910"/>
        <v/>
      </c>
      <c r="AA268" s="145" t="str">
        <f t="shared" si="911"/>
        <v/>
      </c>
      <c r="AB268" s="145" t="str">
        <f t="shared" si="912"/>
        <v/>
      </c>
      <c r="AC268" s="178">
        <f t="shared" si="927"/>
        <v>0</v>
      </c>
      <c r="AD268" s="178" t="str">
        <f t="shared" si="1206"/>
        <v/>
      </c>
      <c r="AE268" s="145" t="str">
        <f t="shared" si="929"/>
        <v/>
      </c>
      <c r="AF268" s="145" t="str">
        <f t="shared" si="930"/>
        <v/>
      </c>
      <c r="AG268" s="182" t="str">
        <f t="shared" si="931"/>
        <v/>
      </c>
      <c r="AH268" s="164">
        <f t="shared" si="932"/>
        <v>0</v>
      </c>
      <c r="AJ268" s="164">
        <f t="shared" si="933"/>
        <v>0</v>
      </c>
      <c r="AK268" s="164" t="str">
        <f t="shared" si="934"/>
        <v>00000</v>
      </c>
      <c r="AL268" s="188" t="str">
        <f t="shared" si="935"/>
        <v>0秒0</v>
      </c>
      <c r="AM268" s="189">
        <f t="shared" si="936"/>
        <v>0</v>
      </c>
      <c r="AN268" s="189" t="str">
        <f t="shared" si="937"/>
        <v>0</v>
      </c>
      <c r="AO268" s="189" t="str">
        <f t="shared" si="938"/>
        <v>0</v>
      </c>
      <c r="AP268" s="189" t="str">
        <f t="shared" si="939"/>
        <v>0m</v>
      </c>
      <c r="AQ268" s="189" t="str">
        <f t="shared" si="940"/>
        <v>点</v>
      </c>
      <c r="AR268" s="164">
        <f t="shared" si="941"/>
        <v>0</v>
      </c>
      <c r="AS268" s="144" t="str">
        <f t="shared" si="942"/>
        <v/>
      </c>
      <c r="AT268" s="164">
        <f t="shared" si="943"/>
        <v>0</v>
      </c>
      <c r="AU268" s="164">
        <f t="shared" si="944"/>
        <v>0</v>
      </c>
      <c r="AV268" s="164">
        <f t="shared" si="945"/>
        <v>0</v>
      </c>
      <c r="AW268" s="459"/>
      <c r="AX268" s="459"/>
      <c r="AY268" s="456"/>
      <c r="AZ268" s="576"/>
      <c r="BA268" s="145" t="str">
        <f t="shared" si="914"/>
        <v/>
      </c>
      <c r="BB268" s="145" t="str">
        <f t="shared" si="915"/>
        <v/>
      </c>
      <c r="BC268" s="145" t="str">
        <f t="shared" si="916"/>
        <v/>
      </c>
      <c r="BD268" s="203" t="str">
        <f>IF(J268="","",COUNTIF($BC$14:BC268,BC268))</f>
        <v/>
      </c>
      <c r="BE268" s="1" t="str">
        <f t="shared" si="946"/>
        <v/>
      </c>
      <c r="BF268" s="447"/>
      <c r="BG268" s="447"/>
      <c r="BH268" s="447"/>
      <c r="BI268" s="447"/>
      <c r="BJ268" s="447"/>
      <c r="BK268" s="450"/>
      <c r="BL268" s="447"/>
      <c r="BM268" s="447"/>
      <c r="BP268" s="450"/>
      <c r="BQ268" s="447"/>
      <c r="BR268" s="447"/>
      <c r="BS268" s="447"/>
      <c r="BT268" s="447"/>
      <c r="BU268" s="447"/>
      <c r="BV268" s="447"/>
    </row>
    <row r="269" spans="1:74" s="1" customFormat="1" ht="18" customHeight="1" thickTop="1" thickBot="1">
      <c r="A269" s="522">
        <v>86</v>
      </c>
      <c r="B269" s="570" t="s">
        <v>1224</v>
      </c>
      <c r="C269" s="572"/>
      <c r="D269" s="572" t="str">
        <f>IF(C269&gt;0,VLOOKUP(C269,女子登録情報!$A$1:$H$2000,3,0),"")</f>
        <v/>
      </c>
      <c r="E269" s="572" t="str">
        <f>IF(C269&gt;0,VLOOKUP(C269,女子登録情報!$A$1:$H$2000,4,0),"")</f>
        <v/>
      </c>
      <c r="F269" s="337" t="str">
        <f>IF(C269&gt;0,VLOOKUP(C269,女子登録情報!$A$1:$H$2000,8,0),"")</f>
        <v/>
      </c>
      <c r="G269" s="553" t="e">
        <f>IF(F270&gt;0,VLOOKUP(F270,女子登録情報!$M$2:$N$48,2,0),"")</f>
        <v>#N/A</v>
      </c>
      <c r="H269" s="553" t="str">
        <f t="shared" ref="H269" si="1207">IF(C269&gt;0,TEXT(C269,"100000000"),"000000000")</f>
        <v>000000000</v>
      </c>
      <c r="I269" s="338" t="s">
        <v>26</v>
      </c>
      <c r="J269" s="339"/>
      <c r="K269" s="340" t="str">
        <f>IF(J269&gt;0,VLOOKUP(J269,女子登録情報!$J$1:$K$22,2,0),"")</f>
        <v/>
      </c>
      <c r="L269" s="338" t="s">
        <v>29</v>
      </c>
      <c r="M269" s="185"/>
      <c r="N269" s="341" t="str">
        <f t="shared" si="907"/>
        <v/>
      </c>
      <c r="O269" s="342"/>
      <c r="P269" s="540"/>
      <c r="Q269" s="541"/>
      <c r="R269" s="542"/>
      <c r="S269" s="556"/>
      <c r="T269" s="559"/>
      <c r="W269" s="168">
        <f t="shared" si="926"/>
        <v>0</v>
      </c>
      <c r="X269" s="447" t="str">
        <f t="shared" ref="X269" si="1208">IF(C269="","",C269)</f>
        <v/>
      </c>
      <c r="Y269" s="145" t="str">
        <f t="shared" si="909"/>
        <v/>
      </c>
      <c r="Z269" s="145" t="str">
        <f t="shared" si="910"/>
        <v/>
      </c>
      <c r="AA269" s="145" t="str">
        <f t="shared" si="911"/>
        <v/>
      </c>
      <c r="AB269" s="145" t="str">
        <f t="shared" si="912"/>
        <v/>
      </c>
      <c r="AC269" s="178">
        <f t="shared" si="927"/>
        <v>0</v>
      </c>
      <c r="AD269" s="178" t="str">
        <f t="shared" ref="AD269" si="1209">IF(D269="","",D269)</f>
        <v/>
      </c>
      <c r="AE269" s="145" t="str">
        <f t="shared" si="929"/>
        <v/>
      </c>
      <c r="AF269" s="145" t="str">
        <f t="shared" si="930"/>
        <v/>
      </c>
      <c r="AG269" s="182" t="str">
        <f t="shared" si="931"/>
        <v/>
      </c>
      <c r="AH269" s="164">
        <f t="shared" si="932"/>
        <v>0</v>
      </c>
      <c r="AJ269" s="164">
        <f t="shared" si="933"/>
        <v>0</v>
      </c>
      <c r="AK269" s="164" t="str">
        <f t="shared" si="934"/>
        <v>00000</v>
      </c>
      <c r="AL269" s="188" t="str">
        <f t="shared" si="935"/>
        <v>0秒0</v>
      </c>
      <c r="AM269" s="189">
        <f t="shared" si="936"/>
        <v>0</v>
      </c>
      <c r="AN269" s="189" t="str">
        <f t="shared" si="937"/>
        <v>0</v>
      </c>
      <c r="AO269" s="189" t="str">
        <f t="shared" si="938"/>
        <v>0</v>
      </c>
      <c r="AP269" s="189" t="str">
        <f t="shared" si="939"/>
        <v>0m</v>
      </c>
      <c r="AQ269" s="189" t="str">
        <f t="shared" si="940"/>
        <v>点</v>
      </c>
      <c r="AR269" s="164">
        <f t="shared" si="941"/>
        <v>0</v>
      </c>
      <c r="AS269" s="144" t="str">
        <f t="shared" si="942"/>
        <v/>
      </c>
      <c r="AT269" s="164">
        <f t="shared" si="943"/>
        <v>0</v>
      </c>
      <c r="AU269" s="164">
        <f t="shared" si="944"/>
        <v>0</v>
      </c>
      <c r="AV269" s="164">
        <f t="shared" si="945"/>
        <v>0</v>
      </c>
      <c r="AW269" s="457">
        <f>IF(S269="",0,COUNTA($S$14:S271))</f>
        <v>0</v>
      </c>
      <c r="AX269" s="457">
        <f>IF(T269="",0,COUNTA($T$14:T271))</f>
        <v>0</v>
      </c>
      <c r="AY269" s="454">
        <f>IF(OR($K269="20200",$K270="20200",$K271="20200"),COUNTIF($K$14:K271,"20200"),0)</f>
        <v>0</v>
      </c>
      <c r="AZ269" s="574">
        <f>IF($AY269=0,0,INDEX($M269:$M271,MATCH("20200",$K269:$K271,0),1))</f>
        <v>0</v>
      </c>
      <c r="BA269" s="145" t="str">
        <f t="shared" si="914"/>
        <v/>
      </c>
      <c r="BB269" s="145" t="str">
        <f t="shared" si="915"/>
        <v/>
      </c>
      <c r="BC269" s="145" t="str">
        <f t="shared" si="916"/>
        <v/>
      </c>
      <c r="BD269" s="203" t="str">
        <f>IF(J269="","",COUNTIF($BC$14:BC269,BC269))</f>
        <v/>
      </c>
      <c r="BE269" s="1" t="str">
        <f t="shared" si="946"/>
        <v/>
      </c>
      <c r="BF269" s="447" t="str">
        <f>IF(D269="","",COUNTIF($AD$14:AD269,AD269))</f>
        <v/>
      </c>
      <c r="BG269" s="447">
        <f t="shared" ref="BG269" si="1210">IF(BF269=1,BF269,0)</f>
        <v>0</v>
      </c>
      <c r="BH269" s="447" t="str">
        <f t="shared" ref="BH269:BJ269" si="1211">IF(D269="","",$BL269)</f>
        <v/>
      </c>
      <c r="BI269" s="447" t="str">
        <f t="shared" si="1211"/>
        <v/>
      </c>
      <c r="BJ269" s="447" t="str">
        <f t="shared" si="1211"/>
        <v/>
      </c>
      <c r="BK269" s="448" t="str">
        <f t="shared" ref="BK269" si="1212">IFERROR(IF(G269="","",BL269),"")</f>
        <v/>
      </c>
      <c r="BL269" s="447">
        <v>86</v>
      </c>
      <c r="BM269" s="447">
        <f t="shared" ref="BM269" si="1213">IF(C269&gt;0,"",IF(COUNTIF(BH269:BK271,BL269)=4,"",1))</f>
        <v>1</v>
      </c>
      <c r="BP269" s="448" t="str">
        <f t="shared" ref="BP269" si="1214">IF(AD269="","",IF(AND(COUNTA(J269:J271)=0,COUNTA(S269:T271)=0),1,""))</f>
        <v/>
      </c>
      <c r="BQ269" s="447">
        <f t="shared" ref="BQ269" si="1215">IF(AND($AD269="",COUNTA(S269)&gt;0),1,0)</f>
        <v>0</v>
      </c>
      <c r="BR269" s="447">
        <f t="shared" ref="BR269" si="1216">IF(AND($AD269="",COUNTA(T269)&gt;0),1,0)</f>
        <v>0</v>
      </c>
      <c r="BS269" s="447" t="str">
        <f t="shared" ref="BS269" si="1217">D269&amp;"-"&amp;S269</f>
        <v>-</v>
      </c>
      <c r="BT269" s="447" t="str">
        <f>IF(S269="","",COUNTIF($BS$14:BS269,BS269))</f>
        <v/>
      </c>
      <c r="BU269" s="447" t="str">
        <f t="shared" ref="BU269" si="1218">D269&amp;"-"&amp;T269</f>
        <v>-</v>
      </c>
      <c r="BV269" s="447" t="str">
        <f>IF(T269="","",COUNTIF($BU$14:BU269,BU269))</f>
        <v/>
      </c>
    </row>
    <row r="270" spans="1:74" s="1" customFormat="1" ht="18" customHeight="1" thickBot="1">
      <c r="A270" s="523"/>
      <c r="B270" s="571"/>
      <c r="C270" s="573"/>
      <c r="D270" s="573"/>
      <c r="E270" s="573"/>
      <c r="F270" s="343" t="str">
        <f>IF(C269&gt;0,VLOOKUP(C269,女子登録情報!$A$1:$H$2000,5,0),"")</f>
        <v/>
      </c>
      <c r="G270" s="554"/>
      <c r="H270" s="554"/>
      <c r="I270" s="344" t="s">
        <v>30</v>
      </c>
      <c r="J270" s="339"/>
      <c r="K270" s="340" t="str">
        <f>IF(J270&gt;0,VLOOKUP(J270,女子登録情報!$J$1:$K$22,2,0),"")</f>
        <v/>
      </c>
      <c r="L270" s="344" t="s">
        <v>31</v>
      </c>
      <c r="M270" s="345"/>
      <c r="N270" s="341" t="str">
        <f t="shared" ref="N270:N333" si="1219">IF(K270="","",LEFT(K270,5)&amp;" "&amp;IF(OR(LEFT(K270,3)*1&lt;70,LEFT(K270,3)*1&gt;100),REPT(0,7-LEN(M270)),REPT(0,5-LEN(M270)))&amp;M270)</f>
        <v/>
      </c>
      <c r="O270" s="342"/>
      <c r="P270" s="562"/>
      <c r="Q270" s="563"/>
      <c r="R270" s="564"/>
      <c r="S270" s="557"/>
      <c r="T270" s="560"/>
      <c r="W270" s="168">
        <f t="shared" si="926"/>
        <v>0</v>
      </c>
      <c r="X270" s="447"/>
      <c r="Y270" s="145" t="str">
        <f t="shared" ref="Y270:Y333" si="1220">IF($C270="","",IF(D270="",1,0))</f>
        <v/>
      </c>
      <c r="Z270" s="145" t="str">
        <f t="shared" ref="Z270:Z333" si="1221">IF($C270="","",IF(E270="",1,0))</f>
        <v/>
      </c>
      <c r="AA270" s="145" t="str">
        <f t="shared" ref="AA270:AA333" si="1222">IF($C270="","",IF(F270="",1,0))</f>
        <v/>
      </c>
      <c r="AB270" s="145" t="str">
        <f t="shared" ref="AB270:AB333" si="1223">IF($C270="","",IF(G270="",1,0))</f>
        <v/>
      </c>
      <c r="AC270" s="178">
        <f t="shared" si="927"/>
        <v>0</v>
      </c>
      <c r="AD270" s="178" t="str">
        <f t="shared" ref="AD270:AD271" si="1224">AD269</f>
        <v/>
      </c>
      <c r="AE270" s="145" t="str">
        <f t="shared" si="929"/>
        <v/>
      </c>
      <c r="AF270" s="145" t="str">
        <f t="shared" si="930"/>
        <v/>
      </c>
      <c r="AG270" s="182" t="str">
        <f t="shared" si="931"/>
        <v/>
      </c>
      <c r="AH270" s="164">
        <f t="shared" si="932"/>
        <v>0</v>
      </c>
      <c r="AJ270" s="164">
        <f t="shared" si="933"/>
        <v>0</v>
      </c>
      <c r="AK270" s="164" t="str">
        <f t="shared" si="934"/>
        <v>00000</v>
      </c>
      <c r="AL270" s="188" t="str">
        <f t="shared" si="935"/>
        <v>0秒0</v>
      </c>
      <c r="AM270" s="189">
        <f t="shared" si="936"/>
        <v>0</v>
      </c>
      <c r="AN270" s="189" t="str">
        <f t="shared" si="937"/>
        <v>0</v>
      </c>
      <c r="AO270" s="189" t="str">
        <f t="shared" si="938"/>
        <v>0</v>
      </c>
      <c r="AP270" s="189" t="str">
        <f t="shared" si="939"/>
        <v>0m</v>
      </c>
      <c r="AQ270" s="189" t="str">
        <f t="shared" si="940"/>
        <v>点</v>
      </c>
      <c r="AR270" s="164">
        <f t="shared" si="941"/>
        <v>0</v>
      </c>
      <c r="AS270" s="144" t="str">
        <f t="shared" si="942"/>
        <v/>
      </c>
      <c r="AT270" s="164">
        <f t="shared" si="943"/>
        <v>0</v>
      </c>
      <c r="AU270" s="164">
        <f t="shared" si="944"/>
        <v>0</v>
      </c>
      <c r="AV270" s="164">
        <f t="shared" si="945"/>
        <v>0</v>
      </c>
      <c r="AW270" s="458"/>
      <c r="AX270" s="458"/>
      <c r="AY270" s="455"/>
      <c r="AZ270" s="575"/>
      <c r="BA270" s="145" t="str">
        <f t="shared" ref="BA270:BA333" si="1225">IF(J270="","",IF(COUNTIF(J270,"*OP*")&gt;0,1,""))</f>
        <v/>
      </c>
      <c r="BB270" s="145" t="str">
        <f t="shared" ref="BB270:BB333" si="1226">IF(J270="","",IF(COUNTIF(J270,"*OP*")&gt;0,"",1))</f>
        <v/>
      </c>
      <c r="BC270" s="145" t="str">
        <f t="shared" ref="BC270:BC333" si="1227">IF(J270="","",IF(COUNTIF(J270,"*OP*")&gt;0,"",J270))</f>
        <v/>
      </c>
      <c r="BD270" s="203" t="str">
        <f>IF(J270="","",COUNTIF($BC$14:BC270,BC270))</f>
        <v/>
      </c>
      <c r="BE270" s="1" t="str">
        <f t="shared" si="946"/>
        <v/>
      </c>
      <c r="BF270" s="447"/>
      <c r="BG270" s="447"/>
      <c r="BH270" s="447"/>
      <c r="BI270" s="447"/>
      <c r="BJ270" s="447"/>
      <c r="BK270" s="449"/>
      <c r="BL270" s="447"/>
      <c r="BM270" s="447"/>
      <c r="BP270" s="449"/>
      <c r="BQ270" s="447"/>
      <c r="BR270" s="447"/>
      <c r="BS270" s="447"/>
      <c r="BT270" s="447"/>
      <c r="BU270" s="447"/>
      <c r="BV270" s="447"/>
    </row>
    <row r="271" spans="1:74" s="1" customFormat="1" ht="18" customHeight="1" thickBot="1">
      <c r="A271" s="524"/>
      <c r="B271" s="346" t="s">
        <v>32</v>
      </c>
      <c r="C271" s="347"/>
      <c r="D271" s="355"/>
      <c r="E271" s="355"/>
      <c r="F271" s="356"/>
      <c r="G271" s="555"/>
      <c r="H271" s="555"/>
      <c r="I271" s="348" t="s">
        <v>33</v>
      </c>
      <c r="J271" s="349"/>
      <c r="K271" s="340" t="str">
        <f>IF(J271&gt;0,VLOOKUP(J271,女子登録情報!$J$1:$K$22,2,0),"")</f>
        <v/>
      </c>
      <c r="L271" s="350" t="s">
        <v>34</v>
      </c>
      <c r="M271" s="351"/>
      <c r="N271" s="341" t="str">
        <f t="shared" si="1219"/>
        <v/>
      </c>
      <c r="O271" s="352"/>
      <c r="P271" s="567"/>
      <c r="Q271" s="568"/>
      <c r="R271" s="569"/>
      <c r="S271" s="558"/>
      <c r="T271" s="561"/>
      <c r="W271" s="168">
        <f t="shared" ref="W271:W334" si="1228">IF(AND(C271&lt;2001,C271&gt;0),1,0)</f>
        <v>0</v>
      </c>
      <c r="X271" s="447"/>
      <c r="Y271" s="145" t="str">
        <f t="shared" si="1220"/>
        <v/>
      </c>
      <c r="Z271" s="145" t="str">
        <f t="shared" si="1221"/>
        <v/>
      </c>
      <c r="AA271" s="145" t="str">
        <f t="shared" si="1222"/>
        <v/>
      </c>
      <c r="AB271" s="145" t="str">
        <f t="shared" si="1223"/>
        <v/>
      </c>
      <c r="AC271" s="178">
        <f t="shared" ref="AC271:AC334" si="1229">IF(ISNA(OR(Y271:AB271)),1,SUM(Y271:AB271))</f>
        <v>0</v>
      </c>
      <c r="AD271" s="178" t="str">
        <f t="shared" si="1224"/>
        <v/>
      </c>
      <c r="AE271" s="145" t="str">
        <f t="shared" ref="AE271:AE334" si="1230">IF($AD271="","",IF(J271="","",$AD271&amp;"-"&amp;J271))</f>
        <v/>
      </c>
      <c r="AF271" s="145" t="str">
        <f t="shared" ref="AF271:AF334" si="1231">IF(AND(COUNTA(J271,M271,O271,P271,S271,T271)&gt;0,BM271=1),1,"")</f>
        <v/>
      </c>
      <c r="AG271" s="182" t="str">
        <f t="shared" ref="AG271:AG334" si="1232">IF(J271="","",COUNTIF($AE$12:$AE$463,AE271))</f>
        <v/>
      </c>
      <c r="AH271" s="164">
        <f t="shared" ref="AH271:AH334" si="1233">IF(MAX(AG271)&gt;1,1,0)</f>
        <v>0</v>
      </c>
      <c r="AJ271" s="164">
        <f t="shared" ref="AJ271:AJ334" si="1234">IF(COUNTIF(J271,"*m*")&gt;0,IF(VALUE(AN271)&gt;59,1,0),0)</f>
        <v>0</v>
      </c>
      <c r="AK271" s="164" t="str">
        <f t="shared" ref="AK271:AK334" si="1235">IF(COUNTIF(K271,"*m*")&gt;0,RIGHT(10000000+AR271,7),RIGHT(100000+AR271,5))</f>
        <v>00000</v>
      </c>
      <c r="AL271" s="188" t="str">
        <f t="shared" ref="AL271:AL334" si="1236">IF(AM271=0,AN271&amp;"秒"&amp;AO271,AM271&amp;"分"&amp;AN271&amp;"秒"&amp;AO271)</f>
        <v>0秒0</v>
      </c>
      <c r="AM271" s="189">
        <f t="shared" ref="AM271:AM334" si="1237">INT(M271/10000)</f>
        <v>0</v>
      </c>
      <c r="AN271" s="189" t="str">
        <f t="shared" ref="AN271:AN334" si="1238">RIGHT(INT(M271/100),2)</f>
        <v>0</v>
      </c>
      <c r="AO271" s="189" t="str">
        <f t="shared" ref="AO271:AO334" si="1239">RIGHT(INT(M271/1),2)</f>
        <v>0</v>
      </c>
      <c r="AP271" s="189" t="str">
        <f t="shared" ref="AP271:AP334" si="1240">INT(M271/100)&amp;"m"&amp;RIGHT(M271,2)</f>
        <v>0m</v>
      </c>
      <c r="AQ271" s="189" t="str">
        <f t="shared" ref="AQ271:AQ334" si="1241">M271&amp;"点"</f>
        <v>点</v>
      </c>
      <c r="AR271" s="164">
        <f t="shared" ref="AR271:AR334" si="1242">VALUE(M271)</f>
        <v>0</v>
      </c>
      <c r="AS271" s="144" t="str">
        <f t="shared" ref="AS271:AS334" si="1243">IF(COUNTIF(J271,"*m*")=0,"",IF($J271="","",COUNTIF($M271,AS$13)))</f>
        <v/>
      </c>
      <c r="AT271" s="164">
        <f t="shared" ref="AT271:AT334" si="1244">IF(O271="",0,IF(OR(O271&lt;$AT$12,O271&gt;$AT$13),1,0))</f>
        <v>0</v>
      </c>
      <c r="AU271" s="164">
        <f t="shared" ref="AU271:AU334" si="1245">IF($M271="",0,IF($O271="",1,0))</f>
        <v>0</v>
      </c>
      <c r="AV271" s="164">
        <f t="shared" ref="AV271:AV334" si="1246">IF($M271="",0,IF($P271="",1,0))</f>
        <v>0</v>
      </c>
      <c r="AW271" s="459"/>
      <c r="AX271" s="459"/>
      <c r="AY271" s="456"/>
      <c r="AZ271" s="576"/>
      <c r="BA271" s="145" t="str">
        <f t="shared" si="1225"/>
        <v/>
      </c>
      <c r="BB271" s="145" t="str">
        <f t="shared" si="1226"/>
        <v/>
      </c>
      <c r="BC271" s="145" t="str">
        <f t="shared" si="1227"/>
        <v/>
      </c>
      <c r="BD271" s="203" t="str">
        <f>IF(J271="","",COUNTIF($BC$14:BC271,BC271))</f>
        <v/>
      </c>
      <c r="BE271" s="1" t="str">
        <f t="shared" ref="BE271:BE334" si="1247">IFERROR(BB271*BD271,"")</f>
        <v/>
      </c>
      <c r="BF271" s="447"/>
      <c r="BG271" s="447"/>
      <c r="BH271" s="447"/>
      <c r="BI271" s="447"/>
      <c r="BJ271" s="447"/>
      <c r="BK271" s="450"/>
      <c r="BL271" s="447"/>
      <c r="BM271" s="447"/>
      <c r="BP271" s="450"/>
      <c r="BQ271" s="447"/>
      <c r="BR271" s="447"/>
      <c r="BS271" s="447"/>
      <c r="BT271" s="447"/>
      <c r="BU271" s="447"/>
      <c r="BV271" s="447"/>
    </row>
    <row r="272" spans="1:74" s="1" customFormat="1" ht="18" customHeight="1" thickTop="1" thickBot="1">
      <c r="A272" s="522">
        <v>87</v>
      </c>
      <c r="B272" s="570" t="s">
        <v>1224</v>
      </c>
      <c r="C272" s="572"/>
      <c r="D272" s="572" t="str">
        <f>IF(C272&gt;0,VLOOKUP(C272,女子登録情報!$A$1:$H$2000,3,0),"")</f>
        <v/>
      </c>
      <c r="E272" s="572" t="str">
        <f>IF(C272&gt;0,VLOOKUP(C272,女子登録情報!$A$1:$H$2000,4,0),"")</f>
        <v/>
      </c>
      <c r="F272" s="337" t="str">
        <f>IF(C272&gt;0,VLOOKUP(C272,女子登録情報!$A$1:$H$2000,8,0),"")</f>
        <v/>
      </c>
      <c r="G272" s="553" t="e">
        <f>IF(F273&gt;0,VLOOKUP(F273,女子登録情報!$M$2:$N$48,2,0),"")</f>
        <v>#N/A</v>
      </c>
      <c r="H272" s="553" t="str">
        <f t="shared" ref="H272" si="1248">IF(C272&gt;0,TEXT(C272,"100000000"),"000000000")</f>
        <v>000000000</v>
      </c>
      <c r="I272" s="338" t="s">
        <v>26</v>
      </c>
      <c r="J272" s="339"/>
      <c r="K272" s="340" t="str">
        <f>IF(J272&gt;0,VLOOKUP(J272,女子登録情報!$J$1:$K$22,2,0),"")</f>
        <v/>
      </c>
      <c r="L272" s="338" t="s">
        <v>29</v>
      </c>
      <c r="M272" s="185"/>
      <c r="N272" s="341" t="str">
        <f t="shared" si="1219"/>
        <v/>
      </c>
      <c r="O272" s="342"/>
      <c r="P272" s="540"/>
      <c r="Q272" s="541"/>
      <c r="R272" s="542"/>
      <c r="S272" s="556"/>
      <c r="T272" s="559"/>
      <c r="W272" s="168">
        <f t="shared" si="1228"/>
        <v>0</v>
      </c>
      <c r="X272" s="447" t="str">
        <f t="shared" ref="X272" si="1249">IF(C272="","",C272)</f>
        <v/>
      </c>
      <c r="Y272" s="145" t="str">
        <f t="shared" si="1220"/>
        <v/>
      </c>
      <c r="Z272" s="145" t="str">
        <f t="shared" si="1221"/>
        <v/>
      </c>
      <c r="AA272" s="145" t="str">
        <f t="shared" si="1222"/>
        <v/>
      </c>
      <c r="AB272" s="145" t="str">
        <f t="shared" si="1223"/>
        <v/>
      </c>
      <c r="AC272" s="178">
        <f t="shared" si="1229"/>
        <v>0</v>
      </c>
      <c r="AD272" s="178" t="str">
        <f t="shared" ref="AD272" si="1250">IF(D272="","",D272)</f>
        <v/>
      </c>
      <c r="AE272" s="145" t="str">
        <f t="shared" si="1230"/>
        <v/>
      </c>
      <c r="AF272" s="145" t="str">
        <f t="shared" si="1231"/>
        <v/>
      </c>
      <c r="AG272" s="182" t="str">
        <f t="shared" si="1232"/>
        <v/>
      </c>
      <c r="AH272" s="164">
        <f t="shared" si="1233"/>
        <v>0</v>
      </c>
      <c r="AJ272" s="164">
        <f t="shared" si="1234"/>
        <v>0</v>
      </c>
      <c r="AK272" s="164" t="str">
        <f t="shared" si="1235"/>
        <v>00000</v>
      </c>
      <c r="AL272" s="188" t="str">
        <f t="shared" si="1236"/>
        <v>0秒0</v>
      </c>
      <c r="AM272" s="189">
        <f t="shared" si="1237"/>
        <v>0</v>
      </c>
      <c r="AN272" s="189" t="str">
        <f t="shared" si="1238"/>
        <v>0</v>
      </c>
      <c r="AO272" s="189" t="str">
        <f t="shared" si="1239"/>
        <v>0</v>
      </c>
      <c r="AP272" s="189" t="str">
        <f t="shared" si="1240"/>
        <v>0m</v>
      </c>
      <c r="AQ272" s="189" t="str">
        <f t="shared" si="1241"/>
        <v>点</v>
      </c>
      <c r="AR272" s="164">
        <f t="shared" si="1242"/>
        <v>0</v>
      </c>
      <c r="AS272" s="144" t="str">
        <f t="shared" si="1243"/>
        <v/>
      </c>
      <c r="AT272" s="164">
        <f t="shared" si="1244"/>
        <v>0</v>
      </c>
      <c r="AU272" s="164">
        <f t="shared" si="1245"/>
        <v>0</v>
      </c>
      <c r="AV272" s="164">
        <f t="shared" si="1246"/>
        <v>0</v>
      </c>
      <c r="AW272" s="457">
        <f>IF(S272="",0,COUNTA($S$14:S274))</f>
        <v>0</v>
      </c>
      <c r="AX272" s="457">
        <f>IF(T272="",0,COUNTA($T$14:T274))</f>
        <v>0</v>
      </c>
      <c r="AY272" s="454">
        <f>IF(OR($K272="20200",$K273="20200",$K274="20200"),COUNTIF($K$14:K274,"20200"),0)</f>
        <v>0</v>
      </c>
      <c r="AZ272" s="574">
        <f>IF($AY272=0,0,INDEX($M272:$M274,MATCH("20200",$K272:$K274,0),1))</f>
        <v>0</v>
      </c>
      <c r="BA272" s="145" t="str">
        <f t="shared" si="1225"/>
        <v/>
      </c>
      <c r="BB272" s="145" t="str">
        <f t="shared" si="1226"/>
        <v/>
      </c>
      <c r="BC272" s="145" t="str">
        <f t="shared" si="1227"/>
        <v/>
      </c>
      <c r="BD272" s="203" t="str">
        <f>IF(J272="","",COUNTIF($BC$14:BC272,BC272))</f>
        <v/>
      </c>
      <c r="BE272" s="1" t="str">
        <f t="shared" si="1247"/>
        <v/>
      </c>
      <c r="BF272" s="447" t="str">
        <f>IF(D272="","",COUNTIF($AD$14:AD272,AD272))</f>
        <v/>
      </c>
      <c r="BG272" s="447">
        <f t="shared" ref="BG272" si="1251">IF(BF272=1,BF272,0)</f>
        <v>0</v>
      </c>
      <c r="BH272" s="447" t="str">
        <f t="shared" ref="BH272:BJ272" si="1252">IF(D272="","",$BL272)</f>
        <v/>
      </c>
      <c r="BI272" s="447" t="str">
        <f t="shared" si="1252"/>
        <v/>
      </c>
      <c r="BJ272" s="447" t="str">
        <f t="shared" si="1252"/>
        <v/>
      </c>
      <c r="BK272" s="448" t="str">
        <f t="shared" ref="BK272" si="1253">IFERROR(IF(G272="","",BL272),"")</f>
        <v/>
      </c>
      <c r="BL272" s="447">
        <v>87</v>
      </c>
      <c r="BM272" s="447">
        <f t="shared" ref="BM272" si="1254">IF(C272&gt;0,"",IF(COUNTIF(BH272:BK274,BL272)=4,"",1))</f>
        <v>1</v>
      </c>
      <c r="BP272" s="448" t="str">
        <f t="shared" ref="BP272" si="1255">IF(AD272="","",IF(AND(COUNTA(J272:J274)=0,COUNTA(S272:T274)=0),1,""))</f>
        <v/>
      </c>
      <c r="BQ272" s="447">
        <f t="shared" ref="BQ272" si="1256">IF(AND($AD272="",COUNTA(S272)&gt;0),1,0)</f>
        <v>0</v>
      </c>
      <c r="BR272" s="447">
        <f t="shared" ref="BR272" si="1257">IF(AND($AD272="",COUNTA(T272)&gt;0),1,0)</f>
        <v>0</v>
      </c>
      <c r="BS272" s="447" t="str">
        <f t="shared" ref="BS272" si="1258">D272&amp;"-"&amp;S272</f>
        <v>-</v>
      </c>
      <c r="BT272" s="447" t="str">
        <f>IF(S272="","",COUNTIF($BS$14:BS272,BS272))</f>
        <v/>
      </c>
      <c r="BU272" s="447" t="str">
        <f t="shared" ref="BU272" si="1259">D272&amp;"-"&amp;T272</f>
        <v>-</v>
      </c>
      <c r="BV272" s="447" t="str">
        <f>IF(T272="","",COUNTIF($BU$14:BU272,BU272))</f>
        <v/>
      </c>
    </row>
    <row r="273" spans="1:74" s="1" customFormat="1" ht="18" customHeight="1" thickBot="1">
      <c r="A273" s="523"/>
      <c r="B273" s="571"/>
      <c r="C273" s="573"/>
      <c r="D273" s="573"/>
      <c r="E273" s="573"/>
      <c r="F273" s="343" t="str">
        <f>IF(C272&gt;0,VLOOKUP(C272,女子登録情報!$A$1:$H$2000,5,0),"")</f>
        <v/>
      </c>
      <c r="G273" s="554"/>
      <c r="H273" s="554"/>
      <c r="I273" s="344" t="s">
        <v>30</v>
      </c>
      <c r="J273" s="339"/>
      <c r="K273" s="340" t="str">
        <f>IF(J273&gt;0,VLOOKUP(J273,女子登録情報!$J$1:$K$22,2,0),"")</f>
        <v/>
      </c>
      <c r="L273" s="344" t="s">
        <v>31</v>
      </c>
      <c r="M273" s="345"/>
      <c r="N273" s="341" t="str">
        <f t="shared" si="1219"/>
        <v/>
      </c>
      <c r="O273" s="342"/>
      <c r="P273" s="562"/>
      <c r="Q273" s="563"/>
      <c r="R273" s="564"/>
      <c r="S273" s="557"/>
      <c r="T273" s="560"/>
      <c r="W273" s="168">
        <f t="shared" si="1228"/>
        <v>0</v>
      </c>
      <c r="X273" s="447"/>
      <c r="Y273" s="145" t="str">
        <f t="shared" si="1220"/>
        <v/>
      </c>
      <c r="Z273" s="145" t="str">
        <f t="shared" si="1221"/>
        <v/>
      </c>
      <c r="AA273" s="145" t="str">
        <f t="shared" si="1222"/>
        <v/>
      </c>
      <c r="AB273" s="145" t="str">
        <f t="shared" si="1223"/>
        <v/>
      </c>
      <c r="AC273" s="178">
        <f t="shared" si="1229"/>
        <v>0</v>
      </c>
      <c r="AD273" s="178" t="str">
        <f t="shared" ref="AD273:AD274" si="1260">AD272</f>
        <v/>
      </c>
      <c r="AE273" s="145" t="str">
        <f t="shared" si="1230"/>
        <v/>
      </c>
      <c r="AF273" s="145" t="str">
        <f t="shared" si="1231"/>
        <v/>
      </c>
      <c r="AG273" s="182" t="str">
        <f t="shared" si="1232"/>
        <v/>
      </c>
      <c r="AH273" s="164">
        <f t="shared" si="1233"/>
        <v>0</v>
      </c>
      <c r="AJ273" s="164">
        <f t="shared" si="1234"/>
        <v>0</v>
      </c>
      <c r="AK273" s="164" t="str">
        <f t="shared" si="1235"/>
        <v>00000</v>
      </c>
      <c r="AL273" s="188" t="str">
        <f t="shared" si="1236"/>
        <v>0秒0</v>
      </c>
      <c r="AM273" s="189">
        <f t="shared" si="1237"/>
        <v>0</v>
      </c>
      <c r="AN273" s="189" t="str">
        <f t="shared" si="1238"/>
        <v>0</v>
      </c>
      <c r="AO273" s="189" t="str">
        <f t="shared" si="1239"/>
        <v>0</v>
      </c>
      <c r="AP273" s="189" t="str">
        <f t="shared" si="1240"/>
        <v>0m</v>
      </c>
      <c r="AQ273" s="189" t="str">
        <f t="shared" si="1241"/>
        <v>点</v>
      </c>
      <c r="AR273" s="164">
        <f t="shared" si="1242"/>
        <v>0</v>
      </c>
      <c r="AS273" s="144" t="str">
        <f t="shared" si="1243"/>
        <v/>
      </c>
      <c r="AT273" s="164">
        <f t="shared" si="1244"/>
        <v>0</v>
      </c>
      <c r="AU273" s="164">
        <f t="shared" si="1245"/>
        <v>0</v>
      </c>
      <c r="AV273" s="164">
        <f t="shared" si="1246"/>
        <v>0</v>
      </c>
      <c r="AW273" s="458"/>
      <c r="AX273" s="458"/>
      <c r="AY273" s="455"/>
      <c r="AZ273" s="575"/>
      <c r="BA273" s="145" t="str">
        <f t="shared" si="1225"/>
        <v/>
      </c>
      <c r="BB273" s="145" t="str">
        <f t="shared" si="1226"/>
        <v/>
      </c>
      <c r="BC273" s="145" t="str">
        <f t="shared" si="1227"/>
        <v/>
      </c>
      <c r="BD273" s="203" t="str">
        <f>IF(J273="","",COUNTIF($BC$14:BC273,BC273))</f>
        <v/>
      </c>
      <c r="BE273" s="1" t="str">
        <f t="shared" si="1247"/>
        <v/>
      </c>
      <c r="BF273" s="447"/>
      <c r="BG273" s="447"/>
      <c r="BH273" s="447"/>
      <c r="BI273" s="447"/>
      <c r="BJ273" s="447"/>
      <c r="BK273" s="449"/>
      <c r="BL273" s="447"/>
      <c r="BM273" s="447"/>
      <c r="BP273" s="449"/>
      <c r="BQ273" s="447"/>
      <c r="BR273" s="447"/>
      <c r="BS273" s="447"/>
      <c r="BT273" s="447"/>
      <c r="BU273" s="447"/>
      <c r="BV273" s="447"/>
    </row>
    <row r="274" spans="1:74" s="1" customFormat="1" ht="18" customHeight="1" thickBot="1">
      <c r="A274" s="524"/>
      <c r="B274" s="346" t="s">
        <v>32</v>
      </c>
      <c r="C274" s="347"/>
      <c r="D274" s="355"/>
      <c r="E274" s="355"/>
      <c r="F274" s="356"/>
      <c r="G274" s="555"/>
      <c r="H274" s="555"/>
      <c r="I274" s="348" t="s">
        <v>33</v>
      </c>
      <c r="J274" s="349"/>
      <c r="K274" s="340" t="str">
        <f>IF(J274&gt;0,VLOOKUP(J274,女子登録情報!$J$1:$K$22,2,0),"")</f>
        <v/>
      </c>
      <c r="L274" s="350" t="s">
        <v>34</v>
      </c>
      <c r="M274" s="351"/>
      <c r="N274" s="341" t="str">
        <f t="shared" si="1219"/>
        <v/>
      </c>
      <c r="O274" s="352"/>
      <c r="P274" s="567"/>
      <c r="Q274" s="568"/>
      <c r="R274" s="569"/>
      <c r="S274" s="558"/>
      <c r="T274" s="561"/>
      <c r="W274" s="168">
        <f t="shared" si="1228"/>
        <v>0</v>
      </c>
      <c r="X274" s="447"/>
      <c r="Y274" s="145" t="str">
        <f t="shared" si="1220"/>
        <v/>
      </c>
      <c r="Z274" s="145" t="str">
        <f t="shared" si="1221"/>
        <v/>
      </c>
      <c r="AA274" s="145" t="str">
        <f t="shared" si="1222"/>
        <v/>
      </c>
      <c r="AB274" s="145" t="str">
        <f t="shared" si="1223"/>
        <v/>
      </c>
      <c r="AC274" s="178">
        <f t="shared" si="1229"/>
        <v>0</v>
      </c>
      <c r="AD274" s="178" t="str">
        <f t="shared" si="1260"/>
        <v/>
      </c>
      <c r="AE274" s="145" t="str">
        <f t="shared" si="1230"/>
        <v/>
      </c>
      <c r="AF274" s="145" t="str">
        <f t="shared" si="1231"/>
        <v/>
      </c>
      <c r="AG274" s="182" t="str">
        <f t="shared" si="1232"/>
        <v/>
      </c>
      <c r="AH274" s="164">
        <f t="shared" si="1233"/>
        <v>0</v>
      </c>
      <c r="AJ274" s="164">
        <f t="shared" si="1234"/>
        <v>0</v>
      </c>
      <c r="AK274" s="164" t="str">
        <f t="shared" si="1235"/>
        <v>00000</v>
      </c>
      <c r="AL274" s="188" t="str">
        <f t="shared" si="1236"/>
        <v>0秒0</v>
      </c>
      <c r="AM274" s="189">
        <f t="shared" si="1237"/>
        <v>0</v>
      </c>
      <c r="AN274" s="189" t="str">
        <f t="shared" si="1238"/>
        <v>0</v>
      </c>
      <c r="AO274" s="189" t="str">
        <f t="shared" si="1239"/>
        <v>0</v>
      </c>
      <c r="AP274" s="189" t="str">
        <f t="shared" si="1240"/>
        <v>0m</v>
      </c>
      <c r="AQ274" s="189" t="str">
        <f t="shared" si="1241"/>
        <v>点</v>
      </c>
      <c r="AR274" s="164">
        <f t="shared" si="1242"/>
        <v>0</v>
      </c>
      <c r="AS274" s="144" t="str">
        <f t="shared" si="1243"/>
        <v/>
      </c>
      <c r="AT274" s="164">
        <f t="shared" si="1244"/>
        <v>0</v>
      </c>
      <c r="AU274" s="164">
        <f t="shared" si="1245"/>
        <v>0</v>
      </c>
      <c r="AV274" s="164">
        <f t="shared" si="1246"/>
        <v>0</v>
      </c>
      <c r="AW274" s="459"/>
      <c r="AX274" s="459"/>
      <c r="AY274" s="456"/>
      <c r="AZ274" s="576"/>
      <c r="BA274" s="145" t="str">
        <f t="shared" si="1225"/>
        <v/>
      </c>
      <c r="BB274" s="145" t="str">
        <f t="shared" si="1226"/>
        <v/>
      </c>
      <c r="BC274" s="145" t="str">
        <f t="shared" si="1227"/>
        <v/>
      </c>
      <c r="BD274" s="203" t="str">
        <f>IF(J274="","",COUNTIF($BC$14:BC274,BC274))</f>
        <v/>
      </c>
      <c r="BE274" s="1" t="str">
        <f t="shared" si="1247"/>
        <v/>
      </c>
      <c r="BF274" s="447"/>
      <c r="BG274" s="447"/>
      <c r="BH274" s="447"/>
      <c r="BI274" s="447"/>
      <c r="BJ274" s="447"/>
      <c r="BK274" s="450"/>
      <c r="BL274" s="447"/>
      <c r="BM274" s="447"/>
      <c r="BP274" s="450"/>
      <c r="BQ274" s="447"/>
      <c r="BR274" s="447"/>
      <c r="BS274" s="447"/>
      <c r="BT274" s="447"/>
      <c r="BU274" s="447"/>
      <c r="BV274" s="447"/>
    </row>
    <row r="275" spans="1:74" s="1" customFormat="1" ht="18" customHeight="1" thickTop="1" thickBot="1">
      <c r="A275" s="522">
        <v>88</v>
      </c>
      <c r="B275" s="570" t="s">
        <v>1224</v>
      </c>
      <c r="C275" s="572"/>
      <c r="D275" s="572" t="str">
        <f>IF(C275&gt;0,VLOOKUP(C275,女子登録情報!$A$1:$H$2000,3,0),"")</f>
        <v/>
      </c>
      <c r="E275" s="572" t="str">
        <f>IF(C275&gt;0,VLOOKUP(C275,女子登録情報!$A$1:$H$2000,4,0),"")</f>
        <v/>
      </c>
      <c r="F275" s="337" t="str">
        <f>IF(C275&gt;0,VLOOKUP(C275,女子登録情報!$A$1:$H$2000,8,0),"")</f>
        <v/>
      </c>
      <c r="G275" s="553" t="e">
        <f>IF(F276&gt;0,VLOOKUP(F276,女子登録情報!$M$2:$N$48,2,0),"")</f>
        <v>#N/A</v>
      </c>
      <c r="H275" s="553" t="str">
        <f t="shared" ref="H275" si="1261">IF(C275&gt;0,TEXT(C275,"100000000"),"000000000")</f>
        <v>000000000</v>
      </c>
      <c r="I275" s="338" t="s">
        <v>26</v>
      </c>
      <c r="J275" s="339"/>
      <c r="K275" s="340" t="str">
        <f>IF(J275&gt;0,VLOOKUP(J275,女子登録情報!$J$1:$K$22,2,0),"")</f>
        <v/>
      </c>
      <c r="L275" s="338" t="s">
        <v>29</v>
      </c>
      <c r="M275" s="185"/>
      <c r="N275" s="341" t="str">
        <f t="shared" si="1219"/>
        <v/>
      </c>
      <c r="O275" s="342"/>
      <c r="P275" s="540"/>
      <c r="Q275" s="541"/>
      <c r="R275" s="542"/>
      <c r="S275" s="556"/>
      <c r="T275" s="559"/>
      <c r="W275" s="168">
        <f t="shared" si="1228"/>
        <v>0</v>
      </c>
      <c r="X275" s="447" t="str">
        <f t="shared" ref="X275" si="1262">IF(C275="","",C275)</f>
        <v/>
      </c>
      <c r="Y275" s="145" t="str">
        <f t="shared" si="1220"/>
        <v/>
      </c>
      <c r="Z275" s="145" t="str">
        <f t="shared" si="1221"/>
        <v/>
      </c>
      <c r="AA275" s="145" t="str">
        <f t="shared" si="1222"/>
        <v/>
      </c>
      <c r="AB275" s="145" t="str">
        <f t="shared" si="1223"/>
        <v/>
      </c>
      <c r="AC275" s="178">
        <f t="shared" si="1229"/>
        <v>0</v>
      </c>
      <c r="AD275" s="178" t="str">
        <f t="shared" ref="AD275" si="1263">IF(D275="","",D275)</f>
        <v/>
      </c>
      <c r="AE275" s="145" t="str">
        <f t="shared" si="1230"/>
        <v/>
      </c>
      <c r="AF275" s="145" t="str">
        <f t="shared" si="1231"/>
        <v/>
      </c>
      <c r="AG275" s="182" t="str">
        <f t="shared" si="1232"/>
        <v/>
      </c>
      <c r="AH275" s="164">
        <f t="shared" si="1233"/>
        <v>0</v>
      </c>
      <c r="AJ275" s="164">
        <f t="shared" si="1234"/>
        <v>0</v>
      </c>
      <c r="AK275" s="164" t="str">
        <f t="shared" si="1235"/>
        <v>00000</v>
      </c>
      <c r="AL275" s="188" t="str">
        <f t="shared" si="1236"/>
        <v>0秒0</v>
      </c>
      <c r="AM275" s="189">
        <f t="shared" si="1237"/>
        <v>0</v>
      </c>
      <c r="AN275" s="189" t="str">
        <f t="shared" si="1238"/>
        <v>0</v>
      </c>
      <c r="AO275" s="189" t="str">
        <f t="shared" si="1239"/>
        <v>0</v>
      </c>
      <c r="AP275" s="189" t="str">
        <f t="shared" si="1240"/>
        <v>0m</v>
      </c>
      <c r="AQ275" s="189" t="str">
        <f t="shared" si="1241"/>
        <v>点</v>
      </c>
      <c r="AR275" s="164">
        <f t="shared" si="1242"/>
        <v>0</v>
      </c>
      <c r="AS275" s="144" t="str">
        <f t="shared" si="1243"/>
        <v/>
      </c>
      <c r="AT275" s="164">
        <f t="shared" si="1244"/>
        <v>0</v>
      </c>
      <c r="AU275" s="164">
        <f t="shared" si="1245"/>
        <v>0</v>
      </c>
      <c r="AV275" s="164">
        <f t="shared" si="1246"/>
        <v>0</v>
      </c>
      <c r="AW275" s="457">
        <f>IF(S275="",0,COUNTA($S$14:S277))</f>
        <v>0</v>
      </c>
      <c r="AX275" s="457">
        <f>IF(T275="",0,COUNTA($T$14:T277))</f>
        <v>0</v>
      </c>
      <c r="AY275" s="454">
        <f>IF(OR($K275="20200",$K276="20200",$K277="20200"),COUNTIF($K$14:K277,"20200"),0)</f>
        <v>0</v>
      </c>
      <c r="AZ275" s="574">
        <f>IF($AY275=0,0,INDEX($M275:$M277,MATCH("20200",$K275:$K277,0),1))</f>
        <v>0</v>
      </c>
      <c r="BA275" s="145" t="str">
        <f t="shared" si="1225"/>
        <v/>
      </c>
      <c r="BB275" s="145" t="str">
        <f t="shared" si="1226"/>
        <v/>
      </c>
      <c r="BC275" s="145" t="str">
        <f t="shared" si="1227"/>
        <v/>
      </c>
      <c r="BD275" s="203" t="str">
        <f>IF(J275="","",COUNTIF($BC$14:BC275,BC275))</f>
        <v/>
      </c>
      <c r="BE275" s="1" t="str">
        <f t="shared" si="1247"/>
        <v/>
      </c>
      <c r="BF275" s="447" t="str">
        <f>IF(D275="","",COUNTIF($AD$14:AD275,AD275))</f>
        <v/>
      </c>
      <c r="BG275" s="447">
        <f t="shared" ref="BG275" si="1264">IF(BF275=1,BF275,0)</f>
        <v>0</v>
      </c>
      <c r="BH275" s="447" t="str">
        <f t="shared" ref="BH275:BJ275" si="1265">IF(D275="","",$BL275)</f>
        <v/>
      </c>
      <c r="BI275" s="447" t="str">
        <f t="shared" si="1265"/>
        <v/>
      </c>
      <c r="BJ275" s="447" t="str">
        <f t="shared" si="1265"/>
        <v/>
      </c>
      <c r="BK275" s="448" t="str">
        <f t="shared" ref="BK275" si="1266">IFERROR(IF(G275="","",BL275),"")</f>
        <v/>
      </c>
      <c r="BL275" s="447">
        <v>88</v>
      </c>
      <c r="BM275" s="447">
        <f t="shared" ref="BM275" si="1267">IF(C275&gt;0,"",IF(COUNTIF(BH275:BK277,BL275)=4,"",1))</f>
        <v>1</v>
      </c>
      <c r="BP275" s="448" t="str">
        <f t="shared" ref="BP275" si="1268">IF(AD275="","",IF(AND(COUNTA(J275:J277)=0,COUNTA(S275:T277)=0),1,""))</f>
        <v/>
      </c>
      <c r="BQ275" s="447">
        <f t="shared" ref="BQ275" si="1269">IF(AND($AD275="",COUNTA(S275)&gt;0),1,0)</f>
        <v>0</v>
      </c>
      <c r="BR275" s="447">
        <f t="shared" ref="BR275" si="1270">IF(AND($AD275="",COUNTA(T275)&gt;0),1,0)</f>
        <v>0</v>
      </c>
      <c r="BS275" s="447" t="str">
        <f t="shared" ref="BS275" si="1271">D275&amp;"-"&amp;S275</f>
        <v>-</v>
      </c>
      <c r="BT275" s="447" t="str">
        <f>IF(S275="","",COUNTIF($BS$14:BS275,BS275))</f>
        <v/>
      </c>
      <c r="BU275" s="447" t="str">
        <f t="shared" ref="BU275" si="1272">D275&amp;"-"&amp;T275</f>
        <v>-</v>
      </c>
      <c r="BV275" s="447" t="str">
        <f>IF(T275="","",COUNTIF($BU$14:BU275,BU275))</f>
        <v/>
      </c>
    </row>
    <row r="276" spans="1:74" s="1" customFormat="1" ht="18" customHeight="1" thickBot="1">
      <c r="A276" s="523"/>
      <c r="B276" s="571"/>
      <c r="C276" s="573"/>
      <c r="D276" s="573"/>
      <c r="E276" s="573"/>
      <c r="F276" s="343" t="str">
        <f>IF(C275&gt;0,VLOOKUP(C275,女子登録情報!$A$1:$H$2000,5,0),"")</f>
        <v/>
      </c>
      <c r="G276" s="554"/>
      <c r="H276" s="554"/>
      <c r="I276" s="344" t="s">
        <v>30</v>
      </c>
      <c r="J276" s="339"/>
      <c r="K276" s="340" t="str">
        <f>IF(J276&gt;0,VLOOKUP(J276,女子登録情報!$J$1:$K$22,2,0),"")</f>
        <v/>
      </c>
      <c r="L276" s="344" t="s">
        <v>31</v>
      </c>
      <c r="M276" s="345"/>
      <c r="N276" s="341" t="str">
        <f t="shared" si="1219"/>
        <v/>
      </c>
      <c r="O276" s="342"/>
      <c r="P276" s="562"/>
      <c r="Q276" s="563"/>
      <c r="R276" s="564"/>
      <c r="S276" s="557"/>
      <c r="T276" s="560"/>
      <c r="W276" s="168">
        <f t="shared" si="1228"/>
        <v>0</v>
      </c>
      <c r="X276" s="447"/>
      <c r="Y276" s="145" t="str">
        <f t="shared" si="1220"/>
        <v/>
      </c>
      <c r="Z276" s="145" t="str">
        <f t="shared" si="1221"/>
        <v/>
      </c>
      <c r="AA276" s="145" t="str">
        <f t="shared" si="1222"/>
        <v/>
      </c>
      <c r="AB276" s="145" t="str">
        <f t="shared" si="1223"/>
        <v/>
      </c>
      <c r="AC276" s="178">
        <f t="shared" si="1229"/>
        <v>0</v>
      </c>
      <c r="AD276" s="178" t="str">
        <f t="shared" ref="AD276:AD277" si="1273">AD275</f>
        <v/>
      </c>
      <c r="AE276" s="145" t="str">
        <f t="shared" si="1230"/>
        <v/>
      </c>
      <c r="AF276" s="145" t="str">
        <f t="shared" si="1231"/>
        <v/>
      </c>
      <c r="AG276" s="182" t="str">
        <f t="shared" si="1232"/>
        <v/>
      </c>
      <c r="AH276" s="164">
        <f t="shared" si="1233"/>
        <v>0</v>
      </c>
      <c r="AJ276" s="164">
        <f t="shared" si="1234"/>
        <v>0</v>
      </c>
      <c r="AK276" s="164" t="str">
        <f t="shared" si="1235"/>
        <v>00000</v>
      </c>
      <c r="AL276" s="188" t="str">
        <f t="shared" si="1236"/>
        <v>0秒0</v>
      </c>
      <c r="AM276" s="189">
        <f t="shared" si="1237"/>
        <v>0</v>
      </c>
      <c r="AN276" s="189" t="str">
        <f t="shared" si="1238"/>
        <v>0</v>
      </c>
      <c r="AO276" s="189" t="str">
        <f t="shared" si="1239"/>
        <v>0</v>
      </c>
      <c r="AP276" s="189" t="str">
        <f t="shared" si="1240"/>
        <v>0m</v>
      </c>
      <c r="AQ276" s="189" t="str">
        <f t="shared" si="1241"/>
        <v>点</v>
      </c>
      <c r="AR276" s="164">
        <f t="shared" si="1242"/>
        <v>0</v>
      </c>
      <c r="AS276" s="144" t="str">
        <f t="shared" si="1243"/>
        <v/>
      </c>
      <c r="AT276" s="164">
        <f t="shared" si="1244"/>
        <v>0</v>
      </c>
      <c r="AU276" s="164">
        <f t="shared" si="1245"/>
        <v>0</v>
      </c>
      <c r="AV276" s="164">
        <f t="shared" si="1246"/>
        <v>0</v>
      </c>
      <c r="AW276" s="458"/>
      <c r="AX276" s="458"/>
      <c r="AY276" s="455"/>
      <c r="AZ276" s="575"/>
      <c r="BA276" s="145" t="str">
        <f t="shared" si="1225"/>
        <v/>
      </c>
      <c r="BB276" s="145" t="str">
        <f t="shared" si="1226"/>
        <v/>
      </c>
      <c r="BC276" s="145" t="str">
        <f t="shared" si="1227"/>
        <v/>
      </c>
      <c r="BD276" s="203" t="str">
        <f>IF(J276="","",COUNTIF($BC$14:BC276,BC276))</f>
        <v/>
      </c>
      <c r="BE276" s="1" t="str">
        <f t="shared" si="1247"/>
        <v/>
      </c>
      <c r="BF276" s="447"/>
      <c r="BG276" s="447"/>
      <c r="BH276" s="447"/>
      <c r="BI276" s="447"/>
      <c r="BJ276" s="447"/>
      <c r="BK276" s="449"/>
      <c r="BL276" s="447"/>
      <c r="BM276" s="447"/>
      <c r="BP276" s="449"/>
      <c r="BQ276" s="447"/>
      <c r="BR276" s="447"/>
      <c r="BS276" s="447"/>
      <c r="BT276" s="447"/>
      <c r="BU276" s="447"/>
      <c r="BV276" s="447"/>
    </row>
    <row r="277" spans="1:74" s="1" customFormat="1" ht="18" customHeight="1" thickBot="1">
      <c r="A277" s="524"/>
      <c r="B277" s="346" t="s">
        <v>32</v>
      </c>
      <c r="C277" s="347"/>
      <c r="D277" s="355"/>
      <c r="E277" s="355"/>
      <c r="F277" s="356"/>
      <c r="G277" s="555"/>
      <c r="H277" s="555"/>
      <c r="I277" s="348" t="s">
        <v>33</v>
      </c>
      <c r="J277" s="349"/>
      <c r="K277" s="340" t="str">
        <f>IF(J277&gt;0,VLOOKUP(J277,女子登録情報!$J$1:$K$22,2,0),"")</f>
        <v/>
      </c>
      <c r="L277" s="350" t="s">
        <v>34</v>
      </c>
      <c r="M277" s="351"/>
      <c r="N277" s="341" t="str">
        <f t="shared" si="1219"/>
        <v/>
      </c>
      <c r="O277" s="352"/>
      <c r="P277" s="567"/>
      <c r="Q277" s="568"/>
      <c r="R277" s="569"/>
      <c r="S277" s="558"/>
      <c r="T277" s="561"/>
      <c r="W277" s="168">
        <f t="shared" si="1228"/>
        <v>0</v>
      </c>
      <c r="X277" s="447"/>
      <c r="Y277" s="145" t="str">
        <f t="shared" si="1220"/>
        <v/>
      </c>
      <c r="Z277" s="145" t="str">
        <f t="shared" si="1221"/>
        <v/>
      </c>
      <c r="AA277" s="145" t="str">
        <f t="shared" si="1222"/>
        <v/>
      </c>
      <c r="AB277" s="145" t="str">
        <f t="shared" si="1223"/>
        <v/>
      </c>
      <c r="AC277" s="178">
        <f t="shared" si="1229"/>
        <v>0</v>
      </c>
      <c r="AD277" s="178" t="str">
        <f t="shared" si="1273"/>
        <v/>
      </c>
      <c r="AE277" s="145" t="str">
        <f t="shared" si="1230"/>
        <v/>
      </c>
      <c r="AF277" s="145" t="str">
        <f t="shared" si="1231"/>
        <v/>
      </c>
      <c r="AG277" s="182" t="str">
        <f t="shared" si="1232"/>
        <v/>
      </c>
      <c r="AH277" s="164">
        <f t="shared" si="1233"/>
        <v>0</v>
      </c>
      <c r="AJ277" s="164">
        <f t="shared" si="1234"/>
        <v>0</v>
      </c>
      <c r="AK277" s="164" t="str">
        <f t="shared" si="1235"/>
        <v>00000</v>
      </c>
      <c r="AL277" s="188" t="str">
        <f t="shared" si="1236"/>
        <v>0秒0</v>
      </c>
      <c r="AM277" s="189">
        <f t="shared" si="1237"/>
        <v>0</v>
      </c>
      <c r="AN277" s="189" t="str">
        <f t="shared" si="1238"/>
        <v>0</v>
      </c>
      <c r="AO277" s="189" t="str">
        <f t="shared" si="1239"/>
        <v>0</v>
      </c>
      <c r="AP277" s="189" t="str">
        <f t="shared" si="1240"/>
        <v>0m</v>
      </c>
      <c r="AQ277" s="189" t="str">
        <f t="shared" si="1241"/>
        <v>点</v>
      </c>
      <c r="AR277" s="164">
        <f t="shared" si="1242"/>
        <v>0</v>
      </c>
      <c r="AS277" s="144" t="str">
        <f t="shared" si="1243"/>
        <v/>
      </c>
      <c r="AT277" s="164">
        <f t="shared" si="1244"/>
        <v>0</v>
      </c>
      <c r="AU277" s="164">
        <f t="shared" si="1245"/>
        <v>0</v>
      </c>
      <c r="AV277" s="164">
        <f t="shared" si="1246"/>
        <v>0</v>
      </c>
      <c r="AW277" s="459"/>
      <c r="AX277" s="459"/>
      <c r="AY277" s="456"/>
      <c r="AZ277" s="576"/>
      <c r="BA277" s="145" t="str">
        <f t="shared" si="1225"/>
        <v/>
      </c>
      <c r="BB277" s="145" t="str">
        <f t="shared" si="1226"/>
        <v/>
      </c>
      <c r="BC277" s="145" t="str">
        <f t="shared" si="1227"/>
        <v/>
      </c>
      <c r="BD277" s="203" t="str">
        <f>IF(J277="","",COUNTIF($BC$14:BC277,BC277))</f>
        <v/>
      </c>
      <c r="BE277" s="1" t="str">
        <f t="shared" si="1247"/>
        <v/>
      </c>
      <c r="BF277" s="447"/>
      <c r="BG277" s="447"/>
      <c r="BH277" s="447"/>
      <c r="BI277" s="447"/>
      <c r="BJ277" s="447"/>
      <c r="BK277" s="450"/>
      <c r="BL277" s="447"/>
      <c r="BM277" s="447"/>
      <c r="BP277" s="450"/>
      <c r="BQ277" s="447"/>
      <c r="BR277" s="447"/>
      <c r="BS277" s="447"/>
      <c r="BT277" s="447"/>
      <c r="BU277" s="447"/>
      <c r="BV277" s="447"/>
    </row>
    <row r="278" spans="1:74" s="1" customFormat="1" ht="18" customHeight="1" thickTop="1" thickBot="1">
      <c r="A278" s="522">
        <v>89</v>
      </c>
      <c r="B278" s="570" t="s">
        <v>1224</v>
      </c>
      <c r="C278" s="572"/>
      <c r="D278" s="572" t="str">
        <f>IF(C278&gt;0,VLOOKUP(C278,女子登録情報!$A$1:$H$2000,3,0),"")</f>
        <v/>
      </c>
      <c r="E278" s="572" t="str">
        <f>IF(C278&gt;0,VLOOKUP(C278,女子登録情報!$A$1:$H$2000,4,0),"")</f>
        <v/>
      </c>
      <c r="F278" s="337" t="str">
        <f>IF(C278&gt;0,VLOOKUP(C278,女子登録情報!$A$1:$H$2000,8,0),"")</f>
        <v/>
      </c>
      <c r="G278" s="553" t="e">
        <f>IF(F279&gt;0,VLOOKUP(F279,女子登録情報!$M$2:$N$48,2,0),"")</f>
        <v>#N/A</v>
      </c>
      <c r="H278" s="553" t="str">
        <f t="shared" ref="H278" si="1274">IF(C278&gt;0,TEXT(C278,"100000000"),"000000000")</f>
        <v>000000000</v>
      </c>
      <c r="I278" s="338" t="s">
        <v>26</v>
      </c>
      <c r="J278" s="339"/>
      <c r="K278" s="340" t="str">
        <f>IF(J278&gt;0,VLOOKUP(J278,女子登録情報!$J$1:$K$22,2,0),"")</f>
        <v/>
      </c>
      <c r="L278" s="338" t="s">
        <v>29</v>
      </c>
      <c r="M278" s="185"/>
      <c r="N278" s="341" t="str">
        <f t="shared" si="1219"/>
        <v/>
      </c>
      <c r="O278" s="342"/>
      <c r="P278" s="540"/>
      <c r="Q278" s="541"/>
      <c r="R278" s="542"/>
      <c r="S278" s="556"/>
      <c r="T278" s="559"/>
      <c r="W278" s="168">
        <f t="shared" si="1228"/>
        <v>0</v>
      </c>
      <c r="X278" s="447" t="str">
        <f t="shared" ref="X278" si="1275">IF(C278="","",C278)</f>
        <v/>
      </c>
      <c r="Y278" s="145" t="str">
        <f t="shared" si="1220"/>
        <v/>
      </c>
      <c r="Z278" s="145" t="str">
        <f t="shared" si="1221"/>
        <v/>
      </c>
      <c r="AA278" s="145" t="str">
        <f t="shared" si="1222"/>
        <v/>
      </c>
      <c r="AB278" s="145" t="str">
        <f t="shared" si="1223"/>
        <v/>
      </c>
      <c r="AC278" s="178">
        <f t="shared" si="1229"/>
        <v>0</v>
      </c>
      <c r="AD278" s="178" t="str">
        <f t="shared" ref="AD278" si="1276">IF(D278="","",D278)</f>
        <v/>
      </c>
      <c r="AE278" s="145" t="str">
        <f t="shared" si="1230"/>
        <v/>
      </c>
      <c r="AF278" s="145" t="str">
        <f t="shared" si="1231"/>
        <v/>
      </c>
      <c r="AG278" s="182" t="str">
        <f t="shared" si="1232"/>
        <v/>
      </c>
      <c r="AH278" s="164">
        <f t="shared" si="1233"/>
        <v>0</v>
      </c>
      <c r="AJ278" s="164">
        <f t="shared" si="1234"/>
        <v>0</v>
      </c>
      <c r="AK278" s="164" t="str">
        <f t="shared" si="1235"/>
        <v>00000</v>
      </c>
      <c r="AL278" s="188" t="str">
        <f t="shared" si="1236"/>
        <v>0秒0</v>
      </c>
      <c r="AM278" s="189">
        <f t="shared" si="1237"/>
        <v>0</v>
      </c>
      <c r="AN278" s="189" t="str">
        <f t="shared" si="1238"/>
        <v>0</v>
      </c>
      <c r="AO278" s="189" t="str">
        <f t="shared" si="1239"/>
        <v>0</v>
      </c>
      <c r="AP278" s="189" t="str">
        <f t="shared" si="1240"/>
        <v>0m</v>
      </c>
      <c r="AQ278" s="189" t="str">
        <f t="shared" si="1241"/>
        <v>点</v>
      </c>
      <c r="AR278" s="164">
        <f t="shared" si="1242"/>
        <v>0</v>
      </c>
      <c r="AS278" s="144" t="str">
        <f t="shared" si="1243"/>
        <v/>
      </c>
      <c r="AT278" s="164">
        <f t="shared" si="1244"/>
        <v>0</v>
      </c>
      <c r="AU278" s="164">
        <f t="shared" si="1245"/>
        <v>0</v>
      </c>
      <c r="AV278" s="164">
        <f t="shared" si="1246"/>
        <v>0</v>
      </c>
      <c r="AW278" s="457">
        <f>IF(S278="",0,COUNTA($S$14:S280))</f>
        <v>0</v>
      </c>
      <c r="AX278" s="457">
        <f>IF(T278="",0,COUNTA($T$14:T280))</f>
        <v>0</v>
      </c>
      <c r="AY278" s="454">
        <f>IF(OR($K278="20200",$K279="20200",$K280="20200"),COUNTIF($K$14:K280,"20200"),0)</f>
        <v>0</v>
      </c>
      <c r="AZ278" s="574">
        <f>IF($AY278=0,0,INDEX($M278:$M280,MATCH("20200",$K278:$K280,0),1))</f>
        <v>0</v>
      </c>
      <c r="BA278" s="145" t="str">
        <f t="shared" si="1225"/>
        <v/>
      </c>
      <c r="BB278" s="145" t="str">
        <f t="shared" si="1226"/>
        <v/>
      </c>
      <c r="BC278" s="145" t="str">
        <f t="shared" si="1227"/>
        <v/>
      </c>
      <c r="BD278" s="203" t="str">
        <f>IF(J278="","",COUNTIF($BC$14:BC278,BC278))</f>
        <v/>
      </c>
      <c r="BE278" s="1" t="str">
        <f t="shared" si="1247"/>
        <v/>
      </c>
      <c r="BF278" s="447" t="str">
        <f>IF(D278="","",COUNTIF($AD$14:AD278,AD278))</f>
        <v/>
      </c>
      <c r="BG278" s="447">
        <f t="shared" ref="BG278" si="1277">IF(BF278=1,BF278,0)</f>
        <v>0</v>
      </c>
      <c r="BH278" s="447" t="str">
        <f t="shared" ref="BH278:BJ278" si="1278">IF(D278="","",$BL278)</f>
        <v/>
      </c>
      <c r="BI278" s="447" t="str">
        <f t="shared" si="1278"/>
        <v/>
      </c>
      <c r="BJ278" s="447" t="str">
        <f t="shared" si="1278"/>
        <v/>
      </c>
      <c r="BK278" s="448" t="str">
        <f t="shared" ref="BK278" si="1279">IFERROR(IF(G278="","",BL278),"")</f>
        <v/>
      </c>
      <c r="BL278" s="447">
        <v>89</v>
      </c>
      <c r="BM278" s="447">
        <f t="shared" ref="BM278" si="1280">IF(C278&gt;0,"",IF(COUNTIF(BH278:BK280,BL278)=4,"",1))</f>
        <v>1</v>
      </c>
      <c r="BP278" s="448" t="str">
        <f t="shared" ref="BP278" si="1281">IF(AD278="","",IF(AND(COUNTA(J278:J280)=0,COUNTA(S278:T280)=0),1,""))</f>
        <v/>
      </c>
      <c r="BQ278" s="447">
        <f t="shared" ref="BQ278" si="1282">IF(AND($AD278="",COUNTA(S278)&gt;0),1,0)</f>
        <v>0</v>
      </c>
      <c r="BR278" s="447">
        <f t="shared" ref="BR278" si="1283">IF(AND($AD278="",COUNTA(T278)&gt;0),1,0)</f>
        <v>0</v>
      </c>
      <c r="BS278" s="447" t="str">
        <f t="shared" ref="BS278" si="1284">D278&amp;"-"&amp;S278</f>
        <v>-</v>
      </c>
      <c r="BT278" s="447" t="str">
        <f>IF(S278="","",COUNTIF($BS$14:BS278,BS278))</f>
        <v/>
      </c>
      <c r="BU278" s="447" t="str">
        <f t="shared" ref="BU278" si="1285">D278&amp;"-"&amp;T278</f>
        <v>-</v>
      </c>
      <c r="BV278" s="447" t="str">
        <f>IF(T278="","",COUNTIF($BU$14:BU278,BU278))</f>
        <v/>
      </c>
    </row>
    <row r="279" spans="1:74" s="1" customFormat="1" ht="18" customHeight="1" thickBot="1">
      <c r="A279" s="523"/>
      <c r="B279" s="571"/>
      <c r="C279" s="573"/>
      <c r="D279" s="573"/>
      <c r="E279" s="573"/>
      <c r="F279" s="343" t="str">
        <f>IF(C278&gt;0,VLOOKUP(C278,女子登録情報!$A$1:$H$2000,5,0),"")</f>
        <v/>
      </c>
      <c r="G279" s="554"/>
      <c r="H279" s="554"/>
      <c r="I279" s="344" t="s">
        <v>30</v>
      </c>
      <c r="J279" s="339"/>
      <c r="K279" s="340" t="str">
        <f>IF(J279&gt;0,VLOOKUP(J279,女子登録情報!$J$1:$K$22,2,0),"")</f>
        <v/>
      </c>
      <c r="L279" s="344" t="s">
        <v>31</v>
      </c>
      <c r="M279" s="345"/>
      <c r="N279" s="341" t="str">
        <f t="shared" si="1219"/>
        <v/>
      </c>
      <c r="O279" s="342"/>
      <c r="P279" s="562"/>
      <c r="Q279" s="563"/>
      <c r="R279" s="564"/>
      <c r="S279" s="557"/>
      <c r="T279" s="560"/>
      <c r="W279" s="168">
        <f t="shared" si="1228"/>
        <v>0</v>
      </c>
      <c r="X279" s="447"/>
      <c r="Y279" s="145" t="str">
        <f t="shared" si="1220"/>
        <v/>
      </c>
      <c r="Z279" s="145" t="str">
        <f t="shared" si="1221"/>
        <v/>
      </c>
      <c r="AA279" s="145" t="str">
        <f t="shared" si="1222"/>
        <v/>
      </c>
      <c r="AB279" s="145" t="str">
        <f t="shared" si="1223"/>
        <v/>
      </c>
      <c r="AC279" s="178">
        <f t="shared" si="1229"/>
        <v>0</v>
      </c>
      <c r="AD279" s="178" t="str">
        <f t="shared" ref="AD279:AD280" si="1286">AD278</f>
        <v/>
      </c>
      <c r="AE279" s="145" t="str">
        <f t="shared" si="1230"/>
        <v/>
      </c>
      <c r="AF279" s="145" t="str">
        <f t="shared" si="1231"/>
        <v/>
      </c>
      <c r="AG279" s="182" t="str">
        <f t="shared" si="1232"/>
        <v/>
      </c>
      <c r="AH279" s="164">
        <f t="shared" si="1233"/>
        <v>0</v>
      </c>
      <c r="AJ279" s="164">
        <f t="shared" si="1234"/>
        <v>0</v>
      </c>
      <c r="AK279" s="164" t="str">
        <f t="shared" si="1235"/>
        <v>00000</v>
      </c>
      <c r="AL279" s="188" t="str">
        <f t="shared" si="1236"/>
        <v>0秒0</v>
      </c>
      <c r="AM279" s="189">
        <f t="shared" si="1237"/>
        <v>0</v>
      </c>
      <c r="AN279" s="189" t="str">
        <f t="shared" si="1238"/>
        <v>0</v>
      </c>
      <c r="AO279" s="189" t="str">
        <f t="shared" si="1239"/>
        <v>0</v>
      </c>
      <c r="AP279" s="189" t="str">
        <f t="shared" si="1240"/>
        <v>0m</v>
      </c>
      <c r="AQ279" s="189" t="str">
        <f t="shared" si="1241"/>
        <v>点</v>
      </c>
      <c r="AR279" s="164">
        <f t="shared" si="1242"/>
        <v>0</v>
      </c>
      <c r="AS279" s="144" t="str">
        <f t="shared" si="1243"/>
        <v/>
      </c>
      <c r="AT279" s="164">
        <f t="shared" si="1244"/>
        <v>0</v>
      </c>
      <c r="AU279" s="164">
        <f t="shared" si="1245"/>
        <v>0</v>
      </c>
      <c r="AV279" s="164">
        <f t="shared" si="1246"/>
        <v>0</v>
      </c>
      <c r="AW279" s="458"/>
      <c r="AX279" s="458"/>
      <c r="AY279" s="455"/>
      <c r="AZ279" s="575"/>
      <c r="BA279" s="145" t="str">
        <f t="shared" si="1225"/>
        <v/>
      </c>
      <c r="BB279" s="145" t="str">
        <f t="shared" si="1226"/>
        <v/>
      </c>
      <c r="BC279" s="145" t="str">
        <f t="shared" si="1227"/>
        <v/>
      </c>
      <c r="BD279" s="203" t="str">
        <f>IF(J279="","",COUNTIF($BC$14:BC279,BC279))</f>
        <v/>
      </c>
      <c r="BE279" s="1" t="str">
        <f t="shared" si="1247"/>
        <v/>
      </c>
      <c r="BF279" s="447"/>
      <c r="BG279" s="447"/>
      <c r="BH279" s="447"/>
      <c r="BI279" s="447"/>
      <c r="BJ279" s="447"/>
      <c r="BK279" s="449"/>
      <c r="BL279" s="447"/>
      <c r="BM279" s="447"/>
      <c r="BP279" s="449"/>
      <c r="BQ279" s="447"/>
      <c r="BR279" s="447"/>
      <c r="BS279" s="447"/>
      <c r="BT279" s="447"/>
      <c r="BU279" s="447"/>
      <c r="BV279" s="447"/>
    </row>
    <row r="280" spans="1:74" s="1" customFormat="1" ht="18" customHeight="1" thickBot="1">
      <c r="A280" s="524"/>
      <c r="B280" s="346" t="s">
        <v>32</v>
      </c>
      <c r="C280" s="347"/>
      <c r="D280" s="355"/>
      <c r="E280" s="355"/>
      <c r="F280" s="356"/>
      <c r="G280" s="555"/>
      <c r="H280" s="555"/>
      <c r="I280" s="348" t="s">
        <v>33</v>
      </c>
      <c r="J280" s="349"/>
      <c r="K280" s="340" t="str">
        <f>IF(J280&gt;0,VLOOKUP(J280,女子登録情報!$J$1:$K$22,2,0),"")</f>
        <v/>
      </c>
      <c r="L280" s="350" t="s">
        <v>34</v>
      </c>
      <c r="M280" s="351"/>
      <c r="N280" s="341" t="str">
        <f t="shared" si="1219"/>
        <v/>
      </c>
      <c r="O280" s="352"/>
      <c r="P280" s="567"/>
      <c r="Q280" s="568"/>
      <c r="R280" s="569"/>
      <c r="S280" s="558"/>
      <c r="T280" s="561"/>
      <c r="W280" s="168">
        <f t="shared" si="1228"/>
        <v>0</v>
      </c>
      <c r="X280" s="447"/>
      <c r="Y280" s="145" t="str">
        <f t="shared" si="1220"/>
        <v/>
      </c>
      <c r="Z280" s="145" t="str">
        <f t="shared" si="1221"/>
        <v/>
      </c>
      <c r="AA280" s="145" t="str">
        <f t="shared" si="1222"/>
        <v/>
      </c>
      <c r="AB280" s="145" t="str">
        <f t="shared" si="1223"/>
        <v/>
      </c>
      <c r="AC280" s="178">
        <f t="shared" si="1229"/>
        <v>0</v>
      </c>
      <c r="AD280" s="178" t="str">
        <f t="shared" si="1286"/>
        <v/>
      </c>
      <c r="AE280" s="145" t="str">
        <f t="shared" si="1230"/>
        <v/>
      </c>
      <c r="AF280" s="145" t="str">
        <f t="shared" si="1231"/>
        <v/>
      </c>
      <c r="AG280" s="182" t="str">
        <f t="shared" si="1232"/>
        <v/>
      </c>
      <c r="AH280" s="164">
        <f t="shared" si="1233"/>
        <v>0</v>
      </c>
      <c r="AJ280" s="164">
        <f t="shared" si="1234"/>
        <v>0</v>
      </c>
      <c r="AK280" s="164" t="str">
        <f t="shared" si="1235"/>
        <v>00000</v>
      </c>
      <c r="AL280" s="188" t="str">
        <f t="shared" si="1236"/>
        <v>0秒0</v>
      </c>
      <c r="AM280" s="189">
        <f t="shared" si="1237"/>
        <v>0</v>
      </c>
      <c r="AN280" s="189" t="str">
        <f t="shared" si="1238"/>
        <v>0</v>
      </c>
      <c r="AO280" s="189" t="str">
        <f t="shared" si="1239"/>
        <v>0</v>
      </c>
      <c r="AP280" s="189" t="str">
        <f t="shared" si="1240"/>
        <v>0m</v>
      </c>
      <c r="AQ280" s="189" t="str">
        <f t="shared" si="1241"/>
        <v>点</v>
      </c>
      <c r="AR280" s="164">
        <f t="shared" si="1242"/>
        <v>0</v>
      </c>
      <c r="AS280" s="144" t="str">
        <f t="shared" si="1243"/>
        <v/>
      </c>
      <c r="AT280" s="164">
        <f t="shared" si="1244"/>
        <v>0</v>
      </c>
      <c r="AU280" s="164">
        <f t="shared" si="1245"/>
        <v>0</v>
      </c>
      <c r="AV280" s="164">
        <f t="shared" si="1246"/>
        <v>0</v>
      </c>
      <c r="AW280" s="459"/>
      <c r="AX280" s="459"/>
      <c r="AY280" s="456"/>
      <c r="AZ280" s="576"/>
      <c r="BA280" s="145" t="str">
        <f t="shared" si="1225"/>
        <v/>
      </c>
      <c r="BB280" s="145" t="str">
        <f t="shared" si="1226"/>
        <v/>
      </c>
      <c r="BC280" s="145" t="str">
        <f t="shared" si="1227"/>
        <v/>
      </c>
      <c r="BD280" s="203" t="str">
        <f>IF(J280="","",COUNTIF($BC$14:BC280,BC280))</f>
        <v/>
      </c>
      <c r="BE280" s="1" t="str">
        <f t="shared" si="1247"/>
        <v/>
      </c>
      <c r="BF280" s="447"/>
      <c r="BG280" s="447"/>
      <c r="BH280" s="447"/>
      <c r="BI280" s="447"/>
      <c r="BJ280" s="447"/>
      <c r="BK280" s="450"/>
      <c r="BL280" s="447"/>
      <c r="BM280" s="447"/>
      <c r="BP280" s="450"/>
      <c r="BQ280" s="447"/>
      <c r="BR280" s="447"/>
      <c r="BS280" s="447"/>
      <c r="BT280" s="447"/>
      <c r="BU280" s="447"/>
      <c r="BV280" s="447"/>
    </row>
    <row r="281" spans="1:74" s="1" customFormat="1" ht="18" customHeight="1" thickTop="1" thickBot="1">
      <c r="A281" s="522">
        <v>90</v>
      </c>
      <c r="B281" s="570" t="s">
        <v>1224</v>
      </c>
      <c r="C281" s="572"/>
      <c r="D281" s="572" t="str">
        <f>IF(C281&gt;0,VLOOKUP(C281,女子登録情報!$A$1:$H$2000,3,0),"")</f>
        <v/>
      </c>
      <c r="E281" s="572" t="str">
        <f>IF(C281&gt;0,VLOOKUP(C281,女子登録情報!$A$1:$H$2000,4,0),"")</f>
        <v/>
      </c>
      <c r="F281" s="337" t="str">
        <f>IF(C281&gt;0,VLOOKUP(C281,女子登録情報!$A$1:$H$2000,8,0),"")</f>
        <v/>
      </c>
      <c r="G281" s="553" t="e">
        <f>IF(F282&gt;0,VLOOKUP(F282,女子登録情報!$M$2:$N$48,2,0),"")</f>
        <v>#N/A</v>
      </c>
      <c r="H281" s="553" t="str">
        <f t="shared" ref="H281" si="1287">IF(C281&gt;0,TEXT(C281,"100000000"),"000000000")</f>
        <v>000000000</v>
      </c>
      <c r="I281" s="338" t="s">
        <v>26</v>
      </c>
      <c r="J281" s="339"/>
      <c r="K281" s="340" t="str">
        <f>IF(J281&gt;0,VLOOKUP(J281,女子登録情報!$J$1:$K$22,2,0),"")</f>
        <v/>
      </c>
      <c r="L281" s="338" t="s">
        <v>29</v>
      </c>
      <c r="M281" s="185"/>
      <c r="N281" s="341" t="str">
        <f t="shared" si="1219"/>
        <v/>
      </c>
      <c r="O281" s="342"/>
      <c r="P281" s="540"/>
      <c r="Q281" s="541"/>
      <c r="R281" s="542"/>
      <c r="S281" s="556"/>
      <c r="T281" s="559"/>
      <c r="W281" s="168">
        <f t="shared" si="1228"/>
        <v>0</v>
      </c>
      <c r="X281" s="447" t="str">
        <f t="shared" ref="X281" si="1288">IF(C281="","",C281)</f>
        <v/>
      </c>
      <c r="Y281" s="145" t="str">
        <f t="shared" si="1220"/>
        <v/>
      </c>
      <c r="Z281" s="145" t="str">
        <f t="shared" si="1221"/>
        <v/>
      </c>
      <c r="AA281" s="145" t="str">
        <f t="shared" si="1222"/>
        <v/>
      </c>
      <c r="AB281" s="145" t="str">
        <f t="shared" si="1223"/>
        <v/>
      </c>
      <c r="AC281" s="178">
        <f t="shared" si="1229"/>
        <v>0</v>
      </c>
      <c r="AD281" s="178" t="str">
        <f t="shared" ref="AD281" si="1289">IF(D281="","",D281)</f>
        <v/>
      </c>
      <c r="AE281" s="145" t="str">
        <f t="shared" si="1230"/>
        <v/>
      </c>
      <c r="AF281" s="145" t="str">
        <f t="shared" si="1231"/>
        <v/>
      </c>
      <c r="AG281" s="182" t="str">
        <f t="shared" si="1232"/>
        <v/>
      </c>
      <c r="AH281" s="164">
        <f t="shared" si="1233"/>
        <v>0</v>
      </c>
      <c r="AJ281" s="164">
        <f t="shared" si="1234"/>
        <v>0</v>
      </c>
      <c r="AK281" s="164" t="str">
        <f t="shared" si="1235"/>
        <v>00000</v>
      </c>
      <c r="AL281" s="188" t="str">
        <f t="shared" si="1236"/>
        <v>0秒0</v>
      </c>
      <c r="AM281" s="189">
        <f t="shared" si="1237"/>
        <v>0</v>
      </c>
      <c r="AN281" s="189" t="str">
        <f t="shared" si="1238"/>
        <v>0</v>
      </c>
      <c r="AO281" s="189" t="str">
        <f t="shared" si="1239"/>
        <v>0</v>
      </c>
      <c r="AP281" s="189" t="str">
        <f t="shared" si="1240"/>
        <v>0m</v>
      </c>
      <c r="AQ281" s="189" t="str">
        <f t="shared" si="1241"/>
        <v>点</v>
      </c>
      <c r="AR281" s="164">
        <f t="shared" si="1242"/>
        <v>0</v>
      </c>
      <c r="AS281" s="144" t="str">
        <f t="shared" si="1243"/>
        <v/>
      </c>
      <c r="AT281" s="164">
        <f t="shared" si="1244"/>
        <v>0</v>
      </c>
      <c r="AU281" s="164">
        <f t="shared" si="1245"/>
        <v>0</v>
      </c>
      <c r="AV281" s="164">
        <f t="shared" si="1246"/>
        <v>0</v>
      </c>
      <c r="AW281" s="457">
        <f>IF(S281="",0,COUNTA($S$14:S283))</f>
        <v>0</v>
      </c>
      <c r="AX281" s="457">
        <f>IF(T281="",0,COUNTA($T$14:T283))</f>
        <v>0</v>
      </c>
      <c r="AY281" s="454">
        <f>IF(OR($K281="20200",$K282="20200",$K283="20200"),COUNTIF($K$14:K283,"20200"),0)</f>
        <v>0</v>
      </c>
      <c r="AZ281" s="574">
        <f>IF($AY281=0,0,INDEX($M281:$M283,MATCH("20200",$K281:$K283,0),1))</f>
        <v>0</v>
      </c>
      <c r="BA281" s="145" t="str">
        <f t="shared" si="1225"/>
        <v/>
      </c>
      <c r="BB281" s="145" t="str">
        <f t="shared" si="1226"/>
        <v/>
      </c>
      <c r="BC281" s="145" t="str">
        <f t="shared" si="1227"/>
        <v/>
      </c>
      <c r="BD281" s="203" t="str">
        <f>IF(J281="","",COUNTIF($BC$14:BC281,BC281))</f>
        <v/>
      </c>
      <c r="BE281" s="1" t="str">
        <f t="shared" si="1247"/>
        <v/>
      </c>
      <c r="BF281" s="447" t="str">
        <f>IF(D281="","",COUNTIF($AD$14:AD281,AD281))</f>
        <v/>
      </c>
      <c r="BG281" s="447">
        <f t="shared" ref="BG281" si="1290">IF(BF281=1,BF281,0)</f>
        <v>0</v>
      </c>
      <c r="BH281" s="447" t="str">
        <f t="shared" ref="BH281:BJ281" si="1291">IF(D281="","",$BL281)</f>
        <v/>
      </c>
      <c r="BI281" s="447" t="str">
        <f t="shared" si="1291"/>
        <v/>
      </c>
      <c r="BJ281" s="447" t="str">
        <f t="shared" si="1291"/>
        <v/>
      </c>
      <c r="BK281" s="448" t="str">
        <f t="shared" ref="BK281" si="1292">IFERROR(IF(G281="","",BL281),"")</f>
        <v/>
      </c>
      <c r="BL281" s="447">
        <v>90</v>
      </c>
      <c r="BM281" s="447">
        <f t="shared" ref="BM281" si="1293">IF(C281&gt;0,"",IF(COUNTIF(BH281:BK283,BL281)=4,"",1))</f>
        <v>1</v>
      </c>
      <c r="BP281" s="448" t="str">
        <f t="shared" ref="BP281" si="1294">IF(AD281="","",IF(AND(COUNTA(J281:J283)=0,COUNTA(S281:T283)=0),1,""))</f>
        <v/>
      </c>
      <c r="BQ281" s="447">
        <f t="shared" ref="BQ281" si="1295">IF(AND($AD281="",COUNTA(S281)&gt;0),1,0)</f>
        <v>0</v>
      </c>
      <c r="BR281" s="447">
        <f t="shared" ref="BR281" si="1296">IF(AND($AD281="",COUNTA(T281)&gt;0),1,0)</f>
        <v>0</v>
      </c>
      <c r="BS281" s="447" t="str">
        <f t="shared" ref="BS281" si="1297">D281&amp;"-"&amp;S281</f>
        <v>-</v>
      </c>
      <c r="BT281" s="447" t="str">
        <f>IF(S281="","",COUNTIF($BS$14:BS281,BS281))</f>
        <v/>
      </c>
      <c r="BU281" s="447" t="str">
        <f t="shared" ref="BU281" si="1298">D281&amp;"-"&amp;T281</f>
        <v>-</v>
      </c>
      <c r="BV281" s="447" t="str">
        <f>IF(T281="","",COUNTIF($BU$14:BU281,BU281))</f>
        <v/>
      </c>
    </row>
    <row r="282" spans="1:74" s="1" customFormat="1" ht="18" customHeight="1" thickBot="1">
      <c r="A282" s="523"/>
      <c r="B282" s="571"/>
      <c r="C282" s="573"/>
      <c r="D282" s="573"/>
      <c r="E282" s="573"/>
      <c r="F282" s="343" t="str">
        <f>IF(C281&gt;0,VLOOKUP(C281,女子登録情報!$A$1:$H$2000,5,0),"")</f>
        <v/>
      </c>
      <c r="G282" s="554"/>
      <c r="H282" s="554"/>
      <c r="I282" s="344" t="s">
        <v>30</v>
      </c>
      <c r="J282" s="339"/>
      <c r="K282" s="340" t="str">
        <f>IF(J282&gt;0,VLOOKUP(J282,女子登録情報!$J$1:$K$22,2,0),"")</f>
        <v/>
      </c>
      <c r="L282" s="344" t="s">
        <v>31</v>
      </c>
      <c r="M282" s="345"/>
      <c r="N282" s="341" t="str">
        <f t="shared" si="1219"/>
        <v/>
      </c>
      <c r="O282" s="342"/>
      <c r="P282" s="562"/>
      <c r="Q282" s="563"/>
      <c r="R282" s="564"/>
      <c r="S282" s="557"/>
      <c r="T282" s="560"/>
      <c r="W282" s="168">
        <f t="shared" si="1228"/>
        <v>0</v>
      </c>
      <c r="X282" s="447"/>
      <c r="Y282" s="145" t="str">
        <f t="shared" si="1220"/>
        <v/>
      </c>
      <c r="Z282" s="145" t="str">
        <f t="shared" si="1221"/>
        <v/>
      </c>
      <c r="AA282" s="145" t="str">
        <f t="shared" si="1222"/>
        <v/>
      </c>
      <c r="AB282" s="145" t="str">
        <f t="shared" si="1223"/>
        <v/>
      </c>
      <c r="AC282" s="178">
        <f t="shared" si="1229"/>
        <v>0</v>
      </c>
      <c r="AD282" s="178" t="str">
        <f t="shared" ref="AD282:AD283" si="1299">AD281</f>
        <v/>
      </c>
      <c r="AE282" s="145" t="str">
        <f t="shared" si="1230"/>
        <v/>
      </c>
      <c r="AF282" s="145" t="str">
        <f t="shared" si="1231"/>
        <v/>
      </c>
      <c r="AG282" s="182" t="str">
        <f t="shared" si="1232"/>
        <v/>
      </c>
      <c r="AH282" s="164">
        <f t="shared" si="1233"/>
        <v>0</v>
      </c>
      <c r="AJ282" s="164">
        <f t="shared" si="1234"/>
        <v>0</v>
      </c>
      <c r="AK282" s="164" t="str">
        <f t="shared" si="1235"/>
        <v>00000</v>
      </c>
      <c r="AL282" s="188" t="str">
        <f t="shared" si="1236"/>
        <v>0秒0</v>
      </c>
      <c r="AM282" s="189">
        <f t="shared" si="1237"/>
        <v>0</v>
      </c>
      <c r="AN282" s="189" t="str">
        <f t="shared" si="1238"/>
        <v>0</v>
      </c>
      <c r="AO282" s="189" t="str">
        <f t="shared" si="1239"/>
        <v>0</v>
      </c>
      <c r="AP282" s="189" t="str">
        <f t="shared" si="1240"/>
        <v>0m</v>
      </c>
      <c r="AQ282" s="189" t="str">
        <f t="shared" si="1241"/>
        <v>点</v>
      </c>
      <c r="AR282" s="164">
        <f t="shared" si="1242"/>
        <v>0</v>
      </c>
      <c r="AS282" s="144" t="str">
        <f t="shared" si="1243"/>
        <v/>
      </c>
      <c r="AT282" s="164">
        <f t="shared" si="1244"/>
        <v>0</v>
      </c>
      <c r="AU282" s="164">
        <f t="shared" si="1245"/>
        <v>0</v>
      </c>
      <c r="AV282" s="164">
        <f t="shared" si="1246"/>
        <v>0</v>
      </c>
      <c r="AW282" s="458"/>
      <c r="AX282" s="458"/>
      <c r="AY282" s="455"/>
      <c r="AZ282" s="575"/>
      <c r="BA282" s="145" t="str">
        <f t="shared" si="1225"/>
        <v/>
      </c>
      <c r="BB282" s="145" t="str">
        <f t="shared" si="1226"/>
        <v/>
      </c>
      <c r="BC282" s="145" t="str">
        <f t="shared" si="1227"/>
        <v/>
      </c>
      <c r="BD282" s="203" t="str">
        <f>IF(J282="","",COUNTIF($BC$14:BC282,BC282))</f>
        <v/>
      </c>
      <c r="BE282" s="1" t="str">
        <f t="shared" si="1247"/>
        <v/>
      </c>
      <c r="BF282" s="447"/>
      <c r="BG282" s="447"/>
      <c r="BH282" s="447"/>
      <c r="BI282" s="447"/>
      <c r="BJ282" s="447"/>
      <c r="BK282" s="449"/>
      <c r="BL282" s="447"/>
      <c r="BM282" s="447"/>
      <c r="BP282" s="449"/>
      <c r="BQ282" s="447"/>
      <c r="BR282" s="447"/>
      <c r="BS282" s="447"/>
      <c r="BT282" s="447"/>
      <c r="BU282" s="447"/>
      <c r="BV282" s="447"/>
    </row>
    <row r="283" spans="1:74" s="1" customFormat="1" ht="18" customHeight="1" thickBot="1">
      <c r="A283" s="524"/>
      <c r="B283" s="346" t="s">
        <v>32</v>
      </c>
      <c r="C283" s="347"/>
      <c r="D283" s="355"/>
      <c r="E283" s="355"/>
      <c r="F283" s="356"/>
      <c r="G283" s="555"/>
      <c r="H283" s="555"/>
      <c r="I283" s="348" t="s">
        <v>33</v>
      </c>
      <c r="J283" s="349"/>
      <c r="K283" s="340" t="str">
        <f>IF(J283&gt;0,VLOOKUP(J283,女子登録情報!$J$1:$K$22,2,0),"")</f>
        <v/>
      </c>
      <c r="L283" s="350" t="s">
        <v>34</v>
      </c>
      <c r="M283" s="351"/>
      <c r="N283" s="341" t="str">
        <f t="shared" si="1219"/>
        <v/>
      </c>
      <c r="O283" s="352"/>
      <c r="P283" s="567"/>
      <c r="Q283" s="568"/>
      <c r="R283" s="569"/>
      <c r="S283" s="558"/>
      <c r="T283" s="561"/>
      <c r="W283" s="168">
        <f t="shared" si="1228"/>
        <v>0</v>
      </c>
      <c r="X283" s="447"/>
      <c r="Y283" s="145" t="str">
        <f t="shared" si="1220"/>
        <v/>
      </c>
      <c r="Z283" s="145" t="str">
        <f t="shared" si="1221"/>
        <v/>
      </c>
      <c r="AA283" s="145" t="str">
        <f t="shared" si="1222"/>
        <v/>
      </c>
      <c r="AB283" s="145" t="str">
        <f t="shared" si="1223"/>
        <v/>
      </c>
      <c r="AC283" s="178">
        <f t="shared" si="1229"/>
        <v>0</v>
      </c>
      <c r="AD283" s="178" t="str">
        <f t="shared" si="1299"/>
        <v/>
      </c>
      <c r="AE283" s="145" t="str">
        <f t="shared" si="1230"/>
        <v/>
      </c>
      <c r="AF283" s="145" t="str">
        <f t="shared" si="1231"/>
        <v/>
      </c>
      <c r="AG283" s="182" t="str">
        <f t="shared" si="1232"/>
        <v/>
      </c>
      <c r="AH283" s="164">
        <f t="shared" si="1233"/>
        <v>0</v>
      </c>
      <c r="AJ283" s="164">
        <f t="shared" si="1234"/>
        <v>0</v>
      </c>
      <c r="AK283" s="164" t="str">
        <f t="shared" si="1235"/>
        <v>00000</v>
      </c>
      <c r="AL283" s="188" t="str">
        <f t="shared" si="1236"/>
        <v>0秒0</v>
      </c>
      <c r="AM283" s="189">
        <f t="shared" si="1237"/>
        <v>0</v>
      </c>
      <c r="AN283" s="189" t="str">
        <f t="shared" si="1238"/>
        <v>0</v>
      </c>
      <c r="AO283" s="189" t="str">
        <f t="shared" si="1239"/>
        <v>0</v>
      </c>
      <c r="AP283" s="189" t="str">
        <f t="shared" si="1240"/>
        <v>0m</v>
      </c>
      <c r="AQ283" s="189" t="str">
        <f t="shared" si="1241"/>
        <v>点</v>
      </c>
      <c r="AR283" s="164">
        <f t="shared" si="1242"/>
        <v>0</v>
      </c>
      <c r="AS283" s="144" t="str">
        <f t="shared" si="1243"/>
        <v/>
      </c>
      <c r="AT283" s="164">
        <f t="shared" si="1244"/>
        <v>0</v>
      </c>
      <c r="AU283" s="164">
        <f t="shared" si="1245"/>
        <v>0</v>
      </c>
      <c r="AV283" s="164">
        <f t="shared" si="1246"/>
        <v>0</v>
      </c>
      <c r="AW283" s="459"/>
      <c r="AX283" s="459"/>
      <c r="AY283" s="456"/>
      <c r="AZ283" s="576"/>
      <c r="BA283" s="145" t="str">
        <f t="shared" si="1225"/>
        <v/>
      </c>
      <c r="BB283" s="145" t="str">
        <f t="shared" si="1226"/>
        <v/>
      </c>
      <c r="BC283" s="145" t="str">
        <f t="shared" si="1227"/>
        <v/>
      </c>
      <c r="BD283" s="203" t="str">
        <f>IF(J283="","",COUNTIF($BC$14:BC283,BC283))</f>
        <v/>
      </c>
      <c r="BE283" s="1" t="str">
        <f t="shared" si="1247"/>
        <v/>
      </c>
      <c r="BF283" s="447"/>
      <c r="BG283" s="447"/>
      <c r="BH283" s="447"/>
      <c r="BI283" s="447"/>
      <c r="BJ283" s="447"/>
      <c r="BK283" s="450"/>
      <c r="BL283" s="447"/>
      <c r="BM283" s="447"/>
      <c r="BP283" s="450"/>
      <c r="BQ283" s="447"/>
      <c r="BR283" s="447"/>
      <c r="BS283" s="447"/>
      <c r="BT283" s="447"/>
      <c r="BU283" s="447"/>
      <c r="BV283" s="447"/>
    </row>
    <row r="284" spans="1:74" s="1" customFormat="1" ht="18" customHeight="1" thickTop="1" thickBot="1">
      <c r="A284" s="522">
        <v>91</v>
      </c>
      <c r="B284" s="570" t="s">
        <v>1224</v>
      </c>
      <c r="C284" s="572"/>
      <c r="D284" s="572" t="str">
        <f>IF(C284&gt;0,VLOOKUP(C284,女子登録情報!$A$1:$H$2000,3,0),"")</f>
        <v/>
      </c>
      <c r="E284" s="572" t="str">
        <f>IF(C284&gt;0,VLOOKUP(C284,女子登録情報!$A$1:$H$2000,4,0),"")</f>
        <v/>
      </c>
      <c r="F284" s="337" t="str">
        <f>IF(C284&gt;0,VLOOKUP(C284,女子登録情報!$A$1:$H$2000,8,0),"")</f>
        <v/>
      </c>
      <c r="G284" s="553" t="e">
        <f>IF(F285&gt;0,VLOOKUP(F285,女子登録情報!$M$2:$N$48,2,0),"")</f>
        <v>#N/A</v>
      </c>
      <c r="H284" s="553" t="str">
        <f t="shared" ref="H284" si="1300">IF(C284&gt;0,TEXT(C284,"100000000"),"000000000")</f>
        <v>000000000</v>
      </c>
      <c r="I284" s="338" t="s">
        <v>26</v>
      </c>
      <c r="J284" s="339"/>
      <c r="K284" s="340" t="str">
        <f>IF(J284&gt;0,VLOOKUP(J284,女子登録情報!$J$1:$K$22,2,0),"")</f>
        <v/>
      </c>
      <c r="L284" s="338" t="s">
        <v>29</v>
      </c>
      <c r="M284" s="185"/>
      <c r="N284" s="341" t="str">
        <f t="shared" si="1219"/>
        <v/>
      </c>
      <c r="O284" s="342"/>
      <c r="P284" s="540"/>
      <c r="Q284" s="541"/>
      <c r="R284" s="542"/>
      <c r="S284" s="556"/>
      <c r="T284" s="559"/>
      <c r="W284" s="168">
        <f t="shared" si="1228"/>
        <v>0</v>
      </c>
      <c r="X284" s="447" t="str">
        <f t="shared" ref="X284" si="1301">IF(C284="","",C284)</f>
        <v/>
      </c>
      <c r="Y284" s="145" t="str">
        <f t="shared" si="1220"/>
        <v/>
      </c>
      <c r="Z284" s="145" t="str">
        <f t="shared" si="1221"/>
        <v/>
      </c>
      <c r="AA284" s="145" t="str">
        <f t="shared" si="1222"/>
        <v/>
      </c>
      <c r="AB284" s="145" t="str">
        <f t="shared" si="1223"/>
        <v/>
      </c>
      <c r="AC284" s="178">
        <f t="shared" si="1229"/>
        <v>0</v>
      </c>
      <c r="AD284" s="178" t="str">
        <f t="shared" ref="AD284" si="1302">IF(D284="","",D284)</f>
        <v/>
      </c>
      <c r="AE284" s="145" t="str">
        <f t="shared" si="1230"/>
        <v/>
      </c>
      <c r="AF284" s="145" t="str">
        <f t="shared" si="1231"/>
        <v/>
      </c>
      <c r="AG284" s="182" t="str">
        <f t="shared" si="1232"/>
        <v/>
      </c>
      <c r="AH284" s="164">
        <f t="shared" si="1233"/>
        <v>0</v>
      </c>
      <c r="AJ284" s="164">
        <f t="shared" si="1234"/>
        <v>0</v>
      </c>
      <c r="AK284" s="164" t="str">
        <f t="shared" si="1235"/>
        <v>00000</v>
      </c>
      <c r="AL284" s="188" t="str">
        <f t="shared" si="1236"/>
        <v>0秒0</v>
      </c>
      <c r="AM284" s="189">
        <f t="shared" si="1237"/>
        <v>0</v>
      </c>
      <c r="AN284" s="189" t="str">
        <f t="shared" si="1238"/>
        <v>0</v>
      </c>
      <c r="AO284" s="189" t="str">
        <f t="shared" si="1239"/>
        <v>0</v>
      </c>
      <c r="AP284" s="189" t="str">
        <f t="shared" si="1240"/>
        <v>0m</v>
      </c>
      <c r="AQ284" s="189" t="str">
        <f t="shared" si="1241"/>
        <v>点</v>
      </c>
      <c r="AR284" s="164">
        <f t="shared" si="1242"/>
        <v>0</v>
      </c>
      <c r="AS284" s="144" t="str">
        <f t="shared" si="1243"/>
        <v/>
      </c>
      <c r="AT284" s="164">
        <f t="shared" si="1244"/>
        <v>0</v>
      </c>
      <c r="AU284" s="164">
        <f t="shared" si="1245"/>
        <v>0</v>
      </c>
      <c r="AV284" s="164">
        <f t="shared" si="1246"/>
        <v>0</v>
      </c>
      <c r="AW284" s="457">
        <f>IF(S284="",0,COUNTA($S$14:S286))</f>
        <v>0</v>
      </c>
      <c r="AX284" s="457">
        <f>IF(T284="",0,COUNTA($T$14:T286))</f>
        <v>0</v>
      </c>
      <c r="AY284" s="454">
        <f>IF(OR($K284="20200",$K285="20200",$K286="20200"),COUNTIF($K$14:K286,"20200"),0)</f>
        <v>0</v>
      </c>
      <c r="AZ284" s="574">
        <f>IF($AY284=0,0,INDEX($M284:$M286,MATCH("20200",$K284:$K286,0),1))</f>
        <v>0</v>
      </c>
      <c r="BA284" s="145" t="str">
        <f t="shared" si="1225"/>
        <v/>
      </c>
      <c r="BB284" s="145" t="str">
        <f t="shared" si="1226"/>
        <v/>
      </c>
      <c r="BC284" s="145" t="str">
        <f t="shared" si="1227"/>
        <v/>
      </c>
      <c r="BD284" s="203" t="str">
        <f>IF(J284="","",COUNTIF($BC$14:BC284,BC284))</f>
        <v/>
      </c>
      <c r="BE284" s="1" t="str">
        <f t="shared" si="1247"/>
        <v/>
      </c>
      <c r="BF284" s="447" t="str">
        <f>IF(D284="","",COUNTIF($AD$14:AD284,AD284))</f>
        <v/>
      </c>
      <c r="BG284" s="447">
        <f t="shared" ref="BG284" si="1303">IF(BF284=1,BF284,0)</f>
        <v>0</v>
      </c>
      <c r="BH284" s="447" t="str">
        <f t="shared" ref="BH284:BJ284" si="1304">IF(D284="","",$BL284)</f>
        <v/>
      </c>
      <c r="BI284" s="447" t="str">
        <f t="shared" si="1304"/>
        <v/>
      </c>
      <c r="BJ284" s="447" t="str">
        <f t="shared" si="1304"/>
        <v/>
      </c>
      <c r="BK284" s="448" t="str">
        <f t="shared" ref="BK284" si="1305">IFERROR(IF(G284="","",BL284),"")</f>
        <v/>
      </c>
      <c r="BL284" s="447">
        <v>91</v>
      </c>
      <c r="BM284" s="447">
        <f t="shared" ref="BM284" si="1306">IF(C284&gt;0,"",IF(COUNTIF(BH284:BK286,BL284)=4,"",1))</f>
        <v>1</v>
      </c>
      <c r="BP284" s="448" t="str">
        <f t="shared" ref="BP284" si="1307">IF(AD284="","",IF(AND(COUNTA(J284:J286)=0,COUNTA(S284:T286)=0),1,""))</f>
        <v/>
      </c>
      <c r="BQ284" s="447">
        <f t="shared" ref="BQ284" si="1308">IF(AND($AD284="",COUNTA(S284)&gt;0),1,0)</f>
        <v>0</v>
      </c>
      <c r="BR284" s="447">
        <f t="shared" ref="BR284" si="1309">IF(AND($AD284="",COUNTA(T284)&gt;0),1,0)</f>
        <v>0</v>
      </c>
      <c r="BS284" s="447" t="str">
        <f t="shared" ref="BS284" si="1310">D284&amp;"-"&amp;S284</f>
        <v>-</v>
      </c>
      <c r="BT284" s="447" t="str">
        <f>IF(S284="","",COUNTIF($BS$14:BS284,BS284))</f>
        <v/>
      </c>
      <c r="BU284" s="447" t="str">
        <f t="shared" ref="BU284" si="1311">D284&amp;"-"&amp;T284</f>
        <v>-</v>
      </c>
      <c r="BV284" s="447" t="str">
        <f>IF(T284="","",COUNTIF($BU$14:BU284,BU284))</f>
        <v/>
      </c>
    </row>
    <row r="285" spans="1:74" s="1" customFormat="1" ht="18" customHeight="1" thickBot="1">
      <c r="A285" s="523"/>
      <c r="B285" s="571"/>
      <c r="C285" s="573"/>
      <c r="D285" s="573"/>
      <c r="E285" s="573"/>
      <c r="F285" s="343" t="str">
        <f>IF(C284&gt;0,VLOOKUP(C284,女子登録情報!$A$1:$H$2000,5,0),"")</f>
        <v/>
      </c>
      <c r="G285" s="554"/>
      <c r="H285" s="554"/>
      <c r="I285" s="344" t="s">
        <v>30</v>
      </c>
      <c r="J285" s="339"/>
      <c r="K285" s="340" t="str">
        <f>IF(J285&gt;0,VLOOKUP(J285,女子登録情報!$J$1:$K$22,2,0),"")</f>
        <v/>
      </c>
      <c r="L285" s="344" t="s">
        <v>31</v>
      </c>
      <c r="M285" s="345"/>
      <c r="N285" s="341" t="str">
        <f t="shared" si="1219"/>
        <v/>
      </c>
      <c r="O285" s="342"/>
      <c r="P285" s="562"/>
      <c r="Q285" s="563"/>
      <c r="R285" s="564"/>
      <c r="S285" s="557"/>
      <c r="T285" s="560"/>
      <c r="W285" s="168">
        <f t="shared" si="1228"/>
        <v>0</v>
      </c>
      <c r="X285" s="447"/>
      <c r="Y285" s="145" t="str">
        <f t="shared" si="1220"/>
        <v/>
      </c>
      <c r="Z285" s="145" t="str">
        <f t="shared" si="1221"/>
        <v/>
      </c>
      <c r="AA285" s="145" t="str">
        <f t="shared" si="1222"/>
        <v/>
      </c>
      <c r="AB285" s="145" t="str">
        <f t="shared" si="1223"/>
        <v/>
      </c>
      <c r="AC285" s="178">
        <f t="shared" si="1229"/>
        <v>0</v>
      </c>
      <c r="AD285" s="178" t="str">
        <f t="shared" ref="AD285:AD286" si="1312">AD284</f>
        <v/>
      </c>
      <c r="AE285" s="145" t="str">
        <f t="shared" si="1230"/>
        <v/>
      </c>
      <c r="AF285" s="145" t="str">
        <f t="shared" si="1231"/>
        <v/>
      </c>
      <c r="AG285" s="182" t="str">
        <f t="shared" si="1232"/>
        <v/>
      </c>
      <c r="AH285" s="164">
        <f t="shared" si="1233"/>
        <v>0</v>
      </c>
      <c r="AJ285" s="164">
        <f t="shared" si="1234"/>
        <v>0</v>
      </c>
      <c r="AK285" s="164" t="str">
        <f t="shared" si="1235"/>
        <v>00000</v>
      </c>
      <c r="AL285" s="188" t="str">
        <f t="shared" si="1236"/>
        <v>0秒0</v>
      </c>
      <c r="AM285" s="189">
        <f t="shared" si="1237"/>
        <v>0</v>
      </c>
      <c r="AN285" s="189" t="str">
        <f t="shared" si="1238"/>
        <v>0</v>
      </c>
      <c r="AO285" s="189" t="str">
        <f t="shared" si="1239"/>
        <v>0</v>
      </c>
      <c r="AP285" s="189" t="str">
        <f t="shared" si="1240"/>
        <v>0m</v>
      </c>
      <c r="AQ285" s="189" t="str">
        <f t="shared" si="1241"/>
        <v>点</v>
      </c>
      <c r="AR285" s="164">
        <f t="shared" si="1242"/>
        <v>0</v>
      </c>
      <c r="AS285" s="144" t="str">
        <f t="shared" si="1243"/>
        <v/>
      </c>
      <c r="AT285" s="164">
        <f t="shared" si="1244"/>
        <v>0</v>
      </c>
      <c r="AU285" s="164">
        <f t="shared" si="1245"/>
        <v>0</v>
      </c>
      <c r="AV285" s="164">
        <f t="shared" si="1246"/>
        <v>0</v>
      </c>
      <c r="AW285" s="458"/>
      <c r="AX285" s="458"/>
      <c r="AY285" s="455"/>
      <c r="AZ285" s="575"/>
      <c r="BA285" s="145" t="str">
        <f t="shared" si="1225"/>
        <v/>
      </c>
      <c r="BB285" s="145" t="str">
        <f t="shared" si="1226"/>
        <v/>
      </c>
      <c r="BC285" s="145" t="str">
        <f t="shared" si="1227"/>
        <v/>
      </c>
      <c r="BD285" s="203" t="str">
        <f>IF(J285="","",COUNTIF($BC$14:BC285,BC285))</f>
        <v/>
      </c>
      <c r="BE285" s="1" t="str">
        <f t="shared" si="1247"/>
        <v/>
      </c>
      <c r="BF285" s="447"/>
      <c r="BG285" s="447"/>
      <c r="BH285" s="447"/>
      <c r="BI285" s="447"/>
      <c r="BJ285" s="447"/>
      <c r="BK285" s="449"/>
      <c r="BL285" s="447"/>
      <c r="BM285" s="447"/>
      <c r="BP285" s="449"/>
      <c r="BQ285" s="447"/>
      <c r="BR285" s="447"/>
      <c r="BS285" s="447"/>
      <c r="BT285" s="447"/>
      <c r="BU285" s="447"/>
      <c r="BV285" s="447"/>
    </row>
    <row r="286" spans="1:74" s="1" customFormat="1" ht="18" customHeight="1" thickBot="1">
      <c r="A286" s="524"/>
      <c r="B286" s="346" t="s">
        <v>32</v>
      </c>
      <c r="C286" s="347"/>
      <c r="D286" s="355"/>
      <c r="E286" s="355"/>
      <c r="F286" s="356"/>
      <c r="G286" s="555"/>
      <c r="H286" s="555"/>
      <c r="I286" s="348" t="s">
        <v>33</v>
      </c>
      <c r="J286" s="349"/>
      <c r="K286" s="340" t="str">
        <f>IF(J286&gt;0,VLOOKUP(J286,女子登録情報!$J$1:$K$22,2,0),"")</f>
        <v/>
      </c>
      <c r="L286" s="350" t="s">
        <v>34</v>
      </c>
      <c r="M286" s="351"/>
      <c r="N286" s="341" t="str">
        <f t="shared" si="1219"/>
        <v/>
      </c>
      <c r="O286" s="352"/>
      <c r="P286" s="567"/>
      <c r="Q286" s="568"/>
      <c r="R286" s="569"/>
      <c r="S286" s="558"/>
      <c r="T286" s="561"/>
      <c r="W286" s="168">
        <f t="shared" si="1228"/>
        <v>0</v>
      </c>
      <c r="X286" s="447"/>
      <c r="Y286" s="145" t="str">
        <f t="shared" si="1220"/>
        <v/>
      </c>
      <c r="Z286" s="145" t="str">
        <f t="shared" si="1221"/>
        <v/>
      </c>
      <c r="AA286" s="145" t="str">
        <f t="shared" si="1222"/>
        <v/>
      </c>
      <c r="AB286" s="145" t="str">
        <f t="shared" si="1223"/>
        <v/>
      </c>
      <c r="AC286" s="178">
        <f t="shared" si="1229"/>
        <v>0</v>
      </c>
      <c r="AD286" s="178" t="str">
        <f t="shared" si="1312"/>
        <v/>
      </c>
      <c r="AE286" s="145" t="str">
        <f t="shared" si="1230"/>
        <v/>
      </c>
      <c r="AF286" s="145" t="str">
        <f t="shared" si="1231"/>
        <v/>
      </c>
      <c r="AG286" s="182" t="str">
        <f t="shared" si="1232"/>
        <v/>
      </c>
      <c r="AH286" s="164">
        <f t="shared" si="1233"/>
        <v>0</v>
      </c>
      <c r="AJ286" s="164">
        <f t="shared" si="1234"/>
        <v>0</v>
      </c>
      <c r="AK286" s="164" t="str">
        <f t="shared" si="1235"/>
        <v>00000</v>
      </c>
      <c r="AL286" s="188" t="str">
        <f t="shared" si="1236"/>
        <v>0秒0</v>
      </c>
      <c r="AM286" s="189">
        <f t="shared" si="1237"/>
        <v>0</v>
      </c>
      <c r="AN286" s="189" t="str">
        <f t="shared" si="1238"/>
        <v>0</v>
      </c>
      <c r="AO286" s="189" t="str">
        <f t="shared" si="1239"/>
        <v>0</v>
      </c>
      <c r="AP286" s="189" t="str">
        <f t="shared" si="1240"/>
        <v>0m</v>
      </c>
      <c r="AQ286" s="189" t="str">
        <f t="shared" si="1241"/>
        <v>点</v>
      </c>
      <c r="AR286" s="164">
        <f t="shared" si="1242"/>
        <v>0</v>
      </c>
      <c r="AS286" s="144" t="str">
        <f t="shared" si="1243"/>
        <v/>
      </c>
      <c r="AT286" s="164">
        <f t="shared" si="1244"/>
        <v>0</v>
      </c>
      <c r="AU286" s="164">
        <f t="shared" si="1245"/>
        <v>0</v>
      </c>
      <c r="AV286" s="164">
        <f t="shared" si="1246"/>
        <v>0</v>
      </c>
      <c r="AW286" s="459"/>
      <c r="AX286" s="459"/>
      <c r="AY286" s="456"/>
      <c r="AZ286" s="576"/>
      <c r="BA286" s="145" t="str">
        <f t="shared" si="1225"/>
        <v/>
      </c>
      <c r="BB286" s="145" t="str">
        <f t="shared" si="1226"/>
        <v/>
      </c>
      <c r="BC286" s="145" t="str">
        <f t="shared" si="1227"/>
        <v/>
      </c>
      <c r="BD286" s="203" t="str">
        <f>IF(J286="","",COUNTIF($BC$14:BC286,BC286))</f>
        <v/>
      </c>
      <c r="BE286" s="1" t="str">
        <f t="shared" si="1247"/>
        <v/>
      </c>
      <c r="BF286" s="447"/>
      <c r="BG286" s="447"/>
      <c r="BH286" s="447"/>
      <c r="BI286" s="447"/>
      <c r="BJ286" s="447"/>
      <c r="BK286" s="450"/>
      <c r="BL286" s="447"/>
      <c r="BM286" s="447"/>
      <c r="BP286" s="450"/>
      <c r="BQ286" s="447"/>
      <c r="BR286" s="447"/>
      <c r="BS286" s="447"/>
      <c r="BT286" s="447"/>
      <c r="BU286" s="447"/>
      <c r="BV286" s="447"/>
    </row>
    <row r="287" spans="1:74" s="1" customFormat="1" ht="18" customHeight="1" thickTop="1" thickBot="1">
      <c r="A287" s="522">
        <v>92</v>
      </c>
      <c r="B287" s="570" t="s">
        <v>1224</v>
      </c>
      <c r="C287" s="572"/>
      <c r="D287" s="572" t="str">
        <f>IF(C287&gt;0,VLOOKUP(C287,女子登録情報!$A$1:$H$2000,3,0),"")</f>
        <v/>
      </c>
      <c r="E287" s="572" t="str">
        <f>IF(C287&gt;0,VLOOKUP(C287,女子登録情報!$A$1:$H$2000,4,0),"")</f>
        <v/>
      </c>
      <c r="F287" s="337" t="str">
        <f>IF(C287&gt;0,VLOOKUP(C287,女子登録情報!$A$1:$H$2000,8,0),"")</f>
        <v/>
      </c>
      <c r="G287" s="553" t="e">
        <f>IF(F288&gt;0,VLOOKUP(F288,女子登録情報!$M$2:$N$48,2,0),"")</f>
        <v>#N/A</v>
      </c>
      <c r="H287" s="553" t="str">
        <f t="shared" ref="H287" si="1313">IF(C287&gt;0,TEXT(C287,"100000000"),"000000000")</f>
        <v>000000000</v>
      </c>
      <c r="I287" s="338" t="s">
        <v>26</v>
      </c>
      <c r="J287" s="339"/>
      <c r="K287" s="340" t="str">
        <f>IF(J287&gt;0,VLOOKUP(J287,女子登録情報!$J$1:$K$22,2,0),"")</f>
        <v/>
      </c>
      <c r="L287" s="338" t="s">
        <v>29</v>
      </c>
      <c r="M287" s="185"/>
      <c r="N287" s="341" t="str">
        <f t="shared" si="1219"/>
        <v/>
      </c>
      <c r="O287" s="342"/>
      <c r="P287" s="540"/>
      <c r="Q287" s="541"/>
      <c r="R287" s="542"/>
      <c r="S287" s="556"/>
      <c r="T287" s="559"/>
      <c r="W287" s="168">
        <f t="shared" si="1228"/>
        <v>0</v>
      </c>
      <c r="X287" s="447" t="str">
        <f t="shared" ref="X287" si="1314">IF(C287="","",C287)</f>
        <v/>
      </c>
      <c r="Y287" s="145" t="str">
        <f t="shared" si="1220"/>
        <v/>
      </c>
      <c r="Z287" s="145" t="str">
        <f t="shared" si="1221"/>
        <v/>
      </c>
      <c r="AA287" s="145" t="str">
        <f t="shared" si="1222"/>
        <v/>
      </c>
      <c r="AB287" s="145" t="str">
        <f t="shared" si="1223"/>
        <v/>
      </c>
      <c r="AC287" s="178">
        <f t="shared" si="1229"/>
        <v>0</v>
      </c>
      <c r="AD287" s="178" t="str">
        <f t="shared" ref="AD287" si="1315">IF(D287="","",D287)</f>
        <v/>
      </c>
      <c r="AE287" s="145" t="str">
        <f t="shared" si="1230"/>
        <v/>
      </c>
      <c r="AF287" s="145" t="str">
        <f t="shared" si="1231"/>
        <v/>
      </c>
      <c r="AG287" s="182" t="str">
        <f t="shared" si="1232"/>
        <v/>
      </c>
      <c r="AH287" s="164">
        <f t="shared" si="1233"/>
        <v>0</v>
      </c>
      <c r="AJ287" s="164">
        <f t="shared" si="1234"/>
        <v>0</v>
      </c>
      <c r="AK287" s="164" t="str">
        <f t="shared" si="1235"/>
        <v>00000</v>
      </c>
      <c r="AL287" s="188" t="str">
        <f t="shared" si="1236"/>
        <v>0秒0</v>
      </c>
      <c r="AM287" s="189">
        <f t="shared" si="1237"/>
        <v>0</v>
      </c>
      <c r="AN287" s="189" t="str">
        <f t="shared" si="1238"/>
        <v>0</v>
      </c>
      <c r="AO287" s="189" t="str">
        <f t="shared" si="1239"/>
        <v>0</v>
      </c>
      <c r="AP287" s="189" t="str">
        <f t="shared" si="1240"/>
        <v>0m</v>
      </c>
      <c r="AQ287" s="189" t="str">
        <f t="shared" si="1241"/>
        <v>点</v>
      </c>
      <c r="AR287" s="164">
        <f t="shared" si="1242"/>
        <v>0</v>
      </c>
      <c r="AS287" s="144" t="str">
        <f t="shared" si="1243"/>
        <v/>
      </c>
      <c r="AT287" s="164">
        <f t="shared" si="1244"/>
        <v>0</v>
      </c>
      <c r="AU287" s="164">
        <f t="shared" si="1245"/>
        <v>0</v>
      </c>
      <c r="AV287" s="164">
        <f t="shared" si="1246"/>
        <v>0</v>
      </c>
      <c r="AW287" s="457">
        <f>IF(S287="",0,COUNTA($S$14:S289))</f>
        <v>0</v>
      </c>
      <c r="AX287" s="457">
        <f>IF(T287="",0,COUNTA($T$14:T289))</f>
        <v>0</v>
      </c>
      <c r="AY287" s="454">
        <f>IF(OR($K287="20200",$K288="20200",$K289="20200"),COUNTIF($K$14:K289,"20200"),0)</f>
        <v>0</v>
      </c>
      <c r="AZ287" s="574">
        <f>IF($AY287=0,0,INDEX($M287:$M289,MATCH("20200",$K287:$K289,0),1))</f>
        <v>0</v>
      </c>
      <c r="BA287" s="145" t="str">
        <f t="shared" si="1225"/>
        <v/>
      </c>
      <c r="BB287" s="145" t="str">
        <f t="shared" si="1226"/>
        <v/>
      </c>
      <c r="BC287" s="145" t="str">
        <f t="shared" si="1227"/>
        <v/>
      </c>
      <c r="BD287" s="203" t="str">
        <f>IF(J287="","",COUNTIF($BC$14:BC287,BC287))</f>
        <v/>
      </c>
      <c r="BE287" s="1" t="str">
        <f t="shared" si="1247"/>
        <v/>
      </c>
      <c r="BF287" s="447" t="str">
        <f>IF(D287="","",COUNTIF($AD$14:AD287,AD287))</f>
        <v/>
      </c>
      <c r="BG287" s="447">
        <f t="shared" ref="BG287" si="1316">IF(BF287=1,BF287,0)</f>
        <v>0</v>
      </c>
      <c r="BH287" s="447" t="str">
        <f t="shared" ref="BH287:BJ287" si="1317">IF(D287="","",$BL287)</f>
        <v/>
      </c>
      <c r="BI287" s="447" t="str">
        <f t="shared" si="1317"/>
        <v/>
      </c>
      <c r="BJ287" s="447" t="str">
        <f t="shared" si="1317"/>
        <v/>
      </c>
      <c r="BK287" s="448" t="str">
        <f t="shared" ref="BK287" si="1318">IFERROR(IF(G287="","",BL287),"")</f>
        <v/>
      </c>
      <c r="BL287" s="447">
        <v>92</v>
      </c>
      <c r="BM287" s="447">
        <f t="shared" ref="BM287" si="1319">IF(C287&gt;0,"",IF(COUNTIF(BH287:BK289,BL287)=4,"",1))</f>
        <v>1</v>
      </c>
      <c r="BP287" s="448" t="str">
        <f t="shared" ref="BP287" si="1320">IF(AD287="","",IF(AND(COUNTA(J287:J289)=0,COUNTA(S287:T289)=0),1,""))</f>
        <v/>
      </c>
      <c r="BQ287" s="447">
        <f t="shared" ref="BQ287" si="1321">IF(AND($AD287="",COUNTA(S287)&gt;0),1,0)</f>
        <v>0</v>
      </c>
      <c r="BR287" s="447">
        <f t="shared" ref="BR287" si="1322">IF(AND($AD287="",COUNTA(T287)&gt;0),1,0)</f>
        <v>0</v>
      </c>
      <c r="BS287" s="447" t="str">
        <f t="shared" ref="BS287" si="1323">D287&amp;"-"&amp;S287</f>
        <v>-</v>
      </c>
      <c r="BT287" s="447" t="str">
        <f>IF(S287="","",COUNTIF($BS$14:BS287,BS287))</f>
        <v/>
      </c>
      <c r="BU287" s="447" t="str">
        <f t="shared" ref="BU287" si="1324">D287&amp;"-"&amp;T287</f>
        <v>-</v>
      </c>
      <c r="BV287" s="447" t="str">
        <f>IF(T287="","",COUNTIF($BU$14:BU287,BU287))</f>
        <v/>
      </c>
    </row>
    <row r="288" spans="1:74" s="1" customFormat="1" ht="18" customHeight="1" thickBot="1">
      <c r="A288" s="523"/>
      <c r="B288" s="571"/>
      <c r="C288" s="573"/>
      <c r="D288" s="573"/>
      <c r="E288" s="573"/>
      <c r="F288" s="343" t="str">
        <f>IF(C287&gt;0,VLOOKUP(C287,女子登録情報!$A$1:$H$2000,5,0),"")</f>
        <v/>
      </c>
      <c r="G288" s="554"/>
      <c r="H288" s="554"/>
      <c r="I288" s="344" t="s">
        <v>30</v>
      </c>
      <c r="J288" s="339"/>
      <c r="K288" s="340" t="str">
        <f>IF(J288&gt;0,VLOOKUP(J288,女子登録情報!$J$1:$K$22,2,0),"")</f>
        <v/>
      </c>
      <c r="L288" s="344" t="s">
        <v>31</v>
      </c>
      <c r="M288" s="345"/>
      <c r="N288" s="341" t="str">
        <f t="shared" si="1219"/>
        <v/>
      </c>
      <c r="O288" s="342"/>
      <c r="P288" s="562"/>
      <c r="Q288" s="563"/>
      <c r="R288" s="564"/>
      <c r="S288" s="557"/>
      <c r="T288" s="560"/>
      <c r="W288" s="168">
        <f t="shared" si="1228"/>
        <v>0</v>
      </c>
      <c r="X288" s="447"/>
      <c r="Y288" s="145" t="str">
        <f t="shared" si="1220"/>
        <v/>
      </c>
      <c r="Z288" s="145" t="str">
        <f t="shared" si="1221"/>
        <v/>
      </c>
      <c r="AA288" s="145" t="str">
        <f t="shared" si="1222"/>
        <v/>
      </c>
      <c r="AB288" s="145" t="str">
        <f t="shared" si="1223"/>
        <v/>
      </c>
      <c r="AC288" s="178">
        <f t="shared" si="1229"/>
        <v>0</v>
      </c>
      <c r="AD288" s="178" t="str">
        <f t="shared" ref="AD288:AD289" si="1325">AD287</f>
        <v/>
      </c>
      <c r="AE288" s="145" t="str">
        <f t="shared" si="1230"/>
        <v/>
      </c>
      <c r="AF288" s="145" t="str">
        <f t="shared" si="1231"/>
        <v/>
      </c>
      <c r="AG288" s="182" t="str">
        <f t="shared" si="1232"/>
        <v/>
      </c>
      <c r="AH288" s="164">
        <f t="shared" si="1233"/>
        <v>0</v>
      </c>
      <c r="AJ288" s="164">
        <f t="shared" si="1234"/>
        <v>0</v>
      </c>
      <c r="AK288" s="164" t="str">
        <f t="shared" si="1235"/>
        <v>00000</v>
      </c>
      <c r="AL288" s="188" t="str">
        <f t="shared" si="1236"/>
        <v>0秒0</v>
      </c>
      <c r="AM288" s="189">
        <f t="shared" si="1237"/>
        <v>0</v>
      </c>
      <c r="AN288" s="189" t="str">
        <f t="shared" si="1238"/>
        <v>0</v>
      </c>
      <c r="AO288" s="189" t="str">
        <f t="shared" si="1239"/>
        <v>0</v>
      </c>
      <c r="AP288" s="189" t="str">
        <f t="shared" si="1240"/>
        <v>0m</v>
      </c>
      <c r="AQ288" s="189" t="str">
        <f t="shared" si="1241"/>
        <v>点</v>
      </c>
      <c r="AR288" s="164">
        <f t="shared" si="1242"/>
        <v>0</v>
      </c>
      <c r="AS288" s="144" t="str">
        <f t="shared" si="1243"/>
        <v/>
      </c>
      <c r="AT288" s="164">
        <f t="shared" si="1244"/>
        <v>0</v>
      </c>
      <c r="AU288" s="164">
        <f t="shared" si="1245"/>
        <v>0</v>
      </c>
      <c r="AV288" s="164">
        <f t="shared" si="1246"/>
        <v>0</v>
      </c>
      <c r="AW288" s="458"/>
      <c r="AX288" s="458"/>
      <c r="AY288" s="455"/>
      <c r="AZ288" s="575"/>
      <c r="BA288" s="145" t="str">
        <f t="shared" si="1225"/>
        <v/>
      </c>
      <c r="BB288" s="145" t="str">
        <f t="shared" si="1226"/>
        <v/>
      </c>
      <c r="BC288" s="145" t="str">
        <f t="shared" si="1227"/>
        <v/>
      </c>
      <c r="BD288" s="203" t="str">
        <f>IF(J288="","",COUNTIF($BC$14:BC288,BC288))</f>
        <v/>
      </c>
      <c r="BE288" s="1" t="str">
        <f t="shared" si="1247"/>
        <v/>
      </c>
      <c r="BF288" s="447"/>
      <c r="BG288" s="447"/>
      <c r="BH288" s="447"/>
      <c r="BI288" s="447"/>
      <c r="BJ288" s="447"/>
      <c r="BK288" s="449"/>
      <c r="BL288" s="447"/>
      <c r="BM288" s="447"/>
      <c r="BP288" s="449"/>
      <c r="BQ288" s="447"/>
      <c r="BR288" s="447"/>
      <c r="BS288" s="447"/>
      <c r="BT288" s="447"/>
      <c r="BU288" s="447"/>
      <c r="BV288" s="447"/>
    </row>
    <row r="289" spans="1:74" s="1" customFormat="1" ht="18" customHeight="1" thickBot="1">
      <c r="A289" s="524"/>
      <c r="B289" s="346" t="s">
        <v>32</v>
      </c>
      <c r="C289" s="347"/>
      <c r="D289" s="355"/>
      <c r="E289" s="355"/>
      <c r="F289" s="356"/>
      <c r="G289" s="555"/>
      <c r="H289" s="555"/>
      <c r="I289" s="348" t="s">
        <v>33</v>
      </c>
      <c r="J289" s="349"/>
      <c r="K289" s="340" t="str">
        <f>IF(J289&gt;0,VLOOKUP(J289,女子登録情報!$J$1:$K$22,2,0),"")</f>
        <v/>
      </c>
      <c r="L289" s="350" t="s">
        <v>34</v>
      </c>
      <c r="M289" s="351"/>
      <c r="N289" s="341" t="str">
        <f t="shared" si="1219"/>
        <v/>
      </c>
      <c r="O289" s="352"/>
      <c r="P289" s="567"/>
      <c r="Q289" s="568"/>
      <c r="R289" s="569"/>
      <c r="S289" s="558"/>
      <c r="T289" s="561"/>
      <c r="W289" s="168">
        <f t="shared" si="1228"/>
        <v>0</v>
      </c>
      <c r="X289" s="447"/>
      <c r="Y289" s="145" t="str">
        <f t="shared" si="1220"/>
        <v/>
      </c>
      <c r="Z289" s="145" t="str">
        <f t="shared" si="1221"/>
        <v/>
      </c>
      <c r="AA289" s="145" t="str">
        <f t="shared" si="1222"/>
        <v/>
      </c>
      <c r="AB289" s="145" t="str">
        <f t="shared" si="1223"/>
        <v/>
      </c>
      <c r="AC289" s="178">
        <f t="shared" si="1229"/>
        <v>0</v>
      </c>
      <c r="AD289" s="178" t="str">
        <f t="shared" si="1325"/>
        <v/>
      </c>
      <c r="AE289" s="145" t="str">
        <f t="shared" si="1230"/>
        <v/>
      </c>
      <c r="AF289" s="145" t="str">
        <f t="shared" si="1231"/>
        <v/>
      </c>
      <c r="AG289" s="182" t="str">
        <f t="shared" si="1232"/>
        <v/>
      </c>
      <c r="AH289" s="164">
        <f t="shared" si="1233"/>
        <v>0</v>
      </c>
      <c r="AJ289" s="164">
        <f t="shared" si="1234"/>
        <v>0</v>
      </c>
      <c r="AK289" s="164" t="str">
        <f t="shared" si="1235"/>
        <v>00000</v>
      </c>
      <c r="AL289" s="188" t="str">
        <f t="shared" si="1236"/>
        <v>0秒0</v>
      </c>
      <c r="AM289" s="189">
        <f t="shared" si="1237"/>
        <v>0</v>
      </c>
      <c r="AN289" s="189" t="str">
        <f t="shared" si="1238"/>
        <v>0</v>
      </c>
      <c r="AO289" s="189" t="str">
        <f t="shared" si="1239"/>
        <v>0</v>
      </c>
      <c r="AP289" s="189" t="str">
        <f t="shared" si="1240"/>
        <v>0m</v>
      </c>
      <c r="AQ289" s="189" t="str">
        <f t="shared" si="1241"/>
        <v>点</v>
      </c>
      <c r="AR289" s="164">
        <f t="shared" si="1242"/>
        <v>0</v>
      </c>
      <c r="AS289" s="144" t="str">
        <f t="shared" si="1243"/>
        <v/>
      </c>
      <c r="AT289" s="164">
        <f t="shared" si="1244"/>
        <v>0</v>
      </c>
      <c r="AU289" s="164">
        <f t="shared" si="1245"/>
        <v>0</v>
      </c>
      <c r="AV289" s="164">
        <f t="shared" si="1246"/>
        <v>0</v>
      </c>
      <c r="AW289" s="459"/>
      <c r="AX289" s="459"/>
      <c r="AY289" s="456"/>
      <c r="AZ289" s="576"/>
      <c r="BA289" s="145" t="str">
        <f t="shared" si="1225"/>
        <v/>
      </c>
      <c r="BB289" s="145" t="str">
        <f t="shared" si="1226"/>
        <v/>
      </c>
      <c r="BC289" s="145" t="str">
        <f t="shared" si="1227"/>
        <v/>
      </c>
      <c r="BD289" s="203" t="str">
        <f>IF(J289="","",COUNTIF($BC$14:BC289,BC289))</f>
        <v/>
      </c>
      <c r="BE289" s="1" t="str">
        <f t="shared" si="1247"/>
        <v/>
      </c>
      <c r="BF289" s="447"/>
      <c r="BG289" s="447"/>
      <c r="BH289" s="447"/>
      <c r="BI289" s="447"/>
      <c r="BJ289" s="447"/>
      <c r="BK289" s="450"/>
      <c r="BL289" s="447"/>
      <c r="BM289" s="447"/>
      <c r="BP289" s="450"/>
      <c r="BQ289" s="447"/>
      <c r="BR289" s="447"/>
      <c r="BS289" s="447"/>
      <c r="BT289" s="447"/>
      <c r="BU289" s="447"/>
      <c r="BV289" s="447"/>
    </row>
    <row r="290" spans="1:74" s="1" customFormat="1" ht="18" customHeight="1" thickTop="1" thickBot="1">
      <c r="A290" s="522">
        <v>93</v>
      </c>
      <c r="B290" s="570" t="s">
        <v>1224</v>
      </c>
      <c r="C290" s="572"/>
      <c r="D290" s="572" t="str">
        <f>IF(C290&gt;0,VLOOKUP(C290,女子登録情報!$A$1:$H$2000,3,0),"")</f>
        <v/>
      </c>
      <c r="E290" s="572" t="str">
        <f>IF(C290&gt;0,VLOOKUP(C290,女子登録情報!$A$1:$H$2000,4,0),"")</f>
        <v/>
      </c>
      <c r="F290" s="337" t="str">
        <f>IF(C290&gt;0,VLOOKUP(C290,女子登録情報!$A$1:$H$2000,8,0),"")</f>
        <v/>
      </c>
      <c r="G290" s="553" t="e">
        <f>IF(F291&gt;0,VLOOKUP(F291,女子登録情報!$M$2:$N$48,2,0),"")</f>
        <v>#N/A</v>
      </c>
      <c r="H290" s="553" t="str">
        <f t="shared" ref="H290" si="1326">IF(C290&gt;0,TEXT(C290,"100000000"),"000000000")</f>
        <v>000000000</v>
      </c>
      <c r="I290" s="338" t="s">
        <v>26</v>
      </c>
      <c r="J290" s="339"/>
      <c r="K290" s="340" t="str">
        <f>IF(J290&gt;0,VLOOKUP(J290,女子登録情報!$J$1:$K$22,2,0),"")</f>
        <v/>
      </c>
      <c r="L290" s="338" t="s">
        <v>29</v>
      </c>
      <c r="M290" s="185"/>
      <c r="N290" s="341" t="str">
        <f t="shared" si="1219"/>
        <v/>
      </c>
      <c r="O290" s="342"/>
      <c r="P290" s="540"/>
      <c r="Q290" s="541"/>
      <c r="R290" s="542"/>
      <c r="S290" s="556"/>
      <c r="T290" s="559"/>
      <c r="W290" s="168">
        <f t="shared" si="1228"/>
        <v>0</v>
      </c>
      <c r="X290" s="447" t="str">
        <f t="shared" ref="X290" si="1327">IF(C290="","",C290)</f>
        <v/>
      </c>
      <c r="Y290" s="145" t="str">
        <f t="shared" si="1220"/>
        <v/>
      </c>
      <c r="Z290" s="145" t="str">
        <f t="shared" si="1221"/>
        <v/>
      </c>
      <c r="AA290" s="145" t="str">
        <f t="shared" si="1222"/>
        <v/>
      </c>
      <c r="AB290" s="145" t="str">
        <f t="shared" si="1223"/>
        <v/>
      </c>
      <c r="AC290" s="178">
        <f t="shared" si="1229"/>
        <v>0</v>
      </c>
      <c r="AD290" s="178" t="str">
        <f t="shared" ref="AD290" si="1328">IF(D290="","",D290)</f>
        <v/>
      </c>
      <c r="AE290" s="145" t="str">
        <f t="shared" si="1230"/>
        <v/>
      </c>
      <c r="AF290" s="145" t="str">
        <f t="shared" si="1231"/>
        <v/>
      </c>
      <c r="AG290" s="182" t="str">
        <f t="shared" si="1232"/>
        <v/>
      </c>
      <c r="AH290" s="164">
        <f t="shared" si="1233"/>
        <v>0</v>
      </c>
      <c r="AJ290" s="164">
        <f t="shared" si="1234"/>
        <v>0</v>
      </c>
      <c r="AK290" s="164" t="str">
        <f t="shared" si="1235"/>
        <v>00000</v>
      </c>
      <c r="AL290" s="188" t="str">
        <f t="shared" si="1236"/>
        <v>0秒0</v>
      </c>
      <c r="AM290" s="189">
        <f t="shared" si="1237"/>
        <v>0</v>
      </c>
      <c r="AN290" s="189" t="str">
        <f t="shared" si="1238"/>
        <v>0</v>
      </c>
      <c r="AO290" s="189" t="str">
        <f t="shared" si="1239"/>
        <v>0</v>
      </c>
      <c r="AP290" s="189" t="str">
        <f t="shared" si="1240"/>
        <v>0m</v>
      </c>
      <c r="AQ290" s="189" t="str">
        <f t="shared" si="1241"/>
        <v>点</v>
      </c>
      <c r="AR290" s="164">
        <f t="shared" si="1242"/>
        <v>0</v>
      </c>
      <c r="AS290" s="144" t="str">
        <f t="shared" si="1243"/>
        <v/>
      </c>
      <c r="AT290" s="164">
        <f t="shared" si="1244"/>
        <v>0</v>
      </c>
      <c r="AU290" s="164">
        <f t="shared" si="1245"/>
        <v>0</v>
      </c>
      <c r="AV290" s="164">
        <f t="shared" si="1246"/>
        <v>0</v>
      </c>
      <c r="AW290" s="457">
        <f>IF(S290="",0,COUNTA($S$14:S292))</f>
        <v>0</v>
      </c>
      <c r="AX290" s="457">
        <f>IF(T290="",0,COUNTA($T$14:T292))</f>
        <v>0</v>
      </c>
      <c r="AY290" s="454">
        <f>IF(OR($K290="20200",$K291="20200",$K292="20200"),COUNTIF($K$14:K292,"20200"),0)</f>
        <v>0</v>
      </c>
      <c r="AZ290" s="574">
        <f>IF($AY290=0,0,INDEX($M290:$M292,MATCH("20200",$K290:$K292,0),1))</f>
        <v>0</v>
      </c>
      <c r="BA290" s="145" t="str">
        <f t="shared" si="1225"/>
        <v/>
      </c>
      <c r="BB290" s="145" t="str">
        <f t="shared" si="1226"/>
        <v/>
      </c>
      <c r="BC290" s="145" t="str">
        <f t="shared" si="1227"/>
        <v/>
      </c>
      <c r="BD290" s="203" t="str">
        <f>IF(J290="","",COUNTIF($BC$14:BC290,BC290))</f>
        <v/>
      </c>
      <c r="BE290" s="1" t="str">
        <f t="shared" si="1247"/>
        <v/>
      </c>
      <c r="BF290" s="447" t="str">
        <f>IF(D290="","",COUNTIF($AD$14:AD290,AD290))</f>
        <v/>
      </c>
      <c r="BG290" s="447">
        <f t="shared" ref="BG290" si="1329">IF(BF290=1,BF290,0)</f>
        <v>0</v>
      </c>
      <c r="BH290" s="447" t="str">
        <f t="shared" ref="BH290:BJ290" si="1330">IF(D290="","",$BL290)</f>
        <v/>
      </c>
      <c r="BI290" s="447" t="str">
        <f t="shared" si="1330"/>
        <v/>
      </c>
      <c r="BJ290" s="447" t="str">
        <f t="shared" si="1330"/>
        <v/>
      </c>
      <c r="BK290" s="448" t="str">
        <f t="shared" ref="BK290" si="1331">IFERROR(IF(G290="","",BL290),"")</f>
        <v/>
      </c>
      <c r="BL290" s="447">
        <v>93</v>
      </c>
      <c r="BM290" s="447">
        <f t="shared" ref="BM290" si="1332">IF(C290&gt;0,"",IF(COUNTIF(BH290:BK292,BL290)=4,"",1))</f>
        <v>1</v>
      </c>
      <c r="BP290" s="448" t="str">
        <f t="shared" ref="BP290" si="1333">IF(AD290="","",IF(AND(COUNTA(J290:J292)=0,COUNTA(S290:T292)=0),1,""))</f>
        <v/>
      </c>
      <c r="BQ290" s="447">
        <f t="shared" ref="BQ290" si="1334">IF(AND($AD290="",COUNTA(S290)&gt;0),1,0)</f>
        <v>0</v>
      </c>
      <c r="BR290" s="447">
        <f t="shared" ref="BR290" si="1335">IF(AND($AD290="",COUNTA(T290)&gt;0),1,0)</f>
        <v>0</v>
      </c>
      <c r="BS290" s="447" t="str">
        <f t="shared" ref="BS290" si="1336">D290&amp;"-"&amp;S290</f>
        <v>-</v>
      </c>
      <c r="BT290" s="447" t="str">
        <f>IF(S290="","",COUNTIF($BS$14:BS290,BS290))</f>
        <v/>
      </c>
      <c r="BU290" s="447" t="str">
        <f t="shared" ref="BU290" si="1337">D290&amp;"-"&amp;T290</f>
        <v>-</v>
      </c>
      <c r="BV290" s="447" t="str">
        <f>IF(T290="","",COUNTIF($BU$14:BU290,BU290))</f>
        <v/>
      </c>
    </row>
    <row r="291" spans="1:74" s="1" customFormat="1" ht="18" customHeight="1" thickBot="1">
      <c r="A291" s="523"/>
      <c r="B291" s="571"/>
      <c r="C291" s="573"/>
      <c r="D291" s="573"/>
      <c r="E291" s="573"/>
      <c r="F291" s="343" t="str">
        <f>IF(C290&gt;0,VLOOKUP(C290,女子登録情報!$A$1:$H$2000,5,0),"")</f>
        <v/>
      </c>
      <c r="G291" s="554"/>
      <c r="H291" s="554"/>
      <c r="I291" s="344" t="s">
        <v>30</v>
      </c>
      <c r="J291" s="339"/>
      <c r="K291" s="340" t="str">
        <f>IF(J291&gt;0,VLOOKUP(J291,女子登録情報!$J$1:$K$22,2,0),"")</f>
        <v/>
      </c>
      <c r="L291" s="344" t="s">
        <v>31</v>
      </c>
      <c r="M291" s="345"/>
      <c r="N291" s="341" t="str">
        <f t="shared" si="1219"/>
        <v/>
      </c>
      <c r="O291" s="342"/>
      <c r="P291" s="562"/>
      <c r="Q291" s="563"/>
      <c r="R291" s="564"/>
      <c r="S291" s="557"/>
      <c r="T291" s="560"/>
      <c r="W291" s="168">
        <f t="shared" si="1228"/>
        <v>0</v>
      </c>
      <c r="X291" s="447"/>
      <c r="Y291" s="145" t="str">
        <f t="shared" si="1220"/>
        <v/>
      </c>
      <c r="Z291" s="145" t="str">
        <f t="shared" si="1221"/>
        <v/>
      </c>
      <c r="AA291" s="145" t="str">
        <f t="shared" si="1222"/>
        <v/>
      </c>
      <c r="AB291" s="145" t="str">
        <f t="shared" si="1223"/>
        <v/>
      </c>
      <c r="AC291" s="178">
        <f t="shared" si="1229"/>
        <v>0</v>
      </c>
      <c r="AD291" s="178" t="str">
        <f t="shared" ref="AD291:AD292" si="1338">AD290</f>
        <v/>
      </c>
      <c r="AE291" s="145" t="str">
        <f t="shared" si="1230"/>
        <v/>
      </c>
      <c r="AF291" s="145" t="str">
        <f t="shared" si="1231"/>
        <v/>
      </c>
      <c r="AG291" s="182" t="str">
        <f t="shared" si="1232"/>
        <v/>
      </c>
      <c r="AH291" s="164">
        <f t="shared" si="1233"/>
        <v>0</v>
      </c>
      <c r="AJ291" s="164">
        <f t="shared" si="1234"/>
        <v>0</v>
      </c>
      <c r="AK291" s="164" t="str">
        <f t="shared" si="1235"/>
        <v>00000</v>
      </c>
      <c r="AL291" s="188" t="str">
        <f t="shared" si="1236"/>
        <v>0秒0</v>
      </c>
      <c r="AM291" s="189">
        <f t="shared" si="1237"/>
        <v>0</v>
      </c>
      <c r="AN291" s="189" t="str">
        <f t="shared" si="1238"/>
        <v>0</v>
      </c>
      <c r="AO291" s="189" t="str">
        <f t="shared" si="1239"/>
        <v>0</v>
      </c>
      <c r="AP291" s="189" t="str">
        <f t="shared" si="1240"/>
        <v>0m</v>
      </c>
      <c r="AQ291" s="189" t="str">
        <f t="shared" si="1241"/>
        <v>点</v>
      </c>
      <c r="AR291" s="164">
        <f t="shared" si="1242"/>
        <v>0</v>
      </c>
      <c r="AS291" s="144" t="str">
        <f t="shared" si="1243"/>
        <v/>
      </c>
      <c r="AT291" s="164">
        <f t="shared" si="1244"/>
        <v>0</v>
      </c>
      <c r="AU291" s="164">
        <f t="shared" si="1245"/>
        <v>0</v>
      </c>
      <c r="AV291" s="164">
        <f t="shared" si="1246"/>
        <v>0</v>
      </c>
      <c r="AW291" s="458"/>
      <c r="AX291" s="458"/>
      <c r="AY291" s="455"/>
      <c r="AZ291" s="575"/>
      <c r="BA291" s="145" t="str">
        <f t="shared" si="1225"/>
        <v/>
      </c>
      <c r="BB291" s="145" t="str">
        <f t="shared" si="1226"/>
        <v/>
      </c>
      <c r="BC291" s="145" t="str">
        <f t="shared" si="1227"/>
        <v/>
      </c>
      <c r="BD291" s="203" t="str">
        <f>IF(J291="","",COUNTIF($BC$14:BC291,BC291))</f>
        <v/>
      </c>
      <c r="BE291" s="1" t="str">
        <f t="shared" si="1247"/>
        <v/>
      </c>
      <c r="BF291" s="447"/>
      <c r="BG291" s="447"/>
      <c r="BH291" s="447"/>
      <c r="BI291" s="447"/>
      <c r="BJ291" s="447"/>
      <c r="BK291" s="449"/>
      <c r="BL291" s="447"/>
      <c r="BM291" s="447"/>
      <c r="BP291" s="449"/>
      <c r="BQ291" s="447"/>
      <c r="BR291" s="447"/>
      <c r="BS291" s="447"/>
      <c r="BT291" s="447"/>
      <c r="BU291" s="447"/>
      <c r="BV291" s="447"/>
    </row>
    <row r="292" spans="1:74" s="1" customFormat="1" ht="18" customHeight="1" thickBot="1">
      <c r="A292" s="524"/>
      <c r="B292" s="346" t="s">
        <v>32</v>
      </c>
      <c r="C292" s="347"/>
      <c r="D292" s="355"/>
      <c r="E292" s="355"/>
      <c r="F292" s="356"/>
      <c r="G292" s="555"/>
      <c r="H292" s="555"/>
      <c r="I292" s="348" t="s">
        <v>33</v>
      </c>
      <c r="J292" s="349"/>
      <c r="K292" s="340" t="str">
        <f>IF(J292&gt;0,VLOOKUP(J292,女子登録情報!$J$1:$K$22,2,0),"")</f>
        <v/>
      </c>
      <c r="L292" s="350" t="s">
        <v>34</v>
      </c>
      <c r="M292" s="351"/>
      <c r="N292" s="341" t="str">
        <f t="shared" si="1219"/>
        <v/>
      </c>
      <c r="O292" s="352"/>
      <c r="P292" s="567"/>
      <c r="Q292" s="568"/>
      <c r="R292" s="569"/>
      <c r="S292" s="558"/>
      <c r="T292" s="561"/>
      <c r="W292" s="168">
        <f t="shared" si="1228"/>
        <v>0</v>
      </c>
      <c r="X292" s="447"/>
      <c r="Y292" s="145" t="str">
        <f t="shared" si="1220"/>
        <v/>
      </c>
      <c r="Z292" s="145" t="str">
        <f t="shared" si="1221"/>
        <v/>
      </c>
      <c r="AA292" s="145" t="str">
        <f t="shared" si="1222"/>
        <v/>
      </c>
      <c r="AB292" s="145" t="str">
        <f t="shared" si="1223"/>
        <v/>
      </c>
      <c r="AC292" s="178">
        <f t="shared" si="1229"/>
        <v>0</v>
      </c>
      <c r="AD292" s="178" t="str">
        <f t="shared" si="1338"/>
        <v/>
      </c>
      <c r="AE292" s="145" t="str">
        <f t="shared" si="1230"/>
        <v/>
      </c>
      <c r="AF292" s="145" t="str">
        <f t="shared" si="1231"/>
        <v/>
      </c>
      <c r="AG292" s="182" t="str">
        <f t="shared" si="1232"/>
        <v/>
      </c>
      <c r="AH292" s="164">
        <f t="shared" si="1233"/>
        <v>0</v>
      </c>
      <c r="AJ292" s="164">
        <f t="shared" si="1234"/>
        <v>0</v>
      </c>
      <c r="AK292" s="164" t="str">
        <f t="shared" si="1235"/>
        <v>00000</v>
      </c>
      <c r="AL292" s="188" t="str">
        <f t="shared" si="1236"/>
        <v>0秒0</v>
      </c>
      <c r="AM292" s="189">
        <f t="shared" si="1237"/>
        <v>0</v>
      </c>
      <c r="AN292" s="189" t="str">
        <f t="shared" si="1238"/>
        <v>0</v>
      </c>
      <c r="AO292" s="189" t="str">
        <f t="shared" si="1239"/>
        <v>0</v>
      </c>
      <c r="AP292" s="189" t="str">
        <f t="shared" si="1240"/>
        <v>0m</v>
      </c>
      <c r="AQ292" s="189" t="str">
        <f t="shared" si="1241"/>
        <v>点</v>
      </c>
      <c r="AR292" s="164">
        <f t="shared" si="1242"/>
        <v>0</v>
      </c>
      <c r="AS292" s="144" t="str">
        <f t="shared" si="1243"/>
        <v/>
      </c>
      <c r="AT292" s="164">
        <f t="shared" si="1244"/>
        <v>0</v>
      </c>
      <c r="AU292" s="164">
        <f t="shared" si="1245"/>
        <v>0</v>
      </c>
      <c r="AV292" s="164">
        <f t="shared" si="1246"/>
        <v>0</v>
      </c>
      <c r="AW292" s="459"/>
      <c r="AX292" s="459"/>
      <c r="AY292" s="456"/>
      <c r="AZ292" s="576"/>
      <c r="BA292" s="145" t="str">
        <f t="shared" si="1225"/>
        <v/>
      </c>
      <c r="BB292" s="145" t="str">
        <f t="shared" si="1226"/>
        <v/>
      </c>
      <c r="BC292" s="145" t="str">
        <f t="shared" si="1227"/>
        <v/>
      </c>
      <c r="BD292" s="203" t="str">
        <f>IF(J292="","",COUNTIF($BC$14:BC292,BC292))</f>
        <v/>
      </c>
      <c r="BE292" s="1" t="str">
        <f t="shared" si="1247"/>
        <v/>
      </c>
      <c r="BF292" s="447"/>
      <c r="BG292" s="447"/>
      <c r="BH292" s="447"/>
      <c r="BI292" s="447"/>
      <c r="BJ292" s="447"/>
      <c r="BK292" s="450"/>
      <c r="BL292" s="447"/>
      <c r="BM292" s="447"/>
      <c r="BP292" s="450"/>
      <c r="BQ292" s="447"/>
      <c r="BR292" s="447"/>
      <c r="BS292" s="447"/>
      <c r="BT292" s="447"/>
      <c r="BU292" s="447"/>
      <c r="BV292" s="447"/>
    </row>
    <row r="293" spans="1:74" s="1" customFormat="1" ht="18" customHeight="1" thickTop="1" thickBot="1">
      <c r="A293" s="522">
        <v>94</v>
      </c>
      <c r="B293" s="570" t="s">
        <v>1224</v>
      </c>
      <c r="C293" s="572"/>
      <c r="D293" s="572" t="str">
        <f>IF(C293&gt;0,VLOOKUP(C293,女子登録情報!$A$1:$H$2000,3,0),"")</f>
        <v/>
      </c>
      <c r="E293" s="572" t="str">
        <f>IF(C293&gt;0,VLOOKUP(C293,女子登録情報!$A$1:$H$2000,4,0),"")</f>
        <v/>
      </c>
      <c r="F293" s="337" t="str">
        <f>IF(C293&gt;0,VLOOKUP(C293,女子登録情報!$A$1:$H$2000,8,0),"")</f>
        <v/>
      </c>
      <c r="G293" s="553" t="e">
        <f>IF(F294&gt;0,VLOOKUP(F294,女子登録情報!$M$2:$N$48,2,0),"")</f>
        <v>#N/A</v>
      </c>
      <c r="H293" s="553" t="str">
        <f t="shared" ref="H293" si="1339">IF(C293&gt;0,TEXT(C293,"100000000"),"000000000")</f>
        <v>000000000</v>
      </c>
      <c r="I293" s="338" t="s">
        <v>26</v>
      </c>
      <c r="J293" s="339"/>
      <c r="K293" s="340" t="str">
        <f>IF(J293&gt;0,VLOOKUP(J293,女子登録情報!$J$1:$K$22,2,0),"")</f>
        <v/>
      </c>
      <c r="L293" s="338" t="s">
        <v>29</v>
      </c>
      <c r="M293" s="185"/>
      <c r="N293" s="341" t="str">
        <f t="shared" si="1219"/>
        <v/>
      </c>
      <c r="O293" s="342"/>
      <c r="P293" s="540"/>
      <c r="Q293" s="541"/>
      <c r="R293" s="542"/>
      <c r="S293" s="556"/>
      <c r="T293" s="559"/>
      <c r="W293" s="168">
        <f t="shared" si="1228"/>
        <v>0</v>
      </c>
      <c r="X293" s="447" t="str">
        <f t="shared" ref="X293" si="1340">IF(C293="","",C293)</f>
        <v/>
      </c>
      <c r="Y293" s="145" t="str">
        <f t="shared" si="1220"/>
        <v/>
      </c>
      <c r="Z293" s="145" t="str">
        <f t="shared" si="1221"/>
        <v/>
      </c>
      <c r="AA293" s="145" t="str">
        <f t="shared" si="1222"/>
        <v/>
      </c>
      <c r="AB293" s="145" t="str">
        <f t="shared" si="1223"/>
        <v/>
      </c>
      <c r="AC293" s="178">
        <f t="shared" si="1229"/>
        <v>0</v>
      </c>
      <c r="AD293" s="178" t="str">
        <f t="shared" ref="AD293" si="1341">IF(D293="","",D293)</f>
        <v/>
      </c>
      <c r="AE293" s="145" t="str">
        <f t="shared" si="1230"/>
        <v/>
      </c>
      <c r="AF293" s="145" t="str">
        <f t="shared" si="1231"/>
        <v/>
      </c>
      <c r="AG293" s="182" t="str">
        <f t="shared" si="1232"/>
        <v/>
      </c>
      <c r="AH293" s="164">
        <f t="shared" si="1233"/>
        <v>0</v>
      </c>
      <c r="AJ293" s="164">
        <f t="shared" si="1234"/>
        <v>0</v>
      </c>
      <c r="AK293" s="164" t="str">
        <f t="shared" si="1235"/>
        <v>00000</v>
      </c>
      <c r="AL293" s="188" t="str">
        <f t="shared" si="1236"/>
        <v>0秒0</v>
      </c>
      <c r="AM293" s="189">
        <f t="shared" si="1237"/>
        <v>0</v>
      </c>
      <c r="AN293" s="189" t="str">
        <f t="shared" si="1238"/>
        <v>0</v>
      </c>
      <c r="AO293" s="189" t="str">
        <f t="shared" si="1239"/>
        <v>0</v>
      </c>
      <c r="AP293" s="189" t="str">
        <f t="shared" si="1240"/>
        <v>0m</v>
      </c>
      <c r="AQ293" s="189" t="str">
        <f t="shared" si="1241"/>
        <v>点</v>
      </c>
      <c r="AR293" s="164">
        <f t="shared" si="1242"/>
        <v>0</v>
      </c>
      <c r="AS293" s="144" t="str">
        <f t="shared" si="1243"/>
        <v/>
      </c>
      <c r="AT293" s="164">
        <f t="shared" si="1244"/>
        <v>0</v>
      </c>
      <c r="AU293" s="164">
        <f t="shared" si="1245"/>
        <v>0</v>
      </c>
      <c r="AV293" s="164">
        <f t="shared" si="1246"/>
        <v>0</v>
      </c>
      <c r="AW293" s="457">
        <f>IF(S293="",0,COUNTA($S$14:S295))</f>
        <v>0</v>
      </c>
      <c r="AX293" s="457">
        <f>IF(T293="",0,COUNTA($T$14:T295))</f>
        <v>0</v>
      </c>
      <c r="AY293" s="454">
        <f>IF(OR($K293="20200",$K294="20200",$K295="20200"),COUNTIF($K$14:K295,"20200"),0)</f>
        <v>0</v>
      </c>
      <c r="AZ293" s="574">
        <f>IF($AY293=0,0,INDEX($M293:$M295,MATCH("20200",$K293:$K295,0),1))</f>
        <v>0</v>
      </c>
      <c r="BA293" s="145" t="str">
        <f t="shared" si="1225"/>
        <v/>
      </c>
      <c r="BB293" s="145" t="str">
        <f t="shared" si="1226"/>
        <v/>
      </c>
      <c r="BC293" s="145" t="str">
        <f t="shared" si="1227"/>
        <v/>
      </c>
      <c r="BD293" s="203" t="str">
        <f>IF(J293="","",COUNTIF($BC$14:BC293,BC293))</f>
        <v/>
      </c>
      <c r="BE293" s="1" t="str">
        <f t="shared" si="1247"/>
        <v/>
      </c>
      <c r="BF293" s="447" t="str">
        <f>IF(D293="","",COUNTIF($AD$14:AD293,AD293))</f>
        <v/>
      </c>
      <c r="BG293" s="447">
        <f t="shared" ref="BG293" si="1342">IF(BF293=1,BF293,0)</f>
        <v>0</v>
      </c>
      <c r="BH293" s="447" t="str">
        <f t="shared" ref="BH293:BJ293" si="1343">IF(D293="","",$BL293)</f>
        <v/>
      </c>
      <c r="BI293" s="447" t="str">
        <f t="shared" si="1343"/>
        <v/>
      </c>
      <c r="BJ293" s="447" t="str">
        <f t="shared" si="1343"/>
        <v/>
      </c>
      <c r="BK293" s="448" t="str">
        <f t="shared" ref="BK293" si="1344">IFERROR(IF(G293="","",BL293),"")</f>
        <v/>
      </c>
      <c r="BL293" s="447">
        <v>94</v>
      </c>
      <c r="BM293" s="447">
        <f t="shared" ref="BM293" si="1345">IF(C293&gt;0,"",IF(COUNTIF(BH293:BK295,BL293)=4,"",1))</f>
        <v>1</v>
      </c>
      <c r="BP293" s="448" t="str">
        <f t="shared" ref="BP293" si="1346">IF(AD293="","",IF(AND(COUNTA(J293:J295)=0,COUNTA(S293:T295)=0),1,""))</f>
        <v/>
      </c>
      <c r="BQ293" s="447">
        <f t="shared" ref="BQ293" si="1347">IF(AND($AD293="",COUNTA(S293)&gt;0),1,0)</f>
        <v>0</v>
      </c>
      <c r="BR293" s="447">
        <f t="shared" ref="BR293" si="1348">IF(AND($AD293="",COUNTA(T293)&gt;0),1,0)</f>
        <v>0</v>
      </c>
      <c r="BS293" s="447" t="str">
        <f t="shared" ref="BS293" si="1349">D293&amp;"-"&amp;S293</f>
        <v>-</v>
      </c>
      <c r="BT293" s="447" t="str">
        <f>IF(S293="","",COUNTIF($BS$14:BS293,BS293))</f>
        <v/>
      </c>
      <c r="BU293" s="447" t="str">
        <f t="shared" ref="BU293" si="1350">D293&amp;"-"&amp;T293</f>
        <v>-</v>
      </c>
      <c r="BV293" s="447" t="str">
        <f>IF(T293="","",COUNTIF($BU$14:BU293,BU293))</f>
        <v/>
      </c>
    </row>
    <row r="294" spans="1:74" s="1" customFormat="1" ht="18" customHeight="1" thickBot="1">
      <c r="A294" s="523"/>
      <c r="B294" s="571"/>
      <c r="C294" s="573"/>
      <c r="D294" s="573"/>
      <c r="E294" s="573"/>
      <c r="F294" s="343" t="str">
        <f>IF(C293&gt;0,VLOOKUP(C293,女子登録情報!$A$1:$H$2000,5,0),"")</f>
        <v/>
      </c>
      <c r="G294" s="554"/>
      <c r="H294" s="554"/>
      <c r="I294" s="344" t="s">
        <v>30</v>
      </c>
      <c r="J294" s="339"/>
      <c r="K294" s="340" t="str">
        <f>IF(J294&gt;0,VLOOKUP(J294,女子登録情報!$J$1:$K$22,2,0),"")</f>
        <v/>
      </c>
      <c r="L294" s="344" t="s">
        <v>31</v>
      </c>
      <c r="M294" s="345"/>
      <c r="N294" s="341" t="str">
        <f t="shared" si="1219"/>
        <v/>
      </c>
      <c r="O294" s="342"/>
      <c r="P294" s="562"/>
      <c r="Q294" s="563"/>
      <c r="R294" s="564"/>
      <c r="S294" s="557"/>
      <c r="T294" s="560"/>
      <c r="W294" s="168">
        <f t="shared" si="1228"/>
        <v>0</v>
      </c>
      <c r="X294" s="447"/>
      <c r="Y294" s="145" t="str">
        <f t="shared" si="1220"/>
        <v/>
      </c>
      <c r="Z294" s="145" t="str">
        <f t="shared" si="1221"/>
        <v/>
      </c>
      <c r="AA294" s="145" t="str">
        <f t="shared" si="1222"/>
        <v/>
      </c>
      <c r="AB294" s="145" t="str">
        <f t="shared" si="1223"/>
        <v/>
      </c>
      <c r="AC294" s="178">
        <f t="shared" si="1229"/>
        <v>0</v>
      </c>
      <c r="AD294" s="178" t="str">
        <f t="shared" ref="AD294:AD295" si="1351">AD293</f>
        <v/>
      </c>
      <c r="AE294" s="145" t="str">
        <f t="shared" si="1230"/>
        <v/>
      </c>
      <c r="AF294" s="145" t="str">
        <f t="shared" si="1231"/>
        <v/>
      </c>
      <c r="AG294" s="182" t="str">
        <f t="shared" si="1232"/>
        <v/>
      </c>
      <c r="AH294" s="164">
        <f t="shared" si="1233"/>
        <v>0</v>
      </c>
      <c r="AJ294" s="164">
        <f t="shared" si="1234"/>
        <v>0</v>
      </c>
      <c r="AK294" s="164" t="str">
        <f t="shared" si="1235"/>
        <v>00000</v>
      </c>
      <c r="AL294" s="188" t="str">
        <f t="shared" si="1236"/>
        <v>0秒0</v>
      </c>
      <c r="AM294" s="189">
        <f t="shared" si="1237"/>
        <v>0</v>
      </c>
      <c r="AN294" s="189" t="str">
        <f t="shared" si="1238"/>
        <v>0</v>
      </c>
      <c r="AO294" s="189" t="str">
        <f t="shared" si="1239"/>
        <v>0</v>
      </c>
      <c r="AP294" s="189" t="str">
        <f t="shared" si="1240"/>
        <v>0m</v>
      </c>
      <c r="AQ294" s="189" t="str">
        <f t="shared" si="1241"/>
        <v>点</v>
      </c>
      <c r="AR294" s="164">
        <f t="shared" si="1242"/>
        <v>0</v>
      </c>
      <c r="AS294" s="144" t="str">
        <f t="shared" si="1243"/>
        <v/>
      </c>
      <c r="AT294" s="164">
        <f t="shared" si="1244"/>
        <v>0</v>
      </c>
      <c r="AU294" s="164">
        <f t="shared" si="1245"/>
        <v>0</v>
      </c>
      <c r="AV294" s="164">
        <f t="shared" si="1246"/>
        <v>0</v>
      </c>
      <c r="AW294" s="458"/>
      <c r="AX294" s="458"/>
      <c r="AY294" s="455"/>
      <c r="AZ294" s="575"/>
      <c r="BA294" s="145" t="str">
        <f t="shared" si="1225"/>
        <v/>
      </c>
      <c r="BB294" s="145" t="str">
        <f t="shared" si="1226"/>
        <v/>
      </c>
      <c r="BC294" s="145" t="str">
        <f t="shared" si="1227"/>
        <v/>
      </c>
      <c r="BD294" s="203" t="str">
        <f>IF(J294="","",COUNTIF($BC$14:BC294,BC294))</f>
        <v/>
      </c>
      <c r="BE294" s="1" t="str">
        <f t="shared" si="1247"/>
        <v/>
      </c>
      <c r="BF294" s="447"/>
      <c r="BG294" s="447"/>
      <c r="BH294" s="447"/>
      <c r="BI294" s="447"/>
      <c r="BJ294" s="447"/>
      <c r="BK294" s="449"/>
      <c r="BL294" s="447"/>
      <c r="BM294" s="447"/>
      <c r="BP294" s="449"/>
      <c r="BQ294" s="447"/>
      <c r="BR294" s="447"/>
      <c r="BS294" s="447"/>
      <c r="BT294" s="447"/>
      <c r="BU294" s="447"/>
      <c r="BV294" s="447"/>
    </row>
    <row r="295" spans="1:74" s="1" customFormat="1" ht="18" customHeight="1" thickBot="1">
      <c r="A295" s="524"/>
      <c r="B295" s="346" t="s">
        <v>32</v>
      </c>
      <c r="C295" s="347"/>
      <c r="D295" s="355"/>
      <c r="E295" s="355"/>
      <c r="F295" s="356"/>
      <c r="G295" s="555"/>
      <c r="H295" s="555"/>
      <c r="I295" s="348" t="s">
        <v>33</v>
      </c>
      <c r="J295" s="349"/>
      <c r="K295" s="340" t="str">
        <f>IF(J295&gt;0,VLOOKUP(J295,女子登録情報!$J$1:$K$22,2,0),"")</f>
        <v/>
      </c>
      <c r="L295" s="350" t="s">
        <v>34</v>
      </c>
      <c r="M295" s="351"/>
      <c r="N295" s="341" t="str">
        <f t="shared" si="1219"/>
        <v/>
      </c>
      <c r="O295" s="352"/>
      <c r="P295" s="567"/>
      <c r="Q295" s="568"/>
      <c r="R295" s="569"/>
      <c r="S295" s="558"/>
      <c r="T295" s="561"/>
      <c r="W295" s="168">
        <f t="shared" si="1228"/>
        <v>0</v>
      </c>
      <c r="X295" s="447"/>
      <c r="Y295" s="145" t="str">
        <f t="shared" si="1220"/>
        <v/>
      </c>
      <c r="Z295" s="145" t="str">
        <f t="shared" si="1221"/>
        <v/>
      </c>
      <c r="AA295" s="145" t="str">
        <f t="shared" si="1222"/>
        <v/>
      </c>
      <c r="AB295" s="145" t="str">
        <f t="shared" si="1223"/>
        <v/>
      </c>
      <c r="AC295" s="178">
        <f t="shared" si="1229"/>
        <v>0</v>
      </c>
      <c r="AD295" s="178" t="str">
        <f t="shared" si="1351"/>
        <v/>
      </c>
      <c r="AE295" s="145" t="str">
        <f t="shared" si="1230"/>
        <v/>
      </c>
      <c r="AF295" s="145" t="str">
        <f t="shared" si="1231"/>
        <v/>
      </c>
      <c r="AG295" s="182" t="str">
        <f t="shared" si="1232"/>
        <v/>
      </c>
      <c r="AH295" s="164">
        <f t="shared" si="1233"/>
        <v>0</v>
      </c>
      <c r="AJ295" s="164">
        <f t="shared" si="1234"/>
        <v>0</v>
      </c>
      <c r="AK295" s="164" t="str">
        <f t="shared" si="1235"/>
        <v>00000</v>
      </c>
      <c r="AL295" s="188" t="str">
        <f t="shared" si="1236"/>
        <v>0秒0</v>
      </c>
      <c r="AM295" s="189">
        <f t="shared" si="1237"/>
        <v>0</v>
      </c>
      <c r="AN295" s="189" t="str">
        <f t="shared" si="1238"/>
        <v>0</v>
      </c>
      <c r="AO295" s="189" t="str">
        <f t="shared" si="1239"/>
        <v>0</v>
      </c>
      <c r="AP295" s="189" t="str">
        <f t="shared" si="1240"/>
        <v>0m</v>
      </c>
      <c r="AQ295" s="189" t="str">
        <f t="shared" si="1241"/>
        <v>点</v>
      </c>
      <c r="AR295" s="164">
        <f t="shared" si="1242"/>
        <v>0</v>
      </c>
      <c r="AS295" s="144" t="str">
        <f t="shared" si="1243"/>
        <v/>
      </c>
      <c r="AT295" s="164">
        <f t="shared" si="1244"/>
        <v>0</v>
      </c>
      <c r="AU295" s="164">
        <f t="shared" si="1245"/>
        <v>0</v>
      </c>
      <c r="AV295" s="164">
        <f t="shared" si="1246"/>
        <v>0</v>
      </c>
      <c r="AW295" s="459"/>
      <c r="AX295" s="459"/>
      <c r="AY295" s="456"/>
      <c r="AZ295" s="576"/>
      <c r="BA295" s="145" t="str">
        <f t="shared" si="1225"/>
        <v/>
      </c>
      <c r="BB295" s="145" t="str">
        <f t="shared" si="1226"/>
        <v/>
      </c>
      <c r="BC295" s="145" t="str">
        <f t="shared" si="1227"/>
        <v/>
      </c>
      <c r="BD295" s="203" t="str">
        <f>IF(J295="","",COUNTIF($BC$14:BC295,BC295))</f>
        <v/>
      </c>
      <c r="BE295" s="1" t="str">
        <f t="shared" si="1247"/>
        <v/>
      </c>
      <c r="BF295" s="447"/>
      <c r="BG295" s="447"/>
      <c r="BH295" s="447"/>
      <c r="BI295" s="447"/>
      <c r="BJ295" s="447"/>
      <c r="BK295" s="450"/>
      <c r="BL295" s="447"/>
      <c r="BM295" s="447"/>
      <c r="BP295" s="450"/>
      <c r="BQ295" s="447"/>
      <c r="BR295" s="447"/>
      <c r="BS295" s="447"/>
      <c r="BT295" s="447"/>
      <c r="BU295" s="447"/>
      <c r="BV295" s="447"/>
    </row>
    <row r="296" spans="1:74" s="1" customFormat="1" ht="18" customHeight="1" thickTop="1" thickBot="1">
      <c r="A296" s="522">
        <v>95</v>
      </c>
      <c r="B296" s="570" t="s">
        <v>1224</v>
      </c>
      <c r="C296" s="572"/>
      <c r="D296" s="572" t="str">
        <f>IF(C296&gt;0,VLOOKUP(C296,女子登録情報!$A$1:$H$2000,3,0),"")</f>
        <v/>
      </c>
      <c r="E296" s="572" t="str">
        <f>IF(C296&gt;0,VLOOKUP(C296,女子登録情報!$A$1:$H$2000,4,0),"")</f>
        <v/>
      </c>
      <c r="F296" s="337" t="str">
        <f>IF(C296&gt;0,VLOOKUP(C296,女子登録情報!$A$1:$H$2000,8,0),"")</f>
        <v/>
      </c>
      <c r="G296" s="553" t="e">
        <f>IF(F297&gt;0,VLOOKUP(F297,女子登録情報!$M$2:$N$48,2,0),"")</f>
        <v>#N/A</v>
      </c>
      <c r="H296" s="553" t="str">
        <f t="shared" ref="H296" si="1352">IF(C296&gt;0,TEXT(C296,"100000000"),"000000000")</f>
        <v>000000000</v>
      </c>
      <c r="I296" s="338" t="s">
        <v>26</v>
      </c>
      <c r="J296" s="339"/>
      <c r="K296" s="340" t="str">
        <f>IF(J296&gt;0,VLOOKUP(J296,女子登録情報!$J$1:$K$22,2,0),"")</f>
        <v/>
      </c>
      <c r="L296" s="338" t="s">
        <v>29</v>
      </c>
      <c r="M296" s="185"/>
      <c r="N296" s="341" t="str">
        <f t="shared" si="1219"/>
        <v/>
      </c>
      <c r="O296" s="342"/>
      <c r="P296" s="540"/>
      <c r="Q296" s="541"/>
      <c r="R296" s="542"/>
      <c r="S296" s="556"/>
      <c r="T296" s="559"/>
      <c r="W296" s="168">
        <f t="shared" si="1228"/>
        <v>0</v>
      </c>
      <c r="X296" s="447" t="str">
        <f t="shared" ref="X296" si="1353">IF(C296="","",C296)</f>
        <v/>
      </c>
      <c r="Y296" s="145" t="str">
        <f t="shared" si="1220"/>
        <v/>
      </c>
      <c r="Z296" s="145" t="str">
        <f t="shared" si="1221"/>
        <v/>
      </c>
      <c r="AA296" s="145" t="str">
        <f t="shared" si="1222"/>
        <v/>
      </c>
      <c r="AB296" s="145" t="str">
        <f t="shared" si="1223"/>
        <v/>
      </c>
      <c r="AC296" s="178">
        <f t="shared" si="1229"/>
        <v>0</v>
      </c>
      <c r="AD296" s="178" t="str">
        <f t="shared" ref="AD296" si="1354">IF(D296="","",D296)</f>
        <v/>
      </c>
      <c r="AE296" s="145" t="str">
        <f t="shared" si="1230"/>
        <v/>
      </c>
      <c r="AF296" s="145" t="str">
        <f t="shared" si="1231"/>
        <v/>
      </c>
      <c r="AG296" s="182" t="str">
        <f t="shared" si="1232"/>
        <v/>
      </c>
      <c r="AH296" s="164">
        <f t="shared" si="1233"/>
        <v>0</v>
      </c>
      <c r="AJ296" s="164">
        <f t="shared" si="1234"/>
        <v>0</v>
      </c>
      <c r="AK296" s="164" t="str">
        <f t="shared" si="1235"/>
        <v>00000</v>
      </c>
      <c r="AL296" s="188" t="str">
        <f t="shared" si="1236"/>
        <v>0秒0</v>
      </c>
      <c r="AM296" s="189">
        <f t="shared" si="1237"/>
        <v>0</v>
      </c>
      <c r="AN296" s="189" t="str">
        <f t="shared" si="1238"/>
        <v>0</v>
      </c>
      <c r="AO296" s="189" t="str">
        <f t="shared" si="1239"/>
        <v>0</v>
      </c>
      <c r="AP296" s="189" t="str">
        <f t="shared" si="1240"/>
        <v>0m</v>
      </c>
      <c r="AQ296" s="189" t="str">
        <f t="shared" si="1241"/>
        <v>点</v>
      </c>
      <c r="AR296" s="164">
        <f t="shared" si="1242"/>
        <v>0</v>
      </c>
      <c r="AS296" s="144" t="str">
        <f t="shared" si="1243"/>
        <v/>
      </c>
      <c r="AT296" s="164">
        <f t="shared" si="1244"/>
        <v>0</v>
      </c>
      <c r="AU296" s="164">
        <f t="shared" si="1245"/>
        <v>0</v>
      </c>
      <c r="AV296" s="164">
        <f t="shared" si="1246"/>
        <v>0</v>
      </c>
      <c r="AW296" s="457">
        <f>IF(S296="",0,COUNTA($S$14:S298))</f>
        <v>0</v>
      </c>
      <c r="AX296" s="457">
        <f>IF(T296="",0,COUNTA($T$14:T298))</f>
        <v>0</v>
      </c>
      <c r="AY296" s="454">
        <f>IF(OR($K296="20200",$K297="20200",$K298="20200"),COUNTIF($K$14:K298,"20200"),0)</f>
        <v>0</v>
      </c>
      <c r="AZ296" s="574">
        <f>IF($AY296=0,0,INDEX($M296:$M298,MATCH("20200",$K296:$K298,0),1))</f>
        <v>0</v>
      </c>
      <c r="BA296" s="145" t="str">
        <f t="shared" si="1225"/>
        <v/>
      </c>
      <c r="BB296" s="145" t="str">
        <f t="shared" si="1226"/>
        <v/>
      </c>
      <c r="BC296" s="145" t="str">
        <f t="shared" si="1227"/>
        <v/>
      </c>
      <c r="BD296" s="203" t="str">
        <f>IF(J296="","",COUNTIF($BC$14:BC296,BC296))</f>
        <v/>
      </c>
      <c r="BE296" s="1" t="str">
        <f t="shared" si="1247"/>
        <v/>
      </c>
      <c r="BF296" s="447" t="str">
        <f>IF(D296="","",COUNTIF($AD$14:AD296,AD296))</f>
        <v/>
      </c>
      <c r="BG296" s="447">
        <f t="shared" ref="BG296" si="1355">IF(BF296=1,BF296,0)</f>
        <v>0</v>
      </c>
      <c r="BH296" s="447" t="str">
        <f t="shared" ref="BH296:BJ296" si="1356">IF(D296="","",$BL296)</f>
        <v/>
      </c>
      <c r="BI296" s="447" t="str">
        <f t="shared" si="1356"/>
        <v/>
      </c>
      <c r="BJ296" s="447" t="str">
        <f t="shared" si="1356"/>
        <v/>
      </c>
      <c r="BK296" s="448" t="str">
        <f t="shared" ref="BK296" si="1357">IFERROR(IF(G296="","",BL296),"")</f>
        <v/>
      </c>
      <c r="BL296" s="447">
        <v>95</v>
      </c>
      <c r="BM296" s="447">
        <f t="shared" ref="BM296" si="1358">IF(C296&gt;0,"",IF(COUNTIF(BH296:BK298,BL296)=4,"",1))</f>
        <v>1</v>
      </c>
      <c r="BP296" s="448" t="str">
        <f t="shared" ref="BP296" si="1359">IF(AD296="","",IF(AND(COUNTA(J296:J298)=0,COUNTA(S296:T298)=0),1,""))</f>
        <v/>
      </c>
      <c r="BQ296" s="447">
        <f t="shared" ref="BQ296" si="1360">IF(AND($AD296="",COUNTA(S296)&gt;0),1,0)</f>
        <v>0</v>
      </c>
      <c r="BR296" s="447">
        <f t="shared" ref="BR296" si="1361">IF(AND($AD296="",COUNTA(T296)&gt;0),1,0)</f>
        <v>0</v>
      </c>
      <c r="BS296" s="447" t="str">
        <f t="shared" ref="BS296" si="1362">D296&amp;"-"&amp;S296</f>
        <v>-</v>
      </c>
      <c r="BT296" s="447" t="str">
        <f>IF(S296="","",COUNTIF($BS$14:BS296,BS296))</f>
        <v/>
      </c>
      <c r="BU296" s="447" t="str">
        <f t="shared" ref="BU296" si="1363">D296&amp;"-"&amp;T296</f>
        <v>-</v>
      </c>
      <c r="BV296" s="447" t="str">
        <f>IF(T296="","",COUNTIF($BU$14:BU296,BU296))</f>
        <v/>
      </c>
    </row>
    <row r="297" spans="1:74" s="1" customFormat="1" ht="18" customHeight="1" thickBot="1">
      <c r="A297" s="523"/>
      <c r="B297" s="571"/>
      <c r="C297" s="573"/>
      <c r="D297" s="573"/>
      <c r="E297" s="573"/>
      <c r="F297" s="343" t="str">
        <f>IF(C296&gt;0,VLOOKUP(C296,女子登録情報!$A$1:$H$2000,5,0),"")</f>
        <v/>
      </c>
      <c r="G297" s="554"/>
      <c r="H297" s="554"/>
      <c r="I297" s="344" t="s">
        <v>30</v>
      </c>
      <c r="J297" s="339"/>
      <c r="K297" s="340" t="str">
        <f>IF(J297&gt;0,VLOOKUP(J297,女子登録情報!$J$1:$K$22,2,0),"")</f>
        <v/>
      </c>
      <c r="L297" s="344" t="s">
        <v>31</v>
      </c>
      <c r="M297" s="345"/>
      <c r="N297" s="341" t="str">
        <f t="shared" si="1219"/>
        <v/>
      </c>
      <c r="O297" s="342"/>
      <c r="P297" s="562"/>
      <c r="Q297" s="563"/>
      <c r="R297" s="564"/>
      <c r="S297" s="557"/>
      <c r="T297" s="560"/>
      <c r="W297" s="168">
        <f t="shared" si="1228"/>
        <v>0</v>
      </c>
      <c r="X297" s="447"/>
      <c r="Y297" s="145" t="str">
        <f t="shared" si="1220"/>
        <v/>
      </c>
      <c r="Z297" s="145" t="str">
        <f t="shared" si="1221"/>
        <v/>
      </c>
      <c r="AA297" s="145" t="str">
        <f t="shared" si="1222"/>
        <v/>
      </c>
      <c r="AB297" s="145" t="str">
        <f t="shared" si="1223"/>
        <v/>
      </c>
      <c r="AC297" s="178">
        <f t="shared" si="1229"/>
        <v>0</v>
      </c>
      <c r="AD297" s="178" t="str">
        <f t="shared" ref="AD297:AD298" si="1364">AD296</f>
        <v/>
      </c>
      <c r="AE297" s="145" t="str">
        <f t="shared" si="1230"/>
        <v/>
      </c>
      <c r="AF297" s="145" t="str">
        <f t="shared" si="1231"/>
        <v/>
      </c>
      <c r="AG297" s="182" t="str">
        <f t="shared" si="1232"/>
        <v/>
      </c>
      <c r="AH297" s="164">
        <f t="shared" si="1233"/>
        <v>0</v>
      </c>
      <c r="AJ297" s="164">
        <f t="shared" si="1234"/>
        <v>0</v>
      </c>
      <c r="AK297" s="164" t="str">
        <f t="shared" si="1235"/>
        <v>00000</v>
      </c>
      <c r="AL297" s="188" t="str">
        <f t="shared" si="1236"/>
        <v>0秒0</v>
      </c>
      <c r="AM297" s="189">
        <f t="shared" si="1237"/>
        <v>0</v>
      </c>
      <c r="AN297" s="189" t="str">
        <f t="shared" si="1238"/>
        <v>0</v>
      </c>
      <c r="AO297" s="189" t="str">
        <f t="shared" si="1239"/>
        <v>0</v>
      </c>
      <c r="AP297" s="189" t="str">
        <f t="shared" si="1240"/>
        <v>0m</v>
      </c>
      <c r="AQ297" s="189" t="str">
        <f t="shared" si="1241"/>
        <v>点</v>
      </c>
      <c r="AR297" s="164">
        <f t="shared" si="1242"/>
        <v>0</v>
      </c>
      <c r="AS297" s="144" t="str">
        <f t="shared" si="1243"/>
        <v/>
      </c>
      <c r="AT297" s="164">
        <f t="shared" si="1244"/>
        <v>0</v>
      </c>
      <c r="AU297" s="164">
        <f t="shared" si="1245"/>
        <v>0</v>
      </c>
      <c r="AV297" s="164">
        <f t="shared" si="1246"/>
        <v>0</v>
      </c>
      <c r="AW297" s="458"/>
      <c r="AX297" s="458"/>
      <c r="AY297" s="455"/>
      <c r="AZ297" s="575"/>
      <c r="BA297" s="145" t="str">
        <f t="shared" si="1225"/>
        <v/>
      </c>
      <c r="BB297" s="145" t="str">
        <f t="shared" si="1226"/>
        <v/>
      </c>
      <c r="BC297" s="145" t="str">
        <f t="shared" si="1227"/>
        <v/>
      </c>
      <c r="BD297" s="203" t="str">
        <f>IF(J297="","",COUNTIF($BC$14:BC297,BC297))</f>
        <v/>
      </c>
      <c r="BE297" s="1" t="str">
        <f t="shared" si="1247"/>
        <v/>
      </c>
      <c r="BF297" s="447"/>
      <c r="BG297" s="447"/>
      <c r="BH297" s="447"/>
      <c r="BI297" s="447"/>
      <c r="BJ297" s="447"/>
      <c r="BK297" s="449"/>
      <c r="BL297" s="447"/>
      <c r="BM297" s="447"/>
      <c r="BP297" s="449"/>
      <c r="BQ297" s="447"/>
      <c r="BR297" s="447"/>
      <c r="BS297" s="447"/>
      <c r="BT297" s="447"/>
      <c r="BU297" s="447"/>
      <c r="BV297" s="447"/>
    </row>
    <row r="298" spans="1:74" s="1" customFormat="1" ht="18" customHeight="1" thickBot="1">
      <c r="A298" s="524"/>
      <c r="B298" s="346" t="s">
        <v>32</v>
      </c>
      <c r="C298" s="347"/>
      <c r="D298" s="355"/>
      <c r="E298" s="355"/>
      <c r="F298" s="356"/>
      <c r="G298" s="555"/>
      <c r="H298" s="555"/>
      <c r="I298" s="348" t="s">
        <v>33</v>
      </c>
      <c r="J298" s="349"/>
      <c r="K298" s="340" t="str">
        <f>IF(J298&gt;0,VLOOKUP(J298,女子登録情報!$J$1:$K$22,2,0),"")</f>
        <v/>
      </c>
      <c r="L298" s="350" t="s">
        <v>34</v>
      </c>
      <c r="M298" s="351"/>
      <c r="N298" s="341" t="str">
        <f t="shared" si="1219"/>
        <v/>
      </c>
      <c r="O298" s="352"/>
      <c r="P298" s="567"/>
      <c r="Q298" s="568"/>
      <c r="R298" s="569"/>
      <c r="S298" s="558"/>
      <c r="T298" s="561"/>
      <c r="W298" s="168">
        <f t="shared" si="1228"/>
        <v>0</v>
      </c>
      <c r="X298" s="447"/>
      <c r="Y298" s="145" t="str">
        <f t="shared" si="1220"/>
        <v/>
      </c>
      <c r="Z298" s="145" t="str">
        <f t="shared" si="1221"/>
        <v/>
      </c>
      <c r="AA298" s="145" t="str">
        <f t="shared" si="1222"/>
        <v/>
      </c>
      <c r="AB298" s="145" t="str">
        <f t="shared" si="1223"/>
        <v/>
      </c>
      <c r="AC298" s="178">
        <f t="shared" si="1229"/>
        <v>0</v>
      </c>
      <c r="AD298" s="178" t="str">
        <f t="shared" si="1364"/>
        <v/>
      </c>
      <c r="AE298" s="145" t="str">
        <f t="shared" si="1230"/>
        <v/>
      </c>
      <c r="AF298" s="145" t="str">
        <f t="shared" si="1231"/>
        <v/>
      </c>
      <c r="AG298" s="182" t="str">
        <f t="shared" si="1232"/>
        <v/>
      </c>
      <c r="AH298" s="164">
        <f t="shared" si="1233"/>
        <v>0</v>
      </c>
      <c r="AJ298" s="164">
        <f t="shared" si="1234"/>
        <v>0</v>
      </c>
      <c r="AK298" s="164" t="str">
        <f t="shared" si="1235"/>
        <v>00000</v>
      </c>
      <c r="AL298" s="188" t="str">
        <f t="shared" si="1236"/>
        <v>0秒0</v>
      </c>
      <c r="AM298" s="189">
        <f t="shared" si="1237"/>
        <v>0</v>
      </c>
      <c r="AN298" s="189" t="str">
        <f t="shared" si="1238"/>
        <v>0</v>
      </c>
      <c r="AO298" s="189" t="str">
        <f t="shared" si="1239"/>
        <v>0</v>
      </c>
      <c r="AP298" s="189" t="str">
        <f t="shared" si="1240"/>
        <v>0m</v>
      </c>
      <c r="AQ298" s="189" t="str">
        <f t="shared" si="1241"/>
        <v>点</v>
      </c>
      <c r="AR298" s="164">
        <f t="shared" si="1242"/>
        <v>0</v>
      </c>
      <c r="AS298" s="144" t="str">
        <f t="shared" si="1243"/>
        <v/>
      </c>
      <c r="AT298" s="164">
        <f t="shared" si="1244"/>
        <v>0</v>
      </c>
      <c r="AU298" s="164">
        <f t="shared" si="1245"/>
        <v>0</v>
      </c>
      <c r="AV298" s="164">
        <f t="shared" si="1246"/>
        <v>0</v>
      </c>
      <c r="AW298" s="459"/>
      <c r="AX298" s="459"/>
      <c r="AY298" s="456"/>
      <c r="AZ298" s="576"/>
      <c r="BA298" s="145" t="str">
        <f t="shared" si="1225"/>
        <v/>
      </c>
      <c r="BB298" s="145" t="str">
        <f t="shared" si="1226"/>
        <v/>
      </c>
      <c r="BC298" s="145" t="str">
        <f t="shared" si="1227"/>
        <v/>
      </c>
      <c r="BD298" s="203" t="str">
        <f>IF(J298="","",COUNTIF($BC$14:BC298,BC298))</f>
        <v/>
      </c>
      <c r="BE298" s="1" t="str">
        <f t="shared" si="1247"/>
        <v/>
      </c>
      <c r="BF298" s="447"/>
      <c r="BG298" s="447"/>
      <c r="BH298" s="447"/>
      <c r="BI298" s="447"/>
      <c r="BJ298" s="447"/>
      <c r="BK298" s="450"/>
      <c r="BL298" s="447"/>
      <c r="BM298" s="447"/>
      <c r="BP298" s="450"/>
      <c r="BQ298" s="447"/>
      <c r="BR298" s="447"/>
      <c r="BS298" s="447"/>
      <c r="BT298" s="447"/>
      <c r="BU298" s="447"/>
      <c r="BV298" s="447"/>
    </row>
    <row r="299" spans="1:74" s="1" customFormat="1" ht="18" customHeight="1" thickTop="1" thickBot="1">
      <c r="A299" s="522">
        <v>96</v>
      </c>
      <c r="B299" s="570" t="s">
        <v>1224</v>
      </c>
      <c r="C299" s="572"/>
      <c r="D299" s="572" t="str">
        <f>IF(C299&gt;0,VLOOKUP(C299,女子登録情報!$A$1:$H$2000,3,0),"")</f>
        <v/>
      </c>
      <c r="E299" s="572" t="str">
        <f>IF(C299&gt;0,VLOOKUP(C299,女子登録情報!$A$1:$H$2000,4,0),"")</f>
        <v/>
      </c>
      <c r="F299" s="337" t="str">
        <f>IF(C299&gt;0,VLOOKUP(C299,女子登録情報!$A$1:$H$2000,8,0),"")</f>
        <v/>
      </c>
      <c r="G299" s="553" t="e">
        <f>IF(F300&gt;0,VLOOKUP(F300,女子登録情報!$M$2:$N$48,2,0),"")</f>
        <v>#N/A</v>
      </c>
      <c r="H299" s="553" t="str">
        <f t="shared" ref="H299" si="1365">IF(C299&gt;0,TEXT(C299,"100000000"),"000000000")</f>
        <v>000000000</v>
      </c>
      <c r="I299" s="338" t="s">
        <v>26</v>
      </c>
      <c r="J299" s="339"/>
      <c r="K299" s="340" t="str">
        <f>IF(J299&gt;0,VLOOKUP(J299,女子登録情報!$J$1:$K$22,2,0),"")</f>
        <v/>
      </c>
      <c r="L299" s="338" t="s">
        <v>29</v>
      </c>
      <c r="M299" s="185"/>
      <c r="N299" s="341" t="str">
        <f t="shared" si="1219"/>
        <v/>
      </c>
      <c r="O299" s="342"/>
      <c r="P299" s="540"/>
      <c r="Q299" s="541"/>
      <c r="R299" s="542"/>
      <c r="S299" s="556"/>
      <c r="T299" s="559"/>
      <c r="W299" s="168">
        <f t="shared" si="1228"/>
        <v>0</v>
      </c>
      <c r="X299" s="447" t="str">
        <f t="shared" ref="X299" si="1366">IF(C299="","",C299)</f>
        <v/>
      </c>
      <c r="Y299" s="145" t="str">
        <f t="shared" si="1220"/>
        <v/>
      </c>
      <c r="Z299" s="145" t="str">
        <f t="shared" si="1221"/>
        <v/>
      </c>
      <c r="AA299" s="145" t="str">
        <f t="shared" si="1222"/>
        <v/>
      </c>
      <c r="AB299" s="145" t="str">
        <f t="shared" si="1223"/>
        <v/>
      </c>
      <c r="AC299" s="178">
        <f t="shared" si="1229"/>
        <v>0</v>
      </c>
      <c r="AD299" s="178" t="str">
        <f t="shared" ref="AD299" si="1367">IF(D299="","",D299)</f>
        <v/>
      </c>
      <c r="AE299" s="145" t="str">
        <f t="shared" si="1230"/>
        <v/>
      </c>
      <c r="AF299" s="145" t="str">
        <f t="shared" si="1231"/>
        <v/>
      </c>
      <c r="AG299" s="182" t="str">
        <f t="shared" si="1232"/>
        <v/>
      </c>
      <c r="AH299" s="164">
        <f t="shared" si="1233"/>
        <v>0</v>
      </c>
      <c r="AJ299" s="164">
        <f t="shared" si="1234"/>
        <v>0</v>
      </c>
      <c r="AK299" s="164" t="str">
        <f t="shared" si="1235"/>
        <v>00000</v>
      </c>
      <c r="AL299" s="188" t="str">
        <f t="shared" si="1236"/>
        <v>0秒0</v>
      </c>
      <c r="AM299" s="189">
        <f t="shared" si="1237"/>
        <v>0</v>
      </c>
      <c r="AN299" s="189" t="str">
        <f t="shared" si="1238"/>
        <v>0</v>
      </c>
      <c r="AO299" s="189" t="str">
        <f t="shared" si="1239"/>
        <v>0</v>
      </c>
      <c r="AP299" s="189" t="str">
        <f t="shared" si="1240"/>
        <v>0m</v>
      </c>
      <c r="AQ299" s="189" t="str">
        <f t="shared" si="1241"/>
        <v>点</v>
      </c>
      <c r="AR299" s="164">
        <f t="shared" si="1242"/>
        <v>0</v>
      </c>
      <c r="AS299" s="144" t="str">
        <f t="shared" si="1243"/>
        <v/>
      </c>
      <c r="AT299" s="164">
        <f t="shared" si="1244"/>
        <v>0</v>
      </c>
      <c r="AU299" s="164">
        <f t="shared" si="1245"/>
        <v>0</v>
      </c>
      <c r="AV299" s="164">
        <f t="shared" si="1246"/>
        <v>0</v>
      </c>
      <c r="AW299" s="457">
        <f>IF(S299="",0,COUNTA($S$14:S301))</f>
        <v>0</v>
      </c>
      <c r="AX299" s="457">
        <f>IF(T299="",0,COUNTA($T$14:T301))</f>
        <v>0</v>
      </c>
      <c r="AY299" s="454">
        <f>IF(OR($K299="20200",$K300="20200",$K301="20200"),COUNTIF($K$14:K301,"20200"),0)</f>
        <v>0</v>
      </c>
      <c r="AZ299" s="574">
        <f>IF($AY299=0,0,INDEX($M299:$M301,MATCH("20200",$K299:$K301,0),1))</f>
        <v>0</v>
      </c>
      <c r="BA299" s="145" t="str">
        <f t="shared" si="1225"/>
        <v/>
      </c>
      <c r="BB299" s="145" t="str">
        <f t="shared" si="1226"/>
        <v/>
      </c>
      <c r="BC299" s="145" t="str">
        <f t="shared" si="1227"/>
        <v/>
      </c>
      <c r="BD299" s="203" t="str">
        <f>IF(J299="","",COUNTIF($BC$14:BC299,BC299))</f>
        <v/>
      </c>
      <c r="BE299" s="1" t="str">
        <f t="shared" si="1247"/>
        <v/>
      </c>
      <c r="BF299" s="447" t="str">
        <f>IF(D299="","",COUNTIF($AD$14:AD299,AD299))</f>
        <v/>
      </c>
      <c r="BG299" s="447">
        <f t="shared" ref="BG299" si="1368">IF(BF299=1,BF299,0)</f>
        <v>0</v>
      </c>
      <c r="BH299" s="447" t="str">
        <f t="shared" ref="BH299:BJ299" si="1369">IF(D299="","",$BL299)</f>
        <v/>
      </c>
      <c r="BI299" s="447" t="str">
        <f t="shared" si="1369"/>
        <v/>
      </c>
      <c r="BJ299" s="447" t="str">
        <f t="shared" si="1369"/>
        <v/>
      </c>
      <c r="BK299" s="448" t="str">
        <f t="shared" ref="BK299" si="1370">IFERROR(IF(G299="","",BL299),"")</f>
        <v/>
      </c>
      <c r="BL299" s="447">
        <v>96</v>
      </c>
      <c r="BM299" s="447">
        <f t="shared" ref="BM299" si="1371">IF(C299&gt;0,"",IF(COUNTIF(BH299:BK301,BL299)=4,"",1))</f>
        <v>1</v>
      </c>
      <c r="BP299" s="448" t="str">
        <f t="shared" ref="BP299" si="1372">IF(AD299="","",IF(AND(COUNTA(J299:J301)=0,COUNTA(S299:T301)=0),1,""))</f>
        <v/>
      </c>
      <c r="BQ299" s="447">
        <f t="shared" ref="BQ299" si="1373">IF(AND($AD299="",COUNTA(S299)&gt;0),1,0)</f>
        <v>0</v>
      </c>
      <c r="BR299" s="447">
        <f t="shared" ref="BR299" si="1374">IF(AND($AD299="",COUNTA(T299)&gt;0),1,0)</f>
        <v>0</v>
      </c>
      <c r="BS299" s="447" t="str">
        <f t="shared" ref="BS299" si="1375">D299&amp;"-"&amp;S299</f>
        <v>-</v>
      </c>
      <c r="BT299" s="447" t="str">
        <f>IF(S299="","",COUNTIF($BS$14:BS299,BS299))</f>
        <v/>
      </c>
      <c r="BU299" s="447" t="str">
        <f t="shared" ref="BU299" si="1376">D299&amp;"-"&amp;T299</f>
        <v>-</v>
      </c>
      <c r="BV299" s="447" t="str">
        <f>IF(T299="","",COUNTIF($BU$14:BU299,BU299))</f>
        <v/>
      </c>
    </row>
    <row r="300" spans="1:74" s="1" customFormat="1" ht="18" customHeight="1" thickBot="1">
      <c r="A300" s="523"/>
      <c r="B300" s="571"/>
      <c r="C300" s="573"/>
      <c r="D300" s="573"/>
      <c r="E300" s="573"/>
      <c r="F300" s="343" t="str">
        <f>IF(C299&gt;0,VLOOKUP(C299,女子登録情報!$A$1:$H$2000,5,0),"")</f>
        <v/>
      </c>
      <c r="G300" s="554"/>
      <c r="H300" s="554"/>
      <c r="I300" s="344" t="s">
        <v>30</v>
      </c>
      <c r="J300" s="339"/>
      <c r="K300" s="340" t="str">
        <f>IF(J300&gt;0,VLOOKUP(J300,女子登録情報!$J$1:$K$22,2,0),"")</f>
        <v/>
      </c>
      <c r="L300" s="344" t="s">
        <v>31</v>
      </c>
      <c r="M300" s="345"/>
      <c r="N300" s="341" t="str">
        <f t="shared" si="1219"/>
        <v/>
      </c>
      <c r="O300" s="342"/>
      <c r="P300" s="562"/>
      <c r="Q300" s="563"/>
      <c r="R300" s="564"/>
      <c r="S300" s="557"/>
      <c r="T300" s="560"/>
      <c r="W300" s="168">
        <f t="shared" si="1228"/>
        <v>0</v>
      </c>
      <c r="X300" s="447"/>
      <c r="Y300" s="145" t="str">
        <f t="shared" si="1220"/>
        <v/>
      </c>
      <c r="Z300" s="145" t="str">
        <f t="shared" si="1221"/>
        <v/>
      </c>
      <c r="AA300" s="145" t="str">
        <f t="shared" si="1222"/>
        <v/>
      </c>
      <c r="AB300" s="145" t="str">
        <f t="shared" si="1223"/>
        <v/>
      </c>
      <c r="AC300" s="178">
        <f t="shared" si="1229"/>
        <v>0</v>
      </c>
      <c r="AD300" s="178" t="str">
        <f t="shared" ref="AD300:AD301" si="1377">AD299</f>
        <v/>
      </c>
      <c r="AE300" s="145" t="str">
        <f t="shared" si="1230"/>
        <v/>
      </c>
      <c r="AF300" s="145" t="str">
        <f t="shared" si="1231"/>
        <v/>
      </c>
      <c r="AG300" s="182" t="str">
        <f t="shared" si="1232"/>
        <v/>
      </c>
      <c r="AH300" s="164">
        <f t="shared" si="1233"/>
        <v>0</v>
      </c>
      <c r="AJ300" s="164">
        <f t="shared" si="1234"/>
        <v>0</v>
      </c>
      <c r="AK300" s="164" t="str">
        <f t="shared" si="1235"/>
        <v>00000</v>
      </c>
      <c r="AL300" s="188" t="str">
        <f t="shared" si="1236"/>
        <v>0秒0</v>
      </c>
      <c r="AM300" s="189">
        <f t="shared" si="1237"/>
        <v>0</v>
      </c>
      <c r="AN300" s="189" t="str">
        <f t="shared" si="1238"/>
        <v>0</v>
      </c>
      <c r="AO300" s="189" t="str">
        <f t="shared" si="1239"/>
        <v>0</v>
      </c>
      <c r="AP300" s="189" t="str">
        <f t="shared" si="1240"/>
        <v>0m</v>
      </c>
      <c r="AQ300" s="189" t="str">
        <f t="shared" si="1241"/>
        <v>点</v>
      </c>
      <c r="AR300" s="164">
        <f t="shared" si="1242"/>
        <v>0</v>
      </c>
      <c r="AS300" s="144" t="str">
        <f t="shared" si="1243"/>
        <v/>
      </c>
      <c r="AT300" s="164">
        <f t="shared" si="1244"/>
        <v>0</v>
      </c>
      <c r="AU300" s="164">
        <f t="shared" si="1245"/>
        <v>0</v>
      </c>
      <c r="AV300" s="164">
        <f t="shared" si="1246"/>
        <v>0</v>
      </c>
      <c r="AW300" s="458"/>
      <c r="AX300" s="458"/>
      <c r="AY300" s="455"/>
      <c r="AZ300" s="575"/>
      <c r="BA300" s="145" t="str">
        <f t="shared" si="1225"/>
        <v/>
      </c>
      <c r="BB300" s="145" t="str">
        <f t="shared" si="1226"/>
        <v/>
      </c>
      <c r="BC300" s="145" t="str">
        <f t="shared" si="1227"/>
        <v/>
      </c>
      <c r="BD300" s="203" t="str">
        <f>IF(J300="","",COUNTIF($BC$14:BC300,BC300))</f>
        <v/>
      </c>
      <c r="BE300" s="1" t="str">
        <f t="shared" si="1247"/>
        <v/>
      </c>
      <c r="BF300" s="447"/>
      <c r="BG300" s="447"/>
      <c r="BH300" s="447"/>
      <c r="BI300" s="447"/>
      <c r="BJ300" s="447"/>
      <c r="BK300" s="449"/>
      <c r="BL300" s="447"/>
      <c r="BM300" s="447"/>
      <c r="BP300" s="449"/>
      <c r="BQ300" s="447"/>
      <c r="BR300" s="447"/>
      <c r="BS300" s="447"/>
      <c r="BT300" s="447"/>
      <c r="BU300" s="447"/>
      <c r="BV300" s="447"/>
    </row>
    <row r="301" spans="1:74" s="1" customFormat="1" ht="18" customHeight="1" thickBot="1">
      <c r="A301" s="524"/>
      <c r="B301" s="346" t="s">
        <v>32</v>
      </c>
      <c r="C301" s="347"/>
      <c r="D301" s="355"/>
      <c r="E301" s="355"/>
      <c r="F301" s="356"/>
      <c r="G301" s="555"/>
      <c r="H301" s="555"/>
      <c r="I301" s="348" t="s">
        <v>33</v>
      </c>
      <c r="J301" s="349"/>
      <c r="K301" s="340" t="str">
        <f>IF(J301&gt;0,VLOOKUP(J301,女子登録情報!$J$1:$K$22,2,0),"")</f>
        <v/>
      </c>
      <c r="L301" s="350" t="s">
        <v>34</v>
      </c>
      <c r="M301" s="351"/>
      <c r="N301" s="341" t="str">
        <f t="shared" si="1219"/>
        <v/>
      </c>
      <c r="O301" s="352"/>
      <c r="P301" s="567"/>
      <c r="Q301" s="568"/>
      <c r="R301" s="569"/>
      <c r="S301" s="558"/>
      <c r="T301" s="561"/>
      <c r="W301" s="168">
        <f t="shared" si="1228"/>
        <v>0</v>
      </c>
      <c r="X301" s="447"/>
      <c r="Y301" s="145" t="str">
        <f t="shared" si="1220"/>
        <v/>
      </c>
      <c r="Z301" s="145" t="str">
        <f t="shared" si="1221"/>
        <v/>
      </c>
      <c r="AA301" s="145" t="str">
        <f t="shared" si="1222"/>
        <v/>
      </c>
      <c r="AB301" s="145" t="str">
        <f t="shared" si="1223"/>
        <v/>
      </c>
      <c r="AC301" s="178">
        <f t="shared" si="1229"/>
        <v>0</v>
      </c>
      <c r="AD301" s="178" t="str">
        <f t="shared" si="1377"/>
        <v/>
      </c>
      <c r="AE301" s="145" t="str">
        <f t="shared" si="1230"/>
        <v/>
      </c>
      <c r="AF301" s="145" t="str">
        <f t="shared" si="1231"/>
        <v/>
      </c>
      <c r="AG301" s="182" t="str">
        <f t="shared" si="1232"/>
        <v/>
      </c>
      <c r="AH301" s="164">
        <f t="shared" si="1233"/>
        <v>0</v>
      </c>
      <c r="AJ301" s="164">
        <f t="shared" si="1234"/>
        <v>0</v>
      </c>
      <c r="AK301" s="164" t="str">
        <f t="shared" si="1235"/>
        <v>00000</v>
      </c>
      <c r="AL301" s="188" t="str">
        <f t="shared" si="1236"/>
        <v>0秒0</v>
      </c>
      <c r="AM301" s="189">
        <f t="shared" si="1237"/>
        <v>0</v>
      </c>
      <c r="AN301" s="189" t="str">
        <f t="shared" si="1238"/>
        <v>0</v>
      </c>
      <c r="AO301" s="189" t="str">
        <f t="shared" si="1239"/>
        <v>0</v>
      </c>
      <c r="AP301" s="189" t="str">
        <f t="shared" si="1240"/>
        <v>0m</v>
      </c>
      <c r="AQ301" s="189" t="str">
        <f t="shared" si="1241"/>
        <v>点</v>
      </c>
      <c r="AR301" s="164">
        <f t="shared" si="1242"/>
        <v>0</v>
      </c>
      <c r="AS301" s="144" t="str">
        <f t="shared" si="1243"/>
        <v/>
      </c>
      <c r="AT301" s="164">
        <f t="shared" si="1244"/>
        <v>0</v>
      </c>
      <c r="AU301" s="164">
        <f t="shared" si="1245"/>
        <v>0</v>
      </c>
      <c r="AV301" s="164">
        <f t="shared" si="1246"/>
        <v>0</v>
      </c>
      <c r="AW301" s="459"/>
      <c r="AX301" s="459"/>
      <c r="AY301" s="456"/>
      <c r="AZ301" s="576"/>
      <c r="BA301" s="145" t="str">
        <f t="shared" si="1225"/>
        <v/>
      </c>
      <c r="BB301" s="145" t="str">
        <f t="shared" si="1226"/>
        <v/>
      </c>
      <c r="BC301" s="145" t="str">
        <f t="shared" si="1227"/>
        <v/>
      </c>
      <c r="BD301" s="203" t="str">
        <f>IF(J301="","",COUNTIF($BC$14:BC301,BC301))</f>
        <v/>
      </c>
      <c r="BE301" s="1" t="str">
        <f t="shared" si="1247"/>
        <v/>
      </c>
      <c r="BF301" s="447"/>
      <c r="BG301" s="447"/>
      <c r="BH301" s="447"/>
      <c r="BI301" s="447"/>
      <c r="BJ301" s="447"/>
      <c r="BK301" s="450"/>
      <c r="BL301" s="447"/>
      <c r="BM301" s="447"/>
      <c r="BP301" s="450"/>
      <c r="BQ301" s="447"/>
      <c r="BR301" s="447"/>
      <c r="BS301" s="447"/>
      <c r="BT301" s="447"/>
      <c r="BU301" s="447"/>
      <c r="BV301" s="447"/>
    </row>
    <row r="302" spans="1:74" s="1" customFormat="1" ht="18" customHeight="1" thickTop="1" thickBot="1">
      <c r="A302" s="522">
        <v>97</v>
      </c>
      <c r="B302" s="570" t="s">
        <v>1224</v>
      </c>
      <c r="C302" s="572"/>
      <c r="D302" s="572" t="str">
        <f>IF(C302&gt;0,VLOOKUP(C302,女子登録情報!$A$1:$H$2000,3,0),"")</f>
        <v/>
      </c>
      <c r="E302" s="572" t="str">
        <f>IF(C302&gt;0,VLOOKUP(C302,女子登録情報!$A$1:$H$2000,4,0),"")</f>
        <v/>
      </c>
      <c r="F302" s="337" t="str">
        <f>IF(C302&gt;0,VLOOKUP(C302,女子登録情報!$A$1:$H$2000,8,0),"")</f>
        <v/>
      </c>
      <c r="G302" s="553" t="e">
        <f>IF(F303&gt;0,VLOOKUP(F303,女子登録情報!$M$2:$N$48,2,0),"")</f>
        <v>#N/A</v>
      </c>
      <c r="H302" s="553" t="str">
        <f t="shared" ref="H302" si="1378">IF(C302&gt;0,TEXT(C302,"100000000"),"000000000")</f>
        <v>000000000</v>
      </c>
      <c r="I302" s="338" t="s">
        <v>26</v>
      </c>
      <c r="J302" s="339"/>
      <c r="K302" s="340" t="str">
        <f>IF(J302&gt;0,VLOOKUP(J302,女子登録情報!$J$1:$K$22,2,0),"")</f>
        <v/>
      </c>
      <c r="L302" s="338" t="s">
        <v>29</v>
      </c>
      <c r="M302" s="185"/>
      <c r="N302" s="341" t="str">
        <f t="shared" si="1219"/>
        <v/>
      </c>
      <c r="O302" s="342"/>
      <c r="P302" s="540"/>
      <c r="Q302" s="541"/>
      <c r="R302" s="542"/>
      <c r="S302" s="556"/>
      <c r="T302" s="559"/>
      <c r="W302" s="168">
        <f t="shared" si="1228"/>
        <v>0</v>
      </c>
      <c r="X302" s="447" t="str">
        <f t="shared" ref="X302" si="1379">IF(C302="","",C302)</f>
        <v/>
      </c>
      <c r="Y302" s="145" t="str">
        <f t="shared" si="1220"/>
        <v/>
      </c>
      <c r="Z302" s="145" t="str">
        <f t="shared" si="1221"/>
        <v/>
      </c>
      <c r="AA302" s="145" t="str">
        <f t="shared" si="1222"/>
        <v/>
      </c>
      <c r="AB302" s="145" t="str">
        <f t="shared" si="1223"/>
        <v/>
      </c>
      <c r="AC302" s="178">
        <f t="shared" si="1229"/>
        <v>0</v>
      </c>
      <c r="AD302" s="178" t="str">
        <f t="shared" ref="AD302" si="1380">IF(D302="","",D302)</f>
        <v/>
      </c>
      <c r="AE302" s="145" t="str">
        <f t="shared" si="1230"/>
        <v/>
      </c>
      <c r="AF302" s="145" t="str">
        <f t="shared" si="1231"/>
        <v/>
      </c>
      <c r="AG302" s="182" t="str">
        <f t="shared" si="1232"/>
        <v/>
      </c>
      <c r="AH302" s="164">
        <f t="shared" si="1233"/>
        <v>0</v>
      </c>
      <c r="AJ302" s="164">
        <f t="shared" si="1234"/>
        <v>0</v>
      </c>
      <c r="AK302" s="164" t="str">
        <f t="shared" si="1235"/>
        <v>00000</v>
      </c>
      <c r="AL302" s="188" t="str">
        <f t="shared" si="1236"/>
        <v>0秒0</v>
      </c>
      <c r="AM302" s="189">
        <f t="shared" si="1237"/>
        <v>0</v>
      </c>
      <c r="AN302" s="189" t="str">
        <f t="shared" si="1238"/>
        <v>0</v>
      </c>
      <c r="AO302" s="189" t="str">
        <f t="shared" si="1239"/>
        <v>0</v>
      </c>
      <c r="AP302" s="189" t="str">
        <f t="shared" si="1240"/>
        <v>0m</v>
      </c>
      <c r="AQ302" s="189" t="str">
        <f t="shared" si="1241"/>
        <v>点</v>
      </c>
      <c r="AR302" s="164">
        <f t="shared" si="1242"/>
        <v>0</v>
      </c>
      <c r="AS302" s="144" t="str">
        <f t="shared" si="1243"/>
        <v/>
      </c>
      <c r="AT302" s="164">
        <f t="shared" si="1244"/>
        <v>0</v>
      </c>
      <c r="AU302" s="164">
        <f t="shared" si="1245"/>
        <v>0</v>
      </c>
      <c r="AV302" s="164">
        <f t="shared" si="1246"/>
        <v>0</v>
      </c>
      <c r="AW302" s="457">
        <f>IF(S302="",0,COUNTA($S$14:S304))</f>
        <v>0</v>
      </c>
      <c r="AX302" s="457">
        <f>IF(T302="",0,COUNTA($T$14:T304))</f>
        <v>0</v>
      </c>
      <c r="AY302" s="454">
        <f>IF(OR($K302="20200",$K303="20200",$K304="20200"),COUNTIF($K$14:K304,"20200"),0)</f>
        <v>0</v>
      </c>
      <c r="AZ302" s="574">
        <f>IF($AY302=0,0,INDEX($M302:$M304,MATCH("20200",$K302:$K304,0),1))</f>
        <v>0</v>
      </c>
      <c r="BA302" s="145" t="str">
        <f t="shared" si="1225"/>
        <v/>
      </c>
      <c r="BB302" s="145" t="str">
        <f t="shared" si="1226"/>
        <v/>
      </c>
      <c r="BC302" s="145" t="str">
        <f t="shared" si="1227"/>
        <v/>
      </c>
      <c r="BD302" s="203" t="str">
        <f>IF(J302="","",COUNTIF($BC$14:BC302,BC302))</f>
        <v/>
      </c>
      <c r="BE302" s="1" t="str">
        <f t="shared" si="1247"/>
        <v/>
      </c>
      <c r="BF302" s="447" t="str">
        <f>IF(D302="","",COUNTIF($AD$14:AD302,AD302))</f>
        <v/>
      </c>
      <c r="BG302" s="447">
        <f t="shared" ref="BG302" si="1381">IF(BF302=1,BF302,0)</f>
        <v>0</v>
      </c>
      <c r="BH302" s="447" t="str">
        <f t="shared" ref="BH302:BJ302" si="1382">IF(D302="","",$BL302)</f>
        <v/>
      </c>
      <c r="BI302" s="447" t="str">
        <f t="shared" si="1382"/>
        <v/>
      </c>
      <c r="BJ302" s="447" t="str">
        <f t="shared" si="1382"/>
        <v/>
      </c>
      <c r="BK302" s="448" t="str">
        <f t="shared" ref="BK302" si="1383">IFERROR(IF(G302="","",BL302),"")</f>
        <v/>
      </c>
      <c r="BL302" s="447">
        <v>97</v>
      </c>
      <c r="BM302" s="447">
        <f t="shared" ref="BM302" si="1384">IF(C302&gt;0,"",IF(COUNTIF(BH302:BK304,BL302)=4,"",1))</f>
        <v>1</v>
      </c>
      <c r="BP302" s="448" t="str">
        <f t="shared" ref="BP302" si="1385">IF(AD302="","",IF(AND(COUNTA(J302:J304)=0,COUNTA(S302:T304)=0),1,""))</f>
        <v/>
      </c>
      <c r="BQ302" s="447">
        <f t="shared" ref="BQ302" si="1386">IF(AND($AD302="",COUNTA(S302)&gt;0),1,0)</f>
        <v>0</v>
      </c>
      <c r="BR302" s="447">
        <f t="shared" ref="BR302" si="1387">IF(AND($AD302="",COUNTA(T302)&gt;0),1,0)</f>
        <v>0</v>
      </c>
      <c r="BS302" s="447" t="str">
        <f t="shared" ref="BS302" si="1388">D302&amp;"-"&amp;S302</f>
        <v>-</v>
      </c>
      <c r="BT302" s="447" t="str">
        <f>IF(S302="","",COUNTIF($BS$14:BS302,BS302))</f>
        <v/>
      </c>
      <c r="BU302" s="447" t="str">
        <f t="shared" ref="BU302" si="1389">D302&amp;"-"&amp;T302</f>
        <v>-</v>
      </c>
      <c r="BV302" s="447" t="str">
        <f>IF(T302="","",COUNTIF($BU$14:BU302,BU302))</f>
        <v/>
      </c>
    </row>
    <row r="303" spans="1:74" s="1" customFormat="1" ht="18" customHeight="1" thickBot="1">
      <c r="A303" s="523"/>
      <c r="B303" s="571"/>
      <c r="C303" s="573"/>
      <c r="D303" s="573"/>
      <c r="E303" s="573"/>
      <c r="F303" s="343" t="str">
        <f>IF(C302&gt;0,VLOOKUP(C302,女子登録情報!$A$1:$H$2000,5,0),"")</f>
        <v/>
      </c>
      <c r="G303" s="554"/>
      <c r="H303" s="554"/>
      <c r="I303" s="344" t="s">
        <v>30</v>
      </c>
      <c r="J303" s="339"/>
      <c r="K303" s="340" t="str">
        <f>IF(J303&gt;0,VLOOKUP(J303,女子登録情報!$J$1:$K$22,2,0),"")</f>
        <v/>
      </c>
      <c r="L303" s="344" t="s">
        <v>31</v>
      </c>
      <c r="M303" s="345"/>
      <c r="N303" s="341" t="str">
        <f t="shared" si="1219"/>
        <v/>
      </c>
      <c r="O303" s="342"/>
      <c r="P303" s="562"/>
      <c r="Q303" s="563"/>
      <c r="R303" s="564"/>
      <c r="S303" s="557"/>
      <c r="T303" s="560"/>
      <c r="W303" s="168">
        <f t="shared" si="1228"/>
        <v>0</v>
      </c>
      <c r="X303" s="447"/>
      <c r="Y303" s="145" t="str">
        <f t="shared" si="1220"/>
        <v/>
      </c>
      <c r="Z303" s="145" t="str">
        <f t="shared" si="1221"/>
        <v/>
      </c>
      <c r="AA303" s="145" t="str">
        <f t="shared" si="1222"/>
        <v/>
      </c>
      <c r="AB303" s="145" t="str">
        <f t="shared" si="1223"/>
        <v/>
      </c>
      <c r="AC303" s="178">
        <f t="shared" si="1229"/>
        <v>0</v>
      </c>
      <c r="AD303" s="178" t="str">
        <f t="shared" ref="AD303:AD304" si="1390">AD302</f>
        <v/>
      </c>
      <c r="AE303" s="145" t="str">
        <f t="shared" si="1230"/>
        <v/>
      </c>
      <c r="AF303" s="145" t="str">
        <f t="shared" si="1231"/>
        <v/>
      </c>
      <c r="AG303" s="182" t="str">
        <f t="shared" si="1232"/>
        <v/>
      </c>
      <c r="AH303" s="164">
        <f t="shared" si="1233"/>
        <v>0</v>
      </c>
      <c r="AJ303" s="164">
        <f t="shared" si="1234"/>
        <v>0</v>
      </c>
      <c r="AK303" s="164" t="str">
        <f t="shared" si="1235"/>
        <v>00000</v>
      </c>
      <c r="AL303" s="188" t="str">
        <f t="shared" si="1236"/>
        <v>0秒0</v>
      </c>
      <c r="AM303" s="189">
        <f t="shared" si="1237"/>
        <v>0</v>
      </c>
      <c r="AN303" s="189" t="str">
        <f t="shared" si="1238"/>
        <v>0</v>
      </c>
      <c r="AO303" s="189" t="str">
        <f t="shared" si="1239"/>
        <v>0</v>
      </c>
      <c r="AP303" s="189" t="str">
        <f t="shared" si="1240"/>
        <v>0m</v>
      </c>
      <c r="AQ303" s="189" t="str">
        <f t="shared" si="1241"/>
        <v>点</v>
      </c>
      <c r="AR303" s="164">
        <f t="shared" si="1242"/>
        <v>0</v>
      </c>
      <c r="AS303" s="144" t="str">
        <f t="shared" si="1243"/>
        <v/>
      </c>
      <c r="AT303" s="164">
        <f t="shared" si="1244"/>
        <v>0</v>
      </c>
      <c r="AU303" s="164">
        <f t="shared" si="1245"/>
        <v>0</v>
      </c>
      <c r="AV303" s="164">
        <f t="shared" si="1246"/>
        <v>0</v>
      </c>
      <c r="AW303" s="458"/>
      <c r="AX303" s="458"/>
      <c r="AY303" s="455"/>
      <c r="AZ303" s="575"/>
      <c r="BA303" s="145" t="str">
        <f t="shared" si="1225"/>
        <v/>
      </c>
      <c r="BB303" s="145" t="str">
        <f t="shared" si="1226"/>
        <v/>
      </c>
      <c r="BC303" s="145" t="str">
        <f t="shared" si="1227"/>
        <v/>
      </c>
      <c r="BD303" s="203" t="str">
        <f>IF(J303="","",COUNTIF($BC$14:BC303,BC303))</f>
        <v/>
      </c>
      <c r="BE303" s="1" t="str">
        <f t="shared" si="1247"/>
        <v/>
      </c>
      <c r="BF303" s="447"/>
      <c r="BG303" s="447"/>
      <c r="BH303" s="447"/>
      <c r="BI303" s="447"/>
      <c r="BJ303" s="447"/>
      <c r="BK303" s="449"/>
      <c r="BL303" s="447"/>
      <c r="BM303" s="447"/>
      <c r="BP303" s="449"/>
      <c r="BQ303" s="447"/>
      <c r="BR303" s="447"/>
      <c r="BS303" s="447"/>
      <c r="BT303" s="447"/>
      <c r="BU303" s="447"/>
      <c r="BV303" s="447"/>
    </row>
    <row r="304" spans="1:74" s="1" customFormat="1" ht="18" customHeight="1" thickBot="1">
      <c r="A304" s="524"/>
      <c r="B304" s="346" t="s">
        <v>32</v>
      </c>
      <c r="C304" s="347"/>
      <c r="D304" s="355"/>
      <c r="E304" s="355"/>
      <c r="F304" s="356"/>
      <c r="G304" s="555"/>
      <c r="H304" s="555"/>
      <c r="I304" s="348" t="s">
        <v>33</v>
      </c>
      <c r="J304" s="349"/>
      <c r="K304" s="340" t="str">
        <f>IF(J304&gt;0,VLOOKUP(J304,女子登録情報!$J$1:$K$22,2,0),"")</f>
        <v/>
      </c>
      <c r="L304" s="350" t="s">
        <v>34</v>
      </c>
      <c r="M304" s="351"/>
      <c r="N304" s="341" t="str">
        <f t="shared" si="1219"/>
        <v/>
      </c>
      <c r="O304" s="352"/>
      <c r="P304" s="567"/>
      <c r="Q304" s="568"/>
      <c r="R304" s="569"/>
      <c r="S304" s="558"/>
      <c r="T304" s="561"/>
      <c r="W304" s="168">
        <f t="shared" si="1228"/>
        <v>0</v>
      </c>
      <c r="X304" s="447"/>
      <c r="Y304" s="145" t="str">
        <f t="shared" si="1220"/>
        <v/>
      </c>
      <c r="Z304" s="145" t="str">
        <f t="shared" si="1221"/>
        <v/>
      </c>
      <c r="AA304" s="145" t="str">
        <f t="shared" si="1222"/>
        <v/>
      </c>
      <c r="AB304" s="145" t="str">
        <f t="shared" si="1223"/>
        <v/>
      </c>
      <c r="AC304" s="178">
        <f t="shared" si="1229"/>
        <v>0</v>
      </c>
      <c r="AD304" s="178" t="str">
        <f t="shared" si="1390"/>
        <v/>
      </c>
      <c r="AE304" s="145" t="str">
        <f t="shared" si="1230"/>
        <v/>
      </c>
      <c r="AF304" s="145" t="str">
        <f t="shared" si="1231"/>
        <v/>
      </c>
      <c r="AG304" s="182" t="str">
        <f t="shared" si="1232"/>
        <v/>
      </c>
      <c r="AH304" s="164">
        <f t="shared" si="1233"/>
        <v>0</v>
      </c>
      <c r="AJ304" s="164">
        <f t="shared" si="1234"/>
        <v>0</v>
      </c>
      <c r="AK304" s="164" t="str">
        <f t="shared" si="1235"/>
        <v>00000</v>
      </c>
      <c r="AL304" s="188" t="str">
        <f t="shared" si="1236"/>
        <v>0秒0</v>
      </c>
      <c r="AM304" s="189">
        <f t="shared" si="1237"/>
        <v>0</v>
      </c>
      <c r="AN304" s="189" t="str">
        <f t="shared" si="1238"/>
        <v>0</v>
      </c>
      <c r="AO304" s="189" t="str">
        <f t="shared" si="1239"/>
        <v>0</v>
      </c>
      <c r="AP304" s="189" t="str">
        <f t="shared" si="1240"/>
        <v>0m</v>
      </c>
      <c r="AQ304" s="189" t="str">
        <f t="shared" si="1241"/>
        <v>点</v>
      </c>
      <c r="AR304" s="164">
        <f t="shared" si="1242"/>
        <v>0</v>
      </c>
      <c r="AS304" s="144" t="str">
        <f t="shared" si="1243"/>
        <v/>
      </c>
      <c r="AT304" s="164">
        <f t="shared" si="1244"/>
        <v>0</v>
      </c>
      <c r="AU304" s="164">
        <f t="shared" si="1245"/>
        <v>0</v>
      </c>
      <c r="AV304" s="164">
        <f t="shared" si="1246"/>
        <v>0</v>
      </c>
      <c r="AW304" s="459"/>
      <c r="AX304" s="459"/>
      <c r="AY304" s="456"/>
      <c r="AZ304" s="576"/>
      <c r="BA304" s="145" t="str">
        <f t="shared" si="1225"/>
        <v/>
      </c>
      <c r="BB304" s="145" t="str">
        <f t="shared" si="1226"/>
        <v/>
      </c>
      <c r="BC304" s="145" t="str">
        <f t="shared" si="1227"/>
        <v/>
      </c>
      <c r="BD304" s="203" t="str">
        <f>IF(J304="","",COUNTIF($BC$14:BC304,BC304))</f>
        <v/>
      </c>
      <c r="BE304" s="1" t="str">
        <f t="shared" si="1247"/>
        <v/>
      </c>
      <c r="BF304" s="447"/>
      <c r="BG304" s="447"/>
      <c r="BH304" s="447"/>
      <c r="BI304" s="447"/>
      <c r="BJ304" s="447"/>
      <c r="BK304" s="450"/>
      <c r="BL304" s="447"/>
      <c r="BM304" s="447"/>
      <c r="BP304" s="450"/>
      <c r="BQ304" s="447"/>
      <c r="BR304" s="447"/>
      <c r="BS304" s="447"/>
      <c r="BT304" s="447"/>
      <c r="BU304" s="447"/>
      <c r="BV304" s="447"/>
    </row>
    <row r="305" spans="1:74" s="1" customFormat="1" ht="18" customHeight="1" thickTop="1" thickBot="1">
      <c r="A305" s="522">
        <v>98</v>
      </c>
      <c r="B305" s="570" t="s">
        <v>1224</v>
      </c>
      <c r="C305" s="572"/>
      <c r="D305" s="572" t="str">
        <f>IF(C305&gt;0,VLOOKUP(C305,女子登録情報!$A$1:$H$2000,3,0),"")</f>
        <v/>
      </c>
      <c r="E305" s="572" t="str">
        <f>IF(C305&gt;0,VLOOKUP(C305,女子登録情報!$A$1:$H$2000,4,0),"")</f>
        <v/>
      </c>
      <c r="F305" s="337" t="str">
        <f>IF(C305&gt;0,VLOOKUP(C305,女子登録情報!$A$1:$H$2000,8,0),"")</f>
        <v/>
      </c>
      <c r="G305" s="553" t="e">
        <f>IF(F306&gt;0,VLOOKUP(F306,女子登録情報!$M$2:$N$48,2,0),"")</f>
        <v>#N/A</v>
      </c>
      <c r="H305" s="553" t="str">
        <f t="shared" ref="H305" si="1391">IF(C305&gt;0,TEXT(C305,"100000000"),"000000000")</f>
        <v>000000000</v>
      </c>
      <c r="I305" s="338" t="s">
        <v>26</v>
      </c>
      <c r="J305" s="339"/>
      <c r="K305" s="340" t="str">
        <f>IF(J305&gt;0,VLOOKUP(J305,女子登録情報!$J$1:$K$22,2,0),"")</f>
        <v/>
      </c>
      <c r="L305" s="338" t="s">
        <v>29</v>
      </c>
      <c r="M305" s="185"/>
      <c r="N305" s="341" t="str">
        <f t="shared" si="1219"/>
        <v/>
      </c>
      <c r="O305" s="342"/>
      <c r="P305" s="540"/>
      <c r="Q305" s="541"/>
      <c r="R305" s="542"/>
      <c r="S305" s="556"/>
      <c r="T305" s="559"/>
      <c r="W305" s="168">
        <f t="shared" si="1228"/>
        <v>0</v>
      </c>
      <c r="X305" s="447" t="str">
        <f t="shared" ref="X305" si="1392">IF(C305="","",C305)</f>
        <v/>
      </c>
      <c r="Y305" s="145" t="str">
        <f t="shared" si="1220"/>
        <v/>
      </c>
      <c r="Z305" s="145" t="str">
        <f t="shared" si="1221"/>
        <v/>
      </c>
      <c r="AA305" s="145" t="str">
        <f t="shared" si="1222"/>
        <v/>
      </c>
      <c r="AB305" s="145" t="str">
        <f t="shared" si="1223"/>
        <v/>
      </c>
      <c r="AC305" s="178">
        <f t="shared" si="1229"/>
        <v>0</v>
      </c>
      <c r="AD305" s="178" t="str">
        <f t="shared" ref="AD305" si="1393">IF(D305="","",D305)</f>
        <v/>
      </c>
      <c r="AE305" s="145" t="str">
        <f t="shared" si="1230"/>
        <v/>
      </c>
      <c r="AF305" s="145" t="str">
        <f t="shared" si="1231"/>
        <v/>
      </c>
      <c r="AG305" s="182" t="str">
        <f t="shared" si="1232"/>
        <v/>
      </c>
      <c r="AH305" s="164">
        <f t="shared" si="1233"/>
        <v>0</v>
      </c>
      <c r="AJ305" s="164">
        <f t="shared" si="1234"/>
        <v>0</v>
      </c>
      <c r="AK305" s="164" t="str">
        <f t="shared" si="1235"/>
        <v>00000</v>
      </c>
      <c r="AL305" s="188" t="str">
        <f t="shared" si="1236"/>
        <v>0秒0</v>
      </c>
      <c r="AM305" s="189">
        <f t="shared" si="1237"/>
        <v>0</v>
      </c>
      <c r="AN305" s="189" t="str">
        <f t="shared" si="1238"/>
        <v>0</v>
      </c>
      <c r="AO305" s="189" t="str">
        <f t="shared" si="1239"/>
        <v>0</v>
      </c>
      <c r="AP305" s="189" t="str">
        <f t="shared" si="1240"/>
        <v>0m</v>
      </c>
      <c r="AQ305" s="189" t="str">
        <f t="shared" si="1241"/>
        <v>点</v>
      </c>
      <c r="AR305" s="164">
        <f t="shared" si="1242"/>
        <v>0</v>
      </c>
      <c r="AS305" s="144" t="str">
        <f t="shared" si="1243"/>
        <v/>
      </c>
      <c r="AT305" s="164">
        <f t="shared" si="1244"/>
        <v>0</v>
      </c>
      <c r="AU305" s="164">
        <f t="shared" si="1245"/>
        <v>0</v>
      </c>
      <c r="AV305" s="164">
        <f t="shared" si="1246"/>
        <v>0</v>
      </c>
      <c r="AW305" s="457">
        <f>IF(S305="",0,COUNTA($S$14:S307))</f>
        <v>0</v>
      </c>
      <c r="AX305" s="457">
        <f>IF(T305="",0,COUNTA($T$14:T307))</f>
        <v>0</v>
      </c>
      <c r="AY305" s="454">
        <f>IF(OR($K305="20200",$K306="20200",$K307="20200"),COUNTIF($K$14:K307,"20200"),0)</f>
        <v>0</v>
      </c>
      <c r="AZ305" s="574">
        <f>IF($AY305=0,0,INDEX($M305:$M307,MATCH("20200",$K305:$K307,0),1))</f>
        <v>0</v>
      </c>
      <c r="BA305" s="145" t="str">
        <f t="shared" si="1225"/>
        <v/>
      </c>
      <c r="BB305" s="145" t="str">
        <f t="shared" si="1226"/>
        <v/>
      </c>
      <c r="BC305" s="145" t="str">
        <f t="shared" si="1227"/>
        <v/>
      </c>
      <c r="BD305" s="203" t="str">
        <f>IF(J305="","",COUNTIF($BC$14:BC305,BC305))</f>
        <v/>
      </c>
      <c r="BE305" s="1" t="str">
        <f t="shared" si="1247"/>
        <v/>
      </c>
      <c r="BF305" s="447" t="str">
        <f>IF(D305="","",COUNTIF($AD$14:AD305,AD305))</f>
        <v/>
      </c>
      <c r="BG305" s="447">
        <f t="shared" ref="BG305" si="1394">IF(BF305=1,BF305,0)</f>
        <v>0</v>
      </c>
      <c r="BH305" s="447" t="str">
        <f t="shared" ref="BH305:BJ305" si="1395">IF(D305="","",$BL305)</f>
        <v/>
      </c>
      <c r="BI305" s="447" t="str">
        <f t="shared" si="1395"/>
        <v/>
      </c>
      <c r="BJ305" s="447" t="str">
        <f t="shared" si="1395"/>
        <v/>
      </c>
      <c r="BK305" s="448" t="str">
        <f t="shared" ref="BK305" si="1396">IFERROR(IF(G305="","",BL305),"")</f>
        <v/>
      </c>
      <c r="BL305" s="447">
        <v>98</v>
      </c>
      <c r="BM305" s="447">
        <f t="shared" ref="BM305" si="1397">IF(C305&gt;0,"",IF(COUNTIF(BH305:BK307,BL305)=4,"",1))</f>
        <v>1</v>
      </c>
      <c r="BP305" s="448" t="str">
        <f t="shared" ref="BP305" si="1398">IF(AD305="","",IF(AND(COUNTA(J305:J307)=0,COUNTA(S305:T307)=0),1,""))</f>
        <v/>
      </c>
      <c r="BQ305" s="447">
        <f t="shared" ref="BQ305" si="1399">IF(AND($AD305="",COUNTA(S305)&gt;0),1,0)</f>
        <v>0</v>
      </c>
      <c r="BR305" s="447">
        <f t="shared" ref="BR305" si="1400">IF(AND($AD305="",COUNTA(T305)&gt;0),1,0)</f>
        <v>0</v>
      </c>
      <c r="BS305" s="447" t="str">
        <f t="shared" ref="BS305" si="1401">D305&amp;"-"&amp;S305</f>
        <v>-</v>
      </c>
      <c r="BT305" s="447" t="str">
        <f>IF(S305="","",COUNTIF($BS$14:BS305,BS305))</f>
        <v/>
      </c>
      <c r="BU305" s="447" t="str">
        <f t="shared" ref="BU305" si="1402">D305&amp;"-"&amp;T305</f>
        <v>-</v>
      </c>
      <c r="BV305" s="447" t="str">
        <f>IF(T305="","",COUNTIF($BU$14:BU305,BU305))</f>
        <v/>
      </c>
    </row>
    <row r="306" spans="1:74" s="1" customFormat="1" ht="18" customHeight="1" thickBot="1">
      <c r="A306" s="523"/>
      <c r="B306" s="571"/>
      <c r="C306" s="573"/>
      <c r="D306" s="573"/>
      <c r="E306" s="573"/>
      <c r="F306" s="343" t="str">
        <f>IF(C305&gt;0,VLOOKUP(C305,女子登録情報!$A$1:$H$2000,5,0),"")</f>
        <v/>
      </c>
      <c r="G306" s="554"/>
      <c r="H306" s="554"/>
      <c r="I306" s="344" t="s">
        <v>30</v>
      </c>
      <c r="J306" s="339"/>
      <c r="K306" s="340" t="str">
        <f>IF(J306&gt;0,VLOOKUP(J306,女子登録情報!$J$1:$K$22,2,0),"")</f>
        <v/>
      </c>
      <c r="L306" s="344" t="s">
        <v>31</v>
      </c>
      <c r="M306" s="345"/>
      <c r="N306" s="341" t="str">
        <f t="shared" si="1219"/>
        <v/>
      </c>
      <c r="O306" s="342"/>
      <c r="P306" s="562"/>
      <c r="Q306" s="563"/>
      <c r="R306" s="564"/>
      <c r="S306" s="557"/>
      <c r="T306" s="560"/>
      <c r="W306" s="168">
        <f t="shared" si="1228"/>
        <v>0</v>
      </c>
      <c r="X306" s="447"/>
      <c r="Y306" s="145" t="str">
        <f t="shared" si="1220"/>
        <v/>
      </c>
      <c r="Z306" s="145" t="str">
        <f t="shared" si="1221"/>
        <v/>
      </c>
      <c r="AA306" s="145" t="str">
        <f t="shared" si="1222"/>
        <v/>
      </c>
      <c r="AB306" s="145" t="str">
        <f t="shared" si="1223"/>
        <v/>
      </c>
      <c r="AC306" s="178">
        <f t="shared" si="1229"/>
        <v>0</v>
      </c>
      <c r="AD306" s="178" t="str">
        <f t="shared" ref="AD306:AD307" si="1403">AD305</f>
        <v/>
      </c>
      <c r="AE306" s="145" t="str">
        <f t="shared" si="1230"/>
        <v/>
      </c>
      <c r="AF306" s="145" t="str">
        <f t="shared" si="1231"/>
        <v/>
      </c>
      <c r="AG306" s="182" t="str">
        <f t="shared" si="1232"/>
        <v/>
      </c>
      <c r="AH306" s="164">
        <f t="shared" si="1233"/>
        <v>0</v>
      </c>
      <c r="AJ306" s="164">
        <f t="shared" si="1234"/>
        <v>0</v>
      </c>
      <c r="AK306" s="164" t="str">
        <f t="shared" si="1235"/>
        <v>00000</v>
      </c>
      <c r="AL306" s="188" t="str">
        <f t="shared" si="1236"/>
        <v>0秒0</v>
      </c>
      <c r="AM306" s="189">
        <f t="shared" si="1237"/>
        <v>0</v>
      </c>
      <c r="AN306" s="189" t="str">
        <f t="shared" si="1238"/>
        <v>0</v>
      </c>
      <c r="AO306" s="189" t="str">
        <f t="shared" si="1239"/>
        <v>0</v>
      </c>
      <c r="AP306" s="189" t="str">
        <f t="shared" si="1240"/>
        <v>0m</v>
      </c>
      <c r="AQ306" s="189" t="str">
        <f t="shared" si="1241"/>
        <v>点</v>
      </c>
      <c r="AR306" s="164">
        <f t="shared" si="1242"/>
        <v>0</v>
      </c>
      <c r="AS306" s="144" t="str">
        <f t="shared" si="1243"/>
        <v/>
      </c>
      <c r="AT306" s="164">
        <f t="shared" si="1244"/>
        <v>0</v>
      </c>
      <c r="AU306" s="164">
        <f t="shared" si="1245"/>
        <v>0</v>
      </c>
      <c r="AV306" s="164">
        <f t="shared" si="1246"/>
        <v>0</v>
      </c>
      <c r="AW306" s="458"/>
      <c r="AX306" s="458"/>
      <c r="AY306" s="455"/>
      <c r="AZ306" s="575"/>
      <c r="BA306" s="145" t="str">
        <f t="shared" si="1225"/>
        <v/>
      </c>
      <c r="BB306" s="145" t="str">
        <f t="shared" si="1226"/>
        <v/>
      </c>
      <c r="BC306" s="145" t="str">
        <f t="shared" si="1227"/>
        <v/>
      </c>
      <c r="BD306" s="203" t="str">
        <f>IF(J306="","",COUNTIF($BC$14:BC306,BC306))</f>
        <v/>
      </c>
      <c r="BE306" s="1" t="str">
        <f t="shared" si="1247"/>
        <v/>
      </c>
      <c r="BF306" s="447"/>
      <c r="BG306" s="447"/>
      <c r="BH306" s="447"/>
      <c r="BI306" s="447"/>
      <c r="BJ306" s="447"/>
      <c r="BK306" s="449"/>
      <c r="BL306" s="447"/>
      <c r="BM306" s="447"/>
      <c r="BP306" s="449"/>
      <c r="BQ306" s="447"/>
      <c r="BR306" s="447"/>
      <c r="BS306" s="447"/>
      <c r="BT306" s="447"/>
      <c r="BU306" s="447"/>
      <c r="BV306" s="447"/>
    </row>
    <row r="307" spans="1:74" s="1" customFormat="1" ht="18" customHeight="1" thickBot="1">
      <c r="A307" s="524"/>
      <c r="B307" s="346" t="s">
        <v>32</v>
      </c>
      <c r="C307" s="347"/>
      <c r="D307" s="355"/>
      <c r="E307" s="355"/>
      <c r="F307" s="356"/>
      <c r="G307" s="555"/>
      <c r="H307" s="555"/>
      <c r="I307" s="348" t="s">
        <v>33</v>
      </c>
      <c r="J307" s="349"/>
      <c r="K307" s="340" t="str">
        <f>IF(J307&gt;0,VLOOKUP(J307,女子登録情報!$J$1:$K$22,2,0),"")</f>
        <v/>
      </c>
      <c r="L307" s="350" t="s">
        <v>34</v>
      </c>
      <c r="M307" s="351"/>
      <c r="N307" s="341" t="str">
        <f t="shared" si="1219"/>
        <v/>
      </c>
      <c r="O307" s="352"/>
      <c r="P307" s="567"/>
      <c r="Q307" s="568"/>
      <c r="R307" s="569"/>
      <c r="S307" s="558"/>
      <c r="T307" s="561"/>
      <c r="W307" s="168">
        <f t="shared" si="1228"/>
        <v>0</v>
      </c>
      <c r="X307" s="447"/>
      <c r="Y307" s="145" t="str">
        <f t="shared" si="1220"/>
        <v/>
      </c>
      <c r="Z307" s="145" t="str">
        <f t="shared" si="1221"/>
        <v/>
      </c>
      <c r="AA307" s="145" t="str">
        <f t="shared" si="1222"/>
        <v/>
      </c>
      <c r="AB307" s="145" t="str">
        <f t="shared" si="1223"/>
        <v/>
      </c>
      <c r="AC307" s="178">
        <f t="shared" si="1229"/>
        <v>0</v>
      </c>
      <c r="AD307" s="178" t="str">
        <f t="shared" si="1403"/>
        <v/>
      </c>
      <c r="AE307" s="145" t="str">
        <f t="shared" si="1230"/>
        <v/>
      </c>
      <c r="AF307" s="145" t="str">
        <f t="shared" si="1231"/>
        <v/>
      </c>
      <c r="AG307" s="182" t="str">
        <f t="shared" si="1232"/>
        <v/>
      </c>
      <c r="AH307" s="164">
        <f t="shared" si="1233"/>
        <v>0</v>
      </c>
      <c r="AJ307" s="164">
        <f t="shared" si="1234"/>
        <v>0</v>
      </c>
      <c r="AK307" s="164" t="str">
        <f t="shared" si="1235"/>
        <v>00000</v>
      </c>
      <c r="AL307" s="188" t="str">
        <f t="shared" si="1236"/>
        <v>0秒0</v>
      </c>
      <c r="AM307" s="189">
        <f t="shared" si="1237"/>
        <v>0</v>
      </c>
      <c r="AN307" s="189" t="str">
        <f t="shared" si="1238"/>
        <v>0</v>
      </c>
      <c r="AO307" s="189" t="str">
        <f t="shared" si="1239"/>
        <v>0</v>
      </c>
      <c r="AP307" s="189" t="str">
        <f t="shared" si="1240"/>
        <v>0m</v>
      </c>
      <c r="AQ307" s="189" t="str">
        <f t="shared" si="1241"/>
        <v>点</v>
      </c>
      <c r="AR307" s="164">
        <f t="shared" si="1242"/>
        <v>0</v>
      </c>
      <c r="AS307" s="144" t="str">
        <f t="shared" si="1243"/>
        <v/>
      </c>
      <c r="AT307" s="164">
        <f t="shared" si="1244"/>
        <v>0</v>
      </c>
      <c r="AU307" s="164">
        <f t="shared" si="1245"/>
        <v>0</v>
      </c>
      <c r="AV307" s="164">
        <f t="shared" si="1246"/>
        <v>0</v>
      </c>
      <c r="AW307" s="459"/>
      <c r="AX307" s="459"/>
      <c r="AY307" s="456"/>
      <c r="AZ307" s="576"/>
      <c r="BA307" s="145" t="str">
        <f t="shared" si="1225"/>
        <v/>
      </c>
      <c r="BB307" s="145" t="str">
        <f t="shared" si="1226"/>
        <v/>
      </c>
      <c r="BC307" s="145" t="str">
        <f t="shared" si="1227"/>
        <v/>
      </c>
      <c r="BD307" s="203" t="str">
        <f>IF(J307="","",COUNTIF($BC$14:BC307,BC307))</f>
        <v/>
      </c>
      <c r="BE307" s="1" t="str">
        <f t="shared" si="1247"/>
        <v/>
      </c>
      <c r="BF307" s="447"/>
      <c r="BG307" s="447"/>
      <c r="BH307" s="447"/>
      <c r="BI307" s="447"/>
      <c r="BJ307" s="447"/>
      <c r="BK307" s="450"/>
      <c r="BL307" s="447"/>
      <c r="BM307" s="447"/>
      <c r="BP307" s="450"/>
      <c r="BQ307" s="447"/>
      <c r="BR307" s="447"/>
      <c r="BS307" s="447"/>
      <c r="BT307" s="447"/>
      <c r="BU307" s="447"/>
      <c r="BV307" s="447"/>
    </row>
    <row r="308" spans="1:74" s="1" customFormat="1" ht="18" customHeight="1" thickTop="1" thickBot="1">
      <c r="A308" s="522">
        <v>99</v>
      </c>
      <c r="B308" s="570" t="s">
        <v>1224</v>
      </c>
      <c r="C308" s="572"/>
      <c r="D308" s="572" t="str">
        <f>IF(C308&gt;0,VLOOKUP(C308,女子登録情報!$A$1:$H$2000,3,0),"")</f>
        <v/>
      </c>
      <c r="E308" s="572" t="str">
        <f>IF(C308&gt;0,VLOOKUP(C308,女子登録情報!$A$1:$H$2000,4,0),"")</f>
        <v/>
      </c>
      <c r="F308" s="337" t="str">
        <f>IF(C308&gt;0,VLOOKUP(C308,女子登録情報!$A$1:$H$2000,8,0),"")</f>
        <v/>
      </c>
      <c r="G308" s="553" t="e">
        <f>IF(F309&gt;0,VLOOKUP(F309,女子登録情報!$M$2:$N$48,2,0),"")</f>
        <v>#N/A</v>
      </c>
      <c r="H308" s="553" t="str">
        <f t="shared" ref="H308" si="1404">IF(C308&gt;0,TEXT(C308,"100000000"),"000000000")</f>
        <v>000000000</v>
      </c>
      <c r="I308" s="338" t="s">
        <v>26</v>
      </c>
      <c r="J308" s="339"/>
      <c r="K308" s="340" t="str">
        <f>IF(J308&gt;0,VLOOKUP(J308,女子登録情報!$J$1:$K$22,2,0),"")</f>
        <v/>
      </c>
      <c r="L308" s="338" t="s">
        <v>29</v>
      </c>
      <c r="M308" s="185"/>
      <c r="N308" s="341" t="str">
        <f t="shared" si="1219"/>
        <v/>
      </c>
      <c r="O308" s="342"/>
      <c r="P308" s="540"/>
      <c r="Q308" s="541"/>
      <c r="R308" s="542"/>
      <c r="S308" s="556"/>
      <c r="T308" s="559"/>
      <c r="W308" s="168">
        <f t="shared" si="1228"/>
        <v>0</v>
      </c>
      <c r="X308" s="447" t="str">
        <f t="shared" ref="X308" si="1405">IF(C308="","",C308)</f>
        <v/>
      </c>
      <c r="Y308" s="145" t="str">
        <f t="shared" si="1220"/>
        <v/>
      </c>
      <c r="Z308" s="145" t="str">
        <f t="shared" si="1221"/>
        <v/>
      </c>
      <c r="AA308" s="145" t="str">
        <f t="shared" si="1222"/>
        <v/>
      </c>
      <c r="AB308" s="145" t="str">
        <f t="shared" si="1223"/>
        <v/>
      </c>
      <c r="AC308" s="178">
        <f t="shared" si="1229"/>
        <v>0</v>
      </c>
      <c r="AD308" s="178" t="str">
        <f t="shared" ref="AD308" si="1406">IF(D308="","",D308)</f>
        <v/>
      </c>
      <c r="AE308" s="145" t="str">
        <f t="shared" si="1230"/>
        <v/>
      </c>
      <c r="AF308" s="145" t="str">
        <f t="shared" si="1231"/>
        <v/>
      </c>
      <c r="AG308" s="182" t="str">
        <f t="shared" si="1232"/>
        <v/>
      </c>
      <c r="AH308" s="164">
        <f t="shared" si="1233"/>
        <v>0</v>
      </c>
      <c r="AJ308" s="164">
        <f t="shared" si="1234"/>
        <v>0</v>
      </c>
      <c r="AK308" s="164" t="str">
        <f t="shared" si="1235"/>
        <v>00000</v>
      </c>
      <c r="AL308" s="188" t="str">
        <f t="shared" si="1236"/>
        <v>0秒0</v>
      </c>
      <c r="AM308" s="189">
        <f t="shared" si="1237"/>
        <v>0</v>
      </c>
      <c r="AN308" s="189" t="str">
        <f t="shared" si="1238"/>
        <v>0</v>
      </c>
      <c r="AO308" s="189" t="str">
        <f t="shared" si="1239"/>
        <v>0</v>
      </c>
      <c r="AP308" s="189" t="str">
        <f t="shared" si="1240"/>
        <v>0m</v>
      </c>
      <c r="AQ308" s="189" t="str">
        <f t="shared" si="1241"/>
        <v>点</v>
      </c>
      <c r="AR308" s="164">
        <f t="shared" si="1242"/>
        <v>0</v>
      </c>
      <c r="AS308" s="144" t="str">
        <f t="shared" si="1243"/>
        <v/>
      </c>
      <c r="AT308" s="164">
        <f t="shared" si="1244"/>
        <v>0</v>
      </c>
      <c r="AU308" s="164">
        <f t="shared" si="1245"/>
        <v>0</v>
      </c>
      <c r="AV308" s="164">
        <f t="shared" si="1246"/>
        <v>0</v>
      </c>
      <c r="AW308" s="457">
        <f>IF(S308="",0,COUNTA($S$14:S310))</f>
        <v>0</v>
      </c>
      <c r="AX308" s="457">
        <f>IF(T308="",0,COUNTA($T$14:T310))</f>
        <v>0</v>
      </c>
      <c r="AY308" s="454">
        <f>IF(OR($K308="20200",$K309="20200",$K310="20200"),COUNTIF($K$14:K310,"20200"),0)</f>
        <v>0</v>
      </c>
      <c r="AZ308" s="574">
        <f>IF($AY308=0,0,INDEX($M308:$M310,MATCH("20200",$K308:$K310,0),1))</f>
        <v>0</v>
      </c>
      <c r="BA308" s="145" t="str">
        <f t="shared" si="1225"/>
        <v/>
      </c>
      <c r="BB308" s="145" t="str">
        <f t="shared" si="1226"/>
        <v/>
      </c>
      <c r="BC308" s="145" t="str">
        <f t="shared" si="1227"/>
        <v/>
      </c>
      <c r="BD308" s="203" t="str">
        <f>IF(J308="","",COUNTIF($BC$14:BC308,BC308))</f>
        <v/>
      </c>
      <c r="BE308" s="1" t="str">
        <f t="shared" si="1247"/>
        <v/>
      </c>
      <c r="BF308" s="447" t="str">
        <f>IF(D308="","",COUNTIF($AD$14:AD308,AD308))</f>
        <v/>
      </c>
      <c r="BG308" s="447">
        <f t="shared" ref="BG308" si="1407">IF(BF308=1,BF308,0)</f>
        <v>0</v>
      </c>
      <c r="BH308" s="447" t="str">
        <f t="shared" ref="BH308:BJ308" si="1408">IF(D308="","",$BL308)</f>
        <v/>
      </c>
      <c r="BI308" s="447" t="str">
        <f t="shared" si="1408"/>
        <v/>
      </c>
      <c r="BJ308" s="447" t="str">
        <f t="shared" si="1408"/>
        <v/>
      </c>
      <c r="BK308" s="448" t="str">
        <f t="shared" ref="BK308" si="1409">IFERROR(IF(G308="","",BL308),"")</f>
        <v/>
      </c>
      <c r="BL308" s="447">
        <v>99</v>
      </c>
      <c r="BM308" s="447">
        <f t="shared" ref="BM308" si="1410">IF(C308&gt;0,"",IF(COUNTIF(BH308:BK310,BL308)=4,"",1))</f>
        <v>1</v>
      </c>
      <c r="BP308" s="448" t="str">
        <f t="shared" ref="BP308" si="1411">IF(AD308="","",IF(AND(COUNTA(J308:J310)=0,COUNTA(S308:T310)=0),1,""))</f>
        <v/>
      </c>
      <c r="BQ308" s="447">
        <f t="shared" ref="BQ308" si="1412">IF(AND($AD308="",COUNTA(S308)&gt;0),1,0)</f>
        <v>0</v>
      </c>
      <c r="BR308" s="447">
        <f t="shared" ref="BR308" si="1413">IF(AND($AD308="",COUNTA(T308)&gt;0),1,0)</f>
        <v>0</v>
      </c>
      <c r="BS308" s="447" t="str">
        <f t="shared" ref="BS308" si="1414">D308&amp;"-"&amp;S308</f>
        <v>-</v>
      </c>
      <c r="BT308" s="447" t="str">
        <f>IF(S308="","",COUNTIF($BS$14:BS308,BS308))</f>
        <v/>
      </c>
      <c r="BU308" s="447" t="str">
        <f t="shared" ref="BU308" si="1415">D308&amp;"-"&amp;T308</f>
        <v>-</v>
      </c>
      <c r="BV308" s="447" t="str">
        <f>IF(T308="","",COUNTIF($BU$14:BU308,BU308))</f>
        <v/>
      </c>
    </row>
    <row r="309" spans="1:74" s="1" customFormat="1" ht="18" customHeight="1" thickBot="1">
      <c r="A309" s="523"/>
      <c r="B309" s="571"/>
      <c r="C309" s="573"/>
      <c r="D309" s="573"/>
      <c r="E309" s="573"/>
      <c r="F309" s="343" t="str">
        <f>IF(C308&gt;0,VLOOKUP(C308,女子登録情報!$A$1:$H$2000,5,0),"")</f>
        <v/>
      </c>
      <c r="G309" s="554"/>
      <c r="H309" s="554"/>
      <c r="I309" s="344" t="s">
        <v>30</v>
      </c>
      <c r="J309" s="339"/>
      <c r="K309" s="340" t="str">
        <f>IF(J309&gt;0,VLOOKUP(J309,女子登録情報!$J$1:$K$22,2,0),"")</f>
        <v/>
      </c>
      <c r="L309" s="344" t="s">
        <v>31</v>
      </c>
      <c r="M309" s="345"/>
      <c r="N309" s="341" t="str">
        <f t="shared" si="1219"/>
        <v/>
      </c>
      <c r="O309" s="342"/>
      <c r="P309" s="562"/>
      <c r="Q309" s="563"/>
      <c r="R309" s="564"/>
      <c r="S309" s="557"/>
      <c r="T309" s="560"/>
      <c r="W309" s="168">
        <f t="shared" si="1228"/>
        <v>0</v>
      </c>
      <c r="X309" s="447"/>
      <c r="Y309" s="145" t="str">
        <f t="shared" si="1220"/>
        <v/>
      </c>
      <c r="Z309" s="145" t="str">
        <f t="shared" si="1221"/>
        <v/>
      </c>
      <c r="AA309" s="145" t="str">
        <f t="shared" si="1222"/>
        <v/>
      </c>
      <c r="AB309" s="145" t="str">
        <f t="shared" si="1223"/>
        <v/>
      </c>
      <c r="AC309" s="178">
        <f t="shared" si="1229"/>
        <v>0</v>
      </c>
      <c r="AD309" s="178" t="str">
        <f t="shared" ref="AD309:AD310" si="1416">AD308</f>
        <v/>
      </c>
      <c r="AE309" s="145" t="str">
        <f t="shared" si="1230"/>
        <v/>
      </c>
      <c r="AF309" s="145" t="str">
        <f t="shared" si="1231"/>
        <v/>
      </c>
      <c r="AG309" s="182" t="str">
        <f t="shared" si="1232"/>
        <v/>
      </c>
      <c r="AH309" s="164">
        <f t="shared" si="1233"/>
        <v>0</v>
      </c>
      <c r="AJ309" s="164">
        <f t="shared" si="1234"/>
        <v>0</v>
      </c>
      <c r="AK309" s="164" t="str">
        <f t="shared" si="1235"/>
        <v>00000</v>
      </c>
      <c r="AL309" s="188" t="str">
        <f t="shared" si="1236"/>
        <v>0秒0</v>
      </c>
      <c r="AM309" s="189">
        <f t="shared" si="1237"/>
        <v>0</v>
      </c>
      <c r="AN309" s="189" t="str">
        <f t="shared" si="1238"/>
        <v>0</v>
      </c>
      <c r="AO309" s="189" t="str">
        <f t="shared" si="1239"/>
        <v>0</v>
      </c>
      <c r="AP309" s="189" t="str">
        <f t="shared" si="1240"/>
        <v>0m</v>
      </c>
      <c r="AQ309" s="189" t="str">
        <f t="shared" si="1241"/>
        <v>点</v>
      </c>
      <c r="AR309" s="164">
        <f t="shared" si="1242"/>
        <v>0</v>
      </c>
      <c r="AS309" s="144" t="str">
        <f t="shared" si="1243"/>
        <v/>
      </c>
      <c r="AT309" s="164">
        <f t="shared" si="1244"/>
        <v>0</v>
      </c>
      <c r="AU309" s="164">
        <f t="shared" si="1245"/>
        <v>0</v>
      </c>
      <c r="AV309" s="164">
        <f t="shared" si="1246"/>
        <v>0</v>
      </c>
      <c r="AW309" s="458"/>
      <c r="AX309" s="458"/>
      <c r="AY309" s="455"/>
      <c r="AZ309" s="575"/>
      <c r="BA309" s="145" t="str">
        <f t="shared" si="1225"/>
        <v/>
      </c>
      <c r="BB309" s="145" t="str">
        <f t="shared" si="1226"/>
        <v/>
      </c>
      <c r="BC309" s="145" t="str">
        <f t="shared" si="1227"/>
        <v/>
      </c>
      <c r="BD309" s="203" t="str">
        <f>IF(J309="","",COUNTIF($BC$14:BC309,BC309))</f>
        <v/>
      </c>
      <c r="BE309" s="1" t="str">
        <f t="shared" si="1247"/>
        <v/>
      </c>
      <c r="BF309" s="447"/>
      <c r="BG309" s="447"/>
      <c r="BH309" s="447"/>
      <c r="BI309" s="447"/>
      <c r="BJ309" s="447"/>
      <c r="BK309" s="449"/>
      <c r="BL309" s="447"/>
      <c r="BM309" s="447"/>
      <c r="BP309" s="449"/>
      <c r="BQ309" s="447"/>
      <c r="BR309" s="447"/>
      <c r="BS309" s="447"/>
      <c r="BT309" s="447"/>
      <c r="BU309" s="447"/>
      <c r="BV309" s="447"/>
    </row>
    <row r="310" spans="1:74" s="1" customFormat="1" ht="18" customHeight="1" thickBot="1">
      <c r="A310" s="524"/>
      <c r="B310" s="346" t="s">
        <v>32</v>
      </c>
      <c r="C310" s="347"/>
      <c r="D310" s="355"/>
      <c r="E310" s="355"/>
      <c r="F310" s="356"/>
      <c r="G310" s="555"/>
      <c r="H310" s="555"/>
      <c r="I310" s="348" t="s">
        <v>33</v>
      </c>
      <c r="J310" s="349"/>
      <c r="K310" s="340" t="str">
        <f>IF(J310&gt;0,VLOOKUP(J310,女子登録情報!$J$1:$K$22,2,0),"")</f>
        <v/>
      </c>
      <c r="L310" s="350" t="s">
        <v>34</v>
      </c>
      <c r="M310" s="351"/>
      <c r="N310" s="341" t="str">
        <f t="shared" si="1219"/>
        <v/>
      </c>
      <c r="O310" s="352"/>
      <c r="P310" s="567"/>
      <c r="Q310" s="568"/>
      <c r="R310" s="569"/>
      <c r="S310" s="558"/>
      <c r="T310" s="561"/>
      <c r="W310" s="168">
        <f t="shared" si="1228"/>
        <v>0</v>
      </c>
      <c r="X310" s="447"/>
      <c r="Y310" s="145" t="str">
        <f t="shared" si="1220"/>
        <v/>
      </c>
      <c r="Z310" s="145" t="str">
        <f t="shared" si="1221"/>
        <v/>
      </c>
      <c r="AA310" s="145" t="str">
        <f t="shared" si="1222"/>
        <v/>
      </c>
      <c r="AB310" s="145" t="str">
        <f t="shared" si="1223"/>
        <v/>
      </c>
      <c r="AC310" s="178">
        <f t="shared" si="1229"/>
        <v>0</v>
      </c>
      <c r="AD310" s="178" t="str">
        <f t="shared" si="1416"/>
        <v/>
      </c>
      <c r="AE310" s="145" t="str">
        <f t="shared" si="1230"/>
        <v/>
      </c>
      <c r="AF310" s="145" t="str">
        <f t="shared" si="1231"/>
        <v/>
      </c>
      <c r="AG310" s="182" t="str">
        <f t="shared" si="1232"/>
        <v/>
      </c>
      <c r="AH310" s="164">
        <f t="shared" si="1233"/>
        <v>0</v>
      </c>
      <c r="AJ310" s="164">
        <f t="shared" si="1234"/>
        <v>0</v>
      </c>
      <c r="AK310" s="164" t="str">
        <f t="shared" si="1235"/>
        <v>00000</v>
      </c>
      <c r="AL310" s="188" t="str">
        <f t="shared" si="1236"/>
        <v>0秒0</v>
      </c>
      <c r="AM310" s="189">
        <f t="shared" si="1237"/>
        <v>0</v>
      </c>
      <c r="AN310" s="189" t="str">
        <f t="shared" si="1238"/>
        <v>0</v>
      </c>
      <c r="AO310" s="189" t="str">
        <f t="shared" si="1239"/>
        <v>0</v>
      </c>
      <c r="AP310" s="189" t="str">
        <f t="shared" si="1240"/>
        <v>0m</v>
      </c>
      <c r="AQ310" s="189" t="str">
        <f t="shared" si="1241"/>
        <v>点</v>
      </c>
      <c r="AR310" s="164">
        <f t="shared" si="1242"/>
        <v>0</v>
      </c>
      <c r="AS310" s="144" t="str">
        <f t="shared" si="1243"/>
        <v/>
      </c>
      <c r="AT310" s="164">
        <f t="shared" si="1244"/>
        <v>0</v>
      </c>
      <c r="AU310" s="164">
        <f t="shared" si="1245"/>
        <v>0</v>
      </c>
      <c r="AV310" s="164">
        <f t="shared" si="1246"/>
        <v>0</v>
      </c>
      <c r="AW310" s="459"/>
      <c r="AX310" s="459"/>
      <c r="AY310" s="456"/>
      <c r="AZ310" s="576"/>
      <c r="BA310" s="145" t="str">
        <f t="shared" si="1225"/>
        <v/>
      </c>
      <c r="BB310" s="145" t="str">
        <f t="shared" si="1226"/>
        <v/>
      </c>
      <c r="BC310" s="145" t="str">
        <f t="shared" si="1227"/>
        <v/>
      </c>
      <c r="BD310" s="203" t="str">
        <f>IF(J310="","",COUNTIF($BC$14:BC310,BC310))</f>
        <v/>
      </c>
      <c r="BE310" s="1" t="str">
        <f t="shared" si="1247"/>
        <v/>
      </c>
      <c r="BF310" s="447"/>
      <c r="BG310" s="447"/>
      <c r="BH310" s="447"/>
      <c r="BI310" s="447"/>
      <c r="BJ310" s="447"/>
      <c r="BK310" s="450"/>
      <c r="BL310" s="447"/>
      <c r="BM310" s="447"/>
      <c r="BP310" s="450"/>
      <c r="BQ310" s="447"/>
      <c r="BR310" s="447"/>
      <c r="BS310" s="447"/>
      <c r="BT310" s="447"/>
      <c r="BU310" s="447"/>
      <c r="BV310" s="447"/>
    </row>
    <row r="311" spans="1:74" s="1" customFormat="1" ht="18" customHeight="1" thickTop="1" thickBot="1">
      <c r="A311" s="522">
        <v>100</v>
      </c>
      <c r="B311" s="570" t="s">
        <v>1224</v>
      </c>
      <c r="C311" s="572"/>
      <c r="D311" s="572" t="str">
        <f>IF(C311&gt;0,VLOOKUP(C311,女子登録情報!$A$1:$H$2000,3,0),"")</f>
        <v/>
      </c>
      <c r="E311" s="572" t="str">
        <f>IF(C311&gt;0,VLOOKUP(C311,女子登録情報!$A$1:$H$2000,4,0),"")</f>
        <v/>
      </c>
      <c r="F311" s="337" t="str">
        <f>IF(C311&gt;0,VLOOKUP(C311,女子登録情報!$A$1:$H$2000,8,0),"")</f>
        <v/>
      </c>
      <c r="G311" s="553" t="e">
        <f>IF(F312&gt;0,VLOOKUP(F312,女子登録情報!$M$2:$N$48,2,0),"")</f>
        <v>#N/A</v>
      </c>
      <c r="H311" s="553" t="str">
        <f t="shared" ref="H311" si="1417">IF(C311&gt;0,TEXT(C311,"100000000"),"000000000")</f>
        <v>000000000</v>
      </c>
      <c r="I311" s="338" t="s">
        <v>26</v>
      </c>
      <c r="J311" s="339"/>
      <c r="K311" s="340" t="str">
        <f>IF(J311&gt;0,VLOOKUP(J311,女子登録情報!$J$1:$K$22,2,0),"")</f>
        <v/>
      </c>
      <c r="L311" s="338" t="s">
        <v>29</v>
      </c>
      <c r="M311" s="185"/>
      <c r="N311" s="341" t="str">
        <f t="shared" si="1219"/>
        <v/>
      </c>
      <c r="O311" s="342"/>
      <c r="P311" s="540"/>
      <c r="Q311" s="541"/>
      <c r="R311" s="542"/>
      <c r="S311" s="556"/>
      <c r="T311" s="559"/>
      <c r="W311" s="168">
        <f t="shared" si="1228"/>
        <v>0</v>
      </c>
      <c r="X311" s="447" t="str">
        <f t="shared" ref="X311" si="1418">IF(C311="","",C311)</f>
        <v/>
      </c>
      <c r="Y311" s="145" t="str">
        <f t="shared" si="1220"/>
        <v/>
      </c>
      <c r="Z311" s="145" t="str">
        <f t="shared" si="1221"/>
        <v/>
      </c>
      <c r="AA311" s="145" t="str">
        <f t="shared" si="1222"/>
        <v/>
      </c>
      <c r="AB311" s="145" t="str">
        <f t="shared" si="1223"/>
        <v/>
      </c>
      <c r="AC311" s="178">
        <f t="shared" si="1229"/>
        <v>0</v>
      </c>
      <c r="AD311" s="178" t="str">
        <f t="shared" ref="AD311" si="1419">IF(D311="","",D311)</f>
        <v/>
      </c>
      <c r="AE311" s="145" t="str">
        <f t="shared" si="1230"/>
        <v/>
      </c>
      <c r="AF311" s="145" t="str">
        <f t="shared" si="1231"/>
        <v/>
      </c>
      <c r="AG311" s="182" t="str">
        <f t="shared" si="1232"/>
        <v/>
      </c>
      <c r="AH311" s="164">
        <f t="shared" si="1233"/>
        <v>0</v>
      </c>
      <c r="AJ311" s="164">
        <f t="shared" si="1234"/>
        <v>0</v>
      </c>
      <c r="AK311" s="164" t="str">
        <f t="shared" si="1235"/>
        <v>00000</v>
      </c>
      <c r="AL311" s="188" t="str">
        <f t="shared" si="1236"/>
        <v>0秒0</v>
      </c>
      <c r="AM311" s="189">
        <f t="shared" si="1237"/>
        <v>0</v>
      </c>
      <c r="AN311" s="189" t="str">
        <f t="shared" si="1238"/>
        <v>0</v>
      </c>
      <c r="AO311" s="189" t="str">
        <f t="shared" si="1239"/>
        <v>0</v>
      </c>
      <c r="AP311" s="189" t="str">
        <f t="shared" si="1240"/>
        <v>0m</v>
      </c>
      <c r="AQ311" s="189" t="str">
        <f t="shared" si="1241"/>
        <v>点</v>
      </c>
      <c r="AR311" s="164">
        <f t="shared" si="1242"/>
        <v>0</v>
      </c>
      <c r="AS311" s="144" t="str">
        <f t="shared" si="1243"/>
        <v/>
      </c>
      <c r="AT311" s="164">
        <f t="shared" si="1244"/>
        <v>0</v>
      </c>
      <c r="AU311" s="164">
        <f t="shared" si="1245"/>
        <v>0</v>
      </c>
      <c r="AV311" s="164">
        <f t="shared" si="1246"/>
        <v>0</v>
      </c>
      <c r="AW311" s="457">
        <f>IF(S311="",0,COUNTA($S$14:S313))</f>
        <v>0</v>
      </c>
      <c r="AX311" s="457">
        <f>IF(T311="",0,COUNTA($T$14:T313))</f>
        <v>0</v>
      </c>
      <c r="AY311" s="454">
        <f>IF(OR($K311="20200",$K312="20200",$K313="20200"),COUNTIF($K$14:K313,"20200"),0)</f>
        <v>0</v>
      </c>
      <c r="AZ311" s="574">
        <f>IF($AY311=0,0,INDEX($M311:$M313,MATCH("20200",$K311:$K313,0),1))</f>
        <v>0</v>
      </c>
      <c r="BA311" s="145" t="str">
        <f t="shared" si="1225"/>
        <v/>
      </c>
      <c r="BB311" s="145" t="str">
        <f t="shared" si="1226"/>
        <v/>
      </c>
      <c r="BC311" s="145" t="str">
        <f t="shared" si="1227"/>
        <v/>
      </c>
      <c r="BD311" s="203" t="str">
        <f>IF(J311="","",COUNTIF($BC$14:BC311,BC311))</f>
        <v/>
      </c>
      <c r="BE311" s="1" t="str">
        <f t="shared" si="1247"/>
        <v/>
      </c>
      <c r="BF311" s="447" t="str">
        <f>IF(D311="","",COUNTIF($AD$14:AD311,AD311))</f>
        <v/>
      </c>
      <c r="BG311" s="447">
        <f t="shared" ref="BG311" si="1420">IF(BF311=1,BF311,0)</f>
        <v>0</v>
      </c>
      <c r="BH311" s="447" t="str">
        <f t="shared" ref="BH311:BJ311" si="1421">IF(D311="","",$BL311)</f>
        <v/>
      </c>
      <c r="BI311" s="447" t="str">
        <f t="shared" si="1421"/>
        <v/>
      </c>
      <c r="BJ311" s="447" t="str">
        <f t="shared" si="1421"/>
        <v/>
      </c>
      <c r="BK311" s="448" t="str">
        <f t="shared" ref="BK311" si="1422">IFERROR(IF(G311="","",BL311),"")</f>
        <v/>
      </c>
      <c r="BL311" s="447">
        <v>100</v>
      </c>
      <c r="BM311" s="447">
        <f t="shared" ref="BM311" si="1423">IF(C311&gt;0,"",IF(COUNTIF(BH311:BK313,BL311)=4,"",1))</f>
        <v>1</v>
      </c>
      <c r="BP311" s="448" t="str">
        <f t="shared" ref="BP311" si="1424">IF(AD311="","",IF(AND(COUNTA(J311:J313)=0,COUNTA(S311:T313)=0),1,""))</f>
        <v/>
      </c>
      <c r="BQ311" s="447">
        <f t="shared" ref="BQ311" si="1425">IF(AND($AD311="",COUNTA(S311)&gt;0),1,0)</f>
        <v>0</v>
      </c>
      <c r="BR311" s="447">
        <f t="shared" ref="BR311" si="1426">IF(AND($AD311="",COUNTA(T311)&gt;0),1,0)</f>
        <v>0</v>
      </c>
      <c r="BS311" s="447" t="str">
        <f t="shared" ref="BS311" si="1427">D311&amp;"-"&amp;S311</f>
        <v>-</v>
      </c>
      <c r="BT311" s="447" t="str">
        <f>IF(S311="","",COUNTIF($BS$14:BS311,BS311))</f>
        <v/>
      </c>
      <c r="BU311" s="447" t="str">
        <f t="shared" ref="BU311" si="1428">D311&amp;"-"&amp;T311</f>
        <v>-</v>
      </c>
      <c r="BV311" s="447" t="str">
        <f>IF(T311="","",COUNTIF($BU$14:BU311,BU311))</f>
        <v/>
      </c>
    </row>
    <row r="312" spans="1:74" s="1" customFormat="1" ht="18" customHeight="1" thickBot="1">
      <c r="A312" s="523"/>
      <c r="B312" s="571"/>
      <c r="C312" s="573"/>
      <c r="D312" s="573"/>
      <c r="E312" s="573"/>
      <c r="F312" s="343" t="str">
        <f>IF(C311&gt;0,VLOOKUP(C311,女子登録情報!$A$1:$H$2000,5,0),"")</f>
        <v/>
      </c>
      <c r="G312" s="554"/>
      <c r="H312" s="554"/>
      <c r="I312" s="344" t="s">
        <v>30</v>
      </c>
      <c r="J312" s="339"/>
      <c r="K312" s="340" t="str">
        <f>IF(J312&gt;0,VLOOKUP(J312,女子登録情報!$J$1:$K$22,2,0),"")</f>
        <v/>
      </c>
      <c r="L312" s="344" t="s">
        <v>31</v>
      </c>
      <c r="M312" s="345"/>
      <c r="N312" s="341" t="str">
        <f t="shared" si="1219"/>
        <v/>
      </c>
      <c r="O312" s="342"/>
      <c r="P312" s="562"/>
      <c r="Q312" s="563"/>
      <c r="R312" s="564"/>
      <c r="S312" s="557"/>
      <c r="T312" s="560"/>
      <c r="W312" s="168">
        <f t="shared" si="1228"/>
        <v>0</v>
      </c>
      <c r="X312" s="447"/>
      <c r="Y312" s="145" t="str">
        <f t="shared" si="1220"/>
        <v/>
      </c>
      <c r="Z312" s="145" t="str">
        <f t="shared" si="1221"/>
        <v/>
      </c>
      <c r="AA312" s="145" t="str">
        <f t="shared" si="1222"/>
        <v/>
      </c>
      <c r="AB312" s="145" t="str">
        <f t="shared" si="1223"/>
        <v/>
      </c>
      <c r="AC312" s="178">
        <f t="shared" si="1229"/>
        <v>0</v>
      </c>
      <c r="AD312" s="178" t="str">
        <f t="shared" ref="AD312:AD313" si="1429">AD311</f>
        <v/>
      </c>
      <c r="AE312" s="145" t="str">
        <f t="shared" si="1230"/>
        <v/>
      </c>
      <c r="AF312" s="145" t="str">
        <f t="shared" si="1231"/>
        <v/>
      </c>
      <c r="AG312" s="182" t="str">
        <f t="shared" si="1232"/>
        <v/>
      </c>
      <c r="AH312" s="164">
        <f t="shared" si="1233"/>
        <v>0</v>
      </c>
      <c r="AJ312" s="164">
        <f t="shared" si="1234"/>
        <v>0</v>
      </c>
      <c r="AK312" s="164" t="str">
        <f t="shared" si="1235"/>
        <v>00000</v>
      </c>
      <c r="AL312" s="188" t="str">
        <f t="shared" si="1236"/>
        <v>0秒0</v>
      </c>
      <c r="AM312" s="189">
        <f t="shared" si="1237"/>
        <v>0</v>
      </c>
      <c r="AN312" s="189" t="str">
        <f t="shared" si="1238"/>
        <v>0</v>
      </c>
      <c r="AO312" s="189" t="str">
        <f t="shared" si="1239"/>
        <v>0</v>
      </c>
      <c r="AP312" s="189" t="str">
        <f t="shared" si="1240"/>
        <v>0m</v>
      </c>
      <c r="AQ312" s="189" t="str">
        <f t="shared" si="1241"/>
        <v>点</v>
      </c>
      <c r="AR312" s="164">
        <f t="shared" si="1242"/>
        <v>0</v>
      </c>
      <c r="AS312" s="144" t="str">
        <f t="shared" si="1243"/>
        <v/>
      </c>
      <c r="AT312" s="164">
        <f t="shared" si="1244"/>
        <v>0</v>
      </c>
      <c r="AU312" s="164">
        <f t="shared" si="1245"/>
        <v>0</v>
      </c>
      <c r="AV312" s="164">
        <f t="shared" si="1246"/>
        <v>0</v>
      </c>
      <c r="AW312" s="458"/>
      <c r="AX312" s="458"/>
      <c r="AY312" s="455"/>
      <c r="AZ312" s="575"/>
      <c r="BA312" s="145" t="str">
        <f t="shared" si="1225"/>
        <v/>
      </c>
      <c r="BB312" s="145" t="str">
        <f t="shared" si="1226"/>
        <v/>
      </c>
      <c r="BC312" s="145" t="str">
        <f t="shared" si="1227"/>
        <v/>
      </c>
      <c r="BD312" s="203" t="str">
        <f>IF(J312="","",COUNTIF($BC$14:BC312,BC312))</f>
        <v/>
      </c>
      <c r="BE312" s="1" t="str">
        <f t="shared" si="1247"/>
        <v/>
      </c>
      <c r="BF312" s="447"/>
      <c r="BG312" s="447"/>
      <c r="BH312" s="447"/>
      <c r="BI312" s="447"/>
      <c r="BJ312" s="447"/>
      <c r="BK312" s="449"/>
      <c r="BL312" s="447"/>
      <c r="BM312" s="447"/>
      <c r="BP312" s="449"/>
      <c r="BQ312" s="447"/>
      <c r="BR312" s="447"/>
      <c r="BS312" s="447"/>
      <c r="BT312" s="447"/>
      <c r="BU312" s="447"/>
      <c r="BV312" s="447"/>
    </row>
    <row r="313" spans="1:74" s="1" customFormat="1" ht="18" customHeight="1" thickBot="1">
      <c r="A313" s="524"/>
      <c r="B313" s="346" t="s">
        <v>32</v>
      </c>
      <c r="C313" s="347"/>
      <c r="D313" s="355"/>
      <c r="E313" s="355"/>
      <c r="F313" s="356"/>
      <c r="G313" s="555"/>
      <c r="H313" s="555"/>
      <c r="I313" s="348" t="s">
        <v>33</v>
      </c>
      <c r="J313" s="349"/>
      <c r="K313" s="340" t="str">
        <f>IF(J313&gt;0,VLOOKUP(J313,女子登録情報!$J$1:$K$22,2,0),"")</f>
        <v/>
      </c>
      <c r="L313" s="350" t="s">
        <v>34</v>
      </c>
      <c r="M313" s="351"/>
      <c r="N313" s="341" t="str">
        <f t="shared" si="1219"/>
        <v/>
      </c>
      <c r="O313" s="352"/>
      <c r="P313" s="567"/>
      <c r="Q313" s="568"/>
      <c r="R313" s="569"/>
      <c r="S313" s="558"/>
      <c r="T313" s="561"/>
      <c r="W313" s="168">
        <f t="shared" si="1228"/>
        <v>0</v>
      </c>
      <c r="X313" s="447"/>
      <c r="Y313" s="145" t="str">
        <f t="shared" si="1220"/>
        <v/>
      </c>
      <c r="Z313" s="145" t="str">
        <f t="shared" si="1221"/>
        <v/>
      </c>
      <c r="AA313" s="145" t="str">
        <f t="shared" si="1222"/>
        <v/>
      </c>
      <c r="AB313" s="145" t="str">
        <f t="shared" si="1223"/>
        <v/>
      </c>
      <c r="AC313" s="178">
        <f t="shared" si="1229"/>
        <v>0</v>
      </c>
      <c r="AD313" s="178" t="str">
        <f t="shared" si="1429"/>
        <v/>
      </c>
      <c r="AE313" s="145" t="str">
        <f t="shared" si="1230"/>
        <v/>
      </c>
      <c r="AF313" s="145" t="str">
        <f t="shared" si="1231"/>
        <v/>
      </c>
      <c r="AG313" s="182" t="str">
        <f t="shared" si="1232"/>
        <v/>
      </c>
      <c r="AH313" s="164">
        <f t="shared" si="1233"/>
        <v>0</v>
      </c>
      <c r="AJ313" s="164">
        <f t="shared" si="1234"/>
        <v>0</v>
      </c>
      <c r="AK313" s="164" t="str">
        <f t="shared" si="1235"/>
        <v>00000</v>
      </c>
      <c r="AL313" s="188" t="str">
        <f t="shared" si="1236"/>
        <v>0秒0</v>
      </c>
      <c r="AM313" s="189">
        <f t="shared" si="1237"/>
        <v>0</v>
      </c>
      <c r="AN313" s="189" t="str">
        <f t="shared" si="1238"/>
        <v>0</v>
      </c>
      <c r="AO313" s="189" t="str">
        <f t="shared" si="1239"/>
        <v>0</v>
      </c>
      <c r="AP313" s="189" t="str">
        <f t="shared" si="1240"/>
        <v>0m</v>
      </c>
      <c r="AQ313" s="189" t="str">
        <f t="shared" si="1241"/>
        <v>点</v>
      </c>
      <c r="AR313" s="164">
        <f t="shared" si="1242"/>
        <v>0</v>
      </c>
      <c r="AS313" s="144" t="str">
        <f t="shared" si="1243"/>
        <v/>
      </c>
      <c r="AT313" s="164">
        <f t="shared" si="1244"/>
        <v>0</v>
      </c>
      <c r="AU313" s="164">
        <f t="shared" si="1245"/>
        <v>0</v>
      </c>
      <c r="AV313" s="164">
        <f t="shared" si="1246"/>
        <v>0</v>
      </c>
      <c r="AW313" s="459"/>
      <c r="AX313" s="459"/>
      <c r="AY313" s="456"/>
      <c r="AZ313" s="576"/>
      <c r="BA313" s="145" t="str">
        <f t="shared" si="1225"/>
        <v/>
      </c>
      <c r="BB313" s="145" t="str">
        <f t="shared" si="1226"/>
        <v/>
      </c>
      <c r="BC313" s="145" t="str">
        <f t="shared" si="1227"/>
        <v/>
      </c>
      <c r="BD313" s="203" t="str">
        <f>IF(J313="","",COUNTIF($BC$14:BC313,BC313))</f>
        <v/>
      </c>
      <c r="BE313" s="1" t="str">
        <f t="shared" si="1247"/>
        <v/>
      </c>
      <c r="BF313" s="447"/>
      <c r="BG313" s="447"/>
      <c r="BH313" s="447"/>
      <c r="BI313" s="447"/>
      <c r="BJ313" s="447"/>
      <c r="BK313" s="450"/>
      <c r="BL313" s="447"/>
      <c r="BM313" s="447"/>
      <c r="BP313" s="450"/>
      <c r="BQ313" s="447"/>
      <c r="BR313" s="447"/>
      <c r="BS313" s="447"/>
      <c r="BT313" s="447"/>
      <c r="BU313" s="447"/>
      <c r="BV313" s="447"/>
    </row>
    <row r="314" spans="1:74" s="1" customFormat="1" ht="18" customHeight="1" thickTop="1" thickBot="1">
      <c r="A314" s="522">
        <v>101</v>
      </c>
      <c r="B314" s="570" t="s">
        <v>1224</v>
      </c>
      <c r="C314" s="572"/>
      <c r="D314" s="572" t="str">
        <f>IF(C314&gt;0,VLOOKUP(C314,女子登録情報!$A$1:$H$2000,3,0),"")</f>
        <v/>
      </c>
      <c r="E314" s="572" t="str">
        <f>IF(C314&gt;0,VLOOKUP(C314,女子登録情報!$A$1:$H$2000,4,0),"")</f>
        <v/>
      </c>
      <c r="F314" s="337" t="str">
        <f>IF(C314&gt;0,VLOOKUP(C314,女子登録情報!$A$1:$H$2000,8,0),"")</f>
        <v/>
      </c>
      <c r="G314" s="553" t="e">
        <f>IF(F315&gt;0,VLOOKUP(F315,女子登録情報!$M$2:$N$48,2,0),"")</f>
        <v>#N/A</v>
      </c>
      <c r="H314" s="553" t="str">
        <f t="shared" ref="H314" si="1430">IF(C314&gt;0,TEXT(C314,"100000000"),"000000000")</f>
        <v>000000000</v>
      </c>
      <c r="I314" s="338" t="s">
        <v>26</v>
      </c>
      <c r="J314" s="339"/>
      <c r="K314" s="340" t="str">
        <f>IF(J314&gt;0,VLOOKUP(J314,女子登録情報!$J$1:$K$22,2,0),"")</f>
        <v/>
      </c>
      <c r="L314" s="338" t="s">
        <v>29</v>
      </c>
      <c r="M314" s="185"/>
      <c r="N314" s="341" t="str">
        <f t="shared" si="1219"/>
        <v/>
      </c>
      <c r="O314" s="342"/>
      <c r="P314" s="540"/>
      <c r="Q314" s="541"/>
      <c r="R314" s="542"/>
      <c r="S314" s="556"/>
      <c r="T314" s="559"/>
      <c r="W314" s="168">
        <f t="shared" si="1228"/>
        <v>0</v>
      </c>
      <c r="X314" s="447" t="str">
        <f t="shared" ref="X314" si="1431">IF(C314="","",C314)</f>
        <v/>
      </c>
      <c r="Y314" s="145" t="str">
        <f t="shared" si="1220"/>
        <v/>
      </c>
      <c r="Z314" s="145" t="str">
        <f t="shared" si="1221"/>
        <v/>
      </c>
      <c r="AA314" s="145" t="str">
        <f t="shared" si="1222"/>
        <v/>
      </c>
      <c r="AB314" s="145" t="str">
        <f t="shared" si="1223"/>
        <v/>
      </c>
      <c r="AC314" s="178">
        <f t="shared" si="1229"/>
        <v>0</v>
      </c>
      <c r="AD314" s="178" t="str">
        <f t="shared" ref="AD314" si="1432">IF(D314="","",D314)</f>
        <v/>
      </c>
      <c r="AE314" s="145" t="str">
        <f t="shared" si="1230"/>
        <v/>
      </c>
      <c r="AF314" s="145" t="str">
        <f t="shared" si="1231"/>
        <v/>
      </c>
      <c r="AG314" s="182" t="str">
        <f t="shared" si="1232"/>
        <v/>
      </c>
      <c r="AH314" s="164">
        <f t="shared" si="1233"/>
        <v>0</v>
      </c>
      <c r="AJ314" s="164">
        <f t="shared" si="1234"/>
        <v>0</v>
      </c>
      <c r="AK314" s="164" t="str">
        <f t="shared" si="1235"/>
        <v>00000</v>
      </c>
      <c r="AL314" s="188" t="str">
        <f t="shared" si="1236"/>
        <v>0秒0</v>
      </c>
      <c r="AM314" s="189">
        <f t="shared" si="1237"/>
        <v>0</v>
      </c>
      <c r="AN314" s="189" t="str">
        <f t="shared" si="1238"/>
        <v>0</v>
      </c>
      <c r="AO314" s="189" t="str">
        <f t="shared" si="1239"/>
        <v>0</v>
      </c>
      <c r="AP314" s="189" t="str">
        <f t="shared" si="1240"/>
        <v>0m</v>
      </c>
      <c r="AQ314" s="189" t="str">
        <f t="shared" si="1241"/>
        <v>点</v>
      </c>
      <c r="AR314" s="164">
        <f t="shared" si="1242"/>
        <v>0</v>
      </c>
      <c r="AS314" s="144" t="str">
        <f t="shared" si="1243"/>
        <v/>
      </c>
      <c r="AT314" s="164">
        <f t="shared" si="1244"/>
        <v>0</v>
      </c>
      <c r="AU314" s="164">
        <f t="shared" si="1245"/>
        <v>0</v>
      </c>
      <c r="AV314" s="164">
        <f t="shared" si="1246"/>
        <v>0</v>
      </c>
      <c r="AW314" s="457">
        <f>IF(S314="",0,COUNTA($S$14:S316))</f>
        <v>0</v>
      </c>
      <c r="AX314" s="457">
        <f>IF(T314="",0,COUNTA($T$14:T316))</f>
        <v>0</v>
      </c>
      <c r="AY314" s="454">
        <f>IF(OR($K314="20200",$K315="20200",$K316="20200"),COUNTIF($K$14:K316,"20200"),0)</f>
        <v>0</v>
      </c>
      <c r="AZ314" s="574">
        <f>IF($AY314=0,0,INDEX($M314:$M316,MATCH("20200",$K314:$K316,0),1))</f>
        <v>0</v>
      </c>
      <c r="BA314" s="145" t="str">
        <f t="shared" si="1225"/>
        <v/>
      </c>
      <c r="BB314" s="145" t="str">
        <f t="shared" si="1226"/>
        <v/>
      </c>
      <c r="BC314" s="145" t="str">
        <f t="shared" si="1227"/>
        <v/>
      </c>
      <c r="BD314" s="203" t="str">
        <f>IF(J314="","",COUNTIF($BC$14:BC314,BC314))</f>
        <v/>
      </c>
      <c r="BE314" s="1" t="str">
        <f t="shared" si="1247"/>
        <v/>
      </c>
      <c r="BF314" s="447" t="str">
        <f>IF(D314="","",COUNTIF($AD$14:AD314,AD314))</f>
        <v/>
      </c>
      <c r="BG314" s="447">
        <f t="shared" ref="BG314" si="1433">IF(BF314=1,BF314,0)</f>
        <v>0</v>
      </c>
      <c r="BH314" s="447" t="str">
        <f t="shared" ref="BH314:BJ314" si="1434">IF(D314="","",$BL314)</f>
        <v/>
      </c>
      <c r="BI314" s="447" t="str">
        <f t="shared" si="1434"/>
        <v/>
      </c>
      <c r="BJ314" s="447" t="str">
        <f t="shared" si="1434"/>
        <v/>
      </c>
      <c r="BK314" s="448" t="str">
        <f t="shared" ref="BK314" si="1435">IFERROR(IF(G314="","",BL314),"")</f>
        <v/>
      </c>
      <c r="BL314" s="447">
        <v>101</v>
      </c>
      <c r="BM314" s="447">
        <f t="shared" ref="BM314" si="1436">IF(C314&gt;0,"",IF(COUNTIF(BH314:BK316,BL314)=4,"",1))</f>
        <v>1</v>
      </c>
      <c r="BP314" s="448" t="str">
        <f t="shared" ref="BP314" si="1437">IF(AD314="","",IF(AND(COUNTA(J314:J316)=0,COUNTA(S314:T316)=0),1,""))</f>
        <v/>
      </c>
      <c r="BQ314" s="447">
        <f t="shared" ref="BQ314" si="1438">IF(AND($AD314="",COUNTA(S314)&gt;0),1,0)</f>
        <v>0</v>
      </c>
      <c r="BR314" s="447">
        <f t="shared" ref="BR314" si="1439">IF(AND($AD314="",COUNTA(T314)&gt;0),1,0)</f>
        <v>0</v>
      </c>
      <c r="BS314" s="447" t="str">
        <f t="shared" ref="BS314" si="1440">D314&amp;"-"&amp;S314</f>
        <v>-</v>
      </c>
      <c r="BT314" s="447" t="str">
        <f>IF(S314="","",COUNTIF($BS$14:BS314,BS314))</f>
        <v/>
      </c>
      <c r="BU314" s="447" t="str">
        <f t="shared" ref="BU314" si="1441">D314&amp;"-"&amp;T314</f>
        <v>-</v>
      </c>
      <c r="BV314" s="447" t="str">
        <f>IF(T314="","",COUNTIF($BU$14:BU314,BU314))</f>
        <v/>
      </c>
    </row>
    <row r="315" spans="1:74" s="1" customFormat="1" ht="18" customHeight="1" thickBot="1">
      <c r="A315" s="523"/>
      <c r="B315" s="571"/>
      <c r="C315" s="573"/>
      <c r="D315" s="573"/>
      <c r="E315" s="573"/>
      <c r="F315" s="343" t="str">
        <f>IF(C314&gt;0,VLOOKUP(C314,女子登録情報!$A$1:$H$2000,5,0),"")</f>
        <v/>
      </c>
      <c r="G315" s="554"/>
      <c r="H315" s="554"/>
      <c r="I315" s="344" t="s">
        <v>30</v>
      </c>
      <c r="J315" s="339"/>
      <c r="K315" s="340" t="str">
        <f>IF(J315&gt;0,VLOOKUP(J315,女子登録情報!$J$1:$K$22,2,0),"")</f>
        <v/>
      </c>
      <c r="L315" s="344" t="s">
        <v>31</v>
      </c>
      <c r="M315" s="345"/>
      <c r="N315" s="341" t="str">
        <f t="shared" si="1219"/>
        <v/>
      </c>
      <c r="O315" s="342"/>
      <c r="P315" s="562"/>
      <c r="Q315" s="563"/>
      <c r="R315" s="564"/>
      <c r="S315" s="557"/>
      <c r="T315" s="560"/>
      <c r="W315" s="168">
        <f t="shared" si="1228"/>
        <v>0</v>
      </c>
      <c r="X315" s="447"/>
      <c r="Y315" s="145" t="str">
        <f t="shared" si="1220"/>
        <v/>
      </c>
      <c r="Z315" s="145" t="str">
        <f t="shared" si="1221"/>
        <v/>
      </c>
      <c r="AA315" s="145" t="str">
        <f t="shared" si="1222"/>
        <v/>
      </c>
      <c r="AB315" s="145" t="str">
        <f t="shared" si="1223"/>
        <v/>
      </c>
      <c r="AC315" s="178">
        <f t="shared" si="1229"/>
        <v>0</v>
      </c>
      <c r="AD315" s="178" t="str">
        <f t="shared" ref="AD315:AD316" si="1442">AD314</f>
        <v/>
      </c>
      <c r="AE315" s="145" t="str">
        <f t="shared" si="1230"/>
        <v/>
      </c>
      <c r="AF315" s="145" t="str">
        <f t="shared" si="1231"/>
        <v/>
      </c>
      <c r="AG315" s="182" t="str">
        <f t="shared" si="1232"/>
        <v/>
      </c>
      <c r="AH315" s="164">
        <f t="shared" si="1233"/>
        <v>0</v>
      </c>
      <c r="AJ315" s="164">
        <f t="shared" si="1234"/>
        <v>0</v>
      </c>
      <c r="AK315" s="164" t="str">
        <f t="shared" si="1235"/>
        <v>00000</v>
      </c>
      <c r="AL315" s="188" t="str">
        <f t="shared" si="1236"/>
        <v>0秒0</v>
      </c>
      <c r="AM315" s="189">
        <f t="shared" si="1237"/>
        <v>0</v>
      </c>
      <c r="AN315" s="189" t="str">
        <f t="shared" si="1238"/>
        <v>0</v>
      </c>
      <c r="AO315" s="189" t="str">
        <f t="shared" si="1239"/>
        <v>0</v>
      </c>
      <c r="AP315" s="189" t="str">
        <f t="shared" si="1240"/>
        <v>0m</v>
      </c>
      <c r="AQ315" s="189" t="str">
        <f t="shared" si="1241"/>
        <v>点</v>
      </c>
      <c r="AR315" s="164">
        <f t="shared" si="1242"/>
        <v>0</v>
      </c>
      <c r="AS315" s="144" t="str">
        <f t="shared" si="1243"/>
        <v/>
      </c>
      <c r="AT315" s="164">
        <f t="shared" si="1244"/>
        <v>0</v>
      </c>
      <c r="AU315" s="164">
        <f t="shared" si="1245"/>
        <v>0</v>
      </c>
      <c r="AV315" s="164">
        <f t="shared" si="1246"/>
        <v>0</v>
      </c>
      <c r="AW315" s="458"/>
      <c r="AX315" s="458"/>
      <c r="AY315" s="455"/>
      <c r="AZ315" s="575"/>
      <c r="BA315" s="145" t="str">
        <f t="shared" si="1225"/>
        <v/>
      </c>
      <c r="BB315" s="145" t="str">
        <f t="shared" si="1226"/>
        <v/>
      </c>
      <c r="BC315" s="145" t="str">
        <f t="shared" si="1227"/>
        <v/>
      </c>
      <c r="BD315" s="203" t="str">
        <f>IF(J315="","",COUNTIF($BC$14:BC315,BC315))</f>
        <v/>
      </c>
      <c r="BE315" s="1" t="str">
        <f t="shared" si="1247"/>
        <v/>
      </c>
      <c r="BF315" s="447"/>
      <c r="BG315" s="447"/>
      <c r="BH315" s="447"/>
      <c r="BI315" s="447"/>
      <c r="BJ315" s="447"/>
      <c r="BK315" s="449"/>
      <c r="BL315" s="447"/>
      <c r="BM315" s="447"/>
      <c r="BP315" s="449"/>
      <c r="BQ315" s="447"/>
      <c r="BR315" s="447"/>
      <c r="BS315" s="447"/>
      <c r="BT315" s="447"/>
      <c r="BU315" s="447"/>
      <c r="BV315" s="447"/>
    </row>
    <row r="316" spans="1:74" s="1" customFormat="1" ht="18" customHeight="1" thickBot="1">
      <c r="A316" s="524"/>
      <c r="B316" s="346" t="s">
        <v>32</v>
      </c>
      <c r="C316" s="347"/>
      <c r="D316" s="355"/>
      <c r="E316" s="355"/>
      <c r="F316" s="356"/>
      <c r="G316" s="555"/>
      <c r="H316" s="555"/>
      <c r="I316" s="348" t="s">
        <v>33</v>
      </c>
      <c r="J316" s="349"/>
      <c r="K316" s="340" t="str">
        <f>IF(J316&gt;0,VLOOKUP(J316,女子登録情報!$J$1:$K$22,2,0),"")</f>
        <v/>
      </c>
      <c r="L316" s="350" t="s">
        <v>34</v>
      </c>
      <c r="M316" s="351"/>
      <c r="N316" s="341" t="str">
        <f t="shared" si="1219"/>
        <v/>
      </c>
      <c r="O316" s="352"/>
      <c r="P316" s="567"/>
      <c r="Q316" s="568"/>
      <c r="R316" s="569"/>
      <c r="S316" s="558"/>
      <c r="T316" s="561"/>
      <c r="W316" s="168">
        <f t="shared" si="1228"/>
        <v>0</v>
      </c>
      <c r="X316" s="447"/>
      <c r="Y316" s="145" t="str">
        <f t="shared" si="1220"/>
        <v/>
      </c>
      <c r="Z316" s="145" t="str">
        <f t="shared" si="1221"/>
        <v/>
      </c>
      <c r="AA316" s="145" t="str">
        <f t="shared" si="1222"/>
        <v/>
      </c>
      <c r="AB316" s="145" t="str">
        <f t="shared" si="1223"/>
        <v/>
      </c>
      <c r="AC316" s="178">
        <f t="shared" si="1229"/>
        <v>0</v>
      </c>
      <c r="AD316" s="178" t="str">
        <f t="shared" si="1442"/>
        <v/>
      </c>
      <c r="AE316" s="145" t="str">
        <f t="shared" si="1230"/>
        <v/>
      </c>
      <c r="AF316" s="145" t="str">
        <f t="shared" si="1231"/>
        <v/>
      </c>
      <c r="AG316" s="182" t="str">
        <f t="shared" si="1232"/>
        <v/>
      </c>
      <c r="AH316" s="164">
        <f t="shared" si="1233"/>
        <v>0</v>
      </c>
      <c r="AJ316" s="164">
        <f t="shared" si="1234"/>
        <v>0</v>
      </c>
      <c r="AK316" s="164" t="str">
        <f t="shared" si="1235"/>
        <v>00000</v>
      </c>
      <c r="AL316" s="188" t="str">
        <f t="shared" si="1236"/>
        <v>0秒0</v>
      </c>
      <c r="AM316" s="189">
        <f t="shared" si="1237"/>
        <v>0</v>
      </c>
      <c r="AN316" s="189" t="str">
        <f t="shared" si="1238"/>
        <v>0</v>
      </c>
      <c r="AO316" s="189" t="str">
        <f t="shared" si="1239"/>
        <v>0</v>
      </c>
      <c r="AP316" s="189" t="str">
        <f t="shared" si="1240"/>
        <v>0m</v>
      </c>
      <c r="AQ316" s="189" t="str">
        <f t="shared" si="1241"/>
        <v>点</v>
      </c>
      <c r="AR316" s="164">
        <f t="shared" si="1242"/>
        <v>0</v>
      </c>
      <c r="AS316" s="144" t="str">
        <f t="shared" si="1243"/>
        <v/>
      </c>
      <c r="AT316" s="164">
        <f t="shared" si="1244"/>
        <v>0</v>
      </c>
      <c r="AU316" s="164">
        <f t="shared" si="1245"/>
        <v>0</v>
      </c>
      <c r="AV316" s="164">
        <f t="shared" si="1246"/>
        <v>0</v>
      </c>
      <c r="AW316" s="459"/>
      <c r="AX316" s="459"/>
      <c r="AY316" s="456"/>
      <c r="AZ316" s="576"/>
      <c r="BA316" s="145" t="str">
        <f t="shared" si="1225"/>
        <v/>
      </c>
      <c r="BB316" s="145" t="str">
        <f t="shared" si="1226"/>
        <v/>
      </c>
      <c r="BC316" s="145" t="str">
        <f t="shared" si="1227"/>
        <v/>
      </c>
      <c r="BD316" s="203" t="str">
        <f>IF(J316="","",COUNTIF($BC$14:BC316,BC316))</f>
        <v/>
      </c>
      <c r="BE316" s="1" t="str">
        <f t="shared" si="1247"/>
        <v/>
      </c>
      <c r="BF316" s="447"/>
      <c r="BG316" s="447"/>
      <c r="BH316" s="447"/>
      <c r="BI316" s="447"/>
      <c r="BJ316" s="447"/>
      <c r="BK316" s="450"/>
      <c r="BL316" s="447"/>
      <c r="BM316" s="447"/>
      <c r="BP316" s="450"/>
      <c r="BQ316" s="447"/>
      <c r="BR316" s="447"/>
      <c r="BS316" s="447"/>
      <c r="BT316" s="447"/>
      <c r="BU316" s="447"/>
      <c r="BV316" s="447"/>
    </row>
    <row r="317" spans="1:74" s="1" customFormat="1" ht="18" customHeight="1" thickTop="1" thickBot="1">
      <c r="A317" s="522">
        <v>102</v>
      </c>
      <c r="B317" s="570" t="s">
        <v>1224</v>
      </c>
      <c r="C317" s="572"/>
      <c r="D317" s="572" t="str">
        <f>IF(C317&gt;0,VLOOKUP(C317,女子登録情報!$A$1:$H$2000,3,0),"")</f>
        <v/>
      </c>
      <c r="E317" s="572" t="str">
        <f>IF(C317&gt;0,VLOOKUP(C317,女子登録情報!$A$1:$H$2000,4,0),"")</f>
        <v/>
      </c>
      <c r="F317" s="337" t="str">
        <f>IF(C317&gt;0,VLOOKUP(C317,女子登録情報!$A$1:$H$2000,8,0),"")</f>
        <v/>
      </c>
      <c r="G317" s="553" t="e">
        <f>IF(F318&gt;0,VLOOKUP(F318,女子登録情報!$M$2:$N$48,2,0),"")</f>
        <v>#N/A</v>
      </c>
      <c r="H317" s="553" t="str">
        <f t="shared" ref="H317" si="1443">IF(C317&gt;0,TEXT(C317,"100000000"),"000000000")</f>
        <v>000000000</v>
      </c>
      <c r="I317" s="338" t="s">
        <v>26</v>
      </c>
      <c r="J317" s="339"/>
      <c r="K317" s="340" t="str">
        <f>IF(J317&gt;0,VLOOKUP(J317,女子登録情報!$J$1:$K$22,2,0),"")</f>
        <v/>
      </c>
      <c r="L317" s="338" t="s">
        <v>29</v>
      </c>
      <c r="M317" s="185"/>
      <c r="N317" s="341" t="str">
        <f t="shared" si="1219"/>
        <v/>
      </c>
      <c r="O317" s="342"/>
      <c r="P317" s="540"/>
      <c r="Q317" s="541"/>
      <c r="R317" s="542"/>
      <c r="S317" s="556"/>
      <c r="T317" s="559"/>
      <c r="W317" s="168">
        <f t="shared" si="1228"/>
        <v>0</v>
      </c>
      <c r="X317" s="447" t="str">
        <f t="shared" ref="X317" si="1444">IF(C317="","",C317)</f>
        <v/>
      </c>
      <c r="Y317" s="145" t="str">
        <f t="shared" si="1220"/>
        <v/>
      </c>
      <c r="Z317" s="145" t="str">
        <f t="shared" si="1221"/>
        <v/>
      </c>
      <c r="AA317" s="145" t="str">
        <f t="shared" si="1222"/>
        <v/>
      </c>
      <c r="AB317" s="145" t="str">
        <f t="shared" si="1223"/>
        <v/>
      </c>
      <c r="AC317" s="178">
        <f t="shared" si="1229"/>
        <v>0</v>
      </c>
      <c r="AD317" s="178" t="str">
        <f t="shared" ref="AD317" si="1445">IF(D317="","",D317)</f>
        <v/>
      </c>
      <c r="AE317" s="145" t="str">
        <f t="shared" si="1230"/>
        <v/>
      </c>
      <c r="AF317" s="145" t="str">
        <f t="shared" si="1231"/>
        <v/>
      </c>
      <c r="AG317" s="182" t="str">
        <f t="shared" si="1232"/>
        <v/>
      </c>
      <c r="AH317" s="164">
        <f t="shared" si="1233"/>
        <v>0</v>
      </c>
      <c r="AJ317" s="164">
        <f t="shared" si="1234"/>
        <v>0</v>
      </c>
      <c r="AK317" s="164" t="str">
        <f t="shared" si="1235"/>
        <v>00000</v>
      </c>
      <c r="AL317" s="188" t="str">
        <f t="shared" si="1236"/>
        <v>0秒0</v>
      </c>
      <c r="AM317" s="189">
        <f t="shared" si="1237"/>
        <v>0</v>
      </c>
      <c r="AN317" s="189" t="str">
        <f t="shared" si="1238"/>
        <v>0</v>
      </c>
      <c r="AO317" s="189" t="str">
        <f t="shared" si="1239"/>
        <v>0</v>
      </c>
      <c r="AP317" s="189" t="str">
        <f t="shared" si="1240"/>
        <v>0m</v>
      </c>
      <c r="AQ317" s="189" t="str">
        <f t="shared" si="1241"/>
        <v>点</v>
      </c>
      <c r="AR317" s="164">
        <f t="shared" si="1242"/>
        <v>0</v>
      </c>
      <c r="AS317" s="144" t="str">
        <f t="shared" si="1243"/>
        <v/>
      </c>
      <c r="AT317" s="164">
        <f t="shared" si="1244"/>
        <v>0</v>
      </c>
      <c r="AU317" s="164">
        <f t="shared" si="1245"/>
        <v>0</v>
      </c>
      <c r="AV317" s="164">
        <f t="shared" si="1246"/>
        <v>0</v>
      </c>
      <c r="AW317" s="457">
        <f>IF(S317="",0,COUNTA($S$14:S319))</f>
        <v>0</v>
      </c>
      <c r="AX317" s="457">
        <f>IF(T317="",0,COUNTA($T$14:T319))</f>
        <v>0</v>
      </c>
      <c r="AY317" s="454">
        <f>IF(OR($K317="20200",$K318="20200",$K319="20200"),COUNTIF($K$14:K319,"20200"),0)</f>
        <v>0</v>
      </c>
      <c r="AZ317" s="574">
        <f>IF($AY317=0,0,INDEX($M317:$M319,MATCH("20200",$K317:$K319,0),1))</f>
        <v>0</v>
      </c>
      <c r="BA317" s="145" t="str">
        <f t="shared" si="1225"/>
        <v/>
      </c>
      <c r="BB317" s="145" t="str">
        <f t="shared" si="1226"/>
        <v/>
      </c>
      <c r="BC317" s="145" t="str">
        <f t="shared" si="1227"/>
        <v/>
      </c>
      <c r="BD317" s="203" t="str">
        <f>IF(J317="","",COUNTIF($BC$14:BC317,BC317))</f>
        <v/>
      </c>
      <c r="BE317" s="1" t="str">
        <f t="shared" si="1247"/>
        <v/>
      </c>
      <c r="BF317" s="447" t="str">
        <f>IF(D317="","",COUNTIF($AD$14:AD317,AD317))</f>
        <v/>
      </c>
      <c r="BG317" s="447">
        <f t="shared" ref="BG317" si="1446">IF(BF317=1,BF317,0)</f>
        <v>0</v>
      </c>
      <c r="BH317" s="447" t="str">
        <f t="shared" ref="BH317:BJ317" si="1447">IF(D317="","",$BL317)</f>
        <v/>
      </c>
      <c r="BI317" s="447" t="str">
        <f t="shared" si="1447"/>
        <v/>
      </c>
      <c r="BJ317" s="447" t="str">
        <f t="shared" si="1447"/>
        <v/>
      </c>
      <c r="BK317" s="448" t="str">
        <f t="shared" ref="BK317" si="1448">IFERROR(IF(G317="","",BL317),"")</f>
        <v/>
      </c>
      <c r="BL317" s="447">
        <v>102</v>
      </c>
      <c r="BM317" s="447">
        <f t="shared" ref="BM317" si="1449">IF(C317&gt;0,"",IF(COUNTIF(BH317:BK319,BL317)=4,"",1))</f>
        <v>1</v>
      </c>
      <c r="BP317" s="448" t="str">
        <f t="shared" ref="BP317" si="1450">IF(AD317="","",IF(AND(COUNTA(J317:J319)=0,COUNTA(S317:T319)=0),1,""))</f>
        <v/>
      </c>
      <c r="BQ317" s="447">
        <f t="shared" ref="BQ317" si="1451">IF(AND($AD317="",COUNTA(S317)&gt;0),1,0)</f>
        <v>0</v>
      </c>
      <c r="BR317" s="447">
        <f t="shared" ref="BR317" si="1452">IF(AND($AD317="",COUNTA(T317)&gt;0),1,0)</f>
        <v>0</v>
      </c>
      <c r="BS317" s="447" t="str">
        <f t="shared" ref="BS317" si="1453">D317&amp;"-"&amp;S317</f>
        <v>-</v>
      </c>
      <c r="BT317" s="447" t="str">
        <f>IF(S317="","",COUNTIF($BS$14:BS317,BS317))</f>
        <v/>
      </c>
      <c r="BU317" s="447" t="str">
        <f t="shared" ref="BU317" si="1454">D317&amp;"-"&amp;T317</f>
        <v>-</v>
      </c>
      <c r="BV317" s="447" t="str">
        <f>IF(T317="","",COUNTIF($BU$14:BU317,BU317))</f>
        <v/>
      </c>
    </row>
    <row r="318" spans="1:74" s="1" customFormat="1" ht="18" customHeight="1" thickBot="1">
      <c r="A318" s="523"/>
      <c r="B318" s="571"/>
      <c r="C318" s="573"/>
      <c r="D318" s="573"/>
      <c r="E318" s="573"/>
      <c r="F318" s="343" t="str">
        <f>IF(C317&gt;0,VLOOKUP(C317,女子登録情報!$A$1:$H$2000,5,0),"")</f>
        <v/>
      </c>
      <c r="G318" s="554"/>
      <c r="H318" s="554"/>
      <c r="I318" s="344" t="s">
        <v>30</v>
      </c>
      <c r="J318" s="339"/>
      <c r="K318" s="340" t="str">
        <f>IF(J318&gt;0,VLOOKUP(J318,女子登録情報!$J$1:$K$22,2,0),"")</f>
        <v/>
      </c>
      <c r="L318" s="344" t="s">
        <v>31</v>
      </c>
      <c r="M318" s="345"/>
      <c r="N318" s="341" t="str">
        <f t="shared" si="1219"/>
        <v/>
      </c>
      <c r="O318" s="342"/>
      <c r="P318" s="562"/>
      <c r="Q318" s="563"/>
      <c r="R318" s="564"/>
      <c r="S318" s="557"/>
      <c r="T318" s="560"/>
      <c r="W318" s="168">
        <f t="shared" si="1228"/>
        <v>0</v>
      </c>
      <c r="X318" s="447"/>
      <c r="Y318" s="145" t="str">
        <f t="shared" si="1220"/>
        <v/>
      </c>
      <c r="Z318" s="145" t="str">
        <f t="shared" si="1221"/>
        <v/>
      </c>
      <c r="AA318" s="145" t="str">
        <f t="shared" si="1222"/>
        <v/>
      </c>
      <c r="AB318" s="145" t="str">
        <f t="shared" si="1223"/>
        <v/>
      </c>
      <c r="AC318" s="178">
        <f t="shared" si="1229"/>
        <v>0</v>
      </c>
      <c r="AD318" s="178" t="str">
        <f t="shared" ref="AD318:AD319" si="1455">AD317</f>
        <v/>
      </c>
      <c r="AE318" s="145" t="str">
        <f t="shared" si="1230"/>
        <v/>
      </c>
      <c r="AF318" s="145" t="str">
        <f t="shared" si="1231"/>
        <v/>
      </c>
      <c r="AG318" s="182" t="str">
        <f t="shared" si="1232"/>
        <v/>
      </c>
      <c r="AH318" s="164">
        <f t="shared" si="1233"/>
        <v>0</v>
      </c>
      <c r="AJ318" s="164">
        <f t="shared" si="1234"/>
        <v>0</v>
      </c>
      <c r="AK318" s="164" t="str">
        <f t="shared" si="1235"/>
        <v>00000</v>
      </c>
      <c r="AL318" s="188" t="str">
        <f t="shared" si="1236"/>
        <v>0秒0</v>
      </c>
      <c r="AM318" s="189">
        <f t="shared" si="1237"/>
        <v>0</v>
      </c>
      <c r="AN318" s="189" t="str">
        <f t="shared" si="1238"/>
        <v>0</v>
      </c>
      <c r="AO318" s="189" t="str">
        <f t="shared" si="1239"/>
        <v>0</v>
      </c>
      <c r="AP318" s="189" t="str">
        <f t="shared" si="1240"/>
        <v>0m</v>
      </c>
      <c r="AQ318" s="189" t="str">
        <f t="shared" si="1241"/>
        <v>点</v>
      </c>
      <c r="AR318" s="164">
        <f t="shared" si="1242"/>
        <v>0</v>
      </c>
      <c r="AS318" s="144" t="str">
        <f t="shared" si="1243"/>
        <v/>
      </c>
      <c r="AT318" s="164">
        <f t="shared" si="1244"/>
        <v>0</v>
      </c>
      <c r="AU318" s="164">
        <f t="shared" si="1245"/>
        <v>0</v>
      </c>
      <c r="AV318" s="164">
        <f t="shared" si="1246"/>
        <v>0</v>
      </c>
      <c r="AW318" s="458"/>
      <c r="AX318" s="458"/>
      <c r="AY318" s="455"/>
      <c r="AZ318" s="575"/>
      <c r="BA318" s="145" t="str">
        <f t="shared" si="1225"/>
        <v/>
      </c>
      <c r="BB318" s="145" t="str">
        <f t="shared" si="1226"/>
        <v/>
      </c>
      <c r="BC318" s="145" t="str">
        <f t="shared" si="1227"/>
        <v/>
      </c>
      <c r="BD318" s="203" t="str">
        <f>IF(J318="","",COUNTIF($BC$14:BC318,BC318))</f>
        <v/>
      </c>
      <c r="BE318" s="1" t="str">
        <f t="shared" si="1247"/>
        <v/>
      </c>
      <c r="BF318" s="447"/>
      <c r="BG318" s="447"/>
      <c r="BH318" s="447"/>
      <c r="BI318" s="447"/>
      <c r="BJ318" s="447"/>
      <c r="BK318" s="449"/>
      <c r="BL318" s="447"/>
      <c r="BM318" s="447"/>
      <c r="BP318" s="449"/>
      <c r="BQ318" s="447"/>
      <c r="BR318" s="447"/>
      <c r="BS318" s="447"/>
      <c r="BT318" s="447"/>
      <c r="BU318" s="447"/>
      <c r="BV318" s="447"/>
    </row>
    <row r="319" spans="1:74" s="1" customFormat="1" ht="18" customHeight="1" thickBot="1">
      <c r="A319" s="524"/>
      <c r="B319" s="346" t="s">
        <v>32</v>
      </c>
      <c r="C319" s="347"/>
      <c r="D319" s="355"/>
      <c r="E319" s="355"/>
      <c r="F319" s="356"/>
      <c r="G319" s="555"/>
      <c r="H319" s="555"/>
      <c r="I319" s="348" t="s">
        <v>33</v>
      </c>
      <c r="J319" s="349"/>
      <c r="K319" s="340" t="str">
        <f>IF(J319&gt;0,VLOOKUP(J319,女子登録情報!$J$1:$K$22,2,0),"")</f>
        <v/>
      </c>
      <c r="L319" s="350" t="s">
        <v>34</v>
      </c>
      <c r="M319" s="351"/>
      <c r="N319" s="341" t="str">
        <f t="shared" si="1219"/>
        <v/>
      </c>
      <c r="O319" s="352"/>
      <c r="P319" s="567"/>
      <c r="Q319" s="568"/>
      <c r="R319" s="569"/>
      <c r="S319" s="558"/>
      <c r="T319" s="561"/>
      <c r="W319" s="168">
        <f t="shared" si="1228"/>
        <v>0</v>
      </c>
      <c r="X319" s="447"/>
      <c r="Y319" s="145" t="str">
        <f t="shared" si="1220"/>
        <v/>
      </c>
      <c r="Z319" s="145" t="str">
        <f t="shared" si="1221"/>
        <v/>
      </c>
      <c r="AA319" s="145" t="str">
        <f t="shared" si="1222"/>
        <v/>
      </c>
      <c r="AB319" s="145" t="str">
        <f t="shared" si="1223"/>
        <v/>
      </c>
      <c r="AC319" s="178">
        <f t="shared" si="1229"/>
        <v>0</v>
      </c>
      <c r="AD319" s="178" t="str">
        <f t="shared" si="1455"/>
        <v/>
      </c>
      <c r="AE319" s="145" t="str">
        <f t="shared" si="1230"/>
        <v/>
      </c>
      <c r="AF319" s="145" t="str">
        <f t="shared" si="1231"/>
        <v/>
      </c>
      <c r="AG319" s="182" t="str">
        <f t="shared" si="1232"/>
        <v/>
      </c>
      <c r="AH319" s="164">
        <f t="shared" si="1233"/>
        <v>0</v>
      </c>
      <c r="AJ319" s="164">
        <f t="shared" si="1234"/>
        <v>0</v>
      </c>
      <c r="AK319" s="164" t="str">
        <f t="shared" si="1235"/>
        <v>00000</v>
      </c>
      <c r="AL319" s="188" t="str">
        <f t="shared" si="1236"/>
        <v>0秒0</v>
      </c>
      <c r="AM319" s="189">
        <f t="shared" si="1237"/>
        <v>0</v>
      </c>
      <c r="AN319" s="189" t="str">
        <f t="shared" si="1238"/>
        <v>0</v>
      </c>
      <c r="AO319" s="189" t="str">
        <f t="shared" si="1239"/>
        <v>0</v>
      </c>
      <c r="AP319" s="189" t="str">
        <f t="shared" si="1240"/>
        <v>0m</v>
      </c>
      <c r="AQ319" s="189" t="str">
        <f t="shared" si="1241"/>
        <v>点</v>
      </c>
      <c r="AR319" s="164">
        <f t="shared" si="1242"/>
        <v>0</v>
      </c>
      <c r="AS319" s="144" t="str">
        <f t="shared" si="1243"/>
        <v/>
      </c>
      <c r="AT319" s="164">
        <f t="shared" si="1244"/>
        <v>0</v>
      </c>
      <c r="AU319" s="164">
        <f t="shared" si="1245"/>
        <v>0</v>
      </c>
      <c r="AV319" s="164">
        <f t="shared" si="1246"/>
        <v>0</v>
      </c>
      <c r="AW319" s="459"/>
      <c r="AX319" s="459"/>
      <c r="AY319" s="456"/>
      <c r="AZ319" s="576"/>
      <c r="BA319" s="145" t="str">
        <f t="shared" si="1225"/>
        <v/>
      </c>
      <c r="BB319" s="145" t="str">
        <f t="shared" si="1226"/>
        <v/>
      </c>
      <c r="BC319" s="145" t="str">
        <f t="shared" si="1227"/>
        <v/>
      </c>
      <c r="BD319" s="203" t="str">
        <f>IF(J319="","",COUNTIF($BC$14:BC319,BC319))</f>
        <v/>
      </c>
      <c r="BE319" s="1" t="str">
        <f t="shared" si="1247"/>
        <v/>
      </c>
      <c r="BF319" s="447"/>
      <c r="BG319" s="447"/>
      <c r="BH319" s="447"/>
      <c r="BI319" s="447"/>
      <c r="BJ319" s="447"/>
      <c r="BK319" s="450"/>
      <c r="BL319" s="447"/>
      <c r="BM319" s="447"/>
      <c r="BP319" s="450"/>
      <c r="BQ319" s="447"/>
      <c r="BR319" s="447"/>
      <c r="BS319" s="447"/>
      <c r="BT319" s="447"/>
      <c r="BU319" s="447"/>
      <c r="BV319" s="447"/>
    </row>
    <row r="320" spans="1:74" s="1" customFormat="1" ht="18" customHeight="1" thickTop="1" thickBot="1">
      <c r="A320" s="522">
        <v>103</v>
      </c>
      <c r="B320" s="570" t="s">
        <v>1224</v>
      </c>
      <c r="C320" s="572"/>
      <c r="D320" s="572" t="str">
        <f>IF(C320&gt;0,VLOOKUP(C320,女子登録情報!$A$1:$H$2000,3,0),"")</f>
        <v/>
      </c>
      <c r="E320" s="572" t="str">
        <f>IF(C320&gt;0,VLOOKUP(C320,女子登録情報!$A$1:$H$2000,4,0),"")</f>
        <v/>
      </c>
      <c r="F320" s="337" t="str">
        <f>IF(C320&gt;0,VLOOKUP(C320,女子登録情報!$A$1:$H$2000,8,0),"")</f>
        <v/>
      </c>
      <c r="G320" s="553" t="e">
        <f>IF(F321&gt;0,VLOOKUP(F321,女子登録情報!$M$2:$N$48,2,0),"")</f>
        <v>#N/A</v>
      </c>
      <c r="H320" s="553" t="str">
        <f t="shared" ref="H320" si="1456">IF(C320&gt;0,TEXT(C320,"100000000"),"000000000")</f>
        <v>000000000</v>
      </c>
      <c r="I320" s="338" t="s">
        <v>26</v>
      </c>
      <c r="J320" s="339"/>
      <c r="K320" s="340" t="str">
        <f>IF(J320&gt;0,VLOOKUP(J320,女子登録情報!$J$1:$K$22,2,0),"")</f>
        <v/>
      </c>
      <c r="L320" s="338" t="s">
        <v>29</v>
      </c>
      <c r="M320" s="185"/>
      <c r="N320" s="341" t="str">
        <f t="shared" si="1219"/>
        <v/>
      </c>
      <c r="O320" s="342"/>
      <c r="P320" s="540"/>
      <c r="Q320" s="541"/>
      <c r="R320" s="542"/>
      <c r="S320" s="556"/>
      <c r="T320" s="559"/>
      <c r="W320" s="168">
        <f t="shared" si="1228"/>
        <v>0</v>
      </c>
      <c r="X320" s="447" t="str">
        <f t="shared" ref="X320" si="1457">IF(C320="","",C320)</f>
        <v/>
      </c>
      <c r="Y320" s="145" t="str">
        <f t="shared" si="1220"/>
        <v/>
      </c>
      <c r="Z320" s="145" t="str">
        <f t="shared" si="1221"/>
        <v/>
      </c>
      <c r="AA320" s="145" t="str">
        <f t="shared" si="1222"/>
        <v/>
      </c>
      <c r="AB320" s="145" t="str">
        <f t="shared" si="1223"/>
        <v/>
      </c>
      <c r="AC320" s="178">
        <f t="shared" si="1229"/>
        <v>0</v>
      </c>
      <c r="AD320" s="178" t="str">
        <f t="shared" ref="AD320" si="1458">IF(D320="","",D320)</f>
        <v/>
      </c>
      <c r="AE320" s="145" t="str">
        <f t="shared" si="1230"/>
        <v/>
      </c>
      <c r="AF320" s="145" t="str">
        <f t="shared" si="1231"/>
        <v/>
      </c>
      <c r="AG320" s="182" t="str">
        <f t="shared" si="1232"/>
        <v/>
      </c>
      <c r="AH320" s="164">
        <f t="shared" si="1233"/>
        <v>0</v>
      </c>
      <c r="AJ320" s="164">
        <f t="shared" si="1234"/>
        <v>0</v>
      </c>
      <c r="AK320" s="164" t="str">
        <f t="shared" si="1235"/>
        <v>00000</v>
      </c>
      <c r="AL320" s="188" t="str">
        <f t="shared" si="1236"/>
        <v>0秒0</v>
      </c>
      <c r="AM320" s="189">
        <f t="shared" si="1237"/>
        <v>0</v>
      </c>
      <c r="AN320" s="189" t="str">
        <f t="shared" si="1238"/>
        <v>0</v>
      </c>
      <c r="AO320" s="189" t="str">
        <f t="shared" si="1239"/>
        <v>0</v>
      </c>
      <c r="AP320" s="189" t="str">
        <f t="shared" si="1240"/>
        <v>0m</v>
      </c>
      <c r="AQ320" s="189" t="str">
        <f t="shared" si="1241"/>
        <v>点</v>
      </c>
      <c r="AR320" s="164">
        <f t="shared" si="1242"/>
        <v>0</v>
      </c>
      <c r="AS320" s="144" t="str">
        <f t="shared" si="1243"/>
        <v/>
      </c>
      <c r="AT320" s="164">
        <f t="shared" si="1244"/>
        <v>0</v>
      </c>
      <c r="AU320" s="164">
        <f t="shared" si="1245"/>
        <v>0</v>
      </c>
      <c r="AV320" s="164">
        <f t="shared" si="1246"/>
        <v>0</v>
      </c>
      <c r="AW320" s="457">
        <f>IF(S320="",0,COUNTA($S$14:S322))</f>
        <v>0</v>
      </c>
      <c r="AX320" s="457">
        <f>IF(T320="",0,COUNTA($T$14:T322))</f>
        <v>0</v>
      </c>
      <c r="AY320" s="454">
        <f>IF(OR($K320="20200",$K321="20200",$K322="20200"),COUNTIF($K$14:K322,"20200"),0)</f>
        <v>0</v>
      </c>
      <c r="AZ320" s="574">
        <f>IF($AY320=0,0,INDEX($M320:$M322,MATCH("20200",$K320:$K322,0),1))</f>
        <v>0</v>
      </c>
      <c r="BA320" s="145" t="str">
        <f t="shared" si="1225"/>
        <v/>
      </c>
      <c r="BB320" s="145" t="str">
        <f t="shared" si="1226"/>
        <v/>
      </c>
      <c r="BC320" s="145" t="str">
        <f t="shared" si="1227"/>
        <v/>
      </c>
      <c r="BD320" s="203" t="str">
        <f>IF(J320="","",COUNTIF($BC$14:BC320,BC320))</f>
        <v/>
      </c>
      <c r="BE320" s="1" t="str">
        <f t="shared" si="1247"/>
        <v/>
      </c>
      <c r="BF320" s="447" t="str">
        <f>IF(D320="","",COUNTIF($AD$14:AD320,AD320))</f>
        <v/>
      </c>
      <c r="BG320" s="447">
        <f t="shared" ref="BG320" si="1459">IF(BF320=1,BF320,0)</f>
        <v>0</v>
      </c>
      <c r="BH320" s="447" t="str">
        <f t="shared" ref="BH320:BJ320" si="1460">IF(D320="","",$BL320)</f>
        <v/>
      </c>
      <c r="BI320" s="447" t="str">
        <f t="shared" si="1460"/>
        <v/>
      </c>
      <c r="BJ320" s="447" t="str">
        <f t="shared" si="1460"/>
        <v/>
      </c>
      <c r="BK320" s="448" t="str">
        <f t="shared" ref="BK320" si="1461">IFERROR(IF(G320="","",BL320),"")</f>
        <v/>
      </c>
      <c r="BL320" s="447">
        <v>103</v>
      </c>
      <c r="BM320" s="447">
        <f t="shared" ref="BM320" si="1462">IF(C320&gt;0,"",IF(COUNTIF(BH320:BK322,BL320)=4,"",1))</f>
        <v>1</v>
      </c>
      <c r="BP320" s="448" t="str">
        <f t="shared" ref="BP320" si="1463">IF(AD320="","",IF(AND(COUNTA(J320:J322)=0,COUNTA(S320:T322)=0),1,""))</f>
        <v/>
      </c>
      <c r="BQ320" s="447">
        <f t="shared" ref="BQ320" si="1464">IF(AND($AD320="",COUNTA(S320)&gt;0),1,0)</f>
        <v>0</v>
      </c>
      <c r="BR320" s="447">
        <f t="shared" ref="BR320" si="1465">IF(AND($AD320="",COUNTA(T320)&gt;0),1,0)</f>
        <v>0</v>
      </c>
      <c r="BS320" s="447" t="str">
        <f t="shared" ref="BS320" si="1466">D320&amp;"-"&amp;S320</f>
        <v>-</v>
      </c>
      <c r="BT320" s="447" t="str">
        <f>IF(S320="","",COUNTIF($BS$14:BS320,BS320))</f>
        <v/>
      </c>
      <c r="BU320" s="447" t="str">
        <f t="shared" ref="BU320" si="1467">D320&amp;"-"&amp;T320</f>
        <v>-</v>
      </c>
      <c r="BV320" s="447" t="str">
        <f>IF(T320="","",COUNTIF($BU$14:BU320,BU320))</f>
        <v/>
      </c>
    </row>
    <row r="321" spans="1:74" s="1" customFormat="1" ht="18" customHeight="1" thickBot="1">
      <c r="A321" s="523"/>
      <c r="B321" s="571"/>
      <c r="C321" s="573"/>
      <c r="D321" s="573"/>
      <c r="E321" s="573"/>
      <c r="F321" s="343" t="str">
        <f>IF(C320&gt;0,VLOOKUP(C320,女子登録情報!$A$1:$H$2000,5,0),"")</f>
        <v/>
      </c>
      <c r="G321" s="554"/>
      <c r="H321" s="554"/>
      <c r="I321" s="344" t="s">
        <v>30</v>
      </c>
      <c r="J321" s="339"/>
      <c r="K321" s="340" t="str">
        <f>IF(J321&gt;0,VLOOKUP(J321,女子登録情報!$J$1:$K$22,2,0),"")</f>
        <v/>
      </c>
      <c r="L321" s="344" t="s">
        <v>31</v>
      </c>
      <c r="M321" s="345"/>
      <c r="N321" s="341" t="str">
        <f t="shared" si="1219"/>
        <v/>
      </c>
      <c r="O321" s="342"/>
      <c r="P321" s="562"/>
      <c r="Q321" s="563"/>
      <c r="R321" s="564"/>
      <c r="S321" s="557"/>
      <c r="T321" s="560"/>
      <c r="W321" s="168">
        <f t="shared" si="1228"/>
        <v>0</v>
      </c>
      <c r="X321" s="447"/>
      <c r="Y321" s="145" t="str">
        <f t="shared" si="1220"/>
        <v/>
      </c>
      <c r="Z321" s="145" t="str">
        <f t="shared" si="1221"/>
        <v/>
      </c>
      <c r="AA321" s="145" t="str">
        <f t="shared" si="1222"/>
        <v/>
      </c>
      <c r="AB321" s="145" t="str">
        <f t="shared" si="1223"/>
        <v/>
      </c>
      <c r="AC321" s="178">
        <f t="shared" si="1229"/>
        <v>0</v>
      </c>
      <c r="AD321" s="178" t="str">
        <f t="shared" ref="AD321:AD322" si="1468">AD320</f>
        <v/>
      </c>
      <c r="AE321" s="145" t="str">
        <f t="shared" si="1230"/>
        <v/>
      </c>
      <c r="AF321" s="145" t="str">
        <f t="shared" si="1231"/>
        <v/>
      </c>
      <c r="AG321" s="182" t="str">
        <f t="shared" si="1232"/>
        <v/>
      </c>
      <c r="AH321" s="164">
        <f t="shared" si="1233"/>
        <v>0</v>
      </c>
      <c r="AJ321" s="164">
        <f t="shared" si="1234"/>
        <v>0</v>
      </c>
      <c r="AK321" s="164" t="str">
        <f t="shared" si="1235"/>
        <v>00000</v>
      </c>
      <c r="AL321" s="188" t="str">
        <f t="shared" si="1236"/>
        <v>0秒0</v>
      </c>
      <c r="AM321" s="189">
        <f t="shared" si="1237"/>
        <v>0</v>
      </c>
      <c r="AN321" s="189" t="str">
        <f t="shared" si="1238"/>
        <v>0</v>
      </c>
      <c r="AO321" s="189" t="str">
        <f t="shared" si="1239"/>
        <v>0</v>
      </c>
      <c r="AP321" s="189" t="str">
        <f t="shared" si="1240"/>
        <v>0m</v>
      </c>
      <c r="AQ321" s="189" t="str">
        <f t="shared" si="1241"/>
        <v>点</v>
      </c>
      <c r="AR321" s="164">
        <f t="shared" si="1242"/>
        <v>0</v>
      </c>
      <c r="AS321" s="144" t="str">
        <f t="shared" si="1243"/>
        <v/>
      </c>
      <c r="AT321" s="164">
        <f t="shared" si="1244"/>
        <v>0</v>
      </c>
      <c r="AU321" s="164">
        <f t="shared" si="1245"/>
        <v>0</v>
      </c>
      <c r="AV321" s="164">
        <f t="shared" si="1246"/>
        <v>0</v>
      </c>
      <c r="AW321" s="458"/>
      <c r="AX321" s="458"/>
      <c r="AY321" s="455"/>
      <c r="AZ321" s="575"/>
      <c r="BA321" s="145" t="str">
        <f t="shared" si="1225"/>
        <v/>
      </c>
      <c r="BB321" s="145" t="str">
        <f t="shared" si="1226"/>
        <v/>
      </c>
      <c r="BC321" s="145" t="str">
        <f t="shared" si="1227"/>
        <v/>
      </c>
      <c r="BD321" s="203" t="str">
        <f>IF(J321="","",COUNTIF($BC$14:BC321,BC321))</f>
        <v/>
      </c>
      <c r="BE321" s="1" t="str">
        <f t="shared" si="1247"/>
        <v/>
      </c>
      <c r="BF321" s="447"/>
      <c r="BG321" s="447"/>
      <c r="BH321" s="447"/>
      <c r="BI321" s="447"/>
      <c r="BJ321" s="447"/>
      <c r="BK321" s="449"/>
      <c r="BL321" s="447"/>
      <c r="BM321" s="447"/>
      <c r="BP321" s="449"/>
      <c r="BQ321" s="447"/>
      <c r="BR321" s="447"/>
      <c r="BS321" s="447"/>
      <c r="BT321" s="447"/>
      <c r="BU321" s="447"/>
      <c r="BV321" s="447"/>
    </row>
    <row r="322" spans="1:74" s="1" customFormat="1" ht="18" customHeight="1" thickBot="1">
      <c r="A322" s="524"/>
      <c r="B322" s="346" t="s">
        <v>32</v>
      </c>
      <c r="C322" s="347"/>
      <c r="D322" s="355"/>
      <c r="E322" s="355"/>
      <c r="F322" s="356"/>
      <c r="G322" s="555"/>
      <c r="H322" s="555"/>
      <c r="I322" s="348" t="s">
        <v>33</v>
      </c>
      <c r="J322" s="349"/>
      <c r="K322" s="340" t="str">
        <f>IF(J322&gt;0,VLOOKUP(J322,女子登録情報!$J$1:$K$22,2,0),"")</f>
        <v/>
      </c>
      <c r="L322" s="350" t="s">
        <v>34</v>
      </c>
      <c r="M322" s="351"/>
      <c r="N322" s="341" t="str">
        <f t="shared" si="1219"/>
        <v/>
      </c>
      <c r="O322" s="352"/>
      <c r="P322" s="567"/>
      <c r="Q322" s="568"/>
      <c r="R322" s="569"/>
      <c r="S322" s="558"/>
      <c r="T322" s="561"/>
      <c r="W322" s="168">
        <f t="shared" si="1228"/>
        <v>0</v>
      </c>
      <c r="X322" s="447"/>
      <c r="Y322" s="145" t="str">
        <f t="shared" si="1220"/>
        <v/>
      </c>
      <c r="Z322" s="145" t="str">
        <f t="shared" si="1221"/>
        <v/>
      </c>
      <c r="AA322" s="145" t="str">
        <f t="shared" si="1222"/>
        <v/>
      </c>
      <c r="AB322" s="145" t="str">
        <f t="shared" si="1223"/>
        <v/>
      </c>
      <c r="AC322" s="178">
        <f t="shared" si="1229"/>
        <v>0</v>
      </c>
      <c r="AD322" s="178" t="str">
        <f t="shared" si="1468"/>
        <v/>
      </c>
      <c r="AE322" s="145" t="str">
        <f t="shared" si="1230"/>
        <v/>
      </c>
      <c r="AF322" s="145" t="str">
        <f t="shared" si="1231"/>
        <v/>
      </c>
      <c r="AG322" s="182" t="str">
        <f t="shared" si="1232"/>
        <v/>
      </c>
      <c r="AH322" s="164">
        <f t="shared" si="1233"/>
        <v>0</v>
      </c>
      <c r="AJ322" s="164">
        <f t="shared" si="1234"/>
        <v>0</v>
      </c>
      <c r="AK322" s="164" t="str">
        <f t="shared" si="1235"/>
        <v>00000</v>
      </c>
      <c r="AL322" s="188" t="str">
        <f t="shared" si="1236"/>
        <v>0秒0</v>
      </c>
      <c r="AM322" s="189">
        <f t="shared" si="1237"/>
        <v>0</v>
      </c>
      <c r="AN322" s="189" t="str">
        <f t="shared" si="1238"/>
        <v>0</v>
      </c>
      <c r="AO322" s="189" t="str">
        <f t="shared" si="1239"/>
        <v>0</v>
      </c>
      <c r="AP322" s="189" t="str">
        <f t="shared" si="1240"/>
        <v>0m</v>
      </c>
      <c r="AQ322" s="189" t="str">
        <f t="shared" si="1241"/>
        <v>点</v>
      </c>
      <c r="AR322" s="164">
        <f t="shared" si="1242"/>
        <v>0</v>
      </c>
      <c r="AS322" s="144" t="str">
        <f t="shared" si="1243"/>
        <v/>
      </c>
      <c r="AT322" s="164">
        <f t="shared" si="1244"/>
        <v>0</v>
      </c>
      <c r="AU322" s="164">
        <f t="shared" si="1245"/>
        <v>0</v>
      </c>
      <c r="AV322" s="164">
        <f t="shared" si="1246"/>
        <v>0</v>
      </c>
      <c r="AW322" s="459"/>
      <c r="AX322" s="459"/>
      <c r="AY322" s="456"/>
      <c r="AZ322" s="576"/>
      <c r="BA322" s="145" t="str">
        <f t="shared" si="1225"/>
        <v/>
      </c>
      <c r="BB322" s="145" t="str">
        <f t="shared" si="1226"/>
        <v/>
      </c>
      <c r="BC322" s="145" t="str">
        <f t="shared" si="1227"/>
        <v/>
      </c>
      <c r="BD322" s="203" t="str">
        <f>IF(J322="","",COUNTIF($BC$14:BC322,BC322))</f>
        <v/>
      </c>
      <c r="BE322" s="1" t="str">
        <f t="shared" si="1247"/>
        <v/>
      </c>
      <c r="BF322" s="447"/>
      <c r="BG322" s="447"/>
      <c r="BH322" s="447"/>
      <c r="BI322" s="447"/>
      <c r="BJ322" s="447"/>
      <c r="BK322" s="450"/>
      <c r="BL322" s="447"/>
      <c r="BM322" s="447"/>
      <c r="BP322" s="450"/>
      <c r="BQ322" s="447"/>
      <c r="BR322" s="447"/>
      <c r="BS322" s="447"/>
      <c r="BT322" s="447"/>
      <c r="BU322" s="447"/>
      <c r="BV322" s="447"/>
    </row>
    <row r="323" spans="1:74" s="1" customFormat="1" ht="18" customHeight="1" thickTop="1" thickBot="1">
      <c r="A323" s="522">
        <v>104</v>
      </c>
      <c r="B323" s="570" t="s">
        <v>1224</v>
      </c>
      <c r="C323" s="572"/>
      <c r="D323" s="572" t="str">
        <f>IF(C323&gt;0,VLOOKUP(C323,女子登録情報!$A$1:$H$2000,3,0),"")</f>
        <v/>
      </c>
      <c r="E323" s="572" t="str">
        <f>IF(C323&gt;0,VLOOKUP(C323,女子登録情報!$A$1:$H$2000,4,0),"")</f>
        <v/>
      </c>
      <c r="F323" s="337" t="str">
        <f>IF(C323&gt;0,VLOOKUP(C323,女子登録情報!$A$1:$H$2000,8,0),"")</f>
        <v/>
      </c>
      <c r="G323" s="553" t="e">
        <f>IF(F324&gt;0,VLOOKUP(F324,女子登録情報!$M$2:$N$48,2,0),"")</f>
        <v>#N/A</v>
      </c>
      <c r="H323" s="553" t="str">
        <f t="shared" ref="H323" si="1469">IF(C323&gt;0,TEXT(C323,"100000000"),"000000000")</f>
        <v>000000000</v>
      </c>
      <c r="I323" s="338" t="s">
        <v>26</v>
      </c>
      <c r="J323" s="339"/>
      <c r="K323" s="340" t="str">
        <f>IF(J323&gt;0,VLOOKUP(J323,女子登録情報!$J$1:$K$22,2,0),"")</f>
        <v/>
      </c>
      <c r="L323" s="338" t="s">
        <v>29</v>
      </c>
      <c r="M323" s="185"/>
      <c r="N323" s="341" t="str">
        <f t="shared" si="1219"/>
        <v/>
      </c>
      <c r="O323" s="342"/>
      <c r="P323" s="540"/>
      <c r="Q323" s="541"/>
      <c r="R323" s="542"/>
      <c r="S323" s="556"/>
      <c r="T323" s="559"/>
      <c r="W323" s="168">
        <f t="shared" si="1228"/>
        <v>0</v>
      </c>
      <c r="X323" s="447" t="str">
        <f t="shared" ref="X323" si="1470">IF(C323="","",C323)</f>
        <v/>
      </c>
      <c r="Y323" s="145" t="str">
        <f t="shared" si="1220"/>
        <v/>
      </c>
      <c r="Z323" s="145" t="str">
        <f t="shared" si="1221"/>
        <v/>
      </c>
      <c r="AA323" s="145" t="str">
        <f t="shared" si="1222"/>
        <v/>
      </c>
      <c r="AB323" s="145" t="str">
        <f t="shared" si="1223"/>
        <v/>
      </c>
      <c r="AC323" s="178">
        <f t="shared" si="1229"/>
        <v>0</v>
      </c>
      <c r="AD323" s="178" t="str">
        <f t="shared" ref="AD323" si="1471">IF(D323="","",D323)</f>
        <v/>
      </c>
      <c r="AE323" s="145" t="str">
        <f t="shared" si="1230"/>
        <v/>
      </c>
      <c r="AF323" s="145" t="str">
        <f t="shared" si="1231"/>
        <v/>
      </c>
      <c r="AG323" s="182" t="str">
        <f t="shared" si="1232"/>
        <v/>
      </c>
      <c r="AH323" s="164">
        <f t="shared" si="1233"/>
        <v>0</v>
      </c>
      <c r="AJ323" s="164">
        <f t="shared" si="1234"/>
        <v>0</v>
      </c>
      <c r="AK323" s="164" t="str">
        <f t="shared" si="1235"/>
        <v>00000</v>
      </c>
      <c r="AL323" s="188" t="str">
        <f t="shared" si="1236"/>
        <v>0秒0</v>
      </c>
      <c r="AM323" s="189">
        <f t="shared" si="1237"/>
        <v>0</v>
      </c>
      <c r="AN323" s="189" t="str">
        <f t="shared" si="1238"/>
        <v>0</v>
      </c>
      <c r="AO323" s="189" t="str">
        <f t="shared" si="1239"/>
        <v>0</v>
      </c>
      <c r="AP323" s="189" t="str">
        <f t="shared" si="1240"/>
        <v>0m</v>
      </c>
      <c r="AQ323" s="189" t="str">
        <f t="shared" si="1241"/>
        <v>点</v>
      </c>
      <c r="AR323" s="164">
        <f t="shared" si="1242"/>
        <v>0</v>
      </c>
      <c r="AS323" s="144" t="str">
        <f t="shared" si="1243"/>
        <v/>
      </c>
      <c r="AT323" s="164">
        <f t="shared" si="1244"/>
        <v>0</v>
      </c>
      <c r="AU323" s="164">
        <f t="shared" si="1245"/>
        <v>0</v>
      </c>
      <c r="AV323" s="164">
        <f t="shared" si="1246"/>
        <v>0</v>
      </c>
      <c r="AW323" s="457">
        <f>IF(S323="",0,COUNTA($S$14:S325))</f>
        <v>0</v>
      </c>
      <c r="AX323" s="457">
        <f>IF(T323="",0,COUNTA($T$14:T325))</f>
        <v>0</v>
      </c>
      <c r="AY323" s="454">
        <f>IF(OR($K323="20200",$K324="20200",$K325="20200"),COUNTIF($K$14:K325,"20200"),0)</f>
        <v>0</v>
      </c>
      <c r="AZ323" s="574">
        <f>IF($AY323=0,0,INDEX($M323:$M325,MATCH("20200",$K323:$K325,0),1))</f>
        <v>0</v>
      </c>
      <c r="BA323" s="145" t="str">
        <f t="shared" si="1225"/>
        <v/>
      </c>
      <c r="BB323" s="145" t="str">
        <f t="shared" si="1226"/>
        <v/>
      </c>
      <c r="BC323" s="145" t="str">
        <f t="shared" si="1227"/>
        <v/>
      </c>
      <c r="BD323" s="203" t="str">
        <f>IF(J323="","",COUNTIF($BC$14:BC323,BC323))</f>
        <v/>
      </c>
      <c r="BE323" s="1" t="str">
        <f t="shared" si="1247"/>
        <v/>
      </c>
      <c r="BF323" s="447" t="str">
        <f>IF(D323="","",COUNTIF($AD$14:AD323,AD323))</f>
        <v/>
      </c>
      <c r="BG323" s="447">
        <f t="shared" ref="BG323" si="1472">IF(BF323=1,BF323,0)</f>
        <v>0</v>
      </c>
      <c r="BH323" s="447" t="str">
        <f t="shared" ref="BH323:BJ323" si="1473">IF(D323="","",$BL323)</f>
        <v/>
      </c>
      <c r="BI323" s="447" t="str">
        <f t="shared" si="1473"/>
        <v/>
      </c>
      <c r="BJ323" s="447" t="str">
        <f t="shared" si="1473"/>
        <v/>
      </c>
      <c r="BK323" s="448" t="str">
        <f t="shared" ref="BK323" si="1474">IFERROR(IF(G323="","",BL323),"")</f>
        <v/>
      </c>
      <c r="BL323" s="447">
        <v>104</v>
      </c>
      <c r="BM323" s="447">
        <f t="shared" ref="BM323" si="1475">IF(C323&gt;0,"",IF(COUNTIF(BH323:BK325,BL323)=4,"",1))</f>
        <v>1</v>
      </c>
      <c r="BP323" s="448" t="str">
        <f t="shared" ref="BP323" si="1476">IF(AD323="","",IF(AND(COUNTA(J323:J325)=0,COUNTA(S323:T325)=0),1,""))</f>
        <v/>
      </c>
      <c r="BQ323" s="447">
        <f t="shared" ref="BQ323" si="1477">IF(AND($AD323="",COUNTA(S323)&gt;0),1,0)</f>
        <v>0</v>
      </c>
      <c r="BR323" s="447">
        <f t="shared" ref="BR323" si="1478">IF(AND($AD323="",COUNTA(T323)&gt;0),1,0)</f>
        <v>0</v>
      </c>
      <c r="BS323" s="447" t="str">
        <f t="shared" ref="BS323" si="1479">D323&amp;"-"&amp;S323</f>
        <v>-</v>
      </c>
      <c r="BT323" s="447" t="str">
        <f>IF(S323="","",COUNTIF($BS$14:BS323,BS323))</f>
        <v/>
      </c>
      <c r="BU323" s="447" t="str">
        <f t="shared" ref="BU323" si="1480">D323&amp;"-"&amp;T323</f>
        <v>-</v>
      </c>
      <c r="BV323" s="447" t="str">
        <f>IF(T323="","",COUNTIF($BU$14:BU323,BU323))</f>
        <v/>
      </c>
    </row>
    <row r="324" spans="1:74" s="1" customFormat="1" ht="18" customHeight="1" thickBot="1">
      <c r="A324" s="523"/>
      <c r="B324" s="571"/>
      <c r="C324" s="573"/>
      <c r="D324" s="573"/>
      <c r="E324" s="573"/>
      <c r="F324" s="343" t="str">
        <f>IF(C323&gt;0,VLOOKUP(C323,女子登録情報!$A$1:$H$2000,5,0),"")</f>
        <v/>
      </c>
      <c r="G324" s="554"/>
      <c r="H324" s="554"/>
      <c r="I324" s="344" t="s">
        <v>30</v>
      </c>
      <c r="J324" s="339"/>
      <c r="K324" s="340" t="str">
        <f>IF(J324&gt;0,VLOOKUP(J324,女子登録情報!$J$1:$K$22,2,0),"")</f>
        <v/>
      </c>
      <c r="L324" s="344" t="s">
        <v>31</v>
      </c>
      <c r="M324" s="345"/>
      <c r="N324" s="341" t="str">
        <f t="shared" si="1219"/>
        <v/>
      </c>
      <c r="O324" s="342"/>
      <c r="P324" s="562"/>
      <c r="Q324" s="563"/>
      <c r="R324" s="564"/>
      <c r="S324" s="557"/>
      <c r="T324" s="560"/>
      <c r="W324" s="168">
        <f t="shared" si="1228"/>
        <v>0</v>
      </c>
      <c r="X324" s="447"/>
      <c r="Y324" s="145" t="str">
        <f t="shared" si="1220"/>
        <v/>
      </c>
      <c r="Z324" s="145" t="str">
        <f t="shared" si="1221"/>
        <v/>
      </c>
      <c r="AA324" s="145" t="str">
        <f t="shared" si="1222"/>
        <v/>
      </c>
      <c r="AB324" s="145" t="str">
        <f t="shared" si="1223"/>
        <v/>
      </c>
      <c r="AC324" s="178">
        <f t="shared" si="1229"/>
        <v>0</v>
      </c>
      <c r="AD324" s="178" t="str">
        <f t="shared" ref="AD324:AD325" si="1481">AD323</f>
        <v/>
      </c>
      <c r="AE324" s="145" t="str">
        <f t="shared" si="1230"/>
        <v/>
      </c>
      <c r="AF324" s="145" t="str">
        <f t="shared" si="1231"/>
        <v/>
      </c>
      <c r="AG324" s="182" t="str">
        <f t="shared" si="1232"/>
        <v/>
      </c>
      <c r="AH324" s="164">
        <f t="shared" si="1233"/>
        <v>0</v>
      </c>
      <c r="AJ324" s="164">
        <f t="shared" si="1234"/>
        <v>0</v>
      </c>
      <c r="AK324" s="164" t="str">
        <f t="shared" si="1235"/>
        <v>00000</v>
      </c>
      <c r="AL324" s="188" t="str">
        <f t="shared" si="1236"/>
        <v>0秒0</v>
      </c>
      <c r="AM324" s="189">
        <f t="shared" si="1237"/>
        <v>0</v>
      </c>
      <c r="AN324" s="189" t="str">
        <f t="shared" si="1238"/>
        <v>0</v>
      </c>
      <c r="AO324" s="189" t="str">
        <f t="shared" si="1239"/>
        <v>0</v>
      </c>
      <c r="AP324" s="189" t="str">
        <f t="shared" si="1240"/>
        <v>0m</v>
      </c>
      <c r="AQ324" s="189" t="str">
        <f t="shared" si="1241"/>
        <v>点</v>
      </c>
      <c r="AR324" s="164">
        <f t="shared" si="1242"/>
        <v>0</v>
      </c>
      <c r="AS324" s="144" t="str">
        <f t="shared" si="1243"/>
        <v/>
      </c>
      <c r="AT324" s="164">
        <f t="shared" si="1244"/>
        <v>0</v>
      </c>
      <c r="AU324" s="164">
        <f t="shared" si="1245"/>
        <v>0</v>
      </c>
      <c r="AV324" s="164">
        <f t="shared" si="1246"/>
        <v>0</v>
      </c>
      <c r="AW324" s="458"/>
      <c r="AX324" s="458"/>
      <c r="AY324" s="455"/>
      <c r="AZ324" s="575"/>
      <c r="BA324" s="145" t="str">
        <f t="shared" si="1225"/>
        <v/>
      </c>
      <c r="BB324" s="145" t="str">
        <f t="shared" si="1226"/>
        <v/>
      </c>
      <c r="BC324" s="145" t="str">
        <f t="shared" si="1227"/>
        <v/>
      </c>
      <c r="BD324" s="203" t="str">
        <f>IF(J324="","",COUNTIF($BC$14:BC324,BC324))</f>
        <v/>
      </c>
      <c r="BE324" s="1" t="str">
        <f t="shared" si="1247"/>
        <v/>
      </c>
      <c r="BF324" s="447"/>
      <c r="BG324" s="447"/>
      <c r="BH324" s="447"/>
      <c r="BI324" s="447"/>
      <c r="BJ324" s="447"/>
      <c r="BK324" s="449"/>
      <c r="BL324" s="447"/>
      <c r="BM324" s="447"/>
      <c r="BP324" s="449"/>
      <c r="BQ324" s="447"/>
      <c r="BR324" s="447"/>
      <c r="BS324" s="447"/>
      <c r="BT324" s="447"/>
      <c r="BU324" s="447"/>
      <c r="BV324" s="447"/>
    </row>
    <row r="325" spans="1:74" s="1" customFormat="1" ht="18" customHeight="1" thickBot="1">
      <c r="A325" s="524"/>
      <c r="B325" s="346" t="s">
        <v>32</v>
      </c>
      <c r="C325" s="347"/>
      <c r="D325" s="355"/>
      <c r="E325" s="355"/>
      <c r="F325" s="356"/>
      <c r="G325" s="555"/>
      <c r="H325" s="555"/>
      <c r="I325" s="348" t="s">
        <v>33</v>
      </c>
      <c r="J325" s="349"/>
      <c r="K325" s="340" t="str">
        <f>IF(J325&gt;0,VLOOKUP(J325,女子登録情報!$J$1:$K$22,2,0),"")</f>
        <v/>
      </c>
      <c r="L325" s="350" t="s">
        <v>34</v>
      </c>
      <c r="M325" s="351"/>
      <c r="N325" s="341" t="str">
        <f t="shared" si="1219"/>
        <v/>
      </c>
      <c r="O325" s="352"/>
      <c r="P325" s="567"/>
      <c r="Q325" s="568"/>
      <c r="R325" s="569"/>
      <c r="S325" s="558"/>
      <c r="T325" s="561"/>
      <c r="W325" s="168">
        <f t="shared" si="1228"/>
        <v>0</v>
      </c>
      <c r="X325" s="447"/>
      <c r="Y325" s="145" t="str">
        <f t="shared" si="1220"/>
        <v/>
      </c>
      <c r="Z325" s="145" t="str">
        <f t="shared" si="1221"/>
        <v/>
      </c>
      <c r="AA325" s="145" t="str">
        <f t="shared" si="1222"/>
        <v/>
      </c>
      <c r="AB325" s="145" t="str">
        <f t="shared" si="1223"/>
        <v/>
      </c>
      <c r="AC325" s="178">
        <f t="shared" si="1229"/>
        <v>0</v>
      </c>
      <c r="AD325" s="178" t="str">
        <f t="shared" si="1481"/>
        <v/>
      </c>
      <c r="AE325" s="145" t="str">
        <f t="shared" si="1230"/>
        <v/>
      </c>
      <c r="AF325" s="145" t="str">
        <f t="shared" si="1231"/>
        <v/>
      </c>
      <c r="AG325" s="182" t="str">
        <f t="shared" si="1232"/>
        <v/>
      </c>
      <c r="AH325" s="164">
        <f t="shared" si="1233"/>
        <v>0</v>
      </c>
      <c r="AJ325" s="164">
        <f t="shared" si="1234"/>
        <v>0</v>
      </c>
      <c r="AK325" s="164" t="str">
        <f t="shared" si="1235"/>
        <v>00000</v>
      </c>
      <c r="AL325" s="188" t="str">
        <f t="shared" si="1236"/>
        <v>0秒0</v>
      </c>
      <c r="AM325" s="189">
        <f t="shared" si="1237"/>
        <v>0</v>
      </c>
      <c r="AN325" s="189" t="str">
        <f t="shared" si="1238"/>
        <v>0</v>
      </c>
      <c r="AO325" s="189" t="str">
        <f t="shared" si="1239"/>
        <v>0</v>
      </c>
      <c r="AP325" s="189" t="str">
        <f t="shared" si="1240"/>
        <v>0m</v>
      </c>
      <c r="AQ325" s="189" t="str">
        <f t="shared" si="1241"/>
        <v>点</v>
      </c>
      <c r="AR325" s="164">
        <f t="shared" si="1242"/>
        <v>0</v>
      </c>
      <c r="AS325" s="144" t="str">
        <f t="shared" si="1243"/>
        <v/>
      </c>
      <c r="AT325" s="164">
        <f t="shared" si="1244"/>
        <v>0</v>
      </c>
      <c r="AU325" s="164">
        <f t="shared" si="1245"/>
        <v>0</v>
      </c>
      <c r="AV325" s="164">
        <f t="shared" si="1246"/>
        <v>0</v>
      </c>
      <c r="AW325" s="459"/>
      <c r="AX325" s="459"/>
      <c r="AY325" s="456"/>
      <c r="AZ325" s="576"/>
      <c r="BA325" s="145" t="str">
        <f t="shared" si="1225"/>
        <v/>
      </c>
      <c r="BB325" s="145" t="str">
        <f t="shared" si="1226"/>
        <v/>
      </c>
      <c r="BC325" s="145" t="str">
        <f t="shared" si="1227"/>
        <v/>
      </c>
      <c r="BD325" s="203" t="str">
        <f>IF(J325="","",COUNTIF($BC$14:BC325,BC325))</f>
        <v/>
      </c>
      <c r="BE325" s="1" t="str">
        <f t="shared" si="1247"/>
        <v/>
      </c>
      <c r="BF325" s="447"/>
      <c r="BG325" s="447"/>
      <c r="BH325" s="447"/>
      <c r="BI325" s="447"/>
      <c r="BJ325" s="447"/>
      <c r="BK325" s="450"/>
      <c r="BL325" s="447"/>
      <c r="BM325" s="447"/>
      <c r="BP325" s="450"/>
      <c r="BQ325" s="447"/>
      <c r="BR325" s="447"/>
      <c r="BS325" s="447"/>
      <c r="BT325" s="447"/>
      <c r="BU325" s="447"/>
      <c r="BV325" s="447"/>
    </row>
    <row r="326" spans="1:74" s="1" customFormat="1" ht="18" customHeight="1" thickTop="1" thickBot="1">
      <c r="A326" s="522">
        <v>105</v>
      </c>
      <c r="B326" s="570" t="s">
        <v>1224</v>
      </c>
      <c r="C326" s="572"/>
      <c r="D326" s="572" t="str">
        <f>IF(C326&gt;0,VLOOKUP(C326,女子登録情報!$A$1:$H$2000,3,0),"")</f>
        <v/>
      </c>
      <c r="E326" s="572" t="str">
        <f>IF(C326&gt;0,VLOOKUP(C326,女子登録情報!$A$1:$H$2000,4,0),"")</f>
        <v/>
      </c>
      <c r="F326" s="337" t="str">
        <f>IF(C326&gt;0,VLOOKUP(C326,女子登録情報!$A$1:$H$2000,8,0),"")</f>
        <v/>
      </c>
      <c r="G326" s="553" t="e">
        <f>IF(F327&gt;0,VLOOKUP(F327,女子登録情報!$M$2:$N$48,2,0),"")</f>
        <v>#N/A</v>
      </c>
      <c r="H326" s="553" t="str">
        <f t="shared" ref="H326" si="1482">IF(C326&gt;0,TEXT(C326,"100000000"),"000000000")</f>
        <v>000000000</v>
      </c>
      <c r="I326" s="338" t="s">
        <v>26</v>
      </c>
      <c r="J326" s="339"/>
      <c r="K326" s="340" t="str">
        <f>IF(J326&gt;0,VLOOKUP(J326,女子登録情報!$J$1:$K$22,2,0),"")</f>
        <v/>
      </c>
      <c r="L326" s="338" t="s">
        <v>29</v>
      </c>
      <c r="M326" s="185"/>
      <c r="N326" s="341" t="str">
        <f t="shared" si="1219"/>
        <v/>
      </c>
      <c r="O326" s="342"/>
      <c r="P326" s="540"/>
      <c r="Q326" s="541"/>
      <c r="R326" s="542"/>
      <c r="S326" s="556"/>
      <c r="T326" s="559"/>
      <c r="W326" s="168">
        <f t="shared" si="1228"/>
        <v>0</v>
      </c>
      <c r="X326" s="447" t="str">
        <f t="shared" ref="X326" si="1483">IF(C326="","",C326)</f>
        <v/>
      </c>
      <c r="Y326" s="145" t="str">
        <f t="shared" si="1220"/>
        <v/>
      </c>
      <c r="Z326" s="145" t="str">
        <f t="shared" si="1221"/>
        <v/>
      </c>
      <c r="AA326" s="145" t="str">
        <f t="shared" si="1222"/>
        <v/>
      </c>
      <c r="AB326" s="145" t="str">
        <f t="shared" si="1223"/>
        <v/>
      </c>
      <c r="AC326" s="178">
        <f t="shared" si="1229"/>
        <v>0</v>
      </c>
      <c r="AD326" s="178" t="str">
        <f t="shared" ref="AD326" si="1484">IF(D326="","",D326)</f>
        <v/>
      </c>
      <c r="AE326" s="145" t="str">
        <f t="shared" si="1230"/>
        <v/>
      </c>
      <c r="AF326" s="145" t="str">
        <f t="shared" si="1231"/>
        <v/>
      </c>
      <c r="AG326" s="182" t="str">
        <f t="shared" si="1232"/>
        <v/>
      </c>
      <c r="AH326" s="164">
        <f t="shared" si="1233"/>
        <v>0</v>
      </c>
      <c r="AJ326" s="164">
        <f t="shared" si="1234"/>
        <v>0</v>
      </c>
      <c r="AK326" s="164" t="str">
        <f t="shared" si="1235"/>
        <v>00000</v>
      </c>
      <c r="AL326" s="188" t="str">
        <f t="shared" si="1236"/>
        <v>0秒0</v>
      </c>
      <c r="AM326" s="189">
        <f t="shared" si="1237"/>
        <v>0</v>
      </c>
      <c r="AN326" s="189" t="str">
        <f t="shared" si="1238"/>
        <v>0</v>
      </c>
      <c r="AO326" s="189" t="str">
        <f t="shared" si="1239"/>
        <v>0</v>
      </c>
      <c r="AP326" s="189" t="str">
        <f t="shared" si="1240"/>
        <v>0m</v>
      </c>
      <c r="AQ326" s="189" t="str">
        <f t="shared" si="1241"/>
        <v>点</v>
      </c>
      <c r="AR326" s="164">
        <f t="shared" si="1242"/>
        <v>0</v>
      </c>
      <c r="AS326" s="144" t="str">
        <f t="shared" si="1243"/>
        <v/>
      </c>
      <c r="AT326" s="164">
        <f t="shared" si="1244"/>
        <v>0</v>
      </c>
      <c r="AU326" s="164">
        <f t="shared" si="1245"/>
        <v>0</v>
      </c>
      <c r="AV326" s="164">
        <f t="shared" si="1246"/>
        <v>0</v>
      </c>
      <c r="AW326" s="457">
        <f>IF(S326="",0,COUNTA($S$14:S328))</f>
        <v>0</v>
      </c>
      <c r="AX326" s="457">
        <f>IF(T326="",0,COUNTA($T$14:T328))</f>
        <v>0</v>
      </c>
      <c r="AY326" s="454">
        <f>IF(OR($K326="20200",$K327="20200",$K328="20200"),COUNTIF($K$14:K328,"20200"),0)</f>
        <v>0</v>
      </c>
      <c r="AZ326" s="574">
        <f>IF($AY326=0,0,INDEX($M326:$M328,MATCH("20200",$K326:$K328,0),1))</f>
        <v>0</v>
      </c>
      <c r="BA326" s="145" t="str">
        <f t="shared" si="1225"/>
        <v/>
      </c>
      <c r="BB326" s="145" t="str">
        <f t="shared" si="1226"/>
        <v/>
      </c>
      <c r="BC326" s="145" t="str">
        <f t="shared" si="1227"/>
        <v/>
      </c>
      <c r="BD326" s="203" t="str">
        <f>IF(J326="","",COUNTIF($BC$14:BC326,BC326))</f>
        <v/>
      </c>
      <c r="BE326" s="1" t="str">
        <f t="shared" si="1247"/>
        <v/>
      </c>
      <c r="BF326" s="447" t="str">
        <f>IF(D326="","",COUNTIF($AD$14:AD326,AD326))</f>
        <v/>
      </c>
      <c r="BG326" s="447">
        <f t="shared" ref="BG326" si="1485">IF(BF326=1,BF326,0)</f>
        <v>0</v>
      </c>
      <c r="BH326" s="447" t="str">
        <f t="shared" ref="BH326:BJ326" si="1486">IF(D326="","",$BL326)</f>
        <v/>
      </c>
      <c r="BI326" s="447" t="str">
        <f t="shared" si="1486"/>
        <v/>
      </c>
      <c r="BJ326" s="447" t="str">
        <f t="shared" si="1486"/>
        <v/>
      </c>
      <c r="BK326" s="448" t="str">
        <f t="shared" ref="BK326" si="1487">IFERROR(IF(G326="","",BL326),"")</f>
        <v/>
      </c>
      <c r="BL326" s="447">
        <v>105</v>
      </c>
      <c r="BM326" s="447">
        <f t="shared" ref="BM326" si="1488">IF(C326&gt;0,"",IF(COUNTIF(BH326:BK328,BL326)=4,"",1))</f>
        <v>1</v>
      </c>
      <c r="BP326" s="448" t="str">
        <f t="shared" ref="BP326" si="1489">IF(AD326="","",IF(AND(COUNTA(J326:J328)=0,COUNTA(S326:T328)=0),1,""))</f>
        <v/>
      </c>
      <c r="BQ326" s="447">
        <f t="shared" ref="BQ326" si="1490">IF(AND($AD326="",COUNTA(S326)&gt;0),1,0)</f>
        <v>0</v>
      </c>
      <c r="BR326" s="447">
        <f t="shared" ref="BR326" si="1491">IF(AND($AD326="",COUNTA(T326)&gt;0),1,0)</f>
        <v>0</v>
      </c>
      <c r="BS326" s="447" t="str">
        <f t="shared" ref="BS326" si="1492">D326&amp;"-"&amp;S326</f>
        <v>-</v>
      </c>
      <c r="BT326" s="447" t="str">
        <f>IF(S326="","",COUNTIF($BS$14:BS326,BS326))</f>
        <v/>
      </c>
      <c r="BU326" s="447" t="str">
        <f t="shared" ref="BU326" si="1493">D326&amp;"-"&amp;T326</f>
        <v>-</v>
      </c>
      <c r="BV326" s="447" t="str">
        <f>IF(T326="","",COUNTIF($BU$14:BU326,BU326))</f>
        <v/>
      </c>
    </row>
    <row r="327" spans="1:74" s="1" customFormat="1" ht="18" customHeight="1" thickBot="1">
      <c r="A327" s="523"/>
      <c r="B327" s="571"/>
      <c r="C327" s="573"/>
      <c r="D327" s="573"/>
      <c r="E327" s="573"/>
      <c r="F327" s="343" t="str">
        <f>IF(C326&gt;0,VLOOKUP(C326,女子登録情報!$A$1:$H$2000,5,0),"")</f>
        <v/>
      </c>
      <c r="G327" s="554"/>
      <c r="H327" s="554"/>
      <c r="I327" s="344" t="s">
        <v>30</v>
      </c>
      <c r="J327" s="339"/>
      <c r="K327" s="340" t="str">
        <f>IF(J327&gt;0,VLOOKUP(J327,女子登録情報!$J$1:$K$22,2,0),"")</f>
        <v/>
      </c>
      <c r="L327" s="344" t="s">
        <v>31</v>
      </c>
      <c r="M327" s="345"/>
      <c r="N327" s="341" t="str">
        <f t="shared" si="1219"/>
        <v/>
      </c>
      <c r="O327" s="342"/>
      <c r="P327" s="562"/>
      <c r="Q327" s="563"/>
      <c r="R327" s="564"/>
      <c r="S327" s="557"/>
      <c r="T327" s="560"/>
      <c r="W327" s="168">
        <f t="shared" si="1228"/>
        <v>0</v>
      </c>
      <c r="X327" s="447"/>
      <c r="Y327" s="145" t="str">
        <f t="shared" si="1220"/>
        <v/>
      </c>
      <c r="Z327" s="145" t="str">
        <f t="shared" si="1221"/>
        <v/>
      </c>
      <c r="AA327" s="145" t="str">
        <f t="shared" si="1222"/>
        <v/>
      </c>
      <c r="AB327" s="145" t="str">
        <f t="shared" si="1223"/>
        <v/>
      </c>
      <c r="AC327" s="178">
        <f t="shared" si="1229"/>
        <v>0</v>
      </c>
      <c r="AD327" s="178" t="str">
        <f t="shared" ref="AD327:AD328" si="1494">AD326</f>
        <v/>
      </c>
      <c r="AE327" s="145" t="str">
        <f t="shared" si="1230"/>
        <v/>
      </c>
      <c r="AF327" s="145" t="str">
        <f t="shared" si="1231"/>
        <v/>
      </c>
      <c r="AG327" s="182" t="str">
        <f t="shared" si="1232"/>
        <v/>
      </c>
      <c r="AH327" s="164">
        <f t="shared" si="1233"/>
        <v>0</v>
      </c>
      <c r="AJ327" s="164">
        <f t="shared" si="1234"/>
        <v>0</v>
      </c>
      <c r="AK327" s="164" t="str">
        <f t="shared" si="1235"/>
        <v>00000</v>
      </c>
      <c r="AL327" s="188" t="str">
        <f t="shared" si="1236"/>
        <v>0秒0</v>
      </c>
      <c r="AM327" s="189">
        <f t="shared" si="1237"/>
        <v>0</v>
      </c>
      <c r="AN327" s="189" t="str">
        <f t="shared" si="1238"/>
        <v>0</v>
      </c>
      <c r="AO327" s="189" t="str">
        <f t="shared" si="1239"/>
        <v>0</v>
      </c>
      <c r="AP327" s="189" t="str">
        <f t="shared" si="1240"/>
        <v>0m</v>
      </c>
      <c r="AQ327" s="189" t="str">
        <f t="shared" si="1241"/>
        <v>点</v>
      </c>
      <c r="AR327" s="164">
        <f t="shared" si="1242"/>
        <v>0</v>
      </c>
      <c r="AS327" s="144" t="str">
        <f t="shared" si="1243"/>
        <v/>
      </c>
      <c r="AT327" s="164">
        <f t="shared" si="1244"/>
        <v>0</v>
      </c>
      <c r="AU327" s="164">
        <f t="shared" si="1245"/>
        <v>0</v>
      </c>
      <c r="AV327" s="164">
        <f t="shared" si="1246"/>
        <v>0</v>
      </c>
      <c r="AW327" s="458"/>
      <c r="AX327" s="458"/>
      <c r="AY327" s="455"/>
      <c r="AZ327" s="575"/>
      <c r="BA327" s="145" t="str">
        <f t="shared" si="1225"/>
        <v/>
      </c>
      <c r="BB327" s="145" t="str">
        <f t="shared" si="1226"/>
        <v/>
      </c>
      <c r="BC327" s="145" t="str">
        <f t="shared" si="1227"/>
        <v/>
      </c>
      <c r="BD327" s="203" t="str">
        <f>IF(J327="","",COUNTIF($BC$14:BC327,BC327))</f>
        <v/>
      </c>
      <c r="BE327" s="1" t="str">
        <f t="shared" si="1247"/>
        <v/>
      </c>
      <c r="BF327" s="447"/>
      <c r="BG327" s="447"/>
      <c r="BH327" s="447"/>
      <c r="BI327" s="447"/>
      <c r="BJ327" s="447"/>
      <c r="BK327" s="449"/>
      <c r="BL327" s="447"/>
      <c r="BM327" s="447"/>
      <c r="BP327" s="449"/>
      <c r="BQ327" s="447"/>
      <c r="BR327" s="447"/>
      <c r="BS327" s="447"/>
      <c r="BT327" s="447"/>
      <c r="BU327" s="447"/>
      <c r="BV327" s="447"/>
    </row>
    <row r="328" spans="1:74" s="1" customFormat="1" ht="18" customHeight="1" thickBot="1">
      <c r="A328" s="524"/>
      <c r="B328" s="346" t="s">
        <v>32</v>
      </c>
      <c r="C328" s="347"/>
      <c r="D328" s="355"/>
      <c r="E328" s="355"/>
      <c r="F328" s="356"/>
      <c r="G328" s="555"/>
      <c r="H328" s="555"/>
      <c r="I328" s="348" t="s">
        <v>33</v>
      </c>
      <c r="J328" s="349"/>
      <c r="K328" s="340" t="str">
        <f>IF(J328&gt;0,VLOOKUP(J328,女子登録情報!$J$1:$K$22,2,0),"")</f>
        <v/>
      </c>
      <c r="L328" s="350" t="s">
        <v>34</v>
      </c>
      <c r="M328" s="351"/>
      <c r="N328" s="341" t="str">
        <f t="shared" si="1219"/>
        <v/>
      </c>
      <c r="O328" s="352"/>
      <c r="P328" s="567"/>
      <c r="Q328" s="568"/>
      <c r="R328" s="569"/>
      <c r="S328" s="558"/>
      <c r="T328" s="561"/>
      <c r="W328" s="168">
        <f t="shared" si="1228"/>
        <v>0</v>
      </c>
      <c r="X328" s="447"/>
      <c r="Y328" s="145" t="str">
        <f t="shared" si="1220"/>
        <v/>
      </c>
      <c r="Z328" s="145" t="str">
        <f t="shared" si="1221"/>
        <v/>
      </c>
      <c r="AA328" s="145" t="str">
        <f t="shared" si="1222"/>
        <v/>
      </c>
      <c r="AB328" s="145" t="str">
        <f t="shared" si="1223"/>
        <v/>
      </c>
      <c r="AC328" s="178">
        <f t="shared" si="1229"/>
        <v>0</v>
      </c>
      <c r="AD328" s="178" t="str">
        <f t="shared" si="1494"/>
        <v/>
      </c>
      <c r="AE328" s="145" t="str">
        <f t="shared" si="1230"/>
        <v/>
      </c>
      <c r="AF328" s="145" t="str">
        <f t="shared" si="1231"/>
        <v/>
      </c>
      <c r="AG328" s="182" t="str">
        <f t="shared" si="1232"/>
        <v/>
      </c>
      <c r="AH328" s="164">
        <f t="shared" si="1233"/>
        <v>0</v>
      </c>
      <c r="AJ328" s="164">
        <f t="shared" si="1234"/>
        <v>0</v>
      </c>
      <c r="AK328" s="164" t="str">
        <f t="shared" si="1235"/>
        <v>00000</v>
      </c>
      <c r="AL328" s="188" t="str">
        <f t="shared" si="1236"/>
        <v>0秒0</v>
      </c>
      <c r="AM328" s="189">
        <f t="shared" si="1237"/>
        <v>0</v>
      </c>
      <c r="AN328" s="189" t="str">
        <f t="shared" si="1238"/>
        <v>0</v>
      </c>
      <c r="AO328" s="189" t="str">
        <f t="shared" si="1239"/>
        <v>0</v>
      </c>
      <c r="AP328" s="189" t="str">
        <f t="shared" si="1240"/>
        <v>0m</v>
      </c>
      <c r="AQ328" s="189" t="str">
        <f t="shared" si="1241"/>
        <v>点</v>
      </c>
      <c r="AR328" s="164">
        <f t="shared" si="1242"/>
        <v>0</v>
      </c>
      <c r="AS328" s="144" t="str">
        <f t="shared" si="1243"/>
        <v/>
      </c>
      <c r="AT328" s="164">
        <f t="shared" si="1244"/>
        <v>0</v>
      </c>
      <c r="AU328" s="164">
        <f t="shared" si="1245"/>
        <v>0</v>
      </c>
      <c r="AV328" s="164">
        <f t="shared" si="1246"/>
        <v>0</v>
      </c>
      <c r="AW328" s="459"/>
      <c r="AX328" s="459"/>
      <c r="AY328" s="456"/>
      <c r="AZ328" s="576"/>
      <c r="BA328" s="145" t="str">
        <f t="shared" si="1225"/>
        <v/>
      </c>
      <c r="BB328" s="145" t="str">
        <f t="shared" si="1226"/>
        <v/>
      </c>
      <c r="BC328" s="145" t="str">
        <f t="shared" si="1227"/>
        <v/>
      </c>
      <c r="BD328" s="203" t="str">
        <f>IF(J328="","",COUNTIF($BC$14:BC328,BC328))</f>
        <v/>
      </c>
      <c r="BE328" s="1" t="str">
        <f t="shared" si="1247"/>
        <v/>
      </c>
      <c r="BF328" s="447"/>
      <c r="BG328" s="447"/>
      <c r="BH328" s="447"/>
      <c r="BI328" s="447"/>
      <c r="BJ328" s="447"/>
      <c r="BK328" s="450"/>
      <c r="BL328" s="447"/>
      <c r="BM328" s="447"/>
      <c r="BP328" s="450"/>
      <c r="BQ328" s="447"/>
      <c r="BR328" s="447"/>
      <c r="BS328" s="447"/>
      <c r="BT328" s="447"/>
      <c r="BU328" s="447"/>
      <c r="BV328" s="447"/>
    </row>
    <row r="329" spans="1:74" s="1" customFormat="1" ht="18" customHeight="1" thickTop="1" thickBot="1">
      <c r="A329" s="522">
        <v>106</v>
      </c>
      <c r="B329" s="570" t="s">
        <v>1224</v>
      </c>
      <c r="C329" s="572"/>
      <c r="D329" s="572" t="str">
        <f>IF(C329&gt;0,VLOOKUP(C329,女子登録情報!$A$1:$H$2000,3,0),"")</f>
        <v/>
      </c>
      <c r="E329" s="572" t="str">
        <f>IF(C329&gt;0,VLOOKUP(C329,女子登録情報!$A$1:$H$2000,4,0),"")</f>
        <v/>
      </c>
      <c r="F329" s="337" t="str">
        <f>IF(C329&gt;0,VLOOKUP(C329,女子登録情報!$A$1:$H$2000,8,0),"")</f>
        <v/>
      </c>
      <c r="G329" s="553" t="e">
        <f>IF(F330&gt;0,VLOOKUP(F330,女子登録情報!$M$2:$N$48,2,0),"")</f>
        <v>#N/A</v>
      </c>
      <c r="H329" s="553" t="str">
        <f t="shared" ref="H329" si="1495">IF(C329&gt;0,TEXT(C329,"100000000"),"000000000")</f>
        <v>000000000</v>
      </c>
      <c r="I329" s="338" t="s">
        <v>26</v>
      </c>
      <c r="J329" s="339"/>
      <c r="K329" s="340" t="str">
        <f>IF(J329&gt;0,VLOOKUP(J329,女子登録情報!$J$1:$K$22,2,0),"")</f>
        <v/>
      </c>
      <c r="L329" s="338" t="s">
        <v>29</v>
      </c>
      <c r="M329" s="185"/>
      <c r="N329" s="341" t="str">
        <f t="shared" si="1219"/>
        <v/>
      </c>
      <c r="O329" s="342"/>
      <c r="P329" s="540"/>
      <c r="Q329" s="541"/>
      <c r="R329" s="542"/>
      <c r="S329" s="556"/>
      <c r="T329" s="559"/>
      <c r="W329" s="168">
        <f t="shared" si="1228"/>
        <v>0</v>
      </c>
      <c r="X329" s="447" t="str">
        <f t="shared" ref="X329" si="1496">IF(C329="","",C329)</f>
        <v/>
      </c>
      <c r="Y329" s="145" t="str">
        <f t="shared" si="1220"/>
        <v/>
      </c>
      <c r="Z329" s="145" t="str">
        <f t="shared" si="1221"/>
        <v/>
      </c>
      <c r="AA329" s="145" t="str">
        <f t="shared" si="1222"/>
        <v/>
      </c>
      <c r="AB329" s="145" t="str">
        <f t="shared" si="1223"/>
        <v/>
      </c>
      <c r="AC329" s="178">
        <f t="shared" si="1229"/>
        <v>0</v>
      </c>
      <c r="AD329" s="178" t="str">
        <f t="shared" ref="AD329" si="1497">IF(D329="","",D329)</f>
        <v/>
      </c>
      <c r="AE329" s="145" t="str">
        <f t="shared" si="1230"/>
        <v/>
      </c>
      <c r="AF329" s="145" t="str">
        <f t="shared" si="1231"/>
        <v/>
      </c>
      <c r="AG329" s="182" t="str">
        <f t="shared" si="1232"/>
        <v/>
      </c>
      <c r="AH329" s="164">
        <f t="shared" si="1233"/>
        <v>0</v>
      </c>
      <c r="AJ329" s="164">
        <f t="shared" si="1234"/>
        <v>0</v>
      </c>
      <c r="AK329" s="164" t="str">
        <f t="shared" si="1235"/>
        <v>00000</v>
      </c>
      <c r="AL329" s="188" t="str">
        <f t="shared" si="1236"/>
        <v>0秒0</v>
      </c>
      <c r="AM329" s="189">
        <f t="shared" si="1237"/>
        <v>0</v>
      </c>
      <c r="AN329" s="189" t="str">
        <f t="shared" si="1238"/>
        <v>0</v>
      </c>
      <c r="AO329" s="189" t="str">
        <f t="shared" si="1239"/>
        <v>0</v>
      </c>
      <c r="AP329" s="189" t="str">
        <f t="shared" si="1240"/>
        <v>0m</v>
      </c>
      <c r="AQ329" s="189" t="str">
        <f t="shared" si="1241"/>
        <v>点</v>
      </c>
      <c r="AR329" s="164">
        <f t="shared" si="1242"/>
        <v>0</v>
      </c>
      <c r="AS329" s="144" t="str">
        <f t="shared" si="1243"/>
        <v/>
      </c>
      <c r="AT329" s="164">
        <f t="shared" si="1244"/>
        <v>0</v>
      </c>
      <c r="AU329" s="164">
        <f t="shared" si="1245"/>
        <v>0</v>
      </c>
      <c r="AV329" s="164">
        <f t="shared" si="1246"/>
        <v>0</v>
      </c>
      <c r="AW329" s="457">
        <f>IF(S329="",0,COUNTA($S$14:S331))</f>
        <v>0</v>
      </c>
      <c r="AX329" s="457">
        <f>IF(T329="",0,COUNTA($T$14:T331))</f>
        <v>0</v>
      </c>
      <c r="AY329" s="454">
        <f>IF(OR($K329="20200",$K330="20200",$K331="20200"),COUNTIF($K$14:K331,"20200"),0)</f>
        <v>0</v>
      </c>
      <c r="AZ329" s="574">
        <f>IF($AY329=0,0,INDEX($M329:$M331,MATCH("20200",$K329:$K331,0),1))</f>
        <v>0</v>
      </c>
      <c r="BA329" s="145" t="str">
        <f t="shared" si="1225"/>
        <v/>
      </c>
      <c r="BB329" s="145" t="str">
        <f t="shared" si="1226"/>
        <v/>
      </c>
      <c r="BC329" s="145" t="str">
        <f t="shared" si="1227"/>
        <v/>
      </c>
      <c r="BD329" s="203" t="str">
        <f>IF(J329="","",COUNTIF($BC$14:BC329,BC329))</f>
        <v/>
      </c>
      <c r="BE329" s="1" t="str">
        <f t="shared" si="1247"/>
        <v/>
      </c>
      <c r="BF329" s="447" t="str">
        <f>IF(D329="","",COUNTIF($AD$14:AD329,AD329))</f>
        <v/>
      </c>
      <c r="BG329" s="447">
        <f t="shared" ref="BG329" si="1498">IF(BF329=1,BF329,0)</f>
        <v>0</v>
      </c>
      <c r="BH329" s="447" t="str">
        <f t="shared" ref="BH329:BJ329" si="1499">IF(D329="","",$BL329)</f>
        <v/>
      </c>
      <c r="BI329" s="447" t="str">
        <f t="shared" si="1499"/>
        <v/>
      </c>
      <c r="BJ329" s="447" t="str">
        <f t="shared" si="1499"/>
        <v/>
      </c>
      <c r="BK329" s="448" t="str">
        <f t="shared" ref="BK329" si="1500">IFERROR(IF(G329="","",BL329),"")</f>
        <v/>
      </c>
      <c r="BL329" s="447">
        <v>106</v>
      </c>
      <c r="BM329" s="447">
        <f t="shared" ref="BM329" si="1501">IF(C329&gt;0,"",IF(COUNTIF(BH329:BK331,BL329)=4,"",1))</f>
        <v>1</v>
      </c>
      <c r="BP329" s="448" t="str">
        <f t="shared" ref="BP329" si="1502">IF(AD329="","",IF(AND(COUNTA(J329:J331)=0,COUNTA(S329:T331)=0),1,""))</f>
        <v/>
      </c>
      <c r="BQ329" s="447">
        <f t="shared" ref="BQ329" si="1503">IF(AND($AD329="",COUNTA(S329)&gt;0),1,0)</f>
        <v>0</v>
      </c>
      <c r="BR329" s="447">
        <f t="shared" ref="BR329" si="1504">IF(AND($AD329="",COUNTA(T329)&gt;0),1,0)</f>
        <v>0</v>
      </c>
      <c r="BS329" s="447" t="str">
        <f t="shared" ref="BS329" si="1505">D329&amp;"-"&amp;S329</f>
        <v>-</v>
      </c>
      <c r="BT329" s="447" t="str">
        <f>IF(S329="","",COUNTIF($BS$14:BS329,BS329))</f>
        <v/>
      </c>
      <c r="BU329" s="447" t="str">
        <f t="shared" ref="BU329" si="1506">D329&amp;"-"&amp;T329</f>
        <v>-</v>
      </c>
      <c r="BV329" s="447" t="str">
        <f>IF(T329="","",COUNTIF($BU$14:BU329,BU329))</f>
        <v/>
      </c>
    </row>
    <row r="330" spans="1:74" s="1" customFormat="1" ht="18" customHeight="1" thickBot="1">
      <c r="A330" s="523"/>
      <c r="B330" s="571"/>
      <c r="C330" s="573"/>
      <c r="D330" s="573"/>
      <c r="E330" s="573"/>
      <c r="F330" s="343" t="str">
        <f>IF(C329&gt;0,VLOOKUP(C329,女子登録情報!$A$1:$H$2000,5,0),"")</f>
        <v/>
      </c>
      <c r="G330" s="554"/>
      <c r="H330" s="554"/>
      <c r="I330" s="344" t="s">
        <v>30</v>
      </c>
      <c r="J330" s="339"/>
      <c r="K330" s="340" t="str">
        <f>IF(J330&gt;0,VLOOKUP(J330,女子登録情報!$J$1:$K$22,2,0),"")</f>
        <v/>
      </c>
      <c r="L330" s="344" t="s">
        <v>31</v>
      </c>
      <c r="M330" s="345"/>
      <c r="N330" s="341" t="str">
        <f t="shared" si="1219"/>
        <v/>
      </c>
      <c r="O330" s="342"/>
      <c r="P330" s="562"/>
      <c r="Q330" s="563"/>
      <c r="R330" s="564"/>
      <c r="S330" s="557"/>
      <c r="T330" s="560"/>
      <c r="W330" s="168">
        <f t="shared" si="1228"/>
        <v>0</v>
      </c>
      <c r="X330" s="447"/>
      <c r="Y330" s="145" t="str">
        <f t="shared" si="1220"/>
        <v/>
      </c>
      <c r="Z330" s="145" t="str">
        <f t="shared" si="1221"/>
        <v/>
      </c>
      <c r="AA330" s="145" t="str">
        <f t="shared" si="1222"/>
        <v/>
      </c>
      <c r="AB330" s="145" t="str">
        <f t="shared" si="1223"/>
        <v/>
      </c>
      <c r="AC330" s="178">
        <f t="shared" si="1229"/>
        <v>0</v>
      </c>
      <c r="AD330" s="178" t="str">
        <f t="shared" ref="AD330:AD331" si="1507">AD329</f>
        <v/>
      </c>
      <c r="AE330" s="145" t="str">
        <f t="shared" si="1230"/>
        <v/>
      </c>
      <c r="AF330" s="145" t="str">
        <f t="shared" si="1231"/>
        <v/>
      </c>
      <c r="AG330" s="182" t="str">
        <f t="shared" si="1232"/>
        <v/>
      </c>
      <c r="AH330" s="164">
        <f t="shared" si="1233"/>
        <v>0</v>
      </c>
      <c r="AJ330" s="164">
        <f t="shared" si="1234"/>
        <v>0</v>
      </c>
      <c r="AK330" s="164" t="str">
        <f t="shared" si="1235"/>
        <v>00000</v>
      </c>
      <c r="AL330" s="188" t="str">
        <f t="shared" si="1236"/>
        <v>0秒0</v>
      </c>
      <c r="AM330" s="189">
        <f t="shared" si="1237"/>
        <v>0</v>
      </c>
      <c r="AN330" s="189" t="str">
        <f t="shared" si="1238"/>
        <v>0</v>
      </c>
      <c r="AO330" s="189" t="str">
        <f t="shared" si="1239"/>
        <v>0</v>
      </c>
      <c r="AP330" s="189" t="str">
        <f t="shared" si="1240"/>
        <v>0m</v>
      </c>
      <c r="AQ330" s="189" t="str">
        <f t="shared" si="1241"/>
        <v>点</v>
      </c>
      <c r="AR330" s="164">
        <f t="shared" si="1242"/>
        <v>0</v>
      </c>
      <c r="AS330" s="144" t="str">
        <f t="shared" si="1243"/>
        <v/>
      </c>
      <c r="AT330" s="164">
        <f t="shared" si="1244"/>
        <v>0</v>
      </c>
      <c r="AU330" s="164">
        <f t="shared" si="1245"/>
        <v>0</v>
      </c>
      <c r="AV330" s="164">
        <f t="shared" si="1246"/>
        <v>0</v>
      </c>
      <c r="AW330" s="458"/>
      <c r="AX330" s="458"/>
      <c r="AY330" s="455"/>
      <c r="AZ330" s="575"/>
      <c r="BA330" s="145" t="str">
        <f t="shared" si="1225"/>
        <v/>
      </c>
      <c r="BB330" s="145" t="str">
        <f t="shared" si="1226"/>
        <v/>
      </c>
      <c r="BC330" s="145" t="str">
        <f t="shared" si="1227"/>
        <v/>
      </c>
      <c r="BD330" s="203" t="str">
        <f>IF(J330="","",COUNTIF($BC$14:BC330,BC330))</f>
        <v/>
      </c>
      <c r="BE330" s="1" t="str">
        <f t="shared" si="1247"/>
        <v/>
      </c>
      <c r="BF330" s="447"/>
      <c r="BG330" s="447"/>
      <c r="BH330" s="447"/>
      <c r="BI330" s="447"/>
      <c r="BJ330" s="447"/>
      <c r="BK330" s="449"/>
      <c r="BL330" s="447"/>
      <c r="BM330" s="447"/>
      <c r="BP330" s="449"/>
      <c r="BQ330" s="447"/>
      <c r="BR330" s="447"/>
      <c r="BS330" s="447"/>
      <c r="BT330" s="447"/>
      <c r="BU330" s="447"/>
      <c r="BV330" s="447"/>
    </row>
    <row r="331" spans="1:74" s="1" customFormat="1" ht="18" customHeight="1" thickBot="1">
      <c r="A331" s="524"/>
      <c r="B331" s="346" t="s">
        <v>32</v>
      </c>
      <c r="C331" s="347"/>
      <c r="D331" s="355"/>
      <c r="E331" s="355"/>
      <c r="F331" s="356"/>
      <c r="G331" s="555"/>
      <c r="H331" s="555"/>
      <c r="I331" s="348" t="s">
        <v>33</v>
      </c>
      <c r="J331" s="349"/>
      <c r="K331" s="340" t="str">
        <f>IF(J331&gt;0,VLOOKUP(J331,女子登録情報!$J$1:$K$22,2,0),"")</f>
        <v/>
      </c>
      <c r="L331" s="350" t="s">
        <v>34</v>
      </c>
      <c r="M331" s="351"/>
      <c r="N331" s="341" t="str">
        <f t="shared" si="1219"/>
        <v/>
      </c>
      <c r="O331" s="352"/>
      <c r="P331" s="567"/>
      <c r="Q331" s="568"/>
      <c r="R331" s="569"/>
      <c r="S331" s="558"/>
      <c r="T331" s="561"/>
      <c r="W331" s="168">
        <f t="shared" si="1228"/>
        <v>0</v>
      </c>
      <c r="X331" s="447"/>
      <c r="Y331" s="145" t="str">
        <f t="shared" si="1220"/>
        <v/>
      </c>
      <c r="Z331" s="145" t="str">
        <f t="shared" si="1221"/>
        <v/>
      </c>
      <c r="AA331" s="145" t="str">
        <f t="shared" si="1222"/>
        <v/>
      </c>
      <c r="AB331" s="145" t="str">
        <f t="shared" si="1223"/>
        <v/>
      </c>
      <c r="AC331" s="178">
        <f t="shared" si="1229"/>
        <v>0</v>
      </c>
      <c r="AD331" s="178" t="str">
        <f t="shared" si="1507"/>
        <v/>
      </c>
      <c r="AE331" s="145" t="str">
        <f t="shared" si="1230"/>
        <v/>
      </c>
      <c r="AF331" s="145" t="str">
        <f t="shared" si="1231"/>
        <v/>
      </c>
      <c r="AG331" s="182" t="str">
        <f t="shared" si="1232"/>
        <v/>
      </c>
      <c r="AH331" s="164">
        <f t="shared" si="1233"/>
        <v>0</v>
      </c>
      <c r="AJ331" s="164">
        <f t="shared" si="1234"/>
        <v>0</v>
      </c>
      <c r="AK331" s="164" t="str">
        <f t="shared" si="1235"/>
        <v>00000</v>
      </c>
      <c r="AL331" s="188" t="str">
        <f t="shared" si="1236"/>
        <v>0秒0</v>
      </c>
      <c r="AM331" s="189">
        <f t="shared" si="1237"/>
        <v>0</v>
      </c>
      <c r="AN331" s="189" t="str">
        <f t="shared" si="1238"/>
        <v>0</v>
      </c>
      <c r="AO331" s="189" t="str">
        <f t="shared" si="1239"/>
        <v>0</v>
      </c>
      <c r="AP331" s="189" t="str">
        <f t="shared" si="1240"/>
        <v>0m</v>
      </c>
      <c r="AQ331" s="189" t="str">
        <f t="shared" si="1241"/>
        <v>点</v>
      </c>
      <c r="AR331" s="164">
        <f t="shared" si="1242"/>
        <v>0</v>
      </c>
      <c r="AS331" s="144" t="str">
        <f t="shared" si="1243"/>
        <v/>
      </c>
      <c r="AT331" s="164">
        <f t="shared" si="1244"/>
        <v>0</v>
      </c>
      <c r="AU331" s="164">
        <f t="shared" si="1245"/>
        <v>0</v>
      </c>
      <c r="AV331" s="164">
        <f t="shared" si="1246"/>
        <v>0</v>
      </c>
      <c r="AW331" s="459"/>
      <c r="AX331" s="459"/>
      <c r="AY331" s="456"/>
      <c r="AZ331" s="576"/>
      <c r="BA331" s="145" t="str">
        <f t="shared" si="1225"/>
        <v/>
      </c>
      <c r="BB331" s="145" t="str">
        <f t="shared" si="1226"/>
        <v/>
      </c>
      <c r="BC331" s="145" t="str">
        <f t="shared" si="1227"/>
        <v/>
      </c>
      <c r="BD331" s="203" t="str">
        <f>IF(J331="","",COUNTIF($BC$14:BC331,BC331))</f>
        <v/>
      </c>
      <c r="BE331" s="1" t="str">
        <f t="shared" si="1247"/>
        <v/>
      </c>
      <c r="BF331" s="447"/>
      <c r="BG331" s="447"/>
      <c r="BH331" s="447"/>
      <c r="BI331" s="447"/>
      <c r="BJ331" s="447"/>
      <c r="BK331" s="450"/>
      <c r="BL331" s="447"/>
      <c r="BM331" s="447"/>
      <c r="BP331" s="450"/>
      <c r="BQ331" s="447"/>
      <c r="BR331" s="447"/>
      <c r="BS331" s="447"/>
      <c r="BT331" s="447"/>
      <c r="BU331" s="447"/>
      <c r="BV331" s="447"/>
    </row>
    <row r="332" spans="1:74" s="1" customFormat="1" ht="18" customHeight="1" thickTop="1" thickBot="1">
      <c r="A332" s="522">
        <v>107</v>
      </c>
      <c r="B332" s="570" t="s">
        <v>1224</v>
      </c>
      <c r="C332" s="572"/>
      <c r="D332" s="572" t="str">
        <f>IF(C332&gt;0,VLOOKUP(C332,女子登録情報!$A$1:$H$2000,3,0),"")</f>
        <v/>
      </c>
      <c r="E332" s="572" t="str">
        <f>IF(C332&gt;0,VLOOKUP(C332,女子登録情報!$A$1:$H$2000,4,0),"")</f>
        <v/>
      </c>
      <c r="F332" s="337" t="str">
        <f>IF(C332&gt;0,VLOOKUP(C332,女子登録情報!$A$1:$H$2000,8,0),"")</f>
        <v/>
      </c>
      <c r="G332" s="553" t="e">
        <f>IF(F333&gt;0,VLOOKUP(F333,女子登録情報!$M$2:$N$48,2,0),"")</f>
        <v>#N/A</v>
      </c>
      <c r="H332" s="553" t="str">
        <f t="shared" ref="H332" si="1508">IF(C332&gt;0,TEXT(C332,"100000000"),"000000000")</f>
        <v>000000000</v>
      </c>
      <c r="I332" s="338" t="s">
        <v>26</v>
      </c>
      <c r="J332" s="339"/>
      <c r="K332" s="340" t="str">
        <f>IF(J332&gt;0,VLOOKUP(J332,女子登録情報!$J$1:$K$22,2,0),"")</f>
        <v/>
      </c>
      <c r="L332" s="338" t="s">
        <v>29</v>
      </c>
      <c r="M332" s="185"/>
      <c r="N332" s="341" t="str">
        <f t="shared" si="1219"/>
        <v/>
      </c>
      <c r="O332" s="342"/>
      <c r="P332" s="540"/>
      <c r="Q332" s="541"/>
      <c r="R332" s="542"/>
      <c r="S332" s="556"/>
      <c r="T332" s="559"/>
      <c r="W332" s="168">
        <f t="shared" si="1228"/>
        <v>0</v>
      </c>
      <c r="X332" s="447" t="str">
        <f t="shared" ref="X332" si="1509">IF(C332="","",C332)</f>
        <v/>
      </c>
      <c r="Y332" s="145" t="str">
        <f t="shared" si="1220"/>
        <v/>
      </c>
      <c r="Z332" s="145" t="str">
        <f t="shared" si="1221"/>
        <v/>
      </c>
      <c r="AA332" s="145" t="str">
        <f t="shared" si="1222"/>
        <v/>
      </c>
      <c r="AB332" s="145" t="str">
        <f t="shared" si="1223"/>
        <v/>
      </c>
      <c r="AC332" s="178">
        <f t="shared" si="1229"/>
        <v>0</v>
      </c>
      <c r="AD332" s="178" t="str">
        <f t="shared" ref="AD332" si="1510">IF(D332="","",D332)</f>
        <v/>
      </c>
      <c r="AE332" s="145" t="str">
        <f t="shared" si="1230"/>
        <v/>
      </c>
      <c r="AF332" s="145" t="str">
        <f t="shared" si="1231"/>
        <v/>
      </c>
      <c r="AG332" s="182" t="str">
        <f t="shared" si="1232"/>
        <v/>
      </c>
      <c r="AH332" s="164">
        <f t="shared" si="1233"/>
        <v>0</v>
      </c>
      <c r="AJ332" s="164">
        <f t="shared" si="1234"/>
        <v>0</v>
      </c>
      <c r="AK332" s="164" t="str">
        <f t="shared" si="1235"/>
        <v>00000</v>
      </c>
      <c r="AL332" s="188" t="str">
        <f t="shared" si="1236"/>
        <v>0秒0</v>
      </c>
      <c r="AM332" s="189">
        <f t="shared" si="1237"/>
        <v>0</v>
      </c>
      <c r="AN332" s="189" t="str">
        <f t="shared" si="1238"/>
        <v>0</v>
      </c>
      <c r="AO332" s="189" t="str">
        <f t="shared" si="1239"/>
        <v>0</v>
      </c>
      <c r="AP332" s="189" t="str">
        <f t="shared" si="1240"/>
        <v>0m</v>
      </c>
      <c r="AQ332" s="189" t="str">
        <f t="shared" si="1241"/>
        <v>点</v>
      </c>
      <c r="AR332" s="164">
        <f t="shared" si="1242"/>
        <v>0</v>
      </c>
      <c r="AS332" s="144" t="str">
        <f t="shared" si="1243"/>
        <v/>
      </c>
      <c r="AT332" s="164">
        <f t="shared" si="1244"/>
        <v>0</v>
      </c>
      <c r="AU332" s="164">
        <f t="shared" si="1245"/>
        <v>0</v>
      </c>
      <c r="AV332" s="164">
        <f t="shared" si="1246"/>
        <v>0</v>
      </c>
      <c r="AW332" s="457">
        <f>IF(S332="",0,COUNTA($S$14:S334))</f>
        <v>0</v>
      </c>
      <c r="AX332" s="457">
        <f>IF(T332="",0,COUNTA($T$14:T334))</f>
        <v>0</v>
      </c>
      <c r="AY332" s="454">
        <f>IF(OR($K332="20200",$K333="20200",$K334="20200"),COUNTIF($K$14:K334,"20200"),0)</f>
        <v>0</v>
      </c>
      <c r="AZ332" s="574">
        <f>IF($AY332=0,0,INDEX($M332:$M334,MATCH("20200",$K332:$K334,0),1))</f>
        <v>0</v>
      </c>
      <c r="BA332" s="145" t="str">
        <f t="shared" si="1225"/>
        <v/>
      </c>
      <c r="BB332" s="145" t="str">
        <f t="shared" si="1226"/>
        <v/>
      </c>
      <c r="BC332" s="145" t="str">
        <f t="shared" si="1227"/>
        <v/>
      </c>
      <c r="BD332" s="203" t="str">
        <f>IF(J332="","",COUNTIF($BC$14:BC332,BC332))</f>
        <v/>
      </c>
      <c r="BE332" s="1" t="str">
        <f t="shared" si="1247"/>
        <v/>
      </c>
      <c r="BF332" s="447" t="str">
        <f>IF(D332="","",COUNTIF($AD$14:AD332,AD332))</f>
        <v/>
      </c>
      <c r="BG332" s="447">
        <f t="shared" ref="BG332" si="1511">IF(BF332=1,BF332,0)</f>
        <v>0</v>
      </c>
      <c r="BH332" s="447" t="str">
        <f t="shared" ref="BH332:BJ332" si="1512">IF(D332="","",$BL332)</f>
        <v/>
      </c>
      <c r="BI332" s="447" t="str">
        <f t="shared" si="1512"/>
        <v/>
      </c>
      <c r="BJ332" s="447" t="str">
        <f t="shared" si="1512"/>
        <v/>
      </c>
      <c r="BK332" s="448" t="str">
        <f t="shared" ref="BK332" si="1513">IFERROR(IF(G332="","",BL332),"")</f>
        <v/>
      </c>
      <c r="BL332" s="447">
        <v>107</v>
      </c>
      <c r="BM332" s="447">
        <f t="shared" ref="BM332" si="1514">IF(C332&gt;0,"",IF(COUNTIF(BH332:BK334,BL332)=4,"",1))</f>
        <v>1</v>
      </c>
      <c r="BP332" s="448" t="str">
        <f t="shared" ref="BP332" si="1515">IF(AD332="","",IF(AND(COUNTA(J332:J334)=0,COUNTA(S332:T334)=0),1,""))</f>
        <v/>
      </c>
      <c r="BQ332" s="447">
        <f t="shared" ref="BQ332" si="1516">IF(AND($AD332="",COUNTA(S332)&gt;0),1,0)</f>
        <v>0</v>
      </c>
      <c r="BR332" s="447">
        <f t="shared" ref="BR332" si="1517">IF(AND($AD332="",COUNTA(T332)&gt;0),1,0)</f>
        <v>0</v>
      </c>
      <c r="BS332" s="447" t="str">
        <f t="shared" ref="BS332" si="1518">D332&amp;"-"&amp;S332</f>
        <v>-</v>
      </c>
      <c r="BT332" s="447" t="str">
        <f>IF(S332="","",COUNTIF($BS$14:BS332,BS332))</f>
        <v/>
      </c>
      <c r="BU332" s="447" t="str">
        <f t="shared" ref="BU332" si="1519">D332&amp;"-"&amp;T332</f>
        <v>-</v>
      </c>
      <c r="BV332" s="447" t="str">
        <f>IF(T332="","",COUNTIF($BU$14:BU332,BU332))</f>
        <v/>
      </c>
    </row>
    <row r="333" spans="1:74" s="1" customFormat="1" ht="18" customHeight="1" thickBot="1">
      <c r="A333" s="523"/>
      <c r="B333" s="571"/>
      <c r="C333" s="573"/>
      <c r="D333" s="573"/>
      <c r="E333" s="573"/>
      <c r="F333" s="343" t="str">
        <f>IF(C332&gt;0,VLOOKUP(C332,女子登録情報!$A$1:$H$2000,5,0),"")</f>
        <v/>
      </c>
      <c r="G333" s="554"/>
      <c r="H333" s="554"/>
      <c r="I333" s="344" t="s">
        <v>30</v>
      </c>
      <c r="J333" s="339"/>
      <c r="K333" s="340" t="str">
        <f>IF(J333&gt;0,VLOOKUP(J333,女子登録情報!$J$1:$K$22,2,0),"")</f>
        <v/>
      </c>
      <c r="L333" s="344" t="s">
        <v>31</v>
      </c>
      <c r="M333" s="345"/>
      <c r="N333" s="341" t="str">
        <f t="shared" si="1219"/>
        <v/>
      </c>
      <c r="O333" s="342"/>
      <c r="P333" s="562"/>
      <c r="Q333" s="563"/>
      <c r="R333" s="564"/>
      <c r="S333" s="557"/>
      <c r="T333" s="560"/>
      <c r="W333" s="168">
        <f t="shared" si="1228"/>
        <v>0</v>
      </c>
      <c r="X333" s="447"/>
      <c r="Y333" s="145" t="str">
        <f t="shared" si="1220"/>
        <v/>
      </c>
      <c r="Z333" s="145" t="str">
        <f t="shared" si="1221"/>
        <v/>
      </c>
      <c r="AA333" s="145" t="str">
        <f t="shared" si="1222"/>
        <v/>
      </c>
      <c r="AB333" s="145" t="str">
        <f t="shared" si="1223"/>
        <v/>
      </c>
      <c r="AC333" s="178">
        <f t="shared" si="1229"/>
        <v>0</v>
      </c>
      <c r="AD333" s="178" t="str">
        <f t="shared" ref="AD333:AD334" si="1520">AD332</f>
        <v/>
      </c>
      <c r="AE333" s="145" t="str">
        <f t="shared" si="1230"/>
        <v/>
      </c>
      <c r="AF333" s="145" t="str">
        <f t="shared" si="1231"/>
        <v/>
      </c>
      <c r="AG333" s="182" t="str">
        <f t="shared" si="1232"/>
        <v/>
      </c>
      <c r="AH333" s="164">
        <f t="shared" si="1233"/>
        <v>0</v>
      </c>
      <c r="AJ333" s="164">
        <f t="shared" si="1234"/>
        <v>0</v>
      </c>
      <c r="AK333" s="164" t="str">
        <f t="shared" si="1235"/>
        <v>00000</v>
      </c>
      <c r="AL333" s="188" t="str">
        <f t="shared" si="1236"/>
        <v>0秒0</v>
      </c>
      <c r="AM333" s="189">
        <f t="shared" si="1237"/>
        <v>0</v>
      </c>
      <c r="AN333" s="189" t="str">
        <f t="shared" si="1238"/>
        <v>0</v>
      </c>
      <c r="AO333" s="189" t="str">
        <f t="shared" si="1239"/>
        <v>0</v>
      </c>
      <c r="AP333" s="189" t="str">
        <f t="shared" si="1240"/>
        <v>0m</v>
      </c>
      <c r="AQ333" s="189" t="str">
        <f t="shared" si="1241"/>
        <v>点</v>
      </c>
      <c r="AR333" s="164">
        <f t="shared" si="1242"/>
        <v>0</v>
      </c>
      <c r="AS333" s="144" t="str">
        <f t="shared" si="1243"/>
        <v/>
      </c>
      <c r="AT333" s="164">
        <f t="shared" si="1244"/>
        <v>0</v>
      </c>
      <c r="AU333" s="164">
        <f t="shared" si="1245"/>
        <v>0</v>
      </c>
      <c r="AV333" s="164">
        <f t="shared" si="1246"/>
        <v>0</v>
      </c>
      <c r="AW333" s="458"/>
      <c r="AX333" s="458"/>
      <c r="AY333" s="455"/>
      <c r="AZ333" s="575"/>
      <c r="BA333" s="145" t="str">
        <f t="shared" si="1225"/>
        <v/>
      </c>
      <c r="BB333" s="145" t="str">
        <f t="shared" si="1226"/>
        <v/>
      </c>
      <c r="BC333" s="145" t="str">
        <f t="shared" si="1227"/>
        <v/>
      </c>
      <c r="BD333" s="203" t="str">
        <f>IF(J333="","",COUNTIF($BC$14:BC333,BC333))</f>
        <v/>
      </c>
      <c r="BE333" s="1" t="str">
        <f t="shared" si="1247"/>
        <v/>
      </c>
      <c r="BF333" s="447"/>
      <c r="BG333" s="447"/>
      <c r="BH333" s="447"/>
      <c r="BI333" s="447"/>
      <c r="BJ333" s="447"/>
      <c r="BK333" s="449"/>
      <c r="BL333" s="447"/>
      <c r="BM333" s="447"/>
      <c r="BP333" s="449"/>
      <c r="BQ333" s="447"/>
      <c r="BR333" s="447"/>
      <c r="BS333" s="447"/>
      <c r="BT333" s="447"/>
      <c r="BU333" s="447"/>
      <c r="BV333" s="447"/>
    </row>
    <row r="334" spans="1:74" s="1" customFormat="1" ht="18" customHeight="1" thickBot="1">
      <c r="A334" s="524"/>
      <c r="B334" s="346" t="s">
        <v>32</v>
      </c>
      <c r="C334" s="347"/>
      <c r="D334" s="355"/>
      <c r="E334" s="355"/>
      <c r="F334" s="356"/>
      <c r="G334" s="555"/>
      <c r="H334" s="555"/>
      <c r="I334" s="348" t="s">
        <v>33</v>
      </c>
      <c r="J334" s="349"/>
      <c r="K334" s="340" t="str">
        <f>IF(J334&gt;0,VLOOKUP(J334,女子登録情報!$J$1:$K$22,2,0),"")</f>
        <v/>
      </c>
      <c r="L334" s="350" t="s">
        <v>34</v>
      </c>
      <c r="M334" s="351"/>
      <c r="N334" s="341" t="str">
        <f t="shared" ref="N334:N397" si="1521">IF(K334="","",LEFT(K334,5)&amp;" "&amp;IF(OR(LEFT(K334,3)*1&lt;70,LEFT(K334,3)*1&gt;100),REPT(0,7-LEN(M334)),REPT(0,5-LEN(M334)))&amp;M334)</f>
        <v/>
      </c>
      <c r="O334" s="352"/>
      <c r="P334" s="567"/>
      <c r="Q334" s="568"/>
      <c r="R334" s="569"/>
      <c r="S334" s="558"/>
      <c r="T334" s="561"/>
      <c r="W334" s="168">
        <f t="shared" si="1228"/>
        <v>0</v>
      </c>
      <c r="X334" s="447"/>
      <c r="Y334" s="145" t="str">
        <f t="shared" ref="Y334:Y397" si="1522">IF($C334="","",IF(D334="",1,0))</f>
        <v/>
      </c>
      <c r="Z334" s="145" t="str">
        <f t="shared" ref="Z334:Z397" si="1523">IF($C334="","",IF(E334="",1,0))</f>
        <v/>
      </c>
      <c r="AA334" s="145" t="str">
        <f t="shared" ref="AA334:AA397" si="1524">IF($C334="","",IF(F334="",1,0))</f>
        <v/>
      </c>
      <c r="AB334" s="145" t="str">
        <f t="shared" ref="AB334:AB397" si="1525">IF($C334="","",IF(G334="",1,0))</f>
        <v/>
      </c>
      <c r="AC334" s="178">
        <f t="shared" si="1229"/>
        <v>0</v>
      </c>
      <c r="AD334" s="178" t="str">
        <f t="shared" si="1520"/>
        <v/>
      </c>
      <c r="AE334" s="145" t="str">
        <f t="shared" si="1230"/>
        <v/>
      </c>
      <c r="AF334" s="145" t="str">
        <f t="shared" si="1231"/>
        <v/>
      </c>
      <c r="AG334" s="182" t="str">
        <f t="shared" si="1232"/>
        <v/>
      </c>
      <c r="AH334" s="164">
        <f t="shared" si="1233"/>
        <v>0</v>
      </c>
      <c r="AJ334" s="164">
        <f t="shared" si="1234"/>
        <v>0</v>
      </c>
      <c r="AK334" s="164" t="str">
        <f t="shared" si="1235"/>
        <v>00000</v>
      </c>
      <c r="AL334" s="188" t="str">
        <f t="shared" si="1236"/>
        <v>0秒0</v>
      </c>
      <c r="AM334" s="189">
        <f t="shared" si="1237"/>
        <v>0</v>
      </c>
      <c r="AN334" s="189" t="str">
        <f t="shared" si="1238"/>
        <v>0</v>
      </c>
      <c r="AO334" s="189" t="str">
        <f t="shared" si="1239"/>
        <v>0</v>
      </c>
      <c r="AP334" s="189" t="str">
        <f t="shared" si="1240"/>
        <v>0m</v>
      </c>
      <c r="AQ334" s="189" t="str">
        <f t="shared" si="1241"/>
        <v>点</v>
      </c>
      <c r="AR334" s="164">
        <f t="shared" si="1242"/>
        <v>0</v>
      </c>
      <c r="AS334" s="144" t="str">
        <f t="shared" si="1243"/>
        <v/>
      </c>
      <c r="AT334" s="164">
        <f t="shared" si="1244"/>
        <v>0</v>
      </c>
      <c r="AU334" s="164">
        <f t="shared" si="1245"/>
        <v>0</v>
      </c>
      <c r="AV334" s="164">
        <f t="shared" si="1246"/>
        <v>0</v>
      </c>
      <c r="AW334" s="459"/>
      <c r="AX334" s="459"/>
      <c r="AY334" s="456"/>
      <c r="AZ334" s="576"/>
      <c r="BA334" s="145" t="str">
        <f t="shared" ref="BA334:BA397" si="1526">IF(J334="","",IF(COUNTIF(J334,"*OP*")&gt;0,1,""))</f>
        <v/>
      </c>
      <c r="BB334" s="145" t="str">
        <f t="shared" ref="BB334:BB397" si="1527">IF(J334="","",IF(COUNTIF(J334,"*OP*")&gt;0,"",1))</f>
        <v/>
      </c>
      <c r="BC334" s="145" t="str">
        <f t="shared" ref="BC334:BC397" si="1528">IF(J334="","",IF(COUNTIF(J334,"*OP*")&gt;0,"",J334))</f>
        <v/>
      </c>
      <c r="BD334" s="203" t="str">
        <f>IF(J334="","",COUNTIF($BC$14:BC334,BC334))</f>
        <v/>
      </c>
      <c r="BE334" s="1" t="str">
        <f t="shared" si="1247"/>
        <v/>
      </c>
      <c r="BF334" s="447"/>
      <c r="BG334" s="447"/>
      <c r="BH334" s="447"/>
      <c r="BI334" s="447"/>
      <c r="BJ334" s="447"/>
      <c r="BK334" s="450"/>
      <c r="BL334" s="447"/>
      <c r="BM334" s="447"/>
      <c r="BP334" s="450"/>
      <c r="BQ334" s="447"/>
      <c r="BR334" s="447"/>
      <c r="BS334" s="447"/>
      <c r="BT334" s="447"/>
      <c r="BU334" s="447"/>
      <c r="BV334" s="447"/>
    </row>
    <row r="335" spans="1:74" s="1" customFormat="1" ht="18" customHeight="1" thickTop="1" thickBot="1">
      <c r="A335" s="522">
        <v>108</v>
      </c>
      <c r="B335" s="570" t="s">
        <v>1224</v>
      </c>
      <c r="C335" s="572"/>
      <c r="D335" s="572" t="str">
        <f>IF(C335&gt;0,VLOOKUP(C335,女子登録情報!$A$1:$H$2000,3,0),"")</f>
        <v/>
      </c>
      <c r="E335" s="572" t="str">
        <f>IF(C335&gt;0,VLOOKUP(C335,女子登録情報!$A$1:$H$2000,4,0),"")</f>
        <v/>
      </c>
      <c r="F335" s="337" t="str">
        <f>IF(C335&gt;0,VLOOKUP(C335,女子登録情報!$A$1:$H$2000,8,0),"")</f>
        <v/>
      </c>
      <c r="G335" s="553" t="e">
        <f>IF(F336&gt;0,VLOOKUP(F336,女子登録情報!$M$2:$N$48,2,0),"")</f>
        <v>#N/A</v>
      </c>
      <c r="H335" s="553" t="str">
        <f t="shared" ref="H335" si="1529">IF(C335&gt;0,TEXT(C335,"100000000"),"000000000")</f>
        <v>000000000</v>
      </c>
      <c r="I335" s="338" t="s">
        <v>26</v>
      </c>
      <c r="J335" s="339"/>
      <c r="K335" s="340" t="str">
        <f>IF(J335&gt;0,VLOOKUP(J335,女子登録情報!$J$1:$K$22,2,0),"")</f>
        <v/>
      </c>
      <c r="L335" s="338" t="s">
        <v>29</v>
      </c>
      <c r="M335" s="185"/>
      <c r="N335" s="341" t="str">
        <f t="shared" si="1521"/>
        <v/>
      </c>
      <c r="O335" s="342"/>
      <c r="P335" s="540"/>
      <c r="Q335" s="541"/>
      <c r="R335" s="542"/>
      <c r="S335" s="556"/>
      <c r="T335" s="559"/>
      <c r="W335" s="168">
        <f t="shared" ref="W335:W398" si="1530">IF(AND(C335&lt;2001,C335&gt;0),1,0)</f>
        <v>0</v>
      </c>
      <c r="X335" s="447" t="str">
        <f t="shared" ref="X335" si="1531">IF(C335="","",C335)</f>
        <v/>
      </c>
      <c r="Y335" s="145" t="str">
        <f t="shared" si="1522"/>
        <v/>
      </c>
      <c r="Z335" s="145" t="str">
        <f t="shared" si="1523"/>
        <v/>
      </c>
      <c r="AA335" s="145" t="str">
        <f t="shared" si="1524"/>
        <v/>
      </c>
      <c r="AB335" s="145" t="str">
        <f t="shared" si="1525"/>
        <v/>
      </c>
      <c r="AC335" s="178">
        <f t="shared" ref="AC335:AC398" si="1532">IF(ISNA(OR(Y335:AB335)),1,SUM(Y335:AB335))</f>
        <v>0</v>
      </c>
      <c r="AD335" s="178" t="str">
        <f t="shared" ref="AD335" si="1533">IF(D335="","",D335)</f>
        <v/>
      </c>
      <c r="AE335" s="145" t="str">
        <f t="shared" ref="AE335:AE398" si="1534">IF($AD335="","",IF(J335="","",$AD335&amp;"-"&amp;J335))</f>
        <v/>
      </c>
      <c r="AF335" s="145" t="str">
        <f t="shared" ref="AF335:AF398" si="1535">IF(AND(COUNTA(J335,M335,O335,P335,S335,T335)&gt;0,BM335=1),1,"")</f>
        <v/>
      </c>
      <c r="AG335" s="182" t="str">
        <f t="shared" ref="AG335:AG398" si="1536">IF(J335="","",COUNTIF($AE$12:$AE$463,AE335))</f>
        <v/>
      </c>
      <c r="AH335" s="164">
        <f t="shared" ref="AH335:AH398" si="1537">IF(MAX(AG335)&gt;1,1,0)</f>
        <v>0</v>
      </c>
      <c r="AJ335" s="164">
        <f t="shared" ref="AJ335:AJ398" si="1538">IF(COUNTIF(J335,"*m*")&gt;0,IF(VALUE(AN335)&gt;59,1,0),0)</f>
        <v>0</v>
      </c>
      <c r="AK335" s="164" t="str">
        <f t="shared" ref="AK335:AK398" si="1539">IF(COUNTIF(K335,"*m*")&gt;0,RIGHT(10000000+AR335,7),RIGHT(100000+AR335,5))</f>
        <v>00000</v>
      </c>
      <c r="AL335" s="188" t="str">
        <f t="shared" ref="AL335:AL398" si="1540">IF(AM335=0,AN335&amp;"秒"&amp;AO335,AM335&amp;"分"&amp;AN335&amp;"秒"&amp;AO335)</f>
        <v>0秒0</v>
      </c>
      <c r="AM335" s="189">
        <f t="shared" ref="AM335:AM398" si="1541">INT(M335/10000)</f>
        <v>0</v>
      </c>
      <c r="AN335" s="189" t="str">
        <f t="shared" ref="AN335:AN398" si="1542">RIGHT(INT(M335/100),2)</f>
        <v>0</v>
      </c>
      <c r="AO335" s="189" t="str">
        <f t="shared" ref="AO335:AO398" si="1543">RIGHT(INT(M335/1),2)</f>
        <v>0</v>
      </c>
      <c r="AP335" s="189" t="str">
        <f t="shared" ref="AP335:AP398" si="1544">INT(M335/100)&amp;"m"&amp;RIGHT(M335,2)</f>
        <v>0m</v>
      </c>
      <c r="AQ335" s="189" t="str">
        <f t="shared" ref="AQ335:AQ398" si="1545">M335&amp;"点"</f>
        <v>点</v>
      </c>
      <c r="AR335" s="164">
        <f t="shared" ref="AR335:AR398" si="1546">VALUE(M335)</f>
        <v>0</v>
      </c>
      <c r="AS335" s="144" t="str">
        <f t="shared" ref="AS335:AS398" si="1547">IF(COUNTIF(J335,"*m*")=0,"",IF($J335="","",COUNTIF($M335,AS$13)))</f>
        <v/>
      </c>
      <c r="AT335" s="164">
        <f t="shared" ref="AT335:AT398" si="1548">IF(O335="",0,IF(OR(O335&lt;$AT$12,O335&gt;$AT$13),1,0))</f>
        <v>0</v>
      </c>
      <c r="AU335" s="164">
        <f t="shared" ref="AU335:AU398" si="1549">IF($M335="",0,IF($O335="",1,0))</f>
        <v>0</v>
      </c>
      <c r="AV335" s="164">
        <f t="shared" ref="AV335:AV398" si="1550">IF($M335="",0,IF($P335="",1,0))</f>
        <v>0</v>
      </c>
      <c r="AW335" s="457">
        <f>IF(S335="",0,COUNTA($S$14:S337))</f>
        <v>0</v>
      </c>
      <c r="AX335" s="457">
        <f>IF(T335="",0,COUNTA($T$14:T337))</f>
        <v>0</v>
      </c>
      <c r="AY335" s="454">
        <f>IF(OR($K335="20200",$K336="20200",$K337="20200"),COUNTIF($K$14:K337,"20200"),0)</f>
        <v>0</v>
      </c>
      <c r="AZ335" s="574">
        <f>IF($AY335=0,0,INDEX($M335:$M337,MATCH("20200",$K335:$K337,0),1))</f>
        <v>0</v>
      </c>
      <c r="BA335" s="145" t="str">
        <f t="shared" si="1526"/>
        <v/>
      </c>
      <c r="BB335" s="145" t="str">
        <f t="shared" si="1527"/>
        <v/>
      </c>
      <c r="BC335" s="145" t="str">
        <f t="shared" si="1528"/>
        <v/>
      </c>
      <c r="BD335" s="203" t="str">
        <f>IF(J335="","",COUNTIF($BC$14:BC335,BC335))</f>
        <v/>
      </c>
      <c r="BE335" s="1" t="str">
        <f t="shared" ref="BE335:BE398" si="1551">IFERROR(BB335*BD335,"")</f>
        <v/>
      </c>
      <c r="BF335" s="447" t="str">
        <f>IF(D335="","",COUNTIF($AD$14:AD335,AD335))</f>
        <v/>
      </c>
      <c r="BG335" s="447">
        <f t="shared" ref="BG335" si="1552">IF(BF335=1,BF335,0)</f>
        <v>0</v>
      </c>
      <c r="BH335" s="447" t="str">
        <f t="shared" ref="BH335:BJ335" si="1553">IF(D335="","",$BL335)</f>
        <v/>
      </c>
      <c r="BI335" s="447" t="str">
        <f t="shared" si="1553"/>
        <v/>
      </c>
      <c r="BJ335" s="447" t="str">
        <f t="shared" si="1553"/>
        <v/>
      </c>
      <c r="BK335" s="448" t="str">
        <f t="shared" ref="BK335" si="1554">IFERROR(IF(G335="","",BL335),"")</f>
        <v/>
      </c>
      <c r="BL335" s="447">
        <v>108</v>
      </c>
      <c r="BM335" s="447">
        <f t="shared" ref="BM335" si="1555">IF(C335&gt;0,"",IF(COUNTIF(BH335:BK337,BL335)=4,"",1))</f>
        <v>1</v>
      </c>
      <c r="BP335" s="448" t="str">
        <f t="shared" ref="BP335" si="1556">IF(AD335="","",IF(AND(COUNTA(J335:J337)=0,COUNTA(S335:T337)=0),1,""))</f>
        <v/>
      </c>
      <c r="BQ335" s="447">
        <f t="shared" ref="BQ335" si="1557">IF(AND($AD335="",COUNTA(S335)&gt;0),1,0)</f>
        <v>0</v>
      </c>
      <c r="BR335" s="447">
        <f t="shared" ref="BR335" si="1558">IF(AND($AD335="",COUNTA(T335)&gt;0),1,0)</f>
        <v>0</v>
      </c>
      <c r="BS335" s="447" t="str">
        <f t="shared" ref="BS335" si="1559">D335&amp;"-"&amp;S335</f>
        <v>-</v>
      </c>
      <c r="BT335" s="447" t="str">
        <f>IF(S335="","",COUNTIF($BS$14:BS335,BS335))</f>
        <v/>
      </c>
      <c r="BU335" s="447" t="str">
        <f t="shared" ref="BU335" si="1560">D335&amp;"-"&amp;T335</f>
        <v>-</v>
      </c>
      <c r="BV335" s="447" t="str">
        <f>IF(T335="","",COUNTIF($BU$14:BU335,BU335))</f>
        <v/>
      </c>
    </row>
    <row r="336" spans="1:74" s="1" customFormat="1" ht="18" customHeight="1" thickBot="1">
      <c r="A336" s="523"/>
      <c r="B336" s="571"/>
      <c r="C336" s="573"/>
      <c r="D336" s="573"/>
      <c r="E336" s="573"/>
      <c r="F336" s="343" t="str">
        <f>IF(C335&gt;0,VLOOKUP(C335,女子登録情報!$A$1:$H$2000,5,0),"")</f>
        <v/>
      </c>
      <c r="G336" s="554"/>
      <c r="H336" s="554"/>
      <c r="I336" s="344" t="s">
        <v>30</v>
      </c>
      <c r="J336" s="339"/>
      <c r="K336" s="340" t="str">
        <f>IF(J336&gt;0,VLOOKUP(J336,女子登録情報!$J$1:$K$22,2,0),"")</f>
        <v/>
      </c>
      <c r="L336" s="344" t="s">
        <v>31</v>
      </c>
      <c r="M336" s="345"/>
      <c r="N336" s="341" t="str">
        <f t="shared" si="1521"/>
        <v/>
      </c>
      <c r="O336" s="342"/>
      <c r="P336" s="562"/>
      <c r="Q336" s="563"/>
      <c r="R336" s="564"/>
      <c r="S336" s="557"/>
      <c r="T336" s="560"/>
      <c r="W336" s="168">
        <f t="shared" si="1530"/>
        <v>0</v>
      </c>
      <c r="X336" s="447"/>
      <c r="Y336" s="145" t="str">
        <f t="shared" si="1522"/>
        <v/>
      </c>
      <c r="Z336" s="145" t="str">
        <f t="shared" si="1523"/>
        <v/>
      </c>
      <c r="AA336" s="145" t="str">
        <f t="shared" si="1524"/>
        <v/>
      </c>
      <c r="AB336" s="145" t="str">
        <f t="shared" si="1525"/>
        <v/>
      </c>
      <c r="AC336" s="178">
        <f t="shared" si="1532"/>
        <v>0</v>
      </c>
      <c r="AD336" s="178" t="str">
        <f t="shared" ref="AD336:AD337" si="1561">AD335</f>
        <v/>
      </c>
      <c r="AE336" s="145" t="str">
        <f t="shared" si="1534"/>
        <v/>
      </c>
      <c r="AF336" s="145" t="str">
        <f t="shared" si="1535"/>
        <v/>
      </c>
      <c r="AG336" s="182" t="str">
        <f t="shared" si="1536"/>
        <v/>
      </c>
      <c r="AH336" s="164">
        <f t="shared" si="1537"/>
        <v>0</v>
      </c>
      <c r="AJ336" s="164">
        <f t="shared" si="1538"/>
        <v>0</v>
      </c>
      <c r="AK336" s="164" t="str">
        <f t="shared" si="1539"/>
        <v>00000</v>
      </c>
      <c r="AL336" s="188" t="str">
        <f t="shared" si="1540"/>
        <v>0秒0</v>
      </c>
      <c r="AM336" s="189">
        <f t="shared" si="1541"/>
        <v>0</v>
      </c>
      <c r="AN336" s="189" t="str">
        <f t="shared" si="1542"/>
        <v>0</v>
      </c>
      <c r="AO336" s="189" t="str">
        <f t="shared" si="1543"/>
        <v>0</v>
      </c>
      <c r="AP336" s="189" t="str">
        <f t="shared" si="1544"/>
        <v>0m</v>
      </c>
      <c r="AQ336" s="189" t="str">
        <f t="shared" si="1545"/>
        <v>点</v>
      </c>
      <c r="AR336" s="164">
        <f t="shared" si="1546"/>
        <v>0</v>
      </c>
      <c r="AS336" s="144" t="str">
        <f t="shared" si="1547"/>
        <v/>
      </c>
      <c r="AT336" s="164">
        <f t="shared" si="1548"/>
        <v>0</v>
      </c>
      <c r="AU336" s="164">
        <f t="shared" si="1549"/>
        <v>0</v>
      </c>
      <c r="AV336" s="164">
        <f t="shared" si="1550"/>
        <v>0</v>
      </c>
      <c r="AW336" s="458"/>
      <c r="AX336" s="458"/>
      <c r="AY336" s="455"/>
      <c r="AZ336" s="575"/>
      <c r="BA336" s="145" t="str">
        <f t="shared" si="1526"/>
        <v/>
      </c>
      <c r="BB336" s="145" t="str">
        <f t="shared" si="1527"/>
        <v/>
      </c>
      <c r="BC336" s="145" t="str">
        <f t="shared" si="1528"/>
        <v/>
      </c>
      <c r="BD336" s="203" t="str">
        <f>IF(J336="","",COUNTIF($BC$14:BC336,BC336))</f>
        <v/>
      </c>
      <c r="BE336" s="1" t="str">
        <f t="shared" si="1551"/>
        <v/>
      </c>
      <c r="BF336" s="447"/>
      <c r="BG336" s="447"/>
      <c r="BH336" s="447"/>
      <c r="BI336" s="447"/>
      <c r="BJ336" s="447"/>
      <c r="BK336" s="449"/>
      <c r="BL336" s="447"/>
      <c r="BM336" s="447"/>
      <c r="BP336" s="449"/>
      <c r="BQ336" s="447"/>
      <c r="BR336" s="447"/>
      <c r="BS336" s="447"/>
      <c r="BT336" s="447"/>
      <c r="BU336" s="447"/>
      <c r="BV336" s="447"/>
    </row>
    <row r="337" spans="1:74" s="1" customFormat="1" ht="18" customHeight="1" thickBot="1">
      <c r="A337" s="524"/>
      <c r="B337" s="346" t="s">
        <v>32</v>
      </c>
      <c r="C337" s="347"/>
      <c r="D337" s="355"/>
      <c r="E337" s="355"/>
      <c r="F337" s="356"/>
      <c r="G337" s="555"/>
      <c r="H337" s="555"/>
      <c r="I337" s="348" t="s">
        <v>33</v>
      </c>
      <c r="J337" s="349"/>
      <c r="K337" s="340" t="str">
        <f>IF(J337&gt;0,VLOOKUP(J337,女子登録情報!$J$1:$K$22,2,0),"")</f>
        <v/>
      </c>
      <c r="L337" s="350" t="s">
        <v>34</v>
      </c>
      <c r="M337" s="351"/>
      <c r="N337" s="341" t="str">
        <f t="shared" si="1521"/>
        <v/>
      </c>
      <c r="O337" s="352"/>
      <c r="P337" s="567"/>
      <c r="Q337" s="568"/>
      <c r="R337" s="569"/>
      <c r="S337" s="558"/>
      <c r="T337" s="561"/>
      <c r="W337" s="168">
        <f t="shared" si="1530"/>
        <v>0</v>
      </c>
      <c r="X337" s="447"/>
      <c r="Y337" s="145" t="str">
        <f t="shared" si="1522"/>
        <v/>
      </c>
      <c r="Z337" s="145" t="str">
        <f t="shared" si="1523"/>
        <v/>
      </c>
      <c r="AA337" s="145" t="str">
        <f t="shared" si="1524"/>
        <v/>
      </c>
      <c r="AB337" s="145" t="str">
        <f t="shared" si="1525"/>
        <v/>
      </c>
      <c r="AC337" s="178">
        <f t="shared" si="1532"/>
        <v>0</v>
      </c>
      <c r="AD337" s="178" t="str">
        <f t="shared" si="1561"/>
        <v/>
      </c>
      <c r="AE337" s="145" t="str">
        <f t="shared" si="1534"/>
        <v/>
      </c>
      <c r="AF337" s="145" t="str">
        <f t="shared" si="1535"/>
        <v/>
      </c>
      <c r="AG337" s="182" t="str">
        <f t="shared" si="1536"/>
        <v/>
      </c>
      <c r="AH337" s="164">
        <f t="shared" si="1537"/>
        <v>0</v>
      </c>
      <c r="AJ337" s="164">
        <f t="shared" si="1538"/>
        <v>0</v>
      </c>
      <c r="AK337" s="164" t="str">
        <f t="shared" si="1539"/>
        <v>00000</v>
      </c>
      <c r="AL337" s="188" t="str">
        <f t="shared" si="1540"/>
        <v>0秒0</v>
      </c>
      <c r="AM337" s="189">
        <f t="shared" si="1541"/>
        <v>0</v>
      </c>
      <c r="AN337" s="189" t="str">
        <f t="shared" si="1542"/>
        <v>0</v>
      </c>
      <c r="AO337" s="189" t="str">
        <f t="shared" si="1543"/>
        <v>0</v>
      </c>
      <c r="AP337" s="189" t="str">
        <f t="shared" si="1544"/>
        <v>0m</v>
      </c>
      <c r="AQ337" s="189" t="str">
        <f t="shared" si="1545"/>
        <v>点</v>
      </c>
      <c r="AR337" s="164">
        <f t="shared" si="1546"/>
        <v>0</v>
      </c>
      <c r="AS337" s="144" t="str">
        <f t="shared" si="1547"/>
        <v/>
      </c>
      <c r="AT337" s="164">
        <f t="shared" si="1548"/>
        <v>0</v>
      </c>
      <c r="AU337" s="164">
        <f t="shared" si="1549"/>
        <v>0</v>
      </c>
      <c r="AV337" s="164">
        <f t="shared" si="1550"/>
        <v>0</v>
      </c>
      <c r="AW337" s="459"/>
      <c r="AX337" s="459"/>
      <c r="AY337" s="456"/>
      <c r="AZ337" s="576"/>
      <c r="BA337" s="145" t="str">
        <f t="shared" si="1526"/>
        <v/>
      </c>
      <c r="BB337" s="145" t="str">
        <f t="shared" si="1527"/>
        <v/>
      </c>
      <c r="BC337" s="145" t="str">
        <f t="shared" si="1528"/>
        <v/>
      </c>
      <c r="BD337" s="203" t="str">
        <f>IF(J337="","",COUNTIF($BC$14:BC337,BC337))</f>
        <v/>
      </c>
      <c r="BE337" s="1" t="str">
        <f t="shared" si="1551"/>
        <v/>
      </c>
      <c r="BF337" s="447"/>
      <c r="BG337" s="447"/>
      <c r="BH337" s="447"/>
      <c r="BI337" s="447"/>
      <c r="BJ337" s="447"/>
      <c r="BK337" s="450"/>
      <c r="BL337" s="447"/>
      <c r="BM337" s="447"/>
      <c r="BP337" s="450"/>
      <c r="BQ337" s="447"/>
      <c r="BR337" s="447"/>
      <c r="BS337" s="447"/>
      <c r="BT337" s="447"/>
      <c r="BU337" s="447"/>
      <c r="BV337" s="447"/>
    </row>
    <row r="338" spans="1:74" s="1" customFormat="1" ht="18" customHeight="1" thickTop="1" thickBot="1">
      <c r="A338" s="522">
        <v>109</v>
      </c>
      <c r="B338" s="570" t="s">
        <v>1224</v>
      </c>
      <c r="C338" s="572"/>
      <c r="D338" s="572" t="str">
        <f>IF(C338&gt;0,VLOOKUP(C338,女子登録情報!$A$1:$H$2000,3,0),"")</f>
        <v/>
      </c>
      <c r="E338" s="572" t="str">
        <f>IF(C338&gt;0,VLOOKUP(C338,女子登録情報!$A$1:$H$2000,4,0),"")</f>
        <v/>
      </c>
      <c r="F338" s="337" t="str">
        <f>IF(C338&gt;0,VLOOKUP(C338,女子登録情報!$A$1:$H$2000,8,0),"")</f>
        <v/>
      </c>
      <c r="G338" s="553" t="e">
        <f>IF(F339&gt;0,VLOOKUP(F339,女子登録情報!$M$2:$N$48,2,0),"")</f>
        <v>#N/A</v>
      </c>
      <c r="H338" s="553" t="str">
        <f t="shared" ref="H338" si="1562">IF(C338&gt;0,TEXT(C338,"100000000"),"000000000")</f>
        <v>000000000</v>
      </c>
      <c r="I338" s="338" t="s">
        <v>26</v>
      </c>
      <c r="J338" s="339"/>
      <c r="K338" s="340" t="str">
        <f>IF(J338&gt;0,VLOOKUP(J338,女子登録情報!$J$1:$K$22,2,0),"")</f>
        <v/>
      </c>
      <c r="L338" s="338" t="s">
        <v>29</v>
      </c>
      <c r="M338" s="185"/>
      <c r="N338" s="341" t="str">
        <f t="shared" si="1521"/>
        <v/>
      </c>
      <c r="O338" s="342"/>
      <c r="P338" s="540"/>
      <c r="Q338" s="541"/>
      <c r="R338" s="542"/>
      <c r="S338" s="556"/>
      <c r="T338" s="559"/>
      <c r="W338" s="168">
        <f t="shared" si="1530"/>
        <v>0</v>
      </c>
      <c r="X338" s="447" t="str">
        <f t="shared" ref="X338" si="1563">IF(C338="","",C338)</f>
        <v/>
      </c>
      <c r="Y338" s="145" t="str">
        <f t="shared" si="1522"/>
        <v/>
      </c>
      <c r="Z338" s="145" t="str">
        <f t="shared" si="1523"/>
        <v/>
      </c>
      <c r="AA338" s="145" t="str">
        <f t="shared" si="1524"/>
        <v/>
      </c>
      <c r="AB338" s="145" t="str">
        <f t="shared" si="1525"/>
        <v/>
      </c>
      <c r="AC338" s="178">
        <f t="shared" si="1532"/>
        <v>0</v>
      </c>
      <c r="AD338" s="178" t="str">
        <f t="shared" ref="AD338" si="1564">IF(D338="","",D338)</f>
        <v/>
      </c>
      <c r="AE338" s="145" t="str">
        <f t="shared" si="1534"/>
        <v/>
      </c>
      <c r="AF338" s="145" t="str">
        <f t="shared" si="1535"/>
        <v/>
      </c>
      <c r="AG338" s="182" t="str">
        <f t="shared" si="1536"/>
        <v/>
      </c>
      <c r="AH338" s="164">
        <f t="shared" si="1537"/>
        <v>0</v>
      </c>
      <c r="AJ338" s="164">
        <f t="shared" si="1538"/>
        <v>0</v>
      </c>
      <c r="AK338" s="164" t="str">
        <f t="shared" si="1539"/>
        <v>00000</v>
      </c>
      <c r="AL338" s="188" t="str">
        <f t="shared" si="1540"/>
        <v>0秒0</v>
      </c>
      <c r="AM338" s="189">
        <f t="shared" si="1541"/>
        <v>0</v>
      </c>
      <c r="AN338" s="189" t="str">
        <f t="shared" si="1542"/>
        <v>0</v>
      </c>
      <c r="AO338" s="189" t="str">
        <f t="shared" si="1543"/>
        <v>0</v>
      </c>
      <c r="AP338" s="189" t="str">
        <f t="shared" si="1544"/>
        <v>0m</v>
      </c>
      <c r="AQ338" s="189" t="str">
        <f t="shared" si="1545"/>
        <v>点</v>
      </c>
      <c r="AR338" s="164">
        <f t="shared" si="1546"/>
        <v>0</v>
      </c>
      <c r="AS338" s="144" t="str">
        <f t="shared" si="1547"/>
        <v/>
      </c>
      <c r="AT338" s="164">
        <f t="shared" si="1548"/>
        <v>0</v>
      </c>
      <c r="AU338" s="164">
        <f t="shared" si="1549"/>
        <v>0</v>
      </c>
      <c r="AV338" s="164">
        <f t="shared" si="1550"/>
        <v>0</v>
      </c>
      <c r="AW338" s="457">
        <f>IF(S338="",0,COUNTA($S$14:S340))</f>
        <v>0</v>
      </c>
      <c r="AX338" s="457">
        <f>IF(T338="",0,COUNTA($T$14:T340))</f>
        <v>0</v>
      </c>
      <c r="AY338" s="454">
        <f>IF(OR($K338="20200",$K339="20200",$K340="20200"),COUNTIF($K$14:K340,"20200"),0)</f>
        <v>0</v>
      </c>
      <c r="AZ338" s="574">
        <f>IF($AY338=0,0,INDEX($M338:$M340,MATCH("20200",$K338:$K340,0),1))</f>
        <v>0</v>
      </c>
      <c r="BA338" s="145" t="str">
        <f t="shared" si="1526"/>
        <v/>
      </c>
      <c r="BB338" s="145" t="str">
        <f t="shared" si="1527"/>
        <v/>
      </c>
      <c r="BC338" s="145" t="str">
        <f t="shared" si="1528"/>
        <v/>
      </c>
      <c r="BD338" s="203" t="str">
        <f>IF(J338="","",COUNTIF($BC$14:BC338,BC338))</f>
        <v/>
      </c>
      <c r="BE338" s="1" t="str">
        <f t="shared" si="1551"/>
        <v/>
      </c>
      <c r="BF338" s="447" t="str">
        <f>IF(D338="","",COUNTIF($AD$14:AD338,AD338))</f>
        <v/>
      </c>
      <c r="BG338" s="447">
        <f t="shared" ref="BG338" si="1565">IF(BF338=1,BF338,0)</f>
        <v>0</v>
      </c>
      <c r="BH338" s="447" t="str">
        <f t="shared" ref="BH338:BJ338" si="1566">IF(D338="","",$BL338)</f>
        <v/>
      </c>
      <c r="BI338" s="447" t="str">
        <f t="shared" si="1566"/>
        <v/>
      </c>
      <c r="BJ338" s="447" t="str">
        <f t="shared" si="1566"/>
        <v/>
      </c>
      <c r="BK338" s="448" t="str">
        <f t="shared" ref="BK338" si="1567">IFERROR(IF(G338="","",BL338),"")</f>
        <v/>
      </c>
      <c r="BL338" s="447">
        <v>109</v>
      </c>
      <c r="BM338" s="447">
        <f t="shared" ref="BM338" si="1568">IF(C338&gt;0,"",IF(COUNTIF(BH338:BK340,BL338)=4,"",1))</f>
        <v>1</v>
      </c>
      <c r="BP338" s="448" t="str">
        <f t="shared" ref="BP338" si="1569">IF(AD338="","",IF(AND(COUNTA(J338:J340)=0,COUNTA(S338:T340)=0),1,""))</f>
        <v/>
      </c>
      <c r="BQ338" s="447">
        <f t="shared" ref="BQ338" si="1570">IF(AND($AD338="",COUNTA(S338)&gt;0),1,0)</f>
        <v>0</v>
      </c>
      <c r="BR338" s="447">
        <f t="shared" ref="BR338" si="1571">IF(AND($AD338="",COUNTA(T338)&gt;0),1,0)</f>
        <v>0</v>
      </c>
      <c r="BS338" s="447" t="str">
        <f t="shared" ref="BS338" si="1572">D338&amp;"-"&amp;S338</f>
        <v>-</v>
      </c>
      <c r="BT338" s="447" t="str">
        <f>IF(S338="","",COUNTIF($BS$14:BS338,BS338))</f>
        <v/>
      </c>
      <c r="BU338" s="447" t="str">
        <f t="shared" ref="BU338" si="1573">D338&amp;"-"&amp;T338</f>
        <v>-</v>
      </c>
      <c r="BV338" s="447" t="str">
        <f>IF(T338="","",COUNTIF($BU$14:BU338,BU338))</f>
        <v/>
      </c>
    </row>
    <row r="339" spans="1:74" s="1" customFormat="1" ht="18" customHeight="1" thickBot="1">
      <c r="A339" s="523"/>
      <c r="B339" s="571"/>
      <c r="C339" s="573"/>
      <c r="D339" s="573"/>
      <c r="E339" s="573"/>
      <c r="F339" s="343" t="str">
        <f>IF(C338&gt;0,VLOOKUP(C338,女子登録情報!$A$1:$H$2000,5,0),"")</f>
        <v/>
      </c>
      <c r="G339" s="554"/>
      <c r="H339" s="554"/>
      <c r="I339" s="344" t="s">
        <v>30</v>
      </c>
      <c r="J339" s="339"/>
      <c r="K339" s="340" t="str">
        <f>IF(J339&gt;0,VLOOKUP(J339,女子登録情報!$J$1:$K$22,2,0),"")</f>
        <v/>
      </c>
      <c r="L339" s="344" t="s">
        <v>31</v>
      </c>
      <c r="M339" s="345"/>
      <c r="N339" s="341" t="str">
        <f t="shared" si="1521"/>
        <v/>
      </c>
      <c r="O339" s="342"/>
      <c r="P339" s="562"/>
      <c r="Q339" s="563"/>
      <c r="R339" s="564"/>
      <c r="S339" s="557"/>
      <c r="T339" s="560"/>
      <c r="W339" s="168">
        <f t="shared" si="1530"/>
        <v>0</v>
      </c>
      <c r="X339" s="447"/>
      <c r="Y339" s="145" t="str">
        <f t="shared" si="1522"/>
        <v/>
      </c>
      <c r="Z339" s="145" t="str">
        <f t="shared" si="1523"/>
        <v/>
      </c>
      <c r="AA339" s="145" t="str">
        <f t="shared" si="1524"/>
        <v/>
      </c>
      <c r="AB339" s="145" t="str">
        <f t="shared" si="1525"/>
        <v/>
      </c>
      <c r="AC339" s="178">
        <f t="shared" si="1532"/>
        <v>0</v>
      </c>
      <c r="AD339" s="178" t="str">
        <f t="shared" ref="AD339:AD340" si="1574">AD338</f>
        <v/>
      </c>
      <c r="AE339" s="145" t="str">
        <f t="shared" si="1534"/>
        <v/>
      </c>
      <c r="AF339" s="145" t="str">
        <f t="shared" si="1535"/>
        <v/>
      </c>
      <c r="AG339" s="182" t="str">
        <f t="shared" si="1536"/>
        <v/>
      </c>
      <c r="AH339" s="164">
        <f t="shared" si="1537"/>
        <v>0</v>
      </c>
      <c r="AJ339" s="164">
        <f t="shared" si="1538"/>
        <v>0</v>
      </c>
      <c r="AK339" s="164" t="str">
        <f t="shared" si="1539"/>
        <v>00000</v>
      </c>
      <c r="AL339" s="188" t="str">
        <f t="shared" si="1540"/>
        <v>0秒0</v>
      </c>
      <c r="AM339" s="189">
        <f t="shared" si="1541"/>
        <v>0</v>
      </c>
      <c r="AN339" s="189" t="str">
        <f t="shared" si="1542"/>
        <v>0</v>
      </c>
      <c r="AO339" s="189" t="str">
        <f t="shared" si="1543"/>
        <v>0</v>
      </c>
      <c r="AP339" s="189" t="str">
        <f t="shared" si="1544"/>
        <v>0m</v>
      </c>
      <c r="AQ339" s="189" t="str">
        <f t="shared" si="1545"/>
        <v>点</v>
      </c>
      <c r="AR339" s="164">
        <f t="shared" si="1546"/>
        <v>0</v>
      </c>
      <c r="AS339" s="144" t="str">
        <f t="shared" si="1547"/>
        <v/>
      </c>
      <c r="AT339" s="164">
        <f t="shared" si="1548"/>
        <v>0</v>
      </c>
      <c r="AU339" s="164">
        <f t="shared" si="1549"/>
        <v>0</v>
      </c>
      <c r="AV339" s="164">
        <f t="shared" si="1550"/>
        <v>0</v>
      </c>
      <c r="AW339" s="458"/>
      <c r="AX339" s="458"/>
      <c r="AY339" s="455"/>
      <c r="AZ339" s="575"/>
      <c r="BA339" s="145" t="str">
        <f t="shared" si="1526"/>
        <v/>
      </c>
      <c r="BB339" s="145" t="str">
        <f t="shared" si="1527"/>
        <v/>
      </c>
      <c r="BC339" s="145" t="str">
        <f t="shared" si="1528"/>
        <v/>
      </c>
      <c r="BD339" s="203" t="str">
        <f>IF(J339="","",COUNTIF($BC$14:BC339,BC339))</f>
        <v/>
      </c>
      <c r="BE339" s="1" t="str">
        <f t="shared" si="1551"/>
        <v/>
      </c>
      <c r="BF339" s="447"/>
      <c r="BG339" s="447"/>
      <c r="BH339" s="447"/>
      <c r="BI339" s="447"/>
      <c r="BJ339" s="447"/>
      <c r="BK339" s="449"/>
      <c r="BL339" s="447"/>
      <c r="BM339" s="447"/>
      <c r="BP339" s="449"/>
      <c r="BQ339" s="447"/>
      <c r="BR339" s="447"/>
      <c r="BS339" s="447"/>
      <c r="BT339" s="447"/>
      <c r="BU339" s="447"/>
      <c r="BV339" s="447"/>
    </row>
    <row r="340" spans="1:74" s="1" customFormat="1" ht="18" customHeight="1" thickBot="1">
      <c r="A340" s="524"/>
      <c r="B340" s="346" t="s">
        <v>32</v>
      </c>
      <c r="C340" s="347"/>
      <c r="D340" s="355"/>
      <c r="E340" s="355"/>
      <c r="F340" s="356"/>
      <c r="G340" s="555"/>
      <c r="H340" s="555"/>
      <c r="I340" s="348" t="s">
        <v>33</v>
      </c>
      <c r="J340" s="349"/>
      <c r="K340" s="340" t="str">
        <f>IF(J340&gt;0,VLOOKUP(J340,女子登録情報!$J$1:$K$22,2,0),"")</f>
        <v/>
      </c>
      <c r="L340" s="350" t="s">
        <v>34</v>
      </c>
      <c r="M340" s="351"/>
      <c r="N340" s="341" t="str">
        <f t="shared" si="1521"/>
        <v/>
      </c>
      <c r="O340" s="352"/>
      <c r="P340" s="567"/>
      <c r="Q340" s="568"/>
      <c r="R340" s="569"/>
      <c r="S340" s="558"/>
      <c r="T340" s="561"/>
      <c r="W340" s="168">
        <f t="shared" si="1530"/>
        <v>0</v>
      </c>
      <c r="X340" s="447"/>
      <c r="Y340" s="145" t="str">
        <f t="shared" si="1522"/>
        <v/>
      </c>
      <c r="Z340" s="145" t="str">
        <f t="shared" si="1523"/>
        <v/>
      </c>
      <c r="AA340" s="145" t="str">
        <f t="shared" si="1524"/>
        <v/>
      </c>
      <c r="AB340" s="145" t="str">
        <f t="shared" si="1525"/>
        <v/>
      </c>
      <c r="AC340" s="178">
        <f t="shared" si="1532"/>
        <v>0</v>
      </c>
      <c r="AD340" s="178" t="str">
        <f t="shared" si="1574"/>
        <v/>
      </c>
      <c r="AE340" s="145" t="str">
        <f t="shared" si="1534"/>
        <v/>
      </c>
      <c r="AF340" s="145" t="str">
        <f t="shared" si="1535"/>
        <v/>
      </c>
      <c r="AG340" s="182" t="str">
        <f t="shared" si="1536"/>
        <v/>
      </c>
      <c r="AH340" s="164">
        <f t="shared" si="1537"/>
        <v>0</v>
      </c>
      <c r="AJ340" s="164">
        <f t="shared" si="1538"/>
        <v>0</v>
      </c>
      <c r="AK340" s="164" t="str">
        <f t="shared" si="1539"/>
        <v>00000</v>
      </c>
      <c r="AL340" s="188" t="str">
        <f t="shared" si="1540"/>
        <v>0秒0</v>
      </c>
      <c r="AM340" s="189">
        <f t="shared" si="1541"/>
        <v>0</v>
      </c>
      <c r="AN340" s="189" t="str">
        <f t="shared" si="1542"/>
        <v>0</v>
      </c>
      <c r="AO340" s="189" t="str">
        <f t="shared" si="1543"/>
        <v>0</v>
      </c>
      <c r="AP340" s="189" t="str">
        <f t="shared" si="1544"/>
        <v>0m</v>
      </c>
      <c r="AQ340" s="189" t="str">
        <f t="shared" si="1545"/>
        <v>点</v>
      </c>
      <c r="AR340" s="164">
        <f t="shared" si="1546"/>
        <v>0</v>
      </c>
      <c r="AS340" s="144" t="str">
        <f t="shared" si="1547"/>
        <v/>
      </c>
      <c r="AT340" s="164">
        <f t="shared" si="1548"/>
        <v>0</v>
      </c>
      <c r="AU340" s="164">
        <f t="shared" si="1549"/>
        <v>0</v>
      </c>
      <c r="AV340" s="164">
        <f t="shared" si="1550"/>
        <v>0</v>
      </c>
      <c r="AW340" s="459"/>
      <c r="AX340" s="459"/>
      <c r="AY340" s="456"/>
      <c r="AZ340" s="576"/>
      <c r="BA340" s="145" t="str">
        <f t="shared" si="1526"/>
        <v/>
      </c>
      <c r="BB340" s="145" t="str">
        <f t="shared" si="1527"/>
        <v/>
      </c>
      <c r="BC340" s="145" t="str">
        <f t="shared" si="1528"/>
        <v/>
      </c>
      <c r="BD340" s="203" t="str">
        <f>IF(J340="","",COUNTIF($BC$14:BC340,BC340))</f>
        <v/>
      </c>
      <c r="BE340" s="1" t="str">
        <f t="shared" si="1551"/>
        <v/>
      </c>
      <c r="BF340" s="447"/>
      <c r="BG340" s="447"/>
      <c r="BH340" s="447"/>
      <c r="BI340" s="447"/>
      <c r="BJ340" s="447"/>
      <c r="BK340" s="450"/>
      <c r="BL340" s="447"/>
      <c r="BM340" s="447"/>
      <c r="BP340" s="450"/>
      <c r="BQ340" s="447"/>
      <c r="BR340" s="447"/>
      <c r="BS340" s="447"/>
      <c r="BT340" s="447"/>
      <c r="BU340" s="447"/>
      <c r="BV340" s="447"/>
    </row>
    <row r="341" spans="1:74" s="1" customFormat="1" ht="18" customHeight="1" thickTop="1" thickBot="1">
      <c r="A341" s="522">
        <v>110</v>
      </c>
      <c r="B341" s="570" t="s">
        <v>1224</v>
      </c>
      <c r="C341" s="572"/>
      <c r="D341" s="572" t="str">
        <f>IF(C341&gt;0,VLOOKUP(C341,女子登録情報!$A$1:$H$2000,3,0),"")</f>
        <v/>
      </c>
      <c r="E341" s="572" t="str">
        <f>IF(C341&gt;0,VLOOKUP(C341,女子登録情報!$A$1:$H$2000,4,0),"")</f>
        <v/>
      </c>
      <c r="F341" s="337" t="str">
        <f>IF(C341&gt;0,VLOOKUP(C341,女子登録情報!$A$1:$H$2000,8,0),"")</f>
        <v/>
      </c>
      <c r="G341" s="553" t="e">
        <f>IF(F342&gt;0,VLOOKUP(F342,女子登録情報!$M$2:$N$48,2,0),"")</f>
        <v>#N/A</v>
      </c>
      <c r="H341" s="553" t="str">
        <f t="shared" ref="H341" si="1575">IF(C341&gt;0,TEXT(C341,"100000000"),"000000000")</f>
        <v>000000000</v>
      </c>
      <c r="I341" s="338" t="s">
        <v>26</v>
      </c>
      <c r="J341" s="339"/>
      <c r="K341" s="340" t="str">
        <f>IF(J341&gt;0,VLOOKUP(J341,女子登録情報!$J$1:$K$22,2,0),"")</f>
        <v/>
      </c>
      <c r="L341" s="338" t="s">
        <v>29</v>
      </c>
      <c r="M341" s="185"/>
      <c r="N341" s="341" t="str">
        <f t="shared" si="1521"/>
        <v/>
      </c>
      <c r="O341" s="342"/>
      <c r="P341" s="540"/>
      <c r="Q341" s="541"/>
      <c r="R341" s="542"/>
      <c r="S341" s="556"/>
      <c r="T341" s="559"/>
      <c r="W341" s="168">
        <f t="shared" si="1530"/>
        <v>0</v>
      </c>
      <c r="X341" s="447" t="str">
        <f t="shared" ref="X341" si="1576">IF(C341="","",C341)</f>
        <v/>
      </c>
      <c r="Y341" s="145" t="str">
        <f t="shared" si="1522"/>
        <v/>
      </c>
      <c r="Z341" s="145" t="str">
        <f t="shared" si="1523"/>
        <v/>
      </c>
      <c r="AA341" s="145" t="str">
        <f t="shared" si="1524"/>
        <v/>
      </c>
      <c r="AB341" s="145" t="str">
        <f t="shared" si="1525"/>
        <v/>
      </c>
      <c r="AC341" s="178">
        <f t="shared" si="1532"/>
        <v>0</v>
      </c>
      <c r="AD341" s="178" t="str">
        <f t="shared" ref="AD341" si="1577">IF(D341="","",D341)</f>
        <v/>
      </c>
      <c r="AE341" s="145" t="str">
        <f t="shared" si="1534"/>
        <v/>
      </c>
      <c r="AF341" s="145" t="str">
        <f t="shared" si="1535"/>
        <v/>
      </c>
      <c r="AG341" s="182" t="str">
        <f t="shared" si="1536"/>
        <v/>
      </c>
      <c r="AH341" s="164">
        <f t="shared" si="1537"/>
        <v>0</v>
      </c>
      <c r="AJ341" s="164">
        <f t="shared" si="1538"/>
        <v>0</v>
      </c>
      <c r="AK341" s="164" t="str">
        <f t="shared" si="1539"/>
        <v>00000</v>
      </c>
      <c r="AL341" s="188" t="str">
        <f t="shared" si="1540"/>
        <v>0秒0</v>
      </c>
      <c r="AM341" s="189">
        <f t="shared" si="1541"/>
        <v>0</v>
      </c>
      <c r="AN341" s="189" t="str">
        <f t="shared" si="1542"/>
        <v>0</v>
      </c>
      <c r="AO341" s="189" t="str">
        <f t="shared" si="1543"/>
        <v>0</v>
      </c>
      <c r="AP341" s="189" t="str">
        <f t="shared" si="1544"/>
        <v>0m</v>
      </c>
      <c r="AQ341" s="189" t="str">
        <f t="shared" si="1545"/>
        <v>点</v>
      </c>
      <c r="AR341" s="164">
        <f t="shared" si="1546"/>
        <v>0</v>
      </c>
      <c r="AS341" s="144" t="str">
        <f t="shared" si="1547"/>
        <v/>
      </c>
      <c r="AT341" s="164">
        <f t="shared" si="1548"/>
        <v>0</v>
      </c>
      <c r="AU341" s="164">
        <f t="shared" si="1549"/>
        <v>0</v>
      </c>
      <c r="AV341" s="164">
        <f t="shared" si="1550"/>
        <v>0</v>
      </c>
      <c r="AW341" s="457">
        <f>IF(S341="",0,COUNTA($S$14:S343))</f>
        <v>0</v>
      </c>
      <c r="AX341" s="457">
        <f>IF(T341="",0,COUNTA($T$14:T343))</f>
        <v>0</v>
      </c>
      <c r="AY341" s="454">
        <f>IF(OR($K341="20200",$K342="20200",$K343="20200"),COUNTIF($K$14:K343,"20200"),0)</f>
        <v>0</v>
      </c>
      <c r="AZ341" s="574">
        <f>IF($AY341=0,0,INDEX($M341:$M343,MATCH("20200",$K341:$K343,0),1))</f>
        <v>0</v>
      </c>
      <c r="BA341" s="145" t="str">
        <f t="shared" si="1526"/>
        <v/>
      </c>
      <c r="BB341" s="145" t="str">
        <f t="shared" si="1527"/>
        <v/>
      </c>
      <c r="BC341" s="145" t="str">
        <f t="shared" si="1528"/>
        <v/>
      </c>
      <c r="BD341" s="203" t="str">
        <f>IF(J341="","",COUNTIF($BC$14:BC341,BC341))</f>
        <v/>
      </c>
      <c r="BE341" s="1" t="str">
        <f t="shared" si="1551"/>
        <v/>
      </c>
      <c r="BF341" s="447" t="str">
        <f>IF(D341="","",COUNTIF($AD$14:AD341,AD341))</f>
        <v/>
      </c>
      <c r="BG341" s="447">
        <f t="shared" ref="BG341" si="1578">IF(BF341=1,BF341,0)</f>
        <v>0</v>
      </c>
      <c r="BH341" s="447" t="str">
        <f t="shared" ref="BH341:BJ341" si="1579">IF(D341="","",$BL341)</f>
        <v/>
      </c>
      <c r="BI341" s="447" t="str">
        <f t="shared" si="1579"/>
        <v/>
      </c>
      <c r="BJ341" s="447" t="str">
        <f t="shared" si="1579"/>
        <v/>
      </c>
      <c r="BK341" s="448" t="str">
        <f t="shared" ref="BK341" si="1580">IFERROR(IF(G341="","",BL341),"")</f>
        <v/>
      </c>
      <c r="BL341" s="447">
        <v>110</v>
      </c>
      <c r="BM341" s="447">
        <f t="shared" ref="BM341" si="1581">IF(C341&gt;0,"",IF(COUNTIF(BH341:BK343,BL341)=4,"",1))</f>
        <v>1</v>
      </c>
      <c r="BP341" s="448" t="str">
        <f t="shared" ref="BP341" si="1582">IF(AD341="","",IF(AND(COUNTA(J341:J343)=0,COUNTA(S341:T343)=0),1,""))</f>
        <v/>
      </c>
      <c r="BQ341" s="447">
        <f t="shared" ref="BQ341" si="1583">IF(AND($AD341="",COUNTA(S341)&gt;0),1,0)</f>
        <v>0</v>
      </c>
      <c r="BR341" s="447">
        <f t="shared" ref="BR341" si="1584">IF(AND($AD341="",COUNTA(T341)&gt;0),1,0)</f>
        <v>0</v>
      </c>
      <c r="BS341" s="447" t="str">
        <f t="shared" ref="BS341" si="1585">D341&amp;"-"&amp;S341</f>
        <v>-</v>
      </c>
      <c r="BT341" s="447" t="str">
        <f>IF(S341="","",COUNTIF($BS$14:BS341,BS341))</f>
        <v/>
      </c>
      <c r="BU341" s="447" t="str">
        <f t="shared" ref="BU341" si="1586">D341&amp;"-"&amp;T341</f>
        <v>-</v>
      </c>
      <c r="BV341" s="447" t="str">
        <f>IF(T341="","",COUNTIF($BU$14:BU341,BU341))</f>
        <v/>
      </c>
    </row>
    <row r="342" spans="1:74" s="1" customFormat="1" ht="18" customHeight="1" thickBot="1">
      <c r="A342" s="523"/>
      <c r="B342" s="571"/>
      <c r="C342" s="573"/>
      <c r="D342" s="573"/>
      <c r="E342" s="573"/>
      <c r="F342" s="343" t="str">
        <f>IF(C341&gt;0,VLOOKUP(C341,女子登録情報!$A$1:$H$2000,5,0),"")</f>
        <v/>
      </c>
      <c r="G342" s="554"/>
      <c r="H342" s="554"/>
      <c r="I342" s="344" t="s">
        <v>30</v>
      </c>
      <c r="J342" s="339"/>
      <c r="K342" s="340" t="str">
        <f>IF(J342&gt;0,VLOOKUP(J342,女子登録情報!$J$1:$K$22,2,0),"")</f>
        <v/>
      </c>
      <c r="L342" s="344" t="s">
        <v>31</v>
      </c>
      <c r="M342" s="345"/>
      <c r="N342" s="341" t="str">
        <f t="shared" si="1521"/>
        <v/>
      </c>
      <c r="O342" s="342"/>
      <c r="P342" s="562"/>
      <c r="Q342" s="563"/>
      <c r="R342" s="564"/>
      <c r="S342" s="557"/>
      <c r="T342" s="560"/>
      <c r="W342" s="168">
        <f t="shared" si="1530"/>
        <v>0</v>
      </c>
      <c r="X342" s="447"/>
      <c r="Y342" s="145" t="str">
        <f t="shared" si="1522"/>
        <v/>
      </c>
      <c r="Z342" s="145" t="str">
        <f t="shared" si="1523"/>
        <v/>
      </c>
      <c r="AA342" s="145" t="str">
        <f t="shared" si="1524"/>
        <v/>
      </c>
      <c r="AB342" s="145" t="str">
        <f t="shared" si="1525"/>
        <v/>
      </c>
      <c r="AC342" s="178">
        <f t="shared" si="1532"/>
        <v>0</v>
      </c>
      <c r="AD342" s="178" t="str">
        <f t="shared" ref="AD342:AD343" si="1587">AD341</f>
        <v/>
      </c>
      <c r="AE342" s="145" t="str">
        <f t="shared" si="1534"/>
        <v/>
      </c>
      <c r="AF342" s="145" t="str">
        <f t="shared" si="1535"/>
        <v/>
      </c>
      <c r="AG342" s="182" t="str">
        <f t="shared" si="1536"/>
        <v/>
      </c>
      <c r="AH342" s="164">
        <f t="shared" si="1537"/>
        <v>0</v>
      </c>
      <c r="AJ342" s="164">
        <f t="shared" si="1538"/>
        <v>0</v>
      </c>
      <c r="AK342" s="164" t="str">
        <f t="shared" si="1539"/>
        <v>00000</v>
      </c>
      <c r="AL342" s="188" t="str">
        <f t="shared" si="1540"/>
        <v>0秒0</v>
      </c>
      <c r="AM342" s="189">
        <f t="shared" si="1541"/>
        <v>0</v>
      </c>
      <c r="AN342" s="189" t="str">
        <f t="shared" si="1542"/>
        <v>0</v>
      </c>
      <c r="AO342" s="189" t="str">
        <f t="shared" si="1543"/>
        <v>0</v>
      </c>
      <c r="AP342" s="189" t="str">
        <f t="shared" si="1544"/>
        <v>0m</v>
      </c>
      <c r="AQ342" s="189" t="str">
        <f t="shared" si="1545"/>
        <v>点</v>
      </c>
      <c r="AR342" s="164">
        <f t="shared" si="1546"/>
        <v>0</v>
      </c>
      <c r="AS342" s="144" t="str">
        <f t="shared" si="1547"/>
        <v/>
      </c>
      <c r="AT342" s="164">
        <f t="shared" si="1548"/>
        <v>0</v>
      </c>
      <c r="AU342" s="164">
        <f t="shared" si="1549"/>
        <v>0</v>
      </c>
      <c r="AV342" s="164">
        <f t="shared" si="1550"/>
        <v>0</v>
      </c>
      <c r="AW342" s="458"/>
      <c r="AX342" s="458"/>
      <c r="AY342" s="455"/>
      <c r="AZ342" s="575"/>
      <c r="BA342" s="145" t="str">
        <f t="shared" si="1526"/>
        <v/>
      </c>
      <c r="BB342" s="145" t="str">
        <f t="shared" si="1527"/>
        <v/>
      </c>
      <c r="BC342" s="145" t="str">
        <f t="shared" si="1528"/>
        <v/>
      </c>
      <c r="BD342" s="203" t="str">
        <f>IF(J342="","",COUNTIF($BC$14:BC342,BC342))</f>
        <v/>
      </c>
      <c r="BE342" s="1" t="str">
        <f t="shared" si="1551"/>
        <v/>
      </c>
      <c r="BF342" s="447"/>
      <c r="BG342" s="447"/>
      <c r="BH342" s="447"/>
      <c r="BI342" s="447"/>
      <c r="BJ342" s="447"/>
      <c r="BK342" s="449"/>
      <c r="BL342" s="447"/>
      <c r="BM342" s="447"/>
      <c r="BP342" s="449"/>
      <c r="BQ342" s="447"/>
      <c r="BR342" s="447"/>
      <c r="BS342" s="447"/>
      <c r="BT342" s="447"/>
      <c r="BU342" s="447"/>
      <c r="BV342" s="447"/>
    </row>
    <row r="343" spans="1:74" s="1" customFormat="1" ht="18" customHeight="1" thickBot="1">
      <c r="A343" s="524"/>
      <c r="B343" s="346" t="s">
        <v>32</v>
      </c>
      <c r="C343" s="347"/>
      <c r="D343" s="355"/>
      <c r="E343" s="355"/>
      <c r="F343" s="356"/>
      <c r="G343" s="555"/>
      <c r="H343" s="555"/>
      <c r="I343" s="348" t="s">
        <v>33</v>
      </c>
      <c r="J343" s="349"/>
      <c r="K343" s="340" t="str">
        <f>IF(J343&gt;0,VLOOKUP(J343,女子登録情報!$J$1:$K$22,2,0),"")</f>
        <v/>
      </c>
      <c r="L343" s="350" t="s">
        <v>34</v>
      </c>
      <c r="M343" s="351"/>
      <c r="N343" s="341" t="str">
        <f t="shared" si="1521"/>
        <v/>
      </c>
      <c r="O343" s="352"/>
      <c r="P343" s="567"/>
      <c r="Q343" s="568"/>
      <c r="R343" s="569"/>
      <c r="S343" s="558"/>
      <c r="T343" s="561"/>
      <c r="W343" s="168">
        <f t="shared" si="1530"/>
        <v>0</v>
      </c>
      <c r="X343" s="447"/>
      <c r="Y343" s="145" t="str">
        <f t="shared" si="1522"/>
        <v/>
      </c>
      <c r="Z343" s="145" t="str">
        <f t="shared" si="1523"/>
        <v/>
      </c>
      <c r="AA343" s="145" t="str">
        <f t="shared" si="1524"/>
        <v/>
      </c>
      <c r="AB343" s="145" t="str">
        <f t="shared" si="1525"/>
        <v/>
      </c>
      <c r="AC343" s="178">
        <f t="shared" si="1532"/>
        <v>0</v>
      </c>
      <c r="AD343" s="178" t="str">
        <f t="shared" si="1587"/>
        <v/>
      </c>
      <c r="AE343" s="145" t="str">
        <f t="shared" si="1534"/>
        <v/>
      </c>
      <c r="AF343" s="145" t="str">
        <f t="shared" si="1535"/>
        <v/>
      </c>
      <c r="AG343" s="182" t="str">
        <f t="shared" si="1536"/>
        <v/>
      </c>
      <c r="AH343" s="164">
        <f t="shared" si="1537"/>
        <v>0</v>
      </c>
      <c r="AJ343" s="164">
        <f t="shared" si="1538"/>
        <v>0</v>
      </c>
      <c r="AK343" s="164" t="str">
        <f t="shared" si="1539"/>
        <v>00000</v>
      </c>
      <c r="AL343" s="188" t="str">
        <f t="shared" si="1540"/>
        <v>0秒0</v>
      </c>
      <c r="AM343" s="189">
        <f t="shared" si="1541"/>
        <v>0</v>
      </c>
      <c r="AN343" s="189" t="str">
        <f t="shared" si="1542"/>
        <v>0</v>
      </c>
      <c r="AO343" s="189" t="str">
        <f t="shared" si="1543"/>
        <v>0</v>
      </c>
      <c r="AP343" s="189" t="str">
        <f t="shared" si="1544"/>
        <v>0m</v>
      </c>
      <c r="AQ343" s="189" t="str">
        <f t="shared" si="1545"/>
        <v>点</v>
      </c>
      <c r="AR343" s="164">
        <f t="shared" si="1546"/>
        <v>0</v>
      </c>
      <c r="AS343" s="144" t="str">
        <f t="shared" si="1547"/>
        <v/>
      </c>
      <c r="AT343" s="164">
        <f t="shared" si="1548"/>
        <v>0</v>
      </c>
      <c r="AU343" s="164">
        <f t="shared" si="1549"/>
        <v>0</v>
      </c>
      <c r="AV343" s="164">
        <f t="shared" si="1550"/>
        <v>0</v>
      </c>
      <c r="AW343" s="459"/>
      <c r="AX343" s="459"/>
      <c r="AY343" s="456"/>
      <c r="AZ343" s="576"/>
      <c r="BA343" s="145" t="str">
        <f t="shared" si="1526"/>
        <v/>
      </c>
      <c r="BB343" s="145" t="str">
        <f t="shared" si="1527"/>
        <v/>
      </c>
      <c r="BC343" s="145" t="str">
        <f t="shared" si="1528"/>
        <v/>
      </c>
      <c r="BD343" s="203" t="str">
        <f>IF(J343="","",COUNTIF($BC$14:BC343,BC343))</f>
        <v/>
      </c>
      <c r="BE343" s="1" t="str">
        <f t="shared" si="1551"/>
        <v/>
      </c>
      <c r="BF343" s="447"/>
      <c r="BG343" s="447"/>
      <c r="BH343" s="447"/>
      <c r="BI343" s="447"/>
      <c r="BJ343" s="447"/>
      <c r="BK343" s="450"/>
      <c r="BL343" s="447"/>
      <c r="BM343" s="447"/>
      <c r="BP343" s="450"/>
      <c r="BQ343" s="447"/>
      <c r="BR343" s="447"/>
      <c r="BS343" s="447"/>
      <c r="BT343" s="447"/>
      <c r="BU343" s="447"/>
      <c r="BV343" s="447"/>
    </row>
    <row r="344" spans="1:74" s="1" customFormat="1" ht="18" customHeight="1" thickTop="1" thickBot="1">
      <c r="A344" s="522">
        <v>111</v>
      </c>
      <c r="B344" s="570" t="s">
        <v>1224</v>
      </c>
      <c r="C344" s="572"/>
      <c r="D344" s="572" t="str">
        <f>IF(C344&gt;0,VLOOKUP(C344,女子登録情報!$A$1:$H$2000,3,0),"")</f>
        <v/>
      </c>
      <c r="E344" s="572" t="str">
        <f>IF(C344&gt;0,VLOOKUP(C344,女子登録情報!$A$1:$H$2000,4,0),"")</f>
        <v/>
      </c>
      <c r="F344" s="337" t="str">
        <f>IF(C344&gt;0,VLOOKUP(C344,女子登録情報!$A$1:$H$2000,8,0),"")</f>
        <v/>
      </c>
      <c r="G344" s="553" t="e">
        <f>IF(F345&gt;0,VLOOKUP(F345,女子登録情報!$M$2:$N$48,2,0),"")</f>
        <v>#N/A</v>
      </c>
      <c r="H344" s="553" t="str">
        <f t="shared" ref="H344" si="1588">IF(C344&gt;0,TEXT(C344,"100000000"),"000000000")</f>
        <v>000000000</v>
      </c>
      <c r="I344" s="338" t="s">
        <v>26</v>
      </c>
      <c r="J344" s="339"/>
      <c r="K344" s="340" t="str">
        <f>IF(J344&gt;0,VLOOKUP(J344,女子登録情報!$J$1:$K$22,2,0),"")</f>
        <v/>
      </c>
      <c r="L344" s="338" t="s">
        <v>29</v>
      </c>
      <c r="M344" s="185"/>
      <c r="N344" s="341" t="str">
        <f t="shared" si="1521"/>
        <v/>
      </c>
      <c r="O344" s="342"/>
      <c r="P344" s="540"/>
      <c r="Q344" s="541"/>
      <c r="R344" s="542"/>
      <c r="S344" s="556"/>
      <c r="T344" s="559"/>
      <c r="W344" s="168">
        <f t="shared" si="1530"/>
        <v>0</v>
      </c>
      <c r="X344" s="447" t="str">
        <f t="shared" ref="X344" si="1589">IF(C344="","",C344)</f>
        <v/>
      </c>
      <c r="Y344" s="145" t="str">
        <f t="shared" si="1522"/>
        <v/>
      </c>
      <c r="Z344" s="145" t="str">
        <f t="shared" si="1523"/>
        <v/>
      </c>
      <c r="AA344" s="145" t="str">
        <f t="shared" si="1524"/>
        <v/>
      </c>
      <c r="AB344" s="145" t="str">
        <f t="shared" si="1525"/>
        <v/>
      </c>
      <c r="AC344" s="178">
        <f t="shared" si="1532"/>
        <v>0</v>
      </c>
      <c r="AD344" s="178" t="str">
        <f t="shared" ref="AD344" si="1590">IF(D344="","",D344)</f>
        <v/>
      </c>
      <c r="AE344" s="145" t="str">
        <f t="shared" si="1534"/>
        <v/>
      </c>
      <c r="AF344" s="145" t="str">
        <f t="shared" si="1535"/>
        <v/>
      </c>
      <c r="AG344" s="182" t="str">
        <f t="shared" si="1536"/>
        <v/>
      </c>
      <c r="AH344" s="164">
        <f t="shared" si="1537"/>
        <v>0</v>
      </c>
      <c r="AJ344" s="164">
        <f t="shared" si="1538"/>
        <v>0</v>
      </c>
      <c r="AK344" s="164" t="str">
        <f t="shared" si="1539"/>
        <v>00000</v>
      </c>
      <c r="AL344" s="188" t="str">
        <f t="shared" si="1540"/>
        <v>0秒0</v>
      </c>
      <c r="AM344" s="189">
        <f t="shared" si="1541"/>
        <v>0</v>
      </c>
      <c r="AN344" s="189" t="str">
        <f t="shared" si="1542"/>
        <v>0</v>
      </c>
      <c r="AO344" s="189" t="str">
        <f t="shared" si="1543"/>
        <v>0</v>
      </c>
      <c r="AP344" s="189" t="str">
        <f t="shared" si="1544"/>
        <v>0m</v>
      </c>
      <c r="AQ344" s="189" t="str">
        <f t="shared" si="1545"/>
        <v>点</v>
      </c>
      <c r="AR344" s="164">
        <f t="shared" si="1546"/>
        <v>0</v>
      </c>
      <c r="AS344" s="144" t="str">
        <f t="shared" si="1547"/>
        <v/>
      </c>
      <c r="AT344" s="164">
        <f t="shared" si="1548"/>
        <v>0</v>
      </c>
      <c r="AU344" s="164">
        <f t="shared" si="1549"/>
        <v>0</v>
      </c>
      <c r="AV344" s="164">
        <f t="shared" si="1550"/>
        <v>0</v>
      </c>
      <c r="AW344" s="457">
        <f>IF(S344="",0,COUNTA($S$14:S346))</f>
        <v>0</v>
      </c>
      <c r="AX344" s="457">
        <f>IF(T344="",0,COUNTA($T$14:T346))</f>
        <v>0</v>
      </c>
      <c r="AY344" s="454">
        <f>IF(OR($K344="20200",$K345="20200",$K346="20200"),COUNTIF($K$14:K346,"20200"),0)</f>
        <v>0</v>
      </c>
      <c r="AZ344" s="574">
        <f>IF($AY344=0,0,INDEX($M344:$M346,MATCH("20200",$K344:$K346,0),1))</f>
        <v>0</v>
      </c>
      <c r="BA344" s="145" t="str">
        <f t="shared" si="1526"/>
        <v/>
      </c>
      <c r="BB344" s="145" t="str">
        <f t="shared" si="1527"/>
        <v/>
      </c>
      <c r="BC344" s="145" t="str">
        <f t="shared" si="1528"/>
        <v/>
      </c>
      <c r="BD344" s="203" t="str">
        <f>IF(J344="","",COUNTIF($BC$14:BC344,BC344))</f>
        <v/>
      </c>
      <c r="BE344" s="1" t="str">
        <f t="shared" si="1551"/>
        <v/>
      </c>
      <c r="BF344" s="447" t="str">
        <f>IF(D344="","",COUNTIF($AD$14:AD344,AD344))</f>
        <v/>
      </c>
      <c r="BG344" s="447">
        <f t="shared" ref="BG344" si="1591">IF(BF344=1,BF344,0)</f>
        <v>0</v>
      </c>
      <c r="BH344" s="447" t="str">
        <f t="shared" ref="BH344:BJ344" si="1592">IF(D344="","",$BL344)</f>
        <v/>
      </c>
      <c r="BI344" s="447" t="str">
        <f t="shared" si="1592"/>
        <v/>
      </c>
      <c r="BJ344" s="447" t="str">
        <f t="shared" si="1592"/>
        <v/>
      </c>
      <c r="BK344" s="448" t="str">
        <f t="shared" ref="BK344" si="1593">IFERROR(IF(G344="","",BL344),"")</f>
        <v/>
      </c>
      <c r="BL344" s="447">
        <v>111</v>
      </c>
      <c r="BM344" s="447">
        <f t="shared" ref="BM344" si="1594">IF(C344&gt;0,"",IF(COUNTIF(BH344:BK346,BL344)=4,"",1))</f>
        <v>1</v>
      </c>
      <c r="BP344" s="448" t="str">
        <f t="shared" ref="BP344" si="1595">IF(AD344="","",IF(AND(COUNTA(J344:J346)=0,COUNTA(S344:T346)=0),1,""))</f>
        <v/>
      </c>
      <c r="BQ344" s="447">
        <f t="shared" ref="BQ344" si="1596">IF(AND($AD344="",COUNTA(S344)&gt;0),1,0)</f>
        <v>0</v>
      </c>
      <c r="BR344" s="447">
        <f t="shared" ref="BR344" si="1597">IF(AND($AD344="",COUNTA(T344)&gt;0),1,0)</f>
        <v>0</v>
      </c>
      <c r="BS344" s="447" t="str">
        <f t="shared" ref="BS344" si="1598">D344&amp;"-"&amp;S344</f>
        <v>-</v>
      </c>
      <c r="BT344" s="447" t="str">
        <f>IF(S344="","",COUNTIF($BS$14:BS344,BS344))</f>
        <v/>
      </c>
      <c r="BU344" s="447" t="str">
        <f t="shared" ref="BU344" si="1599">D344&amp;"-"&amp;T344</f>
        <v>-</v>
      </c>
      <c r="BV344" s="447" t="str">
        <f>IF(T344="","",COUNTIF($BU$14:BU344,BU344))</f>
        <v/>
      </c>
    </row>
    <row r="345" spans="1:74" s="1" customFormat="1" ht="18" customHeight="1" thickBot="1">
      <c r="A345" s="523"/>
      <c r="B345" s="571"/>
      <c r="C345" s="573"/>
      <c r="D345" s="573"/>
      <c r="E345" s="573"/>
      <c r="F345" s="343" t="str">
        <f>IF(C344&gt;0,VLOOKUP(C344,女子登録情報!$A$1:$H$2000,5,0),"")</f>
        <v/>
      </c>
      <c r="G345" s="554"/>
      <c r="H345" s="554"/>
      <c r="I345" s="344" t="s">
        <v>30</v>
      </c>
      <c r="J345" s="339"/>
      <c r="K345" s="340" t="str">
        <f>IF(J345&gt;0,VLOOKUP(J345,女子登録情報!$J$1:$K$22,2,0),"")</f>
        <v/>
      </c>
      <c r="L345" s="344" t="s">
        <v>31</v>
      </c>
      <c r="M345" s="345"/>
      <c r="N345" s="341" t="str">
        <f t="shared" si="1521"/>
        <v/>
      </c>
      <c r="O345" s="342"/>
      <c r="P345" s="562"/>
      <c r="Q345" s="563"/>
      <c r="R345" s="564"/>
      <c r="S345" s="557"/>
      <c r="T345" s="560"/>
      <c r="W345" s="168">
        <f t="shared" si="1530"/>
        <v>0</v>
      </c>
      <c r="X345" s="447"/>
      <c r="Y345" s="145" t="str">
        <f t="shared" si="1522"/>
        <v/>
      </c>
      <c r="Z345" s="145" t="str">
        <f t="shared" si="1523"/>
        <v/>
      </c>
      <c r="AA345" s="145" t="str">
        <f t="shared" si="1524"/>
        <v/>
      </c>
      <c r="AB345" s="145" t="str">
        <f t="shared" si="1525"/>
        <v/>
      </c>
      <c r="AC345" s="178">
        <f t="shared" si="1532"/>
        <v>0</v>
      </c>
      <c r="AD345" s="178" t="str">
        <f t="shared" ref="AD345:AD346" si="1600">AD344</f>
        <v/>
      </c>
      <c r="AE345" s="145" t="str">
        <f t="shared" si="1534"/>
        <v/>
      </c>
      <c r="AF345" s="145" t="str">
        <f t="shared" si="1535"/>
        <v/>
      </c>
      <c r="AG345" s="182" t="str">
        <f t="shared" si="1536"/>
        <v/>
      </c>
      <c r="AH345" s="164">
        <f t="shared" si="1537"/>
        <v>0</v>
      </c>
      <c r="AJ345" s="164">
        <f t="shared" si="1538"/>
        <v>0</v>
      </c>
      <c r="AK345" s="164" t="str">
        <f t="shared" si="1539"/>
        <v>00000</v>
      </c>
      <c r="AL345" s="188" t="str">
        <f t="shared" si="1540"/>
        <v>0秒0</v>
      </c>
      <c r="AM345" s="189">
        <f t="shared" si="1541"/>
        <v>0</v>
      </c>
      <c r="AN345" s="189" t="str">
        <f t="shared" si="1542"/>
        <v>0</v>
      </c>
      <c r="AO345" s="189" t="str">
        <f t="shared" si="1543"/>
        <v>0</v>
      </c>
      <c r="AP345" s="189" t="str">
        <f t="shared" si="1544"/>
        <v>0m</v>
      </c>
      <c r="AQ345" s="189" t="str">
        <f t="shared" si="1545"/>
        <v>点</v>
      </c>
      <c r="AR345" s="164">
        <f t="shared" si="1546"/>
        <v>0</v>
      </c>
      <c r="AS345" s="144" t="str">
        <f t="shared" si="1547"/>
        <v/>
      </c>
      <c r="AT345" s="164">
        <f t="shared" si="1548"/>
        <v>0</v>
      </c>
      <c r="AU345" s="164">
        <f t="shared" si="1549"/>
        <v>0</v>
      </c>
      <c r="AV345" s="164">
        <f t="shared" si="1550"/>
        <v>0</v>
      </c>
      <c r="AW345" s="458"/>
      <c r="AX345" s="458"/>
      <c r="AY345" s="455"/>
      <c r="AZ345" s="575"/>
      <c r="BA345" s="145" t="str">
        <f t="shared" si="1526"/>
        <v/>
      </c>
      <c r="BB345" s="145" t="str">
        <f t="shared" si="1527"/>
        <v/>
      </c>
      <c r="BC345" s="145" t="str">
        <f t="shared" si="1528"/>
        <v/>
      </c>
      <c r="BD345" s="203" t="str">
        <f>IF(J345="","",COUNTIF($BC$14:BC345,BC345))</f>
        <v/>
      </c>
      <c r="BE345" s="1" t="str">
        <f t="shared" si="1551"/>
        <v/>
      </c>
      <c r="BF345" s="447"/>
      <c r="BG345" s="447"/>
      <c r="BH345" s="447"/>
      <c r="BI345" s="447"/>
      <c r="BJ345" s="447"/>
      <c r="BK345" s="449"/>
      <c r="BL345" s="447"/>
      <c r="BM345" s="447"/>
      <c r="BP345" s="449"/>
      <c r="BQ345" s="447"/>
      <c r="BR345" s="447"/>
      <c r="BS345" s="447"/>
      <c r="BT345" s="447"/>
      <c r="BU345" s="447"/>
      <c r="BV345" s="447"/>
    </row>
    <row r="346" spans="1:74" s="1" customFormat="1" ht="18" customHeight="1" thickBot="1">
      <c r="A346" s="524"/>
      <c r="B346" s="346" t="s">
        <v>32</v>
      </c>
      <c r="C346" s="347"/>
      <c r="D346" s="355"/>
      <c r="E346" s="355"/>
      <c r="F346" s="356"/>
      <c r="G346" s="555"/>
      <c r="H346" s="555"/>
      <c r="I346" s="348" t="s">
        <v>33</v>
      </c>
      <c r="J346" s="349"/>
      <c r="K346" s="340" t="str">
        <f>IF(J346&gt;0,VLOOKUP(J346,女子登録情報!$J$1:$K$22,2,0),"")</f>
        <v/>
      </c>
      <c r="L346" s="350" t="s">
        <v>34</v>
      </c>
      <c r="M346" s="351"/>
      <c r="N346" s="341" t="str">
        <f t="shared" si="1521"/>
        <v/>
      </c>
      <c r="O346" s="352"/>
      <c r="P346" s="567"/>
      <c r="Q346" s="568"/>
      <c r="R346" s="569"/>
      <c r="S346" s="558"/>
      <c r="T346" s="561"/>
      <c r="W346" s="168">
        <f t="shared" si="1530"/>
        <v>0</v>
      </c>
      <c r="X346" s="447"/>
      <c r="Y346" s="145" t="str">
        <f t="shared" si="1522"/>
        <v/>
      </c>
      <c r="Z346" s="145" t="str">
        <f t="shared" si="1523"/>
        <v/>
      </c>
      <c r="AA346" s="145" t="str">
        <f t="shared" si="1524"/>
        <v/>
      </c>
      <c r="AB346" s="145" t="str">
        <f t="shared" si="1525"/>
        <v/>
      </c>
      <c r="AC346" s="178">
        <f t="shared" si="1532"/>
        <v>0</v>
      </c>
      <c r="AD346" s="178" t="str">
        <f t="shared" si="1600"/>
        <v/>
      </c>
      <c r="AE346" s="145" t="str">
        <f t="shared" si="1534"/>
        <v/>
      </c>
      <c r="AF346" s="145" t="str">
        <f t="shared" si="1535"/>
        <v/>
      </c>
      <c r="AG346" s="182" t="str">
        <f t="shared" si="1536"/>
        <v/>
      </c>
      <c r="AH346" s="164">
        <f t="shared" si="1537"/>
        <v>0</v>
      </c>
      <c r="AJ346" s="164">
        <f t="shared" si="1538"/>
        <v>0</v>
      </c>
      <c r="AK346" s="164" t="str">
        <f t="shared" si="1539"/>
        <v>00000</v>
      </c>
      <c r="AL346" s="188" t="str">
        <f t="shared" si="1540"/>
        <v>0秒0</v>
      </c>
      <c r="AM346" s="189">
        <f t="shared" si="1541"/>
        <v>0</v>
      </c>
      <c r="AN346" s="189" t="str">
        <f t="shared" si="1542"/>
        <v>0</v>
      </c>
      <c r="AO346" s="189" t="str">
        <f t="shared" si="1543"/>
        <v>0</v>
      </c>
      <c r="AP346" s="189" t="str">
        <f t="shared" si="1544"/>
        <v>0m</v>
      </c>
      <c r="AQ346" s="189" t="str">
        <f t="shared" si="1545"/>
        <v>点</v>
      </c>
      <c r="AR346" s="164">
        <f t="shared" si="1546"/>
        <v>0</v>
      </c>
      <c r="AS346" s="144" t="str">
        <f t="shared" si="1547"/>
        <v/>
      </c>
      <c r="AT346" s="164">
        <f t="shared" si="1548"/>
        <v>0</v>
      </c>
      <c r="AU346" s="164">
        <f t="shared" si="1549"/>
        <v>0</v>
      </c>
      <c r="AV346" s="164">
        <f t="shared" si="1550"/>
        <v>0</v>
      </c>
      <c r="AW346" s="459"/>
      <c r="AX346" s="459"/>
      <c r="AY346" s="456"/>
      <c r="AZ346" s="576"/>
      <c r="BA346" s="145" t="str">
        <f t="shared" si="1526"/>
        <v/>
      </c>
      <c r="BB346" s="145" t="str">
        <f t="shared" si="1527"/>
        <v/>
      </c>
      <c r="BC346" s="145" t="str">
        <f t="shared" si="1528"/>
        <v/>
      </c>
      <c r="BD346" s="203" t="str">
        <f>IF(J346="","",COUNTIF($BC$14:BC346,BC346))</f>
        <v/>
      </c>
      <c r="BE346" s="1" t="str">
        <f t="shared" si="1551"/>
        <v/>
      </c>
      <c r="BF346" s="447"/>
      <c r="BG346" s="447"/>
      <c r="BH346" s="447"/>
      <c r="BI346" s="447"/>
      <c r="BJ346" s="447"/>
      <c r="BK346" s="450"/>
      <c r="BL346" s="447"/>
      <c r="BM346" s="447"/>
      <c r="BP346" s="450"/>
      <c r="BQ346" s="447"/>
      <c r="BR346" s="447"/>
      <c r="BS346" s="447"/>
      <c r="BT346" s="447"/>
      <c r="BU346" s="447"/>
      <c r="BV346" s="447"/>
    </row>
    <row r="347" spans="1:74" s="1" customFormat="1" ht="18" customHeight="1" thickTop="1" thickBot="1">
      <c r="A347" s="522">
        <v>112</v>
      </c>
      <c r="B347" s="570" t="s">
        <v>1224</v>
      </c>
      <c r="C347" s="572"/>
      <c r="D347" s="572" t="str">
        <f>IF(C347&gt;0,VLOOKUP(C347,女子登録情報!$A$1:$H$2000,3,0),"")</f>
        <v/>
      </c>
      <c r="E347" s="572" t="str">
        <f>IF(C347&gt;0,VLOOKUP(C347,女子登録情報!$A$1:$H$2000,4,0),"")</f>
        <v/>
      </c>
      <c r="F347" s="337" t="str">
        <f>IF(C347&gt;0,VLOOKUP(C347,女子登録情報!$A$1:$H$2000,8,0),"")</f>
        <v/>
      </c>
      <c r="G347" s="553" t="e">
        <f>IF(F348&gt;0,VLOOKUP(F348,女子登録情報!$M$2:$N$48,2,0),"")</f>
        <v>#N/A</v>
      </c>
      <c r="H347" s="553" t="str">
        <f t="shared" ref="H347" si="1601">IF(C347&gt;0,TEXT(C347,"100000000"),"000000000")</f>
        <v>000000000</v>
      </c>
      <c r="I347" s="338" t="s">
        <v>26</v>
      </c>
      <c r="J347" s="339"/>
      <c r="K347" s="340" t="str">
        <f>IF(J347&gt;0,VLOOKUP(J347,女子登録情報!$J$1:$K$22,2,0),"")</f>
        <v/>
      </c>
      <c r="L347" s="338" t="s">
        <v>29</v>
      </c>
      <c r="M347" s="185"/>
      <c r="N347" s="341" t="str">
        <f t="shared" si="1521"/>
        <v/>
      </c>
      <c r="O347" s="342"/>
      <c r="P347" s="540"/>
      <c r="Q347" s="541"/>
      <c r="R347" s="542"/>
      <c r="S347" s="556"/>
      <c r="T347" s="559"/>
      <c r="W347" s="168">
        <f t="shared" si="1530"/>
        <v>0</v>
      </c>
      <c r="X347" s="447" t="str">
        <f t="shared" ref="X347" si="1602">IF(C347="","",C347)</f>
        <v/>
      </c>
      <c r="Y347" s="145" t="str">
        <f t="shared" si="1522"/>
        <v/>
      </c>
      <c r="Z347" s="145" t="str">
        <f t="shared" si="1523"/>
        <v/>
      </c>
      <c r="AA347" s="145" t="str">
        <f t="shared" si="1524"/>
        <v/>
      </c>
      <c r="AB347" s="145" t="str">
        <f t="shared" si="1525"/>
        <v/>
      </c>
      <c r="AC347" s="178">
        <f t="shared" si="1532"/>
        <v>0</v>
      </c>
      <c r="AD347" s="178" t="str">
        <f t="shared" ref="AD347" si="1603">IF(D347="","",D347)</f>
        <v/>
      </c>
      <c r="AE347" s="145" t="str">
        <f t="shared" si="1534"/>
        <v/>
      </c>
      <c r="AF347" s="145" t="str">
        <f t="shared" si="1535"/>
        <v/>
      </c>
      <c r="AG347" s="182" t="str">
        <f t="shared" si="1536"/>
        <v/>
      </c>
      <c r="AH347" s="164">
        <f t="shared" si="1537"/>
        <v>0</v>
      </c>
      <c r="AJ347" s="164">
        <f t="shared" si="1538"/>
        <v>0</v>
      </c>
      <c r="AK347" s="164" t="str">
        <f t="shared" si="1539"/>
        <v>00000</v>
      </c>
      <c r="AL347" s="188" t="str">
        <f t="shared" si="1540"/>
        <v>0秒0</v>
      </c>
      <c r="AM347" s="189">
        <f t="shared" si="1541"/>
        <v>0</v>
      </c>
      <c r="AN347" s="189" t="str">
        <f t="shared" si="1542"/>
        <v>0</v>
      </c>
      <c r="AO347" s="189" t="str">
        <f t="shared" si="1543"/>
        <v>0</v>
      </c>
      <c r="AP347" s="189" t="str">
        <f t="shared" si="1544"/>
        <v>0m</v>
      </c>
      <c r="AQ347" s="189" t="str">
        <f t="shared" si="1545"/>
        <v>点</v>
      </c>
      <c r="AR347" s="164">
        <f t="shared" si="1546"/>
        <v>0</v>
      </c>
      <c r="AS347" s="144" t="str">
        <f t="shared" si="1547"/>
        <v/>
      </c>
      <c r="AT347" s="164">
        <f t="shared" si="1548"/>
        <v>0</v>
      </c>
      <c r="AU347" s="164">
        <f t="shared" si="1549"/>
        <v>0</v>
      </c>
      <c r="AV347" s="164">
        <f t="shared" si="1550"/>
        <v>0</v>
      </c>
      <c r="AW347" s="457">
        <f>IF(S347="",0,COUNTA($S$14:S349))</f>
        <v>0</v>
      </c>
      <c r="AX347" s="457">
        <f>IF(T347="",0,COUNTA($T$14:T349))</f>
        <v>0</v>
      </c>
      <c r="AY347" s="454">
        <f>IF(OR($K347="20200",$K348="20200",$K349="20200"),COUNTIF($K$14:K349,"20200"),0)</f>
        <v>0</v>
      </c>
      <c r="AZ347" s="574">
        <f>IF($AY347=0,0,INDEX($M347:$M349,MATCH("20200",$K347:$K349,0),1))</f>
        <v>0</v>
      </c>
      <c r="BA347" s="145" t="str">
        <f t="shared" si="1526"/>
        <v/>
      </c>
      <c r="BB347" s="145" t="str">
        <f t="shared" si="1527"/>
        <v/>
      </c>
      <c r="BC347" s="145" t="str">
        <f t="shared" si="1528"/>
        <v/>
      </c>
      <c r="BD347" s="203" t="str">
        <f>IF(J347="","",COUNTIF($BC$14:BC347,BC347))</f>
        <v/>
      </c>
      <c r="BE347" s="1" t="str">
        <f t="shared" si="1551"/>
        <v/>
      </c>
      <c r="BF347" s="447" t="str">
        <f>IF(D347="","",COUNTIF($AD$14:AD347,AD347))</f>
        <v/>
      </c>
      <c r="BG347" s="447">
        <f t="shared" ref="BG347" si="1604">IF(BF347=1,BF347,0)</f>
        <v>0</v>
      </c>
      <c r="BH347" s="447" t="str">
        <f t="shared" ref="BH347:BJ347" si="1605">IF(D347="","",$BL347)</f>
        <v/>
      </c>
      <c r="BI347" s="447" t="str">
        <f t="shared" si="1605"/>
        <v/>
      </c>
      <c r="BJ347" s="447" t="str">
        <f t="shared" si="1605"/>
        <v/>
      </c>
      <c r="BK347" s="448" t="str">
        <f t="shared" ref="BK347" si="1606">IFERROR(IF(G347="","",BL347),"")</f>
        <v/>
      </c>
      <c r="BL347" s="447">
        <v>112</v>
      </c>
      <c r="BM347" s="447">
        <f t="shared" ref="BM347" si="1607">IF(C347&gt;0,"",IF(COUNTIF(BH347:BK349,BL347)=4,"",1))</f>
        <v>1</v>
      </c>
      <c r="BP347" s="448" t="str">
        <f t="shared" ref="BP347" si="1608">IF(AD347="","",IF(AND(COUNTA(J347:J349)=0,COUNTA(S347:T349)=0),1,""))</f>
        <v/>
      </c>
      <c r="BQ347" s="447">
        <f t="shared" ref="BQ347" si="1609">IF(AND($AD347="",COUNTA(S347)&gt;0),1,0)</f>
        <v>0</v>
      </c>
      <c r="BR347" s="447">
        <f t="shared" ref="BR347" si="1610">IF(AND($AD347="",COUNTA(T347)&gt;0),1,0)</f>
        <v>0</v>
      </c>
      <c r="BS347" s="447" t="str">
        <f t="shared" ref="BS347" si="1611">D347&amp;"-"&amp;S347</f>
        <v>-</v>
      </c>
      <c r="BT347" s="447" t="str">
        <f>IF(S347="","",COUNTIF($BS$14:BS347,BS347))</f>
        <v/>
      </c>
      <c r="BU347" s="447" t="str">
        <f t="shared" ref="BU347" si="1612">D347&amp;"-"&amp;T347</f>
        <v>-</v>
      </c>
      <c r="BV347" s="447" t="str">
        <f>IF(T347="","",COUNTIF($BU$14:BU347,BU347))</f>
        <v/>
      </c>
    </row>
    <row r="348" spans="1:74" s="1" customFormat="1" ht="18" customHeight="1" thickBot="1">
      <c r="A348" s="523"/>
      <c r="B348" s="571"/>
      <c r="C348" s="573"/>
      <c r="D348" s="573"/>
      <c r="E348" s="573"/>
      <c r="F348" s="343" t="str">
        <f>IF(C347&gt;0,VLOOKUP(C347,女子登録情報!$A$1:$H$2000,5,0),"")</f>
        <v/>
      </c>
      <c r="G348" s="554"/>
      <c r="H348" s="554"/>
      <c r="I348" s="344" t="s">
        <v>30</v>
      </c>
      <c r="J348" s="339"/>
      <c r="K348" s="340" t="str">
        <f>IF(J348&gt;0,VLOOKUP(J348,女子登録情報!$J$1:$K$22,2,0),"")</f>
        <v/>
      </c>
      <c r="L348" s="344" t="s">
        <v>31</v>
      </c>
      <c r="M348" s="345"/>
      <c r="N348" s="341" t="str">
        <f t="shared" si="1521"/>
        <v/>
      </c>
      <c r="O348" s="342"/>
      <c r="P348" s="562"/>
      <c r="Q348" s="563"/>
      <c r="R348" s="564"/>
      <c r="S348" s="557"/>
      <c r="T348" s="560"/>
      <c r="W348" s="168">
        <f t="shared" si="1530"/>
        <v>0</v>
      </c>
      <c r="X348" s="447"/>
      <c r="Y348" s="145" t="str">
        <f t="shared" si="1522"/>
        <v/>
      </c>
      <c r="Z348" s="145" t="str">
        <f t="shared" si="1523"/>
        <v/>
      </c>
      <c r="AA348" s="145" t="str">
        <f t="shared" si="1524"/>
        <v/>
      </c>
      <c r="AB348" s="145" t="str">
        <f t="shared" si="1525"/>
        <v/>
      </c>
      <c r="AC348" s="178">
        <f t="shared" si="1532"/>
        <v>0</v>
      </c>
      <c r="AD348" s="178" t="str">
        <f t="shared" ref="AD348:AD349" si="1613">AD347</f>
        <v/>
      </c>
      <c r="AE348" s="145" t="str">
        <f t="shared" si="1534"/>
        <v/>
      </c>
      <c r="AF348" s="145" t="str">
        <f t="shared" si="1535"/>
        <v/>
      </c>
      <c r="AG348" s="182" t="str">
        <f t="shared" si="1536"/>
        <v/>
      </c>
      <c r="AH348" s="164">
        <f t="shared" si="1537"/>
        <v>0</v>
      </c>
      <c r="AJ348" s="164">
        <f t="shared" si="1538"/>
        <v>0</v>
      </c>
      <c r="AK348" s="164" t="str">
        <f t="shared" si="1539"/>
        <v>00000</v>
      </c>
      <c r="AL348" s="188" t="str">
        <f t="shared" si="1540"/>
        <v>0秒0</v>
      </c>
      <c r="AM348" s="189">
        <f t="shared" si="1541"/>
        <v>0</v>
      </c>
      <c r="AN348" s="189" t="str">
        <f t="shared" si="1542"/>
        <v>0</v>
      </c>
      <c r="AO348" s="189" t="str">
        <f t="shared" si="1543"/>
        <v>0</v>
      </c>
      <c r="AP348" s="189" t="str">
        <f t="shared" si="1544"/>
        <v>0m</v>
      </c>
      <c r="AQ348" s="189" t="str">
        <f t="shared" si="1545"/>
        <v>点</v>
      </c>
      <c r="AR348" s="164">
        <f t="shared" si="1546"/>
        <v>0</v>
      </c>
      <c r="AS348" s="144" t="str">
        <f t="shared" si="1547"/>
        <v/>
      </c>
      <c r="AT348" s="164">
        <f t="shared" si="1548"/>
        <v>0</v>
      </c>
      <c r="AU348" s="164">
        <f t="shared" si="1549"/>
        <v>0</v>
      </c>
      <c r="AV348" s="164">
        <f t="shared" si="1550"/>
        <v>0</v>
      </c>
      <c r="AW348" s="458"/>
      <c r="AX348" s="458"/>
      <c r="AY348" s="455"/>
      <c r="AZ348" s="575"/>
      <c r="BA348" s="145" t="str">
        <f t="shared" si="1526"/>
        <v/>
      </c>
      <c r="BB348" s="145" t="str">
        <f t="shared" si="1527"/>
        <v/>
      </c>
      <c r="BC348" s="145" t="str">
        <f t="shared" si="1528"/>
        <v/>
      </c>
      <c r="BD348" s="203" t="str">
        <f>IF(J348="","",COUNTIF($BC$14:BC348,BC348))</f>
        <v/>
      </c>
      <c r="BE348" s="1" t="str">
        <f t="shared" si="1551"/>
        <v/>
      </c>
      <c r="BF348" s="447"/>
      <c r="BG348" s="447"/>
      <c r="BH348" s="447"/>
      <c r="BI348" s="447"/>
      <c r="BJ348" s="447"/>
      <c r="BK348" s="449"/>
      <c r="BL348" s="447"/>
      <c r="BM348" s="447"/>
      <c r="BP348" s="449"/>
      <c r="BQ348" s="447"/>
      <c r="BR348" s="447"/>
      <c r="BS348" s="447"/>
      <c r="BT348" s="447"/>
      <c r="BU348" s="447"/>
      <c r="BV348" s="447"/>
    </row>
    <row r="349" spans="1:74" s="1" customFormat="1" ht="18" customHeight="1" thickBot="1">
      <c r="A349" s="524"/>
      <c r="B349" s="346" t="s">
        <v>32</v>
      </c>
      <c r="C349" s="347"/>
      <c r="D349" s="355"/>
      <c r="E349" s="355"/>
      <c r="F349" s="356"/>
      <c r="G349" s="555"/>
      <c r="H349" s="555"/>
      <c r="I349" s="348" t="s">
        <v>33</v>
      </c>
      <c r="J349" s="349"/>
      <c r="K349" s="340" t="str">
        <f>IF(J349&gt;0,VLOOKUP(J349,女子登録情報!$J$1:$K$22,2,0),"")</f>
        <v/>
      </c>
      <c r="L349" s="350" t="s">
        <v>34</v>
      </c>
      <c r="M349" s="351"/>
      <c r="N349" s="341" t="str">
        <f t="shared" si="1521"/>
        <v/>
      </c>
      <c r="O349" s="352"/>
      <c r="P349" s="567"/>
      <c r="Q349" s="568"/>
      <c r="R349" s="569"/>
      <c r="S349" s="558"/>
      <c r="T349" s="561"/>
      <c r="W349" s="168">
        <f t="shared" si="1530"/>
        <v>0</v>
      </c>
      <c r="X349" s="447"/>
      <c r="Y349" s="145" t="str">
        <f t="shared" si="1522"/>
        <v/>
      </c>
      <c r="Z349" s="145" t="str">
        <f t="shared" si="1523"/>
        <v/>
      </c>
      <c r="AA349" s="145" t="str">
        <f t="shared" si="1524"/>
        <v/>
      </c>
      <c r="AB349" s="145" t="str">
        <f t="shared" si="1525"/>
        <v/>
      </c>
      <c r="AC349" s="178">
        <f t="shared" si="1532"/>
        <v>0</v>
      </c>
      <c r="AD349" s="178" t="str">
        <f t="shared" si="1613"/>
        <v/>
      </c>
      <c r="AE349" s="145" t="str">
        <f t="shared" si="1534"/>
        <v/>
      </c>
      <c r="AF349" s="145" t="str">
        <f t="shared" si="1535"/>
        <v/>
      </c>
      <c r="AG349" s="182" t="str">
        <f t="shared" si="1536"/>
        <v/>
      </c>
      <c r="AH349" s="164">
        <f t="shared" si="1537"/>
        <v>0</v>
      </c>
      <c r="AJ349" s="164">
        <f t="shared" si="1538"/>
        <v>0</v>
      </c>
      <c r="AK349" s="164" t="str">
        <f t="shared" si="1539"/>
        <v>00000</v>
      </c>
      <c r="AL349" s="188" t="str">
        <f t="shared" si="1540"/>
        <v>0秒0</v>
      </c>
      <c r="AM349" s="189">
        <f t="shared" si="1541"/>
        <v>0</v>
      </c>
      <c r="AN349" s="189" t="str">
        <f t="shared" si="1542"/>
        <v>0</v>
      </c>
      <c r="AO349" s="189" t="str">
        <f t="shared" si="1543"/>
        <v>0</v>
      </c>
      <c r="AP349" s="189" t="str">
        <f t="shared" si="1544"/>
        <v>0m</v>
      </c>
      <c r="AQ349" s="189" t="str">
        <f t="shared" si="1545"/>
        <v>点</v>
      </c>
      <c r="AR349" s="164">
        <f t="shared" si="1546"/>
        <v>0</v>
      </c>
      <c r="AS349" s="144" t="str">
        <f t="shared" si="1547"/>
        <v/>
      </c>
      <c r="AT349" s="164">
        <f t="shared" si="1548"/>
        <v>0</v>
      </c>
      <c r="AU349" s="164">
        <f t="shared" si="1549"/>
        <v>0</v>
      </c>
      <c r="AV349" s="164">
        <f t="shared" si="1550"/>
        <v>0</v>
      </c>
      <c r="AW349" s="459"/>
      <c r="AX349" s="459"/>
      <c r="AY349" s="456"/>
      <c r="AZ349" s="576"/>
      <c r="BA349" s="145" t="str">
        <f t="shared" si="1526"/>
        <v/>
      </c>
      <c r="BB349" s="145" t="str">
        <f t="shared" si="1527"/>
        <v/>
      </c>
      <c r="BC349" s="145" t="str">
        <f t="shared" si="1528"/>
        <v/>
      </c>
      <c r="BD349" s="203" t="str">
        <f>IF(J349="","",COUNTIF($BC$14:BC349,BC349))</f>
        <v/>
      </c>
      <c r="BE349" s="1" t="str">
        <f t="shared" si="1551"/>
        <v/>
      </c>
      <c r="BF349" s="447"/>
      <c r="BG349" s="447"/>
      <c r="BH349" s="447"/>
      <c r="BI349" s="447"/>
      <c r="BJ349" s="447"/>
      <c r="BK349" s="450"/>
      <c r="BL349" s="447"/>
      <c r="BM349" s="447"/>
      <c r="BP349" s="450"/>
      <c r="BQ349" s="447"/>
      <c r="BR349" s="447"/>
      <c r="BS349" s="447"/>
      <c r="BT349" s="447"/>
      <c r="BU349" s="447"/>
      <c r="BV349" s="447"/>
    </row>
    <row r="350" spans="1:74" s="1" customFormat="1" ht="18" customHeight="1" thickTop="1" thickBot="1">
      <c r="A350" s="522">
        <v>113</v>
      </c>
      <c r="B350" s="570" t="s">
        <v>1224</v>
      </c>
      <c r="C350" s="572"/>
      <c r="D350" s="572" t="str">
        <f>IF(C350&gt;0,VLOOKUP(C350,女子登録情報!$A$1:$H$2000,3,0),"")</f>
        <v/>
      </c>
      <c r="E350" s="572" t="str">
        <f>IF(C350&gt;0,VLOOKUP(C350,女子登録情報!$A$1:$H$2000,4,0),"")</f>
        <v/>
      </c>
      <c r="F350" s="337" t="str">
        <f>IF(C350&gt;0,VLOOKUP(C350,女子登録情報!$A$1:$H$2000,8,0),"")</f>
        <v/>
      </c>
      <c r="G350" s="553" t="e">
        <f>IF(F351&gt;0,VLOOKUP(F351,女子登録情報!$M$2:$N$48,2,0),"")</f>
        <v>#N/A</v>
      </c>
      <c r="H350" s="553" t="str">
        <f t="shared" ref="H350" si="1614">IF(C350&gt;0,TEXT(C350,"100000000"),"000000000")</f>
        <v>000000000</v>
      </c>
      <c r="I350" s="338" t="s">
        <v>26</v>
      </c>
      <c r="J350" s="339"/>
      <c r="K350" s="340" t="str">
        <f>IF(J350&gt;0,VLOOKUP(J350,女子登録情報!$J$1:$K$22,2,0),"")</f>
        <v/>
      </c>
      <c r="L350" s="338" t="s">
        <v>29</v>
      </c>
      <c r="M350" s="185"/>
      <c r="N350" s="341" t="str">
        <f t="shared" si="1521"/>
        <v/>
      </c>
      <c r="O350" s="342"/>
      <c r="P350" s="540"/>
      <c r="Q350" s="541"/>
      <c r="R350" s="542"/>
      <c r="S350" s="556"/>
      <c r="T350" s="559"/>
      <c r="W350" s="168">
        <f t="shared" si="1530"/>
        <v>0</v>
      </c>
      <c r="X350" s="447" t="str">
        <f t="shared" ref="X350" si="1615">IF(C350="","",C350)</f>
        <v/>
      </c>
      <c r="Y350" s="145" t="str">
        <f t="shared" si="1522"/>
        <v/>
      </c>
      <c r="Z350" s="145" t="str">
        <f t="shared" si="1523"/>
        <v/>
      </c>
      <c r="AA350" s="145" t="str">
        <f t="shared" si="1524"/>
        <v/>
      </c>
      <c r="AB350" s="145" t="str">
        <f t="shared" si="1525"/>
        <v/>
      </c>
      <c r="AC350" s="178">
        <f t="shared" si="1532"/>
        <v>0</v>
      </c>
      <c r="AD350" s="178" t="str">
        <f t="shared" ref="AD350" si="1616">IF(D350="","",D350)</f>
        <v/>
      </c>
      <c r="AE350" s="145" t="str">
        <f t="shared" si="1534"/>
        <v/>
      </c>
      <c r="AF350" s="145" t="str">
        <f t="shared" si="1535"/>
        <v/>
      </c>
      <c r="AG350" s="182" t="str">
        <f t="shared" si="1536"/>
        <v/>
      </c>
      <c r="AH350" s="164">
        <f t="shared" si="1537"/>
        <v>0</v>
      </c>
      <c r="AJ350" s="164">
        <f t="shared" si="1538"/>
        <v>0</v>
      </c>
      <c r="AK350" s="164" t="str">
        <f t="shared" si="1539"/>
        <v>00000</v>
      </c>
      <c r="AL350" s="188" t="str">
        <f t="shared" si="1540"/>
        <v>0秒0</v>
      </c>
      <c r="AM350" s="189">
        <f t="shared" si="1541"/>
        <v>0</v>
      </c>
      <c r="AN350" s="189" t="str">
        <f t="shared" si="1542"/>
        <v>0</v>
      </c>
      <c r="AO350" s="189" t="str">
        <f t="shared" si="1543"/>
        <v>0</v>
      </c>
      <c r="AP350" s="189" t="str">
        <f t="shared" si="1544"/>
        <v>0m</v>
      </c>
      <c r="AQ350" s="189" t="str">
        <f t="shared" si="1545"/>
        <v>点</v>
      </c>
      <c r="AR350" s="164">
        <f t="shared" si="1546"/>
        <v>0</v>
      </c>
      <c r="AS350" s="144" t="str">
        <f t="shared" si="1547"/>
        <v/>
      </c>
      <c r="AT350" s="164">
        <f t="shared" si="1548"/>
        <v>0</v>
      </c>
      <c r="AU350" s="164">
        <f t="shared" si="1549"/>
        <v>0</v>
      </c>
      <c r="AV350" s="164">
        <f t="shared" si="1550"/>
        <v>0</v>
      </c>
      <c r="AW350" s="457">
        <f>IF(S350="",0,COUNTA($S$14:S352))</f>
        <v>0</v>
      </c>
      <c r="AX350" s="457">
        <f>IF(T350="",0,COUNTA($T$14:T352))</f>
        <v>0</v>
      </c>
      <c r="AY350" s="454">
        <f>IF(OR($K350="20200",$K351="20200",$K352="20200"),COUNTIF($K$14:K352,"20200"),0)</f>
        <v>0</v>
      </c>
      <c r="AZ350" s="574">
        <f>IF($AY350=0,0,INDEX($M350:$M352,MATCH("20200",$K350:$K352,0),1))</f>
        <v>0</v>
      </c>
      <c r="BA350" s="145" t="str">
        <f t="shared" si="1526"/>
        <v/>
      </c>
      <c r="BB350" s="145" t="str">
        <f t="shared" si="1527"/>
        <v/>
      </c>
      <c r="BC350" s="145" t="str">
        <f t="shared" si="1528"/>
        <v/>
      </c>
      <c r="BD350" s="203" t="str">
        <f>IF(J350="","",COUNTIF($BC$14:BC350,BC350))</f>
        <v/>
      </c>
      <c r="BE350" s="1" t="str">
        <f t="shared" si="1551"/>
        <v/>
      </c>
      <c r="BF350" s="447" t="str">
        <f>IF(D350="","",COUNTIF($AD$14:AD350,AD350))</f>
        <v/>
      </c>
      <c r="BG350" s="447">
        <f t="shared" ref="BG350" si="1617">IF(BF350=1,BF350,0)</f>
        <v>0</v>
      </c>
      <c r="BH350" s="447" t="str">
        <f t="shared" ref="BH350:BJ350" si="1618">IF(D350="","",$BL350)</f>
        <v/>
      </c>
      <c r="BI350" s="447" t="str">
        <f t="shared" si="1618"/>
        <v/>
      </c>
      <c r="BJ350" s="447" t="str">
        <f t="shared" si="1618"/>
        <v/>
      </c>
      <c r="BK350" s="448" t="str">
        <f t="shared" ref="BK350" si="1619">IFERROR(IF(G350="","",BL350),"")</f>
        <v/>
      </c>
      <c r="BL350" s="447">
        <v>113</v>
      </c>
      <c r="BM350" s="447">
        <f t="shared" ref="BM350" si="1620">IF(C350&gt;0,"",IF(COUNTIF(BH350:BK352,BL350)=4,"",1))</f>
        <v>1</v>
      </c>
      <c r="BP350" s="448" t="str">
        <f t="shared" ref="BP350" si="1621">IF(AD350="","",IF(AND(COUNTA(J350:J352)=0,COUNTA(S350:T352)=0),1,""))</f>
        <v/>
      </c>
      <c r="BQ350" s="447">
        <f t="shared" ref="BQ350" si="1622">IF(AND($AD350="",COUNTA(S350)&gt;0),1,0)</f>
        <v>0</v>
      </c>
      <c r="BR350" s="447">
        <f t="shared" ref="BR350" si="1623">IF(AND($AD350="",COUNTA(T350)&gt;0),1,0)</f>
        <v>0</v>
      </c>
      <c r="BS350" s="447" t="str">
        <f t="shared" ref="BS350" si="1624">D350&amp;"-"&amp;S350</f>
        <v>-</v>
      </c>
      <c r="BT350" s="447" t="str">
        <f>IF(S350="","",COUNTIF($BS$14:BS350,BS350))</f>
        <v/>
      </c>
      <c r="BU350" s="447" t="str">
        <f t="shared" ref="BU350" si="1625">D350&amp;"-"&amp;T350</f>
        <v>-</v>
      </c>
      <c r="BV350" s="447" t="str">
        <f>IF(T350="","",COUNTIF($BU$14:BU350,BU350))</f>
        <v/>
      </c>
    </row>
    <row r="351" spans="1:74" s="1" customFormat="1" ht="18" customHeight="1" thickBot="1">
      <c r="A351" s="523"/>
      <c r="B351" s="571"/>
      <c r="C351" s="573"/>
      <c r="D351" s="573"/>
      <c r="E351" s="573"/>
      <c r="F351" s="343" t="str">
        <f>IF(C350&gt;0,VLOOKUP(C350,女子登録情報!$A$1:$H$2000,5,0),"")</f>
        <v/>
      </c>
      <c r="G351" s="554"/>
      <c r="H351" s="554"/>
      <c r="I351" s="344" t="s">
        <v>30</v>
      </c>
      <c r="J351" s="339"/>
      <c r="K351" s="340" t="str">
        <f>IF(J351&gt;0,VLOOKUP(J351,女子登録情報!$J$1:$K$22,2,0),"")</f>
        <v/>
      </c>
      <c r="L351" s="344" t="s">
        <v>31</v>
      </c>
      <c r="M351" s="345"/>
      <c r="N351" s="341" t="str">
        <f t="shared" si="1521"/>
        <v/>
      </c>
      <c r="O351" s="342"/>
      <c r="P351" s="562"/>
      <c r="Q351" s="563"/>
      <c r="R351" s="564"/>
      <c r="S351" s="557"/>
      <c r="T351" s="560"/>
      <c r="W351" s="168">
        <f t="shared" si="1530"/>
        <v>0</v>
      </c>
      <c r="X351" s="447"/>
      <c r="Y351" s="145" t="str">
        <f t="shared" si="1522"/>
        <v/>
      </c>
      <c r="Z351" s="145" t="str">
        <f t="shared" si="1523"/>
        <v/>
      </c>
      <c r="AA351" s="145" t="str">
        <f t="shared" si="1524"/>
        <v/>
      </c>
      <c r="AB351" s="145" t="str">
        <f t="shared" si="1525"/>
        <v/>
      </c>
      <c r="AC351" s="178">
        <f t="shared" si="1532"/>
        <v>0</v>
      </c>
      <c r="AD351" s="178" t="str">
        <f t="shared" ref="AD351:AD352" si="1626">AD350</f>
        <v/>
      </c>
      <c r="AE351" s="145" t="str">
        <f t="shared" si="1534"/>
        <v/>
      </c>
      <c r="AF351" s="145" t="str">
        <f t="shared" si="1535"/>
        <v/>
      </c>
      <c r="AG351" s="182" t="str">
        <f t="shared" si="1536"/>
        <v/>
      </c>
      <c r="AH351" s="164">
        <f t="shared" si="1537"/>
        <v>0</v>
      </c>
      <c r="AJ351" s="164">
        <f t="shared" si="1538"/>
        <v>0</v>
      </c>
      <c r="AK351" s="164" t="str">
        <f t="shared" si="1539"/>
        <v>00000</v>
      </c>
      <c r="AL351" s="188" t="str">
        <f t="shared" si="1540"/>
        <v>0秒0</v>
      </c>
      <c r="AM351" s="189">
        <f t="shared" si="1541"/>
        <v>0</v>
      </c>
      <c r="AN351" s="189" t="str">
        <f t="shared" si="1542"/>
        <v>0</v>
      </c>
      <c r="AO351" s="189" t="str">
        <f t="shared" si="1543"/>
        <v>0</v>
      </c>
      <c r="AP351" s="189" t="str">
        <f t="shared" si="1544"/>
        <v>0m</v>
      </c>
      <c r="AQ351" s="189" t="str">
        <f t="shared" si="1545"/>
        <v>点</v>
      </c>
      <c r="AR351" s="164">
        <f t="shared" si="1546"/>
        <v>0</v>
      </c>
      <c r="AS351" s="144" t="str">
        <f t="shared" si="1547"/>
        <v/>
      </c>
      <c r="AT351" s="164">
        <f t="shared" si="1548"/>
        <v>0</v>
      </c>
      <c r="AU351" s="164">
        <f t="shared" si="1549"/>
        <v>0</v>
      </c>
      <c r="AV351" s="164">
        <f t="shared" si="1550"/>
        <v>0</v>
      </c>
      <c r="AW351" s="458"/>
      <c r="AX351" s="458"/>
      <c r="AY351" s="455"/>
      <c r="AZ351" s="575"/>
      <c r="BA351" s="145" t="str">
        <f t="shared" si="1526"/>
        <v/>
      </c>
      <c r="BB351" s="145" t="str">
        <f t="shared" si="1527"/>
        <v/>
      </c>
      <c r="BC351" s="145" t="str">
        <f t="shared" si="1528"/>
        <v/>
      </c>
      <c r="BD351" s="203" t="str">
        <f>IF(J351="","",COUNTIF($BC$14:BC351,BC351))</f>
        <v/>
      </c>
      <c r="BE351" s="1" t="str">
        <f t="shared" si="1551"/>
        <v/>
      </c>
      <c r="BF351" s="447"/>
      <c r="BG351" s="447"/>
      <c r="BH351" s="447"/>
      <c r="BI351" s="447"/>
      <c r="BJ351" s="447"/>
      <c r="BK351" s="449"/>
      <c r="BL351" s="447"/>
      <c r="BM351" s="447"/>
      <c r="BP351" s="449"/>
      <c r="BQ351" s="447"/>
      <c r="BR351" s="447"/>
      <c r="BS351" s="447"/>
      <c r="BT351" s="447"/>
      <c r="BU351" s="447"/>
      <c r="BV351" s="447"/>
    </row>
    <row r="352" spans="1:74" s="1" customFormat="1" ht="18" customHeight="1" thickBot="1">
      <c r="A352" s="524"/>
      <c r="B352" s="346" t="s">
        <v>32</v>
      </c>
      <c r="C352" s="347"/>
      <c r="D352" s="355"/>
      <c r="E352" s="355"/>
      <c r="F352" s="356"/>
      <c r="G352" s="555"/>
      <c r="H352" s="555"/>
      <c r="I352" s="348" t="s">
        <v>33</v>
      </c>
      <c r="J352" s="349"/>
      <c r="K352" s="340" t="str">
        <f>IF(J352&gt;0,VLOOKUP(J352,女子登録情報!$J$1:$K$22,2,0),"")</f>
        <v/>
      </c>
      <c r="L352" s="350" t="s">
        <v>34</v>
      </c>
      <c r="M352" s="351"/>
      <c r="N352" s="341" t="str">
        <f t="shared" si="1521"/>
        <v/>
      </c>
      <c r="O352" s="352"/>
      <c r="P352" s="567"/>
      <c r="Q352" s="568"/>
      <c r="R352" s="569"/>
      <c r="S352" s="558"/>
      <c r="T352" s="561"/>
      <c r="W352" s="168">
        <f t="shared" si="1530"/>
        <v>0</v>
      </c>
      <c r="X352" s="447"/>
      <c r="Y352" s="145" t="str">
        <f t="shared" si="1522"/>
        <v/>
      </c>
      <c r="Z352" s="145" t="str">
        <f t="shared" si="1523"/>
        <v/>
      </c>
      <c r="AA352" s="145" t="str">
        <f t="shared" si="1524"/>
        <v/>
      </c>
      <c r="AB352" s="145" t="str">
        <f t="shared" si="1525"/>
        <v/>
      </c>
      <c r="AC352" s="178">
        <f t="shared" si="1532"/>
        <v>0</v>
      </c>
      <c r="AD352" s="178" t="str">
        <f t="shared" si="1626"/>
        <v/>
      </c>
      <c r="AE352" s="145" t="str">
        <f t="shared" si="1534"/>
        <v/>
      </c>
      <c r="AF352" s="145" t="str">
        <f t="shared" si="1535"/>
        <v/>
      </c>
      <c r="AG352" s="182" t="str">
        <f t="shared" si="1536"/>
        <v/>
      </c>
      <c r="AH352" s="164">
        <f t="shared" si="1537"/>
        <v>0</v>
      </c>
      <c r="AJ352" s="164">
        <f t="shared" si="1538"/>
        <v>0</v>
      </c>
      <c r="AK352" s="164" t="str">
        <f t="shared" si="1539"/>
        <v>00000</v>
      </c>
      <c r="AL352" s="188" t="str">
        <f t="shared" si="1540"/>
        <v>0秒0</v>
      </c>
      <c r="AM352" s="189">
        <f t="shared" si="1541"/>
        <v>0</v>
      </c>
      <c r="AN352" s="189" t="str">
        <f t="shared" si="1542"/>
        <v>0</v>
      </c>
      <c r="AO352" s="189" t="str">
        <f t="shared" si="1543"/>
        <v>0</v>
      </c>
      <c r="AP352" s="189" t="str">
        <f t="shared" si="1544"/>
        <v>0m</v>
      </c>
      <c r="AQ352" s="189" t="str">
        <f t="shared" si="1545"/>
        <v>点</v>
      </c>
      <c r="AR352" s="164">
        <f t="shared" si="1546"/>
        <v>0</v>
      </c>
      <c r="AS352" s="144" t="str">
        <f t="shared" si="1547"/>
        <v/>
      </c>
      <c r="AT352" s="164">
        <f t="shared" si="1548"/>
        <v>0</v>
      </c>
      <c r="AU352" s="164">
        <f t="shared" si="1549"/>
        <v>0</v>
      </c>
      <c r="AV352" s="164">
        <f t="shared" si="1550"/>
        <v>0</v>
      </c>
      <c r="AW352" s="459"/>
      <c r="AX352" s="459"/>
      <c r="AY352" s="456"/>
      <c r="AZ352" s="576"/>
      <c r="BA352" s="145" t="str">
        <f t="shared" si="1526"/>
        <v/>
      </c>
      <c r="BB352" s="145" t="str">
        <f t="shared" si="1527"/>
        <v/>
      </c>
      <c r="BC352" s="145" t="str">
        <f t="shared" si="1528"/>
        <v/>
      </c>
      <c r="BD352" s="203" t="str">
        <f>IF(J352="","",COUNTIF($BC$14:BC352,BC352))</f>
        <v/>
      </c>
      <c r="BE352" s="1" t="str">
        <f t="shared" si="1551"/>
        <v/>
      </c>
      <c r="BF352" s="447"/>
      <c r="BG352" s="447"/>
      <c r="BH352" s="447"/>
      <c r="BI352" s="447"/>
      <c r="BJ352" s="447"/>
      <c r="BK352" s="450"/>
      <c r="BL352" s="447"/>
      <c r="BM352" s="447"/>
      <c r="BP352" s="450"/>
      <c r="BQ352" s="447"/>
      <c r="BR352" s="447"/>
      <c r="BS352" s="447"/>
      <c r="BT352" s="447"/>
      <c r="BU352" s="447"/>
      <c r="BV352" s="447"/>
    </row>
    <row r="353" spans="1:74" s="1" customFormat="1" ht="18" customHeight="1" thickTop="1" thickBot="1">
      <c r="A353" s="522">
        <v>114</v>
      </c>
      <c r="B353" s="570" t="s">
        <v>1224</v>
      </c>
      <c r="C353" s="572"/>
      <c r="D353" s="572" t="str">
        <f>IF(C353&gt;0,VLOOKUP(C353,女子登録情報!$A$1:$H$2000,3,0),"")</f>
        <v/>
      </c>
      <c r="E353" s="572" t="str">
        <f>IF(C353&gt;0,VLOOKUP(C353,女子登録情報!$A$1:$H$2000,4,0),"")</f>
        <v/>
      </c>
      <c r="F353" s="337" t="str">
        <f>IF(C353&gt;0,VLOOKUP(C353,女子登録情報!$A$1:$H$2000,8,0),"")</f>
        <v/>
      </c>
      <c r="G353" s="553" t="e">
        <f>IF(F354&gt;0,VLOOKUP(F354,女子登録情報!$M$2:$N$48,2,0),"")</f>
        <v>#N/A</v>
      </c>
      <c r="H353" s="553" t="str">
        <f t="shared" ref="H353" si="1627">IF(C353&gt;0,TEXT(C353,"100000000"),"000000000")</f>
        <v>000000000</v>
      </c>
      <c r="I353" s="338" t="s">
        <v>26</v>
      </c>
      <c r="J353" s="339"/>
      <c r="K353" s="340" t="str">
        <f>IF(J353&gt;0,VLOOKUP(J353,女子登録情報!$J$1:$K$22,2,0),"")</f>
        <v/>
      </c>
      <c r="L353" s="338" t="s">
        <v>29</v>
      </c>
      <c r="M353" s="185"/>
      <c r="N353" s="341" t="str">
        <f t="shared" si="1521"/>
        <v/>
      </c>
      <c r="O353" s="342"/>
      <c r="P353" s="540"/>
      <c r="Q353" s="541"/>
      <c r="R353" s="542"/>
      <c r="S353" s="556"/>
      <c r="T353" s="559"/>
      <c r="W353" s="168">
        <f t="shared" si="1530"/>
        <v>0</v>
      </c>
      <c r="X353" s="447" t="str">
        <f t="shared" ref="X353" si="1628">IF(C353="","",C353)</f>
        <v/>
      </c>
      <c r="Y353" s="145" t="str">
        <f t="shared" si="1522"/>
        <v/>
      </c>
      <c r="Z353" s="145" t="str">
        <f t="shared" si="1523"/>
        <v/>
      </c>
      <c r="AA353" s="145" t="str">
        <f t="shared" si="1524"/>
        <v/>
      </c>
      <c r="AB353" s="145" t="str">
        <f t="shared" si="1525"/>
        <v/>
      </c>
      <c r="AC353" s="178">
        <f t="shared" si="1532"/>
        <v>0</v>
      </c>
      <c r="AD353" s="178" t="str">
        <f t="shared" ref="AD353" si="1629">IF(D353="","",D353)</f>
        <v/>
      </c>
      <c r="AE353" s="145" t="str">
        <f t="shared" si="1534"/>
        <v/>
      </c>
      <c r="AF353" s="145" t="str">
        <f t="shared" si="1535"/>
        <v/>
      </c>
      <c r="AG353" s="182" t="str">
        <f t="shared" si="1536"/>
        <v/>
      </c>
      <c r="AH353" s="164">
        <f t="shared" si="1537"/>
        <v>0</v>
      </c>
      <c r="AJ353" s="164">
        <f t="shared" si="1538"/>
        <v>0</v>
      </c>
      <c r="AK353" s="164" t="str">
        <f t="shared" si="1539"/>
        <v>00000</v>
      </c>
      <c r="AL353" s="188" t="str">
        <f t="shared" si="1540"/>
        <v>0秒0</v>
      </c>
      <c r="AM353" s="189">
        <f t="shared" si="1541"/>
        <v>0</v>
      </c>
      <c r="AN353" s="189" t="str">
        <f t="shared" si="1542"/>
        <v>0</v>
      </c>
      <c r="AO353" s="189" t="str">
        <f t="shared" si="1543"/>
        <v>0</v>
      </c>
      <c r="AP353" s="189" t="str">
        <f t="shared" si="1544"/>
        <v>0m</v>
      </c>
      <c r="AQ353" s="189" t="str">
        <f t="shared" si="1545"/>
        <v>点</v>
      </c>
      <c r="AR353" s="164">
        <f t="shared" si="1546"/>
        <v>0</v>
      </c>
      <c r="AS353" s="144" t="str">
        <f t="shared" si="1547"/>
        <v/>
      </c>
      <c r="AT353" s="164">
        <f t="shared" si="1548"/>
        <v>0</v>
      </c>
      <c r="AU353" s="164">
        <f t="shared" si="1549"/>
        <v>0</v>
      </c>
      <c r="AV353" s="164">
        <f t="shared" si="1550"/>
        <v>0</v>
      </c>
      <c r="AW353" s="457">
        <f>IF(S353="",0,COUNTA($S$14:S355))</f>
        <v>0</v>
      </c>
      <c r="AX353" s="457">
        <f>IF(T353="",0,COUNTA($T$14:T355))</f>
        <v>0</v>
      </c>
      <c r="AY353" s="454">
        <f>IF(OR($K353="20200",$K354="20200",$K355="20200"),COUNTIF($K$14:K355,"20200"),0)</f>
        <v>0</v>
      </c>
      <c r="AZ353" s="574">
        <f>IF($AY353=0,0,INDEX($M353:$M355,MATCH("20200",$K353:$K355,0),1))</f>
        <v>0</v>
      </c>
      <c r="BA353" s="145" t="str">
        <f t="shared" si="1526"/>
        <v/>
      </c>
      <c r="BB353" s="145" t="str">
        <f t="shared" si="1527"/>
        <v/>
      </c>
      <c r="BC353" s="145" t="str">
        <f t="shared" si="1528"/>
        <v/>
      </c>
      <c r="BD353" s="203" t="str">
        <f>IF(J353="","",COUNTIF($BC$14:BC353,BC353))</f>
        <v/>
      </c>
      <c r="BE353" s="1" t="str">
        <f t="shared" si="1551"/>
        <v/>
      </c>
      <c r="BF353" s="447" t="str">
        <f>IF(D353="","",COUNTIF($AD$14:AD353,AD353))</f>
        <v/>
      </c>
      <c r="BG353" s="447">
        <f t="shared" ref="BG353" si="1630">IF(BF353=1,BF353,0)</f>
        <v>0</v>
      </c>
      <c r="BH353" s="447" t="str">
        <f t="shared" ref="BH353:BJ353" si="1631">IF(D353="","",$BL353)</f>
        <v/>
      </c>
      <c r="BI353" s="447" t="str">
        <f t="shared" si="1631"/>
        <v/>
      </c>
      <c r="BJ353" s="447" t="str">
        <f t="shared" si="1631"/>
        <v/>
      </c>
      <c r="BK353" s="448" t="str">
        <f t="shared" ref="BK353" si="1632">IFERROR(IF(G353="","",BL353),"")</f>
        <v/>
      </c>
      <c r="BL353" s="447">
        <v>114</v>
      </c>
      <c r="BM353" s="447">
        <f t="shared" ref="BM353" si="1633">IF(C353&gt;0,"",IF(COUNTIF(BH353:BK355,BL353)=4,"",1))</f>
        <v>1</v>
      </c>
      <c r="BP353" s="448" t="str">
        <f t="shared" ref="BP353" si="1634">IF(AD353="","",IF(AND(COUNTA(J353:J355)=0,COUNTA(S353:T355)=0),1,""))</f>
        <v/>
      </c>
      <c r="BQ353" s="447">
        <f t="shared" ref="BQ353" si="1635">IF(AND($AD353="",COUNTA(S353)&gt;0),1,0)</f>
        <v>0</v>
      </c>
      <c r="BR353" s="447">
        <f t="shared" ref="BR353" si="1636">IF(AND($AD353="",COUNTA(T353)&gt;0),1,0)</f>
        <v>0</v>
      </c>
      <c r="BS353" s="447" t="str">
        <f t="shared" ref="BS353" si="1637">D353&amp;"-"&amp;S353</f>
        <v>-</v>
      </c>
      <c r="BT353" s="447" t="str">
        <f>IF(S353="","",COUNTIF($BS$14:BS353,BS353))</f>
        <v/>
      </c>
      <c r="BU353" s="447" t="str">
        <f t="shared" ref="BU353" si="1638">D353&amp;"-"&amp;T353</f>
        <v>-</v>
      </c>
      <c r="BV353" s="447" t="str">
        <f>IF(T353="","",COUNTIF($BU$14:BU353,BU353))</f>
        <v/>
      </c>
    </row>
    <row r="354" spans="1:74" s="1" customFormat="1" ht="18" customHeight="1" thickBot="1">
      <c r="A354" s="523"/>
      <c r="B354" s="571"/>
      <c r="C354" s="573"/>
      <c r="D354" s="573"/>
      <c r="E354" s="573"/>
      <c r="F354" s="343" t="str">
        <f>IF(C353&gt;0,VLOOKUP(C353,女子登録情報!$A$1:$H$2000,5,0),"")</f>
        <v/>
      </c>
      <c r="G354" s="554"/>
      <c r="H354" s="554"/>
      <c r="I354" s="344" t="s">
        <v>30</v>
      </c>
      <c r="J354" s="339"/>
      <c r="K354" s="340" t="str">
        <f>IF(J354&gt;0,VLOOKUP(J354,女子登録情報!$J$1:$K$22,2,0),"")</f>
        <v/>
      </c>
      <c r="L354" s="344" t="s">
        <v>31</v>
      </c>
      <c r="M354" s="345"/>
      <c r="N354" s="341" t="str">
        <f t="shared" si="1521"/>
        <v/>
      </c>
      <c r="O354" s="342"/>
      <c r="P354" s="562"/>
      <c r="Q354" s="563"/>
      <c r="R354" s="564"/>
      <c r="S354" s="557"/>
      <c r="T354" s="560"/>
      <c r="W354" s="168">
        <f t="shared" si="1530"/>
        <v>0</v>
      </c>
      <c r="X354" s="447"/>
      <c r="Y354" s="145" t="str">
        <f t="shared" si="1522"/>
        <v/>
      </c>
      <c r="Z354" s="145" t="str">
        <f t="shared" si="1523"/>
        <v/>
      </c>
      <c r="AA354" s="145" t="str">
        <f t="shared" si="1524"/>
        <v/>
      </c>
      <c r="AB354" s="145" t="str">
        <f t="shared" si="1525"/>
        <v/>
      </c>
      <c r="AC354" s="178">
        <f t="shared" si="1532"/>
        <v>0</v>
      </c>
      <c r="AD354" s="178" t="str">
        <f t="shared" ref="AD354:AD355" si="1639">AD353</f>
        <v/>
      </c>
      <c r="AE354" s="145" t="str">
        <f t="shared" si="1534"/>
        <v/>
      </c>
      <c r="AF354" s="145" t="str">
        <f t="shared" si="1535"/>
        <v/>
      </c>
      <c r="AG354" s="182" t="str">
        <f t="shared" si="1536"/>
        <v/>
      </c>
      <c r="AH354" s="164">
        <f t="shared" si="1537"/>
        <v>0</v>
      </c>
      <c r="AJ354" s="164">
        <f t="shared" si="1538"/>
        <v>0</v>
      </c>
      <c r="AK354" s="164" t="str">
        <f t="shared" si="1539"/>
        <v>00000</v>
      </c>
      <c r="AL354" s="188" t="str">
        <f t="shared" si="1540"/>
        <v>0秒0</v>
      </c>
      <c r="AM354" s="189">
        <f t="shared" si="1541"/>
        <v>0</v>
      </c>
      <c r="AN354" s="189" t="str">
        <f t="shared" si="1542"/>
        <v>0</v>
      </c>
      <c r="AO354" s="189" t="str">
        <f t="shared" si="1543"/>
        <v>0</v>
      </c>
      <c r="AP354" s="189" t="str">
        <f t="shared" si="1544"/>
        <v>0m</v>
      </c>
      <c r="AQ354" s="189" t="str">
        <f t="shared" si="1545"/>
        <v>点</v>
      </c>
      <c r="AR354" s="164">
        <f t="shared" si="1546"/>
        <v>0</v>
      </c>
      <c r="AS354" s="144" t="str">
        <f t="shared" si="1547"/>
        <v/>
      </c>
      <c r="AT354" s="164">
        <f t="shared" si="1548"/>
        <v>0</v>
      </c>
      <c r="AU354" s="164">
        <f t="shared" si="1549"/>
        <v>0</v>
      </c>
      <c r="AV354" s="164">
        <f t="shared" si="1550"/>
        <v>0</v>
      </c>
      <c r="AW354" s="458"/>
      <c r="AX354" s="458"/>
      <c r="AY354" s="455"/>
      <c r="AZ354" s="575"/>
      <c r="BA354" s="145" t="str">
        <f t="shared" si="1526"/>
        <v/>
      </c>
      <c r="BB354" s="145" t="str">
        <f t="shared" si="1527"/>
        <v/>
      </c>
      <c r="BC354" s="145" t="str">
        <f t="shared" si="1528"/>
        <v/>
      </c>
      <c r="BD354" s="203" t="str">
        <f>IF(J354="","",COUNTIF($BC$14:BC354,BC354))</f>
        <v/>
      </c>
      <c r="BE354" s="1" t="str">
        <f t="shared" si="1551"/>
        <v/>
      </c>
      <c r="BF354" s="447"/>
      <c r="BG354" s="447"/>
      <c r="BH354" s="447"/>
      <c r="BI354" s="447"/>
      <c r="BJ354" s="447"/>
      <c r="BK354" s="449"/>
      <c r="BL354" s="447"/>
      <c r="BM354" s="447"/>
      <c r="BP354" s="449"/>
      <c r="BQ354" s="447"/>
      <c r="BR354" s="447"/>
      <c r="BS354" s="447"/>
      <c r="BT354" s="447"/>
      <c r="BU354" s="447"/>
      <c r="BV354" s="447"/>
    </row>
    <row r="355" spans="1:74" s="1" customFormat="1" ht="18" customHeight="1" thickBot="1">
      <c r="A355" s="524"/>
      <c r="B355" s="346" t="s">
        <v>32</v>
      </c>
      <c r="C355" s="347"/>
      <c r="D355" s="355"/>
      <c r="E355" s="355"/>
      <c r="F355" s="356"/>
      <c r="G355" s="555"/>
      <c r="H355" s="555"/>
      <c r="I355" s="348" t="s">
        <v>33</v>
      </c>
      <c r="J355" s="349"/>
      <c r="K355" s="340" t="str">
        <f>IF(J355&gt;0,VLOOKUP(J355,女子登録情報!$J$1:$K$22,2,0),"")</f>
        <v/>
      </c>
      <c r="L355" s="350" t="s">
        <v>34</v>
      </c>
      <c r="M355" s="351"/>
      <c r="N355" s="341" t="str">
        <f t="shared" si="1521"/>
        <v/>
      </c>
      <c r="O355" s="352"/>
      <c r="P355" s="567"/>
      <c r="Q355" s="568"/>
      <c r="R355" s="569"/>
      <c r="S355" s="558"/>
      <c r="T355" s="561"/>
      <c r="W355" s="168">
        <f t="shared" si="1530"/>
        <v>0</v>
      </c>
      <c r="X355" s="447"/>
      <c r="Y355" s="145" t="str">
        <f t="shared" si="1522"/>
        <v/>
      </c>
      <c r="Z355" s="145" t="str">
        <f t="shared" si="1523"/>
        <v/>
      </c>
      <c r="AA355" s="145" t="str">
        <f t="shared" si="1524"/>
        <v/>
      </c>
      <c r="AB355" s="145" t="str">
        <f t="shared" si="1525"/>
        <v/>
      </c>
      <c r="AC355" s="178">
        <f t="shared" si="1532"/>
        <v>0</v>
      </c>
      <c r="AD355" s="178" t="str">
        <f t="shared" si="1639"/>
        <v/>
      </c>
      <c r="AE355" s="145" t="str">
        <f t="shared" si="1534"/>
        <v/>
      </c>
      <c r="AF355" s="145" t="str">
        <f t="shared" si="1535"/>
        <v/>
      </c>
      <c r="AG355" s="182" t="str">
        <f t="shared" si="1536"/>
        <v/>
      </c>
      <c r="AH355" s="164">
        <f t="shared" si="1537"/>
        <v>0</v>
      </c>
      <c r="AJ355" s="164">
        <f t="shared" si="1538"/>
        <v>0</v>
      </c>
      <c r="AK355" s="164" t="str">
        <f t="shared" si="1539"/>
        <v>00000</v>
      </c>
      <c r="AL355" s="188" t="str">
        <f t="shared" si="1540"/>
        <v>0秒0</v>
      </c>
      <c r="AM355" s="189">
        <f t="shared" si="1541"/>
        <v>0</v>
      </c>
      <c r="AN355" s="189" t="str">
        <f t="shared" si="1542"/>
        <v>0</v>
      </c>
      <c r="AO355" s="189" t="str">
        <f t="shared" si="1543"/>
        <v>0</v>
      </c>
      <c r="AP355" s="189" t="str">
        <f t="shared" si="1544"/>
        <v>0m</v>
      </c>
      <c r="AQ355" s="189" t="str">
        <f t="shared" si="1545"/>
        <v>点</v>
      </c>
      <c r="AR355" s="164">
        <f t="shared" si="1546"/>
        <v>0</v>
      </c>
      <c r="AS355" s="144" t="str">
        <f t="shared" si="1547"/>
        <v/>
      </c>
      <c r="AT355" s="164">
        <f t="shared" si="1548"/>
        <v>0</v>
      </c>
      <c r="AU355" s="164">
        <f t="shared" si="1549"/>
        <v>0</v>
      </c>
      <c r="AV355" s="164">
        <f t="shared" si="1550"/>
        <v>0</v>
      </c>
      <c r="AW355" s="459"/>
      <c r="AX355" s="459"/>
      <c r="AY355" s="456"/>
      <c r="AZ355" s="576"/>
      <c r="BA355" s="145" t="str">
        <f t="shared" si="1526"/>
        <v/>
      </c>
      <c r="BB355" s="145" t="str">
        <f t="shared" si="1527"/>
        <v/>
      </c>
      <c r="BC355" s="145" t="str">
        <f t="shared" si="1528"/>
        <v/>
      </c>
      <c r="BD355" s="203" t="str">
        <f>IF(J355="","",COUNTIF($BC$14:BC355,BC355))</f>
        <v/>
      </c>
      <c r="BE355" s="1" t="str">
        <f t="shared" si="1551"/>
        <v/>
      </c>
      <c r="BF355" s="447"/>
      <c r="BG355" s="447"/>
      <c r="BH355" s="447"/>
      <c r="BI355" s="447"/>
      <c r="BJ355" s="447"/>
      <c r="BK355" s="450"/>
      <c r="BL355" s="447"/>
      <c r="BM355" s="447"/>
      <c r="BP355" s="450"/>
      <c r="BQ355" s="447"/>
      <c r="BR355" s="447"/>
      <c r="BS355" s="447"/>
      <c r="BT355" s="447"/>
      <c r="BU355" s="447"/>
      <c r="BV355" s="447"/>
    </row>
    <row r="356" spans="1:74" s="1" customFormat="1" ht="18" customHeight="1" thickTop="1" thickBot="1">
      <c r="A356" s="522">
        <v>115</v>
      </c>
      <c r="B356" s="570" t="s">
        <v>1224</v>
      </c>
      <c r="C356" s="572"/>
      <c r="D356" s="572" t="str">
        <f>IF(C356&gt;0,VLOOKUP(C356,女子登録情報!$A$1:$H$2000,3,0),"")</f>
        <v/>
      </c>
      <c r="E356" s="572" t="str">
        <f>IF(C356&gt;0,VLOOKUP(C356,女子登録情報!$A$1:$H$2000,4,0),"")</f>
        <v/>
      </c>
      <c r="F356" s="337" t="str">
        <f>IF(C356&gt;0,VLOOKUP(C356,女子登録情報!$A$1:$H$2000,8,0),"")</f>
        <v/>
      </c>
      <c r="G356" s="553" t="e">
        <f>IF(F357&gt;0,VLOOKUP(F357,女子登録情報!$M$2:$N$48,2,0),"")</f>
        <v>#N/A</v>
      </c>
      <c r="H356" s="553" t="str">
        <f t="shared" ref="H356" si="1640">IF(C356&gt;0,TEXT(C356,"100000000"),"000000000")</f>
        <v>000000000</v>
      </c>
      <c r="I356" s="338" t="s">
        <v>26</v>
      </c>
      <c r="J356" s="339"/>
      <c r="K356" s="340" t="str">
        <f>IF(J356&gt;0,VLOOKUP(J356,女子登録情報!$J$1:$K$22,2,0),"")</f>
        <v/>
      </c>
      <c r="L356" s="338" t="s">
        <v>29</v>
      </c>
      <c r="M356" s="185"/>
      <c r="N356" s="341" t="str">
        <f t="shared" si="1521"/>
        <v/>
      </c>
      <c r="O356" s="342"/>
      <c r="P356" s="540"/>
      <c r="Q356" s="541"/>
      <c r="R356" s="542"/>
      <c r="S356" s="556"/>
      <c r="T356" s="559"/>
      <c r="W356" s="168">
        <f t="shared" si="1530"/>
        <v>0</v>
      </c>
      <c r="X356" s="447" t="str">
        <f t="shared" ref="X356" si="1641">IF(C356="","",C356)</f>
        <v/>
      </c>
      <c r="Y356" s="145" t="str">
        <f t="shared" si="1522"/>
        <v/>
      </c>
      <c r="Z356" s="145" t="str">
        <f t="shared" si="1523"/>
        <v/>
      </c>
      <c r="AA356" s="145" t="str">
        <f t="shared" si="1524"/>
        <v/>
      </c>
      <c r="AB356" s="145" t="str">
        <f t="shared" si="1525"/>
        <v/>
      </c>
      <c r="AC356" s="178">
        <f t="shared" si="1532"/>
        <v>0</v>
      </c>
      <c r="AD356" s="178" t="str">
        <f t="shared" ref="AD356" si="1642">IF(D356="","",D356)</f>
        <v/>
      </c>
      <c r="AE356" s="145" t="str">
        <f t="shared" si="1534"/>
        <v/>
      </c>
      <c r="AF356" s="145" t="str">
        <f t="shared" si="1535"/>
        <v/>
      </c>
      <c r="AG356" s="182" t="str">
        <f t="shared" si="1536"/>
        <v/>
      </c>
      <c r="AH356" s="164">
        <f t="shared" si="1537"/>
        <v>0</v>
      </c>
      <c r="AJ356" s="164">
        <f t="shared" si="1538"/>
        <v>0</v>
      </c>
      <c r="AK356" s="164" t="str">
        <f t="shared" si="1539"/>
        <v>00000</v>
      </c>
      <c r="AL356" s="188" t="str">
        <f t="shared" si="1540"/>
        <v>0秒0</v>
      </c>
      <c r="AM356" s="189">
        <f t="shared" si="1541"/>
        <v>0</v>
      </c>
      <c r="AN356" s="189" t="str">
        <f t="shared" si="1542"/>
        <v>0</v>
      </c>
      <c r="AO356" s="189" t="str">
        <f t="shared" si="1543"/>
        <v>0</v>
      </c>
      <c r="AP356" s="189" t="str">
        <f t="shared" si="1544"/>
        <v>0m</v>
      </c>
      <c r="AQ356" s="189" t="str">
        <f t="shared" si="1545"/>
        <v>点</v>
      </c>
      <c r="AR356" s="164">
        <f t="shared" si="1546"/>
        <v>0</v>
      </c>
      <c r="AS356" s="144" t="str">
        <f t="shared" si="1547"/>
        <v/>
      </c>
      <c r="AT356" s="164">
        <f t="shared" si="1548"/>
        <v>0</v>
      </c>
      <c r="AU356" s="164">
        <f t="shared" si="1549"/>
        <v>0</v>
      </c>
      <c r="AV356" s="164">
        <f t="shared" si="1550"/>
        <v>0</v>
      </c>
      <c r="AW356" s="457">
        <f>IF(S356="",0,COUNTA($S$14:S358))</f>
        <v>0</v>
      </c>
      <c r="AX356" s="457">
        <f>IF(T356="",0,COUNTA($T$14:T358))</f>
        <v>0</v>
      </c>
      <c r="AY356" s="454">
        <f>IF(OR($K356="20200",$K357="20200",$K358="20200"),COUNTIF($K$14:K358,"20200"),0)</f>
        <v>0</v>
      </c>
      <c r="AZ356" s="574">
        <f>IF($AY356=0,0,INDEX($M356:$M358,MATCH("20200",$K356:$K358,0),1))</f>
        <v>0</v>
      </c>
      <c r="BA356" s="145" t="str">
        <f t="shared" si="1526"/>
        <v/>
      </c>
      <c r="BB356" s="145" t="str">
        <f t="shared" si="1527"/>
        <v/>
      </c>
      <c r="BC356" s="145" t="str">
        <f t="shared" si="1528"/>
        <v/>
      </c>
      <c r="BD356" s="203" t="str">
        <f>IF(J356="","",COUNTIF($BC$14:BC356,BC356))</f>
        <v/>
      </c>
      <c r="BE356" s="1" t="str">
        <f t="shared" si="1551"/>
        <v/>
      </c>
      <c r="BF356" s="447" t="str">
        <f>IF(D356="","",COUNTIF($AD$14:AD356,AD356))</f>
        <v/>
      </c>
      <c r="BG356" s="447">
        <f t="shared" ref="BG356" si="1643">IF(BF356=1,BF356,0)</f>
        <v>0</v>
      </c>
      <c r="BH356" s="447" t="str">
        <f t="shared" ref="BH356:BJ356" si="1644">IF(D356="","",$BL356)</f>
        <v/>
      </c>
      <c r="BI356" s="447" t="str">
        <f t="shared" si="1644"/>
        <v/>
      </c>
      <c r="BJ356" s="447" t="str">
        <f t="shared" si="1644"/>
        <v/>
      </c>
      <c r="BK356" s="448" t="str">
        <f t="shared" ref="BK356" si="1645">IFERROR(IF(G356="","",BL356),"")</f>
        <v/>
      </c>
      <c r="BL356" s="447">
        <v>115</v>
      </c>
      <c r="BM356" s="447">
        <f t="shared" ref="BM356" si="1646">IF(C356&gt;0,"",IF(COUNTIF(BH356:BK358,BL356)=4,"",1))</f>
        <v>1</v>
      </c>
      <c r="BP356" s="448" t="str">
        <f t="shared" ref="BP356" si="1647">IF(AD356="","",IF(AND(COUNTA(J356:J358)=0,COUNTA(S356:T358)=0),1,""))</f>
        <v/>
      </c>
      <c r="BQ356" s="447">
        <f t="shared" ref="BQ356" si="1648">IF(AND($AD356="",COUNTA(S356)&gt;0),1,0)</f>
        <v>0</v>
      </c>
      <c r="BR356" s="447">
        <f t="shared" ref="BR356" si="1649">IF(AND($AD356="",COUNTA(T356)&gt;0),1,0)</f>
        <v>0</v>
      </c>
      <c r="BS356" s="447" t="str">
        <f t="shared" ref="BS356" si="1650">D356&amp;"-"&amp;S356</f>
        <v>-</v>
      </c>
      <c r="BT356" s="447" t="str">
        <f>IF(S356="","",COUNTIF($BS$14:BS356,BS356))</f>
        <v/>
      </c>
      <c r="BU356" s="447" t="str">
        <f t="shared" ref="BU356" si="1651">D356&amp;"-"&amp;T356</f>
        <v>-</v>
      </c>
      <c r="BV356" s="447" t="str">
        <f>IF(T356="","",COUNTIF($BU$14:BU356,BU356))</f>
        <v/>
      </c>
    </row>
    <row r="357" spans="1:74" s="1" customFormat="1" ht="18" customHeight="1" thickBot="1">
      <c r="A357" s="523"/>
      <c r="B357" s="571"/>
      <c r="C357" s="573"/>
      <c r="D357" s="573"/>
      <c r="E357" s="573"/>
      <c r="F357" s="343" t="str">
        <f>IF(C356&gt;0,VLOOKUP(C356,女子登録情報!$A$1:$H$2000,5,0),"")</f>
        <v/>
      </c>
      <c r="G357" s="554"/>
      <c r="H357" s="554"/>
      <c r="I357" s="344" t="s">
        <v>30</v>
      </c>
      <c r="J357" s="339"/>
      <c r="K357" s="340" t="str">
        <f>IF(J357&gt;0,VLOOKUP(J357,女子登録情報!$J$1:$K$22,2,0),"")</f>
        <v/>
      </c>
      <c r="L357" s="344" t="s">
        <v>31</v>
      </c>
      <c r="M357" s="345"/>
      <c r="N357" s="341" t="str">
        <f t="shared" si="1521"/>
        <v/>
      </c>
      <c r="O357" s="342"/>
      <c r="P357" s="562"/>
      <c r="Q357" s="563"/>
      <c r="R357" s="564"/>
      <c r="S357" s="557"/>
      <c r="T357" s="560"/>
      <c r="W357" s="168">
        <f t="shared" si="1530"/>
        <v>0</v>
      </c>
      <c r="X357" s="447"/>
      <c r="Y357" s="145" t="str">
        <f t="shared" si="1522"/>
        <v/>
      </c>
      <c r="Z357" s="145" t="str">
        <f t="shared" si="1523"/>
        <v/>
      </c>
      <c r="AA357" s="145" t="str">
        <f t="shared" si="1524"/>
        <v/>
      </c>
      <c r="AB357" s="145" t="str">
        <f t="shared" si="1525"/>
        <v/>
      </c>
      <c r="AC357" s="178">
        <f t="shared" si="1532"/>
        <v>0</v>
      </c>
      <c r="AD357" s="178" t="str">
        <f t="shared" ref="AD357:AD358" si="1652">AD356</f>
        <v/>
      </c>
      <c r="AE357" s="145" t="str">
        <f t="shared" si="1534"/>
        <v/>
      </c>
      <c r="AF357" s="145" t="str">
        <f t="shared" si="1535"/>
        <v/>
      </c>
      <c r="AG357" s="182" t="str">
        <f t="shared" si="1536"/>
        <v/>
      </c>
      <c r="AH357" s="164">
        <f t="shared" si="1537"/>
        <v>0</v>
      </c>
      <c r="AJ357" s="164">
        <f t="shared" si="1538"/>
        <v>0</v>
      </c>
      <c r="AK357" s="164" t="str">
        <f t="shared" si="1539"/>
        <v>00000</v>
      </c>
      <c r="AL357" s="188" t="str">
        <f t="shared" si="1540"/>
        <v>0秒0</v>
      </c>
      <c r="AM357" s="189">
        <f t="shared" si="1541"/>
        <v>0</v>
      </c>
      <c r="AN357" s="189" t="str">
        <f t="shared" si="1542"/>
        <v>0</v>
      </c>
      <c r="AO357" s="189" t="str">
        <f t="shared" si="1543"/>
        <v>0</v>
      </c>
      <c r="AP357" s="189" t="str">
        <f t="shared" si="1544"/>
        <v>0m</v>
      </c>
      <c r="AQ357" s="189" t="str">
        <f t="shared" si="1545"/>
        <v>点</v>
      </c>
      <c r="AR357" s="164">
        <f t="shared" si="1546"/>
        <v>0</v>
      </c>
      <c r="AS357" s="144" t="str">
        <f t="shared" si="1547"/>
        <v/>
      </c>
      <c r="AT357" s="164">
        <f t="shared" si="1548"/>
        <v>0</v>
      </c>
      <c r="AU357" s="164">
        <f t="shared" si="1549"/>
        <v>0</v>
      </c>
      <c r="AV357" s="164">
        <f t="shared" si="1550"/>
        <v>0</v>
      </c>
      <c r="AW357" s="458"/>
      <c r="AX357" s="458"/>
      <c r="AY357" s="455"/>
      <c r="AZ357" s="575"/>
      <c r="BA357" s="145" t="str">
        <f t="shared" si="1526"/>
        <v/>
      </c>
      <c r="BB357" s="145" t="str">
        <f t="shared" si="1527"/>
        <v/>
      </c>
      <c r="BC357" s="145" t="str">
        <f t="shared" si="1528"/>
        <v/>
      </c>
      <c r="BD357" s="203" t="str">
        <f>IF(J357="","",COUNTIF($BC$14:BC357,BC357))</f>
        <v/>
      </c>
      <c r="BE357" s="1" t="str">
        <f t="shared" si="1551"/>
        <v/>
      </c>
      <c r="BF357" s="447"/>
      <c r="BG357" s="447"/>
      <c r="BH357" s="447"/>
      <c r="BI357" s="447"/>
      <c r="BJ357" s="447"/>
      <c r="BK357" s="449"/>
      <c r="BL357" s="447"/>
      <c r="BM357" s="447"/>
      <c r="BP357" s="449"/>
      <c r="BQ357" s="447"/>
      <c r="BR357" s="447"/>
      <c r="BS357" s="447"/>
      <c r="BT357" s="447"/>
      <c r="BU357" s="447"/>
      <c r="BV357" s="447"/>
    </row>
    <row r="358" spans="1:74" s="1" customFormat="1" ht="18" customHeight="1" thickBot="1">
      <c r="A358" s="524"/>
      <c r="B358" s="346" t="s">
        <v>32</v>
      </c>
      <c r="C358" s="347"/>
      <c r="D358" s="355"/>
      <c r="E358" s="355"/>
      <c r="F358" s="356"/>
      <c r="G358" s="555"/>
      <c r="H358" s="555"/>
      <c r="I358" s="348" t="s">
        <v>33</v>
      </c>
      <c r="J358" s="349"/>
      <c r="K358" s="340" t="str">
        <f>IF(J358&gt;0,VLOOKUP(J358,女子登録情報!$J$1:$K$22,2,0),"")</f>
        <v/>
      </c>
      <c r="L358" s="350" t="s">
        <v>34</v>
      </c>
      <c r="M358" s="351"/>
      <c r="N358" s="341" t="str">
        <f t="shared" si="1521"/>
        <v/>
      </c>
      <c r="O358" s="352"/>
      <c r="P358" s="567"/>
      <c r="Q358" s="568"/>
      <c r="R358" s="569"/>
      <c r="S358" s="558"/>
      <c r="T358" s="561"/>
      <c r="W358" s="168">
        <f t="shared" si="1530"/>
        <v>0</v>
      </c>
      <c r="X358" s="447"/>
      <c r="Y358" s="145" t="str">
        <f t="shared" si="1522"/>
        <v/>
      </c>
      <c r="Z358" s="145" t="str">
        <f t="shared" si="1523"/>
        <v/>
      </c>
      <c r="AA358" s="145" t="str">
        <f t="shared" si="1524"/>
        <v/>
      </c>
      <c r="AB358" s="145" t="str">
        <f t="shared" si="1525"/>
        <v/>
      </c>
      <c r="AC358" s="178">
        <f t="shared" si="1532"/>
        <v>0</v>
      </c>
      <c r="AD358" s="178" t="str">
        <f t="shared" si="1652"/>
        <v/>
      </c>
      <c r="AE358" s="145" t="str">
        <f t="shared" si="1534"/>
        <v/>
      </c>
      <c r="AF358" s="145" t="str">
        <f t="shared" si="1535"/>
        <v/>
      </c>
      <c r="AG358" s="182" t="str">
        <f t="shared" si="1536"/>
        <v/>
      </c>
      <c r="AH358" s="164">
        <f t="shared" si="1537"/>
        <v>0</v>
      </c>
      <c r="AJ358" s="164">
        <f t="shared" si="1538"/>
        <v>0</v>
      </c>
      <c r="AK358" s="164" t="str">
        <f t="shared" si="1539"/>
        <v>00000</v>
      </c>
      <c r="AL358" s="188" t="str">
        <f t="shared" si="1540"/>
        <v>0秒0</v>
      </c>
      <c r="AM358" s="189">
        <f t="shared" si="1541"/>
        <v>0</v>
      </c>
      <c r="AN358" s="189" t="str">
        <f t="shared" si="1542"/>
        <v>0</v>
      </c>
      <c r="AO358" s="189" t="str">
        <f t="shared" si="1543"/>
        <v>0</v>
      </c>
      <c r="AP358" s="189" t="str">
        <f t="shared" si="1544"/>
        <v>0m</v>
      </c>
      <c r="AQ358" s="189" t="str">
        <f t="shared" si="1545"/>
        <v>点</v>
      </c>
      <c r="AR358" s="164">
        <f t="shared" si="1546"/>
        <v>0</v>
      </c>
      <c r="AS358" s="144" t="str">
        <f t="shared" si="1547"/>
        <v/>
      </c>
      <c r="AT358" s="164">
        <f t="shared" si="1548"/>
        <v>0</v>
      </c>
      <c r="AU358" s="164">
        <f t="shared" si="1549"/>
        <v>0</v>
      </c>
      <c r="AV358" s="164">
        <f t="shared" si="1550"/>
        <v>0</v>
      </c>
      <c r="AW358" s="459"/>
      <c r="AX358" s="459"/>
      <c r="AY358" s="456"/>
      <c r="AZ358" s="576"/>
      <c r="BA358" s="145" t="str">
        <f t="shared" si="1526"/>
        <v/>
      </c>
      <c r="BB358" s="145" t="str">
        <f t="shared" si="1527"/>
        <v/>
      </c>
      <c r="BC358" s="145" t="str">
        <f t="shared" si="1528"/>
        <v/>
      </c>
      <c r="BD358" s="203" t="str">
        <f>IF(J358="","",COUNTIF($BC$14:BC358,BC358))</f>
        <v/>
      </c>
      <c r="BE358" s="1" t="str">
        <f t="shared" si="1551"/>
        <v/>
      </c>
      <c r="BF358" s="447"/>
      <c r="BG358" s="447"/>
      <c r="BH358" s="447"/>
      <c r="BI358" s="447"/>
      <c r="BJ358" s="447"/>
      <c r="BK358" s="450"/>
      <c r="BL358" s="447"/>
      <c r="BM358" s="447"/>
      <c r="BP358" s="450"/>
      <c r="BQ358" s="447"/>
      <c r="BR358" s="447"/>
      <c r="BS358" s="447"/>
      <c r="BT358" s="447"/>
      <c r="BU358" s="447"/>
      <c r="BV358" s="447"/>
    </row>
    <row r="359" spans="1:74" s="1" customFormat="1" ht="18" customHeight="1" thickTop="1" thickBot="1">
      <c r="A359" s="522">
        <v>116</v>
      </c>
      <c r="B359" s="570" t="s">
        <v>1224</v>
      </c>
      <c r="C359" s="572"/>
      <c r="D359" s="572" t="str">
        <f>IF(C359&gt;0,VLOOKUP(C359,女子登録情報!$A$1:$H$2000,3,0),"")</f>
        <v/>
      </c>
      <c r="E359" s="572" t="str">
        <f>IF(C359&gt;0,VLOOKUP(C359,女子登録情報!$A$1:$H$2000,4,0),"")</f>
        <v/>
      </c>
      <c r="F359" s="337" t="str">
        <f>IF(C359&gt;0,VLOOKUP(C359,女子登録情報!$A$1:$H$2000,8,0),"")</f>
        <v/>
      </c>
      <c r="G359" s="553" t="e">
        <f>IF(F360&gt;0,VLOOKUP(F360,女子登録情報!$M$2:$N$48,2,0),"")</f>
        <v>#N/A</v>
      </c>
      <c r="H359" s="553" t="str">
        <f t="shared" ref="H359" si="1653">IF(C359&gt;0,TEXT(C359,"100000000"),"000000000")</f>
        <v>000000000</v>
      </c>
      <c r="I359" s="338" t="s">
        <v>26</v>
      </c>
      <c r="J359" s="339"/>
      <c r="K359" s="340" t="str">
        <f>IF(J359&gt;0,VLOOKUP(J359,女子登録情報!$J$1:$K$22,2,0),"")</f>
        <v/>
      </c>
      <c r="L359" s="338" t="s">
        <v>29</v>
      </c>
      <c r="M359" s="185"/>
      <c r="N359" s="341" t="str">
        <f t="shared" si="1521"/>
        <v/>
      </c>
      <c r="O359" s="342"/>
      <c r="P359" s="540"/>
      <c r="Q359" s="541"/>
      <c r="R359" s="542"/>
      <c r="S359" s="556"/>
      <c r="T359" s="559"/>
      <c r="W359" s="168">
        <f t="shared" si="1530"/>
        <v>0</v>
      </c>
      <c r="X359" s="447" t="str">
        <f t="shared" ref="X359" si="1654">IF(C359="","",C359)</f>
        <v/>
      </c>
      <c r="Y359" s="145" t="str">
        <f t="shared" si="1522"/>
        <v/>
      </c>
      <c r="Z359" s="145" t="str">
        <f t="shared" si="1523"/>
        <v/>
      </c>
      <c r="AA359" s="145" t="str">
        <f t="shared" si="1524"/>
        <v/>
      </c>
      <c r="AB359" s="145" t="str">
        <f t="shared" si="1525"/>
        <v/>
      </c>
      <c r="AC359" s="178">
        <f t="shared" si="1532"/>
        <v>0</v>
      </c>
      <c r="AD359" s="178" t="str">
        <f t="shared" ref="AD359" si="1655">IF(D359="","",D359)</f>
        <v/>
      </c>
      <c r="AE359" s="145" t="str">
        <f t="shared" si="1534"/>
        <v/>
      </c>
      <c r="AF359" s="145" t="str">
        <f t="shared" si="1535"/>
        <v/>
      </c>
      <c r="AG359" s="182" t="str">
        <f t="shared" si="1536"/>
        <v/>
      </c>
      <c r="AH359" s="164">
        <f t="shared" si="1537"/>
        <v>0</v>
      </c>
      <c r="AJ359" s="164">
        <f t="shared" si="1538"/>
        <v>0</v>
      </c>
      <c r="AK359" s="164" t="str">
        <f t="shared" si="1539"/>
        <v>00000</v>
      </c>
      <c r="AL359" s="188" t="str">
        <f t="shared" si="1540"/>
        <v>0秒0</v>
      </c>
      <c r="AM359" s="189">
        <f t="shared" si="1541"/>
        <v>0</v>
      </c>
      <c r="AN359" s="189" t="str">
        <f t="shared" si="1542"/>
        <v>0</v>
      </c>
      <c r="AO359" s="189" t="str">
        <f t="shared" si="1543"/>
        <v>0</v>
      </c>
      <c r="AP359" s="189" t="str">
        <f t="shared" si="1544"/>
        <v>0m</v>
      </c>
      <c r="AQ359" s="189" t="str">
        <f t="shared" si="1545"/>
        <v>点</v>
      </c>
      <c r="AR359" s="164">
        <f t="shared" si="1546"/>
        <v>0</v>
      </c>
      <c r="AS359" s="144" t="str">
        <f t="shared" si="1547"/>
        <v/>
      </c>
      <c r="AT359" s="164">
        <f t="shared" si="1548"/>
        <v>0</v>
      </c>
      <c r="AU359" s="164">
        <f t="shared" si="1549"/>
        <v>0</v>
      </c>
      <c r="AV359" s="164">
        <f t="shared" si="1550"/>
        <v>0</v>
      </c>
      <c r="AW359" s="457">
        <f>IF(S359="",0,COUNTA($S$14:S361))</f>
        <v>0</v>
      </c>
      <c r="AX359" s="457">
        <f>IF(T359="",0,COUNTA($T$14:T361))</f>
        <v>0</v>
      </c>
      <c r="AY359" s="454">
        <f>IF(OR($K359="20200",$K360="20200",$K361="20200"),COUNTIF($K$14:K361,"20200"),0)</f>
        <v>0</v>
      </c>
      <c r="AZ359" s="574">
        <f>IF($AY359=0,0,INDEX($M359:$M361,MATCH("20200",$K359:$K361,0),1))</f>
        <v>0</v>
      </c>
      <c r="BA359" s="145" t="str">
        <f t="shared" si="1526"/>
        <v/>
      </c>
      <c r="BB359" s="145" t="str">
        <f t="shared" si="1527"/>
        <v/>
      </c>
      <c r="BC359" s="145" t="str">
        <f t="shared" si="1528"/>
        <v/>
      </c>
      <c r="BD359" s="203" t="str">
        <f>IF(J359="","",COUNTIF($BC$14:BC359,BC359))</f>
        <v/>
      </c>
      <c r="BE359" s="1" t="str">
        <f t="shared" si="1551"/>
        <v/>
      </c>
      <c r="BF359" s="447" t="str">
        <f>IF(D359="","",COUNTIF($AD$14:AD359,AD359))</f>
        <v/>
      </c>
      <c r="BG359" s="447">
        <f t="shared" ref="BG359" si="1656">IF(BF359=1,BF359,0)</f>
        <v>0</v>
      </c>
      <c r="BH359" s="447" t="str">
        <f t="shared" ref="BH359:BJ359" si="1657">IF(D359="","",$BL359)</f>
        <v/>
      </c>
      <c r="BI359" s="447" t="str">
        <f t="shared" si="1657"/>
        <v/>
      </c>
      <c r="BJ359" s="447" t="str">
        <f t="shared" si="1657"/>
        <v/>
      </c>
      <c r="BK359" s="448" t="str">
        <f t="shared" ref="BK359" si="1658">IFERROR(IF(G359="","",BL359),"")</f>
        <v/>
      </c>
      <c r="BL359" s="447">
        <v>116</v>
      </c>
      <c r="BM359" s="447">
        <f t="shared" ref="BM359" si="1659">IF(C359&gt;0,"",IF(COUNTIF(BH359:BK361,BL359)=4,"",1))</f>
        <v>1</v>
      </c>
      <c r="BP359" s="448" t="str">
        <f t="shared" ref="BP359" si="1660">IF(AD359="","",IF(AND(COUNTA(J359:J361)=0,COUNTA(S359:T361)=0),1,""))</f>
        <v/>
      </c>
      <c r="BQ359" s="447">
        <f t="shared" ref="BQ359" si="1661">IF(AND($AD359="",COUNTA(S359)&gt;0),1,0)</f>
        <v>0</v>
      </c>
      <c r="BR359" s="447">
        <f t="shared" ref="BR359" si="1662">IF(AND($AD359="",COUNTA(T359)&gt;0),1,0)</f>
        <v>0</v>
      </c>
      <c r="BS359" s="447" t="str">
        <f t="shared" ref="BS359" si="1663">D359&amp;"-"&amp;S359</f>
        <v>-</v>
      </c>
      <c r="BT359" s="447" t="str">
        <f>IF(S359="","",COUNTIF($BS$14:BS359,BS359))</f>
        <v/>
      </c>
      <c r="BU359" s="447" t="str">
        <f t="shared" ref="BU359" si="1664">D359&amp;"-"&amp;T359</f>
        <v>-</v>
      </c>
      <c r="BV359" s="447" t="str">
        <f>IF(T359="","",COUNTIF($BU$14:BU359,BU359))</f>
        <v/>
      </c>
    </row>
    <row r="360" spans="1:74" s="1" customFormat="1" ht="18" customHeight="1" thickBot="1">
      <c r="A360" s="523"/>
      <c r="B360" s="571"/>
      <c r="C360" s="573"/>
      <c r="D360" s="573"/>
      <c r="E360" s="573"/>
      <c r="F360" s="343" t="str">
        <f>IF(C359&gt;0,VLOOKUP(C359,女子登録情報!$A$1:$H$2000,5,0),"")</f>
        <v/>
      </c>
      <c r="G360" s="554"/>
      <c r="H360" s="554"/>
      <c r="I360" s="344" t="s">
        <v>30</v>
      </c>
      <c r="J360" s="339"/>
      <c r="K360" s="340" t="str">
        <f>IF(J360&gt;0,VLOOKUP(J360,女子登録情報!$J$1:$K$22,2,0),"")</f>
        <v/>
      </c>
      <c r="L360" s="344" t="s">
        <v>31</v>
      </c>
      <c r="M360" s="345"/>
      <c r="N360" s="341" t="str">
        <f t="shared" si="1521"/>
        <v/>
      </c>
      <c r="O360" s="342"/>
      <c r="P360" s="562"/>
      <c r="Q360" s="563"/>
      <c r="R360" s="564"/>
      <c r="S360" s="557"/>
      <c r="T360" s="560"/>
      <c r="W360" s="168">
        <f t="shared" si="1530"/>
        <v>0</v>
      </c>
      <c r="X360" s="447"/>
      <c r="Y360" s="145" t="str">
        <f t="shared" si="1522"/>
        <v/>
      </c>
      <c r="Z360" s="145" t="str">
        <f t="shared" si="1523"/>
        <v/>
      </c>
      <c r="AA360" s="145" t="str">
        <f t="shared" si="1524"/>
        <v/>
      </c>
      <c r="AB360" s="145" t="str">
        <f t="shared" si="1525"/>
        <v/>
      </c>
      <c r="AC360" s="178">
        <f t="shared" si="1532"/>
        <v>0</v>
      </c>
      <c r="AD360" s="178" t="str">
        <f t="shared" ref="AD360:AD361" si="1665">AD359</f>
        <v/>
      </c>
      <c r="AE360" s="145" t="str">
        <f t="shared" si="1534"/>
        <v/>
      </c>
      <c r="AF360" s="145" t="str">
        <f t="shared" si="1535"/>
        <v/>
      </c>
      <c r="AG360" s="182" t="str">
        <f t="shared" si="1536"/>
        <v/>
      </c>
      <c r="AH360" s="164">
        <f t="shared" si="1537"/>
        <v>0</v>
      </c>
      <c r="AJ360" s="164">
        <f t="shared" si="1538"/>
        <v>0</v>
      </c>
      <c r="AK360" s="164" t="str">
        <f t="shared" si="1539"/>
        <v>00000</v>
      </c>
      <c r="AL360" s="188" t="str">
        <f t="shared" si="1540"/>
        <v>0秒0</v>
      </c>
      <c r="AM360" s="189">
        <f t="shared" si="1541"/>
        <v>0</v>
      </c>
      <c r="AN360" s="189" t="str">
        <f t="shared" si="1542"/>
        <v>0</v>
      </c>
      <c r="AO360" s="189" t="str">
        <f t="shared" si="1543"/>
        <v>0</v>
      </c>
      <c r="AP360" s="189" t="str">
        <f t="shared" si="1544"/>
        <v>0m</v>
      </c>
      <c r="AQ360" s="189" t="str">
        <f t="shared" si="1545"/>
        <v>点</v>
      </c>
      <c r="AR360" s="164">
        <f t="shared" si="1546"/>
        <v>0</v>
      </c>
      <c r="AS360" s="144" t="str">
        <f t="shared" si="1547"/>
        <v/>
      </c>
      <c r="AT360" s="164">
        <f t="shared" si="1548"/>
        <v>0</v>
      </c>
      <c r="AU360" s="164">
        <f t="shared" si="1549"/>
        <v>0</v>
      </c>
      <c r="AV360" s="164">
        <f t="shared" si="1550"/>
        <v>0</v>
      </c>
      <c r="AW360" s="458"/>
      <c r="AX360" s="458"/>
      <c r="AY360" s="455"/>
      <c r="AZ360" s="575"/>
      <c r="BA360" s="145" t="str">
        <f t="shared" si="1526"/>
        <v/>
      </c>
      <c r="BB360" s="145" t="str">
        <f t="shared" si="1527"/>
        <v/>
      </c>
      <c r="BC360" s="145" t="str">
        <f t="shared" si="1528"/>
        <v/>
      </c>
      <c r="BD360" s="203" t="str">
        <f>IF(J360="","",COUNTIF($BC$14:BC360,BC360))</f>
        <v/>
      </c>
      <c r="BE360" s="1" t="str">
        <f t="shared" si="1551"/>
        <v/>
      </c>
      <c r="BF360" s="447"/>
      <c r="BG360" s="447"/>
      <c r="BH360" s="447"/>
      <c r="BI360" s="447"/>
      <c r="BJ360" s="447"/>
      <c r="BK360" s="449"/>
      <c r="BL360" s="447"/>
      <c r="BM360" s="447"/>
      <c r="BP360" s="449"/>
      <c r="BQ360" s="447"/>
      <c r="BR360" s="447"/>
      <c r="BS360" s="447"/>
      <c r="BT360" s="447"/>
      <c r="BU360" s="447"/>
      <c r="BV360" s="447"/>
    </row>
    <row r="361" spans="1:74" s="1" customFormat="1" ht="18" customHeight="1" thickBot="1">
      <c r="A361" s="524"/>
      <c r="B361" s="346" t="s">
        <v>32</v>
      </c>
      <c r="C361" s="347"/>
      <c r="D361" s="355"/>
      <c r="E361" s="355"/>
      <c r="F361" s="356"/>
      <c r="G361" s="555"/>
      <c r="H361" s="555"/>
      <c r="I361" s="348" t="s">
        <v>33</v>
      </c>
      <c r="J361" s="349"/>
      <c r="K361" s="340" t="str">
        <f>IF(J361&gt;0,VLOOKUP(J361,女子登録情報!$J$1:$K$22,2,0),"")</f>
        <v/>
      </c>
      <c r="L361" s="350" t="s">
        <v>34</v>
      </c>
      <c r="M361" s="351"/>
      <c r="N361" s="341" t="str">
        <f t="shared" si="1521"/>
        <v/>
      </c>
      <c r="O361" s="352"/>
      <c r="P361" s="567"/>
      <c r="Q361" s="568"/>
      <c r="R361" s="569"/>
      <c r="S361" s="558"/>
      <c r="T361" s="561"/>
      <c r="W361" s="168">
        <f t="shared" si="1530"/>
        <v>0</v>
      </c>
      <c r="X361" s="447"/>
      <c r="Y361" s="145" t="str">
        <f t="shared" si="1522"/>
        <v/>
      </c>
      <c r="Z361" s="145" t="str">
        <f t="shared" si="1523"/>
        <v/>
      </c>
      <c r="AA361" s="145" t="str">
        <f t="shared" si="1524"/>
        <v/>
      </c>
      <c r="AB361" s="145" t="str">
        <f t="shared" si="1525"/>
        <v/>
      </c>
      <c r="AC361" s="178">
        <f t="shared" si="1532"/>
        <v>0</v>
      </c>
      <c r="AD361" s="178" t="str">
        <f t="shared" si="1665"/>
        <v/>
      </c>
      <c r="AE361" s="145" t="str">
        <f t="shared" si="1534"/>
        <v/>
      </c>
      <c r="AF361" s="145" t="str">
        <f t="shared" si="1535"/>
        <v/>
      </c>
      <c r="AG361" s="182" t="str">
        <f t="shared" si="1536"/>
        <v/>
      </c>
      <c r="AH361" s="164">
        <f t="shared" si="1537"/>
        <v>0</v>
      </c>
      <c r="AJ361" s="164">
        <f t="shared" si="1538"/>
        <v>0</v>
      </c>
      <c r="AK361" s="164" t="str">
        <f t="shared" si="1539"/>
        <v>00000</v>
      </c>
      <c r="AL361" s="188" t="str">
        <f t="shared" si="1540"/>
        <v>0秒0</v>
      </c>
      <c r="AM361" s="189">
        <f t="shared" si="1541"/>
        <v>0</v>
      </c>
      <c r="AN361" s="189" t="str">
        <f t="shared" si="1542"/>
        <v>0</v>
      </c>
      <c r="AO361" s="189" t="str">
        <f t="shared" si="1543"/>
        <v>0</v>
      </c>
      <c r="AP361" s="189" t="str">
        <f t="shared" si="1544"/>
        <v>0m</v>
      </c>
      <c r="AQ361" s="189" t="str">
        <f t="shared" si="1545"/>
        <v>点</v>
      </c>
      <c r="AR361" s="164">
        <f t="shared" si="1546"/>
        <v>0</v>
      </c>
      <c r="AS361" s="144" t="str">
        <f t="shared" si="1547"/>
        <v/>
      </c>
      <c r="AT361" s="164">
        <f t="shared" si="1548"/>
        <v>0</v>
      </c>
      <c r="AU361" s="164">
        <f t="shared" si="1549"/>
        <v>0</v>
      </c>
      <c r="AV361" s="164">
        <f t="shared" si="1550"/>
        <v>0</v>
      </c>
      <c r="AW361" s="459"/>
      <c r="AX361" s="459"/>
      <c r="AY361" s="456"/>
      <c r="AZ361" s="576"/>
      <c r="BA361" s="145" t="str">
        <f t="shared" si="1526"/>
        <v/>
      </c>
      <c r="BB361" s="145" t="str">
        <f t="shared" si="1527"/>
        <v/>
      </c>
      <c r="BC361" s="145" t="str">
        <f t="shared" si="1528"/>
        <v/>
      </c>
      <c r="BD361" s="203" t="str">
        <f>IF(J361="","",COUNTIF($BC$14:BC361,BC361))</f>
        <v/>
      </c>
      <c r="BE361" s="1" t="str">
        <f t="shared" si="1551"/>
        <v/>
      </c>
      <c r="BF361" s="447"/>
      <c r="BG361" s="447"/>
      <c r="BH361" s="447"/>
      <c r="BI361" s="447"/>
      <c r="BJ361" s="447"/>
      <c r="BK361" s="450"/>
      <c r="BL361" s="447"/>
      <c r="BM361" s="447"/>
      <c r="BP361" s="450"/>
      <c r="BQ361" s="447"/>
      <c r="BR361" s="447"/>
      <c r="BS361" s="447"/>
      <c r="BT361" s="447"/>
      <c r="BU361" s="447"/>
      <c r="BV361" s="447"/>
    </row>
    <row r="362" spans="1:74" s="1" customFormat="1" ht="18" customHeight="1" thickTop="1" thickBot="1">
      <c r="A362" s="522">
        <v>117</v>
      </c>
      <c r="B362" s="570" t="s">
        <v>1224</v>
      </c>
      <c r="C362" s="572"/>
      <c r="D362" s="572" t="str">
        <f>IF(C362&gt;0,VLOOKUP(C362,女子登録情報!$A$1:$H$2000,3,0),"")</f>
        <v/>
      </c>
      <c r="E362" s="572" t="str">
        <f>IF(C362&gt;0,VLOOKUP(C362,女子登録情報!$A$1:$H$2000,4,0),"")</f>
        <v/>
      </c>
      <c r="F362" s="337" t="str">
        <f>IF(C362&gt;0,VLOOKUP(C362,女子登録情報!$A$1:$H$2000,8,0),"")</f>
        <v/>
      </c>
      <c r="G362" s="553" t="e">
        <f>IF(F363&gt;0,VLOOKUP(F363,女子登録情報!$M$2:$N$48,2,0),"")</f>
        <v>#N/A</v>
      </c>
      <c r="H362" s="553" t="str">
        <f t="shared" ref="H362" si="1666">IF(C362&gt;0,TEXT(C362,"100000000"),"000000000")</f>
        <v>000000000</v>
      </c>
      <c r="I362" s="338" t="s">
        <v>26</v>
      </c>
      <c r="J362" s="339"/>
      <c r="K362" s="340" t="str">
        <f>IF(J362&gt;0,VLOOKUP(J362,女子登録情報!$J$1:$K$22,2,0),"")</f>
        <v/>
      </c>
      <c r="L362" s="338" t="s">
        <v>29</v>
      </c>
      <c r="M362" s="185"/>
      <c r="N362" s="341" t="str">
        <f t="shared" si="1521"/>
        <v/>
      </c>
      <c r="O362" s="342"/>
      <c r="P362" s="540"/>
      <c r="Q362" s="541"/>
      <c r="R362" s="542"/>
      <c r="S362" s="556"/>
      <c r="T362" s="559"/>
      <c r="W362" s="168">
        <f t="shared" si="1530"/>
        <v>0</v>
      </c>
      <c r="X362" s="447" t="str">
        <f t="shared" ref="X362" si="1667">IF(C362="","",C362)</f>
        <v/>
      </c>
      <c r="Y362" s="145" t="str">
        <f t="shared" si="1522"/>
        <v/>
      </c>
      <c r="Z362" s="145" t="str">
        <f t="shared" si="1523"/>
        <v/>
      </c>
      <c r="AA362" s="145" t="str">
        <f t="shared" si="1524"/>
        <v/>
      </c>
      <c r="AB362" s="145" t="str">
        <f t="shared" si="1525"/>
        <v/>
      </c>
      <c r="AC362" s="178">
        <f t="shared" si="1532"/>
        <v>0</v>
      </c>
      <c r="AD362" s="178" t="str">
        <f t="shared" ref="AD362" si="1668">IF(D362="","",D362)</f>
        <v/>
      </c>
      <c r="AE362" s="145" t="str">
        <f t="shared" si="1534"/>
        <v/>
      </c>
      <c r="AF362" s="145" t="str">
        <f t="shared" si="1535"/>
        <v/>
      </c>
      <c r="AG362" s="182" t="str">
        <f t="shared" si="1536"/>
        <v/>
      </c>
      <c r="AH362" s="164">
        <f t="shared" si="1537"/>
        <v>0</v>
      </c>
      <c r="AJ362" s="164">
        <f t="shared" si="1538"/>
        <v>0</v>
      </c>
      <c r="AK362" s="164" t="str">
        <f t="shared" si="1539"/>
        <v>00000</v>
      </c>
      <c r="AL362" s="188" t="str">
        <f t="shared" si="1540"/>
        <v>0秒0</v>
      </c>
      <c r="AM362" s="189">
        <f t="shared" si="1541"/>
        <v>0</v>
      </c>
      <c r="AN362" s="189" t="str">
        <f t="shared" si="1542"/>
        <v>0</v>
      </c>
      <c r="AO362" s="189" t="str">
        <f t="shared" si="1543"/>
        <v>0</v>
      </c>
      <c r="AP362" s="189" t="str">
        <f t="shared" si="1544"/>
        <v>0m</v>
      </c>
      <c r="AQ362" s="189" t="str">
        <f t="shared" si="1545"/>
        <v>点</v>
      </c>
      <c r="AR362" s="164">
        <f t="shared" si="1546"/>
        <v>0</v>
      </c>
      <c r="AS362" s="144" t="str">
        <f t="shared" si="1547"/>
        <v/>
      </c>
      <c r="AT362" s="164">
        <f t="shared" si="1548"/>
        <v>0</v>
      </c>
      <c r="AU362" s="164">
        <f t="shared" si="1549"/>
        <v>0</v>
      </c>
      <c r="AV362" s="164">
        <f t="shared" si="1550"/>
        <v>0</v>
      </c>
      <c r="AW362" s="457">
        <f>IF(S362="",0,COUNTA($S$14:S364))</f>
        <v>0</v>
      </c>
      <c r="AX362" s="457">
        <f>IF(T362="",0,COUNTA($T$14:T364))</f>
        <v>0</v>
      </c>
      <c r="AY362" s="454">
        <f>IF(OR($K362="20200",$K363="20200",$K364="20200"),COUNTIF($K$14:K364,"20200"),0)</f>
        <v>0</v>
      </c>
      <c r="AZ362" s="574">
        <f>IF($AY362=0,0,INDEX($M362:$M364,MATCH("20200",$K362:$K364,0),1))</f>
        <v>0</v>
      </c>
      <c r="BA362" s="145" t="str">
        <f t="shared" si="1526"/>
        <v/>
      </c>
      <c r="BB362" s="145" t="str">
        <f t="shared" si="1527"/>
        <v/>
      </c>
      <c r="BC362" s="145" t="str">
        <f t="shared" si="1528"/>
        <v/>
      </c>
      <c r="BD362" s="203" t="str">
        <f>IF(J362="","",COUNTIF($BC$14:BC362,BC362))</f>
        <v/>
      </c>
      <c r="BE362" s="1" t="str">
        <f t="shared" si="1551"/>
        <v/>
      </c>
      <c r="BF362" s="447" t="str">
        <f>IF(D362="","",COUNTIF($AD$14:AD362,AD362))</f>
        <v/>
      </c>
      <c r="BG362" s="447">
        <f t="shared" ref="BG362" si="1669">IF(BF362=1,BF362,0)</f>
        <v>0</v>
      </c>
      <c r="BH362" s="447" t="str">
        <f t="shared" ref="BH362:BJ362" si="1670">IF(D362="","",$BL362)</f>
        <v/>
      </c>
      <c r="BI362" s="447" t="str">
        <f t="shared" si="1670"/>
        <v/>
      </c>
      <c r="BJ362" s="447" t="str">
        <f t="shared" si="1670"/>
        <v/>
      </c>
      <c r="BK362" s="448" t="str">
        <f t="shared" ref="BK362" si="1671">IFERROR(IF(G362="","",BL362),"")</f>
        <v/>
      </c>
      <c r="BL362" s="447">
        <v>117</v>
      </c>
      <c r="BM362" s="447">
        <f t="shared" ref="BM362" si="1672">IF(C362&gt;0,"",IF(COUNTIF(BH362:BK364,BL362)=4,"",1))</f>
        <v>1</v>
      </c>
      <c r="BP362" s="448" t="str">
        <f t="shared" ref="BP362" si="1673">IF(AD362="","",IF(AND(COUNTA(J362:J364)=0,COUNTA(S362:T364)=0),1,""))</f>
        <v/>
      </c>
      <c r="BQ362" s="447">
        <f t="shared" ref="BQ362" si="1674">IF(AND($AD362="",COUNTA(S362)&gt;0),1,0)</f>
        <v>0</v>
      </c>
      <c r="BR362" s="447">
        <f t="shared" ref="BR362" si="1675">IF(AND($AD362="",COUNTA(T362)&gt;0),1,0)</f>
        <v>0</v>
      </c>
      <c r="BS362" s="447" t="str">
        <f t="shared" ref="BS362" si="1676">D362&amp;"-"&amp;S362</f>
        <v>-</v>
      </c>
      <c r="BT362" s="447" t="str">
        <f>IF(S362="","",COUNTIF($BS$14:BS362,BS362))</f>
        <v/>
      </c>
      <c r="BU362" s="447" t="str">
        <f t="shared" ref="BU362" si="1677">D362&amp;"-"&amp;T362</f>
        <v>-</v>
      </c>
      <c r="BV362" s="447" t="str">
        <f>IF(T362="","",COUNTIF($BU$14:BU362,BU362))</f>
        <v/>
      </c>
    </row>
    <row r="363" spans="1:74" s="1" customFormat="1" ht="18" customHeight="1" thickBot="1">
      <c r="A363" s="523"/>
      <c r="B363" s="571"/>
      <c r="C363" s="573"/>
      <c r="D363" s="573"/>
      <c r="E363" s="573"/>
      <c r="F363" s="343" t="str">
        <f>IF(C362&gt;0,VLOOKUP(C362,女子登録情報!$A$1:$H$2000,5,0),"")</f>
        <v/>
      </c>
      <c r="G363" s="554"/>
      <c r="H363" s="554"/>
      <c r="I363" s="344" t="s">
        <v>30</v>
      </c>
      <c r="J363" s="339"/>
      <c r="K363" s="340" t="str">
        <f>IF(J363&gt;0,VLOOKUP(J363,女子登録情報!$J$1:$K$22,2,0),"")</f>
        <v/>
      </c>
      <c r="L363" s="344" t="s">
        <v>31</v>
      </c>
      <c r="M363" s="345"/>
      <c r="N363" s="341" t="str">
        <f t="shared" si="1521"/>
        <v/>
      </c>
      <c r="O363" s="342"/>
      <c r="P363" s="562"/>
      <c r="Q363" s="563"/>
      <c r="R363" s="564"/>
      <c r="S363" s="557"/>
      <c r="T363" s="560"/>
      <c r="W363" s="168">
        <f t="shared" si="1530"/>
        <v>0</v>
      </c>
      <c r="X363" s="447"/>
      <c r="Y363" s="145" t="str">
        <f t="shared" si="1522"/>
        <v/>
      </c>
      <c r="Z363" s="145" t="str">
        <f t="shared" si="1523"/>
        <v/>
      </c>
      <c r="AA363" s="145" t="str">
        <f t="shared" si="1524"/>
        <v/>
      </c>
      <c r="AB363" s="145" t="str">
        <f t="shared" si="1525"/>
        <v/>
      </c>
      <c r="AC363" s="178">
        <f t="shared" si="1532"/>
        <v>0</v>
      </c>
      <c r="AD363" s="178" t="str">
        <f t="shared" ref="AD363:AD364" si="1678">AD362</f>
        <v/>
      </c>
      <c r="AE363" s="145" t="str">
        <f t="shared" si="1534"/>
        <v/>
      </c>
      <c r="AF363" s="145" t="str">
        <f t="shared" si="1535"/>
        <v/>
      </c>
      <c r="AG363" s="182" t="str">
        <f t="shared" si="1536"/>
        <v/>
      </c>
      <c r="AH363" s="164">
        <f t="shared" si="1537"/>
        <v>0</v>
      </c>
      <c r="AJ363" s="164">
        <f t="shared" si="1538"/>
        <v>0</v>
      </c>
      <c r="AK363" s="164" t="str">
        <f t="shared" si="1539"/>
        <v>00000</v>
      </c>
      <c r="AL363" s="188" t="str">
        <f t="shared" si="1540"/>
        <v>0秒0</v>
      </c>
      <c r="AM363" s="189">
        <f t="shared" si="1541"/>
        <v>0</v>
      </c>
      <c r="AN363" s="189" t="str">
        <f t="shared" si="1542"/>
        <v>0</v>
      </c>
      <c r="AO363" s="189" t="str">
        <f t="shared" si="1543"/>
        <v>0</v>
      </c>
      <c r="AP363" s="189" t="str">
        <f t="shared" si="1544"/>
        <v>0m</v>
      </c>
      <c r="AQ363" s="189" t="str">
        <f t="shared" si="1545"/>
        <v>点</v>
      </c>
      <c r="AR363" s="164">
        <f t="shared" si="1546"/>
        <v>0</v>
      </c>
      <c r="AS363" s="144" t="str">
        <f t="shared" si="1547"/>
        <v/>
      </c>
      <c r="AT363" s="164">
        <f t="shared" si="1548"/>
        <v>0</v>
      </c>
      <c r="AU363" s="164">
        <f t="shared" si="1549"/>
        <v>0</v>
      </c>
      <c r="AV363" s="164">
        <f t="shared" si="1550"/>
        <v>0</v>
      </c>
      <c r="AW363" s="458"/>
      <c r="AX363" s="458"/>
      <c r="AY363" s="455"/>
      <c r="AZ363" s="575"/>
      <c r="BA363" s="145" t="str">
        <f t="shared" si="1526"/>
        <v/>
      </c>
      <c r="BB363" s="145" t="str">
        <f t="shared" si="1527"/>
        <v/>
      </c>
      <c r="BC363" s="145" t="str">
        <f t="shared" si="1528"/>
        <v/>
      </c>
      <c r="BD363" s="203" t="str">
        <f>IF(J363="","",COUNTIF($BC$14:BC363,BC363))</f>
        <v/>
      </c>
      <c r="BE363" s="1" t="str">
        <f t="shared" si="1551"/>
        <v/>
      </c>
      <c r="BF363" s="447"/>
      <c r="BG363" s="447"/>
      <c r="BH363" s="447"/>
      <c r="BI363" s="447"/>
      <c r="BJ363" s="447"/>
      <c r="BK363" s="449"/>
      <c r="BL363" s="447"/>
      <c r="BM363" s="447"/>
      <c r="BP363" s="449"/>
      <c r="BQ363" s="447"/>
      <c r="BR363" s="447"/>
      <c r="BS363" s="447"/>
      <c r="BT363" s="447"/>
      <c r="BU363" s="447"/>
      <c r="BV363" s="447"/>
    </row>
    <row r="364" spans="1:74" s="1" customFormat="1" ht="18" customHeight="1" thickBot="1">
      <c r="A364" s="524"/>
      <c r="B364" s="346" t="s">
        <v>32</v>
      </c>
      <c r="C364" s="347"/>
      <c r="D364" s="355"/>
      <c r="E364" s="355"/>
      <c r="F364" s="356"/>
      <c r="G364" s="555"/>
      <c r="H364" s="555"/>
      <c r="I364" s="348" t="s">
        <v>33</v>
      </c>
      <c r="J364" s="349"/>
      <c r="K364" s="340" t="str">
        <f>IF(J364&gt;0,VLOOKUP(J364,女子登録情報!$J$1:$K$22,2,0),"")</f>
        <v/>
      </c>
      <c r="L364" s="350" t="s">
        <v>34</v>
      </c>
      <c r="M364" s="351"/>
      <c r="N364" s="341" t="str">
        <f t="shared" si="1521"/>
        <v/>
      </c>
      <c r="O364" s="352"/>
      <c r="P364" s="567"/>
      <c r="Q364" s="568"/>
      <c r="R364" s="569"/>
      <c r="S364" s="558"/>
      <c r="T364" s="561"/>
      <c r="W364" s="168">
        <f t="shared" si="1530"/>
        <v>0</v>
      </c>
      <c r="X364" s="447"/>
      <c r="Y364" s="145" t="str">
        <f t="shared" si="1522"/>
        <v/>
      </c>
      <c r="Z364" s="145" t="str">
        <f t="shared" si="1523"/>
        <v/>
      </c>
      <c r="AA364" s="145" t="str">
        <f t="shared" si="1524"/>
        <v/>
      </c>
      <c r="AB364" s="145" t="str">
        <f t="shared" si="1525"/>
        <v/>
      </c>
      <c r="AC364" s="178">
        <f t="shared" si="1532"/>
        <v>0</v>
      </c>
      <c r="AD364" s="178" t="str">
        <f t="shared" si="1678"/>
        <v/>
      </c>
      <c r="AE364" s="145" t="str">
        <f t="shared" si="1534"/>
        <v/>
      </c>
      <c r="AF364" s="145" t="str">
        <f t="shared" si="1535"/>
        <v/>
      </c>
      <c r="AG364" s="182" t="str">
        <f t="shared" si="1536"/>
        <v/>
      </c>
      <c r="AH364" s="164">
        <f t="shared" si="1537"/>
        <v>0</v>
      </c>
      <c r="AJ364" s="164">
        <f t="shared" si="1538"/>
        <v>0</v>
      </c>
      <c r="AK364" s="164" t="str">
        <f t="shared" si="1539"/>
        <v>00000</v>
      </c>
      <c r="AL364" s="188" t="str">
        <f t="shared" si="1540"/>
        <v>0秒0</v>
      </c>
      <c r="AM364" s="189">
        <f t="shared" si="1541"/>
        <v>0</v>
      </c>
      <c r="AN364" s="189" t="str">
        <f t="shared" si="1542"/>
        <v>0</v>
      </c>
      <c r="AO364" s="189" t="str">
        <f t="shared" si="1543"/>
        <v>0</v>
      </c>
      <c r="AP364" s="189" t="str">
        <f t="shared" si="1544"/>
        <v>0m</v>
      </c>
      <c r="AQ364" s="189" t="str">
        <f t="shared" si="1545"/>
        <v>点</v>
      </c>
      <c r="AR364" s="164">
        <f t="shared" si="1546"/>
        <v>0</v>
      </c>
      <c r="AS364" s="144" t="str">
        <f t="shared" si="1547"/>
        <v/>
      </c>
      <c r="AT364" s="164">
        <f t="shared" si="1548"/>
        <v>0</v>
      </c>
      <c r="AU364" s="164">
        <f t="shared" si="1549"/>
        <v>0</v>
      </c>
      <c r="AV364" s="164">
        <f t="shared" si="1550"/>
        <v>0</v>
      </c>
      <c r="AW364" s="459"/>
      <c r="AX364" s="459"/>
      <c r="AY364" s="456"/>
      <c r="AZ364" s="576"/>
      <c r="BA364" s="145" t="str">
        <f t="shared" si="1526"/>
        <v/>
      </c>
      <c r="BB364" s="145" t="str">
        <f t="shared" si="1527"/>
        <v/>
      </c>
      <c r="BC364" s="145" t="str">
        <f t="shared" si="1528"/>
        <v/>
      </c>
      <c r="BD364" s="203" t="str">
        <f>IF(J364="","",COUNTIF($BC$14:BC364,BC364))</f>
        <v/>
      </c>
      <c r="BE364" s="1" t="str">
        <f t="shared" si="1551"/>
        <v/>
      </c>
      <c r="BF364" s="447"/>
      <c r="BG364" s="447"/>
      <c r="BH364" s="447"/>
      <c r="BI364" s="447"/>
      <c r="BJ364" s="447"/>
      <c r="BK364" s="450"/>
      <c r="BL364" s="447"/>
      <c r="BM364" s="447"/>
      <c r="BP364" s="450"/>
      <c r="BQ364" s="447"/>
      <c r="BR364" s="447"/>
      <c r="BS364" s="447"/>
      <c r="BT364" s="447"/>
      <c r="BU364" s="447"/>
      <c r="BV364" s="447"/>
    </row>
    <row r="365" spans="1:74" s="1" customFormat="1" ht="18" customHeight="1" thickTop="1" thickBot="1">
      <c r="A365" s="522">
        <v>118</v>
      </c>
      <c r="B365" s="570" t="s">
        <v>1224</v>
      </c>
      <c r="C365" s="572"/>
      <c r="D365" s="572" t="str">
        <f>IF(C365&gt;0,VLOOKUP(C365,女子登録情報!$A$1:$H$2000,3,0),"")</f>
        <v/>
      </c>
      <c r="E365" s="572" t="str">
        <f>IF(C365&gt;0,VLOOKUP(C365,女子登録情報!$A$1:$H$2000,4,0),"")</f>
        <v/>
      </c>
      <c r="F365" s="337" t="str">
        <f>IF(C365&gt;0,VLOOKUP(C365,女子登録情報!$A$1:$H$2000,8,0),"")</f>
        <v/>
      </c>
      <c r="G365" s="553" t="e">
        <f>IF(F366&gt;0,VLOOKUP(F366,女子登録情報!$M$2:$N$48,2,0),"")</f>
        <v>#N/A</v>
      </c>
      <c r="H365" s="553" t="str">
        <f t="shared" ref="H365" si="1679">IF(C365&gt;0,TEXT(C365,"100000000"),"000000000")</f>
        <v>000000000</v>
      </c>
      <c r="I365" s="338" t="s">
        <v>26</v>
      </c>
      <c r="J365" s="339"/>
      <c r="K365" s="340" t="str">
        <f>IF(J365&gt;0,VLOOKUP(J365,女子登録情報!$J$1:$K$22,2,0),"")</f>
        <v/>
      </c>
      <c r="L365" s="338" t="s">
        <v>29</v>
      </c>
      <c r="M365" s="185"/>
      <c r="N365" s="341" t="str">
        <f t="shared" si="1521"/>
        <v/>
      </c>
      <c r="O365" s="342"/>
      <c r="P365" s="540"/>
      <c r="Q365" s="541"/>
      <c r="R365" s="542"/>
      <c r="S365" s="556"/>
      <c r="T365" s="559"/>
      <c r="W365" s="168">
        <f t="shared" si="1530"/>
        <v>0</v>
      </c>
      <c r="X365" s="447" t="str">
        <f t="shared" ref="X365" si="1680">IF(C365="","",C365)</f>
        <v/>
      </c>
      <c r="Y365" s="145" t="str">
        <f t="shared" si="1522"/>
        <v/>
      </c>
      <c r="Z365" s="145" t="str">
        <f t="shared" si="1523"/>
        <v/>
      </c>
      <c r="AA365" s="145" t="str">
        <f t="shared" si="1524"/>
        <v/>
      </c>
      <c r="AB365" s="145" t="str">
        <f t="shared" si="1525"/>
        <v/>
      </c>
      <c r="AC365" s="178">
        <f t="shared" si="1532"/>
        <v>0</v>
      </c>
      <c r="AD365" s="178" t="str">
        <f t="shared" ref="AD365" si="1681">IF(D365="","",D365)</f>
        <v/>
      </c>
      <c r="AE365" s="145" t="str">
        <f t="shared" si="1534"/>
        <v/>
      </c>
      <c r="AF365" s="145" t="str">
        <f t="shared" si="1535"/>
        <v/>
      </c>
      <c r="AG365" s="182" t="str">
        <f t="shared" si="1536"/>
        <v/>
      </c>
      <c r="AH365" s="164">
        <f t="shared" si="1537"/>
        <v>0</v>
      </c>
      <c r="AJ365" s="164">
        <f t="shared" si="1538"/>
        <v>0</v>
      </c>
      <c r="AK365" s="164" t="str">
        <f t="shared" si="1539"/>
        <v>00000</v>
      </c>
      <c r="AL365" s="188" t="str">
        <f t="shared" si="1540"/>
        <v>0秒0</v>
      </c>
      <c r="AM365" s="189">
        <f t="shared" si="1541"/>
        <v>0</v>
      </c>
      <c r="AN365" s="189" t="str">
        <f t="shared" si="1542"/>
        <v>0</v>
      </c>
      <c r="AO365" s="189" t="str">
        <f t="shared" si="1543"/>
        <v>0</v>
      </c>
      <c r="AP365" s="189" t="str">
        <f t="shared" si="1544"/>
        <v>0m</v>
      </c>
      <c r="AQ365" s="189" t="str">
        <f t="shared" si="1545"/>
        <v>点</v>
      </c>
      <c r="AR365" s="164">
        <f t="shared" si="1546"/>
        <v>0</v>
      </c>
      <c r="AS365" s="144" t="str">
        <f t="shared" si="1547"/>
        <v/>
      </c>
      <c r="AT365" s="164">
        <f t="shared" si="1548"/>
        <v>0</v>
      </c>
      <c r="AU365" s="164">
        <f t="shared" si="1549"/>
        <v>0</v>
      </c>
      <c r="AV365" s="164">
        <f t="shared" si="1550"/>
        <v>0</v>
      </c>
      <c r="AW365" s="457">
        <f>IF(S365="",0,COUNTA($S$14:S367))</f>
        <v>0</v>
      </c>
      <c r="AX365" s="457">
        <f>IF(T365="",0,COUNTA($T$14:T367))</f>
        <v>0</v>
      </c>
      <c r="AY365" s="454">
        <f>IF(OR($K365="20200",$K366="20200",$K367="20200"),COUNTIF($K$14:K367,"20200"),0)</f>
        <v>0</v>
      </c>
      <c r="AZ365" s="574">
        <f>IF($AY365=0,0,INDEX($M365:$M367,MATCH("20200",$K365:$K367,0),1))</f>
        <v>0</v>
      </c>
      <c r="BA365" s="145" t="str">
        <f t="shared" si="1526"/>
        <v/>
      </c>
      <c r="BB365" s="145" t="str">
        <f t="shared" si="1527"/>
        <v/>
      </c>
      <c r="BC365" s="145" t="str">
        <f t="shared" si="1528"/>
        <v/>
      </c>
      <c r="BD365" s="203" t="str">
        <f>IF(J365="","",COUNTIF($BC$14:BC365,BC365))</f>
        <v/>
      </c>
      <c r="BE365" s="1" t="str">
        <f t="shared" si="1551"/>
        <v/>
      </c>
      <c r="BF365" s="447" t="str">
        <f>IF(D365="","",COUNTIF($AD$14:AD365,AD365))</f>
        <v/>
      </c>
      <c r="BG365" s="447">
        <f t="shared" ref="BG365" si="1682">IF(BF365=1,BF365,0)</f>
        <v>0</v>
      </c>
      <c r="BH365" s="447" t="str">
        <f t="shared" ref="BH365:BJ365" si="1683">IF(D365="","",$BL365)</f>
        <v/>
      </c>
      <c r="BI365" s="447" t="str">
        <f t="shared" si="1683"/>
        <v/>
      </c>
      <c r="BJ365" s="447" t="str">
        <f t="shared" si="1683"/>
        <v/>
      </c>
      <c r="BK365" s="448" t="str">
        <f t="shared" ref="BK365" si="1684">IFERROR(IF(G365="","",BL365),"")</f>
        <v/>
      </c>
      <c r="BL365" s="447">
        <v>118</v>
      </c>
      <c r="BM365" s="447">
        <f t="shared" ref="BM365" si="1685">IF(C365&gt;0,"",IF(COUNTIF(BH365:BK367,BL365)=4,"",1))</f>
        <v>1</v>
      </c>
      <c r="BP365" s="448" t="str">
        <f t="shared" ref="BP365" si="1686">IF(AD365="","",IF(AND(COUNTA(J365:J367)=0,COUNTA(S365:T367)=0),1,""))</f>
        <v/>
      </c>
      <c r="BQ365" s="447">
        <f t="shared" ref="BQ365" si="1687">IF(AND($AD365="",COUNTA(S365)&gt;0),1,0)</f>
        <v>0</v>
      </c>
      <c r="BR365" s="447">
        <f t="shared" ref="BR365" si="1688">IF(AND($AD365="",COUNTA(T365)&gt;0),1,0)</f>
        <v>0</v>
      </c>
      <c r="BS365" s="447" t="str">
        <f t="shared" ref="BS365" si="1689">D365&amp;"-"&amp;S365</f>
        <v>-</v>
      </c>
      <c r="BT365" s="447" t="str">
        <f>IF(S365="","",COUNTIF($BS$14:BS365,BS365))</f>
        <v/>
      </c>
      <c r="BU365" s="447" t="str">
        <f t="shared" ref="BU365" si="1690">D365&amp;"-"&amp;T365</f>
        <v>-</v>
      </c>
      <c r="BV365" s="447" t="str">
        <f>IF(T365="","",COUNTIF($BU$14:BU365,BU365))</f>
        <v/>
      </c>
    </row>
    <row r="366" spans="1:74" s="1" customFormat="1" ht="18" customHeight="1" thickBot="1">
      <c r="A366" s="523"/>
      <c r="B366" s="571"/>
      <c r="C366" s="573"/>
      <c r="D366" s="573"/>
      <c r="E366" s="573"/>
      <c r="F366" s="343" t="str">
        <f>IF(C365&gt;0,VLOOKUP(C365,女子登録情報!$A$1:$H$2000,5,0),"")</f>
        <v/>
      </c>
      <c r="G366" s="554"/>
      <c r="H366" s="554"/>
      <c r="I366" s="344" t="s">
        <v>30</v>
      </c>
      <c r="J366" s="339"/>
      <c r="K366" s="340" t="str">
        <f>IF(J366&gt;0,VLOOKUP(J366,女子登録情報!$J$1:$K$22,2,0),"")</f>
        <v/>
      </c>
      <c r="L366" s="344" t="s">
        <v>31</v>
      </c>
      <c r="M366" s="345"/>
      <c r="N366" s="341" t="str">
        <f t="shared" si="1521"/>
        <v/>
      </c>
      <c r="O366" s="342"/>
      <c r="P366" s="562"/>
      <c r="Q366" s="563"/>
      <c r="R366" s="564"/>
      <c r="S366" s="557"/>
      <c r="T366" s="560"/>
      <c r="W366" s="168">
        <f t="shared" si="1530"/>
        <v>0</v>
      </c>
      <c r="X366" s="447"/>
      <c r="Y366" s="145" t="str">
        <f t="shared" si="1522"/>
        <v/>
      </c>
      <c r="Z366" s="145" t="str">
        <f t="shared" si="1523"/>
        <v/>
      </c>
      <c r="AA366" s="145" t="str">
        <f t="shared" si="1524"/>
        <v/>
      </c>
      <c r="AB366" s="145" t="str">
        <f t="shared" si="1525"/>
        <v/>
      </c>
      <c r="AC366" s="178">
        <f t="shared" si="1532"/>
        <v>0</v>
      </c>
      <c r="AD366" s="178" t="str">
        <f t="shared" ref="AD366:AD367" si="1691">AD365</f>
        <v/>
      </c>
      <c r="AE366" s="145" t="str">
        <f t="shared" si="1534"/>
        <v/>
      </c>
      <c r="AF366" s="145" t="str">
        <f t="shared" si="1535"/>
        <v/>
      </c>
      <c r="AG366" s="182" t="str">
        <f t="shared" si="1536"/>
        <v/>
      </c>
      <c r="AH366" s="164">
        <f t="shared" si="1537"/>
        <v>0</v>
      </c>
      <c r="AJ366" s="164">
        <f t="shared" si="1538"/>
        <v>0</v>
      </c>
      <c r="AK366" s="164" t="str">
        <f t="shared" si="1539"/>
        <v>00000</v>
      </c>
      <c r="AL366" s="188" t="str">
        <f t="shared" si="1540"/>
        <v>0秒0</v>
      </c>
      <c r="AM366" s="189">
        <f t="shared" si="1541"/>
        <v>0</v>
      </c>
      <c r="AN366" s="189" t="str">
        <f t="shared" si="1542"/>
        <v>0</v>
      </c>
      <c r="AO366" s="189" t="str">
        <f t="shared" si="1543"/>
        <v>0</v>
      </c>
      <c r="AP366" s="189" t="str">
        <f t="shared" si="1544"/>
        <v>0m</v>
      </c>
      <c r="AQ366" s="189" t="str">
        <f t="shared" si="1545"/>
        <v>点</v>
      </c>
      <c r="AR366" s="164">
        <f t="shared" si="1546"/>
        <v>0</v>
      </c>
      <c r="AS366" s="144" t="str">
        <f t="shared" si="1547"/>
        <v/>
      </c>
      <c r="AT366" s="164">
        <f t="shared" si="1548"/>
        <v>0</v>
      </c>
      <c r="AU366" s="164">
        <f t="shared" si="1549"/>
        <v>0</v>
      </c>
      <c r="AV366" s="164">
        <f t="shared" si="1550"/>
        <v>0</v>
      </c>
      <c r="AW366" s="458"/>
      <c r="AX366" s="458"/>
      <c r="AY366" s="455"/>
      <c r="AZ366" s="575"/>
      <c r="BA366" s="145" t="str">
        <f t="shared" si="1526"/>
        <v/>
      </c>
      <c r="BB366" s="145" t="str">
        <f t="shared" si="1527"/>
        <v/>
      </c>
      <c r="BC366" s="145" t="str">
        <f t="shared" si="1528"/>
        <v/>
      </c>
      <c r="BD366" s="203" t="str">
        <f>IF(J366="","",COUNTIF($BC$14:BC366,BC366))</f>
        <v/>
      </c>
      <c r="BE366" s="1" t="str">
        <f t="shared" si="1551"/>
        <v/>
      </c>
      <c r="BF366" s="447"/>
      <c r="BG366" s="447"/>
      <c r="BH366" s="447"/>
      <c r="BI366" s="447"/>
      <c r="BJ366" s="447"/>
      <c r="BK366" s="449"/>
      <c r="BL366" s="447"/>
      <c r="BM366" s="447"/>
      <c r="BP366" s="449"/>
      <c r="BQ366" s="447"/>
      <c r="BR366" s="447"/>
      <c r="BS366" s="447"/>
      <c r="BT366" s="447"/>
      <c r="BU366" s="447"/>
      <c r="BV366" s="447"/>
    </row>
    <row r="367" spans="1:74" s="1" customFormat="1" ht="18" customHeight="1" thickBot="1">
      <c r="A367" s="524"/>
      <c r="B367" s="346" t="s">
        <v>32</v>
      </c>
      <c r="C367" s="347"/>
      <c r="D367" s="355"/>
      <c r="E367" s="355"/>
      <c r="F367" s="356"/>
      <c r="G367" s="555"/>
      <c r="H367" s="555"/>
      <c r="I367" s="348" t="s">
        <v>33</v>
      </c>
      <c r="J367" s="349"/>
      <c r="K367" s="340" t="str">
        <f>IF(J367&gt;0,VLOOKUP(J367,女子登録情報!$J$1:$K$22,2,0),"")</f>
        <v/>
      </c>
      <c r="L367" s="350" t="s">
        <v>34</v>
      </c>
      <c r="M367" s="351"/>
      <c r="N367" s="341" t="str">
        <f t="shared" si="1521"/>
        <v/>
      </c>
      <c r="O367" s="352"/>
      <c r="P367" s="567"/>
      <c r="Q367" s="568"/>
      <c r="R367" s="569"/>
      <c r="S367" s="558"/>
      <c r="T367" s="561"/>
      <c r="W367" s="168">
        <f t="shared" si="1530"/>
        <v>0</v>
      </c>
      <c r="X367" s="447"/>
      <c r="Y367" s="145" t="str">
        <f t="shared" si="1522"/>
        <v/>
      </c>
      <c r="Z367" s="145" t="str">
        <f t="shared" si="1523"/>
        <v/>
      </c>
      <c r="AA367" s="145" t="str">
        <f t="shared" si="1524"/>
        <v/>
      </c>
      <c r="AB367" s="145" t="str">
        <f t="shared" si="1525"/>
        <v/>
      </c>
      <c r="AC367" s="178">
        <f t="shared" si="1532"/>
        <v>0</v>
      </c>
      <c r="AD367" s="178" t="str">
        <f t="shared" si="1691"/>
        <v/>
      </c>
      <c r="AE367" s="145" t="str">
        <f t="shared" si="1534"/>
        <v/>
      </c>
      <c r="AF367" s="145" t="str">
        <f t="shared" si="1535"/>
        <v/>
      </c>
      <c r="AG367" s="182" t="str">
        <f t="shared" si="1536"/>
        <v/>
      </c>
      <c r="AH367" s="164">
        <f t="shared" si="1537"/>
        <v>0</v>
      </c>
      <c r="AJ367" s="164">
        <f t="shared" si="1538"/>
        <v>0</v>
      </c>
      <c r="AK367" s="164" t="str">
        <f t="shared" si="1539"/>
        <v>00000</v>
      </c>
      <c r="AL367" s="188" t="str">
        <f t="shared" si="1540"/>
        <v>0秒0</v>
      </c>
      <c r="AM367" s="189">
        <f t="shared" si="1541"/>
        <v>0</v>
      </c>
      <c r="AN367" s="189" t="str">
        <f t="shared" si="1542"/>
        <v>0</v>
      </c>
      <c r="AO367" s="189" t="str">
        <f t="shared" si="1543"/>
        <v>0</v>
      </c>
      <c r="AP367" s="189" t="str">
        <f t="shared" si="1544"/>
        <v>0m</v>
      </c>
      <c r="AQ367" s="189" t="str">
        <f t="shared" si="1545"/>
        <v>点</v>
      </c>
      <c r="AR367" s="164">
        <f t="shared" si="1546"/>
        <v>0</v>
      </c>
      <c r="AS367" s="144" t="str">
        <f t="shared" si="1547"/>
        <v/>
      </c>
      <c r="AT367" s="164">
        <f t="shared" si="1548"/>
        <v>0</v>
      </c>
      <c r="AU367" s="164">
        <f t="shared" si="1549"/>
        <v>0</v>
      </c>
      <c r="AV367" s="164">
        <f t="shared" si="1550"/>
        <v>0</v>
      </c>
      <c r="AW367" s="459"/>
      <c r="AX367" s="459"/>
      <c r="AY367" s="456"/>
      <c r="AZ367" s="576"/>
      <c r="BA367" s="145" t="str">
        <f t="shared" si="1526"/>
        <v/>
      </c>
      <c r="BB367" s="145" t="str">
        <f t="shared" si="1527"/>
        <v/>
      </c>
      <c r="BC367" s="145" t="str">
        <f t="shared" si="1528"/>
        <v/>
      </c>
      <c r="BD367" s="203" t="str">
        <f>IF(J367="","",COUNTIF($BC$14:BC367,BC367))</f>
        <v/>
      </c>
      <c r="BE367" s="1" t="str">
        <f t="shared" si="1551"/>
        <v/>
      </c>
      <c r="BF367" s="447"/>
      <c r="BG367" s="447"/>
      <c r="BH367" s="447"/>
      <c r="BI367" s="447"/>
      <c r="BJ367" s="447"/>
      <c r="BK367" s="450"/>
      <c r="BL367" s="447"/>
      <c r="BM367" s="447"/>
      <c r="BP367" s="450"/>
      <c r="BQ367" s="447"/>
      <c r="BR367" s="447"/>
      <c r="BS367" s="447"/>
      <c r="BT367" s="447"/>
      <c r="BU367" s="447"/>
      <c r="BV367" s="447"/>
    </row>
    <row r="368" spans="1:74" s="1" customFormat="1" ht="18" customHeight="1" thickTop="1" thickBot="1">
      <c r="A368" s="522">
        <v>119</v>
      </c>
      <c r="B368" s="570" t="s">
        <v>1224</v>
      </c>
      <c r="C368" s="572"/>
      <c r="D368" s="572" t="str">
        <f>IF(C368&gt;0,VLOOKUP(C368,女子登録情報!$A$1:$H$2000,3,0),"")</f>
        <v/>
      </c>
      <c r="E368" s="572" t="str">
        <f>IF(C368&gt;0,VLOOKUP(C368,女子登録情報!$A$1:$H$2000,4,0),"")</f>
        <v/>
      </c>
      <c r="F368" s="337" t="str">
        <f>IF(C368&gt;0,VLOOKUP(C368,女子登録情報!$A$1:$H$2000,8,0),"")</f>
        <v/>
      </c>
      <c r="G368" s="553" t="e">
        <f>IF(F369&gt;0,VLOOKUP(F369,女子登録情報!$M$2:$N$48,2,0),"")</f>
        <v>#N/A</v>
      </c>
      <c r="H368" s="553" t="str">
        <f t="shared" ref="H368" si="1692">IF(C368&gt;0,TEXT(C368,"100000000"),"000000000")</f>
        <v>000000000</v>
      </c>
      <c r="I368" s="338" t="s">
        <v>26</v>
      </c>
      <c r="J368" s="339"/>
      <c r="K368" s="340" t="str">
        <f>IF(J368&gt;0,VLOOKUP(J368,女子登録情報!$J$1:$K$22,2,0),"")</f>
        <v/>
      </c>
      <c r="L368" s="338" t="s">
        <v>29</v>
      </c>
      <c r="M368" s="185"/>
      <c r="N368" s="341" t="str">
        <f t="shared" si="1521"/>
        <v/>
      </c>
      <c r="O368" s="342"/>
      <c r="P368" s="540"/>
      <c r="Q368" s="541"/>
      <c r="R368" s="542"/>
      <c r="S368" s="556"/>
      <c r="T368" s="559"/>
      <c r="W368" s="168">
        <f t="shared" si="1530"/>
        <v>0</v>
      </c>
      <c r="X368" s="447" t="str">
        <f t="shared" ref="X368" si="1693">IF(C368="","",C368)</f>
        <v/>
      </c>
      <c r="Y368" s="145" t="str">
        <f t="shared" si="1522"/>
        <v/>
      </c>
      <c r="Z368" s="145" t="str">
        <f t="shared" si="1523"/>
        <v/>
      </c>
      <c r="AA368" s="145" t="str">
        <f t="shared" si="1524"/>
        <v/>
      </c>
      <c r="AB368" s="145" t="str">
        <f t="shared" si="1525"/>
        <v/>
      </c>
      <c r="AC368" s="178">
        <f t="shared" si="1532"/>
        <v>0</v>
      </c>
      <c r="AD368" s="178" t="str">
        <f t="shared" ref="AD368" si="1694">IF(D368="","",D368)</f>
        <v/>
      </c>
      <c r="AE368" s="145" t="str">
        <f t="shared" si="1534"/>
        <v/>
      </c>
      <c r="AF368" s="145" t="str">
        <f t="shared" si="1535"/>
        <v/>
      </c>
      <c r="AG368" s="182" t="str">
        <f t="shared" si="1536"/>
        <v/>
      </c>
      <c r="AH368" s="164">
        <f t="shared" si="1537"/>
        <v>0</v>
      </c>
      <c r="AJ368" s="164">
        <f t="shared" si="1538"/>
        <v>0</v>
      </c>
      <c r="AK368" s="164" t="str">
        <f t="shared" si="1539"/>
        <v>00000</v>
      </c>
      <c r="AL368" s="188" t="str">
        <f t="shared" si="1540"/>
        <v>0秒0</v>
      </c>
      <c r="AM368" s="189">
        <f t="shared" si="1541"/>
        <v>0</v>
      </c>
      <c r="AN368" s="189" t="str">
        <f t="shared" si="1542"/>
        <v>0</v>
      </c>
      <c r="AO368" s="189" t="str">
        <f t="shared" si="1543"/>
        <v>0</v>
      </c>
      <c r="AP368" s="189" t="str">
        <f t="shared" si="1544"/>
        <v>0m</v>
      </c>
      <c r="AQ368" s="189" t="str">
        <f t="shared" si="1545"/>
        <v>点</v>
      </c>
      <c r="AR368" s="164">
        <f t="shared" si="1546"/>
        <v>0</v>
      </c>
      <c r="AS368" s="144" t="str">
        <f t="shared" si="1547"/>
        <v/>
      </c>
      <c r="AT368" s="164">
        <f t="shared" si="1548"/>
        <v>0</v>
      </c>
      <c r="AU368" s="164">
        <f t="shared" si="1549"/>
        <v>0</v>
      </c>
      <c r="AV368" s="164">
        <f t="shared" si="1550"/>
        <v>0</v>
      </c>
      <c r="AW368" s="457">
        <f>IF(S368="",0,COUNTA($S$14:S370))</f>
        <v>0</v>
      </c>
      <c r="AX368" s="457">
        <f>IF(T368="",0,COUNTA($T$14:T370))</f>
        <v>0</v>
      </c>
      <c r="AY368" s="454">
        <f>IF(OR($K368="20200",$K369="20200",$K370="20200"),COUNTIF($K$14:K370,"20200"),0)</f>
        <v>0</v>
      </c>
      <c r="AZ368" s="574">
        <f>IF($AY368=0,0,INDEX($M368:$M370,MATCH("20200",$K368:$K370,0),1))</f>
        <v>0</v>
      </c>
      <c r="BA368" s="145" t="str">
        <f t="shared" si="1526"/>
        <v/>
      </c>
      <c r="BB368" s="145" t="str">
        <f t="shared" si="1527"/>
        <v/>
      </c>
      <c r="BC368" s="145" t="str">
        <f t="shared" si="1528"/>
        <v/>
      </c>
      <c r="BD368" s="203" t="str">
        <f>IF(J368="","",COUNTIF($BC$14:BC368,BC368))</f>
        <v/>
      </c>
      <c r="BE368" s="1" t="str">
        <f t="shared" si="1551"/>
        <v/>
      </c>
      <c r="BF368" s="447" t="str">
        <f>IF(D368="","",COUNTIF($AD$14:AD368,AD368))</f>
        <v/>
      </c>
      <c r="BG368" s="447">
        <f t="shared" ref="BG368" si="1695">IF(BF368=1,BF368,0)</f>
        <v>0</v>
      </c>
      <c r="BH368" s="447" t="str">
        <f t="shared" ref="BH368:BJ368" si="1696">IF(D368="","",$BL368)</f>
        <v/>
      </c>
      <c r="BI368" s="447" t="str">
        <f t="shared" si="1696"/>
        <v/>
      </c>
      <c r="BJ368" s="447" t="str">
        <f t="shared" si="1696"/>
        <v/>
      </c>
      <c r="BK368" s="448" t="str">
        <f t="shared" ref="BK368" si="1697">IFERROR(IF(G368="","",BL368),"")</f>
        <v/>
      </c>
      <c r="BL368" s="447">
        <v>119</v>
      </c>
      <c r="BM368" s="447">
        <f t="shared" ref="BM368" si="1698">IF(C368&gt;0,"",IF(COUNTIF(BH368:BK370,BL368)=4,"",1))</f>
        <v>1</v>
      </c>
      <c r="BP368" s="448" t="str">
        <f t="shared" ref="BP368" si="1699">IF(AD368="","",IF(AND(COUNTA(J368:J370)=0,COUNTA(S368:T370)=0),1,""))</f>
        <v/>
      </c>
      <c r="BQ368" s="447">
        <f t="shared" ref="BQ368" si="1700">IF(AND($AD368="",COUNTA(S368)&gt;0),1,0)</f>
        <v>0</v>
      </c>
      <c r="BR368" s="447">
        <f t="shared" ref="BR368" si="1701">IF(AND($AD368="",COUNTA(T368)&gt;0),1,0)</f>
        <v>0</v>
      </c>
      <c r="BS368" s="447" t="str">
        <f t="shared" ref="BS368" si="1702">D368&amp;"-"&amp;S368</f>
        <v>-</v>
      </c>
      <c r="BT368" s="447" t="str">
        <f>IF(S368="","",COUNTIF($BS$14:BS368,BS368))</f>
        <v/>
      </c>
      <c r="BU368" s="447" t="str">
        <f t="shared" ref="BU368" si="1703">D368&amp;"-"&amp;T368</f>
        <v>-</v>
      </c>
      <c r="BV368" s="447" t="str">
        <f>IF(T368="","",COUNTIF($BU$14:BU368,BU368))</f>
        <v/>
      </c>
    </row>
    <row r="369" spans="1:74" s="1" customFormat="1" ht="18" customHeight="1" thickBot="1">
      <c r="A369" s="523"/>
      <c r="B369" s="571"/>
      <c r="C369" s="573"/>
      <c r="D369" s="573"/>
      <c r="E369" s="573"/>
      <c r="F369" s="343" t="str">
        <f>IF(C368&gt;0,VLOOKUP(C368,女子登録情報!$A$1:$H$2000,5,0),"")</f>
        <v/>
      </c>
      <c r="G369" s="554"/>
      <c r="H369" s="554"/>
      <c r="I369" s="344" t="s">
        <v>30</v>
      </c>
      <c r="J369" s="339"/>
      <c r="K369" s="340" t="str">
        <f>IF(J369&gt;0,VLOOKUP(J369,女子登録情報!$J$1:$K$22,2,0),"")</f>
        <v/>
      </c>
      <c r="L369" s="344" t="s">
        <v>31</v>
      </c>
      <c r="M369" s="345"/>
      <c r="N369" s="341" t="str">
        <f t="shared" si="1521"/>
        <v/>
      </c>
      <c r="O369" s="342"/>
      <c r="P369" s="562"/>
      <c r="Q369" s="563"/>
      <c r="R369" s="564"/>
      <c r="S369" s="557"/>
      <c r="T369" s="560"/>
      <c r="W369" s="168">
        <f t="shared" si="1530"/>
        <v>0</v>
      </c>
      <c r="X369" s="447"/>
      <c r="Y369" s="145" t="str">
        <f t="shared" si="1522"/>
        <v/>
      </c>
      <c r="Z369" s="145" t="str">
        <f t="shared" si="1523"/>
        <v/>
      </c>
      <c r="AA369" s="145" t="str">
        <f t="shared" si="1524"/>
        <v/>
      </c>
      <c r="AB369" s="145" t="str">
        <f t="shared" si="1525"/>
        <v/>
      </c>
      <c r="AC369" s="178">
        <f t="shared" si="1532"/>
        <v>0</v>
      </c>
      <c r="AD369" s="178" t="str">
        <f t="shared" ref="AD369:AD370" si="1704">AD368</f>
        <v/>
      </c>
      <c r="AE369" s="145" t="str">
        <f t="shared" si="1534"/>
        <v/>
      </c>
      <c r="AF369" s="145" t="str">
        <f t="shared" si="1535"/>
        <v/>
      </c>
      <c r="AG369" s="182" t="str">
        <f t="shared" si="1536"/>
        <v/>
      </c>
      <c r="AH369" s="164">
        <f t="shared" si="1537"/>
        <v>0</v>
      </c>
      <c r="AJ369" s="164">
        <f t="shared" si="1538"/>
        <v>0</v>
      </c>
      <c r="AK369" s="164" t="str">
        <f t="shared" si="1539"/>
        <v>00000</v>
      </c>
      <c r="AL369" s="188" t="str">
        <f t="shared" si="1540"/>
        <v>0秒0</v>
      </c>
      <c r="AM369" s="189">
        <f t="shared" si="1541"/>
        <v>0</v>
      </c>
      <c r="AN369" s="189" t="str">
        <f t="shared" si="1542"/>
        <v>0</v>
      </c>
      <c r="AO369" s="189" t="str">
        <f t="shared" si="1543"/>
        <v>0</v>
      </c>
      <c r="AP369" s="189" t="str">
        <f t="shared" si="1544"/>
        <v>0m</v>
      </c>
      <c r="AQ369" s="189" t="str">
        <f t="shared" si="1545"/>
        <v>点</v>
      </c>
      <c r="AR369" s="164">
        <f t="shared" si="1546"/>
        <v>0</v>
      </c>
      <c r="AS369" s="144" t="str">
        <f t="shared" si="1547"/>
        <v/>
      </c>
      <c r="AT369" s="164">
        <f t="shared" si="1548"/>
        <v>0</v>
      </c>
      <c r="AU369" s="164">
        <f t="shared" si="1549"/>
        <v>0</v>
      </c>
      <c r="AV369" s="164">
        <f t="shared" si="1550"/>
        <v>0</v>
      </c>
      <c r="AW369" s="458"/>
      <c r="AX369" s="458"/>
      <c r="AY369" s="455"/>
      <c r="AZ369" s="575"/>
      <c r="BA369" s="145" t="str">
        <f t="shared" si="1526"/>
        <v/>
      </c>
      <c r="BB369" s="145" t="str">
        <f t="shared" si="1527"/>
        <v/>
      </c>
      <c r="BC369" s="145" t="str">
        <f t="shared" si="1528"/>
        <v/>
      </c>
      <c r="BD369" s="203" t="str">
        <f>IF(J369="","",COUNTIF($BC$14:BC369,BC369))</f>
        <v/>
      </c>
      <c r="BE369" s="1" t="str">
        <f t="shared" si="1551"/>
        <v/>
      </c>
      <c r="BF369" s="447"/>
      <c r="BG369" s="447"/>
      <c r="BH369" s="447"/>
      <c r="BI369" s="447"/>
      <c r="BJ369" s="447"/>
      <c r="BK369" s="449"/>
      <c r="BL369" s="447"/>
      <c r="BM369" s="447"/>
      <c r="BP369" s="449"/>
      <c r="BQ369" s="447"/>
      <c r="BR369" s="447"/>
      <c r="BS369" s="447"/>
      <c r="BT369" s="447"/>
      <c r="BU369" s="447"/>
      <c r="BV369" s="447"/>
    </row>
    <row r="370" spans="1:74" s="1" customFormat="1" ht="18" customHeight="1" thickBot="1">
      <c r="A370" s="524"/>
      <c r="B370" s="346" t="s">
        <v>32</v>
      </c>
      <c r="C370" s="347"/>
      <c r="D370" s="355"/>
      <c r="E370" s="355"/>
      <c r="F370" s="356"/>
      <c r="G370" s="555"/>
      <c r="H370" s="555"/>
      <c r="I370" s="348" t="s">
        <v>33</v>
      </c>
      <c r="J370" s="349"/>
      <c r="K370" s="340" t="str">
        <f>IF(J370&gt;0,VLOOKUP(J370,女子登録情報!$J$1:$K$22,2,0),"")</f>
        <v/>
      </c>
      <c r="L370" s="350" t="s">
        <v>34</v>
      </c>
      <c r="M370" s="351"/>
      <c r="N370" s="341" t="str">
        <f t="shared" si="1521"/>
        <v/>
      </c>
      <c r="O370" s="352"/>
      <c r="P370" s="567"/>
      <c r="Q370" s="568"/>
      <c r="R370" s="569"/>
      <c r="S370" s="558"/>
      <c r="T370" s="561"/>
      <c r="W370" s="168">
        <f t="shared" si="1530"/>
        <v>0</v>
      </c>
      <c r="X370" s="447"/>
      <c r="Y370" s="145" t="str">
        <f t="shared" si="1522"/>
        <v/>
      </c>
      <c r="Z370" s="145" t="str">
        <f t="shared" si="1523"/>
        <v/>
      </c>
      <c r="AA370" s="145" t="str">
        <f t="shared" si="1524"/>
        <v/>
      </c>
      <c r="AB370" s="145" t="str">
        <f t="shared" si="1525"/>
        <v/>
      </c>
      <c r="AC370" s="178">
        <f t="shared" si="1532"/>
        <v>0</v>
      </c>
      <c r="AD370" s="178" t="str">
        <f t="shared" si="1704"/>
        <v/>
      </c>
      <c r="AE370" s="145" t="str">
        <f t="shared" si="1534"/>
        <v/>
      </c>
      <c r="AF370" s="145" t="str">
        <f t="shared" si="1535"/>
        <v/>
      </c>
      <c r="AG370" s="182" t="str">
        <f t="shared" si="1536"/>
        <v/>
      </c>
      <c r="AH370" s="164">
        <f t="shared" si="1537"/>
        <v>0</v>
      </c>
      <c r="AJ370" s="164">
        <f t="shared" si="1538"/>
        <v>0</v>
      </c>
      <c r="AK370" s="164" t="str">
        <f t="shared" si="1539"/>
        <v>00000</v>
      </c>
      <c r="AL370" s="188" t="str">
        <f t="shared" si="1540"/>
        <v>0秒0</v>
      </c>
      <c r="AM370" s="189">
        <f t="shared" si="1541"/>
        <v>0</v>
      </c>
      <c r="AN370" s="189" t="str">
        <f t="shared" si="1542"/>
        <v>0</v>
      </c>
      <c r="AO370" s="189" t="str">
        <f t="shared" si="1543"/>
        <v>0</v>
      </c>
      <c r="AP370" s="189" t="str">
        <f t="shared" si="1544"/>
        <v>0m</v>
      </c>
      <c r="AQ370" s="189" t="str">
        <f t="shared" si="1545"/>
        <v>点</v>
      </c>
      <c r="AR370" s="164">
        <f t="shared" si="1546"/>
        <v>0</v>
      </c>
      <c r="AS370" s="144" t="str">
        <f t="shared" si="1547"/>
        <v/>
      </c>
      <c r="AT370" s="164">
        <f t="shared" si="1548"/>
        <v>0</v>
      </c>
      <c r="AU370" s="164">
        <f t="shared" si="1549"/>
        <v>0</v>
      </c>
      <c r="AV370" s="164">
        <f t="shared" si="1550"/>
        <v>0</v>
      </c>
      <c r="AW370" s="459"/>
      <c r="AX370" s="459"/>
      <c r="AY370" s="456"/>
      <c r="AZ370" s="576"/>
      <c r="BA370" s="145" t="str">
        <f t="shared" si="1526"/>
        <v/>
      </c>
      <c r="BB370" s="145" t="str">
        <f t="shared" si="1527"/>
        <v/>
      </c>
      <c r="BC370" s="145" t="str">
        <f t="shared" si="1528"/>
        <v/>
      </c>
      <c r="BD370" s="203" t="str">
        <f>IF(J370="","",COUNTIF($BC$14:BC370,BC370))</f>
        <v/>
      </c>
      <c r="BE370" s="1" t="str">
        <f t="shared" si="1551"/>
        <v/>
      </c>
      <c r="BF370" s="447"/>
      <c r="BG370" s="447"/>
      <c r="BH370" s="447"/>
      <c r="BI370" s="447"/>
      <c r="BJ370" s="447"/>
      <c r="BK370" s="450"/>
      <c r="BL370" s="447"/>
      <c r="BM370" s="447"/>
      <c r="BP370" s="450"/>
      <c r="BQ370" s="447"/>
      <c r="BR370" s="447"/>
      <c r="BS370" s="447"/>
      <c r="BT370" s="447"/>
      <c r="BU370" s="447"/>
      <c r="BV370" s="447"/>
    </row>
    <row r="371" spans="1:74" s="1" customFormat="1" ht="18" customHeight="1" thickTop="1" thickBot="1">
      <c r="A371" s="522">
        <v>120</v>
      </c>
      <c r="B371" s="570" t="s">
        <v>1224</v>
      </c>
      <c r="C371" s="572"/>
      <c r="D371" s="572" t="str">
        <f>IF(C371&gt;0,VLOOKUP(C371,女子登録情報!$A$1:$H$2000,3,0),"")</f>
        <v/>
      </c>
      <c r="E371" s="572" t="str">
        <f>IF(C371&gt;0,VLOOKUP(C371,女子登録情報!$A$1:$H$2000,4,0),"")</f>
        <v/>
      </c>
      <c r="F371" s="337" t="str">
        <f>IF(C371&gt;0,VLOOKUP(C371,女子登録情報!$A$1:$H$2000,8,0),"")</f>
        <v/>
      </c>
      <c r="G371" s="553" t="e">
        <f>IF(F372&gt;0,VLOOKUP(F372,女子登録情報!$M$2:$N$48,2,0),"")</f>
        <v>#N/A</v>
      </c>
      <c r="H371" s="553" t="str">
        <f t="shared" ref="H371" si="1705">IF(C371&gt;0,TEXT(C371,"100000000"),"000000000")</f>
        <v>000000000</v>
      </c>
      <c r="I371" s="338" t="s">
        <v>26</v>
      </c>
      <c r="J371" s="339"/>
      <c r="K371" s="340" t="str">
        <f>IF(J371&gt;0,VLOOKUP(J371,女子登録情報!$J$1:$K$22,2,0),"")</f>
        <v/>
      </c>
      <c r="L371" s="338" t="s">
        <v>29</v>
      </c>
      <c r="M371" s="185"/>
      <c r="N371" s="341" t="str">
        <f t="shared" si="1521"/>
        <v/>
      </c>
      <c r="O371" s="342"/>
      <c r="P371" s="540"/>
      <c r="Q371" s="541"/>
      <c r="R371" s="542"/>
      <c r="S371" s="556"/>
      <c r="T371" s="559"/>
      <c r="W371" s="168">
        <f t="shared" si="1530"/>
        <v>0</v>
      </c>
      <c r="X371" s="447" t="str">
        <f t="shared" ref="X371" si="1706">IF(C371="","",C371)</f>
        <v/>
      </c>
      <c r="Y371" s="145" t="str">
        <f t="shared" si="1522"/>
        <v/>
      </c>
      <c r="Z371" s="145" t="str">
        <f t="shared" si="1523"/>
        <v/>
      </c>
      <c r="AA371" s="145" t="str">
        <f t="shared" si="1524"/>
        <v/>
      </c>
      <c r="AB371" s="145" t="str">
        <f t="shared" si="1525"/>
        <v/>
      </c>
      <c r="AC371" s="178">
        <f t="shared" si="1532"/>
        <v>0</v>
      </c>
      <c r="AD371" s="178" t="str">
        <f t="shared" ref="AD371" si="1707">IF(D371="","",D371)</f>
        <v/>
      </c>
      <c r="AE371" s="145" t="str">
        <f t="shared" si="1534"/>
        <v/>
      </c>
      <c r="AF371" s="145" t="str">
        <f t="shared" si="1535"/>
        <v/>
      </c>
      <c r="AG371" s="182" t="str">
        <f t="shared" si="1536"/>
        <v/>
      </c>
      <c r="AH371" s="164">
        <f t="shared" si="1537"/>
        <v>0</v>
      </c>
      <c r="AJ371" s="164">
        <f t="shared" si="1538"/>
        <v>0</v>
      </c>
      <c r="AK371" s="164" t="str">
        <f t="shared" si="1539"/>
        <v>00000</v>
      </c>
      <c r="AL371" s="188" t="str">
        <f t="shared" si="1540"/>
        <v>0秒0</v>
      </c>
      <c r="AM371" s="189">
        <f t="shared" si="1541"/>
        <v>0</v>
      </c>
      <c r="AN371" s="189" t="str">
        <f t="shared" si="1542"/>
        <v>0</v>
      </c>
      <c r="AO371" s="189" t="str">
        <f t="shared" si="1543"/>
        <v>0</v>
      </c>
      <c r="AP371" s="189" t="str">
        <f t="shared" si="1544"/>
        <v>0m</v>
      </c>
      <c r="AQ371" s="189" t="str">
        <f t="shared" si="1545"/>
        <v>点</v>
      </c>
      <c r="AR371" s="164">
        <f t="shared" si="1546"/>
        <v>0</v>
      </c>
      <c r="AS371" s="144" t="str">
        <f t="shared" si="1547"/>
        <v/>
      </c>
      <c r="AT371" s="164">
        <f t="shared" si="1548"/>
        <v>0</v>
      </c>
      <c r="AU371" s="164">
        <f t="shared" si="1549"/>
        <v>0</v>
      </c>
      <c r="AV371" s="164">
        <f t="shared" si="1550"/>
        <v>0</v>
      </c>
      <c r="AW371" s="457">
        <f>IF(S371="",0,COUNTA($S$14:S373))</f>
        <v>0</v>
      </c>
      <c r="AX371" s="457">
        <f>IF(T371="",0,COUNTA($T$14:T373))</f>
        <v>0</v>
      </c>
      <c r="AY371" s="454">
        <f>IF(OR($K371="20200",$K372="20200",$K373="20200"),COUNTIF($K$14:K373,"20200"),0)</f>
        <v>0</v>
      </c>
      <c r="AZ371" s="574">
        <f>IF($AY371=0,0,INDEX($M371:$M373,MATCH("20200",$K371:$K373,0),1))</f>
        <v>0</v>
      </c>
      <c r="BA371" s="145" t="str">
        <f t="shared" si="1526"/>
        <v/>
      </c>
      <c r="BB371" s="145" t="str">
        <f t="shared" si="1527"/>
        <v/>
      </c>
      <c r="BC371" s="145" t="str">
        <f t="shared" si="1528"/>
        <v/>
      </c>
      <c r="BD371" s="203" t="str">
        <f>IF(J371="","",COUNTIF($BC$14:BC371,BC371))</f>
        <v/>
      </c>
      <c r="BE371" s="1" t="str">
        <f t="shared" si="1551"/>
        <v/>
      </c>
      <c r="BF371" s="447" t="str">
        <f>IF(D371="","",COUNTIF($AD$14:AD371,AD371))</f>
        <v/>
      </c>
      <c r="BG371" s="447">
        <f t="shared" ref="BG371" si="1708">IF(BF371=1,BF371,0)</f>
        <v>0</v>
      </c>
      <c r="BH371" s="447" t="str">
        <f t="shared" ref="BH371:BJ371" si="1709">IF(D371="","",$BL371)</f>
        <v/>
      </c>
      <c r="BI371" s="447" t="str">
        <f t="shared" si="1709"/>
        <v/>
      </c>
      <c r="BJ371" s="447" t="str">
        <f t="shared" si="1709"/>
        <v/>
      </c>
      <c r="BK371" s="448" t="str">
        <f t="shared" ref="BK371" si="1710">IFERROR(IF(G371="","",BL371),"")</f>
        <v/>
      </c>
      <c r="BL371" s="447">
        <v>120</v>
      </c>
      <c r="BM371" s="447">
        <f t="shared" ref="BM371" si="1711">IF(C371&gt;0,"",IF(COUNTIF(BH371:BK373,BL371)=4,"",1))</f>
        <v>1</v>
      </c>
      <c r="BP371" s="448" t="str">
        <f t="shared" ref="BP371" si="1712">IF(AD371="","",IF(AND(COUNTA(J371:J373)=0,COUNTA(S371:T373)=0),1,""))</f>
        <v/>
      </c>
      <c r="BQ371" s="447">
        <f t="shared" ref="BQ371" si="1713">IF(AND($AD371="",COUNTA(S371)&gt;0),1,0)</f>
        <v>0</v>
      </c>
      <c r="BR371" s="447">
        <f t="shared" ref="BR371" si="1714">IF(AND($AD371="",COUNTA(T371)&gt;0),1,0)</f>
        <v>0</v>
      </c>
      <c r="BS371" s="447" t="str">
        <f t="shared" ref="BS371" si="1715">D371&amp;"-"&amp;S371</f>
        <v>-</v>
      </c>
      <c r="BT371" s="447" t="str">
        <f>IF(S371="","",COUNTIF($BS$14:BS371,BS371))</f>
        <v/>
      </c>
      <c r="BU371" s="447" t="str">
        <f t="shared" ref="BU371" si="1716">D371&amp;"-"&amp;T371</f>
        <v>-</v>
      </c>
      <c r="BV371" s="447" t="str">
        <f>IF(T371="","",COUNTIF($BU$14:BU371,BU371))</f>
        <v/>
      </c>
    </row>
    <row r="372" spans="1:74" s="1" customFormat="1" ht="18" customHeight="1" thickBot="1">
      <c r="A372" s="523"/>
      <c r="B372" s="571"/>
      <c r="C372" s="573"/>
      <c r="D372" s="573"/>
      <c r="E372" s="573"/>
      <c r="F372" s="343" t="str">
        <f>IF(C371&gt;0,VLOOKUP(C371,女子登録情報!$A$1:$H$2000,5,0),"")</f>
        <v/>
      </c>
      <c r="G372" s="554"/>
      <c r="H372" s="554"/>
      <c r="I372" s="344" t="s">
        <v>30</v>
      </c>
      <c r="J372" s="339"/>
      <c r="K372" s="340" t="str">
        <f>IF(J372&gt;0,VLOOKUP(J372,女子登録情報!$J$1:$K$22,2,0),"")</f>
        <v/>
      </c>
      <c r="L372" s="344" t="s">
        <v>31</v>
      </c>
      <c r="M372" s="345"/>
      <c r="N372" s="341" t="str">
        <f t="shared" si="1521"/>
        <v/>
      </c>
      <c r="O372" s="342"/>
      <c r="P372" s="562"/>
      <c r="Q372" s="563"/>
      <c r="R372" s="564"/>
      <c r="S372" s="557"/>
      <c r="T372" s="560"/>
      <c r="W372" s="168">
        <f t="shared" si="1530"/>
        <v>0</v>
      </c>
      <c r="X372" s="447"/>
      <c r="Y372" s="145" t="str">
        <f t="shared" si="1522"/>
        <v/>
      </c>
      <c r="Z372" s="145" t="str">
        <f t="shared" si="1523"/>
        <v/>
      </c>
      <c r="AA372" s="145" t="str">
        <f t="shared" si="1524"/>
        <v/>
      </c>
      <c r="AB372" s="145" t="str">
        <f t="shared" si="1525"/>
        <v/>
      </c>
      <c r="AC372" s="178">
        <f t="shared" si="1532"/>
        <v>0</v>
      </c>
      <c r="AD372" s="178" t="str">
        <f t="shared" ref="AD372:AD373" si="1717">AD371</f>
        <v/>
      </c>
      <c r="AE372" s="145" t="str">
        <f t="shared" si="1534"/>
        <v/>
      </c>
      <c r="AF372" s="145" t="str">
        <f t="shared" si="1535"/>
        <v/>
      </c>
      <c r="AG372" s="182" t="str">
        <f t="shared" si="1536"/>
        <v/>
      </c>
      <c r="AH372" s="164">
        <f t="shared" si="1537"/>
        <v>0</v>
      </c>
      <c r="AJ372" s="164">
        <f t="shared" si="1538"/>
        <v>0</v>
      </c>
      <c r="AK372" s="164" t="str">
        <f t="shared" si="1539"/>
        <v>00000</v>
      </c>
      <c r="AL372" s="188" t="str">
        <f t="shared" si="1540"/>
        <v>0秒0</v>
      </c>
      <c r="AM372" s="189">
        <f t="shared" si="1541"/>
        <v>0</v>
      </c>
      <c r="AN372" s="189" t="str">
        <f t="shared" si="1542"/>
        <v>0</v>
      </c>
      <c r="AO372" s="189" t="str">
        <f t="shared" si="1543"/>
        <v>0</v>
      </c>
      <c r="AP372" s="189" t="str">
        <f t="shared" si="1544"/>
        <v>0m</v>
      </c>
      <c r="AQ372" s="189" t="str">
        <f t="shared" si="1545"/>
        <v>点</v>
      </c>
      <c r="AR372" s="164">
        <f t="shared" si="1546"/>
        <v>0</v>
      </c>
      <c r="AS372" s="144" t="str">
        <f t="shared" si="1547"/>
        <v/>
      </c>
      <c r="AT372" s="164">
        <f t="shared" si="1548"/>
        <v>0</v>
      </c>
      <c r="AU372" s="164">
        <f t="shared" si="1549"/>
        <v>0</v>
      </c>
      <c r="AV372" s="164">
        <f t="shared" si="1550"/>
        <v>0</v>
      </c>
      <c r="AW372" s="458"/>
      <c r="AX372" s="458"/>
      <c r="AY372" s="455"/>
      <c r="AZ372" s="575"/>
      <c r="BA372" s="145" t="str">
        <f t="shared" si="1526"/>
        <v/>
      </c>
      <c r="BB372" s="145" t="str">
        <f t="shared" si="1527"/>
        <v/>
      </c>
      <c r="BC372" s="145" t="str">
        <f t="shared" si="1528"/>
        <v/>
      </c>
      <c r="BD372" s="203" t="str">
        <f>IF(J372="","",COUNTIF($BC$14:BC372,BC372))</f>
        <v/>
      </c>
      <c r="BE372" s="1" t="str">
        <f t="shared" si="1551"/>
        <v/>
      </c>
      <c r="BF372" s="447"/>
      <c r="BG372" s="447"/>
      <c r="BH372" s="447"/>
      <c r="BI372" s="447"/>
      <c r="BJ372" s="447"/>
      <c r="BK372" s="449"/>
      <c r="BL372" s="447"/>
      <c r="BM372" s="447"/>
      <c r="BP372" s="449"/>
      <c r="BQ372" s="447"/>
      <c r="BR372" s="447"/>
      <c r="BS372" s="447"/>
      <c r="BT372" s="447"/>
      <c r="BU372" s="447"/>
      <c r="BV372" s="447"/>
    </row>
    <row r="373" spans="1:74" s="1" customFormat="1" ht="18" customHeight="1" thickBot="1">
      <c r="A373" s="524"/>
      <c r="B373" s="346" t="s">
        <v>32</v>
      </c>
      <c r="C373" s="347"/>
      <c r="D373" s="355"/>
      <c r="E373" s="355"/>
      <c r="F373" s="356"/>
      <c r="G373" s="555"/>
      <c r="H373" s="555"/>
      <c r="I373" s="348" t="s">
        <v>33</v>
      </c>
      <c r="J373" s="349"/>
      <c r="K373" s="340" t="str">
        <f>IF(J373&gt;0,VLOOKUP(J373,女子登録情報!$J$1:$K$22,2,0),"")</f>
        <v/>
      </c>
      <c r="L373" s="350" t="s">
        <v>34</v>
      </c>
      <c r="M373" s="351"/>
      <c r="N373" s="341" t="str">
        <f t="shared" si="1521"/>
        <v/>
      </c>
      <c r="O373" s="352"/>
      <c r="P373" s="567"/>
      <c r="Q373" s="568"/>
      <c r="R373" s="569"/>
      <c r="S373" s="558"/>
      <c r="T373" s="561"/>
      <c r="W373" s="168">
        <f t="shared" si="1530"/>
        <v>0</v>
      </c>
      <c r="X373" s="447"/>
      <c r="Y373" s="145" t="str">
        <f t="shared" si="1522"/>
        <v/>
      </c>
      <c r="Z373" s="145" t="str">
        <f t="shared" si="1523"/>
        <v/>
      </c>
      <c r="AA373" s="145" t="str">
        <f t="shared" si="1524"/>
        <v/>
      </c>
      <c r="AB373" s="145" t="str">
        <f t="shared" si="1525"/>
        <v/>
      </c>
      <c r="AC373" s="178">
        <f t="shared" si="1532"/>
        <v>0</v>
      </c>
      <c r="AD373" s="178" t="str">
        <f t="shared" si="1717"/>
        <v/>
      </c>
      <c r="AE373" s="145" t="str">
        <f t="shared" si="1534"/>
        <v/>
      </c>
      <c r="AF373" s="145" t="str">
        <f t="shared" si="1535"/>
        <v/>
      </c>
      <c r="AG373" s="182" t="str">
        <f t="shared" si="1536"/>
        <v/>
      </c>
      <c r="AH373" s="164">
        <f t="shared" si="1537"/>
        <v>0</v>
      </c>
      <c r="AJ373" s="164">
        <f t="shared" si="1538"/>
        <v>0</v>
      </c>
      <c r="AK373" s="164" t="str">
        <f t="shared" si="1539"/>
        <v>00000</v>
      </c>
      <c r="AL373" s="188" t="str">
        <f t="shared" si="1540"/>
        <v>0秒0</v>
      </c>
      <c r="AM373" s="189">
        <f t="shared" si="1541"/>
        <v>0</v>
      </c>
      <c r="AN373" s="189" t="str">
        <f t="shared" si="1542"/>
        <v>0</v>
      </c>
      <c r="AO373" s="189" t="str">
        <f t="shared" si="1543"/>
        <v>0</v>
      </c>
      <c r="AP373" s="189" t="str">
        <f t="shared" si="1544"/>
        <v>0m</v>
      </c>
      <c r="AQ373" s="189" t="str">
        <f t="shared" si="1545"/>
        <v>点</v>
      </c>
      <c r="AR373" s="164">
        <f t="shared" si="1546"/>
        <v>0</v>
      </c>
      <c r="AS373" s="144" t="str">
        <f t="shared" si="1547"/>
        <v/>
      </c>
      <c r="AT373" s="164">
        <f t="shared" si="1548"/>
        <v>0</v>
      </c>
      <c r="AU373" s="164">
        <f t="shared" si="1549"/>
        <v>0</v>
      </c>
      <c r="AV373" s="164">
        <f t="shared" si="1550"/>
        <v>0</v>
      </c>
      <c r="AW373" s="459"/>
      <c r="AX373" s="459"/>
      <c r="AY373" s="456"/>
      <c r="AZ373" s="576"/>
      <c r="BA373" s="145" t="str">
        <f t="shared" si="1526"/>
        <v/>
      </c>
      <c r="BB373" s="145" t="str">
        <f t="shared" si="1527"/>
        <v/>
      </c>
      <c r="BC373" s="145" t="str">
        <f t="shared" si="1528"/>
        <v/>
      </c>
      <c r="BD373" s="203" t="str">
        <f>IF(J373="","",COUNTIF($BC$14:BC373,BC373))</f>
        <v/>
      </c>
      <c r="BE373" s="1" t="str">
        <f t="shared" si="1551"/>
        <v/>
      </c>
      <c r="BF373" s="447"/>
      <c r="BG373" s="447"/>
      <c r="BH373" s="447"/>
      <c r="BI373" s="447"/>
      <c r="BJ373" s="447"/>
      <c r="BK373" s="450"/>
      <c r="BL373" s="447"/>
      <c r="BM373" s="447"/>
      <c r="BP373" s="450"/>
      <c r="BQ373" s="447"/>
      <c r="BR373" s="447"/>
      <c r="BS373" s="447"/>
      <c r="BT373" s="447"/>
      <c r="BU373" s="447"/>
      <c r="BV373" s="447"/>
    </row>
    <row r="374" spans="1:74" s="1" customFormat="1" ht="18" customHeight="1" thickTop="1" thickBot="1">
      <c r="A374" s="522">
        <v>121</v>
      </c>
      <c r="B374" s="570" t="s">
        <v>1224</v>
      </c>
      <c r="C374" s="572"/>
      <c r="D374" s="572" t="str">
        <f>IF(C374&gt;0,VLOOKUP(C374,女子登録情報!$A$1:$H$2000,3,0),"")</f>
        <v/>
      </c>
      <c r="E374" s="572" t="str">
        <f>IF(C374&gt;0,VLOOKUP(C374,女子登録情報!$A$1:$H$2000,4,0),"")</f>
        <v/>
      </c>
      <c r="F374" s="337" t="str">
        <f>IF(C374&gt;0,VLOOKUP(C374,女子登録情報!$A$1:$H$2000,8,0),"")</f>
        <v/>
      </c>
      <c r="G374" s="553" t="e">
        <f>IF(F375&gt;0,VLOOKUP(F375,女子登録情報!$M$2:$N$48,2,0),"")</f>
        <v>#N/A</v>
      </c>
      <c r="H374" s="553" t="str">
        <f t="shared" ref="H374" si="1718">IF(C374&gt;0,TEXT(C374,"100000000"),"000000000")</f>
        <v>000000000</v>
      </c>
      <c r="I374" s="338" t="s">
        <v>26</v>
      </c>
      <c r="J374" s="339"/>
      <c r="K374" s="340" t="str">
        <f>IF(J374&gt;0,VLOOKUP(J374,女子登録情報!$J$1:$K$22,2,0),"")</f>
        <v/>
      </c>
      <c r="L374" s="338" t="s">
        <v>29</v>
      </c>
      <c r="M374" s="185"/>
      <c r="N374" s="341" t="str">
        <f t="shared" si="1521"/>
        <v/>
      </c>
      <c r="O374" s="342"/>
      <c r="P374" s="540"/>
      <c r="Q374" s="541"/>
      <c r="R374" s="542"/>
      <c r="S374" s="556"/>
      <c r="T374" s="559"/>
      <c r="W374" s="168">
        <f t="shared" si="1530"/>
        <v>0</v>
      </c>
      <c r="X374" s="447" t="str">
        <f t="shared" ref="X374" si="1719">IF(C374="","",C374)</f>
        <v/>
      </c>
      <c r="Y374" s="145" t="str">
        <f t="shared" si="1522"/>
        <v/>
      </c>
      <c r="Z374" s="145" t="str">
        <f t="shared" si="1523"/>
        <v/>
      </c>
      <c r="AA374" s="145" t="str">
        <f t="shared" si="1524"/>
        <v/>
      </c>
      <c r="AB374" s="145" t="str">
        <f t="shared" si="1525"/>
        <v/>
      </c>
      <c r="AC374" s="178">
        <f t="shared" si="1532"/>
        <v>0</v>
      </c>
      <c r="AD374" s="178" t="str">
        <f t="shared" ref="AD374" si="1720">IF(D374="","",D374)</f>
        <v/>
      </c>
      <c r="AE374" s="145" t="str">
        <f t="shared" si="1534"/>
        <v/>
      </c>
      <c r="AF374" s="145" t="str">
        <f t="shared" si="1535"/>
        <v/>
      </c>
      <c r="AG374" s="182" t="str">
        <f t="shared" si="1536"/>
        <v/>
      </c>
      <c r="AH374" s="164">
        <f t="shared" si="1537"/>
        <v>0</v>
      </c>
      <c r="AJ374" s="164">
        <f t="shared" si="1538"/>
        <v>0</v>
      </c>
      <c r="AK374" s="164" t="str">
        <f t="shared" si="1539"/>
        <v>00000</v>
      </c>
      <c r="AL374" s="188" t="str">
        <f t="shared" si="1540"/>
        <v>0秒0</v>
      </c>
      <c r="AM374" s="189">
        <f t="shared" si="1541"/>
        <v>0</v>
      </c>
      <c r="AN374" s="189" t="str">
        <f t="shared" si="1542"/>
        <v>0</v>
      </c>
      <c r="AO374" s="189" t="str">
        <f t="shared" si="1543"/>
        <v>0</v>
      </c>
      <c r="AP374" s="189" t="str">
        <f t="shared" si="1544"/>
        <v>0m</v>
      </c>
      <c r="AQ374" s="189" t="str">
        <f t="shared" si="1545"/>
        <v>点</v>
      </c>
      <c r="AR374" s="164">
        <f t="shared" si="1546"/>
        <v>0</v>
      </c>
      <c r="AS374" s="144" t="str">
        <f t="shared" si="1547"/>
        <v/>
      </c>
      <c r="AT374" s="164">
        <f t="shared" si="1548"/>
        <v>0</v>
      </c>
      <c r="AU374" s="164">
        <f t="shared" si="1549"/>
        <v>0</v>
      </c>
      <c r="AV374" s="164">
        <f t="shared" si="1550"/>
        <v>0</v>
      </c>
      <c r="AW374" s="457">
        <f>IF(S374="",0,COUNTA($S$14:S376))</f>
        <v>0</v>
      </c>
      <c r="AX374" s="457">
        <f>IF(T374="",0,COUNTA($T$14:T376))</f>
        <v>0</v>
      </c>
      <c r="AY374" s="454">
        <f>IF(OR($K374="20200",$K375="20200",$K376="20200"),COUNTIF($K$14:K376,"20200"),0)</f>
        <v>0</v>
      </c>
      <c r="AZ374" s="574">
        <f>IF($AY374=0,0,INDEX($M374:$M376,MATCH("20200",$K374:$K376,0),1))</f>
        <v>0</v>
      </c>
      <c r="BA374" s="145" t="str">
        <f t="shared" si="1526"/>
        <v/>
      </c>
      <c r="BB374" s="145" t="str">
        <f t="shared" si="1527"/>
        <v/>
      </c>
      <c r="BC374" s="145" t="str">
        <f t="shared" si="1528"/>
        <v/>
      </c>
      <c r="BD374" s="203" t="str">
        <f>IF(J374="","",COUNTIF($BC$14:BC374,BC374))</f>
        <v/>
      </c>
      <c r="BE374" s="1" t="str">
        <f t="shared" si="1551"/>
        <v/>
      </c>
      <c r="BF374" s="447" t="str">
        <f>IF(D374="","",COUNTIF($AD$14:AD374,AD374))</f>
        <v/>
      </c>
      <c r="BG374" s="447">
        <f t="shared" ref="BG374" si="1721">IF(BF374=1,BF374,0)</f>
        <v>0</v>
      </c>
      <c r="BH374" s="447" t="str">
        <f t="shared" ref="BH374:BJ374" si="1722">IF(D374="","",$BL374)</f>
        <v/>
      </c>
      <c r="BI374" s="447" t="str">
        <f t="shared" si="1722"/>
        <v/>
      </c>
      <c r="BJ374" s="447" t="str">
        <f t="shared" si="1722"/>
        <v/>
      </c>
      <c r="BK374" s="448" t="str">
        <f t="shared" ref="BK374" si="1723">IFERROR(IF(G374="","",BL374),"")</f>
        <v/>
      </c>
      <c r="BL374" s="447">
        <v>121</v>
      </c>
      <c r="BM374" s="447">
        <f t="shared" ref="BM374" si="1724">IF(C374&gt;0,"",IF(COUNTIF(BH374:BK376,BL374)=4,"",1))</f>
        <v>1</v>
      </c>
      <c r="BP374" s="448" t="str">
        <f t="shared" ref="BP374" si="1725">IF(AD374="","",IF(AND(COUNTA(J374:J376)=0,COUNTA(S374:T376)=0),1,""))</f>
        <v/>
      </c>
      <c r="BQ374" s="447">
        <f t="shared" ref="BQ374" si="1726">IF(AND($AD374="",COUNTA(S374)&gt;0),1,0)</f>
        <v>0</v>
      </c>
      <c r="BR374" s="447">
        <f t="shared" ref="BR374" si="1727">IF(AND($AD374="",COUNTA(T374)&gt;0),1,0)</f>
        <v>0</v>
      </c>
      <c r="BS374" s="447" t="str">
        <f t="shared" ref="BS374" si="1728">D374&amp;"-"&amp;S374</f>
        <v>-</v>
      </c>
      <c r="BT374" s="447" t="str">
        <f>IF(S374="","",COUNTIF($BS$14:BS374,BS374))</f>
        <v/>
      </c>
      <c r="BU374" s="447" t="str">
        <f t="shared" ref="BU374" si="1729">D374&amp;"-"&amp;T374</f>
        <v>-</v>
      </c>
      <c r="BV374" s="447" t="str">
        <f>IF(T374="","",COUNTIF($BU$14:BU374,BU374))</f>
        <v/>
      </c>
    </row>
    <row r="375" spans="1:74" s="1" customFormat="1" ht="18" customHeight="1" thickBot="1">
      <c r="A375" s="523"/>
      <c r="B375" s="571"/>
      <c r="C375" s="573"/>
      <c r="D375" s="573"/>
      <c r="E375" s="573"/>
      <c r="F375" s="343" t="str">
        <f>IF(C374&gt;0,VLOOKUP(C374,女子登録情報!$A$1:$H$2000,5,0),"")</f>
        <v/>
      </c>
      <c r="G375" s="554"/>
      <c r="H375" s="554"/>
      <c r="I375" s="344" t="s">
        <v>30</v>
      </c>
      <c r="J375" s="339"/>
      <c r="K375" s="340" t="str">
        <f>IF(J375&gt;0,VLOOKUP(J375,女子登録情報!$J$1:$K$22,2,0),"")</f>
        <v/>
      </c>
      <c r="L375" s="344" t="s">
        <v>31</v>
      </c>
      <c r="M375" s="345"/>
      <c r="N375" s="341" t="str">
        <f t="shared" si="1521"/>
        <v/>
      </c>
      <c r="O375" s="342"/>
      <c r="P375" s="562"/>
      <c r="Q375" s="563"/>
      <c r="R375" s="564"/>
      <c r="S375" s="557"/>
      <c r="T375" s="560"/>
      <c r="W375" s="168">
        <f t="shared" si="1530"/>
        <v>0</v>
      </c>
      <c r="X375" s="447"/>
      <c r="Y375" s="145" t="str">
        <f t="shared" si="1522"/>
        <v/>
      </c>
      <c r="Z375" s="145" t="str">
        <f t="shared" si="1523"/>
        <v/>
      </c>
      <c r="AA375" s="145" t="str">
        <f t="shared" si="1524"/>
        <v/>
      </c>
      <c r="AB375" s="145" t="str">
        <f t="shared" si="1525"/>
        <v/>
      </c>
      <c r="AC375" s="178">
        <f t="shared" si="1532"/>
        <v>0</v>
      </c>
      <c r="AD375" s="178" t="str">
        <f t="shared" ref="AD375:AD376" si="1730">AD374</f>
        <v/>
      </c>
      <c r="AE375" s="145" t="str">
        <f t="shared" si="1534"/>
        <v/>
      </c>
      <c r="AF375" s="145" t="str">
        <f t="shared" si="1535"/>
        <v/>
      </c>
      <c r="AG375" s="182" t="str">
        <f t="shared" si="1536"/>
        <v/>
      </c>
      <c r="AH375" s="164">
        <f t="shared" si="1537"/>
        <v>0</v>
      </c>
      <c r="AJ375" s="164">
        <f t="shared" si="1538"/>
        <v>0</v>
      </c>
      <c r="AK375" s="164" t="str">
        <f t="shared" si="1539"/>
        <v>00000</v>
      </c>
      <c r="AL375" s="188" t="str">
        <f t="shared" si="1540"/>
        <v>0秒0</v>
      </c>
      <c r="AM375" s="189">
        <f t="shared" si="1541"/>
        <v>0</v>
      </c>
      <c r="AN375" s="189" t="str">
        <f t="shared" si="1542"/>
        <v>0</v>
      </c>
      <c r="AO375" s="189" t="str">
        <f t="shared" si="1543"/>
        <v>0</v>
      </c>
      <c r="AP375" s="189" t="str">
        <f t="shared" si="1544"/>
        <v>0m</v>
      </c>
      <c r="AQ375" s="189" t="str">
        <f t="shared" si="1545"/>
        <v>点</v>
      </c>
      <c r="AR375" s="164">
        <f t="shared" si="1546"/>
        <v>0</v>
      </c>
      <c r="AS375" s="144" t="str">
        <f t="shared" si="1547"/>
        <v/>
      </c>
      <c r="AT375" s="164">
        <f t="shared" si="1548"/>
        <v>0</v>
      </c>
      <c r="AU375" s="164">
        <f t="shared" si="1549"/>
        <v>0</v>
      </c>
      <c r="AV375" s="164">
        <f t="shared" si="1550"/>
        <v>0</v>
      </c>
      <c r="AW375" s="458"/>
      <c r="AX375" s="458"/>
      <c r="AY375" s="455"/>
      <c r="AZ375" s="575"/>
      <c r="BA375" s="145" t="str">
        <f t="shared" si="1526"/>
        <v/>
      </c>
      <c r="BB375" s="145" t="str">
        <f t="shared" si="1527"/>
        <v/>
      </c>
      <c r="BC375" s="145" t="str">
        <f t="shared" si="1528"/>
        <v/>
      </c>
      <c r="BD375" s="203" t="str">
        <f>IF(J375="","",COUNTIF($BC$14:BC375,BC375))</f>
        <v/>
      </c>
      <c r="BE375" s="1" t="str">
        <f t="shared" si="1551"/>
        <v/>
      </c>
      <c r="BF375" s="447"/>
      <c r="BG375" s="447"/>
      <c r="BH375" s="447"/>
      <c r="BI375" s="447"/>
      <c r="BJ375" s="447"/>
      <c r="BK375" s="449"/>
      <c r="BL375" s="447"/>
      <c r="BM375" s="447"/>
      <c r="BP375" s="449"/>
      <c r="BQ375" s="447"/>
      <c r="BR375" s="447"/>
      <c r="BS375" s="447"/>
      <c r="BT375" s="447"/>
      <c r="BU375" s="447"/>
      <c r="BV375" s="447"/>
    </row>
    <row r="376" spans="1:74" s="1" customFormat="1" ht="18" customHeight="1" thickBot="1">
      <c r="A376" s="524"/>
      <c r="B376" s="346" t="s">
        <v>32</v>
      </c>
      <c r="C376" s="347"/>
      <c r="D376" s="355"/>
      <c r="E376" s="355"/>
      <c r="F376" s="356"/>
      <c r="G376" s="555"/>
      <c r="H376" s="555"/>
      <c r="I376" s="348" t="s">
        <v>33</v>
      </c>
      <c r="J376" s="349"/>
      <c r="K376" s="340" t="str">
        <f>IF(J376&gt;0,VLOOKUP(J376,女子登録情報!$J$1:$K$22,2,0),"")</f>
        <v/>
      </c>
      <c r="L376" s="350" t="s">
        <v>34</v>
      </c>
      <c r="M376" s="351"/>
      <c r="N376" s="341" t="str">
        <f t="shared" si="1521"/>
        <v/>
      </c>
      <c r="O376" s="352"/>
      <c r="P376" s="567"/>
      <c r="Q376" s="568"/>
      <c r="R376" s="569"/>
      <c r="S376" s="558"/>
      <c r="T376" s="561"/>
      <c r="W376" s="168">
        <f t="shared" si="1530"/>
        <v>0</v>
      </c>
      <c r="X376" s="447"/>
      <c r="Y376" s="145" t="str">
        <f t="shared" si="1522"/>
        <v/>
      </c>
      <c r="Z376" s="145" t="str">
        <f t="shared" si="1523"/>
        <v/>
      </c>
      <c r="AA376" s="145" t="str">
        <f t="shared" si="1524"/>
        <v/>
      </c>
      <c r="AB376" s="145" t="str">
        <f t="shared" si="1525"/>
        <v/>
      </c>
      <c r="AC376" s="178">
        <f t="shared" si="1532"/>
        <v>0</v>
      </c>
      <c r="AD376" s="178" t="str">
        <f t="shared" si="1730"/>
        <v/>
      </c>
      <c r="AE376" s="145" t="str">
        <f t="shared" si="1534"/>
        <v/>
      </c>
      <c r="AF376" s="145" t="str">
        <f t="shared" si="1535"/>
        <v/>
      </c>
      <c r="AG376" s="182" t="str">
        <f t="shared" si="1536"/>
        <v/>
      </c>
      <c r="AH376" s="164">
        <f t="shared" si="1537"/>
        <v>0</v>
      </c>
      <c r="AJ376" s="164">
        <f t="shared" si="1538"/>
        <v>0</v>
      </c>
      <c r="AK376" s="164" t="str">
        <f t="shared" si="1539"/>
        <v>00000</v>
      </c>
      <c r="AL376" s="188" t="str">
        <f t="shared" si="1540"/>
        <v>0秒0</v>
      </c>
      <c r="AM376" s="189">
        <f t="shared" si="1541"/>
        <v>0</v>
      </c>
      <c r="AN376" s="189" t="str">
        <f t="shared" si="1542"/>
        <v>0</v>
      </c>
      <c r="AO376" s="189" t="str">
        <f t="shared" si="1543"/>
        <v>0</v>
      </c>
      <c r="AP376" s="189" t="str">
        <f t="shared" si="1544"/>
        <v>0m</v>
      </c>
      <c r="AQ376" s="189" t="str">
        <f t="shared" si="1545"/>
        <v>点</v>
      </c>
      <c r="AR376" s="164">
        <f t="shared" si="1546"/>
        <v>0</v>
      </c>
      <c r="AS376" s="144" t="str">
        <f t="shared" si="1547"/>
        <v/>
      </c>
      <c r="AT376" s="164">
        <f t="shared" si="1548"/>
        <v>0</v>
      </c>
      <c r="AU376" s="164">
        <f t="shared" si="1549"/>
        <v>0</v>
      </c>
      <c r="AV376" s="164">
        <f t="shared" si="1550"/>
        <v>0</v>
      </c>
      <c r="AW376" s="459"/>
      <c r="AX376" s="459"/>
      <c r="AY376" s="456"/>
      <c r="AZ376" s="576"/>
      <c r="BA376" s="145" t="str">
        <f t="shared" si="1526"/>
        <v/>
      </c>
      <c r="BB376" s="145" t="str">
        <f t="shared" si="1527"/>
        <v/>
      </c>
      <c r="BC376" s="145" t="str">
        <f t="shared" si="1528"/>
        <v/>
      </c>
      <c r="BD376" s="203" t="str">
        <f>IF(J376="","",COUNTIF($BC$14:BC376,BC376))</f>
        <v/>
      </c>
      <c r="BE376" s="1" t="str">
        <f t="shared" si="1551"/>
        <v/>
      </c>
      <c r="BF376" s="447"/>
      <c r="BG376" s="447"/>
      <c r="BH376" s="447"/>
      <c r="BI376" s="447"/>
      <c r="BJ376" s="447"/>
      <c r="BK376" s="450"/>
      <c r="BL376" s="447"/>
      <c r="BM376" s="447"/>
      <c r="BP376" s="450"/>
      <c r="BQ376" s="447"/>
      <c r="BR376" s="447"/>
      <c r="BS376" s="447"/>
      <c r="BT376" s="447"/>
      <c r="BU376" s="447"/>
      <c r="BV376" s="447"/>
    </row>
    <row r="377" spans="1:74" s="1" customFormat="1" ht="18" customHeight="1" thickTop="1" thickBot="1">
      <c r="A377" s="522">
        <v>122</v>
      </c>
      <c r="B377" s="570" t="s">
        <v>1224</v>
      </c>
      <c r="C377" s="572"/>
      <c r="D377" s="572" t="str">
        <f>IF(C377&gt;0,VLOOKUP(C377,女子登録情報!$A$1:$H$2000,3,0),"")</f>
        <v/>
      </c>
      <c r="E377" s="572" t="str">
        <f>IF(C377&gt;0,VLOOKUP(C377,女子登録情報!$A$1:$H$2000,4,0),"")</f>
        <v/>
      </c>
      <c r="F377" s="337" t="str">
        <f>IF(C377&gt;0,VLOOKUP(C377,女子登録情報!$A$1:$H$2000,8,0),"")</f>
        <v/>
      </c>
      <c r="G377" s="553" t="e">
        <f>IF(F378&gt;0,VLOOKUP(F378,女子登録情報!$M$2:$N$48,2,0),"")</f>
        <v>#N/A</v>
      </c>
      <c r="H377" s="553" t="str">
        <f t="shared" ref="H377" si="1731">IF(C377&gt;0,TEXT(C377,"100000000"),"000000000")</f>
        <v>000000000</v>
      </c>
      <c r="I377" s="338" t="s">
        <v>26</v>
      </c>
      <c r="J377" s="339"/>
      <c r="K377" s="340" t="str">
        <f>IF(J377&gt;0,VLOOKUP(J377,女子登録情報!$J$1:$K$22,2,0),"")</f>
        <v/>
      </c>
      <c r="L377" s="338" t="s">
        <v>29</v>
      </c>
      <c r="M377" s="185"/>
      <c r="N377" s="341" t="str">
        <f t="shared" si="1521"/>
        <v/>
      </c>
      <c r="O377" s="342"/>
      <c r="P377" s="540"/>
      <c r="Q377" s="541"/>
      <c r="R377" s="542"/>
      <c r="S377" s="556"/>
      <c r="T377" s="559"/>
      <c r="W377" s="168">
        <f t="shared" si="1530"/>
        <v>0</v>
      </c>
      <c r="X377" s="447" t="str">
        <f t="shared" ref="X377" si="1732">IF(C377="","",C377)</f>
        <v/>
      </c>
      <c r="Y377" s="145" t="str">
        <f t="shared" si="1522"/>
        <v/>
      </c>
      <c r="Z377" s="145" t="str">
        <f t="shared" si="1523"/>
        <v/>
      </c>
      <c r="AA377" s="145" t="str">
        <f t="shared" si="1524"/>
        <v/>
      </c>
      <c r="AB377" s="145" t="str">
        <f t="shared" si="1525"/>
        <v/>
      </c>
      <c r="AC377" s="178">
        <f t="shared" si="1532"/>
        <v>0</v>
      </c>
      <c r="AD377" s="178" t="str">
        <f t="shared" ref="AD377" si="1733">IF(D377="","",D377)</f>
        <v/>
      </c>
      <c r="AE377" s="145" t="str">
        <f t="shared" si="1534"/>
        <v/>
      </c>
      <c r="AF377" s="145" t="str">
        <f t="shared" si="1535"/>
        <v/>
      </c>
      <c r="AG377" s="182" t="str">
        <f t="shared" si="1536"/>
        <v/>
      </c>
      <c r="AH377" s="164">
        <f t="shared" si="1537"/>
        <v>0</v>
      </c>
      <c r="AJ377" s="164">
        <f t="shared" si="1538"/>
        <v>0</v>
      </c>
      <c r="AK377" s="164" t="str">
        <f t="shared" si="1539"/>
        <v>00000</v>
      </c>
      <c r="AL377" s="188" t="str">
        <f t="shared" si="1540"/>
        <v>0秒0</v>
      </c>
      <c r="AM377" s="189">
        <f t="shared" si="1541"/>
        <v>0</v>
      </c>
      <c r="AN377" s="189" t="str">
        <f t="shared" si="1542"/>
        <v>0</v>
      </c>
      <c r="AO377" s="189" t="str">
        <f t="shared" si="1543"/>
        <v>0</v>
      </c>
      <c r="AP377" s="189" t="str">
        <f t="shared" si="1544"/>
        <v>0m</v>
      </c>
      <c r="AQ377" s="189" t="str">
        <f t="shared" si="1545"/>
        <v>点</v>
      </c>
      <c r="AR377" s="164">
        <f t="shared" si="1546"/>
        <v>0</v>
      </c>
      <c r="AS377" s="144" t="str">
        <f t="shared" si="1547"/>
        <v/>
      </c>
      <c r="AT377" s="164">
        <f t="shared" si="1548"/>
        <v>0</v>
      </c>
      <c r="AU377" s="164">
        <f t="shared" si="1549"/>
        <v>0</v>
      </c>
      <c r="AV377" s="164">
        <f t="shared" si="1550"/>
        <v>0</v>
      </c>
      <c r="AW377" s="457">
        <f>IF(S377="",0,COUNTA($S$14:S379))</f>
        <v>0</v>
      </c>
      <c r="AX377" s="457">
        <f>IF(T377="",0,COUNTA($T$14:T379))</f>
        <v>0</v>
      </c>
      <c r="AY377" s="454">
        <f>IF(OR($K377="20200",$K378="20200",$K379="20200"),COUNTIF($K$14:K379,"20200"),0)</f>
        <v>0</v>
      </c>
      <c r="AZ377" s="574">
        <f>IF($AY377=0,0,INDEX($M377:$M379,MATCH("20200",$K377:$K379,0),1))</f>
        <v>0</v>
      </c>
      <c r="BA377" s="145" t="str">
        <f t="shared" si="1526"/>
        <v/>
      </c>
      <c r="BB377" s="145" t="str">
        <f t="shared" si="1527"/>
        <v/>
      </c>
      <c r="BC377" s="145" t="str">
        <f t="shared" si="1528"/>
        <v/>
      </c>
      <c r="BD377" s="203" t="str">
        <f>IF(J377="","",COUNTIF($BC$14:BC377,BC377))</f>
        <v/>
      </c>
      <c r="BE377" s="1" t="str">
        <f t="shared" si="1551"/>
        <v/>
      </c>
      <c r="BF377" s="447" t="str">
        <f>IF(D377="","",COUNTIF($AD$14:AD377,AD377))</f>
        <v/>
      </c>
      <c r="BG377" s="447">
        <f t="shared" ref="BG377" si="1734">IF(BF377=1,BF377,0)</f>
        <v>0</v>
      </c>
      <c r="BH377" s="447" t="str">
        <f t="shared" ref="BH377:BJ377" si="1735">IF(D377="","",$BL377)</f>
        <v/>
      </c>
      <c r="BI377" s="447" t="str">
        <f t="shared" si="1735"/>
        <v/>
      </c>
      <c r="BJ377" s="447" t="str">
        <f t="shared" si="1735"/>
        <v/>
      </c>
      <c r="BK377" s="448" t="str">
        <f t="shared" ref="BK377" si="1736">IFERROR(IF(G377="","",BL377),"")</f>
        <v/>
      </c>
      <c r="BL377" s="447">
        <v>122</v>
      </c>
      <c r="BM377" s="447">
        <f t="shared" ref="BM377" si="1737">IF(C377&gt;0,"",IF(COUNTIF(BH377:BK379,BL377)=4,"",1))</f>
        <v>1</v>
      </c>
      <c r="BP377" s="448" t="str">
        <f t="shared" ref="BP377" si="1738">IF(AD377="","",IF(AND(COUNTA(J377:J379)=0,COUNTA(S377:T379)=0),1,""))</f>
        <v/>
      </c>
      <c r="BQ377" s="447">
        <f t="shared" ref="BQ377" si="1739">IF(AND($AD377="",COUNTA(S377)&gt;0),1,0)</f>
        <v>0</v>
      </c>
      <c r="BR377" s="447">
        <f t="shared" ref="BR377" si="1740">IF(AND($AD377="",COUNTA(T377)&gt;0),1,0)</f>
        <v>0</v>
      </c>
      <c r="BS377" s="447" t="str">
        <f t="shared" ref="BS377" si="1741">D377&amp;"-"&amp;S377</f>
        <v>-</v>
      </c>
      <c r="BT377" s="447" t="str">
        <f>IF(S377="","",COUNTIF($BS$14:BS377,BS377))</f>
        <v/>
      </c>
      <c r="BU377" s="447" t="str">
        <f t="shared" ref="BU377" si="1742">D377&amp;"-"&amp;T377</f>
        <v>-</v>
      </c>
      <c r="BV377" s="447" t="str">
        <f>IF(T377="","",COUNTIF($BU$14:BU377,BU377))</f>
        <v/>
      </c>
    </row>
    <row r="378" spans="1:74" s="1" customFormat="1" ht="18" customHeight="1" thickBot="1">
      <c r="A378" s="523"/>
      <c r="B378" s="571"/>
      <c r="C378" s="573"/>
      <c r="D378" s="573"/>
      <c r="E378" s="573"/>
      <c r="F378" s="343" t="str">
        <f>IF(C377&gt;0,VLOOKUP(C377,女子登録情報!$A$1:$H$2000,5,0),"")</f>
        <v/>
      </c>
      <c r="G378" s="554"/>
      <c r="H378" s="554"/>
      <c r="I378" s="344" t="s">
        <v>30</v>
      </c>
      <c r="J378" s="339"/>
      <c r="K378" s="340" t="str">
        <f>IF(J378&gt;0,VLOOKUP(J378,女子登録情報!$J$1:$K$22,2,0),"")</f>
        <v/>
      </c>
      <c r="L378" s="344" t="s">
        <v>31</v>
      </c>
      <c r="M378" s="345"/>
      <c r="N378" s="341" t="str">
        <f t="shared" si="1521"/>
        <v/>
      </c>
      <c r="O378" s="342"/>
      <c r="P378" s="562"/>
      <c r="Q378" s="563"/>
      <c r="R378" s="564"/>
      <c r="S378" s="557"/>
      <c r="T378" s="560"/>
      <c r="W378" s="168">
        <f t="shared" si="1530"/>
        <v>0</v>
      </c>
      <c r="X378" s="447"/>
      <c r="Y378" s="145" t="str">
        <f t="shared" si="1522"/>
        <v/>
      </c>
      <c r="Z378" s="145" t="str">
        <f t="shared" si="1523"/>
        <v/>
      </c>
      <c r="AA378" s="145" t="str">
        <f t="shared" si="1524"/>
        <v/>
      </c>
      <c r="AB378" s="145" t="str">
        <f t="shared" si="1525"/>
        <v/>
      </c>
      <c r="AC378" s="178">
        <f t="shared" si="1532"/>
        <v>0</v>
      </c>
      <c r="AD378" s="178" t="str">
        <f t="shared" ref="AD378:AD379" si="1743">AD377</f>
        <v/>
      </c>
      <c r="AE378" s="145" t="str">
        <f t="shared" si="1534"/>
        <v/>
      </c>
      <c r="AF378" s="145" t="str">
        <f t="shared" si="1535"/>
        <v/>
      </c>
      <c r="AG378" s="182" t="str">
        <f t="shared" si="1536"/>
        <v/>
      </c>
      <c r="AH378" s="164">
        <f t="shared" si="1537"/>
        <v>0</v>
      </c>
      <c r="AJ378" s="164">
        <f t="shared" si="1538"/>
        <v>0</v>
      </c>
      <c r="AK378" s="164" t="str">
        <f t="shared" si="1539"/>
        <v>00000</v>
      </c>
      <c r="AL378" s="188" t="str">
        <f t="shared" si="1540"/>
        <v>0秒0</v>
      </c>
      <c r="AM378" s="189">
        <f t="shared" si="1541"/>
        <v>0</v>
      </c>
      <c r="AN378" s="189" t="str">
        <f t="shared" si="1542"/>
        <v>0</v>
      </c>
      <c r="AO378" s="189" t="str">
        <f t="shared" si="1543"/>
        <v>0</v>
      </c>
      <c r="AP378" s="189" t="str">
        <f t="shared" si="1544"/>
        <v>0m</v>
      </c>
      <c r="AQ378" s="189" t="str">
        <f t="shared" si="1545"/>
        <v>点</v>
      </c>
      <c r="AR378" s="164">
        <f t="shared" si="1546"/>
        <v>0</v>
      </c>
      <c r="AS378" s="144" t="str">
        <f t="shared" si="1547"/>
        <v/>
      </c>
      <c r="AT378" s="164">
        <f t="shared" si="1548"/>
        <v>0</v>
      </c>
      <c r="AU378" s="164">
        <f t="shared" si="1549"/>
        <v>0</v>
      </c>
      <c r="AV378" s="164">
        <f t="shared" si="1550"/>
        <v>0</v>
      </c>
      <c r="AW378" s="458"/>
      <c r="AX378" s="458"/>
      <c r="AY378" s="455"/>
      <c r="AZ378" s="575"/>
      <c r="BA378" s="145" t="str">
        <f t="shared" si="1526"/>
        <v/>
      </c>
      <c r="BB378" s="145" t="str">
        <f t="shared" si="1527"/>
        <v/>
      </c>
      <c r="BC378" s="145" t="str">
        <f t="shared" si="1528"/>
        <v/>
      </c>
      <c r="BD378" s="203" t="str">
        <f>IF(J378="","",COUNTIF($BC$14:BC378,BC378))</f>
        <v/>
      </c>
      <c r="BE378" s="1" t="str">
        <f t="shared" si="1551"/>
        <v/>
      </c>
      <c r="BF378" s="447"/>
      <c r="BG378" s="447"/>
      <c r="BH378" s="447"/>
      <c r="BI378" s="447"/>
      <c r="BJ378" s="447"/>
      <c r="BK378" s="449"/>
      <c r="BL378" s="447"/>
      <c r="BM378" s="447"/>
      <c r="BP378" s="449"/>
      <c r="BQ378" s="447"/>
      <c r="BR378" s="447"/>
      <c r="BS378" s="447"/>
      <c r="BT378" s="447"/>
      <c r="BU378" s="447"/>
      <c r="BV378" s="447"/>
    </row>
    <row r="379" spans="1:74" s="1" customFormat="1" ht="18" customHeight="1" thickBot="1">
      <c r="A379" s="524"/>
      <c r="B379" s="346" t="s">
        <v>32</v>
      </c>
      <c r="C379" s="347"/>
      <c r="D379" s="355"/>
      <c r="E379" s="355"/>
      <c r="F379" s="356"/>
      <c r="G379" s="555"/>
      <c r="H379" s="555"/>
      <c r="I379" s="348" t="s">
        <v>33</v>
      </c>
      <c r="J379" s="349"/>
      <c r="K379" s="340" t="str">
        <f>IF(J379&gt;0,VLOOKUP(J379,女子登録情報!$J$1:$K$22,2,0),"")</f>
        <v/>
      </c>
      <c r="L379" s="350" t="s">
        <v>34</v>
      </c>
      <c r="M379" s="351"/>
      <c r="N379" s="341" t="str">
        <f t="shared" si="1521"/>
        <v/>
      </c>
      <c r="O379" s="352"/>
      <c r="P379" s="567"/>
      <c r="Q379" s="568"/>
      <c r="R379" s="569"/>
      <c r="S379" s="558"/>
      <c r="T379" s="561"/>
      <c r="W379" s="168">
        <f t="shared" si="1530"/>
        <v>0</v>
      </c>
      <c r="X379" s="447"/>
      <c r="Y379" s="145" t="str">
        <f t="shared" si="1522"/>
        <v/>
      </c>
      <c r="Z379" s="145" t="str">
        <f t="shared" si="1523"/>
        <v/>
      </c>
      <c r="AA379" s="145" t="str">
        <f t="shared" si="1524"/>
        <v/>
      </c>
      <c r="AB379" s="145" t="str">
        <f t="shared" si="1525"/>
        <v/>
      </c>
      <c r="AC379" s="178">
        <f t="shared" si="1532"/>
        <v>0</v>
      </c>
      <c r="AD379" s="178" t="str">
        <f t="shared" si="1743"/>
        <v/>
      </c>
      <c r="AE379" s="145" t="str">
        <f t="shared" si="1534"/>
        <v/>
      </c>
      <c r="AF379" s="145" t="str">
        <f t="shared" si="1535"/>
        <v/>
      </c>
      <c r="AG379" s="182" t="str">
        <f t="shared" si="1536"/>
        <v/>
      </c>
      <c r="AH379" s="164">
        <f t="shared" si="1537"/>
        <v>0</v>
      </c>
      <c r="AJ379" s="164">
        <f t="shared" si="1538"/>
        <v>0</v>
      </c>
      <c r="AK379" s="164" t="str">
        <f t="shared" si="1539"/>
        <v>00000</v>
      </c>
      <c r="AL379" s="188" t="str">
        <f t="shared" si="1540"/>
        <v>0秒0</v>
      </c>
      <c r="AM379" s="189">
        <f t="shared" si="1541"/>
        <v>0</v>
      </c>
      <c r="AN379" s="189" t="str">
        <f t="shared" si="1542"/>
        <v>0</v>
      </c>
      <c r="AO379" s="189" t="str">
        <f t="shared" si="1543"/>
        <v>0</v>
      </c>
      <c r="AP379" s="189" t="str">
        <f t="shared" si="1544"/>
        <v>0m</v>
      </c>
      <c r="AQ379" s="189" t="str">
        <f t="shared" si="1545"/>
        <v>点</v>
      </c>
      <c r="AR379" s="164">
        <f t="shared" si="1546"/>
        <v>0</v>
      </c>
      <c r="AS379" s="144" t="str">
        <f t="shared" si="1547"/>
        <v/>
      </c>
      <c r="AT379" s="164">
        <f t="shared" si="1548"/>
        <v>0</v>
      </c>
      <c r="AU379" s="164">
        <f t="shared" si="1549"/>
        <v>0</v>
      </c>
      <c r="AV379" s="164">
        <f t="shared" si="1550"/>
        <v>0</v>
      </c>
      <c r="AW379" s="459"/>
      <c r="AX379" s="459"/>
      <c r="AY379" s="456"/>
      <c r="AZ379" s="576"/>
      <c r="BA379" s="145" t="str">
        <f t="shared" si="1526"/>
        <v/>
      </c>
      <c r="BB379" s="145" t="str">
        <f t="shared" si="1527"/>
        <v/>
      </c>
      <c r="BC379" s="145" t="str">
        <f t="shared" si="1528"/>
        <v/>
      </c>
      <c r="BD379" s="203" t="str">
        <f>IF(J379="","",COUNTIF($BC$14:BC379,BC379))</f>
        <v/>
      </c>
      <c r="BE379" s="1" t="str">
        <f t="shared" si="1551"/>
        <v/>
      </c>
      <c r="BF379" s="447"/>
      <c r="BG379" s="447"/>
      <c r="BH379" s="447"/>
      <c r="BI379" s="447"/>
      <c r="BJ379" s="447"/>
      <c r="BK379" s="450"/>
      <c r="BL379" s="447"/>
      <c r="BM379" s="447"/>
      <c r="BP379" s="450"/>
      <c r="BQ379" s="447"/>
      <c r="BR379" s="447"/>
      <c r="BS379" s="447"/>
      <c r="BT379" s="447"/>
      <c r="BU379" s="447"/>
      <c r="BV379" s="447"/>
    </row>
    <row r="380" spans="1:74" s="1" customFormat="1" ht="18" customHeight="1" thickTop="1" thickBot="1">
      <c r="A380" s="522">
        <v>123</v>
      </c>
      <c r="B380" s="570" t="s">
        <v>1224</v>
      </c>
      <c r="C380" s="572"/>
      <c r="D380" s="572" t="str">
        <f>IF(C380&gt;0,VLOOKUP(C380,女子登録情報!$A$1:$H$2000,3,0),"")</f>
        <v/>
      </c>
      <c r="E380" s="572" t="str">
        <f>IF(C380&gt;0,VLOOKUP(C380,女子登録情報!$A$1:$H$2000,4,0),"")</f>
        <v/>
      </c>
      <c r="F380" s="337" t="str">
        <f>IF(C380&gt;0,VLOOKUP(C380,女子登録情報!$A$1:$H$2000,8,0),"")</f>
        <v/>
      </c>
      <c r="G380" s="553" t="e">
        <f>IF(F381&gt;0,VLOOKUP(F381,女子登録情報!$M$2:$N$48,2,0),"")</f>
        <v>#N/A</v>
      </c>
      <c r="H380" s="553" t="str">
        <f t="shared" ref="H380" si="1744">IF(C380&gt;0,TEXT(C380,"100000000"),"000000000")</f>
        <v>000000000</v>
      </c>
      <c r="I380" s="338" t="s">
        <v>26</v>
      </c>
      <c r="J380" s="339"/>
      <c r="K380" s="340" t="str">
        <f>IF(J380&gt;0,VLOOKUP(J380,女子登録情報!$J$1:$K$22,2,0),"")</f>
        <v/>
      </c>
      <c r="L380" s="338" t="s">
        <v>29</v>
      </c>
      <c r="M380" s="185"/>
      <c r="N380" s="341" t="str">
        <f t="shared" si="1521"/>
        <v/>
      </c>
      <c r="O380" s="342"/>
      <c r="P380" s="540"/>
      <c r="Q380" s="541"/>
      <c r="R380" s="542"/>
      <c r="S380" s="556"/>
      <c r="T380" s="559"/>
      <c r="W380" s="168">
        <f t="shared" si="1530"/>
        <v>0</v>
      </c>
      <c r="X380" s="447" t="str">
        <f t="shared" ref="X380" si="1745">IF(C380="","",C380)</f>
        <v/>
      </c>
      <c r="Y380" s="145" t="str">
        <f t="shared" si="1522"/>
        <v/>
      </c>
      <c r="Z380" s="145" t="str">
        <f t="shared" si="1523"/>
        <v/>
      </c>
      <c r="AA380" s="145" t="str">
        <f t="shared" si="1524"/>
        <v/>
      </c>
      <c r="AB380" s="145" t="str">
        <f t="shared" si="1525"/>
        <v/>
      </c>
      <c r="AC380" s="178">
        <f t="shared" si="1532"/>
        <v>0</v>
      </c>
      <c r="AD380" s="178" t="str">
        <f t="shared" ref="AD380" si="1746">IF(D380="","",D380)</f>
        <v/>
      </c>
      <c r="AE380" s="145" t="str">
        <f t="shared" si="1534"/>
        <v/>
      </c>
      <c r="AF380" s="145" t="str">
        <f t="shared" si="1535"/>
        <v/>
      </c>
      <c r="AG380" s="182" t="str">
        <f t="shared" si="1536"/>
        <v/>
      </c>
      <c r="AH380" s="164">
        <f t="shared" si="1537"/>
        <v>0</v>
      </c>
      <c r="AJ380" s="164">
        <f t="shared" si="1538"/>
        <v>0</v>
      </c>
      <c r="AK380" s="164" t="str">
        <f t="shared" si="1539"/>
        <v>00000</v>
      </c>
      <c r="AL380" s="188" t="str">
        <f t="shared" si="1540"/>
        <v>0秒0</v>
      </c>
      <c r="AM380" s="189">
        <f t="shared" si="1541"/>
        <v>0</v>
      </c>
      <c r="AN380" s="189" t="str">
        <f t="shared" si="1542"/>
        <v>0</v>
      </c>
      <c r="AO380" s="189" t="str">
        <f t="shared" si="1543"/>
        <v>0</v>
      </c>
      <c r="AP380" s="189" t="str">
        <f t="shared" si="1544"/>
        <v>0m</v>
      </c>
      <c r="AQ380" s="189" t="str">
        <f t="shared" si="1545"/>
        <v>点</v>
      </c>
      <c r="AR380" s="164">
        <f t="shared" si="1546"/>
        <v>0</v>
      </c>
      <c r="AS380" s="144" t="str">
        <f t="shared" si="1547"/>
        <v/>
      </c>
      <c r="AT380" s="164">
        <f t="shared" si="1548"/>
        <v>0</v>
      </c>
      <c r="AU380" s="164">
        <f t="shared" si="1549"/>
        <v>0</v>
      </c>
      <c r="AV380" s="164">
        <f t="shared" si="1550"/>
        <v>0</v>
      </c>
      <c r="AW380" s="457">
        <f>IF(S380="",0,COUNTA($S$14:S382))</f>
        <v>0</v>
      </c>
      <c r="AX380" s="457">
        <f>IF(T380="",0,COUNTA($T$14:T382))</f>
        <v>0</v>
      </c>
      <c r="AY380" s="454">
        <f>IF(OR($K380="20200",$K381="20200",$K382="20200"),COUNTIF($K$14:K382,"20200"),0)</f>
        <v>0</v>
      </c>
      <c r="AZ380" s="574">
        <f>IF($AY380=0,0,INDEX($M380:$M382,MATCH("20200",$K380:$K382,0),1))</f>
        <v>0</v>
      </c>
      <c r="BA380" s="145" t="str">
        <f t="shared" si="1526"/>
        <v/>
      </c>
      <c r="BB380" s="145" t="str">
        <f t="shared" si="1527"/>
        <v/>
      </c>
      <c r="BC380" s="145" t="str">
        <f t="shared" si="1528"/>
        <v/>
      </c>
      <c r="BD380" s="203" t="str">
        <f>IF(J380="","",COUNTIF($BC$14:BC380,BC380))</f>
        <v/>
      </c>
      <c r="BE380" s="1" t="str">
        <f t="shared" si="1551"/>
        <v/>
      </c>
      <c r="BF380" s="447" t="str">
        <f>IF(D380="","",COUNTIF($AD$14:AD380,AD380))</f>
        <v/>
      </c>
      <c r="BG380" s="447">
        <f t="shared" ref="BG380" si="1747">IF(BF380=1,BF380,0)</f>
        <v>0</v>
      </c>
      <c r="BH380" s="447" t="str">
        <f t="shared" ref="BH380:BJ380" si="1748">IF(D380="","",$BL380)</f>
        <v/>
      </c>
      <c r="BI380" s="447" t="str">
        <f t="shared" si="1748"/>
        <v/>
      </c>
      <c r="BJ380" s="447" t="str">
        <f t="shared" si="1748"/>
        <v/>
      </c>
      <c r="BK380" s="448" t="str">
        <f t="shared" ref="BK380" si="1749">IFERROR(IF(G380="","",BL380),"")</f>
        <v/>
      </c>
      <c r="BL380" s="447">
        <v>123</v>
      </c>
      <c r="BM380" s="447">
        <f t="shared" ref="BM380" si="1750">IF(C380&gt;0,"",IF(COUNTIF(BH380:BK382,BL380)=4,"",1))</f>
        <v>1</v>
      </c>
      <c r="BP380" s="448" t="str">
        <f t="shared" ref="BP380" si="1751">IF(AD380="","",IF(AND(COUNTA(J380:J382)=0,COUNTA(S380:T382)=0),1,""))</f>
        <v/>
      </c>
      <c r="BQ380" s="447">
        <f t="shared" ref="BQ380" si="1752">IF(AND($AD380="",COUNTA(S380)&gt;0),1,0)</f>
        <v>0</v>
      </c>
      <c r="BR380" s="447">
        <f t="shared" ref="BR380" si="1753">IF(AND($AD380="",COUNTA(T380)&gt;0),1,0)</f>
        <v>0</v>
      </c>
      <c r="BS380" s="447" t="str">
        <f t="shared" ref="BS380" si="1754">D380&amp;"-"&amp;S380</f>
        <v>-</v>
      </c>
      <c r="BT380" s="447" t="str">
        <f>IF(S380="","",COUNTIF($BS$14:BS380,BS380))</f>
        <v/>
      </c>
      <c r="BU380" s="447" t="str">
        <f t="shared" ref="BU380" si="1755">D380&amp;"-"&amp;T380</f>
        <v>-</v>
      </c>
      <c r="BV380" s="447" t="str">
        <f>IF(T380="","",COUNTIF($BU$14:BU380,BU380))</f>
        <v/>
      </c>
    </row>
    <row r="381" spans="1:74" s="1" customFormat="1" ht="18" customHeight="1" thickBot="1">
      <c r="A381" s="523"/>
      <c r="B381" s="571"/>
      <c r="C381" s="573"/>
      <c r="D381" s="573"/>
      <c r="E381" s="573"/>
      <c r="F381" s="343" t="str">
        <f>IF(C380&gt;0,VLOOKUP(C380,女子登録情報!$A$1:$H$2000,5,0),"")</f>
        <v/>
      </c>
      <c r="G381" s="554"/>
      <c r="H381" s="554"/>
      <c r="I381" s="344" t="s">
        <v>30</v>
      </c>
      <c r="J381" s="339"/>
      <c r="K381" s="340" t="str">
        <f>IF(J381&gt;0,VLOOKUP(J381,女子登録情報!$J$1:$K$22,2,0),"")</f>
        <v/>
      </c>
      <c r="L381" s="344" t="s">
        <v>31</v>
      </c>
      <c r="M381" s="345"/>
      <c r="N381" s="341" t="str">
        <f t="shared" si="1521"/>
        <v/>
      </c>
      <c r="O381" s="342"/>
      <c r="P381" s="562"/>
      <c r="Q381" s="563"/>
      <c r="R381" s="564"/>
      <c r="S381" s="557"/>
      <c r="T381" s="560"/>
      <c r="W381" s="168">
        <f t="shared" si="1530"/>
        <v>0</v>
      </c>
      <c r="X381" s="447"/>
      <c r="Y381" s="145" t="str">
        <f t="shared" si="1522"/>
        <v/>
      </c>
      <c r="Z381" s="145" t="str">
        <f t="shared" si="1523"/>
        <v/>
      </c>
      <c r="AA381" s="145" t="str">
        <f t="shared" si="1524"/>
        <v/>
      </c>
      <c r="AB381" s="145" t="str">
        <f t="shared" si="1525"/>
        <v/>
      </c>
      <c r="AC381" s="178">
        <f t="shared" si="1532"/>
        <v>0</v>
      </c>
      <c r="AD381" s="178" t="str">
        <f t="shared" ref="AD381:AD382" si="1756">AD380</f>
        <v/>
      </c>
      <c r="AE381" s="145" t="str">
        <f t="shared" si="1534"/>
        <v/>
      </c>
      <c r="AF381" s="145" t="str">
        <f t="shared" si="1535"/>
        <v/>
      </c>
      <c r="AG381" s="182" t="str">
        <f t="shared" si="1536"/>
        <v/>
      </c>
      <c r="AH381" s="164">
        <f t="shared" si="1537"/>
        <v>0</v>
      </c>
      <c r="AJ381" s="164">
        <f t="shared" si="1538"/>
        <v>0</v>
      </c>
      <c r="AK381" s="164" t="str">
        <f t="shared" si="1539"/>
        <v>00000</v>
      </c>
      <c r="AL381" s="188" t="str">
        <f t="shared" si="1540"/>
        <v>0秒0</v>
      </c>
      <c r="AM381" s="189">
        <f t="shared" si="1541"/>
        <v>0</v>
      </c>
      <c r="AN381" s="189" t="str">
        <f t="shared" si="1542"/>
        <v>0</v>
      </c>
      <c r="AO381" s="189" t="str">
        <f t="shared" si="1543"/>
        <v>0</v>
      </c>
      <c r="AP381" s="189" t="str">
        <f t="shared" si="1544"/>
        <v>0m</v>
      </c>
      <c r="AQ381" s="189" t="str">
        <f t="shared" si="1545"/>
        <v>点</v>
      </c>
      <c r="AR381" s="164">
        <f t="shared" si="1546"/>
        <v>0</v>
      </c>
      <c r="AS381" s="144" t="str">
        <f t="shared" si="1547"/>
        <v/>
      </c>
      <c r="AT381" s="164">
        <f t="shared" si="1548"/>
        <v>0</v>
      </c>
      <c r="AU381" s="164">
        <f t="shared" si="1549"/>
        <v>0</v>
      </c>
      <c r="AV381" s="164">
        <f t="shared" si="1550"/>
        <v>0</v>
      </c>
      <c r="AW381" s="458"/>
      <c r="AX381" s="458"/>
      <c r="AY381" s="455"/>
      <c r="AZ381" s="575"/>
      <c r="BA381" s="145" t="str">
        <f t="shared" si="1526"/>
        <v/>
      </c>
      <c r="BB381" s="145" t="str">
        <f t="shared" si="1527"/>
        <v/>
      </c>
      <c r="BC381" s="145" t="str">
        <f t="shared" si="1528"/>
        <v/>
      </c>
      <c r="BD381" s="203" t="str">
        <f>IF(J381="","",COUNTIF($BC$14:BC381,BC381))</f>
        <v/>
      </c>
      <c r="BE381" s="1" t="str">
        <f t="shared" si="1551"/>
        <v/>
      </c>
      <c r="BF381" s="447"/>
      <c r="BG381" s="447"/>
      <c r="BH381" s="447"/>
      <c r="BI381" s="447"/>
      <c r="BJ381" s="447"/>
      <c r="BK381" s="449"/>
      <c r="BL381" s="447"/>
      <c r="BM381" s="447"/>
      <c r="BP381" s="449"/>
      <c r="BQ381" s="447"/>
      <c r="BR381" s="447"/>
      <c r="BS381" s="447"/>
      <c r="BT381" s="447"/>
      <c r="BU381" s="447"/>
      <c r="BV381" s="447"/>
    </row>
    <row r="382" spans="1:74" s="1" customFormat="1" ht="18" customHeight="1" thickBot="1">
      <c r="A382" s="524"/>
      <c r="B382" s="346" t="s">
        <v>32</v>
      </c>
      <c r="C382" s="347"/>
      <c r="D382" s="355"/>
      <c r="E382" s="355"/>
      <c r="F382" s="356"/>
      <c r="G382" s="555"/>
      <c r="H382" s="555"/>
      <c r="I382" s="348" t="s">
        <v>33</v>
      </c>
      <c r="J382" s="349"/>
      <c r="K382" s="340" t="str">
        <f>IF(J382&gt;0,VLOOKUP(J382,女子登録情報!$J$1:$K$22,2,0),"")</f>
        <v/>
      </c>
      <c r="L382" s="350" t="s">
        <v>34</v>
      </c>
      <c r="M382" s="351"/>
      <c r="N382" s="341" t="str">
        <f t="shared" si="1521"/>
        <v/>
      </c>
      <c r="O382" s="352"/>
      <c r="P382" s="567"/>
      <c r="Q382" s="568"/>
      <c r="R382" s="569"/>
      <c r="S382" s="558"/>
      <c r="T382" s="561"/>
      <c r="W382" s="168">
        <f t="shared" si="1530"/>
        <v>0</v>
      </c>
      <c r="X382" s="447"/>
      <c r="Y382" s="145" t="str">
        <f t="shared" si="1522"/>
        <v/>
      </c>
      <c r="Z382" s="145" t="str">
        <f t="shared" si="1523"/>
        <v/>
      </c>
      <c r="AA382" s="145" t="str">
        <f t="shared" si="1524"/>
        <v/>
      </c>
      <c r="AB382" s="145" t="str">
        <f t="shared" si="1525"/>
        <v/>
      </c>
      <c r="AC382" s="178">
        <f t="shared" si="1532"/>
        <v>0</v>
      </c>
      <c r="AD382" s="178" t="str">
        <f t="shared" si="1756"/>
        <v/>
      </c>
      <c r="AE382" s="145" t="str">
        <f t="shared" si="1534"/>
        <v/>
      </c>
      <c r="AF382" s="145" t="str">
        <f t="shared" si="1535"/>
        <v/>
      </c>
      <c r="AG382" s="182" t="str">
        <f t="shared" si="1536"/>
        <v/>
      </c>
      <c r="AH382" s="164">
        <f t="shared" si="1537"/>
        <v>0</v>
      </c>
      <c r="AJ382" s="164">
        <f t="shared" si="1538"/>
        <v>0</v>
      </c>
      <c r="AK382" s="164" t="str">
        <f t="shared" si="1539"/>
        <v>00000</v>
      </c>
      <c r="AL382" s="188" t="str">
        <f t="shared" si="1540"/>
        <v>0秒0</v>
      </c>
      <c r="AM382" s="189">
        <f t="shared" si="1541"/>
        <v>0</v>
      </c>
      <c r="AN382" s="189" t="str">
        <f t="shared" si="1542"/>
        <v>0</v>
      </c>
      <c r="AO382" s="189" t="str">
        <f t="shared" si="1543"/>
        <v>0</v>
      </c>
      <c r="AP382" s="189" t="str">
        <f t="shared" si="1544"/>
        <v>0m</v>
      </c>
      <c r="AQ382" s="189" t="str">
        <f t="shared" si="1545"/>
        <v>点</v>
      </c>
      <c r="AR382" s="164">
        <f t="shared" si="1546"/>
        <v>0</v>
      </c>
      <c r="AS382" s="144" t="str">
        <f t="shared" si="1547"/>
        <v/>
      </c>
      <c r="AT382" s="164">
        <f t="shared" si="1548"/>
        <v>0</v>
      </c>
      <c r="AU382" s="164">
        <f t="shared" si="1549"/>
        <v>0</v>
      </c>
      <c r="AV382" s="164">
        <f t="shared" si="1550"/>
        <v>0</v>
      </c>
      <c r="AW382" s="459"/>
      <c r="AX382" s="459"/>
      <c r="AY382" s="456"/>
      <c r="AZ382" s="576"/>
      <c r="BA382" s="145" t="str">
        <f t="shared" si="1526"/>
        <v/>
      </c>
      <c r="BB382" s="145" t="str">
        <f t="shared" si="1527"/>
        <v/>
      </c>
      <c r="BC382" s="145" t="str">
        <f t="shared" si="1528"/>
        <v/>
      </c>
      <c r="BD382" s="203" t="str">
        <f>IF(J382="","",COUNTIF($BC$14:BC382,BC382))</f>
        <v/>
      </c>
      <c r="BE382" s="1" t="str">
        <f t="shared" si="1551"/>
        <v/>
      </c>
      <c r="BF382" s="447"/>
      <c r="BG382" s="447"/>
      <c r="BH382" s="447"/>
      <c r="BI382" s="447"/>
      <c r="BJ382" s="447"/>
      <c r="BK382" s="450"/>
      <c r="BL382" s="447"/>
      <c r="BM382" s="447"/>
      <c r="BP382" s="450"/>
      <c r="BQ382" s="447"/>
      <c r="BR382" s="447"/>
      <c r="BS382" s="447"/>
      <c r="BT382" s="447"/>
      <c r="BU382" s="447"/>
      <c r="BV382" s="447"/>
    </row>
    <row r="383" spans="1:74" s="1" customFormat="1" ht="18" customHeight="1" thickTop="1" thickBot="1">
      <c r="A383" s="522">
        <v>124</v>
      </c>
      <c r="B383" s="570" t="s">
        <v>1224</v>
      </c>
      <c r="C383" s="572"/>
      <c r="D383" s="572" t="str">
        <f>IF(C383&gt;0,VLOOKUP(C383,女子登録情報!$A$1:$H$2000,3,0),"")</f>
        <v/>
      </c>
      <c r="E383" s="572" t="str">
        <f>IF(C383&gt;0,VLOOKUP(C383,女子登録情報!$A$1:$H$2000,4,0),"")</f>
        <v/>
      </c>
      <c r="F383" s="337" t="str">
        <f>IF(C383&gt;0,VLOOKUP(C383,女子登録情報!$A$1:$H$2000,8,0),"")</f>
        <v/>
      </c>
      <c r="G383" s="553" t="e">
        <f>IF(F384&gt;0,VLOOKUP(F384,女子登録情報!$M$2:$N$48,2,0),"")</f>
        <v>#N/A</v>
      </c>
      <c r="H383" s="553" t="str">
        <f t="shared" ref="H383" si="1757">IF(C383&gt;0,TEXT(C383,"100000000"),"000000000")</f>
        <v>000000000</v>
      </c>
      <c r="I383" s="338" t="s">
        <v>26</v>
      </c>
      <c r="J383" s="339"/>
      <c r="K383" s="340" t="str">
        <f>IF(J383&gt;0,VLOOKUP(J383,女子登録情報!$J$1:$K$22,2,0),"")</f>
        <v/>
      </c>
      <c r="L383" s="338" t="s">
        <v>29</v>
      </c>
      <c r="M383" s="185"/>
      <c r="N383" s="341" t="str">
        <f t="shared" si="1521"/>
        <v/>
      </c>
      <c r="O383" s="342"/>
      <c r="P383" s="540"/>
      <c r="Q383" s="541"/>
      <c r="R383" s="542"/>
      <c r="S383" s="556"/>
      <c r="T383" s="559"/>
      <c r="W383" s="168">
        <f t="shared" si="1530"/>
        <v>0</v>
      </c>
      <c r="X383" s="447" t="str">
        <f t="shared" ref="X383" si="1758">IF(C383="","",C383)</f>
        <v/>
      </c>
      <c r="Y383" s="145" t="str">
        <f t="shared" si="1522"/>
        <v/>
      </c>
      <c r="Z383" s="145" t="str">
        <f t="shared" si="1523"/>
        <v/>
      </c>
      <c r="AA383" s="145" t="str">
        <f t="shared" si="1524"/>
        <v/>
      </c>
      <c r="AB383" s="145" t="str">
        <f t="shared" si="1525"/>
        <v/>
      </c>
      <c r="AC383" s="178">
        <f t="shared" si="1532"/>
        <v>0</v>
      </c>
      <c r="AD383" s="178" t="str">
        <f t="shared" ref="AD383" si="1759">IF(D383="","",D383)</f>
        <v/>
      </c>
      <c r="AE383" s="145" t="str">
        <f t="shared" si="1534"/>
        <v/>
      </c>
      <c r="AF383" s="145" t="str">
        <f t="shared" si="1535"/>
        <v/>
      </c>
      <c r="AG383" s="182" t="str">
        <f t="shared" si="1536"/>
        <v/>
      </c>
      <c r="AH383" s="164">
        <f t="shared" si="1537"/>
        <v>0</v>
      </c>
      <c r="AJ383" s="164">
        <f t="shared" si="1538"/>
        <v>0</v>
      </c>
      <c r="AK383" s="164" t="str">
        <f t="shared" si="1539"/>
        <v>00000</v>
      </c>
      <c r="AL383" s="188" t="str">
        <f t="shared" si="1540"/>
        <v>0秒0</v>
      </c>
      <c r="AM383" s="189">
        <f t="shared" si="1541"/>
        <v>0</v>
      </c>
      <c r="AN383" s="189" t="str">
        <f t="shared" si="1542"/>
        <v>0</v>
      </c>
      <c r="AO383" s="189" t="str">
        <f t="shared" si="1543"/>
        <v>0</v>
      </c>
      <c r="AP383" s="189" t="str">
        <f t="shared" si="1544"/>
        <v>0m</v>
      </c>
      <c r="AQ383" s="189" t="str">
        <f t="shared" si="1545"/>
        <v>点</v>
      </c>
      <c r="AR383" s="164">
        <f t="shared" si="1546"/>
        <v>0</v>
      </c>
      <c r="AS383" s="144" t="str">
        <f t="shared" si="1547"/>
        <v/>
      </c>
      <c r="AT383" s="164">
        <f t="shared" si="1548"/>
        <v>0</v>
      </c>
      <c r="AU383" s="164">
        <f t="shared" si="1549"/>
        <v>0</v>
      </c>
      <c r="AV383" s="164">
        <f t="shared" si="1550"/>
        <v>0</v>
      </c>
      <c r="AW383" s="457">
        <f>IF(S383="",0,COUNTA($S$14:S385))</f>
        <v>0</v>
      </c>
      <c r="AX383" s="457">
        <f>IF(T383="",0,COUNTA($T$14:T385))</f>
        <v>0</v>
      </c>
      <c r="AY383" s="454">
        <f>IF(OR($K383="20200",$K384="20200",$K385="20200"),COUNTIF($K$14:K385,"20200"),0)</f>
        <v>0</v>
      </c>
      <c r="AZ383" s="574">
        <f>IF($AY383=0,0,INDEX($M383:$M385,MATCH("20200",$K383:$K385,0),1))</f>
        <v>0</v>
      </c>
      <c r="BA383" s="145" t="str">
        <f t="shared" si="1526"/>
        <v/>
      </c>
      <c r="BB383" s="145" t="str">
        <f t="shared" si="1527"/>
        <v/>
      </c>
      <c r="BC383" s="145" t="str">
        <f t="shared" si="1528"/>
        <v/>
      </c>
      <c r="BD383" s="203" t="str">
        <f>IF(J383="","",COUNTIF($BC$14:BC383,BC383))</f>
        <v/>
      </c>
      <c r="BE383" s="1" t="str">
        <f t="shared" si="1551"/>
        <v/>
      </c>
      <c r="BF383" s="447" t="str">
        <f>IF(D383="","",COUNTIF($AD$14:AD383,AD383))</f>
        <v/>
      </c>
      <c r="BG383" s="447">
        <f t="shared" ref="BG383" si="1760">IF(BF383=1,BF383,0)</f>
        <v>0</v>
      </c>
      <c r="BH383" s="447" t="str">
        <f t="shared" ref="BH383:BJ383" si="1761">IF(D383="","",$BL383)</f>
        <v/>
      </c>
      <c r="BI383" s="447" t="str">
        <f t="shared" si="1761"/>
        <v/>
      </c>
      <c r="BJ383" s="447" t="str">
        <f t="shared" si="1761"/>
        <v/>
      </c>
      <c r="BK383" s="448" t="str">
        <f t="shared" ref="BK383" si="1762">IFERROR(IF(G383="","",BL383),"")</f>
        <v/>
      </c>
      <c r="BL383" s="447">
        <v>124</v>
      </c>
      <c r="BM383" s="447">
        <f t="shared" ref="BM383" si="1763">IF(C383&gt;0,"",IF(COUNTIF(BH383:BK385,BL383)=4,"",1))</f>
        <v>1</v>
      </c>
      <c r="BP383" s="448" t="str">
        <f t="shared" ref="BP383" si="1764">IF(AD383="","",IF(AND(COUNTA(J383:J385)=0,COUNTA(S383:T385)=0),1,""))</f>
        <v/>
      </c>
      <c r="BQ383" s="447">
        <f t="shared" ref="BQ383" si="1765">IF(AND($AD383="",COUNTA(S383)&gt;0),1,0)</f>
        <v>0</v>
      </c>
      <c r="BR383" s="447">
        <f t="shared" ref="BR383" si="1766">IF(AND($AD383="",COUNTA(T383)&gt;0),1,0)</f>
        <v>0</v>
      </c>
      <c r="BS383" s="447" t="str">
        <f t="shared" ref="BS383" si="1767">D383&amp;"-"&amp;S383</f>
        <v>-</v>
      </c>
      <c r="BT383" s="447" t="str">
        <f>IF(S383="","",COUNTIF($BS$14:BS383,BS383))</f>
        <v/>
      </c>
      <c r="BU383" s="447" t="str">
        <f t="shared" ref="BU383" si="1768">D383&amp;"-"&amp;T383</f>
        <v>-</v>
      </c>
      <c r="BV383" s="447" t="str">
        <f>IF(T383="","",COUNTIF($BU$14:BU383,BU383))</f>
        <v/>
      </c>
    </row>
    <row r="384" spans="1:74" s="1" customFormat="1" ht="18" customHeight="1" thickBot="1">
      <c r="A384" s="523"/>
      <c r="B384" s="571"/>
      <c r="C384" s="573"/>
      <c r="D384" s="573"/>
      <c r="E384" s="573"/>
      <c r="F384" s="343" t="str">
        <f>IF(C383&gt;0,VLOOKUP(C383,女子登録情報!$A$1:$H$2000,5,0),"")</f>
        <v/>
      </c>
      <c r="G384" s="554"/>
      <c r="H384" s="554"/>
      <c r="I384" s="344" t="s">
        <v>30</v>
      </c>
      <c r="J384" s="339"/>
      <c r="K384" s="340" t="str">
        <f>IF(J384&gt;0,VLOOKUP(J384,女子登録情報!$J$1:$K$22,2,0),"")</f>
        <v/>
      </c>
      <c r="L384" s="344" t="s">
        <v>31</v>
      </c>
      <c r="M384" s="345"/>
      <c r="N384" s="341" t="str">
        <f t="shared" si="1521"/>
        <v/>
      </c>
      <c r="O384" s="342"/>
      <c r="P384" s="562"/>
      <c r="Q384" s="563"/>
      <c r="R384" s="564"/>
      <c r="S384" s="557"/>
      <c r="T384" s="560"/>
      <c r="W384" s="168">
        <f t="shared" si="1530"/>
        <v>0</v>
      </c>
      <c r="X384" s="447"/>
      <c r="Y384" s="145" t="str">
        <f t="shared" si="1522"/>
        <v/>
      </c>
      <c r="Z384" s="145" t="str">
        <f t="shared" si="1523"/>
        <v/>
      </c>
      <c r="AA384" s="145" t="str">
        <f t="shared" si="1524"/>
        <v/>
      </c>
      <c r="AB384" s="145" t="str">
        <f t="shared" si="1525"/>
        <v/>
      </c>
      <c r="AC384" s="178">
        <f t="shared" si="1532"/>
        <v>0</v>
      </c>
      <c r="AD384" s="178" t="str">
        <f t="shared" ref="AD384:AD385" si="1769">AD383</f>
        <v/>
      </c>
      <c r="AE384" s="145" t="str">
        <f t="shared" si="1534"/>
        <v/>
      </c>
      <c r="AF384" s="145" t="str">
        <f t="shared" si="1535"/>
        <v/>
      </c>
      <c r="AG384" s="182" t="str">
        <f t="shared" si="1536"/>
        <v/>
      </c>
      <c r="AH384" s="164">
        <f t="shared" si="1537"/>
        <v>0</v>
      </c>
      <c r="AJ384" s="164">
        <f t="shared" si="1538"/>
        <v>0</v>
      </c>
      <c r="AK384" s="164" t="str">
        <f t="shared" si="1539"/>
        <v>00000</v>
      </c>
      <c r="AL384" s="188" t="str">
        <f t="shared" si="1540"/>
        <v>0秒0</v>
      </c>
      <c r="AM384" s="189">
        <f t="shared" si="1541"/>
        <v>0</v>
      </c>
      <c r="AN384" s="189" t="str">
        <f t="shared" si="1542"/>
        <v>0</v>
      </c>
      <c r="AO384" s="189" t="str">
        <f t="shared" si="1543"/>
        <v>0</v>
      </c>
      <c r="AP384" s="189" t="str">
        <f t="shared" si="1544"/>
        <v>0m</v>
      </c>
      <c r="AQ384" s="189" t="str">
        <f t="shared" si="1545"/>
        <v>点</v>
      </c>
      <c r="AR384" s="164">
        <f t="shared" si="1546"/>
        <v>0</v>
      </c>
      <c r="AS384" s="144" t="str">
        <f t="shared" si="1547"/>
        <v/>
      </c>
      <c r="AT384" s="164">
        <f t="shared" si="1548"/>
        <v>0</v>
      </c>
      <c r="AU384" s="164">
        <f t="shared" si="1549"/>
        <v>0</v>
      </c>
      <c r="AV384" s="164">
        <f t="shared" si="1550"/>
        <v>0</v>
      </c>
      <c r="AW384" s="458"/>
      <c r="AX384" s="458"/>
      <c r="AY384" s="455"/>
      <c r="AZ384" s="575"/>
      <c r="BA384" s="145" t="str">
        <f t="shared" si="1526"/>
        <v/>
      </c>
      <c r="BB384" s="145" t="str">
        <f t="shared" si="1527"/>
        <v/>
      </c>
      <c r="BC384" s="145" t="str">
        <f t="shared" si="1528"/>
        <v/>
      </c>
      <c r="BD384" s="203" t="str">
        <f>IF(J384="","",COUNTIF($BC$14:BC384,BC384))</f>
        <v/>
      </c>
      <c r="BE384" s="1" t="str">
        <f t="shared" si="1551"/>
        <v/>
      </c>
      <c r="BF384" s="447"/>
      <c r="BG384" s="447"/>
      <c r="BH384" s="447"/>
      <c r="BI384" s="447"/>
      <c r="BJ384" s="447"/>
      <c r="BK384" s="449"/>
      <c r="BL384" s="447"/>
      <c r="BM384" s="447"/>
      <c r="BP384" s="449"/>
      <c r="BQ384" s="447"/>
      <c r="BR384" s="447"/>
      <c r="BS384" s="447"/>
      <c r="BT384" s="447"/>
      <c r="BU384" s="447"/>
      <c r="BV384" s="447"/>
    </row>
    <row r="385" spans="1:74" s="1" customFormat="1" ht="18" customHeight="1" thickBot="1">
      <c r="A385" s="524"/>
      <c r="B385" s="346" t="s">
        <v>32</v>
      </c>
      <c r="C385" s="347"/>
      <c r="D385" s="355"/>
      <c r="E385" s="355"/>
      <c r="F385" s="356"/>
      <c r="G385" s="555"/>
      <c r="H385" s="555"/>
      <c r="I385" s="348" t="s">
        <v>33</v>
      </c>
      <c r="J385" s="349"/>
      <c r="K385" s="340" t="str">
        <f>IF(J385&gt;0,VLOOKUP(J385,女子登録情報!$J$1:$K$22,2,0),"")</f>
        <v/>
      </c>
      <c r="L385" s="350" t="s">
        <v>34</v>
      </c>
      <c r="M385" s="351"/>
      <c r="N385" s="341" t="str">
        <f t="shared" si="1521"/>
        <v/>
      </c>
      <c r="O385" s="352"/>
      <c r="P385" s="567"/>
      <c r="Q385" s="568"/>
      <c r="R385" s="569"/>
      <c r="S385" s="558"/>
      <c r="T385" s="561"/>
      <c r="W385" s="168">
        <f t="shared" si="1530"/>
        <v>0</v>
      </c>
      <c r="X385" s="447"/>
      <c r="Y385" s="145" t="str">
        <f t="shared" si="1522"/>
        <v/>
      </c>
      <c r="Z385" s="145" t="str">
        <f t="shared" si="1523"/>
        <v/>
      </c>
      <c r="AA385" s="145" t="str">
        <f t="shared" si="1524"/>
        <v/>
      </c>
      <c r="AB385" s="145" t="str">
        <f t="shared" si="1525"/>
        <v/>
      </c>
      <c r="AC385" s="178">
        <f t="shared" si="1532"/>
        <v>0</v>
      </c>
      <c r="AD385" s="178" t="str">
        <f t="shared" si="1769"/>
        <v/>
      </c>
      <c r="AE385" s="145" t="str">
        <f t="shared" si="1534"/>
        <v/>
      </c>
      <c r="AF385" s="145" t="str">
        <f t="shared" si="1535"/>
        <v/>
      </c>
      <c r="AG385" s="182" t="str">
        <f t="shared" si="1536"/>
        <v/>
      </c>
      <c r="AH385" s="164">
        <f t="shared" si="1537"/>
        <v>0</v>
      </c>
      <c r="AJ385" s="164">
        <f t="shared" si="1538"/>
        <v>0</v>
      </c>
      <c r="AK385" s="164" t="str">
        <f t="shared" si="1539"/>
        <v>00000</v>
      </c>
      <c r="AL385" s="188" t="str">
        <f t="shared" si="1540"/>
        <v>0秒0</v>
      </c>
      <c r="AM385" s="189">
        <f t="shared" si="1541"/>
        <v>0</v>
      </c>
      <c r="AN385" s="189" t="str">
        <f t="shared" si="1542"/>
        <v>0</v>
      </c>
      <c r="AO385" s="189" t="str">
        <f t="shared" si="1543"/>
        <v>0</v>
      </c>
      <c r="AP385" s="189" t="str">
        <f t="shared" si="1544"/>
        <v>0m</v>
      </c>
      <c r="AQ385" s="189" t="str">
        <f t="shared" si="1545"/>
        <v>点</v>
      </c>
      <c r="AR385" s="164">
        <f t="shared" si="1546"/>
        <v>0</v>
      </c>
      <c r="AS385" s="144" t="str">
        <f t="shared" si="1547"/>
        <v/>
      </c>
      <c r="AT385" s="164">
        <f t="shared" si="1548"/>
        <v>0</v>
      </c>
      <c r="AU385" s="164">
        <f t="shared" si="1549"/>
        <v>0</v>
      </c>
      <c r="AV385" s="164">
        <f t="shared" si="1550"/>
        <v>0</v>
      </c>
      <c r="AW385" s="459"/>
      <c r="AX385" s="459"/>
      <c r="AY385" s="456"/>
      <c r="AZ385" s="576"/>
      <c r="BA385" s="145" t="str">
        <f t="shared" si="1526"/>
        <v/>
      </c>
      <c r="BB385" s="145" t="str">
        <f t="shared" si="1527"/>
        <v/>
      </c>
      <c r="BC385" s="145" t="str">
        <f t="shared" si="1528"/>
        <v/>
      </c>
      <c r="BD385" s="203" t="str">
        <f>IF(J385="","",COUNTIF($BC$14:BC385,BC385))</f>
        <v/>
      </c>
      <c r="BE385" s="1" t="str">
        <f t="shared" si="1551"/>
        <v/>
      </c>
      <c r="BF385" s="447"/>
      <c r="BG385" s="447"/>
      <c r="BH385" s="447"/>
      <c r="BI385" s="447"/>
      <c r="BJ385" s="447"/>
      <c r="BK385" s="450"/>
      <c r="BL385" s="447"/>
      <c r="BM385" s="447"/>
      <c r="BP385" s="450"/>
      <c r="BQ385" s="447"/>
      <c r="BR385" s="447"/>
      <c r="BS385" s="447"/>
      <c r="BT385" s="447"/>
      <c r="BU385" s="447"/>
      <c r="BV385" s="447"/>
    </row>
    <row r="386" spans="1:74" s="1" customFormat="1" ht="18" customHeight="1" thickTop="1" thickBot="1">
      <c r="A386" s="522">
        <v>125</v>
      </c>
      <c r="B386" s="570" t="s">
        <v>1224</v>
      </c>
      <c r="C386" s="572"/>
      <c r="D386" s="572" t="str">
        <f>IF(C386&gt;0,VLOOKUP(C386,女子登録情報!$A$1:$H$2000,3,0),"")</f>
        <v/>
      </c>
      <c r="E386" s="572" t="str">
        <f>IF(C386&gt;0,VLOOKUP(C386,女子登録情報!$A$1:$H$2000,4,0),"")</f>
        <v/>
      </c>
      <c r="F386" s="337" t="str">
        <f>IF(C386&gt;0,VLOOKUP(C386,女子登録情報!$A$1:$H$2000,8,0),"")</f>
        <v/>
      </c>
      <c r="G386" s="553" t="e">
        <f>IF(F387&gt;0,VLOOKUP(F387,女子登録情報!$M$2:$N$48,2,0),"")</f>
        <v>#N/A</v>
      </c>
      <c r="H386" s="553" t="str">
        <f t="shared" ref="H386" si="1770">IF(C386&gt;0,TEXT(C386,"100000000"),"000000000")</f>
        <v>000000000</v>
      </c>
      <c r="I386" s="338" t="s">
        <v>26</v>
      </c>
      <c r="J386" s="339"/>
      <c r="K386" s="340" t="str">
        <f>IF(J386&gt;0,VLOOKUP(J386,女子登録情報!$J$1:$K$22,2,0),"")</f>
        <v/>
      </c>
      <c r="L386" s="338" t="s">
        <v>29</v>
      </c>
      <c r="M386" s="185"/>
      <c r="N386" s="341" t="str">
        <f t="shared" si="1521"/>
        <v/>
      </c>
      <c r="O386" s="342"/>
      <c r="P386" s="540"/>
      <c r="Q386" s="541"/>
      <c r="R386" s="542"/>
      <c r="S386" s="556"/>
      <c r="T386" s="559"/>
      <c r="W386" s="168">
        <f t="shared" si="1530"/>
        <v>0</v>
      </c>
      <c r="X386" s="447" t="str">
        <f t="shared" ref="X386" si="1771">IF(C386="","",C386)</f>
        <v/>
      </c>
      <c r="Y386" s="145" t="str">
        <f t="shared" si="1522"/>
        <v/>
      </c>
      <c r="Z386" s="145" t="str">
        <f t="shared" si="1523"/>
        <v/>
      </c>
      <c r="AA386" s="145" t="str">
        <f t="shared" si="1524"/>
        <v/>
      </c>
      <c r="AB386" s="145" t="str">
        <f t="shared" si="1525"/>
        <v/>
      </c>
      <c r="AC386" s="178">
        <f t="shared" si="1532"/>
        <v>0</v>
      </c>
      <c r="AD386" s="178" t="str">
        <f t="shared" ref="AD386" si="1772">IF(D386="","",D386)</f>
        <v/>
      </c>
      <c r="AE386" s="145" t="str">
        <f t="shared" si="1534"/>
        <v/>
      </c>
      <c r="AF386" s="145" t="str">
        <f t="shared" si="1535"/>
        <v/>
      </c>
      <c r="AG386" s="182" t="str">
        <f t="shared" si="1536"/>
        <v/>
      </c>
      <c r="AH386" s="164">
        <f t="shared" si="1537"/>
        <v>0</v>
      </c>
      <c r="AJ386" s="164">
        <f t="shared" si="1538"/>
        <v>0</v>
      </c>
      <c r="AK386" s="164" t="str">
        <f t="shared" si="1539"/>
        <v>00000</v>
      </c>
      <c r="AL386" s="188" t="str">
        <f t="shared" si="1540"/>
        <v>0秒0</v>
      </c>
      <c r="AM386" s="189">
        <f t="shared" si="1541"/>
        <v>0</v>
      </c>
      <c r="AN386" s="189" t="str">
        <f t="shared" si="1542"/>
        <v>0</v>
      </c>
      <c r="AO386" s="189" t="str">
        <f t="shared" si="1543"/>
        <v>0</v>
      </c>
      <c r="AP386" s="189" t="str">
        <f t="shared" si="1544"/>
        <v>0m</v>
      </c>
      <c r="AQ386" s="189" t="str">
        <f t="shared" si="1545"/>
        <v>点</v>
      </c>
      <c r="AR386" s="164">
        <f t="shared" si="1546"/>
        <v>0</v>
      </c>
      <c r="AS386" s="144" t="str">
        <f t="shared" si="1547"/>
        <v/>
      </c>
      <c r="AT386" s="164">
        <f t="shared" si="1548"/>
        <v>0</v>
      </c>
      <c r="AU386" s="164">
        <f t="shared" si="1549"/>
        <v>0</v>
      </c>
      <c r="AV386" s="164">
        <f t="shared" si="1550"/>
        <v>0</v>
      </c>
      <c r="AW386" s="457">
        <f>IF(S386="",0,COUNTA($S$14:S388))</f>
        <v>0</v>
      </c>
      <c r="AX386" s="457">
        <f>IF(T386="",0,COUNTA($T$14:T388))</f>
        <v>0</v>
      </c>
      <c r="AY386" s="454">
        <f>IF(OR($K386="20200",$K387="20200",$K388="20200"),COUNTIF($K$14:K388,"20200"),0)</f>
        <v>0</v>
      </c>
      <c r="AZ386" s="574">
        <f>IF($AY386=0,0,INDEX($M386:$M388,MATCH("20200",$K386:$K388,0),1))</f>
        <v>0</v>
      </c>
      <c r="BA386" s="145" t="str">
        <f t="shared" si="1526"/>
        <v/>
      </c>
      <c r="BB386" s="145" t="str">
        <f t="shared" si="1527"/>
        <v/>
      </c>
      <c r="BC386" s="145" t="str">
        <f t="shared" si="1528"/>
        <v/>
      </c>
      <c r="BD386" s="203" t="str">
        <f>IF(J386="","",COUNTIF($BC$14:BC386,BC386))</f>
        <v/>
      </c>
      <c r="BE386" s="1" t="str">
        <f t="shared" si="1551"/>
        <v/>
      </c>
      <c r="BF386" s="447" t="str">
        <f>IF(D386="","",COUNTIF($AD$14:AD386,AD386))</f>
        <v/>
      </c>
      <c r="BG386" s="447">
        <f t="shared" ref="BG386" si="1773">IF(BF386=1,BF386,0)</f>
        <v>0</v>
      </c>
      <c r="BH386" s="447" t="str">
        <f t="shared" ref="BH386:BJ386" si="1774">IF(D386="","",$BL386)</f>
        <v/>
      </c>
      <c r="BI386" s="447" t="str">
        <f t="shared" si="1774"/>
        <v/>
      </c>
      <c r="BJ386" s="447" t="str">
        <f t="shared" si="1774"/>
        <v/>
      </c>
      <c r="BK386" s="448" t="str">
        <f t="shared" ref="BK386" si="1775">IFERROR(IF(G386="","",BL386),"")</f>
        <v/>
      </c>
      <c r="BL386" s="447">
        <v>125</v>
      </c>
      <c r="BM386" s="447">
        <f t="shared" ref="BM386" si="1776">IF(C386&gt;0,"",IF(COUNTIF(BH386:BK388,BL386)=4,"",1))</f>
        <v>1</v>
      </c>
      <c r="BP386" s="448" t="str">
        <f t="shared" ref="BP386" si="1777">IF(AD386="","",IF(AND(COUNTA(J386:J388)=0,COUNTA(S386:T388)=0),1,""))</f>
        <v/>
      </c>
      <c r="BQ386" s="447">
        <f t="shared" ref="BQ386" si="1778">IF(AND($AD386="",COUNTA(S386)&gt;0),1,0)</f>
        <v>0</v>
      </c>
      <c r="BR386" s="447">
        <f t="shared" ref="BR386" si="1779">IF(AND($AD386="",COUNTA(T386)&gt;0),1,0)</f>
        <v>0</v>
      </c>
      <c r="BS386" s="447" t="str">
        <f t="shared" ref="BS386" si="1780">D386&amp;"-"&amp;S386</f>
        <v>-</v>
      </c>
      <c r="BT386" s="447" t="str">
        <f>IF(S386="","",COUNTIF($BS$14:BS386,BS386))</f>
        <v/>
      </c>
      <c r="BU386" s="447" t="str">
        <f t="shared" ref="BU386" si="1781">D386&amp;"-"&amp;T386</f>
        <v>-</v>
      </c>
      <c r="BV386" s="447" t="str">
        <f>IF(T386="","",COUNTIF($BU$14:BU386,BU386))</f>
        <v/>
      </c>
    </row>
    <row r="387" spans="1:74" s="1" customFormat="1" ht="18" customHeight="1" thickBot="1">
      <c r="A387" s="523"/>
      <c r="B387" s="571"/>
      <c r="C387" s="573"/>
      <c r="D387" s="573"/>
      <c r="E387" s="573"/>
      <c r="F387" s="343" t="str">
        <f>IF(C386&gt;0,VLOOKUP(C386,女子登録情報!$A$1:$H$2000,5,0),"")</f>
        <v/>
      </c>
      <c r="G387" s="554"/>
      <c r="H387" s="554"/>
      <c r="I387" s="344" t="s">
        <v>30</v>
      </c>
      <c r="J387" s="339"/>
      <c r="K387" s="340" t="str">
        <f>IF(J387&gt;0,VLOOKUP(J387,女子登録情報!$J$1:$K$22,2,0),"")</f>
        <v/>
      </c>
      <c r="L387" s="344" t="s">
        <v>31</v>
      </c>
      <c r="M387" s="345"/>
      <c r="N387" s="341" t="str">
        <f t="shared" si="1521"/>
        <v/>
      </c>
      <c r="O387" s="342"/>
      <c r="P387" s="562"/>
      <c r="Q387" s="563"/>
      <c r="R387" s="564"/>
      <c r="S387" s="557"/>
      <c r="T387" s="560"/>
      <c r="W387" s="168">
        <f t="shared" si="1530"/>
        <v>0</v>
      </c>
      <c r="X387" s="447"/>
      <c r="Y387" s="145" t="str">
        <f t="shared" si="1522"/>
        <v/>
      </c>
      <c r="Z387" s="145" t="str">
        <f t="shared" si="1523"/>
        <v/>
      </c>
      <c r="AA387" s="145" t="str">
        <f t="shared" si="1524"/>
        <v/>
      </c>
      <c r="AB387" s="145" t="str">
        <f t="shared" si="1525"/>
        <v/>
      </c>
      <c r="AC387" s="178">
        <f t="shared" si="1532"/>
        <v>0</v>
      </c>
      <c r="AD387" s="178" t="str">
        <f t="shared" ref="AD387:AD388" si="1782">AD386</f>
        <v/>
      </c>
      <c r="AE387" s="145" t="str">
        <f t="shared" si="1534"/>
        <v/>
      </c>
      <c r="AF387" s="145" t="str">
        <f t="shared" si="1535"/>
        <v/>
      </c>
      <c r="AG387" s="182" t="str">
        <f t="shared" si="1536"/>
        <v/>
      </c>
      <c r="AH387" s="164">
        <f t="shared" si="1537"/>
        <v>0</v>
      </c>
      <c r="AJ387" s="164">
        <f t="shared" si="1538"/>
        <v>0</v>
      </c>
      <c r="AK387" s="164" t="str">
        <f t="shared" si="1539"/>
        <v>00000</v>
      </c>
      <c r="AL387" s="188" t="str">
        <f t="shared" si="1540"/>
        <v>0秒0</v>
      </c>
      <c r="AM387" s="189">
        <f t="shared" si="1541"/>
        <v>0</v>
      </c>
      <c r="AN387" s="189" t="str">
        <f t="shared" si="1542"/>
        <v>0</v>
      </c>
      <c r="AO387" s="189" t="str">
        <f t="shared" si="1543"/>
        <v>0</v>
      </c>
      <c r="AP387" s="189" t="str">
        <f t="shared" si="1544"/>
        <v>0m</v>
      </c>
      <c r="AQ387" s="189" t="str">
        <f t="shared" si="1545"/>
        <v>点</v>
      </c>
      <c r="AR387" s="164">
        <f t="shared" si="1546"/>
        <v>0</v>
      </c>
      <c r="AS387" s="144" t="str">
        <f t="shared" si="1547"/>
        <v/>
      </c>
      <c r="AT387" s="164">
        <f t="shared" si="1548"/>
        <v>0</v>
      </c>
      <c r="AU387" s="164">
        <f t="shared" si="1549"/>
        <v>0</v>
      </c>
      <c r="AV387" s="164">
        <f t="shared" si="1550"/>
        <v>0</v>
      </c>
      <c r="AW387" s="458"/>
      <c r="AX387" s="458"/>
      <c r="AY387" s="455"/>
      <c r="AZ387" s="575"/>
      <c r="BA387" s="145" t="str">
        <f t="shared" si="1526"/>
        <v/>
      </c>
      <c r="BB387" s="145" t="str">
        <f t="shared" si="1527"/>
        <v/>
      </c>
      <c r="BC387" s="145" t="str">
        <f t="shared" si="1528"/>
        <v/>
      </c>
      <c r="BD387" s="203" t="str">
        <f>IF(J387="","",COUNTIF($BC$14:BC387,BC387))</f>
        <v/>
      </c>
      <c r="BE387" s="1" t="str">
        <f t="shared" si="1551"/>
        <v/>
      </c>
      <c r="BF387" s="447"/>
      <c r="BG387" s="447"/>
      <c r="BH387" s="447"/>
      <c r="BI387" s="447"/>
      <c r="BJ387" s="447"/>
      <c r="BK387" s="449"/>
      <c r="BL387" s="447"/>
      <c r="BM387" s="447"/>
      <c r="BP387" s="449"/>
      <c r="BQ387" s="447"/>
      <c r="BR387" s="447"/>
      <c r="BS387" s="447"/>
      <c r="BT387" s="447"/>
      <c r="BU387" s="447"/>
      <c r="BV387" s="447"/>
    </row>
    <row r="388" spans="1:74" s="1" customFormat="1" ht="18" customHeight="1" thickBot="1">
      <c r="A388" s="524"/>
      <c r="B388" s="346" t="s">
        <v>32</v>
      </c>
      <c r="C388" s="347"/>
      <c r="D388" s="355"/>
      <c r="E388" s="355"/>
      <c r="F388" s="356"/>
      <c r="G388" s="555"/>
      <c r="H388" s="555"/>
      <c r="I388" s="348" t="s">
        <v>33</v>
      </c>
      <c r="J388" s="349"/>
      <c r="K388" s="340" t="str">
        <f>IF(J388&gt;0,VLOOKUP(J388,女子登録情報!$J$1:$K$22,2,0),"")</f>
        <v/>
      </c>
      <c r="L388" s="350" t="s">
        <v>34</v>
      </c>
      <c r="M388" s="351"/>
      <c r="N388" s="341" t="str">
        <f t="shared" si="1521"/>
        <v/>
      </c>
      <c r="O388" s="352"/>
      <c r="P388" s="567"/>
      <c r="Q388" s="568"/>
      <c r="R388" s="569"/>
      <c r="S388" s="558"/>
      <c r="T388" s="561"/>
      <c r="W388" s="168">
        <f t="shared" si="1530"/>
        <v>0</v>
      </c>
      <c r="X388" s="447"/>
      <c r="Y388" s="145" t="str">
        <f t="shared" si="1522"/>
        <v/>
      </c>
      <c r="Z388" s="145" t="str">
        <f t="shared" si="1523"/>
        <v/>
      </c>
      <c r="AA388" s="145" t="str">
        <f t="shared" si="1524"/>
        <v/>
      </c>
      <c r="AB388" s="145" t="str">
        <f t="shared" si="1525"/>
        <v/>
      </c>
      <c r="AC388" s="178">
        <f t="shared" si="1532"/>
        <v>0</v>
      </c>
      <c r="AD388" s="178" t="str">
        <f t="shared" si="1782"/>
        <v/>
      </c>
      <c r="AE388" s="145" t="str">
        <f t="shared" si="1534"/>
        <v/>
      </c>
      <c r="AF388" s="145" t="str">
        <f t="shared" si="1535"/>
        <v/>
      </c>
      <c r="AG388" s="182" t="str">
        <f t="shared" si="1536"/>
        <v/>
      </c>
      <c r="AH388" s="164">
        <f t="shared" si="1537"/>
        <v>0</v>
      </c>
      <c r="AJ388" s="164">
        <f t="shared" si="1538"/>
        <v>0</v>
      </c>
      <c r="AK388" s="164" t="str">
        <f t="shared" si="1539"/>
        <v>00000</v>
      </c>
      <c r="AL388" s="188" t="str">
        <f t="shared" si="1540"/>
        <v>0秒0</v>
      </c>
      <c r="AM388" s="189">
        <f t="shared" si="1541"/>
        <v>0</v>
      </c>
      <c r="AN388" s="189" t="str">
        <f t="shared" si="1542"/>
        <v>0</v>
      </c>
      <c r="AO388" s="189" t="str">
        <f t="shared" si="1543"/>
        <v>0</v>
      </c>
      <c r="AP388" s="189" t="str">
        <f t="shared" si="1544"/>
        <v>0m</v>
      </c>
      <c r="AQ388" s="189" t="str">
        <f t="shared" si="1545"/>
        <v>点</v>
      </c>
      <c r="AR388" s="164">
        <f t="shared" si="1546"/>
        <v>0</v>
      </c>
      <c r="AS388" s="144" t="str">
        <f t="shared" si="1547"/>
        <v/>
      </c>
      <c r="AT388" s="164">
        <f t="shared" si="1548"/>
        <v>0</v>
      </c>
      <c r="AU388" s="164">
        <f t="shared" si="1549"/>
        <v>0</v>
      </c>
      <c r="AV388" s="164">
        <f t="shared" si="1550"/>
        <v>0</v>
      </c>
      <c r="AW388" s="459"/>
      <c r="AX388" s="459"/>
      <c r="AY388" s="456"/>
      <c r="AZ388" s="576"/>
      <c r="BA388" s="145" t="str">
        <f t="shared" si="1526"/>
        <v/>
      </c>
      <c r="BB388" s="145" t="str">
        <f t="shared" si="1527"/>
        <v/>
      </c>
      <c r="BC388" s="145" t="str">
        <f t="shared" si="1528"/>
        <v/>
      </c>
      <c r="BD388" s="203" t="str">
        <f>IF(J388="","",COUNTIF($BC$14:BC388,BC388))</f>
        <v/>
      </c>
      <c r="BE388" s="1" t="str">
        <f t="shared" si="1551"/>
        <v/>
      </c>
      <c r="BF388" s="447"/>
      <c r="BG388" s="447"/>
      <c r="BH388" s="447"/>
      <c r="BI388" s="447"/>
      <c r="BJ388" s="447"/>
      <c r="BK388" s="450"/>
      <c r="BL388" s="447"/>
      <c r="BM388" s="447"/>
      <c r="BP388" s="450"/>
      <c r="BQ388" s="447"/>
      <c r="BR388" s="447"/>
      <c r="BS388" s="447"/>
      <c r="BT388" s="447"/>
      <c r="BU388" s="447"/>
      <c r="BV388" s="447"/>
    </row>
    <row r="389" spans="1:74" s="1" customFormat="1" ht="18" customHeight="1" thickTop="1" thickBot="1">
      <c r="A389" s="522">
        <v>126</v>
      </c>
      <c r="B389" s="570" t="s">
        <v>1224</v>
      </c>
      <c r="C389" s="572"/>
      <c r="D389" s="572" t="str">
        <f>IF(C389&gt;0,VLOOKUP(C389,女子登録情報!$A$1:$H$2000,3,0),"")</f>
        <v/>
      </c>
      <c r="E389" s="572" t="str">
        <f>IF(C389&gt;0,VLOOKUP(C389,女子登録情報!$A$1:$H$2000,4,0),"")</f>
        <v/>
      </c>
      <c r="F389" s="337" t="str">
        <f>IF(C389&gt;0,VLOOKUP(C389,女子登録情報!$A$1:$H$2000,8,0),"")</f>
        <v/>
      </c>
      <c r="G389" s="553" t="e">
        <f>IF(F390&gt;0,VLOOKUP(F390,女子登録情報!$M$2:$N$48,2,0),"")</f>
        <v>#N/A</v>
      </c>
      <c r="H389" s="553" t="str">
        <f t="shared" ref="H389" si="1783">IF(C389&gt;0,TEXT(C389,"100000000"),"000000000")</f>
        <v>000000000</v>
      </c>
      <c r="I389" s="338" t="s">
        <v>26</v>
      </c>
      <c r="J389" s="339"/>
      <c r="K389" s="340" t="str">
        <f>IF(J389&gt;0,VLOOKUP(J389,女子登録情報!$J$1:$K$22,2,0),"")</f>
        <v/>
      </c>
      <c r="L389" s="338" t="s">
        <v>29</v>
      </c>
      <c r="M389" s="185"/>
      <c r="N389" s="341" t="str">
        <f t="shared" si="1521"/>
        <v/>
      </c>
      <c r="O389" s="342"/>
      <c r="P389" s="540"/>
      <c r="Q389" s="541"/>
      <c r="R389" s="542"/>
      <c r="S389" s="556"/>
      <c r="T389" s="559"/>
      <c r="W389" s="168">
        <f t="shared" si="1530"/>
        <v>0</v>
      </c>
      <c r="X389" s="447" t="str">
        <f t="shared" ref="X389" si="1784">IF(C389="","",C389)</f>
        <v/>
      </c>
      <c r="Y389" s="145" t="str">
        <f t="shared" si="1522"/>
        <v/>
      </c>
      <c r="Z389" s="145" t="str">
        <f t="shared" si="1523"/>
        <v/>
      </c>
      <c r="AA389" s="145" t="str">
        <f t="shared" si="1524"/>
        <v/>
      </c>
      <c r="AB389" s="145" t="str">
        <f t="shared" si="1525"/>
        <v/>
      </c>
      <c r="AC389" s="178">
        <f t="shared" si="1532"/>
        <v>0</v>
      </c>
      <c r="AD389" s="178" t="str">
        <f t="shared" ref="AD389" si="1785">IF(D389="","",D389)</f>
        <v/>
      </c>
      <c r="AE389" s="145" t="str">
        <f t="shared" si="1534"/>
        <v/>
      </c>
      <c r="AF389" s="145" t="str">
        <f t="shared" si="1535"/>
        <v/>
      </c>
      <c r="AG389" s="182" t="str">
        <f t="shared" si="1536"/>
        <v/>
      </c>
      <c r="AH389" s="164">
        <f t="shared" si="1537"/>
        <v>0</v>
      </c>
      <c r="AJ389" s="164">
        <f t="shared" si="1538"/>
        <v>0</v>
      </c>
      <c r="AK389" s="164" t="str">
        <f t="shared" si="1539"/>
        <v>00000</v>
      </c>
      <c r="AL389" s="188" t="str">
        <f t="shared" si="1540"/>
        <v>0秒0</v>
      </c>
      <c r="AM389" s="189">
        <f t="shared" si="1541"/>
        <v>0</v>
      </c>
      <c r="AN389" s="189" t="str">
        <f t="shared" si="1542"/>
        <v>0</v>
      </c>
      <c r="AO389" s="189" t="str">
        <f t="shared" si="1543"/>
        <v>0</v>
      </c>
      <c r="AP389" s="189" t="str">
        <f t="shared" si="1544"/>
        <v>0m</v>
      </c>
      <c r="AQ389" s="189" t="str">
        <f t="shared" si="1545"/>
        <v>点</v>
      </c>
      <c r="AR389" s="164">
        <f t="shared" si="1546"/>
        <v>0</v>
      </c>
      <c r="AS389" s="144" t="str">
        <f t="shared" si="1547"/>
        <v/>
      </c>
      <c r="AT389" s="164">
        <f t="shared" si="1548"/>
        <v>0</v>
      </c>
      <c r="AU389" s="164">
        <f t="shared" si="1549"/>
        <v>0</v>
      </c>
      <c r="AV389" s="164">
        <f t="shared" si="1550"/>
        <v>0</v>
      </c>
      <c r="AW389" s="457">
        <f>IF(S389="",0,COUNTA($S$14:S391))</f>
        <v>0</v>
      </c>
      <c r="AX389" s="457">
        <f>IF(T389="",0,COUNTA($T$14:T391))</f>
        <v>0</v>
      </c>
      <c r="AY389" s="454">
        <f>IF(OR($K389="20200",$K390="20200",$K391="20200"),COUNTIF($K$14:K391,"20200"),0)</f>
        <v>0</v>
      </c>
      <c r="AZ389" s="574">
        <f>IF($AY389=0,0,INDEX($M389:$M391,MATCH("20200",$K389:$K391,0),1))</f>
        <v>0</v>
      </c>
      <c r="BA389" s="145" t="str">
        <f t="shared" si="1526"/>
        <v/>
      </c>
      <c r="BB389" s="145" t="str">
        <f t="shared" si="1527"/>
        <v/>
      </c>
      <c r="BC389" s="145" t="str">
        <f t="shared" si="1528"/>
        <v/>
      </c>
      <c r="BD389" s="203" t="str">
        <f>IF(J389="","",COUNTIF($BC$14:BC389,BC389))</f>
        <v/>
      </c>
      <c r="BE389" s="1" t="str">
        <f t="shared" si="1551"/>
        <v/>
      </c>
      <c r="BF389" s="447" t="str">
        <f>IF(D389="","",COUNTIF($AD$14:AD389,AD389))</f>
        <v/>
      </c>
      <c r="BG389" s="447">
        <f t="shared" ref="BG389" si="1786">IF(BF389=1,BF389,0)</f>
        <v>0</v>
      </c>
      <c r="BH389" s="447" t="str">
        <f t="shared" ref="BH389:BJ389" si="1787">IF(D389="","",$BL389)</f>
        <v/>
      </c>
      <c r="BI389" s="447" t="str">
        <f t="shared" si="1787"/>
        <v/>
      </c>
      <c r="BJ389" s="447" t="str">
        <f t="shared" si="1787"/>
        <v/>
      </c>
      <c r="BK389" s="448" t="str">
        <f t="shared" ref="BK389" si="1788">IFERROR(IF(G389="","",BL389),"")</f>
        <v/>
      </c>
      <c r="BL389" s="447">
        <v>126</v>
      </c>
      <c r="BM389" s="447">
        <f t="shared" ref="BM389" si="1789">IF(C389&gt;0,"",IF(COUNTIF(BH389:BK391,BL389)=4,"",1))</f>
        <v>1</v>
      </c>
      <c r="BP389" s="448" t="str">
        <f t="shared" ref="BP389" si="1790">IF(AD389="","",IF(AND(COUNTA(J389:J391)=0,COUNTA(S389:T391)=0),1,""))</f>
        <v/>
      </c>
      <c r="BQ389" s="447">
        <f t="shared" ref="BQ389" si="1791">IF(AND($AD389="",COUNTA(S389)&gt;0),1,0)</f>
        <v>0</v>
      </c>
      <c r="BR389" s="447">
        <f t="shared" ref="BR389" si="1792">IF(AND($AD389="",COUNTA(T389)&gt;0),1,0)</f>
        <v>0</v>
      </c>
      <c r="BS389" s="447" t="str">
        <f t="shared" ref="BS389" si="1793">D389&amp;"-"&amp;S389</f>
        <v>-</v>
      </c>
      <c r="BT389" s="447" t="str">
        <f>IF(S389="","",COUNTIF($BS$14:BS389,BS389))</f>
        <v/>
      </c>
      <c r="BU389" s="447" t="str">
        <f t="shared" ref="BU389" si="1794">D389&amp;"-"&amp;T389</f>
        <v>-</v>
      </c>
      <c r="BV389" s="447" t="str">
        <f>IF(T389="","",COUNTIF($BU$14:BU389,BU389))</f>
        <v/>
      </c>
    </row>
    <row r="390" spans="1:74" s="1" customFormat="1" ht="18" customHeight="1" thickBot="1">
      <c r="A390" s="523"/>
      <c r="B390" s="571"/>
      <c r="C390" s="573"/>
      <c r="D390" s="573"/>
      <c r="E390" s="573"/>
      <c r="F390" s="343" t="str">
        <f>IF(C389&gt;0,VLOOKUP(C389,女子登録情報!$A$1:$H$2000,5,0),"")</f>
        <v/>
      </c>
      <c r="G390" s="554"/>
      <c r="H390" s="554"/>
      <c r="I390" s="344" t="s">
        <v>30</v>
      </c>
      <c r="J390" s="339"/>
      <c r="K390" s="340" t="str">
        <f>IF(J390&gt;0,VLOOKUP(J390,女子登録情報!$J$1:$K$22,2,0),"")</f>
        <v/>
      </c>
      <c r="L390" s="344" t="s">
        <v>31</v>
      </c>
      <c r="M390" s="345"/>
      <c r="N390" s="341" t="str">
        <f t="shared" si="1521"/>
        <v/>
      </c>
      <c r="O390" s="342"/>
      <c r="P390" s="562"/>
      <c r="Q390" s="563"/>
      <c r="R390" s="564"/>
      <c r="S390" s="557"/>
      <c r="T390" s="560"/>
      <c r="W390" s="168">
        <f t="shared" si="1530"/>
        <v>0</v>
      </c>
      <c r="X390" s="447"/>
      <c r="Y390" s="145" t="str">
        <f t="shared" si="1522"/>
        <v/>
      </c>
      <c r="Z390" s="145" t="str">
        <f t="shared" si="1523"/>
        <v/>
      </c>
      <c r="AA390" s="145" t="str">
        <f t="shared" si="1524"/>
        <v/>
      </c>
      <c r="AB390" s="145" t="str">
        <f t="shared" si="1525"/>
        <v/>
      </c>
      <c r="AC390" s="178">
        <f t="shared" si="1532"/>
        <v>0</v>
      </c>
      <c r="AD390" s="178" t="str">
        <f t="shared" ref="AD390:AD391" si="1795">AD389</f>
        <v/>
      </c>
      <c r="AE390" s="145" t="str">
        <f t="shared" si="1534"/>
        <v/>
      </c>
      <c r="AF390" s="145" t="str">
        <f t="shared" si="1535"/>
        <v/>
      </c>
      <c r="AG390" s="182" t="str">
        <f t="shared" si="1536"/>
        <v/>
      </c>
      <c r="AH390" s="164">
        <f t="shared" si="1537"/>
        <v>0</v>
      </c>
      <c r="AJ390" s="164">
        <f t="shared" si="1538"/>
        <v>0</v>
      </c>
      <c r="AK390" s="164" t="str">
        <f t="shared" si="1539"/>
        <v>00000</v>
      </c>
      <c r="AL390" s="188" t="str">
        <f t="shared" si="1540"/>
        <v>0秒0</v>
      </c>
      <c r="AM390" s="189">
        <f t="shared" si="1541"/>
        <v>0</v>
      </c>
      <c r="AN390" s="189" t="str">
        <f t="shared" si="1542"/>
        <v>0</v>
      </c>
      <c r="AO390" s="189" t="str">
        <f t="shared" si="1543"/>
        <v>0</v>
      </c>
      <c r="AP390" s="189" t="str">
        <f t="shared" si="1544"/>
        <v>0m</v>
      </c>
      <c r="AQ390" s="189" t="str">
        <f t="shared" si="1545"/>
        <v>点</v>
      </c>
      <c r="AR390" s="164">
        <f t="shared" si="1546"/>
        <v>0</v>
      </c>
      <c r="AS390" s="144" t="str">
        <f t="shared" si="1547"/>
        <v/>
      </c>
      <c r="AT390" s="164">
        <f t="shared" si="1548"/>
        <v>0</v>
      </c>
      <c r="AU390" s="164">
        <f t="shared" si="1549"/>
        <v>0</v>
      </c>
      <c r="AV390" s="164">
        <f t="shared" si="1550"/>
        <v>0</v>
      </c>
      <c r="AW390" s="458"/>
      <c r="AX390" s="458"/>
      <c r="AY390" s="455"/>
      <c r="AZ390" s="575"/>
      <c r="BA390" s="145" t="str">
        <f t="shared" si="1526"/>
        <v/>
      </c>
      <c r="BB390" s="145" t="str">
        <f t="shared" si="1527"/>
        <v/>
      </c>
      <c r="BC390" s="145" t="str">
        <f t="shared" si="1528"/>
        <v/>
      </c>
      <c r="BD390" s="203" t="str">
        <f>IF(J390="","",COUNTIF($BC$14:BC390,BC390))</f>
        <v/>
      </c>
      <c r="BE390" s="1" t="str">
        <f t="shared" si="1551"/>
        <v/>
      </c>
      <c r="BF390" s="447"/>
      <c r="BG390" s="447"/>
      <c r="BH390" s="447"/>
      <c r="BI390" s="447"/>
      <c r="BJ390" s="447"/>
      <c r="BK390" s="449"/>
      <c r="BL390" s="447"/>
      <c r="BM390" s="447"/>
      <c r="BP390" s="449"/>
      <c r="BQ390" s="447"/>
      <c r="BR390" s="447"/>
      <c r="BS390" s="447"/>
      <c r="BT390" s="447"/>
      <c r="BU390" s="447"/>
      <c r="BV390" s="447"/>
    </row>
    <row r="391" spans="1:74" s="1" customFormat="1" ht="18" customHeight="1" thickBot="1">
      <c r="A391" s="524"/>
      <c r="B391" s="346" t="s">
        <v>32</v>
      </c>
      <c r="C391" s="347"/>
      <c r="D391" s="355"/>
      <c r="E391" s="355"/>
      <c r="F391" s="356"/>
      <c r="G391" s="555"/>
      <c r="H391" s="555"/>
      <c r="I391" s="348" t="s">
        <v>33</v>
      </c>
      <c r="J391" s="349"/>
      <c r="K391" s="340" t="str">
        <f>IF(J391&gt;0,VLOOKUP(J391,女子登録情報!$J$1:$K$22,2,0),"")</f>
        <v/>
      </c>
      <c r="L391" s="350" t="s">
        <v>34</v>
      </c>
      <c r="M391" s="351"/>
      <c r="N391" s="341" t="str">
        <f t="shared" si="1521"/>
        <v/>
      </c>
      <c r="O391" s="352"/>
      <c r="P391" s="567"/>
      <c r="Q391" s="568"/>
      <c r="R391" s="569"/>
      <c r="S391" s="558"/>
      <c r="T391" s="561"/>
      <c r="W391" s="168">
        <f t="shared" si="1530"/>
        <v>0</v>
      </c>
      <c r="X391" s="447"/>
      <c r="Y391" s="145" t="str">
        <f t="shared" si="1522"/>
        <v/>
      </c>
      <c r="Z391" s="145" t="str">
        <f t="shared" si="1523"/>
        <v/>
      </c>
      <c r="AA391" s="145" t="str">
        <f t="shared" si="1524"/>
        <v/>
      </c>
      <c r="AB391" s="145" t="str">
        <f t="shared" si="1525"/>
        <v/>
      </c>
      <c r="AC391" s="178">
        <f t="shared" si="1532"/>
        <v>0</v>
      </c>
      <c r="AD391" s="178" t="str">
        <f t="shared" si="1795"/>
        <v/>
      </c>
      <c r="AE391" s="145" t="str">
        <f t="shared" si="1534"/>
        <v/>
      </c>
      <c r="AF391" s="145" t="str">
        <f t="shared" si="1535"/>
        <v/>
      </c>
      <c r="AG391" s="182" t="str">
        <f t="shared" si="1536"/>
        <v/>
      </c>
      <c r="AH391" s="164">
        <f t="shared" si="1537"/>
        <v>0</v>
      </c>
      <c r="AJ391" s="164">
        <f t="shared" si="1538"/>
        <v>0</v>
      </c>
      <c r="AK391" s="164" t="str">
        <f t="shared" si="1539"/>
        <v>00000</v>
      </c>
      <c r="AL391" s="188" t="str">
        <f t="shared" si="1540"/>
        <v>0秒0</v>
      </c>
      <c r="AM391" s="189">
        <f t="shared" si="1541"/>
        <v>0</v>
      </c>
      <c r="AN391" s="189" t="str">
        <f t="shared" si="1542"/>
        <v>0</v>
      </c>
      <c r="AO391" s="189" t="str">
        <f t="shared" si="1543"/>
        <v>0</v>
      </c>
      <c r="AP391" s="189" t="str">
        <f t="shared" si="1544"/>
        <v>0m</v>
      </c>
      <c r="AQ391" s="189" t="str">
        <f t="shared" si="1545"/>
        <v>点</v>
      </c>
      <c r="AR391" s="164">
        <f t="shared" si="1546"/>
        <v>0</v>
      </c>
      <c r="AS391" s="144" t="str">
        <f t="shared" si="1547"/>
        <v/>
      </c>
      <c r="AT391" s="164">
        <f t="shared" si="1548"/>
        <v>0</v>
      </c>
      <c r="AU391" s="164">
        <f t="shared" si="1549"/>
        <v>0</v>
      </c>
      <c r="AV391" s="164">
        <f t="shared" si="1550"/>
        <v>0</v>
      </c>
      <c r="AW391" s="459"/>
      <c r="AX391" s="459"/>
      <c r="AY391" s="456"/>
      <c r="AZ391" s="576"/>
      <c r="BA391" s="145" t="str">
        <f t="shared" si="1526"/>
        <v/>
      </c>
      <c r="BB391" s="145" t="str">
        <f t="shared" si="1527"/>
        <v/>
      </c>
      <c r="BC391" s="145" t="str">
        <f t="shared" si="1528"/>
        <v/>
      </c>
      <c r="BD391" s="203" t="str">
        <f>IF(J391="","",COUNTIF($BC$14:BC391,BC391))</f>
        <v/>
      </c>
      <c r="BE391" s="1" t="str">
        <f t="shared" si="1551"/>
        <v/>
      </c>
      <c r="BF391" s="447"/>
      <c r="BG391" s="447"/>
      <c r="BH391" s="447"/>
      <c r="BI391" s="447"/>
      <c r="BJ391" s="447"/>
      <c r="BK391" s="450"/>
      <c r="BL391" s="447"/>
      <c r="BM391" s="447"/>
      <c r="BP391" s="450"/>
      <c r="BQ391" s="447"/>
      <c r="BR391" s="447"/>
      <c r="BS391" s="447"/>
      <c r="BT391" s="447"/>
      <c r="BU391" s="447"/>
      <c r="BV391" s="447"/>
    </row>
    <row r="392" spans="1:74" s="1" customFormat="1" ht="18" customHeight="1" thickTop="1" thickBot="1">
      <c r="A392" s="522">
        <v>127</v>
      </c>
      <c r="B392" s="570" t="s">
        <v>1224</v>
      </c>
      <c r="C392" s="572"/>
      <c r="D392" s="572" t="str">
        <f>IF(C392&gt;0,VLOOKUP(C392,女子登録情報!$A$1:$H$2000,3,0),"")</f>
        <v/>
      </c>
      <c r="E392" s="572" t="str">
        <f>IF(C392&gt;0,VLOOKUP(C392,女子登録情報!$A$1:$H$2000,4,0),"")</f>
        <v/>
      </c>
      <c r="F392" s="337" t="str">
        <f>IF(C392&gt;0,VLOOKUP(C392,女子登録情報!$A$1:$H$2000,8,0),"")</f>
        <v/>
      </c>
      <c r="G392" s="553" t="e">
        <f>IF(F393&gt;0,VLOOKUP(F393,女子登録情報!$M$2:$N$48,2,0),"")</f>
        <v>#N/A</v>
      </c>
      <c r="H392" s="553" t="str">
        <f t="shared" ref="H392" si="1796">IF(C392&gt;0,TEXT(C392,"100000000"),"000000000")</f>
        <v>000000000</v>
      </c>
      <c r="I392" s="338" t="s">
        <v>26</v>
      </c>
      <c r="J392" s="339"/>
      <c r="K392" s="340" t="str">
        <f>IF(J392&gt;0,VLOOKUP(J392,女子登録情報!$J$1:$K$22,2,0),"")</f>
        <v/>
      </c>
      <c r="L392" s="338" t="s">
        <v>29</v>
      </c>
      <c r="M392" s="185"/>
      <c r="N392" s="341" t="str">
        <f t="shared" si="1521"/>
        <v/>
      </c>
      <c r="O392" s="342"/>
      <c r="P392" s="540"/>
      <c r="Q392" s="541"/>
      <c r="R392" s="542"/>
      <c r="S392" s="556"/>
      <c r="T392" s="559"/>
      <c r="W392" s="168">
        <f t="shared" si="1530"/>
        <v>0</v>
      </c>
      <c r="X392" s="447" t="str">
        <f t="shared" ref="X392" si="1797">IF(C392="","",C392)</f>
        <v/>
      </c>
      <c r="Y392" s="145" t="str">
        <f t="shared" si="1522"/>
        <v/>
      </c>
      <c r="Z392" s="145" t="str">
        <f t="shared" si="1523"/>
        <v/>
      </c>
      <c r="AA392" s="145" t="str">
        <f t="shared" si="1524"/>
        <v/>
      </c>
      <c r="AB392" s="145" t="str">
        <f t="shared" si="1525"/>
        <v/>
      </c>
      <c r="AC392" s="178">
        <f t="shared" si="1532"/>
        <v>0</v>
      </c>
      <c r="AD392" s="178" t="str">
        <f t="shared" ref="AD392" si="1798">IF(D392="","",D392)</f>
        <v/>
      </c>
      <c r="AE392" s="145" t="str">
        <f t="shared" si="1534"/>
        <v/>
      </c>
      <c r="AF392" s="145" t="str">
        <f t="shared" si="1535"/>
        <v/>
      </c>
      <c r="AG392" s="182" t="str">
        <f t="shared" si="1536"/>
        <v/>
      </c>
      <c r="AH392" s="164">
        <f t="shared" si="1537"/>
        <v>0</v>
      </c>
      <c r="AJ392" s="164">
        <f t="shared" si="1538"/>
        <v>0</v>
      </c>
      <c r="AK392" s="164" t="str">
        <f t="shared" si="1539"/>
        <v>00000</v>
      </c>
      <c r="AL392" s="188" t="str">
        <f t="shared" si="1540"/>
        <v>0秒0</v>
      </c>
      <c r="AM392" s="189">
        <f t="shared" si="1541"/>
        <v>0</v>
      </c>
      <c r="AN392" s="189" t="str">
        <f t="shared" si="1542"/>
        <v>0</v>
      </c>
      <c r="AO392" s="189" t="str">
        <f t="shared" si="1543"/>
        <v>0</v>
      </c>
      <c r="AP392" s="189" t="str">
        <f t="shared" si="1544"/>
        <v>0m</v>
      </c>
      <c r="AQ392" s="189" t="str">
        <f t="shared" si="1545"/>
        <v>点</v>
      </c>
      <c r="AR392" s="164">
        <f t="shared" si="1546"/>
        <v>0</v>
      </c>
      <c r="AS392" s="144" t="str">
        <f t="shared" si="1547"/>
        <v/>
      </c>
      <c r="AT392" s="164">
        <f t="shared" si="1548"/>
        <v>0</v>
      </c>
      <c r="AU392" s="164">
        <f t="shared" si="1549"/>
        <v>0</v>
      </c>
      <c r="AV392" s="164">
        <f t="shared" si="1550"/>
        <v>0</v>
      </c>
      <c r="AW392" s="457">
        <f>IF(S392="",0,COUNTA($S$14:S394))</f>
        <v>0</v>
      </c>
      <c r="AX392" s="457">
        <f>IF(T392="",0,COUNTA($T$14:T394))</f>
        <v>0</v>
      </c>
      <c r="AY392" s="454">
        <f>IF(OR($K392="20200",$K393="20200",$K394="20200"),COUNTIF($K$14:K394,"20200"),0)</f>
        <v>0</v>
      </c>
      <c r="AZ392" s="574">
        <f>IF($AY392=0,0,INDEX($M392:$M394,MATCH("20200",$K392:$K394,0),1))</f>
        <v>0</v>
      </c>
      <c r="BA392" s="145" t="str">
        <f t="shared" si="1526"/>
        <v/>
      </c>
      <c r="BB392" s="145" t="str">
        <f t="shared" si="1527"/>
        <v/>
      </c>
      <c r="BC392" s="145" t="str">
        <f t="shared" si="1528"/>
        <v/>
      </c>
      <c r="BD392" s="203" t="str">
        <f>IF(J392="","",COUNTIF($BC$14:BC392,BC392))</f>
        <v/>
      </c>
      <c r="BE392" s="1" t="str">
        <f t="shared" si="1551"/>
        <v/>
      </c>
      <c r="BF392" s="447" t="str">
        <f>IF(D392="","",COUNTIF($AD$14:AD392,AD392))</f>
        <v/>
      </c>
      <c r="BG392" s="447">
        <f t="shared" ref="BG392" si="1799">IF(BF392=1,BF392,0)</f>
        <v>0</v>
      </c>
      <c r="BH392" s="447" t="str">
        <f t="shared" ref="BH392:BJ392" si="1800">IF(D392="","",$BL392)</f>
        <v/>
      </c>
      <c r="BI392" s="447" t="str">
        <f t="shared" si="1800"/>
        <v/>
      </c>
      <c r="BJ392" s="447" t="str">
        <f t="shared" si="1800"/>
        <v/>
      </c>
      <c r="BK392" s="448" t="str">
        <f t="shared" ref="BK392" si="1801">IFERROR(IF(G392="","",BL392),"")</f>
        <v/>
      </c>
      <c r="BL392" s="447">
        <v>127</v>
      </c>
      <c r="BM392" s="447">
        <f t="shared" ref="BM392" si="1802">IF(C392&gt;0,"",IF(COUNTIF(BH392:BK394,BL392)=4,"",1))</f>
        <v>1</v>
      </c>
      <c r="BP392" s="448" t="str">
        <f t="shared" ref="BP392" si="1803">IF(AD392="","",IF(AND(COUNTA(J392:J394)=0,COUNTA(S392:T394)=0),1,""))</f>
        <v/>
      </c>
      <c r="BQ392" s="447">
        <f t="shared" ref="BQ392" si="1804">IF(AND($AD392="",COUNTA(S392)&gt;0),1,0)</f>
        <v>0</v>
      </c>
      <c r="BR392" s="447">
        <f t="shared" ref="BR392" si="1805">IF(AND($AD392="",COUNTA(T392)&gt;0),1,0)</f>
        <v>0</v>
      </c>
      <c r="BS392" s="447" t="str">
        <f t="shared" ref="BS392" si="1806">D392&amp;"-"&amp;S392</f>
        <v>-</v>
      </c>
      <c r="BT392" s="447" t="str">
        <f>IF(S392="","",COUNTIF($BS$14:BS392,BS392))</f>
        <v/>
      </c>
      <c r="BU392" s="447" t="str">
        <f t="shared" ref="BU392" si="1807">D392&amp;"-"&amp;T392</f>
        <v>-</v>
      </c>
      <c r="BV392" s="447" t="str">
        <f>IF(T392="","",COUNTIF($BU$14:BU392,BU392))</f>
        <v/>
      </c>
    </row>
    <row r="393" spans="1:74" s="1" customFormat="1" ht="18" customHeight="1" thickBot="1">
      <c r="A393" s="523"/>
      <c r="B393" s="571"/>
      <c r="C393" s="573"/>
      <c r="D393" s="573"/>
      <c r="E393" s="573"/>
      <c r="F393" s="343" t="str">
        <f>IF(C392&gt;0,VLOOKUP(C392,女子登録情報!$A$1:$H$2000,5,0),"")</f>
        <v/>
      </c>
      <c r="G393" s="554"/>
      <c r="H393" s="554"/>
      <c r="I393" s="344" t="s">
        <v>30</v>
      </c>
      <c r="J393" s="339"/>
      <c r="K393" s="340" t="str">
        <f>IF(J393&gt;0,VLOOKUP(J393,女子登録情報!$J$1:$K$22,2,0),"")</f>
        <v/>
      </c>
      <c r="L393" s="344" t="s">
        <v>31</v>
      </c>
      <c r="M393" s="345"/>
      <c r="N393" s="341" t="str">
        <f t="shared" si="1521"/>
        <v/>
      </c>
      <c r="O393" s="342"/>
      <c r="P393" s="562"/>
      <c r="Q393" s="563"/>
      <c r="R393" s="564"/>
      <c r="S393" s="557"/>
      <c r="T393" s="560"/>
      <c r="W393" s="168">
        <f t="shared" si="1530"/>
        <v>0</v>
      </c>
      <c r="X393" s="447"/>
      <c r="Y393" s="145" t="str">
        <f t="shared" si="1522"/>
        <v/>
      </c>
      <c r="Z393" s="145" t="str">
        <f t="shared" si="1523"/>
        <v/>
      </c>
      <c r="AA393" s="145" t="str">
        <f t="shared" si="1524"/>
        <v/>
      </c>
      <c r="AB393" s="145" t="str">
        <f t="shared" si="1525"/>
        <v/>
      </c>
      <c r="AC393" s="178">
        <f t="shared" si="1532"/>
        <v>0</v>
      </c>
      <c r="AD393" s="178" t="str">
        <f t="shared" ref="AD393:AD394" si="1808">AD392</f>
        <v/>
      </c>
      <c r="AE393" s="145" t="str">
        <f t="shared" si="1534"/>
        <v/>
      </c>
      <c r="AF393" s="145" t="str">
        <f t="shared" si="1535"/>
        <v/>
      </c>
      <c r="AG393" s="182" t="str">
        <f t="shared" si="1536"/>
        <v/>
      </c>
      <c r="AH393" s="164">
        <f t="shared" si="1537"/>
        <v>0</v>
      </c>
      <c r="AJ393" s="164">
        <f t="shared" si="1538"/>
        <v>0</v>
      </c>
      <c r="AK393" s="164" t="str">
        <f t="shared" si="1539"/>
        <v>00000</v>
      </c>
      <c r="AL393" s="188" t="str">
        <f t="shared" si="1540"/>
        <v>0秒0</v>
      </c>
      <c r="AM393" s="189">
        <f t="shared" si="1541"/>
        <v>0</v>
      </c>
      <c r="AN393" s="189" t="str">
        <f t="shared" si="1542"/>
        <v>0</v>
      </c>
      <c r="AO393" s="189" t="str">
        <f t="shared" si="1543"/>
        <v>0</v>
      </c>
      <c r="AP393" s="189" t="str">
        <f t="shared" si="1544"/>
        <v>0m</v>
      </c>
      <c r="AQ393" s="189" t="str">
        <f t="shared" si="1545"/>
        <v>点</v>
      </c>
      <c r="AR393" s="164">
        <f t="shared" si="1546"/>
        <v>0</v>
      </c>
      <c r="AS393" s="144" t="str">
        <f t="shared" si="1547"/>
        <v/>
      </c>
      <c r="AT393" s="164">
        <f t="shared" si="1548"/>
        <v>0</v>
      </c>
      <c r="AU393" s="164">
        <f t="shared" si="1549"/>
        <v>0</v>
      </c>
      <c r="AV393" s="164">
        <f t="shared" si="1550"/>
        <v>0</v>
      </c>
      <c r="AW393" s="458"/>
      <c r="AX393" s="458"/>
      <c r="AY393" s="455"/>
      <c r="AZ393" s="575"/>
      <c r="BA393" s="145" t="str">
        <f t="shared" si="1526"/>
        <v/>
      </c>
      <c r="BB393" s="145" t="str">
        <f t="shared" si="1527"/>
        <v/>
      </c>
      <c r="BC393" s="145" t="str">
        <f t="shared" si="1528"/>
        <v/>
      </c>
      <c r="BD393" s="203" t="str">
        <f>IF(J393="","",COUNTIF($BC$14:BC393,BC393))</f>
        <v/>
      </c>
      <c r="BE393" s="1" t="str">
        <f t="shared" si="1551"/>
        <v/>
      </c>
      <c r="BF393" s="447"/>
      <c r="BG393" s="447"/>
      <c r="BH393" s="447"/>
      <c r="BI393" s="447"/>
      <c r="BJ393" s="447"/>
      <c r="BK393" s="449"/>
      <c r="BL393" s="447"/>
      <c r="BM393" s="447"/>
      <c r="BP393" s="449"/>
      <c r="BQ393" s="447"/>
      <c r="BR393" s="447"/>
      <c r="BS393" s="447"/>
      <c r="BT393" s="447"/>
      <c r="BU393" s="447"/>
      <c r="BV393" s="447"/>
    </row>
    <row r="394" spans="1:74" s="1" customFormat="1" ht="18" customHeight="1" thickBot="1">
      <c r="A394" s="524"/>
      <c r="B394" s="346" t="s">
        <v>32</v>
      </c>
      <c r="C394" s="347"/>
      <c r="D394" s="355"/>
      <c r="E394" s="355"/>
      <c r="F394" s="356"/>
      <c r="G394" s="555"/>
      <c r="H394" s="555"/>
      <c r="I394" s="348" t="s">
        <v>33</v>
      </c>
      <c r="J394" s="349"/>
      <c r="K394" s="340" t="str">
        <f>IF(J394&gt;0,VLOOKUP(J394,女子登録情報!$J$1:$K$22,2,0),"")</f>
        <v/>
      </c>
      <c r="L394" s="350" t="s">
        <v>34</v>
      </c>
      <c r="M394" s="351"/>
      <c r="N394" s="341" t="str">
        <f t="shared" si="1521"/>
        <v/>
      </c>
      <c r="O394" s="352"/>
      <c r="P394" s="567"/>
      <c r="Q394" s="568"/>
      <c r="R394" s="569"/>
      <c r="S394" s="558"/>
      <c r="T394" s="561"/>
      <c r="W394" s="168">
        <f t="shared" si="1530"/>
        <v>0</v>
      </c>
      <c r="X394" s="447"/>
      <c r="Y394" s="145" t="str">
        <f t="shared" si="1522"/>
        <v/>
      </c>
      <c r="Z394" s="145" t="str">
        <f t="shared" si="1523"/>
        <v/>
      </c>
      <c r="AA394" s="145" t="str">
        <f t="shared" si="1524"/>
        <v/>
      </c>
      <c r="AB394" s="145" t="str">
        <f t="shared" si="1525"/>
        <v/>
      </c>
      <c r="AC394" s="178">
        <f t="shared" si="1532"/>
        <v>0</v>
      </c>
      <c r="AD394" s="178" t="str">
        <f t="shared" si="1808"/>
        <v/>
      </c>
      <c r="AE394" s="145" t="str">
        <f t="shared" si="1534"/>
        <v/>
      </c>
      <c r="AF394" s="145" t="str">
        <f t="shared" si="1535"/>
        <v/>
      </c>
      <c r="AG394" s="182" t="str">
        <f t="shared" si="1536"/>
        <v/>
      </c>
      <c r="AH394" s="164">
        <f t="shared" si="1537"/>
        <v>0</v>
      </c>
      <c r="AJ394" s="164">
        <f t="shared" si="1538"/>
        <v>0</v>
      </c>
      <c r="AK394" s="164" t="str">
        <f t="shared" si="1539"/>
        <v>00000</v>
      </c>
      <c r="AL394" s="188" t="str">
        <f t="shared" si="1540"/>
        <v>0秒0</v>
      </c>
      <c r="AM394" s="189">
        <f t="shared" si="1541"/>
        <v>0</v>
      </c>
      <c r="AN394" s="189" t="str">
        <f t="shared" si="1542"/>
        <v>0</v>
      </c>
      <c r="AO394" s="189" t="str">
        <f t="shared" si="1543"/>
        <v>0</v>
      </c>
      <c r="AP394" s="189" t="str">
        <f t="shared" si="1544"/>
        <v>0m</v>
      </c>
      <c r="AQ394" s="189" t="str">
        <f t="shared" si="1545"/>
        <v>点</v>
      </c>
      <c r="AR394" s="164">
        <f t="shared" si="1546"/>
        <v>0</v>
      </c>
      <c r="AS394" s="144" t="str">
        <f t="shared" si="1547"/>
        <v/>
      </c>
      <c r="AT394" s="164">
        <f t="shared" si="1548"/>
        <v>0</v>
      </c>
      <c r="AU394" s="164">
        <f t="shared" si="1549"/>
        <v>0</v>
      </c>
      <c r="AV394" s="164">
        <f t="shared" si="1550"/>
        <v>0</v>
      </c>
      <c r="AW394" s="459"/>
      <c r="AX394" s="459"/>
      <c r="AY394" s="456"/>
      <c r="AZ394" s="576"/>
      <c r="BA394" s="145" t="str">
        <f t="shared" si="1526"/>
        <v/>
      </c>
      <c r="BB394" s="145" t="str">
        <f t="shared" si="1527"/>
        <v/>
      </c>
      <c r="BC394" s="145" t="str">
        <f t="shared" si="1528"/>
        <v/>
      </c>
      <c r="BD394" s="203" t="str">
        <f>IF(J394="","",COUNTIF($BC$14:BC394,BC394))</f>
        <v/>
      </c>
      <c r="BE394" s="1" t="str">
        <f t="shared" si="1551"/>
        <v/>
      </c>
      <c r="BF394" s="447"/>
      <c r="BG394" s="447"/>
      <c r="BH394" s="447"/>
      <c r="BI394" s="447"/>
      <c r="BJ394" s="447"/>
      <c r="BK394" s="450"/>
      <c r="BL394" s="447"/>
      <c r="BM394" s="447"/>
      <c r="BP394" s="450"/>
      <c r="BQ394" s="447"/>
      <c r="BR394" s="447"/>
      <c r="BS394" s="447"/>
      <c r="BT394" s="447"/>
      <c r="BU394" s="447"/>
      <c r="BV394" s="447"/>
    </row>
    <row r="395" spans="1:74" s="1" customFormat="1" ht="18" customHeight="1" thickTop="1" thickBot="1">
      <c r="A395" s="522">
        <v>128</v>
      </c>
      <c r="B395" s="570" t="s">
        <v>1224</v>
      </c>
      <c r="C395" s="572"/>
      <c r="D395" s="572" t="str">
        <f>IF(C395&gt;0,VLOOKUP(C395,女子登録情報!$A$1:$H$2000,3,0),"")</f>
        <v/>
      </c>
      <c r="E395" s="572" t="str">
        <f>IF(C395&gt;0,VLOOKUP(C395,女子登録情報!$A$1:$H$2000,4,0),"")</f>
        <v/>
      </c>
      <c r="F395" s="337" t="str">
        <f>IF(C395&gt;0,VLOOKUP(C395,女子登録情報!$A$1:$H$2000,8,0),"")</f>
        <v/>
      </c>
      <c r="G395" s="553" t="e">
        <f>IF(F396&gt;0,VLOOKUP(F396,女子登録情報!$M$2:$N$48,2,0),"")</f>
        <v>#N/A</v>
      </c>
      <c r="H395" s="553" t="str">
        <f t="shared" ref="H395" si="1809">IF(C395&gt;0,TEXT(C395,"100000000"),"000000000")</f>
        <v>000000000</v>
      </c>
      <c r="I395" s="338" t="s">
        <v>26</v>
      </c>
      <c r="J395" s="339"/>
      <c r="K395" s="340" t="str">
        <f>IF(J395&gt;0,VLOOKUP(J395,女子登録情報!$J$1:$K$22,2,0),"")</f>
        <v/>
      </c>
      <c r="L395" s="338" t="s">
        <v>29</v>
      </c>
      <c r="M395" s="185"/>
      <c r="N395" s="341" t="str">
        <f t="shared" si="1521"/>
        <v/>
      </c>
      <c r="O395" s="342"/>
      <c r="P395" s="540"/>
      <c r="Q395" s="541"/>
      <c r="R395" s="542"/>
      <c r="S395" s="556"/>
      <c r="T395" s="559"/>
      <c r="W395" s="168">
        <f t="shared" si="1530"/>
        <v>0</v>
      </c>
      <c r="X395" s="447" t="str">
        <f t="shared" ref="X395" si="1810">IF(C395="","",C395)</f>
        <v/>
      </c>
      <c r="Y395" s="145" t="str">
        <f t="shared" si="1522"/>
        <v/>
      </c>
      <c r="Z395" s="145" t="str">
        <f t="shared" si="1523"/>
        <v/>
      </c>
      <c r="AA395" s="145" t="str">
        <f t="shared" si="1524"/>
        <v/>
      </c>
      <c r="AB395" s="145" t="str">
        <f t="shared" si="1525"/>
        <v/>
      </c>
      <c r="AC395" s="178">
        <f t="shared" si="1532"/>
        <v>0</v>
      </c>
      <c r="AD395" s="178" t="str">
        <f t="shared" ref="AD395" si="1811">IF(D395="","",D395)</f>
        <v/>
      </c>
      <c r="AE395" s="145" t="str">
        <f t="shared" si="1534"/>
        <v/>
      </c>
      <c r="AF395" s="145" t="str">
        <f t="shared" si="1535"/>
        <v/>
      </c>
      <c r="AG395" s="182" t="str">
        <f t="shared" si="1536"/>
        <v/>
      </c>
      <c r="AH395" s="164">
        <f t="shared" si="1537"/>
        <v>0</v>
      </c>
      <c r="AJ395" s="164">
        <f t="shared" si="1538"/>
        <v>0</v>
      </c>
      <c r="AK395" s="164" t="str">
        <f t="shared" si="1539"/>
        <v>00000</v>
      </c>
      <c r="AL395" s="188" t="str">
        <f t="shared" si="1540"/>
        <v>0秒0</v>
      </c>
      <c r="AM395" s="189">
        <f t="shared" si="1541"/>
        <v>0</v>
      </c>
      <c r="AN395" s="189" t="str">
        <f t="shared" si="1542"/>
        <v>0</v>
      </c>
      <c r="AO395" s="189" t="str">
        <f t="shared" si="1543"/>
        <v>0</v>
      </c>
      <c r="AP395" s="189" t="str">
        <f t="shared" si="1544"/>
        <v>0m</v>
      </c>
      <c r="AQ395" s="189" t="str">
        <f t="shared" si="1545"/>
        <v>点</v>
      </c>
      <c r="AR395" s="164">
        <f t="shared" si="1546"/>
        <v>0</v>
      </c>
      <c r="AS395" s="144" t="str">
        <f t="shared" si="1547"/>
        <v/>
      </c>
      <c r="AT395" s="164">
        <f t="shared" si="1548"/>
        <v>0</v>
      </c>
      <c r="AU395" s="164">
        <f t="shared" si="1549"/>
        <v>0</v>
      </c>
      <c r="AV395" s="164">
        <f t="shared" si="1550"/>
        <v>0</v>
      </c>
      <c r="AW395" s="457">
        <f>IF(S395="",0,COUNTA($S$14:S397))</f>
        <v>0</v>
      </c>
      <c r="AX395" s="457">
        <f>IF(T395="",0,COUNTA($T$14:T397))</f>
        <v>0</v>
      </c>
      <c r="AY395" s="454">
        <f>IF(OR($K395="20200",$K396="20200",$K397="20200"),COUNTIF($K$14:K397,"20200"),0)</f>
        <v>0</v>
      </c>
      <c r="AZ395" s="574">
        <f>IF($AY395=0,0,INDEX($M395:$M397,MATCH("20200",$K395:$K397,0),1))</f>
        <v>0</v>
      </c>
      <c r="BA395" s="145" t="str">
        <f t="shared" si="1526"/>
        <v/>
      </c>
      <c r="BB395" s="145" t="str">
        <f t="shared" si="1527"/>
        <v/>
      </c>
      <c r="BC395" s="145" t="str">
        <f t="shared" si="1528"/>
        <v/>
      </c>
      <c r="BD395" s="203" t="str">
        <f>IF(J395="","",COUNTIF($BC$14:BC395,BC395))</f>
        <v/>
      </c>
      <c r="BE395" s="1" t="str">
        <f t="shared" si="1551"/>
        <v/>
      </c>
      <c r="BF395" s="447" t="str">
        <f>IF(D395="","",COUNTIF($AD$14:AD395,AD395))</f>
        <v/>
      </c>
      <c r="BG395" s="447">
        <f t="shared" ref="BG395" si="1812">IF(BF395=1,BF395,0)</f>
        <v>0</v>
      </c>
      <c r="BH395" s="447" t="str">
        <f t="shared" ref="BH395:BJ395" si="1813">IF(D395="","",$BL395)</f>
        <v/>
      </c>
      <c r="BI395" s="447" t="str">
        <f t="shared" si="1813"/>
        <v/>
      </c>
      <c r="BJ395" s="447" t="str">
        <f t="shared" si="1813"/>
        <v/>
      </c>
      <c r="BK395" s="448" t="str">
        <f t="shared" ref="BK395" si="1814">IFERROR(IF(G395="","",BL395),"")</f>
        <v/>
      </c>
      <c r="BL395" s="447">
        <v>128</v>
      </c>
      <c r="BM395" s="447">
        <f t="shared" ref="BM395" si="1815">IF(C395&gt;0,"",IF(COUNTIF(BH395:BK397,BL395)=4,"",1))</f>
        <v>1</v>
      </c>
      <c r="BP395" s="448" t="str">
        <f t="shared" ref="BP395" si="1816">IF(AD395="","",IF(AND(COUNTA(J395:J397)=0,COUNTA(S395:T397)=0),1,""))</f>
        <v/>
      </c>
      <c r="BQ395" s="447">
        <f t="shared" ref="BQ395" si="1817">IF(AND($AD395="",COUNTA(S395)&gt;0),1,0)</f>
        <v>0</v>
      </c>
      <c r="BR395" s="447">
        <f t="shared" ref="BR395" si="1818">IF(AND($AD395="",COUNTA(T395)&gt;0),1,0)</f>
        <v>0</v>
      </c>
      <c r="BS395" s="447" t="str">
        <f t="shared" ref="BS395" si="1819">D395&amp;"-"&amp;S395</f>
        <v>-</v>
      </c>
      <c r="BT395" s="447" t="str">
        <f>IF(S395="","",COUNTIF($BS$14:BS395,BS395))</f>
        <v/>
      </c>
      <c r="BU395" s="447" t="str">
        <f t="shared" ref="BU395" si="1820">D395&amp;"-"&amp;T395</f>
        <v>-</v>
      </c>
      <c r="BV395" s="447" t="str">
        <f>IF(T395="","",COUNTIF($BU$14:BU395,BU395))</f>
        <v/>
      </c>
    </row>
    <row r="396" spans="1:74" s="1" customFormat="1" ht="18" customHeight="1" thickBot="1">
      <c r="A396" s="523"/>
      <c r="B396" s="571"/>
      <c r="C396" s="573"/>
      <c r="D396" s="573"/>
      <c r="E396" s="573"/>
      <c r="F396" s="343" t="str">
        <f>IF(C395&gt;0,VLOOKUP(C395,女子登録情報!$A$1:$H$2000,5,0),"")</f>
        <v/>
      </c>
      <c r="G396" s="554"/>
      <c r="H396" s="554"/>
      <c r="I396" s="344" t="s">
        <v>30</v>
      </c>
      <c r="J396" s="339"/>
      <c r="K396" s="340" t="str">
        <f>IF(J396&gt;0,VLOOKUP(J396,女子登録情報!$J$1:$K$22,2,0),"")</f>
        <v/>
      </c>
      <c r="L396" s="344" t="s">
        <v>31</v>
      </c>
      <c r="M396" s="345"/>
      <c r="N396" s="341" t="str">
        <f t="shared" si="1521"/>
        <v/>
      </c>
      <c r="O396" s="342"/>
      <c r="P396" s="562"/>
      <c r="Q396" s="563"/>
      <c r="R396" s="564"/>
      <c r="S396" s="557"/>
      <c r="T396" s="560"/>
      <c r="W396" s="168">
        <f t="shared" si="1530"/>
        <v>0</v>
      </c>
      <c r="X396" s="447"/>
      <c r="Y396" s="145" t="str">
        <f t="shared" si="1522"/>
        <v/>
      </c>
      <c r="Z396" s="145" t="str">
        <f t="shared" si="1523"/>
        <v/>
      </c>
      <c r="AA396" s="145" t="str">
        <f t="shared" si="1524"/>
        <v/>
      </c>
      <c r="AB396" s="145" t="str">
        <f t="shared" si="1525"/>
        <v/>
      </c>
      <c r="AC396" s="178">
        <f t="shared" si="1532"/>
        <v>0</v>
      </c>
      <c r="AD396" s="178" t="str">
        <f t="shared" ref="AD396:AD397" si="1821">AD395</f>
        <v/>
      </c>
      <c r="AE396" s="145" t="str">
        <f t="shared" si="1534"/>
        <v/>
      </c>
      <c r="AF396" s="145" t="str">
        <f t="shared" si="1535"/>
        <v/>
      </c>
      <c r="AG396" s="182" t="str">
        <f t="shared" si="1536"/>
        <v/>
      </c>
      <c r="AH396" s="164">
        <f t="shared" si="1537"/>
        <v>0</v>
      </c>
      <c r="AJ396" s="164">
        <f t="shared" si="1538"/>
        <v>0</v>
      </c>
      <c r="AK396" s="164" t="str">
        <f t="shared" si="1539"/>
        <v>00000</v>
      </c>
      <c r="AL396" s="188" t="str">
        <f t="shared" si="1540"/>
        <v>0秒0</v>
      </c>
      <c r="AM396" s="189">
        <f t="shared" si="1541"/>
        <v>0</v>
      </c>
      <c r="AN396" s="189" t="str">
        <f t="shared" si="1542"/>
        <v>0</v>
      </c>
      <c r="AO396" s="189" t="str">
        <f t="shared" si="1543"/>
        <v>0</v>
      </c>
      <c r="AP396" s="189" t="str">
        <f t="shared" si="1544"/>
        <v>0m</v>
      </c>
      <c r="AQ396" s="189" t="str">
        <f t="shared" si="1545"/>
        <v>点</v>
      </c>
      <c r="AR396" s="164">
        <f t="shared" si="1546"/>
        <v>0</v>
      </c>
      <c r="AS396" s="144" t="str">
        <f t="shared" si="1547"/>
        <v/>
      </c>
      <c r="AT396" s="164">
        <f t="shared" si="1548"/>
        <v>0</v>
      </c>
      <c r="AU396" s="164">
        <f t="shared" si="1549"/>
        <v>0</v>
      </c>
      <c r="AV396" s="164">
        <f t="shared" si="1550"/>
        <v>0</v>
      </c>
      <c r="AW396" s="458"/>
      <c r="AX396" s="458"/>
      <c r="AY396" s="455"/>
      <c r="AZ396" s="575"/>
      <c r="BA396" s="145" t="str">
        <f t="shared" si="1526"/>
        <v/>
      </c>
      <c r="BB396" s="145" t="str">
        <f t="shared" si="1527"/>
        <v/>
      </c>
      <c r="BC396" s="145" t="str">
        <f t="shared" si="1528"/>
        <v/>
      </c>
      <c r="BD396" s="203" t="str">
        <f>IF(J396="","",COUNTIF($BC$14:BC396,BC396))</f>
        <v/>
      </c>
      <c r="BE396" s="1" t="str">
        <f t="shared" si="1551"/>
        <v/>
      </c>
      <c r="BF396" s="447"/>
      <c r="BG396" s="447"/>
      <c r="BH396" s="447"/>
      <c r="BI396" s="447"/>
      <c r="BJ396" s="447"/>
      <c r="BK396" s="449"/>
      <c r="BL396" s="447"/>
      <c r="BM396" s="447"/>
      <c r="BP396" s="449"/>
      <c r="BQ396" s="447"/>
      <c r="BR396" s="447"/>
      <c r="BS396" s="447"/>
      <c r="BT396" s="447"/>
      <c r="BU396" s="447"/>
      <c r="BV396" s="447"/>
    </row>
    <row r="397" spans="1:74" s="1" customFormat="1" ht="18" customHeight="1" thickBot="1">
      <c r="A397" s="524"/>
      <c r="B397" s="346" t="s">
        <v>32</v>
      </c>
      <c r="C397" s="347"/>
      <c r="D397" s="355"/>
      <c r="E397" s="355"/>
      <c r="F397" s="356"/>
      <c r="G397" s="555"/>
      <c r="H397" s="555"/>
      <c r="I397" s="348" t="s">
        <v>33</v>
      </c>
      <c r="J397" s="349"/>
      <c r="K397" s="340" t="str">
        <f>IF(J397&gt;0,VLOOKUP(J397,女子登録情報!$J$1:$K$22,2,0),"")</f>
        <v/>
      </c>
      <c r="L397" s="350" t="s">
        <v>34</v>
      </c>
      <c r="M397" s="351"/>
      <c r="N397" s="341" t="str">
        <f t="shared" si="1521"/>
        <v/>
      </c>
      <c r="O397" s="352"/>
      <c r="P397" s="567"/>
      <c r="Q397" s="568"/>
      <c r="R397" s="569"/>
      <c r="S397" s="558"/>
      <c r="T397" s="561"/>
      <c r="W397" s="168">
        <f t="shared" si="1530"/>
        <v>0</v>
      </c>
      <c r="X397" s="447"/>
      <c r="Y397" s="145" t="str">
        <f t="shared" si="1522"/>
        <v/>
      </c>
      <c r="Z397" s="145" t="str">
        <f t="shared" si="1523"/>
        <v/>
      </c>
      <c r="AA397" s="145" t="str">
        <f t="shared" si="1524"/>
        <v/>
      </c>
      <c r="AB397" s="145" t="str">
        <f t="shared" si="1525"/>
        <v/>
      </c>
      <c r="AC397" s="178">
        <f t="shared" si="1532"/>
        <v>0</v>
      </c>
      <c r="AD397" s="178" t="str">
        <f t="shared" si="1821"/>
        <v/>
      </c>
      <c r="AE397" s="145" t="str">
        <f t="shared" si="1534"/>
        <v/>
      </c>
      <c r="AF397" s="145" t="str">
        <f t="shared" si="1535"/>
        <v/>
      </c>
      <c r="AG397" s="182" t="str">
        <f t="shared" si="1536"/>
        <v/>
      </c>
      <c r="AH397" s="164">
        <f t="shared" si="1537"/>
        <v>0</v>
      </c>
      <c r="AJ397" s="164">
        <f t="shared" si="1538"/>
        <v>0</v>
      </c>
      <c r="AK397" s="164" t="str">
        <f t="shared" si="1539"/>
        <v>00000</v>
      </c>
      <c r="AL397" s="188" t="str">
        <f t="shared" si="1540"/>
        <v>0秒0</v>
      </c>
      <c r="AM397" s="189">
        <f t="shared" si="1541"/>
        <v>0</v>
      </c>
      <c r="AN397" s="189" t="str">
        <f t="shared" si="1542"/>
        <v>0</v>
      </c>
      <c r="AO397" s="189" t="str">
        <f t="shared" si="1543"/>
        <v>0</v>
      </c>
      <c r="AP397" s="189" t="str">
        <f t="shared" si="1544"/>
        <v>0m</v>
      </c>
      <c r="AQ397" s="189" t="str">
        <f t="shared" si="1545"/>
        <v>点</v>
      </c>
      <c r="AR397" s="164">
        <f t="shared" si="1546"/>
        <v>0</v>
      </c>
      <c r="AS397" s="144" t="str">
        <f t="shared" si="1547"/>
        <v/>
      </c>
      <c r="AT397" s="164">
        <f t="shared" si="1548"/>
        <v>0</v>
      </c>
      <c r="AU397" s="164">
        <f t="shared" si="1549"/>
        <v>0</v>
      </c>
      <c r="AV397" s="164">
        <f t="shared" si="1550"/>
        <v>0</v>
      </c>
      <c r="AW397" s="459"/>
      <c r="AX397" s="459"/>
      <c r="AY397" s="456"/>
      <c r="AZ397" s="576"/>
      <c r="BA397" s="145" t="str">
        <f t="shared" si="1526"/>
        <v/>
      </c>
      <c r="BB397" s="145" t="str">
        <f t="shared" si="1527"/>
        <v/>
      </c>
      <c r="BC397" s="145" t="str">
        <f t="shared" si="1528"/>
        <v/>
      </c>
      <c r="BD397" s="203" t="str">
        <f>IF(J397="","",COUNTIF($BC$14:BC397,BC397))</f>
        <v/>
      </c>
      <c r="BE397" s="1" t="str">
        <f t="shared" si="1551"/>
        <v/>
      </c>
      <c r="BF397" s="447"/>
      <c r="BG397" s="447"/>
      <c r="BH397" s="447"/>
      <c r="BI397" s="447"/>
      <c r="BJ397" s="447"/>
      <c r="BK397" s="450"/>
      <c r="BL397" s="447"/>
      <c r="BM397" s="447"/>
      <c r="BP397" s="450"/>
      <c r="BQ397" s="447"/>
      <c r="BR397" s="447"/>
      <c r="BS397" s="447"/>
      <c r="BT397" s="447"/>
      <c r="BU397" s="447"/>
      <c r="BV397" s="447"/>
    </row>
    <row r="398" spans="1:74" s="1" customFormat="1" ht="18" customHeight="1" thickTop="1" thickBot="1">
      <c r="A398" s="522">
        <v>129</v>
      </c>
      <c r="B398" s="570" t="s">
        <v>1224</v>
      </c>
      <c r="C398" s="572"/>
      <c r="D398" s="572" t="str">
        <f>IF(C398&gt;0,VLOOKUP(C398,女子登録情報!$A$1:$H$2000,3,0),"")</f>
        <v/>
      </c>
      <c r="E398" s="572" t="str">
        <f>IF(C398&gt;0,VLOOKUP(C398,女子登録情報!$A$1:$H$2000,4,0),"")</f>
        <v/>
      </c>
      <c r="F398" s="337" t="str">
        <f>IF(C398&gt;0,VLOOKUP(C398,女子登録情報!$A$1:$H$2000,8,0),"")</f>
        <v/>
      </c>
      <c r="G398" s="553" t="e">
        <f>IF(F399&gt;0,VLOOKUP(F399,女子登録情報!$M$2:$N$48,2,0),"")</f>
        <v>#N/A</v>
      </c>
      <c r="H398" s="553" t="str">
        <f t="shared" ref="H398" si="1822">IF(C398&gt;0,TEXT(C398,"100000000"),"000000000")</f>
        <v>000000000</v>
      </c>
      <c r="I398" s="338" t="s">
        <v>26</v>
      </c>
      <c r="J398" s="339"/>
      <c r="K398" s="340" t="str">
        <f>IF(J398&gt;0,VLOOKUP(J398,女子登録情報!$J$1:$K$22,2,0),"")</f>
        <v/>
      </c>
      <c r="L398" s="338" t="s">
        <v>29</v>
      </c>
      <c r="M398" s="185"/>
      <c r="N398" s="341" t="str">
        <f t="shared" ref="N398:N461" si="1823">IF(K398="","",LEFT(K398,5)&amp;" "&amp;IF(OR(LEFT(K398,3)*1&lt;70,LEFT(K398,3)*1&gt;100),REPT(0,7-LEN(M398)),REPT(0,5-LEN(M398)))&amp;M398)</f>
        <v/>
      </c>
      <c r="O398" s="342"/>
      <c r="P398" s="540"/>
      <c r="Q398" s="541"/>
      <c r="R398" s="542"/>
      <c r="S398" s="556"/>
      <c r="T398" s="559"/>
      <c r="W398" s="168">
        <f t="shared" si="1530"/>
        <v>0</v>
      </c>
      <c r="X398" s="447" t="str">
        <f t="shared" ref="X398" si="1824">IF(C398="","",C398)</f>
        <v/>
      </c>
      <c r="Y398" s="145" t="str">
        <f t="shared" ref="Y398:Y463" si="1825">IF($C398="","",IF(D398="",1,0))</f>
        <v/>
      </c>
      <c r="Z398" s="145" t="str">
        <f t="shared" ref="Z398:Z463" si="1826">IF($C398="","",IF(E398="",1,0))</f>
        <v/>
      </c>
      <c r="AA398" s="145" t="str">
        <f t="shared" ref="AA398:AA463" si="1827">IF($C398="","",IF(F398="",1,0))</f>
        <v/>
      </c>
      <c r="AB398" s="145" t="str">
        <f t="shared" ref="AB398:AB463" si="1828">IF($C398="","",IF(G398="",1,0))</f>
        <v/>
      </c>
      <c r="AC398" s="178">
        <f t="shared" si="1532"/>
        <v>0</v>
      </c>
      <c r="AD398" s="178" t="str">
        <f t="shared" ref="AD398" si="1829">IF(D398="","",D398)</f>
        <v/>
      </c>
      <c r="AE398" s="145" t="str">
        <f t="shared" si="1534"/>
        <v/>
      </c>
      <c r="AF398" s="145" t="str">
        <f t="shared" si="1535"/>
        <v/>
      </c>
      <c r="AG398" s="182" t="str">
        <f t="shared" si="1536"/>
        <v/>
      </c>
      <c r="AH398" s="164">
        <f t="shared" si="1537"/>
        <v>0</v>
      </c>
      <c r="AJ398" s="164">
        <f t="shared" si="1538"/>
        <v>0</v>
      </c>
      <c r="AK398" s="164" t="str">
        <f t="shared" si="1539"/>
        <v>00000</v>
      </c>
      <c r="AL398" s="188" t="str">
        <f t="shared" si="1540"/>
        <v>0秒0</v>
      </c>
      <c r="AM398" s="189">
        <f t="shared" si="1541"/>
        <v>0</v>
      </c>
      <c r="AN398" s="189" t="str">
        <f t="shared" si="1542"/>
        <v>0</v>
      </c>
      <c r="AO398" s="189" t="str">
        <f t="shared" si="1543"/>
        <v>0</v>
      </c>
      <c r="AP398" s="189" t="str">
        <f t="shared" si="1544"/>
        <v>0m</v>
      </c>
      <c r="AQ398" s="189" t="str">
        <f t="shared" si="1545"/>
        <v>点</v>
      </c>
      <c r="AR398" s="164">
        <f t="shared" si="1546"/>
        <v>0</v>
      </c>
      <c r="AS398" s="144" t="str">
        <f t="shared" si="1547"/>
        <v/>
      </c>
      <c r="AT398" s="164">
        <f t="shared" si="1548"/>
        <v>0</v>
      </c>
      <c r="AU398" s="164">
        <f t="shared" si="1549"/>
        <v>0</v>
      </c>
      <c r="AV398" s="164">
        <f t="shared" si="1550"/>
        <v>0</v>
      </c>
      <c r="AW398" s="457">
        <f>IF(S398="",0,COUNTA($S$14:S400))</f>
        <v>0</v>
      </c>
      <c r="AX398" s="457">
        <f>IF(T398="",0,COUNTA($T$14:T400))</f>
        <v>0</v>
      </c>
      <c r="AY398" s="454">
        <f>IF(OR($K398="20200",$K399="20200",$K400="20200"),COUNTIF($K$14:K400,"20200"),0)</f>
        <v>0</v>
      </c>
      <c r="AZ398" s="574">
        <f>IF($AY398=0,0,INDEX($M398:$M400,MATCH("20200",$K398:$K400,0),1))</f>
        <v>0</v>
      </c>
      <c r="BA398" s="145" t="str">
        <f t="shared" ref="BA398:BA463" si="1830">IF(J398="","",IF(COUNTIF(J398,"*OP*")&gt;0,1,""))</f>
        <v/>
      </c>
      <c r="BB398" s="145" t="str">
        <f t="shared" ref="BB398:BB463" si="1831">IF(J398="","",IF(COUNTIF(J398,"*OP*")&gt;0,"",1))</f>
        <v/>
      </c>
      <c r="BC398" s="145" t="str">
        <f t="shared" ref="BC398:BC463" si="1832">IF(J398="","",IF(COUNTIF(J398,"*OP*")&gt;0,"",J398))</f>
        <v/>
      </c>
      <c r="BD398" s="203" t="str">
        <f>IF(J398="","",COUNTIF($BC$14:BC398,BC398))</f>
        <v/>
      </c>
      <c r="BE398" s="1" t="str">
        <f t="shared" si="1551"/>
        <v/>
      </c>
      <c r="BF398" s="447" t="str">
        <f>IF(D398="","",COUNTIF($AD$14:AD398,AD398))</f>
        <v/>
      </c>
      <c r="BG398" s="447">
        <f t="shared" ref="BG398" si="1833">IF(BF398=1,BF398,0)</f>
        <v>0</v>
      </c>
      <c r="BH398" s="447" t="str">
        <f t="shared" ref="BH398:BJ398" si="1834">IF(D398="","",$BL398)</f>
        <v/>
      </c>
      <c r="BI398" s="447" t="str">
        <f t="shared" si="1834"/>
        <v/>
      </c>
      <c r="BJ398" s="447" t="str">
        <f t="shared" si="1834"/>
        <v/>
      </c>
      <c r="BK398" s="448" t="str">
        <f t="shared" ref="BK398" si="1835">IFERROR(IF(G398="","",BL398),"")</f>
        <v/>
      </c>
      <c r="BL398" s="447">
        <v>129</v>
      </c>
      <c r="BM398" s="447">
        <f t="shared" ref="BM398" si="1836">IF(C398&gt;0,"",IF(COUNTIF(BH398:BK400,BL398)=4,"",1))</f>
        <v>1</v>
      </c>
      <c r="BP398" s="448" t="str">
        <f t="shared" ref="BP398" si="1837">IF(AD398="","",IF(AND(COUNTA(J398:J400)=0,COUNTA(S398:T400)=0),1,""))</f>
        <v/>
      </c>
      <c r="BQ398" s="447">
        <f t="shared" ref="BQ398" si="1838">IF(AND($AD398="",COUNTA(S398)&gt;0),1,0)</f>
        <v>0</v>
      </c>
      <c r="BR398" s="447">
        <f t="shared" ref="BR398" si="1839">IF(AND($AD398="",COUNTA(T398)&gt;0),1,0)</f>
        <v>0</v>
      </c>
      <c r="BS398" s="447" t="str">
        <f t="shared" ref="BS398" si="1840">D398&amp;"-"&amp;S398</f>
        <v>-</v>
      </c>
      <c r="BT398" s="447" t="str">
        <f>IF(S398="","",COUNTIF($BS$14:BS398,BS398))</f>
        <v/>
      </c>
      <c r="BU398" s="447" t="str">
        <f t="shared" ref="BU398" si="1841">D398&amp;"-"&amp;T398</f>
        <v>-</v>
      </c>
      <c r="BV398" s="447" t="str">
        <f>IF(T398="","",COUNTIF($BU$14:BU398,BU398))</f>
        <v/>
      </c>
    </row>
    <row r="399" spans="1:74" s="1" customFormat="1" ht="18" customHeight="1" thickBot="1">
      <c r="A399" s="523"/>
      <c r="B399" s="571"/>
      <c r="C399" s="573"/>
      <c r="D399" s="573"/>
      <c r="E399" s="573"/>
      <c r="F399" s="343" t="str">
        <f>IF(C398&gt;0,VLOOKUP(C398,女子登録情報!$A$1:$H$2000,5,0),"")</f>
        <v/>
      </c>
      <c r="G399" s="554"/>
      <c r="H399" s="554"/>
      <c r="I399" s="344" t="s">
        <v>30</v>
      </c>
      <c r="J399" s="339"/>
      <c r="K399" s="340" t="str">
        <f>IF(J399&gt;0,VLOOKUP(J399,女子登録情報!$J$1:$K$22,2,0),"")</f>
        <v/>
      </c>
      <c r="L399" s="344" t="s">
        <v>31</v>
      </c>
      <c r="M399" s="345"/>
      <c r="N399" s="341" t="str">
        <f t="shared" si="1823"/>
        <v/>
      </c>
      <c r="O399" s="342"/>
      <c r="P399" s="562"/>
      <c r="Q399" s="563"/>
      <c r="R399" s="564"/>
      <c r="S399" s="557"/>
      <c r="T399" s="560"/>
      <c r="W399" s="168">
        <f t="shared" ref="W399:W462" si="1842">IF(AND(C399&lt;2001,C399&gt;0),1,0)</f>
        <v>0</v>
      </c>
      <c r="X399" s="447"/>
      <c r="Y399" s="145" t="str">
        <f t="shared" si="1825"/>
        <v/>
      </c>
      <c r="Z399" s="145" t="str">
        <f t="shared" si="1826"/>
        <v/>
      </c>
      <c r="AA399" s="145" t="str">
        <f t="shared" si="1827"/>
        <v/>
      </c>
      <c r="AB399" s="145" t="str">
        <f t="shared" si="1828"/>
        <v/>
      </c>
      <c r="AC399" s="178">
        <f t="shared" ref="AC399:AC462" si="1843">IF(ISNA(OR(Y399:AB399)),1,SUM(Y399:AB399))</f>
        <v>0</v>
      </c>
      <c r="AD399" s="178" t="str">
        <f t="shared" ref="AD399:AD400" si="1844">AD398</f>
        <v/>
      </c>
      <c r="AE399" s="145" t="str">
        <f t="shared" ref="AE399:AE462" si="1845">IF($AD399="","",IF(J399="","",$AD399&amp;"-"&amp;J399))</f>
        <v/>
      </c>
      <c r="AF399" s="145" t="str">
        <f t="shared" ref="AF399:AF462" si="1846">IF(AND(COUNTA(J399,M399,O399,P399,S399,T399)&gt;0,BM399=1),1,"")</f>
        <v/>
      </c>
      <c r="AG399" s="182" t="str">
        <f t="shared" ref="AG399:AG462" si="1847">IF(J399="","",COUNTIF($AE$12:$AE$463,AE399))</f>
        <v/>
      </c>
      <c r="AH399" s="164">
        <f t="shared" ref="AH399:AH462" si="1848">IF(MAX(AG399)&gt;1,1,0)</f>
        <v>0</v>
      </c>
      <c r="AJ399" s="164">
        <f t="shared" ref="AJ399:AJ462" si="1849">IF(COUNTIF(J399,"*m*")&gt;0,IF(VALUE(AN399)&gt;59,1,0),0)</f>
        <v>0</v>
      </c>
      <c r="AK399" s="164" t="str">
        <f t="shared" ref="AK399:AK462" si="1850">IF(COUNTIF(K399,"*m*")&gt;0,RIGHT(10000000+AR399,7),RIGHT(100000+AR399,5))</f>
        <v>00000</v>
      </c>
      <c r="AL399" s="188" t="str">
        <f t="shared" ref="AL399:AL462" si="1851">IF(AM399=0,AN399&amp;"秒"&amp;AO399,AM399&amp;"分"&amp;AN399&amp;"秒"&amp;AO399)</f>
        <v>0秒0</v>
      </c>
      <c r="AM399" s="189">
        <f t="shared" ref="AM399:AM462" si="1852">INT(M399/10000)</f>
        <v>0</v>
      </c>
      <c r="AN399" s="189" t="str">
        <f t="shared" ref="AN399:AN462" si="1853">RIGHT(INT(M399/100),2)</f>
        <v>0</v>
      </c>
      <c r="AO399" s="189" t="str">
        <f t="shared" ref="AO399:AO462" si="1854">RIGHT(INT(M399/1),2)</f>
        <v>0</v>
      </c>
      <c r="AP399" s="189" t="str">
        <f t="shared" ref="AP399:AP462" si="1855">INT(M399/100)&amp;"m"&amp;RIGHT(M399,2)</f>
        <v>0m</v>
      </c>
      <c r="AQ399" s="189" t="str">
        <f t="shared" ref="AQ399:AQ462" si="1856">M399&amp;"点"</f>
        <v>点</v>
      </c>
      <c r="AR399" s="164">
        <f t="shared" ref="AR399:AR462" si="1857">VALUE(M399)</f>
        <v>0</v>
      </c>
      <c r="AS399" s="144" t="str">
        <f t="shared" ref="AS399:AS462" si="1858">IF(COUNTIF(J399,"*m*")=0,"",IF($J399="","",COUNTIF($M399,AS$13)))</f>
        <v/>
      </c>
      <c r="AT399" s="164">
        <f t="shared" ref="AT399:AT462" si="1859">IF(O399="",0,IF(OR(O399&lt;$AT$12,O399&gt;$AT$13),1,0))</f>
        <v>0</v>
      </c>
      <c r="AU399" s="164">
        <f t="shared" ref="AU399:AU462" si="1860">IF($M399="",0,IF($O399="",1,0))</f>
        <v>0</v>
      </c>
      <c r="AV399" s="164">
        <f t="shared" ref="AV399:AV462" si="1861">IF($M399="",0,IF($P399="",1,0))</f>
        <v>0</v>
      </c>
      <c r="AW399" s="458"/>
      <c r="AX399" s="458"/>
      <c r="AY399" s="455"/>
      <c r="AZ399" s="575"/>
      <c r="BA399" s="145" t="str">
        <f t="shared" si="1830"/>
        <v/>
      </c>
      <c r="BB399" s="145" t="str">
        <f t="shared" si="1831"/>
        <v/>
      </c>
      <c r="BC399" s="145" t="str">
        <f t="shared" si="1832"/>
        <v/>
      </c>
      <c r="BD399" s="203" t="str">
        <f>IF(J399="","",COUNTIF($BC$14:BC399,BC399))</f>
        <v/>
      </c>
      <c r="BE399" s="1" t="str">
        <f t="shared" ref="BE399:BE462" si="1862">IFERROR(BB399*BD399,"")</f>
        <v/>
      </c>
      <c r="BF399" s="447"/>
      <c r="BG399" s="447"/>
      <c r="BH399" s="447"/>
      <c r="BI399" s="447"/>
      <c r="BJ399" s="447"/>
      <c r="BK399" s="449"/>
      <c r="BL399" s="447"/>
      <c r="BM399" s="447"/>
      <c r="BP399" s="449"/>
      <c r="BQ399" s="447"/>
      <c r="BR399" s="447"/>
      <c r="BS399" s="447"/>
      <c r="BT399" s="447"/>
      <c r="BU399" s="447"/>
      <c r="BV399" s="447"/>
    </row>
    <row r="400" spans="1:74" s="1" customFormat="1" ht="18" customHeight="1" thickBot="1">
      <c r="A400" s="524"/>
      <c r="B400" s="346" t="s">
        <v>32</v>
      </c>
      <c r="C400" s="347"/>
      <c r="D400" s="355"/>
      <c r="E400" s="355"/>
      <c r="F400" s="356"/>
      <c r="G400" s="555"/>
      <c r="H400" s="555"/>
      <c r="I400" s="348" t="s">
        <v>33</v>
      </c>
      <c r="J400" s="349"/>
      <c r="K400" s="340" t="str">
        <f>IF(J400&gt;0,VLOOKUP(J400,女子登録情報!$J$1:$K$22,2,0),"")</f>
        <v/>
      </c>
      <c r="L400" s="350" t="s">
        <v>34</v>
      </c>
      <c r="M400" s="351"/>
      <c r="N400" s="341" t="str">
        <f t="shared" si="1823"/>
        <v/>
      </c>
      <c r="O400" s="352"/>
      <c r="P400" s="567"/>
      <c r="Q400" s="568"/>
      <c r="R400" s="569"/>
      <c r="S400" s="558"/>
      <c r="T400" s="561"/>
      <c r="W400" s="168">
        <f t="shared" si="1842"/>
        <v>0</v>
      </c>
      <c r="X400" s="447"/>
      <c r="Y400" s="145" t="str">
        <f t="shared" si="1825"/>
        <v/>
      </c>
      <c r="Z400" s="145" t="str">
        <f t="shared" si="1826"/>
        <v/>
      </c>
      <c r="AA400" s="145" t="str">
        <f t="shared" si="1827"/>
        <v/>
      </c>
      <c r="AB400" s="145" t="str">
        <f t="shared" si="1828"/>
        <v/>
      </c>
      <c r="AC400" s="178">
        <f t="shared" si="1843"/>
        <v>0</v>
      </c>
      <c r="AD400" s="178" t="str">
        <f t="shared" si="1844"/>
        <v/>
      </c>
      <c r="AE400" s="145" t="str">
        <f t="shared" si="1845"/>
        <v/>
      </c>
      <c r="AF400" s="145" t="str">
        <f t="shared" si="1846"/>
        <v/>
      </c>
      <c r="AG400" s="182" t="str">
        <f t="shared" si="1847"/>
        <v/>
      </c>
      <c r="AH400" s="164">
        <f t="shared" si="1848"/>
        <v>0</v>
      </c>
      <c r="AJ400" s="164">
        <f t="shared" si="1849"/>
        <v>0</v>
      </c>
      <c r="AK400" s="164" t="str">
        <f t="shared" si="1850"/>
        <v>00000</v>
      </c>
      <c r="AL400" s="188" t="str">
        <f t="shared" si="1851"/>
        <v>0秒0</v>
      </c>
      <c r="AM400" s="189">
        <f t="shared" si="1852"/>
        <v>0</v>
      </c>
      <c r="AN400" s="189" t="str">
        <f t="shared" si="1853"/>
        <v>0</v>
      </c>
      <c r="AO400" s="189" t="str">
        <f t="shared" si="1854"/>
        <v>0</v>
      </c>
      <c r="AP400" s="189" t="str">
        <f t="shared" si="1855"/>
        <v>0m</v>
      </c>
      <c r="AQ400" s="189" t="str">
        <f t="shared" si="1856"/>
        <v>点</v>
      </c>
      <c r="AR400" s="164">
        <f t="shared" si="1857"/>
        <v>0</v>
      </c>
      <c r="AS400" s="144" t="str">
        <f t="shared" si="1858"/>
        <v/>
      </c>
      <c r="AT400" s="164">
        <f t="shared" si="1859"/>
        <v>0</v>
      </c>
      <c r="AU400" s="164">
        <f t="shared" si="1860"/>
        <v>0</v>
      </c>
      <c r="AV400" s="164">
        <f t="shared" si="1861"/>
        <v>0</v>
      </c>
      <c r="AW400" s="459"/>
      <c r="AX400" s="459"/>
      <c r="AY400" s="456"/>
      <c r="AZ400" s="576"/>
      <c r="BA400" s="145" t="str">
        <f t="shared" si="1830"/>
        <v/>
      </c>
      <c r="BB400" s="145" t="str">
        <f t="shared" si="1831"/>
        <v/>
      </c>
      <c r="BC400" s="145" t="str">
        <f t="shared" si="1832"/>
        <v/>
      </c>
      <c r="BD400" s="203" t="str">
        <f>IF(J400="","",COUNTIF($BC$14:BC400,BC400))</f>
        <v/>
      </c>
      <c r="BE400" s="1" t="str">
        <f t="shared" si="1862"/>
        <v/>
      </c>
      <c r="BF400" s="447"/>
      <c r="BG400" s="447"/>
      <c r="BH400" s="447"/>
      <c r="BI400" s="447"/>
      <c r="BJ400" s="447"/>
      <c r="BK400" s="450"/>
      <c r="BL400" s="447"/>
      <c r="BM400" s="447"/>
      <c r="BP400" s="450"/>
      <c r="BQ400" s="447"/>
      <c r="BR400" s="447"/>
      <c r="BS400" s="447"/>
      <c r="BT400" s="447"/>
      <c r="BU400" s="447"/>
      <c r="BV400" s="447"/>
    </row>
    <row r="401" spans="1:74" s="1" customFormat="1" ht="18" customHeight="1" thickTop="1" thickBot="1">
      <c r="A401" s="522">
        <v>130</v>
      </c>
      <c r="B401" s="570" t="s">
        <v>1224</v>
      </c>
      <c r="C401" s="572"/>
      <c r="D401" s="572" t="str">
        <f>IF(C401&gt;0,VLOOKUP(C401,女子登録情報!$A$1:$H$2000,3,0),"")</f>
        <v/>
      </c>
      <c r="E401" s="572" t="str">
        <f>IF(C401&gt;0,VLOOKUP(C401,女子登録情報!$A$1:$H$2000,4,0),"")</f>
        <v/>
      </c>
      <c r="F401" s="337" t="str">
        <f>IF(C401&gt;0,VLOOKUP(C401,女子登録情報!$A$1:$H$2000,8,0),"")</f>
        <v/>
      </c>
      <c r="G401" s="553" t="e">
        <f>IF(F402&gt;0,VLOOKUP(F402,女子登録情報!$M$2:$N$48,2,0),"")</f>
        <v>#N/A</v>
      </c>
      <c r="H401" s="553" t="str">
        <f t="shared" ref="H401" si="1863">IF(C401&gt;0,TEXT(C401,"100000000"),"000000000")</f>
        <v>000000000</v>
      </c>
      <c r="I401" s="338" t="s">
        <v>26</v>
      </c>
      <c r="J401" s="339"/>
      <c r="K401" s="340" t="str">
        <f>IF(J401&gt;0,VLOOKUP(J401,女子登録情報!$J$1:$K$22,2,0),"")</f>
        <v/>
      </c>
      <c r="L401" s="338" t="s">
        <v>29</v>
      </c>
      <c r="M401" s="185"/>
      <c r="N401" s="341" t="str">
        <f t="shared" si="1823"/>
        <v/>
      </c>
      <c r="O401" s="342"/>
      <c r="P401" s="540"/>
      <c r="Q401" s="541"/>
      <c r="R401" s="542"/>
      <c r="S401" s="556"/>
      <c r="T401" s="559"/>
      <c r="W401" s="168">
        <f t="shared" si="1842"/>
        <v>0</v>
      </c>
      <c r="X401" s="447" t="str">
        <f t="shared" ref="X401" si="1864">IF(C401="","",C401)</f>
        <v/>
      </c>
      <c r="Y401" s="145" t="str">
        <f t="shared" si="1825"/>
        <v/>
      </c>
      <c r="Z401" s="145" t="str">
        <f t="shared" si="1826"/>
        <v/>
      </c>
      <c r="AA401" s="145" t="str">
        <f t="shared" si="1827"/>
        <v/>
      </c>
      <c r="AB401" s="145" t="str">
        <f t="shared" si="1828"/>
        <v/>
      </c>
      <c r="AC401" s="178">
        <f t="shared" si="1843"/>
        <v>0</v>
      </c>
      <c r="AD401" s="178" t="str">
        <f t="shared" ref="AD401" si="1865">IF(D401="","",D401)</f>
        <v/>
      </c>
      <c r="AE401" s="145" t="str">
        <f t="shared" si="1845"/>
        <v/>
      </c>
      <c r="AF401" s="145" t="str">
        <f t="shared" si="1846"/>
        <v/>
      </c>
      <c r="AG401" s="182" t="str">
        <f t="shared" si="1847"/>
        <v/>
      </c>
      <c r="AH401" s="164">
        <f t="shared" si="1848"/>
        <v>0</v>
      </c>
      <c r="AJ401" s="164">
        <f t="shared" si="1849"/>
        <v>0</v>
      </c>
      <c r="AK401" s="164" t="str">
        <f t="shared" si="1850"/>
        <v>00000</v>
      </c>
      <c r="AL401" s="188" t="str">
        <f t="shared" si="1851"/>
        <v>0秒0</v>
      </c>
      <c r="AM401" s="189">
        <f t="shared" si="1852"/>
        <v>0</v>
      </c>
      <c r="AN401" s="189" t="str">
        <f t="shared" si="1853"/>
        <v>0</v>
      </c>
      <c r="AO401" s="189" t="str">
        <f t="shared" si="1854"/>
        <v>0</v>
      </c>
      <c r="AP401" s="189" t="str">
        <f t="shared" si="1855"/>
        <v>0m</v>
      </c>
      <c r="AQ401" s="189" t="str">
        <f t="shared" si="1856"/>
        <v>点</v>
      </c>
      <c r="AR401" s="164">
        <f t="shared" si="1857"/>
        <v>0</v>
      </c>
      <c r="AS401" s="144" t="str">
        <f t="shared" si="1858"/>
        <v/>
      </c>
      <c r="AT401" s="164">
        <f t="shared" si="1859"/>
        <v>0</v>
      </c>
      <c r="AU401" s="164">
        <f t="shared" si="1860"/>
        <v>0</v>
      </c>
      <c r="AV401" s="164">
        <f t="shared" si="1861"/>
        <v>0</v>
      </c>
      <c r="AW401" s="457">
        <f>IF(S401="",0,COUNTA($S$14:S403))</f>
        <v>0</v>
      </c>
      <c r="AX401" s="457">
        <f>IF(T401="",0,COUNTA($T$14:T403))</f>
        <v>0</v>
      </c>
      <c r="AY401" s="454">
        <f>IF(OR($K401="20200",$K402="20200",$K403="20200"),COUNTIF($K$14:K403,"20200"),0)</f>
        <v>0</v>
      </c>
      <c r="AZ401" s="574">
        <f>IF($AY401=0,0,INDEX($M401:$M403,MATCH("20200",$K401:$K403,0),1))</f>
        <v>0</v>
      </c>
      <c r="BA401" s="145" t="str">
        <f t="shared" si="1830"/>
        <v/>
      </c>
      <c r="BB401" s="145" t="str">
        <f t="shared" si="1831"/>
        <v/>
      </c>
      <c r="BC401" s="145" t="str">
        <f t="shared" si="1832"/>
        <v/>
      </c>
      <c r="BD401" s="203" t="str">
        <f>IF(J401="","",COUNTIF($BC$14:BC401,BC401))</f>
        <v/>
      </c>
      <c r="BE401" s="1" t="str">
        <f t="shared" si="1862"/>
        <v/>
      </c>
      <c r="BF401" s="447" t="str">
        <f>IF(D401="","",COUNTIF($AD$14:AD401,AD401))</f>
        <v/>
      </c>
      <c r="BG401" s="447">
        <f t="shared" ref="BG401" si="1866">IF(BF401=1,BF401,0)</f>
        <v>0</v>
      </c>
      <c r="BH401" s="447" t="str">
        <f t="shared" ref="BH401:BJ401" si="1867">IF(D401="","",$BL401)</f>
        <v/>
      </c>
      <c r="BI401" s="447" t="str">
        <f t="shared" si="1867"/>
        <v/>
      </c>
      <c r="BJ401" s="447" t="str">
        <f t="shared" si="1867"/>
        <v/>
      </c>
      <c r="BK401" s="448" t="str">
        <f t="shared" ref="BK401" si="1868">IFERROR(IF(G401="","",BL401),"")</f>
        <v/>
      </c>
      <c r="BL401" s="447">
        <v>130</v>
      </c>
      <c r="BM401" s="447">
        <f t="shared" ref="BM401" si="1869">IF(C401&gt;0,"",IF(COUNTIF(BH401:BK403,BL401)=4,"",1))</f>
        <v>1</v>
      </c>
      <c r="BP401" s="448" t="str">
        <f t="shared" ref="BP401" si="1870">IF(AD401="","",IF(AND(COUNTA(J401:J403)=0,COUNTA(S401:T403)=0),1,""))</f>
        <v/>
      </c>
      <c r="BQ401" s="447">
        <f t="shared" ref="BQ401" si="1871">IF(AND($AD401="",COUNTA(S401)&gt;0),1,0)</f>
        <v>0</v>
      </c>
      <c r="BR401" s="447">
        <f t="shared" ref="BR401" si="1872">IF(AND($AD401="",COUNTA(T401)&gt;0),1,0)</f>
        <v>0</v>
      </c>
      <c r="BS401" s="447" t="str">
        <f t="shared" ref="BS401" si="1873">D401&amp;"-"&amp;S401</f>
        <v>-</v>
      </c>
      <c r="BT401" s="447" t="str">
        <f>IF(S401="","",COUNTIF($BS$14:BS401,BS401))</f>
        <v/>
      </c>
      <c r="BU401" s="447" t="str">
        <f t="shared" ref="BU401" si="1874">D401&amp;"-"&amp;T401</f>
        <v>-</v>
      </c>
      <c r="BV401" s="447" t="str">
        <f>IF(T401="","",COUNTIF($BU$14:BU401,BU401))</f>
        <v/>
      </c>
    </row>
    <row r="402" spans="1:74" s="1" customFormat="1" ht="18" customHeight="1" thickBot="1">
      <c r="A402" s="523"/>
      <c r="B402" s="571"/>
      <c r="C402" s="573"/>
      <c r="D402" s="573"/>
      <c r="E402" s="573"/>
      <c r="F402" s="343" t="str">
        <f>IF(C401&gt;0,VLOOKUP(C401,女子登録情報!$A$1:$H$2000,5,0),"")</f>
        <v/>
      </c>
      <c r="G402" s="554"/>
      <c r="H402" s="554"/>
      <c r="I402" s="344" t="s">
        <v>30</v>
      </c>
      <c r="J402" s="339"/>
      <c r="K402" s="340" t="str">
        <f>IF(J402&gt;0,VLOOKUP(J402,女子登録情報!$J$1:$K$22,2,0),"")</f>
        <v/>
      </c>
      <c r="L402" s="344" t="s">
        <v>31</v>
      </c>
      <c r="M402" s="345"/>
      <c r="N402" s="341" t="str">
        <f t="shared" si="1823"/>
        <v/>
      </c>
      <c r="O402" s="342"/>
      <c r="P402" s="562"/>
      <c r="Q402" s="563"/>
      <c r="R402" s="564"/>
      <c r="S402" s="557"/>
      <c r="T402" s="560"/>
      <c r="W402" s="168">
        <f t="shared" si="1842"/>
        <v>0</v>
      </c>
      <c r="X402" s="447"/>
      <c r="Y402" s="145" t="str">
        <f t="shared" si="1825"/>
        <v/>
      </c>
      <c r="Z402" s="145" t="str">
        <f t="shared" si="1826"/>
        <v/>
      </c>
      <c r="AA402" s="145" t="str">
        <f t="shared" si="1827"/>
        <v/>
      </c>
      <c r="AB402" s="145" t="str">
        <f t="shared" si="1828"/>
        <v/>
      </c>
      <c r="AC402" s="178">
        <f t="shared" si="1843"/>
        <v>0</v>
      </c>
      <c r="AD402" s="178" t="str">
        <f t="shared" ref="AD402:AD403" si="1875">AD401</f>
        <v/>
      </c>
      <c r="AE402" s="145" t="str">
        <f t="shared" si="1845"/>
        <v/>
      </c>
      <c r="AF402" s="145" t="str">
        <f t="shared" si="1846"/>
        <v/>
      </c>
      <c r="AG402" s="182" t="str">
        <f t="shared" si="1847"/>
        <v/>
      </c>
      <c r="AH402" s="164">
        <f t="shared" si="1848"/>
        <v>0</v>
      </c>
      <c r="AJ402" s="164">
        <f t="shared" si="1849"/>
        <v>0</v>
      </c>
      <c r="AK402" s="164" t="str">
        <f t="shared" si="1850"/>
        <v>00000</v>
      </c>
      <c r="AL402" s="188" t="str">
        <f t="shared" si="1851"/>
        <v>0秒0</v>
      </c>
      <c r="AM402" s="189">
        <f t="shared" si="1852"/>
        <v>0</v>
      </c>
      <c r="AN402" s="189" t="str">
        <f t="shared" si="1853"/>
        <v>0</v>
      </c>
      <c r="AO402" s="189" t="str">
        <f t="shared" si="1854"/>
        <v>0</v>
      </c>
      <c r="AP402" s="189" t="str">
        <f t="shared" si="1855"/>
        <v>0m</v>
      </c>
      <c r="AQ402" s="189" t="str">
        <f t="shared" si="1856"/>
        <v>点</v>
      </c>
      <c r="AR402" s="164">
        <f t="shared" si="1857"/>
        <v>0</v>
      </c>
      <c r="AS402" s="144" t="str">
        <f t="shared" si="1858"/>
        <v/>
      </c>
      <c r="AT402" s="164">
        <f t="shared" si="1859"/>
        <v>0</v>
      </c>
      <c r="AU402" s="164">
        <f t="shared" si="1860"/>
        <v>0</v>
      </c>
      <c r="AV402" s="164">
        <f t="shared" si="1861"/>
        <v>0</v>
      </c>
      <c r="AW402" s="458"/>
      <c r="AX402" s="458"/>
      <c r="AY402" s="455"/>
      <c r="AZ402" s="575"/>
      <c r="BA402" s="145" t="str">
        <f t="shared" si="1830"/>
        <v/>
      </c>
      <c r="BB402" s="145" t="str">
        <f t="shared" si="1831"/>
        <v/>
      </c>
      <c r="BC402" s="145" t="str">
        <f t="shared" si="1832"/>
        <v/>
      </c>
      <c r="BD402" s="203" t="str">
        <f>IF(J402="","",COUNTIF($BC$14:BC402,BC402))</f>
        <v/>
      </c>
      <c r="BE402" s="1" t="str">
        <f t="shared" si="1862"/>
        <v/>
      </c>
      <c r="BF402" s="447"/>
      <c r="BG402" s="447"/>
      <c r="BH402" s="447"/>
      <c r="BI402" s="447"/>
      <c r="BJ402" s="447"/>
      <c r="BK402" s="449"/>
      <c r="BL402" s="447"/>
      <c r="BM402" s="447"/>
      <c r="BP402" s="449"/>
      <c r="BQ402" s="447"/>
      <c r="BR402" s="447"/>
      <c r="BS402" s="447"/>
      <c r="BT402" s="447"/>
      <c r="BU402" s="447"/>
      <c r="BV402" s="447"/>
    </row>
    <row r="403" spans="1:74" s="1" customFormat="1" ht="18" customHeight="1" thickBot="1">
      <c r="A403" s="524"/>
      <c r="B403" s="346" t="s">
        <v>32</v>
      </c>
      <c r="C403" s="347"/>
      <c r="D403" s="355"/>
      <c r="E403" s="355"/>
      <c r="F403" s="356"/>
      <c r="G403" s="555"/>
      <c r="H403" s="555"/>
      <c r="I403" s="348" t="s">
        <v>33</v>
      </c>
      <c r="J403" s="349"/>
      <c r="K403" s="340" t="str">
        <f>IF(J403&gt;0,VLOOKUP(J403,女子登録情報!$J$1:$K$22,2,0),"")</f>
        <v/>
      </c>
      <c r="L403" s="350" t="s">
        <v>34</v>
      </c>
      <c r="M403" s="351"/>
      <c r="N403" s="341" t="str">
        <f t="shared" si="1823"/>
        <v/>
      </c>
      <c r="O403" s="352"/>
      <c r="P403" s="567"/>
      <c r="Q403" s="568"/>
      <c r="R403" s="569"/>
      <c r="S403" s="558"/>
      <c r="T403" s="561"/>
      <c r="W403" s="168">
        <f t="shared" si="1842"/>
        <v>0</v>
      </c>
      <c r="X403" s="447"/>
      <c r="Y403" s="145" t="str">
        <f t="shared" si="1825"/>
        <v/>
      </c>
      <c r="Z403" s="145" t="str">
        <f t="shared" si="1826"/>
        <v/>
      </c>
      <c r="AA403" s="145" t="str">
        <f t="shared" si="1827"/>
        <v/>
      </c>
      <c r="AB403" s="145" t="str">
        <f t="shared" si="1828"/>
        <v/>
      </c>
      <c r="AC403" s="178">
        <f t="shared" si="1843"/>
        <v>0</v>
      </c>
      <c r="AD403" s="178" t="str">
        <f t="shared" si="1875"/>
        <v/>
      </c>
      <c r="AE403" s="145" t="str">
        <f t="shared" si="1845"/>
        <v/>
      </c>
      <c r="AF403" s="145" t="str">
        <f t="shared" si="1846"/>
        <v/>
      </c>
      <c r="AG403" s="182" t="str">
        <f t="shared" si="1847"/>
        <v/>
      </c>
      <c r="AH403" s="164">
        <f t="shared" si="1848"/>
        <v>0</v>
      </c>
      <c r="AJ403" s="164">
        <f t="shared" si="1849"/>
        <v>0</v>
      </c>
      <c r="AK403" s="164" t="str">
        <f t="shared" si="1850"/>
        <v>00000</v>
      </c>
      <c r="AL403" s="188" t="str">
        <f t="shared" si="1851"/>
        <v>0秒0</v>
      </c>
      <c r="AM403" s="189">
        <f t="shared" si="1852"/>
        <v>0</v>
      </c>
      <c r="AN403" s="189" t="str">
        <f t="shared" si="1853"/>
        <v>0</v>
      </c>
      <c r="AO403" s="189" t="str">
        <f t="shared" si="1854"/>
        <v>0</v>
      </c>
      <c r="AP403" s="189" t="str">
        <f t="shared" si="1855"/>
        <v>0m</v>
      </c>
      <c r="AQ403" s="189" t="str">
        <f t="shared" si="1856"/>
        <v>点</v>
      </c>
      <c r="AR403" s="164">
        <f t="shared" si="1857"/>
        <v>0</v>
      </c>
      <c r="AS403" s="144" t="str">
        <f t="shared" si="1858"/>
        <v/>
      </c>
      <c r="AT403" s="164">
        <f t="shared" si="1859"/>
        <v>0</v>
      </c>
      <c r="AU403" s="164">
        <f t="shared" si="1860"/>
        <v>0</v>
      </c>
      <c r="AV403" s="164">
        <f t="shared" si="1861"/>
        <v>0</v>
      </c>
      <c r="AW403" s="459"/>
      <c r="AX403" s="459"/>
      <c r="AY403" s="456"/>
      <c r="AZ403" s="576"/>
      <c r="BA403" s="145" t="str">
        <f t="shared" si="1830"/>
        <v/>
      </c>
      <c r="BB403" s="145" t="str">
        <f t="shared" si="1831"/>
        <v/>
      </c>
      <c r="BC403" s="145" t="str">
        <f t="shared" si="1832"/>
        <v/>
      </c>
      <c r="BD403" s="203" t="str">
        <f>IF(J403="","",COUNTIF($BC$14:BC403,BC403))</f>
        <v/>
      </c>
      <c r="BE403" s="1" t="str">
        <f t="shared" si="1862"/>
        <v/>
      </c>
      <c r="BF403" s="447"/>
      <c r="BG403" s="447"/>
      <c r="BH403" s="447"/>
      <c r="BI403" s="447"/>
      <c r="BJ403" s="447"/>
      <c r="BK403" s="450"/>
      <c r="BL403" s="447"/>
      <c r="BM403" s="447"/>
      <c r="BP403" s="450"/>
      <c r="BQ403" s="447"/>
      <c r="BR403" s="447"/>
      <c r="BS403" s="447"/>
      <c r="BT403" s="447"/>
      <c r="BU403" s="447"/>
      <c r="BV403" s="447"/>
    </row>
    <row r="404" spans="1:74" s="1" customFormat="1" ht="18" customHeight="1" thickTop="1" thickBot="1">
      <c r="A404" s="522">
        <v>131</v>
      </c>
      <c r="B404" s="570" t="s">
        <v>1224</v>
      </c>
      <c r="C404" s="572"/>
      <c r="D404" s="572" t="str">
        <f>IF(C404&gt;0,VLOOKUP(C404,女子登録情報!$A$1:$H$2000,3,0),"")</f>
        <v/>
      </c>
      <c r="E404" s="572" t="str">
        <f>IF(C404&gt;0,VLOOKUP(C404,女子登録情報!$A$1:$H$2000,4,0),"")</f>
        <v/>
      </c>
      <c r="F404" s="337" t="str">
        <f>IF(C404&gt;0,VLOOKUP(C404,女子登録情報!$A$1:$H$2000,8,0),"")</f>
        <v/>
      </c>
      <c r="G404" s="553" t="e">
        <f>IF(F405&gt;0,VLOOKUP(F405,女子登録情報!$M$2:$N$48,2,0),"")</f>
        <v>#N/A</v>
      </c>
      <c r="H404" s="553" t="str">
        <f t="shared" ref="H404" si="1876">IF(C404&gt;0,TEXT(C404,"100000000"),"000000000")</f>
        <v>000000000</v>
      </c>
      <c r="I404" s="338" t="s">
        <v>26</v>
      </c>
      <c r="J404" s="339"/>
      <c r="K404" s="340" t="str">
        <f>IF(J404&gt;0,VLOOKUP(J404,女子登録情報!$J$1:$K$22,2,0),"")</f>
        <v/>
      </c>
      <c r="L404" s="338" t="s">
        <v>29</v>
      </c>
      <c r="M404" s="185"/>
      <c r="N404" s="341" t="str">
        <f t="shared" si="1823"/>
        <v/>
      </c>
      <c r="O404" s="342"/>
      <c r="P404" s="540"/>
      <c r="Q404" s="541"/>
      <c r="R404" s="542"/>
      <c r="S404" s="556"/>
      <c r="T404" s="559"/>
      <c r="W404" s="168">
        <f t="shared" si="1842"/>
        <v>0</v>
      </c>
      <c r="X404" s="447" t="str">
        <f t="shared" ref="X404" si="1877">IF(C404="","",C404)</f>
        <v/>
      </c>
      <c r="Y404" s="145" t="str">
        <f t="shared" si="1825"/>
        <v/>
      </c>
      <c r="Z404" s="145" t="str">
        <f t="shared" si="1826"/>
        <v/>
      </c>
      <c r="AA404" s="145" t="str">
        <f t="shared" si="1827"/>
        <v/>
      </c>
      <c r="AB404" s="145" t="str">
        <f t="shared" si="1828"/>
        <v/>
      </c>
      <c r="AC404" s="178">
        <f t="shared" si="1843"/>
        <v>0</v>
      </c>
      <c r="AD404" s="178" t="str">
        <f t="shared" ref="AD404" si="1878">IF(D404="","",D404)</f>
        <v/>
      </c>
      <c r="AE404" s="145" t="str">
        <f t="shared" si="1845"/>
        <v/>
      </c>
      <c r="AF404" s="145" t="str">
        <f t="shared" si="1846"/>
        <v/>
      </c>
      <c r="AG404" s="182" t="str">
        <f t="shared" si="1847"/>
        <v/>
      </c>
      <c r="AH404" s="164">
        <f t="shared" si="1848"/>
        <v>0</v>
      </c>
      <c r="AJ404" s="164">
        <f t="shared" si="1849"/>
        <v>0</v>
      </c>
      <c r="AK404" s="164" t="str">
        <f t="shared" si="1850"/>
        <v>00000</v>
      </c>
      <c r="AL404" s="188" t="str">
        <f t="shared" si="1851"/>
        <v>0秒0</v>
      </c>
      <c r="AM404" s="189">
        <f t="shared" si="1852"/>
        <v>0</v>
      </c>
      <c r="AN404" s="189" t="str">
        <f t="shared" si="1853"/>
        <v>0</v>
      </c>
      <c r="AO404" s="189" t="str">
        <f t="shared" si="1854"/>
        <v>0</v>
      </c>
      <c r="AP404" s="189" t="str">
        <f t="shared" si="1855"/>
        <v>0m</v>
      </c>
      <c r="AQ404" s="189" t="str">
        <f t="shared" si="1856"/>
        <v>点</v>
      </c>
      <c r="AR404" s="164">
        <f t="shared" si="1857"/>
        <v>0</v>
      </c>
      <c r="AS404" s="144" t="str">
        <f t="shared" si="1858"/>
        <v/>
      </c>
      <c r="AT404" s="164">
        <f t="shared" si="1859"/>
        <v>0</v>
      </c>
      <c r="AU404" s="164">
        <f t="shared" si="1860"/>
        <v>0</v>
      </c>
      <c r="AV404" s="164">
        <f t="shared" si="1861"/>
        <v>0</v>
      </c>
      <c r="AW404" s="457">
        <f>IF(S404="",0,COUNTA($S$14:S406))</f>
        <v>0</v>
      </c>
      <c r="AX404" s="457">
        <f>IF(T404="",0,COUNTA($T$14:T406))</f>
        <v>0</v>
      </c>
      <c r="AY404" s="454">
        <f>IF(OR($K404="20200",$K405="20200",$K406="20200"),COUNTIF($K$14:K406,"20200"),0)</f>
        <v>0</v>
      </c>
      <c r="AZ404" s="574">
        <f>IF($AY404=0,0,INDEX($M404:$M406,MATCH("20200",$K404:$K406,0),1))</f>
        <v>0</v>
      </c>
      <c r="BA404" s="145" t="str">
        <f t="shared" si="1830"/>
        <v/>
      </c>
      <c r="BB404" s="145" t="str">
        <f t="shared" si="1831"/>
        <v/>
      </c>
      <c r="BC404" s="145" t="str">
        <f t="shared" si="1832"/>
        <v/>
      </c>
      <c r="BD404" s="203" t="str">
        <f>IF(J404="","",COUNTIF($BC$14:BC404,BC404))</f>
        <v/>
      </c>
      <c r="BE404" s="1" t="str">
        <f t="shared" si="1862"/>
        <v/>
      </c>
      <c r="BF404" s="447" t="str">
        <f>IF(D404="","",COUNTIF($AD$14:AD404,AD404))</f>
        <v/>
      </c>
      <c r="BG404" s="447">
        <f t="shared" ref="BG404" si="1879">IF(BF404=1,BF404,0)</f>
        <v>0</v>
      </c>
      <c r="BH404" s="447" t="str">
        <f t="shared" ref="BH404:BJ404" si="1880">IF(D404="","",$BL404)</f>
        <v/>
      </c>
      <c r="BI404" s="447" t="str">
        <f t="shared" si="1880"/>
        <v/>
      </c>
      <c r="BJ404" s="447" t="str">
        <f t="shared" si="1880"/>
        <v/>
      </c>
      <c r="BK404" s="448" t="str">
        <f t="shared" ref="BK404" si="1881">IFERROR(IF(G404="","",BL404),"")</f>
        <v/>
      </c>
      <c r="BL404" s="447">
        <v>131</v>
      </c>
      <c r="BM404" s="447">
        <f t="shared" ref="BM404" si="1882">IF(C404&gt;0,"",IF(COUNTIF(BH404:BK406,BL404)=4,"",1))</f>
        <v>1</v>
      </c>
      <c r="BP404" s="448" t="str">
        <f t="shared" ref="BP404" si="1883">IF(AD404="","",IF(AND(COUNTA(J404:J406)=0,COUNTA(S404:T406)=0),1,""))</f>
        <v/>
      </c>
      <c r="BQ404" s="447">
        <f t="shared" ref="BQ404" si="1884">IF(AND($AD404="",COUNTA(S404)&gt;0),1,0)</f>
        <v>0</v>
      </c>
      <c r="BR404" s="447">
        <f t="shared" ref="BR404" si="1885">IF(AND($AD404="",COUNTA(T404)&gt;0),1,0)</f>
        <v>0</v>
      </c>
      <c r="BS404" s="447" t="str">
        <f t="shared" ref="BS404" si="1886">D404&amp;"-"&amp;S404</f>
        <v>-</v>
      </c>
      <c r="BT404" s="447" t="str">
        <f>IF(S404="","",COUNTIF($BS$14:BS404,BS404))</f>
        <v/>
      </c>
      <c r="BU404" s="447" t="str">
        <f t="shared" ref="BU404" si="1887">D404&amp;"-"&amp;T404</f>
        <v>-</v>
      </c>
      <c r="BV404" s="447" t="str">
        <f>IF(T404="","",COUNTIF($BU$14:BU404,BU404))</f>
        <v/>
      </c>
    </row>
    <row r="405" spans="1:74" s="1" customFormat="1" ht="18" customHeight="1" thickBot="1">
      <c r="A405" s="523"/>
      <c r="B405" s="571"/>
      <c r="C405" s="573"/>
      <c r="D405" s="573"/>
      <c r="E405" s="573"/>
      <c r="F405" s="343" t="str">
        <f>IF(C404&gt;0,VLOOKUP(C404,女子登録情報!$A$1:$H$2000,5,0),"")</f>
        <v/>
      </c>
      <c r="G405" s="554"/>
      <c r="H405" s="554"/>
      <c r="I405" s="344" t="s">
        <v>30</v>
      </c>
      <c r="J405" s="339"/>
      <c r="K405" s="340" t="str">
        <f>IF(J405&gt;0,VLOOKUP(J405,女子登録情報!$J$1:$K$22,2,0),"")</f>
        <v/>
      </c>
      <c r="L405" s="344" t="s">
        <v>31</v>
      </c>
      <c r="M405" s="345"/>
      <c r="N405" s="341" t="str">
        <f t="shared" si="1823"/>
        <v/>
      </c>
      <c r="O405" s="342"/>
      <c r="P405" s="562"/>
      <c r="Q405" s="563"/>
      <c r="R405" s="564"/>
      <c r="S405" s="557"/>
      <c r="T405" s="560"/>
      <c r="W405" s="168">
        <f t="shared" si="1842"/>
        <v>0</v>
      </c>
      <c r="X405" s="447"/>
      <c r="Y405" s="145" t="str">
        <f t="shared" si="1825"/>
        <v/>
      </c>
      <c r="Z405" s="145" t="str">
        <f t="shared" si="1826"/>
        <v/>
      </c>
      <c r="AA405" s="145" t="str">
        <f t="shared" si="1827"/>
        <v/>
      </c>
      <c r="AB405" s="145" t="str">
        <f t="shared" si="1828"/>
        <v/>
      </c>
      <c r="AC405" s="178">
        <f t="shared" si="1843"/>
        <v>0</v>
      </c>
      <c r="AD405" s="178" t="str">
        <f t="shared" ref="AD405:AD406" si="1888">AD404</f>
        <v/>
      </c>
      <c r="AE405" s="145" t="str">
        <f t="shared" si="1845"/>
        <v/>
      </c>
      <c r="AF405" s="145" t="str">
        <f t="shared" si="1846"/>
        <v/>
      </c>
      <c r="AG405" s="182" t="str">
        <f t="shared" si="1847"/>
        <v/>
      </c>
      <c r="AH405" s="164">
        <f t="shared" si="1848"/>
        <v>0</v>
      </c>
      <c r="AJ405" s="164">
        <f t="shared" si="1849"/>
        <v>0</v>
      </c>
      <c r="AK405" s="164" t="str">
        <f t="shared" si="1850"/>
        <v>00000</v>
      </c>
      <c r="AL405" s="188" t="str">
        <f t="shared" si="1851"/>
        <v>0秒0</v>
      </c>
      <c r="AM405" s="189">
        <f t="shared" si="1852"/>
        <v>0</v>
      </c>
      <c r="AN405" s="189" t="str">
        <f t="shared" si="1853"/>
        <v>0</v>
      </c>
      <c r="AO405" s="189" t="str">
        <f t="shared" si="1854"/>
        <v>0</v>
      </c>
      <c r="AP405" s="189" t="str">
        <f t="shared" si="1855"/>
        <v>0m</v>
      </c>
      <c r="AQ405" s="189" t="str">
        <f t="shared" si="1856"/>
        <v>点</v>
      </c>
      <c r="AR405" s="164">
        <f t="shared" si="1857"/>
        <v>0</v>
      </c>
      <c r="AS405" s="144" t="str">
        <f t="shared" si="1858"/>
        <v/>
      </c>
      <c r="AT405" s="164">
        <f t="shared" si="1859"/>
        <v>0</v>
      </c>
      <c r="AU405" s="164">
        <f t="shared" si="1860"/>
        <v>0</v>
      </c>
      <c r="AV405" s="164">
        <f t="shared" si="1861"/>
        <v>0</v>
      </c>
      <c r="AW405" s="458"/>
      <c r="AX405" s="458"/>
      <c r="AY405" s="455"/>
      <c r="AZ405" s="575"/>
      <c r="BA405" s="145" t="str">
        <f t="shared" si="1830"/>
        <v/>
      </c>
      <c r="BB405" s="145" t="str">
        <f t="shared" si="1831"/>
        <v/>
      </c>
      <c r="BC405" s="145" t="str">
        <f t="shared" si="1832"/>
        <v/>
      </c>
      <c r="BD405" s="203" t="str">
        <f>IF(J405="","",COUNTIF($BC$14:BC405,BC405))</f>
        <v/>
      </c>
      <c r="BE405" s="1" t="str">
        <f t="shared" si="1862"/>
        <v/>
      </c>
      <c r="BF405" s="447"/>
      <c r="BG405" s="447"/>
      <c r="BH405" s="447"/>
      <c r="BI405" s="447"/>
      <c r="BJ405" s="447"/>
      <c r="BK405" s="449"/>
      <c r="BL405" s="447"/>
      <c r="BM405" s="447"/>
      <c r="BP405" s="449"/>
      <c r="BQ405" s="447"/>
      <c r="BR405" s="447"/>
      <c r="BS405" s="447"/>
      <c r="BT405" s="447"/>
      <c r="BU405" s="447"/>
      <c r="BV405" s="447"/>
    </row>
    <row r="406" spans="1:74" s="1" customFormat="1" ht="18" customHeight="1" thickBot="1">
      <c r="A406" s="524"/>
      <c r="B406" s="346" t="s">
        <v>32</v>
      </c>
      <c r="C406" s="347"/>
      <c r="D406" s="355"/>
      <c r="E406" s="355"/>
      <c r="F406" s="356"/>
      <c r="G406" s="555"/>
      <c r="H406" s="555"/>
      <c r="I406" s="348" t="s">
        <v>33</v>
      </c>
      <c r="J406" s="349"/>
      <c r="K406" s="340" t="str">
        <f>IF(J406&gt;0,VLOOKUP(J406,女子登録情報!$J$1:$K$22,2,0),"")</f>
        <v/>
      </c>
      <c r="L406" s="350" t="s">
        <v>34</v>
      </c>
      <c r="M406" s="351"/>
      <c r="N406" s="341" t="str">
        <f t="shared" si="1823"/>
        <v/>
      </c>
      <c r="O406" s="352"/>
      <c r="P406" s="567"/>
      <c r="Q406" s="568"/>
      <c r="R406" s="569"/>
      <c r="S406" s="558"/>
      <c r="T406" s="561"/>
      <c r="W406" s="168">
        <f t="shared" si="1842"/>
        <v>0</v>
      </c>
      <c r="X406" s="447"/>
      <c r="Y406" s="145" t="str">
        <f t="shared" si="1825"/>
        <v/>
      </c>
      <c r="Z406" s="145" t="str">
        <f t="shared" si="1826"/>
        <v/>
      </c>
      <c r="AA406" s="145" t="str">
        <f t="shared" si="1827"/>
        <v/>
      </c>
      <c r="AB406" s="145" t="str">
        <f t="shared" si="1828"/>
        <v/>
      </c>
      <c r="AC406" s="178">
        <f t="shared" si="1843"/>
        <v>0</v>
      </c>
      <c r="AD406" s="178" t="str">
        <f t="shared" si="1888"/>
        <v/>
      </c>
      <c r="AE406" s="145" t="str">
        <f t="shared" si="1845"/>
        <v/>
      </c>
      <c r="AF406" s="145" t="str">
        <f t="shared" si="1846"/>
        <v/>
      </c>
      <c r="AG406" s="182" t="str">
        <f t="shared" si="1847"/>
        <v/>
      </c>
      <c r="AH406" s="164">
        <f t="shared" si="1848"/>
        <v>0</v>
      </c>
      <c r="AJ406" s="164">
        <f t="shared" si="1849"/>
        <v>0</v>
      </c>
      <c r="AK406" s="164" t="str">
        <f t="shared" si="1850"/>
        <v>00000</v>
      </c>
      <c r="AL406" s="188" t="str">
        <f t="shared" si="1851"/>
        <v>0秒0</v>
      </c>
      <c r="AM406" s="189">
        <f t="shared" si="1852"/>
        <v>0</v>
      </c>
      <c r="AN406" s="189" t="str">
        <f t="shared" si="1853"/>
        <v>0</v>
      </c>
      <c r="AO406" s="189" t="str">
        <f t="shared" si="1854"/>
        <v>0</v>
      </c>
      <c r="AP406" s="189" t="str">
        <f t="shared" si="1855"/>
        <v>0m</v>
      </c>
      <c r="AQ406" s="189" t="str">
        <f t="shared" si="1856"/>
        <v>点</v>
      </c>
      <c r="AR406" s="164">
        <f t="shared" si="1857"/>
        <v>0</v>
      </c>
      <c r="AS406" s="144" t="str">
        <f t="shared" si="1858"/>
        <v/>
      </c>
      <c r="AT406" s="164">
        <f t="shared" si="1859"/>
        <v>0</v>
      </c>
      <c r="AU406" s="164">
        <f t="shared" si="1860"/>
        <v>0</v>
      </c>
      <c r="AV406" s="164">
        <f t="shared" si="1861"/>
        <v>0</v>
      </c>
      <c r="AW406" s="459"/>
      <c r="AX406" s="459"/>
      <c r="AY406" s="456"/>
      <c r="AZ406" s="576"/>
      <c r="BA406" s="145" t="str">
        <f t="shared" si="1830"/>
        <v/>
      </c>
      <c r="BB406" s="145" t="str">
        <f t="shared" si="1831"/>
        <v/>
      </c>
      <c r="BC406" s="145" t="str">
        <f t="shared" si="1832"/>
        <v/>
      </c>
      <c r="BD406" s="203" t="str">
        <f>IF(J406="","",COUNTIF($BC$14:BC406,BC406))</f>
        <v/>
      </c>
      <c r="BE406" s="1" t="str">
        <f t="shared" si="1862"/>
        <v/>
      </c>
      <c r="BF406" s="447"/>
      <c r="BG406" s="447"/>
      <c r="BH406" s="447"/>
      <c r="BI406" s="447"/>
      <c r="BJ406" s="447"/>
      <c r="BK406" s="450"/>
      <c r="BL406" s="447"/>
      <c r="BM406" s="447"/>
      <c r="BP406" s="450"/>
      <c r="BQ406" s="447"/>
      <c r="BR406" s="447"/>
      <c r="BS406" s="447"/>
      <c r="BT406" s="447"/>
      <c r="BU406" s="447"/>
      <c r="BV406" s="447"/>
    </row>
    <row r="407" spans="1:74" s="1" customFormat="1" ht="18" customHeight="1" thickTop="1" thickBot="1">
      <c r="A407" s="522">
        <v>132</v>
      </c>
      <c r="B407" s="570" t="s">
        <v>1224</v>
      </c>
      <c r="C407" s="572"/>
      <c r="D407" s="572" t="str">
        <f>IF(C407&gt;0,VLOOKUP(C407,女子登録情報!$A$1:$H$2000,3,0),"")</f>
        <v/>
      </c>
      <c r="E407" s="572" t="str">
        <f>IF(C407&gt;0,VLOOKUP(C407,女子登録情報!$A$1:$H$2000,4,0),"")</f>
        <v/>
      </c>
      <c r="F407" s="337" t="str">
        <f>IF(C407&gt;0,VLOOKUP(C407,女子登録情報!$A$1:$H$2000,8,0),"")</f>
        <v/>
      </c>
      <c r="G407" s="553" t="e">
        <f>IF(F408&gt;0,VLOOKUP(F408,女子登録情報!$M$2:$N$48,2,0),"")</f>
        <v>#N/A</v>
      </c>
      <c r="H407" s="553" t="str">
        <f t="shared" ref="H407" si="1889">IF(C407&gt;0,TEXT(C407,"100000000"),"000000000")</f>
        <v>000000000</v>
      </c>
      <c r="I407" s="338" t="s">
        <v>26</v>
      </c>
      <c r="J407" s="339"/>
      <c r="K407" s="340" t="str">
        <f>IF(J407&gt;0,VLOOKUP(J407,女子登録情報!$J$1:$K$22,2,0),"")</f>
        <v/>
      </c>
      <c r="L407" s="338" t="s">
        <v>29</v>
      </c>
      <c r="M407" s="185"/>
      <c r="N407" s="341" t="str">
        <f t="shared" si="1823"/>
        <v/>
      </c>
      <c r="O407" s="342"/>
      <c r="P407" s="540"/>
      <c r="Q407" s="541"/>
      <c r="R407" s="542"/>
      <c r="S407" s="556"/>
      <c r="T407" s="559"/>
      <c r="W407" s="168">
        <f t="shared" si="1842"/>
        <v>0</v>
      </c>
      <c r="X407" s="447" t="str">
        <f t="shared" ref="X407" si="1890">IF(C407="","",C407)</f>
        <v/>
      </c>
      <c r="Y407" s="145" t="str">
        <f t="shared" si="1825"/>
        <v/>
      </c>
      <c r="Z407" s="145" t="str">
        <f t="shared" si="1826"/>
        <v/>
      </c>
      <c r="AA407" s="145" t="str">
        <f t="shared" si="1827"/>
        <v/>
      </c>
      <c r="AB407" s="145" t="str">
        <f t="shared" si="1828"/>
        <v/>
      </c>
      <c r="AC407" s="178">
        <f t="shared" si="1843"/>
        <v>0</v>
      </c>
      <c r="AD407" s="178" t="str">
        <f t="shared" ref="AD407" si="1891">IF(D407="","",D407)</f>
        <v/>
      </c>
      <c r="AE407" s="145" t="str">
        <f t="shared" si="1845"/>
        <v/>
      </c>
      <c r="AF407" s="145" t="str">
        <f t="shared" si="1846"/>
        <v/>
      </c>
      <c r="AG407" s="182" t="str">
        <f t="shared" si="1847"/>
        <v/>
      </c>
      <c r="AH407" s="164">
        <f t="shared" si="1848"/>
        <v>0</v>
      </c>
      <c r="AJ407" s="164">
        <f t="shared" si="1849"/>
        <v>0</v>
      </c>
      <c r="AK407" s="164" t="str">
        <f t="shared" si="1850"/>
        <v>00000</v>
      </c>
      <c r="AL407" s="188" t="str">
        <f t="shared" si="1851"/>
        <v>0秒0</v>
      </c>
      <c r="AM407" s="189">
        <f t="shared" si="1852"/>
        <v>0</v>
      </c>
      <c r="AN407" s="189" t="str">
        <f t="shared" si="1853"/>
        <v>0</v>
      </c>
      <c r="AO407" s="189" t="str">
        <f t="shared" si="1854"/>
        <v>0</v>
      </c>
      <c r="AP407" s="189" t="str">
        <f t="shared" si="1855"/>
        <v>0m</v>
      </c>
      <c r="AQ407" s="189" t="str">
        <f t="shared" si="1856"/>
        <v>点</v>
      </c>
      <c r="AR407" s="164">
        <f t="shared" si="1857"/>
        <v>0</v>
      </c>
      <c r="AS407" s="144" t="str">
        <f t="shared" si="1858"/>
        <v/>
      </c>
      <c r="AT407" s="164">
        <f t="shared" si="1859"/>
        <v>0</v>
      </c>
      <c r="AU407" s="164">
        <f t="shared" si="1860"/>
        <v>0</v>
      </c>
      <c r="AV407" s="164">
        <f t="shared" si="1861"/>
        <v>0</v>
      </c>
      <c r="AW407" s="457">
        <f>IF(S407="",0,COUNTA($S$14:S409))</f>
        <v>0</v>
      </c>
      <c r="AX407" s="457">
        <f>IF(T407="",0,COUNTA($T$14:T409))</f>
        <v>0</v>
      </c>
      <c r="AY407" s="454">
        <f>IF(OR($K407="20200",$K408="20200",$K409="20200"),COUNTIF($K$14:K409,"20200"),0)</f>
        <v>0</v>
      </c>
      <c r="AZ407" s="574">
        <f>IF($AY407=0,0,INDEX($M407:$M409,MATCH("20200",$K407:$K409,0),1))</f>
        <v>0</v>
      </c>
      <c r="BA407" s="145" t="str">
        <f t="shared" si="1830"/>
        <v/>
      </c>
      <c r="BB407" s="145" t="str">
        <f t="shared" si="1831"/>
        <v/>
      </c>
      <c r="BC407" s="145" t="str">
        <f t="shared" si="1832"/>
        <v/>
      </c>
      <c r="BD407" s="203" t="str">
        <f>IF(J407="","",COUNTIF($BC$14:BC407,BC407))</f>
        <v/>
      </c>
      <c r="BE407" s="1" t="str">
        <f t="shared" si="1862"/>
        <v/>
      </c>
      <c r="BF407" s="447" t="str">
        <f>IF(D407="","",COUNTIF($AD$14:AD407,AD407))</f>
        <v/>
      </c>
      <c r="BG407" s="447">
        <f t="shared" ref="BG407" si="1892">IF(BF407=1,BF407,0)</f>
        <v>0</v>
      </c>
      <c r="BH407" s="447" t="str">
        <f t="shared" ref="BH407:BJ407" si="1893">IF(D407="","",$BL407)</f>
        <v/>
      </c>
      <c r="BI407" s="447" t="str">
        <f t="shared" si="1893"/>
        <v/>
      </c>
      <c r="BJ407" s="447" t="str">
        <f t="shared" si="1893"/>
        <v/>
      </c>
      <c r="BK407" s="448" t="str">
        <f t="shared" ref="BK407" si="1894">IFERROR(IF(G407="","",BL407),"")</f>
        <v/>
      </c>
      <c r="BL407" s="447">
        <v>132</v>
      </c>
      <c r="BM407" s="447">
        <f t="shared" ref="BM407" si="1895">IF(C407&gt;0,"",IF(COUNTIF(BH407:BK409,BL407)=4,"",1))</f>
        <v>1</v>
      </c>
      <c r="BP407" s="448" t="str">
        <f t="shared" ref="BP407" si="1896">IF(AD407="","",IF(AND(COUNTA(J407:J409)=0,COUNTA(S407:T409)=0),1,""))</f>
        <v/>
      </c>
      <c r="BQ407" s="447">
        <f t="shared" ref="BQ407" si="1897">IF(AND($AD407="",COUNTA(S407)&gt;0),1,0)</f>
        <v>0</v>
      </c>
      <c r="BR407" s="447">
        <f t="shared" ref="BR407" si="1898">IF(AND($AD407="",COUNTA(T407)&gt;0),1,0)</f>
        <v>0</v>
      </c>
      <c r="BS407" s="447" t="str">
        <f t="shared" ref="BS407" si="1899">D407&amp;"-"&amp;S407</f>
        <v>-</v>
      </c>
      <c r="BT407" s="447" t="str">
        <f>IF(S407="","",COUNTIF($BS$14:BS407,BS407))</f>
        <v/>
      </c>
      <c r="BU407" s="447" t="str">
        <f t="shared" ref="BU407" si="1900">D407&amp;"-"&amp;T407</f>
        <v>-</v>
      </c>
      <c r="BV407" s="447" t="str">
        <f>IF(T407="","",COUNTIF($BU$14:BU407,BU407))</f>
        <v/>
      </c>
    </row>
    <row r="408" spans="1:74" s="1" customFormat="1" ht="18" customHeight="1" thickBot="1">
      <c r="A408" s="523"/>
      <c r="B408" s="571"/>
      <c r="C408" s="573"/>
      <c r="D408" s="573"/>
      <c r="E408" s="573"/>
      <c r="F408" s="343" t="str">
        <f>IF(C407&gt;0,VLOOKUP(C407,女子登録情報!$A$1:$H$2000,5,0),"")</f>
        <v/>
      </c>
      <c r="G408" s="554"/>
      <c r="H408" s="554"/>
      <c r="I408" s="344" t="s">
        <v>30</v>
      </c>
      <c r="J408" s="339"/>
      <c r="K408" s="340" t="str">
        <f>IF(J408&gt;0,VLOOKUP(J408,女子登録情報!$J$1:$K$22,2,0),"")</f>
        <v/>
      </c>
      <c r="L408" s="344" t="s">
        <v>31</v>
      </c>
      <c r="M408" s="345"/>
      <c r="N408" s="341" t="str">
        <f t="shared" si="1823"/>
        <v/>
      </c>
      <c r="O408" s="342"/>
      <c r="P408" s="562"/>
      <c r="Q408" s="563"/>
      <c r="R408" s="564"/>
      <c r="S408" s="557"/>
      <c r="T408" s="560"/>
      <c r="W408" s="168">
        <f t="shared" si="1842"/>
        <v>0</v>
      </c>
      <c r="X408" s="447"/>
      <c r="Y408" s="145" t="str">
        <f t="shared" si="1825"/>
        <v/>
      </c>
      <c r="Z408" s="145" t="str">
        <f t="shared" si="1826"/>
        <v/>
      </c>
      <c r="AA408" s="145" t="str">
        <f t="shared" si="1827"/>
        <v/>
      </c>
      <c r="AB408" s="145" t="str">
        <f t="shared" si="1828"/>
        <v/>
      </c>
      <c r="AC408" s="178">
        <f t="shared" si="1843"/>
        <v>0</v>
      </c>
      <c r="AD408" s="178" t="str">
        <f t="shared" ref="AD408:AD409" si="1901">AD407</f>
        <v/>
      </c>
      <c r="AE408" s="145" t="str">
        <f t="shared" si="1845"/>
        <v/>
      </c>
      <c r="AF408" s="145" t="str">
        <f t="shared" si="1846"/>
        <v/>
      </c>
      <c r="AG408" s="182" t="str">
        <f t="shared" si="1847"/>
        <v/>
      </c>
      <c r="AH408" s="164">
        <f t="shared" si="1848"/>
        <v>0</v>
      </c>
      <c r="AJ408" s="164">
        <f t="shared" si="1849"/>
        <v>0</v>
      </c>
      <c r="AK408" s="164" t="str">
        <f t="shared" si="1850"/>
        <v>00000</v>
      </c>
      <c r="AL408" s="188" t="str">
        <f t="shared" si="1851"/>
        <v>0秒0</v>
      </c>
      <c r="AM408" s="189">
        <f t="shared" si="1852"/>
        <v>0</v>
      </c>
      <c r="AN408" s="189" t="str">
        <f t="shared" si="1853"/>
        <v>0</v>
      </c>
      <c r="AO408" s="189" t="str">
        <f t="shared" si="1854"/>
        <v>0</v>
      </c>
      <c r="AP408" s="189" t="str">
        <f t="shared" si="1855"/>
        <v>0m</v>
      </c>
      <c r="AQ408" s="189" t="str">
        <f t="shared" si="1856"/>
        <v>点</v>
      </c>
      <c r="AR408" s="164">
        <f t="shared" si="1857"/>
        <v>0</v>
      </c>
      <c r="AS408" s="144" t="str">
        <f t="shared" si="1858"/>
        <v/>
      </c>
      <c r="AT408" s="164">
        <f t="shared" si="1859"/>
        <v>0</v>
      </c>
      <c r="AU408" s="164">
        <f t="shared" si="1860"/>
        <v>0</v>
      </c>
      <c r="AV408" s="164">
        <f t="shared" si="1861"/>
        <v>0</v>
      </c>
      <c r="AW408" s="458"/>
      <c r="AX408" s="458"/>
      <c r="AY408" s="455"/>
      <c r="AZ408" s="575"/>
      <c r="BA408" s="145" t="str">
        <f t="shared" si="1830"/>
        <v/>
      </c>
      <c r="BB408" s="145" t="str">
        <f t="shared" si="1831"/>
        <v/>
      </c>
      <c r="BC408" s="145" t="str">
        <f t="shared" si="1832"/>
        <v/>
      </c>
      <c r="BD408" s="203" t="str">
        <f>IF(J408="","",COUNTIF($BC$14:BC408,BC408))</f>
        <v/>
      </c>
      <c r="BE408" s="1" t="str">
        <f t="shared" si="1862"/>
        <v/>
      </c>
      <c r="BF408" s="447"/>
      <c r="BG408" s="447"/>
      <c r="BH408" s="447"/>
      <c r="BI408" s="447"/>
      <c r="BJ408" s="447"/>
      <c r="BK408" s="449"/>
      <c r="BL408" s="447"/>
      <c r="BM408" s="447"/>
      <c r="BP408" s="449"/>
      <c r="BQ408" s="447"/>
      <c r="BR408" s="447"/>
      <c r="BS408" s="447"/>
      <c r="BT408" s="447"/>
      <c r="BU408" s="447"/>
      <c r="BV408" s="447"/>
    </row>
    <row r="409" spans="1:74" s="1" customFormat="1" ht="18" customHeight="1" thickBot="1">
      <c r="A409" s="524"/>
      <c r="B409" s="346" t="s">
        <v>32</v>
      </c>
      <c r="C409" s="347"/>
      <c r="D409" s="355"/>
      <c r="E409" s="355"/>
      <c r="F409" s="356"/>
      <c r="G409" s="555"/>
      <c r="H409" s="555"/>
      <c r="I409" s="348" t="s">
        <v>33</v>
      </c>
      <c r="J409" s="349"/>
      <c r="K409" s="340" t="str">
        <f>IF(J409&gt;0,VLOOKUP(J409,女子登録情報!$J$1:$K$22,2,0),"")</f>
        <v/>
      </c>
      <c r="L409" s="350" t="s">
        <v>34</v>
      </c>
      <c r="M409" s="351"/>
      <c r="N409" s="341" t="str">
        <f t="shared" si="1823"/>
        <v/>
      </c>
      <c r="O409" s="352"/>
      <c r="P409" s="567"/>
      <c r="Q409" s="568"/>
      <c r="R409" s="569"/>
      <c r="S409" s="558"/>
      <c r="T409" s="561"/>
      <c r="W409" s="168">
        <f t="shared" si="1842"/>
        <v>0</v>
      </c>
      <c r="X409" s="447"/>
      <c r="Y409" s="145" t="str">
        <f t="shared" si="1825"/>
        <v/>
      </c>
      <c r="Z409" s="145" t="str">
        <f t="shared" si="1826"/>
        <v/>
      </c>
      <c r="AA409" s="145" t="str">
        <f t="shared" si="1827"/>
        <v/>
      </c>
      <c r="AB409" s="145" t="str">
        <f t="shared" si="1828"/>
        <v/>
      </c>
      <c r="AC409" s="178">
        <f t="shared" si="1843"/>
        <v>0</v>
      </c>
      <c r="AD409" s="178" t="str">
        <f t="shared" si="1901"/>
        <v/>
      </c>
      <c r="AE409" s="145" t="str">
        <f t="shared" si="1845"/>
        <v/>
      </c>
      <c r="AF409" s="145" t="str">
        <f t="shared" si="1846"/>
        <v/>
      </c>
      <c r="AG409" s="182" t="str">
        <f t="shared" si="1847"/>
        <v/>
      </c>
      <c r="AH409" s="164">
        <f t="shared" si="1848"/>
        <v>0</v>
      </c>
      <c r="AJ409" s="164">
        <f t="shared" si="1849"/>
        <v>0</v>
      </c>
      <c r="AK409" s="164" t="str">
        <f t="shared" si="1850"/>
        <v>00000</v>
      </c>
      <c r="AL409" s="188" t="str">
        <f t="shared" si="1851"/>
        <v>0秒0</v>
      </c>
      <c r="AM409" s="189">
        <f t="shared" si="1852"/>
        <v>0</v>
      </c>
      <c r="AN409" s="189" t="str">
        <f t="shared" si="1853"/>
        <v>0</v>
      </c>
      <c r="AO409" s="189" t="str">
        <f t="shared" si="1854"/>
        <v>0</v>
      </c>
      <c r="AP409" s="189" t="str">
        <f t="shared" si="1855"/>
        <v>0m</v>
      </c>
      <c r="AQ409" s="189" t="str">
        <f t="shared" si="1856"/>
        <v>点</v>
      </c>
      <c r="AR409" s="164">
        <f t="shared" si="1857"/>
        <v>0</v>
      </c>
      <c r="AS409" s="144" t="str">
        <f t="shared" si="1858"/>
        <v/>
      </c>
      <c r="AT409" s="164">
        <f t="shared" si="1859"/>
        <v>0</v>
      </c>
      <c r="AU409" s="164">
        <f t="shared" si="1860"/>
        <v>0</v>
      </c>
      <c r="AV409" s="164">
        <f t="shared" si="1861"/>
        <v>0</v>
      </c>
      <c r="AW409" s="459"/>
      <c r="AX409" s="459"/>
      <c r="AY409" s="456"/>
      <c r="AZ409" s="576"/>
      <c r="BA409" s="145" t="str">
        <f t="shared" si="1830"/>
        <v/>
      </c>
      <c r="BB409" s="145" t="str">
        <f t="shared" si="1831"/>
        <v/>
      </c>
      <c r="BC409" s="145" t="str">
        <f t="shared" si="1832"/>
        <v/>
      </c>
      <c r="BD409" s="203" t="str">
        <f>IF(J409="","",COUNTIF($BC$14:BC409,BC409))</f>
        <v/>
      </c>
      <c r="BE409" s="1" t="str">
        <f t="shared" si="1862"/>
        <v/>
      </c>
      <c r="BF409" s="447"/>
      <c r="BG409" s="447"/>
      <c r="BH409" s="447"/>
      <c r="BI409" s="447"/>
      <c r="BJ409" s="447"/>
      <c r="BK409" s="450"/>
      <c r="BL409" s="447"/>
      <c r="BM409" s="447"/>
      <c r="BP409" s="450"/>
      <c r="BQ409" s="447"/>
      <c r="BR409" s="447"/>
      <c r="BS409" s="447"/>
      <c r="BT409" s="447"/>
      <c r="BU409" s="447"/>
      <c r="BV409" s="447"/>
    </row>
    <row r="410" spans="1:74" s="1" customFormat="1" ht="18" customHeight="1" thickTop="1" thickBot="1">
      <c r="A410" s="522">
        <v>133</v>
      </c>
      <c r="B410" s="570" t="s">
        <v>1224</v>
      </c>
      <c r="C410" s="572"/>
      <c r="D410" s="572" t="str">
        <f>IF(C410&gt;0,VLOOKUP(C410,女子登録情報!$A$1:$H$2000,3,0),"")</f>
        <v/>
      </c>
      <c r="E410" s="572" t="str">
        <f>IF(C410&gt;0,VLOOKUP(C410,女子登録情報!$A$1:$H$2000,4,0),"")</f>
        <v/>
      </c>
      <c r="F410" s="337" t="str">
        <f>IF(C410&gt;0,VLOOKUP(C410,女子登録情報!$A$1:$H$2000,8,0),"")</f>
        <v/>
      </c>
      <c r="G410" s="553" t="e">
        <f>IF(F411&gt;0,VLOOKUP(F411,女子登録情報!$M$2:$N$48,2,0),"")</f>
        <v>#N/A</v>
      </c>
      <c r="H410" s="553" t="str">
        <f t="shared" ref="H410" si="1902">IF(C410&gt;0,TEXT(C410,"100000000"),"000000000")</f>
        <v>000000000</v>
      </c>
      <c r="I410" s="338" t="s">
        <v>26</v>
      </c>
      <c r="J410" s="339"/>
      <c r="K410" s="340" t="str">
        <f>IF(J410&gt;0,VLOOKUP(J410,女子登録情報!$J$1:$K$22,2,0),"")</f>
        <v/>
      </c>
      <c r="L410" s="338" t="s">
        <v>29</v>
      </c>
      <c r="M410" s="185"/>
      <c r="N410" s="341" t="str">
        <f t="shared" si="1823"/>
        <v/>
      </c>
      <c r="O410" s="342"/>
      <c r="P410" s="540"/>
      <c r="Q410" s="541"/>
      <c r="R410" s="542"/>
      <c r="S410" s="556"/>
      <c r="T410" s="559"/>
      <c r="W410" s="168">
        <f t="shared" si="1842"/>
        <v>0</v>
      </c>
      <c r="X410" s="447" t="str">
        <f t="shared" ref="X410" si="1903">IF(C410="","",C410)</f>
        <v/>
      </c>
      <c r="Y410" s="145" t="str">
        <f t="shared" si="1825"/>
        <v/>
      </c>
      <c r="Z410" s="145" t="str">
        <f t="shared" si="1826"/>
        <v/>
      </c>
      <c r="AA410" s="145" t="str">
        <f t="shared" si="1827"/>
        <v/>
      </c>
      <c r="AB410" s="145" t="str">
        <f t="shared" si="1828"/>
        <v/>
      </c>
      <c r="AC410" s="178">
        <f t="shared" si="1843"/>
        <v>0</v>
      </c>
      <c r="AD410" s="178" t="str">
        <f t="shared" ref="AD410" si="1904">IF(D410="","",D410)</f>
        <v/>
      </c>
      <c r="AE410" s="145" t="str">
        <f t="shared" si="1845"/>
        <v/>
      </c>
      <c r="AF410" s="145" t="str">
        <f t="shared" si="1846"/>
        <v/>
      </c>
      <c r="AG410" s="182" t="str">
        <f t="shared" si="1847"/>
        <v/>
      </c>
      <c r="AH410" s="164">
        <f t="shared" si="1848"/>
        <v>0</v>
      </c>
      <c r="AJ410" s="164">
        <f t="shared" si="1849"/>
        <v>0</v>
      </c>
      <c r="AK410" s="164" t="str">
        <f t="shared" si="1850"/>
        <v>00000</v>
      </c>
      <c r="AL410" s="188" t="str">
        <f t="shared" si="1851"/>
        <v>0秒0</v>
      </c>
      <c r="AM410" s="189">
        <f t="shared" si="1852"/>
        <v>0</v>
      </c>
      <c r="AN410" s="189" t="str">
        <f t="shared" si="1853"/>
        <v>0</v>
      </c>
      <c r="AO410" s="189" t="str">
        <f t="shared" si="1854"/>
        <v>0</v>
      </c>
      <c r="AP410" s="189" t="str">
        <f t="shared" si="1855"/>
        <v>0m</v>
      </c>
      <c r="AQ410" s="189" t="str">
        <f t="shared" si="1856"/>
        <v>点</v>
      </c>
      <c r="AR410" s="164">
        <f t="shared" si="1857"/>
        <v>0</v>
      </c>
      <c r="AS410" s="144" t="str">
        <f t="shared" si="1858"/>
        <v/>
      </c>
      <c r="AT410" s="164">
        <f t="shared" si="1859"/>
        <v>0</v>
      </c>
      <c r="AU410" s="164">
        <f t="shared" si="1860"/>
        <v>0</v>
      </c>
      <c r="AV410" s="164">
        <f t="shared" si="1861"/>
        <v>0</v>
      </c>
      <c r="AW410" s="457">
        <f>IF(S410="",0,COUNTA($S$14:S412))</f>
        <v>0</v>
      </c>
      <c r="AX410" s="457">
        <f>IF(T410="",0,COUNTA($T$14:T412))</f>
        <v>0</v>
      </c>
      <c r="AY410" s="454">
        <f>IF(OR($K410="20200",$K411="20200",$K412="20200"),COUNTIF($K$14:K412,"20200"),0)</f>
        <v>0</v>
      </c>
      <c r="AZ410" s="574">
        <f>IF($AY410=0,0,INDEX($M410:$M412,MATCH("20200",$K410:$K412,0),1))</f>
        <v>0</v>
      </c>
      <c r="BA410" s="145" t="str">
        <f t="shared" si="1830"/>
        <v/>
      </c>
      <c r="BB410" s="145" t="str">
        <f t="shared" si="1831"/>
        <v/>
      </c>
      <c r="BC410" s="145" t="str">
        <f t="shared" si="1832"/>
        <v/>
      </c>
      <c r="BD410" s="203" t="str">
        <f>IF(J410="","",COUNTIF($BC$14:BC410,BC410))</f>
        <v/>
      </c>
      <c r="BE410" s="1" t="str">
        <f t="shared" si="1862"/>
        <v/>
      </c>
      <c r="BF410" s="447" t="str">
        <f>IF(D410="","",COUNTIF($AD$14:AD410,AD410))</f>
        <v/>
      </c>
      <c r="BG410" s="447">
        <f t="shared" ref="BG410" si="1905">IF(BF410=1,BF410,0)</f>
        <v>0</v>
      </c>
      <c r="BH410" s="447" t="str">
        <f t="shared" ref="BH410:BJ410" si="1906">IF(D410="","",$BL410)</f>
        <v/>
      </c>
      <c r="BI410" s="447" t="str">
        <f t="shared" si="1906"/>
        <v/>
      </c>
      <c r="BJ410" s="447" t="str">
        <f t="shared" si="1906"/>
        <v/>
      </c>
      <c r="BK410" s="448" t="str">
        <f t="shared" ref="BK410" si="1907">IFERROR(IF(G410="","",BL410),"")</f>
        <v/>
      </c>
      <c r="BL410" s="447">
        <v>133</v>
      </c>
      <c r="BM410" s="447">
        <f t="shared" ref="BM410" si="1908">IF(C410&gt;0,"",IF(COUNTIF(BH410:BK412,BL410)=4,"",1))</f>
        <v>1</v>
      </c>
      <c r="BP410" s="448" t="str">
        <f t="shared" ref="BP410" si="1909">IF(AD410="","",IF(AND(COUNTA(J410:J412)=0,COUNTA(S410:T412)=0),1,""))</f>
        <v/>
      </c>
      <c r="BQ410" s="447">
        <f t="shared" ref="BQ410" si="1910">IF(AND($AD410="",COUNTA(S410)&gt;0),1,0)</f>
        <v>0</v>
      </c>
      <c r="BR410" s="447">
        <f t="shared" ref="BR410" si="1911">IF(AND($AD410="",COUNTA(T410)&gt;0),1,0)</f>
        <v>0</v>
      </c>
      <c r="BS410" s="447" t="str">
        <f t="shared" ref="BS410" si="1912">D410&amp;"-"&amp;S410</f>
        <v>-</v>
      </c>
      <c r="BT410" s="447" t="str">
        <f>IF(S410="","",COUNTIF($BS$14:BS410,BS410))</f>
        <v/>
      </c>
      <c r="BU410" s="447" t="str">
        <f t="shared" ref="BU410" si="1913">D410&amp;"-"&amp;T410</f>
        <v>-</v>
      </c>
      <c r="BV410" s="447" t="str">
        <f>IF(T410="","",COUNTIF($BU$14:BU410,BU410))</f>
        <v/>
      </c>
    </row>
    <row r="411" spans="1:74" s="1" customFormat="1" ht="18" customHeight="1" thickBot="1">
      <c r="A411" s="523"/>
      <c r="B411" s="571"/>
      <c r="C411" s="573"/>
      <c r="D411" s="573"/>
      <c r="E411" s="573"/>
      <c r="F411" s="343" t="str">
        <f>IF(C410&gt;0,VLOOKUP(C410,女子登録情報!$A$1:$H$2000,5,0),"")</f>
        <v/>
      </c>
      <c r="G411" s="554"/>
      <c r="H411" s="554"/>
      <c r="I411" s="344" t="s">
        <v>30</v>
      </c>
      <c r="J411" s="339"/>
      <c r="K411" s="340" t="str">
        <f>IF(J411&gt;0,VLOOKUP(J411,女子登録情報!$J$1:$K$22,2,0),"")</f>
        <v/>
      </c>
      <c r="L411" s="344" t="s">
        <v>31</v>
      </c>
      <c r="M411" s="345"/>
      <c r="N411" s="341" t="str">
        <f t="shared" si="1823"/>
        <v/>
      </c>
      <c r="O411" s="342"/>
      <c r="P411" s="562"/>
      <c r="Q411" s="563"/>
      <c r="R411" s="564"/>
      <c r="S411" s="557"/>
      <c r="T411" s="560"/>
      <c r="W411" s="168">
        <f t="shared" si="1842"/>
        <v>0</v>
      </c>
      <c r="X411" s="447"/>
      <c r="Y411" s="145" t="str">
        <f t="shared" si="1825"/>
        <v/>
      </c>
      <c r="Z411" s="145" t="str">
        <f t="shared" si="1826"/>
        <v/>
      </c>
      <c r="AA411" s="145" t="str">
        <f t="shared" si="1827"/>
        <v/>
      </c>
      <c r="AB411" s="145" t="str">
        <f t="shared" si="1828"/>
        <v/>
      </c>
      <c r="AC411" s="178">
        <f t="shared" si="1843"/>
        <v>0</v>
      </c>
      <c r="AD411" s="178" t="str">
        <f t="shared" ref="AD411:AD412" si="1914">AD410</f>
        <v/>
      </c>
      <c r="AE411" s="145" t="str">
        <f t="shared" si="1845"/>
        <v/>
      </c>
      <c r="AF411" s="145" t="str">
        <f t="shared" si="1846"/>
        <v/>
      </c>
      <c r="AG411" s="182" t="str">
        <f t="shared" si="1847"/>
        <v/>
      </c>
      <c r="AH411" s="164">
        <f t="shared" si="1848"/>
        <v>0</v>
      </c>
      <c r="AJ411" s="164">
        <f t="shared" si="1849"/>
        <v>0</v>
      </c>
      <c r="AK411" s="164" t="str">
        <f t="shared" si="1850"/>
        <v>00000</v>
      </c>
      <c r="AL411" s="188" t="str">
        <f t="shared" si="1851"/>
        <v>0秒0</v>
      </c>
      <c r="AM411" s="189">
        <f t="shared" si="1852"/>
        <v>0</v>
      </c>
      <c r="AN411" s="189" t="str">
        <f t="shared" si="1853"/>
        <v>0</v>
      </c>
      <c r="AO411" s="189" t="str">
        <f t="shared" si="1854"/>
        <v>0</v>
      </c>
      <c r="AP411" s="189" t="str">
        <f t="shared" si="1855"/>
        <v>0m</v>
      </c>
      <c r="AQ411" s="189" t="str">
        <f t="shared" si="1856"/>
        <v>点</v>
      </c>
      <c r="AR411" s="164">
        <f t="shared" si="1857"/>
        <v>0</v>
      </c>
      <c r="AS411" s="144" t="str">
        <f t="shared" si="1858"/>
        <v/>
      </c>
      <c r="AT411" s="164">
        <f t="shared" si="1859"/>
        <v>0</v>
      </c>
      <c r="AU411" s="164">
        <f t="shared" si="1860"/>
        <v>0</v>
      </c>
      <c r="AV411" s="164">
        <f t="shared" si="1861"/>
        <v>0</v>
      </c>
      <c r="AW411" s="458"/>
      <c r="AX411" s="458"/>
      <c r="AY411" s="455"/>
      <c r="AZ411" s="575"/>
      <c r="BA411" s="145" t="str">
        <f t="shared" si="1830"/>
        <v/>
      </c>
      <c r="BB411" s="145" t="str">
        <f t="shared" si="1831"/>
        <v/>
      </c>
      <c r="BC411" s="145" t="str">
        <f t="shared" si="1832"/>
        <v/>
      </c>
      <c r="BD411" s="203" t="str">
        <f>IF(J411="","",COUNTIF($BC$14:BC411,BC411))</f>
        <v/>
      </c>
      <c r="BE411" s="1" t="str">
        <f t="shared" si="1862"/>
        <v/>
      </c>
      <c r="BF411" s="447"/>
      <c r="BG411" s="447"/>
      <c r="BH411" s="447"/>
      <c r="BI411" s="447"/>
      <c r="BJ411" s="447"/>
      <c r="BK411" s="449"/>
      <c r="BL411" s="447"/>
      <c r="BM411" s="447"/>
      <c r="BP411" s="449"/>
      <c r="BQ411" s="447"/>
      <c r="BR411" s="447"/>
      <c r="BS411" s="447"/>
      <c r="BT411" s="447"/>
      <c r="BU411" s="447"/>
      <c r="BV411" s="447"/>
    </row>
    <row r="412" spans="1:74" s="1" customFormat="1" ht="18" customHeight="1" thickBot="1">
      <c r="A412" s="524"/>
      <c r="B412" s="346" t="s">
        <v>32</v>
      </c>
      <c r="C412" s="347"/>
      <c r="D412" s="355"/>
      <c r="E412" s="355"/>
      <c r="F412" s="356"/>
      <c r="G412" s="555"/>
      <c r="H412" s="555"/>
      <c r="I412" s="348" t="s">
        <v>33</v>
      </c>
      <c r="J412" s="349"/>
      <c r="K412" s="340" t="str">
        <f>IF(J412&gt;0,VLOOKUP(J412,女子登録情報!$J$1:$K$22,2,0),"")</f>
        <v/>
      </c>
      <c r="L412" s="350" t="s">
        <v>34</v>
      </c>
      <c r="M412" s="351"/>
      <c r="N412" s="341" t="str">
        <f t="shared" si="1823"/>
        <v/>
      </c>
      <c r="O412" s="352"/>
      <c r="P412" s="567"/>
      <c r="Q412" s="568"/>
      <c r="R412" s="569"/>
      <c r="S412" s="558"/>
      <c r="T412" s="561"/>
      <c r="W412" s="168">
        <f t="shared" si="1842"/>
        <v>0</v>
      </c>
      <c r="X412" s="447"/>
      <c r="Y412" s="145" t="str">
        <f t="shared" si="1825"/>
        <v/>
      </c>
      <c r="Z412" s="145" t="str">
        <f t="shared" si="1826"/>
        <v/>
      </c>
      <c r="AA412" s="145" t="str">
        <f t="shared" si="1827"/>
        <v/>
      </c>
      <c r="AB412" s="145" t="str">
        <f t="shared" si="1828"/>
        <v/>
      </c>
      <c r="AC412" s="178">
        <f t="shared" si="1843"/>
        <v>0</v>
      </c>
      <c r="AD412" s="178" t="str">
        <f t="shared" si="1914"/>
        <v/>
      </c>
      <c r="AE412" s="145" t="str">
        <f t="shared" si="1845"/>
        <v/>
      </c>
      <c r="AF412" s="145" t="str">
        <f t="shared" si="1846"/>
        <v/>
      </c>
      <c r="AG412" s="182" t="str">
        <f t="shared" si="1847"/>
        <v/>
      </c>
      <c r="AH412" s="164">
        <f t="shared" si="1848"/>
        <v>0</v>
      </c>
      <c r="AJ412" s="164">
        <f t="shared" si="1849"/>
        <v>0</v>
      </c>
      <c r="AK412" s="164" t="str">
        <f t="shared" si="1850"/>
        <v>00000</v>
      </c>
      <c r="AL412" s="188" t="str">
        <f t="shared" si="1851"/>
        <v>0秒0</v>
      </c>
      <c r="AM412" s="189">
        <f t="shared" si="1852"/>
        <v>0</v>
      </c>
      <c r="AN412" s="189" t="str">
        <f t="shared" si="1853"/>
        <v>0</v>
      </c>
      <c r="AO412" s="189" t="str">
        <f t="shared" si="1854"/>
        <v>0</v>
      </c>
      <c r="AP412" s="189" t="str">
        <f t="shared" si="1855"/>
        <v>0m</v>
      </c>
      <c r="AQ412" s="189" t="str">
        <f t="shared" si="1856"/>
        <v>点</v>
      </c>
      <c r="AR412" s="164">
        <f t="shared" si="1857"/>
        <v>0</v>
      </c>
      <c r="AS412" s="144" t="str">
        <f t="shared" si="1858"/>
        <v/>
      </c>
      <c r="AT412" s="164">
        <f t="shared" si="1859"/>
        <v>0</v>
      </c>
      <c r="AU412" s="164">
        <f t="shared" si="1860"/>
        <v>0</v>
      </c>
      <c r="AV412" s="164">
        <f t="shared" si="1861"/>
        <v>0</v>
      </c>
      <c r="AW412" s="459"/>
      <c r="AX412" s="459"/>
      <c r="AY412" s="456"/>
      <c r="AZ412" s="576"/>
      <c r="BA412" s="145" t="str">
        <f t="shared" si="1830"/>
        <v/>
      </c>
      <c r="BB412" s="145" t="str">
        <f t="shared" si="1831"/>
        <v/>
      </c>
      <c r="BC412" s="145" t="str">
        <f t="shared" si="1832"/>
        <v/>
      </c>
      <c r="BD412" s="203" t="str">
        <f>IF(J412="","",COUNTIF($BC$14:BC412,BC412))</f>
        <v/>
      </c>
      <c r="BE412" s="1" t="str">
        <f t="shared" si="1862"/>
        <v/>
      </c>
      <c r="BF412" s="447"/>
      <c r="BG412" s="447"/>
      <c r="BH412" s="447"/>
      <c r="BI412" s="447"/>
      <c r="BJ412" s="447"/>
      <c r="BK412" s="450"/>
      <c r="BL412" s="447"/>
      <c r="BM412" s="447"/>
      <c r="BP412" s="450"/>
      <c r="BQ412" s="447"/>
      <c r="BR412" s="447"/>
      <c r="BS412" s="447"/>
      <c r="BT412" s="447"/>
      <c r="BU412" s="447"/>
      <c r="BV412" s="447"/>
    </row>
    <row r="413" spans="1:74" s="1" customFormat="1" ht="18" customHeight="1" thickTop="1" thickBot="1">
      <c r="A413" s="522">
        <v>134</v>
      </c>
      <c r="B413" s="570" t="s">
        <v>1224</v>
      </c>
      <c r="C413" s="572"/>
      <c r="D413" s="572" t="str">
        <f>IF(C413&gt;0,VLOOKUP(C413,女子登録情報!$A$1:$H$2000,3,0),"")</f>
        <v/>
      </c>
      <c r="E413" s="572" t="str">
        <f>IF(C413&gt;0,VLOOKUP(C413,女子登録情報!$A$1:$H$2000,4,0),"")</f>
        <v/>
      </c>
      <c r="F413" s="337" t="str">
        <f>IF(C413&gt;0,VLOOKUP(C413,女子登録情報!$A$1:$H$2000,8,0),"")</f>
        <v/>
      </c>
      <c r="G413" s="553" t="e">
        <f>IF(F414&gt;0,VLOOKUP(F414,女子登録情報!$M$2:$N$48,2,0),"")</f>
        <v>#N/A</v>
      </c>
      <c r="H413" s="553" t="str">
        <f t="shared" ref="H413" si="1915">IF(C413&gt;0,TEXT(C413,"100000000"),"000000000")</f>
        <v>000000000</v>
      </c>
      <c r="I413" s="338" t="s">
        <v>26</v>
      </c>
      <c r="J413" s="339"/>
      <c r="K413" s="340" t="str">
        <f>IF(J413&gt;0,VLOOKUP(J413,女子登録情報!$J$1:$K$22,2,0),"")</f>
        <v/>
      </c>
      <c r="L413" s="338" t="s">
        <v>29</v>
      </c>
      <c r="M413" s="185"/>
      <c r="N413" s="341" t="str">
        <f t="shared" si="1823"/>
        <v/>
      </c>
      <c r="O413" s="342"/>
      <c r="P413" s="540"/>
      <c r="Q413" s="541"/>
      <c r="R413" s="542"/>
      <c r="S413" s="556"/>
      <c r="T413" s="559"/>
      <c r="W413" s="168">
        <f t="shared" si="1842"/>
        <v>0</v>
      </c>
      <c r="X413" s="447" t="str">
        <f t="shared" ref="X413" si="1916">IF(C413="","",C413)</f>
        <v/>
      </c>
      <c r="Y413" s="145" t="str">
        <f t="shared" si="1825"/>
        <v/>
      </c>
      <c r="Z413" s="145" t="str">
        <f t="shared" si="1826"/>
        <v/>
      </c>
      <c r="AA413" s="145" t="str">
        <f t="shared" si="1827"/>
        <v/>
      </c>
      <c r="AB413" s="145" t="str">
        <f t="shared" si="1828"/>
        <v/>
      </c>
      <c r="AC413" s="178">
        <f t="shared" si="1843"/>
        <v>0</v>
      </c>
      <c r="AD413" s="178" t="str">
        <f t="shared" ref="AD413" si="1917">IF(D413="","",D413)</f>
        <v/>
      </c>
      <c r="AE413" s="145" t="str">
        <f t="shared" si="1845"/>
        <v/>
      </c>
      <c r="AF413" s="145" t="str">
        <f t="shared" si="1846"/>
        <v/>
      </c>
      <c r="AG413" s="182" t="str">
        <f t="shared" si="1847"/>
        <v/>
      </c>
      <c r="AH413" s="164">
        <f t="shared" si="1848"/>
        <v>0</v>
      </c>
      <c r="AJ413" s="164">
        <f t="shared" si="1849"/>
        <v>0</v>
      </c>
      <c r="AK413" s="164" t="str">
        <f t="shared" si="1850"/>
        <v>00000</v>
      </c>
      <c r="AL413" s="188" t="str">
        <f t="shared" si="1851"/>
        <v>0秒0</v>
      </c>
      <c r="AM413" s="189">
        <f t="shared" si="1852"/>
        <v>0</v>
      </c>
      <c r="AN413" s="189" t="str">
        <f t="shared" si="1853"/>
        <v>0</v>
      </c>
      <c r="AO413" s="189" t="str">
        <f t="shared" si="1854"/>
        <v>0</v>
      </c>
      <c r="AP413" s="189" t="str">
        <f t="shared" si="1855"/>
        <v>0m</v>
      </c>
      <c r="AQ413" s="189" t="str">
        <f t="shared" si="1856"/>
        <v>点</v>
      </c>
      <c r="AR413" s="164">
        <f t="shared" si="1857"/>
        <v>0</v>
      </c>
      <c r="AS413" s="144" t="str">
        <f t="shared" si="1858"/>
        <v/>
      </c>
      <c r="AT413" s="164">
        <f t="shared" si="1859"/>
        <v>0</v>
      </c>
      <c r="AU413" s="164">
        <f t="shared" si="1860"/>
        <v>0</v>
      </c>
      <c r="AV413" s="164">
        <f t="shared" si="1861"/>
        <v>0</v>
      </c>
      <c r="AW413" s="457">
        <f>IF(S413="",0,COUNTA($S$14:S415))</f>
        <v>0</v>
      </c>
      <c r="AX413" s="457">
        <f>IF(T413="",0,COUNTA($T$14:T415))</f>
        <v>0</v>
      </c>
      <c r="AY413" s="454">
        <f>IF(OR($K413="20200",$K414="20200",$K415="20200"),COUNTIF($K$14:K415,"20200"),0)</f>
        <v>0</v>
      </c>
      <c r="AZ413" s="574">
        <f>IF($AY413=0,0,INDEX($M413:$M415,MATCH("20200",$K413:$K415,0),1))</f>
        <v>0</v>
      </c>
      <c r="BA413" s="145" t="str">
        <f t="shared" si="1830"/>
        <v/>
      </c>
      <c r="BB413" s="145" t="str">
        <f t="shared" si="1831"/>
        <v/>
      </c>
      <c r="BC413" s="145" t="str">
        <f t="shared" si="1832"/>
        <v/>
      </c>
      <c r="BD413" s="203" t="str">
        <f>IF(J413="","",COUNTIF($BC$14:BC413,BC413))</f>
        <v/>
      </c>
      <c r="BE413" s="1" t="str">
        <f t="shared" si="1862"/>
        <v/>
      </c>
      <c r="BF413" s="447" t="str">
        <f>IF(D413="","",COUNTIF($AD$14:AD413,AD413))</f>
        <v/>
      </c>
      <c r="BG413" s="447">
        <f t="shared" ref="BG413" si="1918">IF(BF413=1,BF413,0)</f>
        <v>0</v>
      </c>
      <c r="BH413" s="447" t="str">
        <f t="shared" ref="BH413:BJ413" si="1919">IF(D413="","",$BL413)</f>
        <v/>
      </c>
      <c r="BI413" s="447" t="str">
        <f t="shared" si="1919"/>
        <v/>
      </c>
      <c r="BJ413" s="447" t="str">
        <f t="shared" si="1919"/>
        <v/>
      </c>
      <c r="BK413" s="448" t="str">
        <f t="shared" ref="BK413" si="1920">IFERROR(IF(G413="","",BL413),"")</f>
        <v/>
      </c>
      <c r="BL413" s="447">
        <v>134</v>
      </c>
      <c r="BM413" s="447">
        <f t="shared" ref="BM413" si="1921">IF(C413&gt;0,"",IF(COUNTIF(BH413:BK415,BL413)=4,"",1))</f>
        <v>1</v>
      </c>
      <c r="BP413" s="448" t="str">
        <f t="shared" ref="BP413" si="1922">IF(AD413="","",IF(AND(COUNTA(J413:J415)=0,COUNTA(S413:T415)=0),1,""))</f>
        <v/>
      </c>
      <c r="BQ413" s="447">
        <f t="shared" ref="BQ413" si="1923">IF(AND($AD413="",COUNTA(S413)&gt;0),1,0)</f>
        <v>0</v>
      </c>
      <c r="BR413" s="447">
        <f t="shared" ref="BR413" si="1924">IF(AND($AD413="",COUNTA(T413)&gt;0),1,0)</f>
        <v>0</v>
      </c>
      <c r="BS413" s="447" t="str">
        <f t="shared" ref="BS413" si="1925">D413&amp;"-"&amp;S413</f>
        <v>-</v>
      </c>
      <c r="BT413" s="447" t="str">
        <f>IF(S413="","",COUNTIF($BS$14:BS413,BS413))</f>
        <v/>
      </c>
      <c r="BU413" s="447" t="str">
        <f t="shared" ref="BU413" si="1926">D413&amp;"-"&amp;T413</f>
        <v>-</v>
      </c>
      <c r="BV413" s="447" t="str">
        <f>IF(T413="","",COUNTIF($BU$14:BU413,BU413))</f>
        <v/>
      </c>
    </row>
    <row r="414" spans="1:74" s="1" customFormat="1" ht="18" customHeight="1" thickBot="1">
      <c r="A414" s="523"/>
      <c r="B414" s="571"/>
      <c r="C414" s="573"/>
      <c r="D414" s="573"/>
      <c r="E414" s="573"/>
      <c r="F414" s="343" t="str">
        <f>IF(C413&gt;0,VLOOKUP(C413,女子登録情報!$A$1:$H$2000,5,0),"")</f>
        <v/>
      </c>
      <c r="G414" s="554"/>
      <c r="H414" s="554"/>
      <c r="I414" s="344" t="s">
        <v>30</v>
      </c>
      <c r="J414" s="339"/>
      <c r="K414" s="340" t="str">
        <f>IF(J414&gt;0,VLOOKUP(J414,女子登録情報!$J$1:$K$22,2,0),"")</f>
        <v/>
      </c>
      <c r="L414" s="344" t="s">
        <v>31</v>
      </c>
      <c r="M414" s="345"/>
      <c r="N414" s="341" t="str">
        <f t="shared" si="1823"/>
        <v/>
      </c>
      <c r="O414" s="342"/>
      <c r="P414" s="562"/>
      <c r="Q414" s="563"/>
      <c r="R414" s="564"/>
      <c r="S414" s="557"/>
      <c r="T414" s="560"/>
      <c r="W414" s="168">
        <f t="shared" si="1842"/>
        <v>0</v>
      </c>
      <c r="X414" s="447"/>
      <c r="Y414" s="145" t="str">
        <f t="shared" si="1825"/>
        <v/>
      </c>
      <c r="Z414" s="145" t="str">
        <f t="shared" si="1826"/>
        <v/>
      </c>
      <c r="AA414" s="145" t="str">
        <f t="shared" si="1827"/>
        <v/>
      </c>
      <c r="AB414" s="145" t="str">
        <f t="shared" si="1828"/>
        <v/>
      </c>
      <c r="AC414" s="178">
        <f t="shared" si="1843"/>
        <v>0</v>
      </c>
      <c r="AD414" s="178" t="str">
        <f t="shared" ref="AD414:AD415" si="1927">AD413</f>
        <v/>
      </c>
      <c r="AE414" s="145" t="str">
        <f t="shared" si="1845"/>
        <v/>
      </c>
      <c r="AF414" s="145" t="str">
        <f t="shared" si="1846"/>
        <v/>
      </c>
      <c r="AG414" s="182" t="str">
        <f t="shared" si="1847"/>
        <v/>
      </c>
      <c r="AH414" s="164">
        <f t="shared" si="1848"/>
        <v>0</v>
      </c>
      <c r="AJ414" s="164">
        <f t="shared" si="1849"/>
        <v>0</v>
      </c>
      <c r="AK414" s="164" t="str">
        <f t="shared" si="1850"/>
        <v>00000</v>
      </c>
      <c r="AL414" s="188" t="str">
        <f t="shared" si="1851"/>
        <v>0秒0</v>
      </c>
      <c r="AM414" s="189">
        <f t="shared" si="1852"/>
        <v>0</v>
      </c>
      <c r="AN414" s="189" t="str">
        <f t="shared" si="1853"/>
        <v>0</v>
      </c>
      <c r="AO414" s="189" t="str">
        <f t="shared" si="1854"/>
        <v>0</v>
      </c>
      <c r="AP414" s="189" t="str">
        <f t="shared" si="1855"/>
        <v>0m</v>
      </c>
      <c r="AQ414" s="189" t="str">
        <f t="shared" si="1856"/>
        <v>点</v>
      </c>
      <c r="AR414" s="164">
        <f t="shared" si="1857"/>
        <v>0</v>
      </c>
      <c r="AS414" s="144" t="str">
        <f t="shared" si="1858"/>
        <v/>
      </c>
      <c r="AT414" s="164">
        <f t="shared" si="1859"/>
        <v>0</v>
      </c>
      <c r="AU414" s="164">
        <f t="shared" si="1860"/>
        <v>0</v>
      </c>
      <c r="AV414" s="164">
        <f t="shared" si="1861"/>
        <v>0</v>
      </c>
      <c r="AW414" s="458"/>
      <c r="AX414" s="458"/>
      <c r="AY414" s="455"/>
      <c r="AZ414" s="575"/>
      <c r="BA414" s="145" t="str">
        <f t="shared" si="1830"/>
        <v/>
      </c>
      <c r="BB414" s="145" t="str">
        <f t="shared" si="1831"/>
        <v/>
      </c>
      <c r="BC414" s="145" t="str">
        <f t="shared" si="1832"/>
        <v/>
      </c>
      <c r="BD414" s="203" t="str">
        <f>IF(J414="","",COUNTIF($BC$14:BC414,BC414))</f>
        <v/>
      </c>
      <c r="BE414" s="1" t="str">
        <f t="shared" si="1862"/>
        <v/>
      </c>
      <c r="BF414" s="447"/>
      <c r="BG414" s="447"/>
      <c r="BH414" s="447"/>
      <c r="BI414" s="447"/>
      <c r="BJ414" s="447"/>
      <c r="BK414" s="449"/>
      <c r="BL414" s="447"/>
      <c r="BM414" s="447"/>
      <c r="BP414" s="449"/>
      <c r="BQ414" s="447"/>
      <c r="BR414" s="447"/>
      <c r="BS414" s="447"/>
      <c r="BT414" s="447"/>
      <c r="BU414" s="447"/>
      <c r="BV414" s="447"/>
    </row>
    <row r="415" spans="1:74" s="1" customFormat="1" ht="18" customHeight="1" thickBot="1">
      <c r="A415" s="524"/>
      <c r="B415" s="346" t="s">
        <v>32</v>
      </c>
      <c r="C415" s="347"/>
      <c r="D415" s="355"/>
      <c r="E415" s="355"/>
      <c r="F415" s="356"/>
      <c r="G415" s="555"/>
      <c r="H415" s="555"/>
      <c r="I415" s="348" t="s">
        <v>33</v>
      </c>
      <c r="J415" s="349"/>
      <c r="K415" s="340" t="str">
        <f>IF(J415&gt;0,VLOOKUP(J415,女子登録情報!$J$1:$K$22,2,0),"")</f>
        <v/>
      </c>
      <c r="L415" s="350" t="s">
        <v>34</v>
      </c>
      <c r="M415" s="351"/>
      <c r="N415" s="341" t="str">
        <f t="shared" si="1823"/>
        <v/>
      </c>
      <c r="O415" s="352"/>
      <c r="P415" s="567"/>
      <c r="Q415" s="568"/>
      <c r="R415" s="569"/>
      <c r="S415" s="558"/>
      <c r="T415" s="561"/>
      <c r="W415" s="168">
        <f t="shared" si="1842"/>
        <v>0</v>
      </c>
      <c r="X415" s="447"/>
      <c r="Y415" s="145" t="str">
        <f t="shared" si="1825"/>
        <v/>
      </c>
      <c r="Z415" s="145" t="str">
        <f t="shared" si="1826"/>
        <v/>
      </c>
      <c r="AA415" s="145" t="str">
        <f t="shared" si="1827"/>
        <v/>
      </c>
      <c r="AB415" s="145" t="str">
        <f t="shared" si="1828"/>
        <v/>
      </c>
      <c r="AC415" s="178">
        <f t="shared" si="1843"/>
        <v>0</v>
      </c>
      <c r="AD415" s="178" t="str">
        <f t="shared" si="1927"/>
        <v/>
      </c>
      <c r="AE415" s="145" t="str">
        <f t="shared" si="1845"/>
        <v/>
      </c>
      <c r="AF415" s="145" t="str">
        <f t="shared" si="1846"/>
        <v/>
      </c>
      <c r="AG415" s="182" t="str">
        <f t="shared" si="1847"/>
        <v/>
      </c>
      <c r="AH415" s="164">
        <f t="shared" si="1848"/>
        <v>0</v>
      </c>
      <c r="AJ415" s="164">
        <f t="shared" si="1849"/>
        <v>0</v>
      </c>
      <c r="AK415" s="164" t="str">
        <f t="shared" si="1850"/>
        <v>00000</v>
      </c>
      <c r="AL415" s="188" t="str">
        <f t="shared" si="1851"/>
        <v>0秒0</v>
      </c>
      <c r="AM415" s="189">
        <f t="shared" si="1852"/>
        <v>0</v>
      </c>
      <c r="AN415" s="189" t="str">
        <f t="shared" si="1853"/>
        <v>0</v>
      </c>
      <c r="AO415" s="189" t="str">
        <f t="shared" si="1854"/>
        <v>0</v>
      </c>
      <c r="AP415" s="189" t="str">
        <f t="shared" si="1855"/>
        <v>0m</v>
      </c>
      <c r="AQ415" s="189" t="str">
        <f t="shared" si="1856"/>
        <v>点</v>
      </c>
      <c r="AR415" s="164">
        <f t="shared" si="1857"/>
        <v>0</v>
      </c>
      <c r="AS415" s="144" t="str">
        <f t="shared" si="1858"/>
        <v/>
      </c>
      <c r="AT415" s="164">
        <f t="shared" si="1859"/>
        <v>0</v>
      </c>
      <c r="AU415" s="164">
        <f t="shared" si="1860"/>
        <v>0</v>
      </c>
      <c r="AV415" s="164">
        <f t="shared" si="1861"/>
        <v>0</v>
      </c>
      <c r="AW415" s="459"/>
      <c r="AX415" s="459"/>
      <c r="AY415" s="456"/>
      <c r="AZ415" s="576"/>
      <c r="BA415" s="145" t="str">
        <f t="shared" si="1830"/>
        <v/>
      </c>
      <c r="BB415" s="145" t="str">
        <f t="shared" si="1831"/>
        <v/>
      </c>
      <c r="BC415" s="145" t="str">
        <f t="shared" si="1832"/>
        <v/>
      </c>
      <c r="BD415" s="203" t="str">
        <f>IF(J415="","",COUNTIF($BC$14:BC415,BC415))</f>
        <v/>
      </c>
      <c r="BE415" s="1" t="str">
        <f t="shared" si="1862"/>
        <v/>
      </c>
      <c r="BF415" s="447"/>
      <c r="BG415" s="447"/>
      <c r="BH415" s="447"/>
      <c r="BI415" s="447"/>
      <c r="BJ415" s="447"/>
      <c r="BK415" s="450"/>
      <c r="BL415" s="447"/>
      <c r="BM415" s="447"/>
      <c r="BP415" s="450"/>
      <c r="BQ415" s="447"/>
      <c r="BR415" s="447"/>
      <c r="BS415" s="447"/>
      <c r="BT415" s="447"/>
      <c r="BU415" s="447"/>
      <c r="BV415" s="447"/>
    </row>
    <row r="416" spans="1:74" s="1" customFormat="1" ht="18" customHeight="1" thickTop="1" thickBot="1">
      <c r="A416" s="522">
        <v>135</v>
      </c>
      <c r="B416" s="570" t="s">
        <v>1224</v>
      </c>
      <c r="C416" s="572"/>
      <c r="D416" s="572" t="str">
        <f>IF(C416&gt;0,VLOOKUP(C416,女子登録情報!$A$1:$H$2000,3,0),"")</f>
        <v/>
      </c>
      <c r="E416" s="572" t="str">
        <f>IF(C416&gt;0,VLOOKUP(C416,女子登録情報!$A$1:$H$2000,4,0),"")</f>
        <v/>
      </c>
      <c r="F416" s="337" t="str">
        <f>IF(C416&gt;0,VLOOKUP(C416,女子登録情報!$A$1:$H$2000,8,0),"")</f>
        <v/>
      </c>
      <c r="G416" s="553" t="e">
        <f>IF(F417&gt;0,VLOOKUP(F417,女子登録情報!$M$2:$N$48,2,0),"")</f>
        <v>#N/A</v>
      </c>
      <c r="H416" s="553" t="str">
        <f t="shared" ref="H416" si="1928">IF(C416&gt;0,TEXT(C416,"100000000"),"000000000")</f>
        <v>000000000</v>
      </c>
      <c r="I416" s="338" t="s">
        <v>26</v>
      </c>
      <c r="J416" s="339"/>
      <c r="K416" s="340" t="str">
        <f>IF(J416&gt;0,VLOOKUP(J416,女子登録情報!$J$1:$K$22,2,0),"")</f>
        <v/>
      </c>
      <c r="L416" s="338" t="s">
        <v>29</v>
      </c>
      <c r="M416" s="185"/>
      <c r="N416" s="341" t="str">
        <f t="shared" si="1823"/>
        <v/>
      </c>
      <c r="O416" s="342"/>
      <c r="P416" s="540"/>
      <c r="Q416" s="541"/>
      <c r="R416" s="542"/>
      <c r="S416" s="556"/>
      <c r="T416" s="559"/>
      <c r="W416" s="168">
        <f t="shared" si="1842"/>
        <v>0</v>
      </c>
      <c r="X416" s="447" t="str">
        <f t="shared" ref="X416" si="1929">IF(C416="","",C416)</f>
        <v/>
      </c>
      <c r="Y416" s="145" t="str">
        <f t="shared" si="1825"/>
        <v/>
      </c>
      <c r="Z416" s="145" t="str">
        <f t="shared" si="1826"/>
        <v/>
      </c>
      <c r="AA416" s="145" t="str">
        <f t="shared" si="1827"/>
        <v/>
      </c>
      <c r="AB416" s="145" t="str">
        <f t="shared" si="1828"/>
        <v/>
      </c>
      <c r="AC416" s="178">
        <f t="shared" si="1843"/>
        <v>0</v>
      </c>
      <c r="AD416" s="178" t="str">
        <f t="shared" ref="AD416" si="1930">IF(D416="","",D416)</f>
        <v/>
      </c>
      <c r="AE416" s="145" t="str">
        <f t="shared" si="1845"/>
        <v/>
      </c>
      <c r="AF416" s="145" t="str">
        <f t="shared" si="1846"/>
        <v/>
      </c>
      <c r="AG416" s="182" t="str">
        <f t="shared" si="1847"/>
        <v/>
      </c>
      <c r="AH416" s="164">
        <f t="shared" si="1848"/>
        <v>0</v>
      </c>
      <c r="AJ416" s="164">
        <f t="shared" si="1849"/>
        <v>0</v>
      </c>
      <c r="AK416" s="164" t="str">
        <f t="shared" si="1850"/>
        <v>00000</v>
      </c>
      <c r="AL416" s="188" t="str">
        <f t="shared" si="1851"/>
        <v>0秒0</v>
      </c>
      <c r="AM416" s="189">
        <f t="shared" si="1852"/>
        <v>0</v>
      </c>
      <c r="AN416" s="189" t="str">
        <f t="shared" si="1853"/>
        <v>0</v>
      </c>
      <c r="AO416" s="189" t="str">
        <f t="shared" si="1854"/>
        <v>0</v>
      </c>
      <c r="AP416" s="189" t="str">
        <f t="shared" si="1855"/>
        <v>0m</v>
      </c>
      <c r="AQ416" s="189" t="str">
        <f t="shared" si="1856"/>
        <v>点</v>
      </c>
      <c r="AR416" s="164">
        <f t="shared" si="1857"/>
        <v>0</v>
      </c>
      <c r="AS416" s="144" t="str">
        <f t="shared" si="1858"/>
        <v/>
      </c>
      <c r="AT416" s="164">
        <f t="shared" si="1859"/>
        <v>0</v>
      </c>
      <c r="AU416" s="164">
        <f t="shared" si="1860"/>
        <v>0</v>
      </c>
      <c r="AV416" s="164">
        <f t="shared" si="1861"/>
        <v>0</v>
      </c>
      <c r="AW416" s="457">
        <f>IF(S416="",0,COUNTA($S$14:S418))</f>
        <v>0</v>
      </c>
      <c r="AX416" s="457">
        <f>IF(T416="",0,COUNTA($T$14:T418))</f>
        <v>0</v>
      </c>
      <c r="AY416" s="454">
        <f>IF(OR($K416="20200",$K417="20200",$K418="20200"),COUNTIF($K$14:K418,"20200"),0)</f>
        <v>0</v>
      </c>
      <c r="AZ416" s="574">
        <f>IF($AY416=0,0,INDEX($M416:$M418,MATCH("20200",$K416:$K418,0),1))</f>
        <v>0</v>
      </c>
      <c r="BA416" s="145" t="str">
        <f t="shared" si="1830"/>
        <v/>
      </c>
      <c r="BB416" s="145" t="str">
        <f t="shared" si="1831"/>
        <v/>
      </c>
      <c r="BC416" s="145" t="str">
        <f t="shared" si="1832"/>
        <v/>
      </c>
      <c r="BD416" s="203" t="str">
        <f>IF(J416="","",COUNTIF($BC$14:BC416,BC416))</f>
        <v/>
      </c>
      <c r="BE416" s="1" t="str">
        <f t="shared" si="1862"/>
        <v/>
      </c>
      <c r="BF416" s="447" t="str">
        <f>IF(D416="","",COUNTIF($AD$14:AD416,AD416))</f>
        <v/>
      </c>
      <c r="BG416" s="447">
        <f t="shared" ref="BG416" si="1931">IF(BF416=1,BF416,0)</f>
        <v>0</v>
      </c>
      <c r="BH416" s="447" t="str">
        <f t="shared" ref="BH416:BJ416" si="1932">IF(D416="","",$BL416)</f>
        <v/>
      </c>
      <c r="BI416" s="447" t="str">
        <f t="shared" si="1932"/>
        <v/>
      </c>
      <c r="BJ416" s="447" t="str">
        <f t="shared" si="1932"/>
        <v/>
      </c>
      <c r="BK416" s="448" t="str">
        <f t="shared" ref="BK416" si="1933">IFERROR(IF(G416="","",BL416),"")</f>
        <v/>
      </c>
      <c r="BL416" s="447">
        <v>135</v>
      </c>
      <c r="BM416" s="447">
        <f t="shared" ref="BM416" si="1934">IF(C416&gt;0,"",IF(COUNTIF(BH416:BK418,BL416)=4,"",1))</f>
        <v>1</v>
      </c>
      <c r="BP416" s="448" t="str">
        <f t="shared" ref="BP416" si="1935">IF(AD416="","",IF(AND(COUNTA(J416:J418)=0,COUNTA(S416:T418)=0),1,""))</f>
        <v/>
      </c>
      <c r="BQ416" s="447">
        <f t="shared" ref="BQ416" si="1936">IF(AND($AD416="",COUNTA(S416)&gt;0),1,0)</f>
        <v>0</v>
      </c>
      <c r="BR416" s="447">
        <f t="shared" ref="BR416" si="1937">IF(AND($AD416="",COUNTA(T416)&gt;0),1,0)</f>
        <v>0</v>
      </c>
      <c r="BS416" s="447" t="str">
        <f t="shared" ref="BS416" si="1938">D416&amp;"-"&amp;S416</f>
        <v>-</v>
      </c>
      <c r="BT416" s="447" t="str">
        <f>IF(S416="","",COUNTIF($BS$14:BS416,BS416))</f>
        <v/>
      </c>
      <c r="BU416" s="447" t="str">
        <f t="shared" ref="BU416" si="1939">D416&amp;"-"&amp;T416</f>
        <v>-</v>
      </c>
      <c r="BV416" s="447" t="str">
        <f>IF(T416="","",COUNTIF($BU$14:BU416,BU416))</f>
        <v/>
      </c>
    </row>
    <row r="417" spans="1:74" s="1" customFormat="1" ht="18" customHeight="1" thickBot="1">
      <c r="A417" s="523"/>
      <c r="B417" s="571"/>
      <c r="C417" s="573"/>
      <c r="D417" s="573"/>
      <c r="E417" s="573"/>
      <c r="F417" s="343" t="str">
        <f>IF(C416&gt;0,VLOOKUP(C416,女子登録情報!$A$1:$H$2000,5,0),"")</f>
        <v/>
      </c>
      <c r="G417" s="554"/>
      <c r="H417" s="554"/>
      <c r="I417" s="344" t="s">
        <v>30</v>
      </c>
      <c r="J417" s="339"/>
      <c r="K417" s="340" t="str">
        <f>IF(J417&gt;0,VLOOKUP(J417,女子登録情報!$J$1:$K$22,2,0),"")</f>
        <v/>
      </c>
      <c r="L417" s="344" t="s">
        <v>31</v>
      </c>
      <c r="M417" s="345"/>
      <c r="N417" s="341" t="str">
        <f t="shared" si="1823"/>
        <v/>
      </c>
      <c r="O417" s="342"/>
      <c r="P417" s="562"/>
      <c r="Q417" s="563"/>
      <c r="R417" s="564"/>
      <c r="S417" s="557"/>
      <c r="T417" s="560"/>
      <c r="W417" s="168">
        <f t="shared" si="1842"/>
        <v>0</v>
      </c>
      <c r="X417" s="447"/>
      <c r="Y417" s="145" t="str">
        <f t="shared" si="1825"/>
        <v/>
      </c>
      <c r="Z417" s="145" t="str">
        <f t="shared" si="1826"/>
        <v/>
      </c>
      <c r="AA417" s="145" t="str">
        <f t="shared" si="1827"/>
        <v/>
      </c>
      <c r="AB417" s="145" t="str">
        <f t="shared" si="1828"/>
        <v/>
      </c>
      <c r="AC417" s="178">
        <f t="shared" si="1843"/>
        <v>0</v>
      </c>
      <c r="AD417" s="178" t="str">
        <f t="shared" ref="AD417:AD418" si="1940">AD416</f>
        <v/>
      </c>
      <c r="AE417" s="145" t="str">
        <f t="shared" si="1845"/>
        <v/>
      </c>
      <c r="AF417" s="145" t="str">
        <f t="shared" si="1846"/>
        <v/>
      </c>
      <c r="AG417" s="182" t="str">
        <f t="shared" si="1847"/>
        <v/>
      </c>
      <c r="AH417" s="164">
        <f t="shared" si="1848"/>
        <v>0</v>
      </c>
      <c r="AJ417" s="164">
        <f t="shared" si="1849"/>
        <v>0</v>
      </c>
      <c r="AK417" s="164" t="str">
        <f t="shared" si="1850"/>
        <v>00000</v>
      </c>
      <c r="AL417" s="188" t="str">
        <f t="shared" si="1851"/>
        <v>0秒0</v>
      </c>
      <c r="AM417" s="189">
        <f t="shared" si="1852"/>
        <v>0</v>
      </c>
      <c r="AN417" s="189" t="str">
        <f t="shared" si="1853"/>
        <v>0</v>
      </c>
      <c r="AO417" s="189" t="str">
        <f t="shared" si="1854"/>
        <v>0</v>
      </c>
      <c r="AP417" s="189" t="str">
        <f t="shared" si="1855"/>
        <v>0m</v>
      </c>
      <c r="AQ417" s="189" t="str">
        <f t="shared" si="1856"/>
        <v>点</v>
      </c>
      <c r="AR417" s="164">
        <f t="shared" si="1857"/>
        <v>0</v>
      </c>
      <c r="AS417" s="144" t="str">
        <f t="shared" si="1858"/>
        <v/>
      </c>
      <c r="AT417" s="164">
        <f t="shared" si="1859"/>
        <v>0</v>
      </c>
      <c r="AU417" s="164">
        <f t="shared" si="1860"/>
        <v>0</v>
      </c>
      <c r="AV417" s="164">
        <f t="shared" si="1861"/>
        <v>0</v>
      </c>
      <c r="AW417" s="458"/>
      <c r="AX417" s="458"/>
      <c r="AY417" s="455"/>
      <c r="AZ417" s="575"/>
      <c r="BA417" s="145" t="str">
        <f t="shared" si="1830"/>
        <v/>
      </c>
      <c r="BB417" s="145" t="str">
        <f t="shared" si="1831"/>
        <v/>
      </c>
      <c r="BC417" s="145" t="str">
        <f t="shared" si="1832"/>
        <v/>
      </c>
      <c r="BD417" s="203" t="str">
        <f>IF(J417="","",COUNTIF($BC$14:BC417,BC417))</f>
        <v/>
      </c>
      <c r="BE417" s="1" t="str">
        <f t="shared" si="1862"/>
        <v/>
      </c>
      <c r="BF417" s="447"/>
      <c r="BG417" s="447"/>
      <c r="BH417" s="447"/>
      <c r="BI417" s="447"/>
      <c r="BJ417" s="447"/>
      <c r="BK417" s="449"/>
      <c r="BL417" s="447"/>
      <c r="BM417" s="447"/>
      <c r="BP417" s="449"/>
      <c r="BQ417" s="447"/>
      <c r="BR417" s="447"/>
      <c r="BS417" s="447"/>
      <c r="BT417" s="447"/>
      <c r="BU417" s="447"/>
      <c r="BV417" s="447"/>
    </row>
    <row r="418" spans="1:74" s="1" customFormat="1" ht="18" customHeight="1" thickBot="1">
      <c r="A418" s="524"/>
      <c r="B418" s="346" t="s">
        <v>32</v>
      </c>
      <c r="C418" s="347"/>
      <c r="D418" s="355"/>
      <c r="E418" s="355"/>
      <c r="F418" s="356"/>
      <c r="G418" s="555"/>
      <c r="H418" s="555"/>
      <c r="I418" s="348" t="s">
        <v>33</v>
      </c>
      <c r="J418" s="349"/>
      <c r="K418" s="340" t="str">
        <f>IF(J418&gt;0,VLOOKUP(J418,女子登録情報!$J$1:$K$22,2,0),"")</f>
        <v/>
      </c>
      <c r="L418" s="350" t="s">
        <v>34</v>
      </c>
      <c r="M418" s="351"/>
      <c r="N418" s="341" t="str">
        <f t="shared" si="1823"/>
        <v/>
      </c>
      <c r="O418" s="352"/>
      <c r="P418" s="567"/>
      <c r="Q418" s="568"/>
      <c r="R418" s="569"/>
      <c r="S418" s="558"/>
      <c r="T418" s="561"/>
      <c r="W418" s="168">
        <f t="shared" si="1842"/>
        <v>0</v>
      </c>
      <c r="X418" s="447"/>
      <c r="Y418" s="145" t="str">
        <f t="shared" si="1825"/>
        <v/>
      </c>
      <c r="Z418" s="145" t="str">
        <f t="shared" si="1826"/>
        <v/>
      </c>
      <c r="AA418" s="145" t="str">
        <f t="shared" si="1827"/>
        <v/>
      </c>
      <c r="AB418" s="145" t="str">
        <f t="shared" si="1828"/>
        <v/>
      </c>
      <c r="AC418" s="178">
        <f t="shared" si="1843"/>
        <v>0</v>
      </c>
      <c r="AD418" s="178" t="str">
        <f t="shared" si="1940"/>
        <v/>
      </c>
      <c r="AE418" s="145" t="str">
        <f t="shared" si="1845"/>
        <v/>
      </c>
      <c r="AF418" s="145" t="str">
        <f t="shared" si="1846"/>
        <v/>
      </c>
      <c r="AG418" s="182" t="str">
        <f t="shared" si="1847"/>
        <v/>
      </c>
      <c r="AH418" s="164">
        <f t="shared" si="1848"/>
        <v>0</v>
      </c>
      <c r="AJ418" s="164">
        <f t="shared" si="1849"/>
        <v>0</v>
      </c>
      <c r="AK418" s="164" t="str">
        <f t="shared" si="1850"/>
        <v>00000</v>
      </c>
      <c r="AL418" s="188" t="str">
        <f t="shared" si="1851"/>
        <v>0秒0</v>
      </c>
      <c r="AM418" s="189">
        <f t="shared" si="1852"/>
        <v>0</v>
      </c>
      <c r="AN418" s="189" t="str">
        <f t="shared" si="1853"/>
        <v>0</v>
      </c>
      <c r="AO418" s="189" t="str">
        <f t="shared" si="1854"/>
        <v>0</v>
      </c>
      <c r="AP418" s="189" t="str">
        <f t="shared" si="1855"/>
        <v>0m</v>
      </c>
      <c r="AQ418" s="189" t="str">
        <f t="shared" si="1856"/>
        <v>点</v>
      </c>
      <c r="AR418" s="164">
        <f t="shared" si="1857"/>
        <v>0</v>
      </c>
      <c r="AS418" s="144" t="str">
        <f t="shared" si="1858"/>
        <v/>
      </c>
      <c r="AT418" s="164">
        <f t="shared" si="1859"/>
        <v>0</v>
      </c>
      <c r="AU418" s="164">
        <f t="shared" si="1860"/>
        <v>0</v>
      </c>
      <c r="AV418" s="164">
        <f t="shared" si="1861"/>
        <v>0</v>
      </c>
      <c r="AW418" s="459"/>
      <c r="AX418" s="459"/>
      <c r="AY418" s="456"/>
      <c r="AZ418" s="576"/>
      <c r="BA418" s="145" t="str">
        <f t="shared" si="1830"/>
        <v/>
      </c>
      <c r="BB418" s="145" t="str">
        <f t="shared" si="1831"/>
        <v/>
      </c>
      <c r="BC418" s="145" t="str">
        <f t="shared" si="1832"/>
        <v/>
      </c>
      <c r="BD418" s="203" t="str">
        <f>IF(J418="","",COUNTIF($BC$14:BC418,BC418))</f>
        <v/>
      </c>
      <c r="BE418" s="1" t="str">
        <f t="shared" si="1862"/>
        <v/>
      </c>
      <c r="BF418" s="447"/>
      <c r="BG418" s="447"/>
      <c r="BH418" s="447"/>
      <c r="BI418" s="447"/>
      <c r="BJ418" s="447"/>
      <c r="BK418" s="450"/>
      <c r="BL418" s="447"/>
      <c r="BM418" s="447"/>
      <c r="BP418" s="450"/>
      <c r="BQ418" s="447"/>
      <c r="BR418" s="447"/>
      <c r="BS418" s="447"/>
      <c r="BT418" s="447"/>
      <c r="BU418" s="447"/>
      <c r="BV418" s="447"/>
    </row>
    <row r="419" spans="1:74" s="1" customFormat="1" ht="18" customHeight="1" thickTop="1" thickBot="1">
      <c r="A419" s="522">
        <v>136</v>
      </c>
      <c r="B419" s="570" t="s">
        <v>1224</v>
      </c>
      <c r="C419" s="572"/>
      <c r="D419" s="572" t="str">
        <f>IF(C419&gt;0,VLOOKUP(C419,女子登録情報!$A$1:$H$2000,3,0),"")</f>
        <v/>
      </c>
      <c r="E419" s="572" t="str">
        <f>IF(C419&gt;0,VLOOKUP(C419,女子登録情報!$A$1:$H$2000,4,0),"")</f>
        <v/>
      </c>
      <c r="F419" s="337" t="str">
        <f>IF(C419&gt;0,VLOOKUP(C419,女子登録情報!$A$1:$H$2000,8,0),"")</f>
        <v/>
      </c>
      <c r="G419" s="553" t="e">
        <f>IF(F420&gt;0,VLOOKUP(F420,女子登録情報!$M$2:$N$48,2,0),"")</f>
        <v>#N/A</v>
      </c>
      <c r="H419" s="553" t="str">
        <f t="shared" ref="H419" si="1941">IF(C419&gt;0,TEXT(C419,"100000000"),"000000000")</f>
        <v>000000000</v>
      </c>
      <c r="I419" s="338" t="s">
        <v>26</v>
      </c>
      <c r="J419" s="339"/>
      <c r="K419" s="340" t="str">
        <f>IF(J419&gt;0,VLOOKUP(J419,女子登録情報!$J$1:$K$22,2,0),"")</f>
        <v/>
      </c>
      <c r="L419" s="338" t="s">
        <v>29</v>
      </c>
      <c r="M419" s="185"/>
      <c r="N419" s="341" t="str">
        <f t="shared" si="1823"/>
        <v/>
      </c>
      <c r="O419" s="342"/>
      <c r="P419" s="540"/>
      <c r="Q419" s="541"/>
      <c r="R419" s="542"/>
      <c r="S419" s="556"/>
      <c r="T419" s="559"/>
      <c r="W419" s="168">
        <f t="shared" si="1842"/>
        <v>0</v>
      </c>
      <c r="X419" s="447" t="str">
        <f t="shared" ref="X419" si="1942">IF(C419="","",C419)</f>
        <v/>
      </c>
      <c r="Y419" s="145" t="str">
        <f t="shared" si="1825"/>
        <v/>
      </c>
      <c r="Z419" s="145" t="str">
        <f t="shared" si="1826"/>
        <v/>
      </c>
      <c r="AA419" s="145" t="str">
        <f t="shared" si="1827"/>
        <v/>
      </c>
      <c r="AB419" s="145" t="str">
        <f t="shared" si="1828"/>
        <v/>
      </c>
      <c r="AC419" s="178">
        <f t="shared" si="1843"/>
        <v>0</v>
      </c>
      <c r="AD419" s="178" t="str">
        <f t="shared" ref="AD419" si="1943">IF(D419="","",D419)</f>
        <v/>
      </c>
      <c r="AE419" s="145" t="str">
        <f t="shared" si="1845"/>
        <v/>
      </c>
      <c r="AF419" s="145" t="str">
        <f t="shared" si="1846"/>
        <v/>
      </c>
      <c r="AG419" s="182" t="str">
        <f t="shared" si="1847"/>
        <v/>
      </c>
      <c r="AH419" s="164">
        <f t="shared" si="1848"/>
        <v>0</v>
      </c>
      <c r="AJ419" s="164">
        <f t="shared" si="1849"/>
        <v>0</v>
      </c>
      <c r="AK419" s="164" t="str">
        <f t="shared" si="1850"/>
        <v>00000</v>
      </c>
      <c r="AL419" s="188" t="str">
        <f t="shared" si="1851"/>
        <v>0秒0</v>
      </c>
      <c r="AM419" s="189">
        <f t="shared" si="1852"/>
        <v>0</v>
      </c>
      <c r="AN419" s="189" t="str">
        <f t="shared" si="1853"/>
        <v>0</v>
      </c>
      <c r="AO419" s="189" t="str">
        <f t="shared" si="1854"/>
        <v>0</v>
      </c>
      <c r="AP419" s="189" t="str">
        <f t="shared" si="1855"/>
        <v>0m</v>
      </c>
      <c r="AQ419" s="189" t="str">
        <f t="shared" si="1856"/>
        <v>点</v>
      </c>
      <c r="AR419" s="164">
        <f t="shared" si="1857"/>
        <v>0</v>
      </c>
      <c r="AS419" s="144" t="str">
        <f t="shared" si="1858"/>
        <v/>
      </c>
      <c r="AT419" s="164">
        <f t="shared" si="1859"/>
        <v>0</v>
      </c>
      <c r="AU419" s="164">
        <f t="shared" si="1860"/>
        <v>0</v>
      </c>
      <c r="AV419" s="164">
        <f t="shared" si="1861"/>
        <v>0</v>
      </c>
      <c r="AW419" s="457">
        <f>IF(S419="",0,COUNTA($S$14:S421))</f>
        <v>0</v>
      </c>
      <c r="AX419" s="457">
        <f>IF(T419="",0,COUNTA($T$14:T421))</f>
        <v>0</v>
      </c>
      <c r="AY419" s="454">
        <f>IF(OR($K419="20200",$K420="20200",$K421="20200"),COUNTIF($K$14:K421,"20200"),0)</f>
        <v>0</v>
      </c>
      <c r="AZ419" s="574">
        <f>IF($AY419=0,0,INDEX($M419:$M421,MATCH("20200",$K419:$K421,0),1))</f>
        <v>0</v>
      </c>
      <c r="BA419" s="145" t="str">
        <f t="shared" si="1830"/>
        <v/>
      </c>
      <c r="BB419" s="145" t="str">
        <f t="shared" si="1831"/>
        <v/>
      </c>
      <c r="BC419" s="145" t="str">
        <f t="shared" si="1832"/>
        <v/>
      </c>
      <c r="BD419" s="203" t="str">
        <f>IF(J419="","",COUNTIF($BC$14:BC419,BC419))</f>
        <v/>
      </c>
      <c r="BE419" s="1" t="str">
        <f t="shared" si="1862"/>
        <v/>
      </c>
      <c r="BF419" s="447" t="str">
        <f>IF(D419="","",COUNTIF($AD$14:AD419,AD419))</f>
        <v/>
      </c>
      <c r="BG419" s="447">
        <f t="shared" ref="BG419" si="1944">IF(BF419=1,BF419,0)</f>
        <v>0</v>
      </c>
      <c r="BH419" s="447" t="str">
        <f t="shared" ref="BH419:BJ419" si="1945">IF(D419="","",$BL419)</f>
        <v/>
      </c>
      <c r="BI419" s="447" t="str">
        <f t="shared" si="1945"/>
        <v/>
      </c>
      <c r="BJ419" s="447" t="str">
        <f t="shared" si="1945"/>
        <v/>
      </c>
      <c r="BK419" s="448" t="str">
        <f t="shared" ref="BK419" si="1946">IFERROR(IF(G419="","",BL419),"")</f>
        <v/>
      </c>
      <c r="BL419" s="447">
        <v>136</v>
      </c>
      <c r="BM419" s="447">
        <f t="shared" ref="BM419" si="1947">IF(C419&gt;0,"",IF(COUNTIF(BH419:BK421,BL419)=4,"",1))</f>
        <v>1</v>
      </c>
      <c r="BP419" s="448" t="str">
        <f t="shared" ref="BP419" si="1948">IF(AD419="","",IF(AND(COUNTA(J419:J421)=0,COUNTA(S419:T421)=0),1,""))</f>
        <v/>
      </c>
      <c r="BQ419" s="447">
        <f t="shared" ref="BQ419" si="1949">IF(AND($AD419="",COUNTA(S419)&gt;0),1,0)</f>
        <v>0</v>
      </c>
      <c r="BR419" s="447">
        <f t="shared" ref="BR419" si="1950">IF(AND($AD419="",COUNTA(T419)&gt;0),1,0)</f>
        <v>0</v>
      </c>
      <c r="BS419" s="447" t="str">
        <f t="shared" ref="BS419" si="1951">D419&amp;"-"&amp;S419</f>
        <v>-</v>
      </c>
      <c r="BT419" s="447" t="str">
        <f>IF(S419="","",COUNTIF($BS$14:BS419,BS419))</f>
        <v/>
      </c>
      <c r="BU419" s="447" t="str">
        <f t="shared" ref="BU419" si="1952">D419&amp;"-"&amp;T419</f>
        <v>-</v>
      </c>
      <c r="BV419" s="447" t="str">
        <f>IF(T419="","",COUNTIF($BU$14:BU419,BU419))</f>
        <v/>
      </c>
    </row>
    <row r="420" spans="1:74" s="1" customFormat="1" ht="18" customHeight="1" thickBot="1">
      <c r="A420" s="523"/>
      <c r="B420" s="571"/>
      <c r="C420" s="573"/>
      <c r="D420" s="573"/>
      <c r="E420" s="573"/>
      <c r="F420" s="343" t="str">
        <f>IF(C419&gt;0,VLOOKUP(C419,女子登録情報!$A$1:$H$2000,5,0),"")</f>
        <v/>
      </c>
      <c r="G420" s="554"/>
      <c r="H420" s="554"/>
      <c r="I420" s="344" t="s">
        <v>30</v>
      </c>
      <c r="J420" s="339"/>
      <c r="K420" s="340" t="str">
        <f>IF(J420&gt;0,VLOOKUP(J420,女子登録情報!$J$1:$K$22,2,0),"")</f>
        <v/>
      </c>
      <c r="L420" s="344" t="s">
        <v>31</v>
      </c>
      <c r="M420" s="345"/>
      <c r="N420" s="341" t="str">
        <f t="shared" si="1823"/>
        <v/>
      </c>
      <c r="O420" s="342"/>
      <c r="P420" s="562"/>
      <c r="Q420" s="563"/>
      <c r="R420" s="564"/>
      <c r="S420" s="557"/>
      <c r="T420" s="560"/>
      <c r="W420" s="168">
        <f t="shared" si="1842"/>
        <v>0</v>
      </c>
      <c r="X420" s="447"/>
      <c r="Y420" s="145" t="str">
        <f t="shared" si="1825"/>
        <v/>
      </c>
      <c r="Z420" s="145" t="str">
        <f t="shared" si="1826"/>
        <v/>
      </c>
      <c r="AA420" s="145" t="str">
        <f t="shared" si="1827"/>
        <v/>
      </c>
      <c r="AB420" s="145" t="str">
        <f t="shared" si="1828"/>
        <v/>
      </c>
      <c r="AC420" s="178">
        <f t="shared" si="1843"/>
        <v>0</v>
      </c>
      <c r="AD420" s="178" t="str">
        <f t="shared" ref="AD420:AD421" si="1953">AD419</f>
        <v/>
      </c>
      <c r="AE420" s="145" t="str">
        <f t="shared" si="1845"/>
        <v/>
      </c>
      <c r="AF420" s="145" t="str">
        <f t="shared" si="1846"/>
        <v/>
      </c>
      <c r="AG420" s="182" t="str">
        <f t="shared" si="1847"/>
        <v/>
      </c>
      <c r="AH420" s="164">
        <f t="shared" si="1848"/>
        <v>0</v>
      </c>
      <c r="AJ420" s="164">
        <f t="shared" si="1849"/>
        <v>0</v>
      </c>
      <c r="AK420" s="164" t="str">
        <f t="shared" si="1850"/>
        <v>00000</v>
      </c>
      <c r="AL420" s="188" t="str">
        <f t="shared" si="1851"/>
        <v>0秒0</v>
      </c>
      <c r="AM420" s="189">
        <f t="shared" si="1852"/>
        <v>0</v>
      </c>
      <c r="AN420" s="189" t="str">
        <f t="shared" si="1853"/>
        <v>0</v>
      </c>
      <c r="AO420" s="189" t="str">
        <f t="shared" si="1854"/>
        <v>0</v>
      </c>
      <c r="AP420" s="189" t="str">
        <f t="shared" si="1855"/>
        <v>0m</v>
      </c>
      <c r="AQ420" s="189" t="str">
        <f t="shared" si="1856"/>
        <v>点</v>
      </c>
      <c r="AR420" s="164">
        <f t="shared" si="1857"/>
        <v>0</v>
      </c>
      <c r="AS420" s="144" t="str">
        <f t="shared" si="1858"/>
        <v/>
      </c>
      <c r="AT420" s="164">
        <f t="shared" si="1859"/>
        <v>0</v>
      </c>
      <c r="AU420" s="164">
        <f t="shared" si="1860"/>
        <v>0</v>
      </c>
      <c r="AV420" s="164">
        <f t="shared" si="1861"/>
        <v>0</v>
      </c>
      <c r="AW420" s="458"/>
      <c r="AX420" s="458"/>
      <c r="AY420" s="455"/>
      <c r="AZ420" s="575"/>
      <c r="BA420" s="145" t="str">
        <f t="shared" si="1830"/>
        <v/>
      </c>
      <c r="BB420" s="145" t="str">
        <f t="shared" si="1831"/>
        <v/>
      </c>
      <c r="BC420" s="145" t="str">
        <f t="shared" si="1832"/>
        <v/>
      </c>
      <c r="BD420" s="203" t="str">
        <f>IF(J420="","",COUNTIF($BC$14:BC420,BC420))</f>
        <v/>
      </c>
      <c r="BE420" s="1" t="str">
        <f t="shared" si="1862"/>
        <v/>
      </c>
      <c r="BF420" s="447"/>
      <c r="BG420" s="447"/>
      <c r="BH420" s="447"/>
      <c r="BI420" s="447"/>
      <c r="BJ420" s="447"/>
      <c r="BK420" s="449"/>
      <c r="BL420" s="447"/>
      <c r="BM420" s="447"/>
      <c r="BP420" s="449"/>
      <c r="BQ420" s="447"/>
      <c r="BR420" s="447"/>
      <c r="BS420" s="447"/>
      <c r="BT420" s="447"/>
      <c r="BU420" s="447"/>
      <c r="BV420" s="447"/>
    </row>
    <row r="421" spans="1:74" s="1" customFormat="1" ht="18" customHeight="1" thickBot="1">
      <c r="A421" s="524"/>
      <c r="B421" s="346" t="s">
        <v>32</v>
      </c>
      <c r="C421" s="347"/>
      <c r="D421" s="355"/>
      <c r="E421" s="355"/>
      <c r="F421" s="356"/>
      <c r="G421" s="555"/>
      <c r="H421" s="555"/>
      <c r="I421" s="348" t="s">
        <v>33</v>
      </c>
      <c r="J421" s="349"/>
      <c r="K421" s="340" t="str">
        <f>IF(J421&gt;0,VLOOKUP(J421,女子登録情報!$J$1:$K$22,2,0),"")</f>
        <v/>
      </c>
      <c r="L421" s="350" t="s">
        <v>34</v>
      </c>
      <c r="M421" s="351"/>
      <c r="N421" s="341" t="str">
        <f t="shared" si="1823"/>
        <v/>
      </c>
      <c r="O421" s="352"/>
      <c r="P421" s="567"/>
      <c r="Q421" s="568"/>
      <c r="R421" s="569"/>
      <c r="S421" s="558"/>
      <c r="T421" s="561"/>
      <c r="W421" s="168">
        <f t="shared" si="1842"/>
        <v>0</v>
      </c>
      <c r="X421" s="447"/>
      <c r="Y421" s="145" t="str">
        <f t="shared" si="1825"/>
        <v/>
      </c>
      <c r="Z421" s="145" t="str">
        <f t="shared" si="1826"/>
        <v/>
      </c>
      <c r="AA421" s="145" t="str">
        <f t="shared" si="1827"/>
        <v/>
      </c>
      <c r="AB421" s="145" t="str">
        <f t="shared" si="1828"/>
        <v/>
      </c>
      <c r="AC421" s="178">
        <f t="shared" si="1843"/>
        <v>0</v>
      </c>
      <c r="AD421" s="178" t="str">
        <f t="shared" si="1953"/>
        <v/>
      </c>
      <c r="AE421" s="145" t="str">
        <f t="shared" si="1845"/>
        <v/>
      </c>
      <c r="AF421" s="145" t="str">
        <f t="shared" si="1846"/>
        <v/>
      </c>
      <c r="AG421" s="182" t="str">
        <f t="shared" si="1847"/>
        <v/>
      </c>
      <c r="AH421" s="164">
        <f t="shared" si="1848"/>
        <v>0</v>
      </c>
      <c r="AJ421" s="164">
        <f t="shared" si="1849"/>
        <v>0</v>
      </c>
      <c r="AK421" s="164" t="str">
        <f t="shared" si="1850"/>
        <v>00000</v>
      </c>
      <c r="AL421" s="188" t="str">
        <f t="shared" si="1851"/>
        <v>0秒0</v>
      </c>
      <c r="AM421" s="189">
        <f t="shared" si="1852"/>
        <v>0</v>
      </c>
      <c r="AN421" s="189" t="str">
        <f t="shared" si="1853"/>
        <v>0</v>
      </c>
      <c r="AO421" s="189" t="str">
        <f t="shared" si="1854"/>
        <v>0</v>
      </c>
      <c r="AP421" s="189" t="str">
        <f t="shared" si="1855"/>
        <v>0m</v>
      </c>
      <c r="AQ421" s="189" t="str">
        <f t="shared" si="1856"/>
        <v>点</v>
      </c>
      <c r="AR421" s="164">
        <f t="shared" si="1857"/>
        <v>0</v>
      </c>
      <c r="AS421" s="144" t="str">
        <f t="shared" si="1858"/>
        <v/>
      </c>
      <c r="AT421" s="164">
        <f t="shared" si="1859"/>
        <v>0</v>
      </c>
      <c r="AU421" s="164">
        <f t="shared" si="1860"/>
        <v>0</v>
      </c>
      <c r="AV421" s="164">
        <f t="shared" si="1861"/>
        <v>0</v>
      </c>
      <c r="AW421" s="459"/>
      <c r="AX421" s="459"/>
      <c r="AY421" s="456"/>
      <c r="AZ421" s="576"/>
      <c r="BA421" s="145" t="str">
        <f t="shared" si="1830"/>
        <v/>
      </c>
      <c r="BB421" s="145" t="str">
        <f t="shared" si="1831"/>
        <v/>
      </c>
      <c r="BC421" s="145" t="str">
        <f t="shared" si="1832"/>
        <v/>
      </c>
      <c r="BD421" s="203" t="str">
        <f>IF(J421="","",COUNTIF($BC$14:BC421,BC421))</f>
        <v/>
      </c>
      <c r="BE421" s="1" t="str">
        <f t="shared" si="1862"/>
        <v/>
      </c>
      <c r="BF421" s="447"/>
      <c r="BG421" s="447"/>
      <c r="BH421" s="447"/>
      <c r="BI421" s="447"/>
      <c r="BJ421" s="447"/>
      <c r="BK421" s="450"/>
      <c r="BL421" s="447"/>
      <c r="BM421" s="447"/>
      <c r="BP421" s="450"/>
      <c r="BQ421" s="447"/>
      <c r="BR421" s="447"/>
      <c r="BS421" s="447"/>
      <c r="BT421" s="447"/>
      <c r="BU421" s="447"/>
      <c r="BV421" s="447"/>
    </row>
    <row r="422" spans="1:74" s="1" customFormat="1" ht="18" customHeight="1" thickTop="1" thickBot="1">
      <c r="A422" s="522">
        <v>137</v>
      </c>
      <c r="B422" s="570" t="s">
        <v>1224</v>
      </c>
      <c r="C422" s="572"/>
      <c r="D422" s="572" t="str">
        <f>IF(C422&gt;0,VLOOKUP(C422,女子登録情報!$A$1:$H$2000,3,0),"")</f>
        <v/>
      </c>
      <c r="E422" s="572" t="str">
        <f>IF(C422&gt;0,VLOOKUP(C422,女子登録情報!$A$1:$H$2000,4,0),"")</f>
        <v/>
      </c>
      <c r="F422" s="337" t="str">
        <f>IF(C422&gt;0,VLOOKUP(C422,女子登録情報!$A$1:$H$2000,8,0),"")</f>
        <v/>
      </c>
      <c r="G422" s="553" t="e">
        <f>IF(F423&gt;0,VLOOKUP(F423,女子登録情報!$M$2:$N$48,2,0),"")</f>
        <v>#N/A</v>
      </c>
      <c r="H422" s="553" t="str">
        <f t="shared" ref="H422" si="1954">IF(C422&gt;0,TEXT(C422,"100000000"),"000000000")</f>
        <v>000000000</v>
      </c>
      <c r="I422" s="338" t="s">
        <v>26</v>
      </c>
      <c r="J422" s="339"/>
      <c r="K422" s="340" t="str">
        <f>IF(J422&gt;0,VLOOKUP(J422,女子登録情報!$J$1:$K$22,2,0),"")</f>
        <v/>
      </c>
      <c r="L422" s="338" t="s">
        <v>29</v>
      </c>
      <c r="M422" s="185"/>
      <c r="N422" s="341" t="str">
        <f t="shared" si="1823"/>
        <v/>
      </c>
      <c r="O422" s="342"/>
      <c r="P422" s="540"/>
      <c r="Q422" s="541"/>
      <c r="R422" s="542"/>
      <c r="S422" s="556"/>
      <c r="T422" s="559"/>
      <c r="W422" s="168">
        <f t="shared" si="1842"/>
        <v>0</v>
      </c>
      <c r="X422" s="447" t="str">
        <f t="shared" ref="X422" si="1955">IF(C422="","",C422)</f>
        <v/>
      </c>
      <c r="Y422" s="145" t="str">
        <f t="shared" si="1825"/>
        <v/>
      </c>
      <c r="Z422" s="145" t="str">
        <f t="shared" si="1826"/>
        <v/>
      </c>
      <c r="AA422" s="145" t="str">
        <f t="shared" si="1827"/>
        <v/>
      </c>
      <c r="AB422" s="145" t="str">
        <f t="shared" si="1828"/>
        <v/>
      </c>
      <c r="AC422" s="178">
        <f t="shared" si="1843"/>
        <v>0</v>
      </c>
      <c r="AD422" s="178" t="str">
        <f t="shared" ref="AD422" si="1956">IF(D422="","",D422)</f>
        <v/>
      </c>
      <c r="AE422" s="145" t="str">
        <f t="shared" si="1845"/>
        <v/>
      </c>
      <c r="AF422" s="145" t="str">
        <f t="shared" si="1846"/>
        <v/>
      </c>
      <c r="AG422" s="182" t="str">
        <f t="shared" si="1847"/>
        <v/>
      </c>
      <c r="AH422" s="164">
        <f t="shared" si="1848"/>
        <v>0</v>
      </c>
      <c r="AJ422" s="164">
        <f t="shared" si="1849"/>
        <v>0</v>
      </c>
      <c r="AK422" s="164" t="str">
        <f t="shared" si="1850"/>
        <v>00000</v>
      </c>
      <c r="AL422" s="188" t="str">
        <f t="shared" si="1851"/>
        <v>0秒0</v>
      </c>
      <c r="AM422" s="189">
        <f t="shared" si="1852"/>
        <v>0</v>
      </c>
      <c r="AN422" s="189" t="str">
        <f t="shared" si="1853"/>
        <v>0</v>
      </c>
      <c r="AO422" s="189" t="str">
        <f t="shared" si="1854"/>
        <v>0</v>
      </c>
      <c r="AP422" s="189" t="str">
        <f t="shared" si="1855"/>
        <v>0m</v>
      </c>
      <c r="AQ422" s="189" t="str">
        <f t="shared" si="1856"/>
        <v>点</v>
      </c>
      <c r="AR422" s="164">
        <f t="shared" si="1857"/>
        <v>0</v>
      </c>
      <c r="AS422" s="144" t="str">
        <f t="shared" si="1858"/>
        <v/>
      </c>
      <c r="AT422" s="164">
        <f t="shared" si="1859"/>
        <v>0</v>
      </c>
      <c r="AU422" s="164">
        <f t="shared" si="1860"/>
        <v>0</v>
      </c>
      <c r="AV422" s="164">
        <f t="shared" si="1861"/>
        <v>0</v>
      </c>
      <c r="AW422" s="457">
        <f>IF(S422="",0,COUNTA($S$14:S424))</f>
        <v>0</v>
      </c>
      <c r="AX422" s="457">
        <f>IF(T422="",0,COUNTA($T$14:T424))</f>
        <v>0</v>
      </c>
      <c r="AY422" s="454">
        <f>IF(OR($K422="20200",$K423="20200",$K424="20200"),COUNTIF($K$14:K424,"20200"),0)</f>
        <v>0</v>
      </c>
      <c r="AZ422" s="574">
        <f>IF($AY422=0,0,INDEX($M422:$M424,MATCH("20200",$K422:$K424,0),1))</f>
        <v>0</v>
      </c>
      <c r="BA422" s="145" t="str">
        <f t="shared" si="1830"/>
        <v/>
      </c>
      <c r="BB422" s="145" t="str">
        <f t="shared" si="1831"/>
        <v/>
      </c>
      <c r="BC422" s="145" t="str">
        <f t="shared" si="1832"/>
        <v/>
      </c>
      <c r="BD422" s="203" t="str">
        <f>IF(J422="","",COUNTIF($BC$14:BC422,BC422))</f>
        <v/>
      </c>
      <c r="BE422" s="1" t="str">
        <f t="shared" si="1862"/>
        <v/>
      </c>
      <c r="BF422" s="447" t="str">
        <f>IF(D422="","",COUNTIF($AD$14:AD422,AD422))</f>
        <v/>
      </c>
      <c r="BG422" s="447">
        <f t="shared" ref="BG422" si="1957">IF(BF422=1,BF422,0)</f>
        <v>0</v>
      </c>
      <c r="BH422" s="447" t="str">
        <f t="shared" ref="BH422:BJ422" si="1958">IF(D422="","",$BL422)</f>
        <v/>
      </c>
      <c r="BI422" s="447" t="str">
        <f t="shared" si="1958"/>
        <v/>
      </c>
      <c r="BJ422" s="447" t="str">
        <f t="shared" si="1958"/>
        <v/>
      </c>
      <c r="BK422" s="448" t="str">
        <f t="shared" ref="BK422" si="1959">IFERROR(IF(G422="","",BL422),"")</f>
        <v/>
      </c>
      <c r="BL422" s="447">
        <v>137</v>
      </c>
      <c r="BM422" s="447">
        <f t="shared" ref="BM422" si="1960">IF(C422&gt;0,"",IF(COUNTIF(BH422:BK424,BL422)=4,"",1))</f>
        <v>1</v>
      </c>
      <c r="BP422" s="448" t="str">
        <f t="shared" ref="BP422" si="1961">IF(AD422="","",IF(AND(COUNTA(J422:J424)=0,COUNTA(S422:T424)=0),1,""))</f>
        <v/>
      </c>
      <c r="BQ422" s="447">
        <f t="shared" ref="BQ422" si="1962">IF(AND($AD422="",COUNTA(S422)&gt;0),1,0)</f>
        <v>0</v>
      </c>
      <c r="BR422" s="447">
        <f t="shared" ref="BR422" si="1963">IF(AND($AD422="",COUNTA(T422)&gt;0),1,0)</f>
        <v>0</v>
      </c>
      <c r="BS422" s="447" t="str">
        <f t="shared" ref="BS422" si="1964">D422&amp;"-"&amp;S422</f>
        <v>-</v>
      </c>
      <c r="BT422" s="447" t="str">
        <f>IF(S422="","",COUNTIF($BS$14:BS422,BS422))</f>
        <v/>
      </c>
      <c r="BU422" s="447" t="str">
        <f t="shared" ref="BU422" si="1965">D422&amp;"-"&amp;T422</f>
        <v>-</v>
      </c>
      <c r="BV422" s="447" t="str">
        <f>IF(T422="","",COUNTIF($BU$14:BU422,BU422))</f>
        <v/>
      </c>
    </row>
    <row r="423" spans="1:74" s="1" customFormat="1" ht="18" customHeight="1" thickBot="1">
      <c r="A423" s="523"/>
      <c r="B423" s="571"/>
      <c r="C423" s="573"/>
      <c r="D423" s="573"/>
      <c r="E423" s="573"/>
      <c r="F423" s="343" t="str">
        <f>IF(C422&gt;0,VLOOKUP(C422,女子登録情報!$A$1:$H$2000,5,0),"")</f>
        <v/>
      </c>
      <c r="G423" s="554"/>
      <c r="H423" s="554"/>
      <c r="I423" s="344" t="s">
        <v>30</v>
      </c>
      <c r="J423" s="339"/>
      <c r="K423" s="340" t="str">
        <f>IF(J423&gt;0,VLOOKUP(J423,女子登録情報!$J$1:$K$22,2,0),"")</f>
        <v/>
      </c>
      <c r="L423" s="344" t="s">
        <v>31</v>
      </c>
      <c r="M423" s="345"/>
      <c r="N423" s="341" t="str">
        <f t="shared" si="1823"/>
        <v/>
      </c>
      <c r="O423" s="342"/>
      <c r="P423" s="562"/>
      <c r="Q423" s="563"/>
      <c r="R423" s="564"/>
      <c r="S423" s="557"/>
      <c r="T423" s="560"/>
      <c r="W423" s="168">
        <f t="shared" si="1842"/>
        <v>0</v>
      </c>
      <c r="X423" s="447"/>
      <c r="Y423" s="145" t="str">
        <f t="shared" si="1825"/>
        <v/>
      </c>
      <c r="Z423" s="145" t="str">
        <f t="shared" si="1826"/>
        <v/>
      </c>
      <c r="AA423" s="145" t="str">
        <f t="shared" si="1827"/>
        <v/>
      </c>
      <c r="AB423" s="145" t="str">
        <f t="shared" si="1828"/>
        <v/>
      </c>
      <c r="AC423" s="178">
        <f t="shared" si="1843"/>
        <v>0</v>
      </c>
      <c r="AD423" s="178" t="str">
        <f t="shared" ref="AD423:AD424" si="1966">AD422</f>
        <v/>
      </c>
      <c r="AE423" s="145" t="str">
        <f t="shared" si="1845"/>
        <v/>
      </c>
      <c r="AF423" s="145" t="str">
        <f t="shared" si="1846"/>
        <v/>
      </c>
      <c r="AG423" s="182" t="str">
        <f t="shared" si="1847"/>
        <v/>
      </c>
      <c r="AH423" s="164">
        <f t="shared" si="1848"/>
        <v>0</v>
      </c>
      <c r="AJ423" s="164">
        <f t="shared" si="1849"/>
        <v>0</v>
      </c>
      <c r="AK423" s="164" t="str">
        <f t="shared" si="1850"/>
        <v>00000</v>
      </c>
      <c r="AL423" s="188" t="str">
        <f t="shared" si="1851"/>
        <v>0秒0</v>
      </c>
      <c r="AM423" s="189">
        <f t="shared" si="1852"/>
        <v>0</v>
      </c>
      <c r="AN423" s="189" t="str">
        <f t="shared" si="1853"/>
        <v>0</v>
      </c>
      <c r="AO423" s="189" t="str">
        <f t="shared" si="1854"/>
        <v>0</v>
      </c>
      <c r="AP423" s="189" t="str">
        <f t="shared" si="1855"/>
        <v>0m</v>
      </c>
      <c r="AQ423" s="189" t="str">
        <f t="shared" si="1856"/>
        <v>点</v>
      </c>
      <c r="AR423" s="164">
        <f t="shared" si="1857"/>
        <v>0</v>
      </c>
      <c r="AS423" s="144" t="str">
        <f t="shared" si="1858"/>
        <v/>
      </c>
      <c r="AT423" s="164">
        <f t="shared" si="1859"/>
        <v>0</v>
      </c>
      <c r="AU423" s="164">
        <f t="shared" si="1860"/>
        <v>0</v>
      </c>
      <c r="AV423" s="164">
        <f t="shared" si="1861"/>
        <v>0</v>
      </c>
      <c r="AW423" s="458"/>
      <c r="AX423" s="458"/>
      <c r="AY423" s="455"/>
      <c r="AZ423" s="575"/>
      <c r="BA423" s="145" t="str">
        <f t="shared" si="1830"/>
        <v/>
      </c>
      <c r="BB423" s="145" t="str">
        <f t="shared" si="1831"/>
        <v/>
      </c>
      <c r="BC423" s="145" t="str">
        <f t="shared" si="1832"/>
        <v/>
      </c>
      <c r="BD423" s="203" t="str">
        <f>IF(J423="","",COUNTIF($BC$14:BC423,BC423))</f>
        <v/>
      </c>
      <c r="BE423" s="1" t="str">
        <f t="shared" si="1862"/>
        <v/>
      </c>
      <c r="BF423" s="447"/>
      <c r="BG423" s="447"/>
      <c r="BH423" s="447"/>
      <c r="BI423" s="447"/>
      <c r="BJ423" s="447"/>
      <c r="BK423" s="449"/>
      <c r="BL423" s="447"/>
      <c r="BM423" s="447"/>
      <c r="BP423" s="449"/>
      <c r="BQ423" s="447"/>
      <c r="BR423" s="447"/>
      <c r="BS423" s="447"/>
      <c r="BT423" s="447"/>
      <c r="BU423" s="447"/>
      <c r="BV423" s="447"/>
    </row>
    <row r="424" spans="1:74" s="1" customFormat="1" ht="18" customHeight="1" thickBot="1">
      <c r="A424" s="524"/>
      <c r="B424" s="346" t="s">
        <v>32</v>
      </c>
      <c r="C424" s="347"/>
      <c r="D424" s="355"/>
      <c r="E424" s="355"/>
      <c r="F424" s="356"/>
      <c r="G424" s="555"/>
      <c r="H424" s="555"/>
      <c r="I424" s="348" t="s">
        <v>33</v>
      </c>
      <c r="J424" s="349"/>
      <c r="K424" s="340" t="str">
        <f>IF(J424&gt;0,VLOOKUP(J424,女子登録情報!$J$1:$K$22,2,0),"")</f>
        <v/>
      </c>
      <c r="L424" s="350" t="s">
        <v>34</v>
      </c>
      <c r="M424" s="351"/>
      <c r="N424" s="341" t="str">
        <f t="shared" si="1823"/>
        <v/>
      </c>
      <c r="O424" s="352"/>
      <c r="P424" s="567"/>
      <c r="Q424" s="568"/>
      <c r="R424" s="569"/>
      <c r="S424" s="558"/>
      <c r="T424" s="561"/>
      <c r="W424" s="168">
        <f t="shared" si="1842"/>
        <v>0</v>
      </c>
      <c r="X424" s="447"/>
      <c r="Y424" s="145" t="str">
        <f t="shared" si="1825"/>
        <v/>
      </c>
      <c r="Z424" s="145" t="str">
        <f t="shared" si="1826"/>
        <v/>
      </c>
      <c r="AA424" s="145" t="str">
        <f t="shared" si="1827"/>
        <v/>
      </c>
      <c r="AB424" s="145" t="str">
        <f t="shared" si="1828"/>
        <v/>
      </c>
      <c r="AC424" s="178">
        <f t="shared" si="1843"/>
        <v>0</v>
      </c>
      <c r="AD424" s="178" t="str">
        <f t="shared" si="1966"/>
        <v/>
      </c>
      <c r="AE424" s="145" t="str">
        <f t="shared" si="1845"/>
        <v/>
      </c>
      <c r="AF424" s="145" t="str">
        <f t="shared" si="1846"/>
        <v/>
      </c>
      <c r="AG424" s="182" t="str">
        <f t="shared" si="1847"/>
        <v/>
      </c>
      <c r="AH424" s="164">
        <f t="shared" si="1848"/>
        <v>0</v>
      </c>
      <c r="AJ424" s="164">
        <f t="shared" si="1849"/>
        <v>0</v>
      </c>
      <c r="AK424" s="164" t="str">
        <f t="shared" si="1850"/>
        <v>00000</v>
      </c>
      <c r="AL424" s="188" t="str">
        <f t="shared" si="1851"/>
        <v>0秒0</v>
      </c>
      <c r="AM424" s="189">
        <f t="shared" si="1852"/>
        <v>0</v>
      </c>
      <c r="AN424" s="189" t="str">
        <f t="shared" si="1853"/>
        <v>0</v>
      </c>
      <c r="AO424" s="189" t="str">
        <f t="shared" si="1854"/>
        <v>0</v>
      </c>
      <c r="AP424" s="189" t="str">
        <f t="shared" si="1855"/>
        <v>0m</v>
      </c>
      <c r="AQ424" s="189" t="str">
        <f t="shared" si="1856"/>
        <v>点</v>
      </c>
      <c r="AR424" s="164">
        <f t="shared" si="1857"/>
        <v>0</v>
      </c>
      <c r="AS424" s="144" t="str">
        <f t="shared" si="1858"/>
        <v/>
      </c>
      <c r="AT424" s="164">
        <f t="shared" si="1859"/>
        <v>0</v>
      </c>
      <c r="AU424" s="164">
        <f t="shared" si="1860"/>
        <v>0</v>
      </c>
      <c r="AV424" s="164">
        <f t="shared" si="1861"/>
        <v>0</v>
      </c>
      <c r="AW424" s="459"/>
      <c r="AX424" s="459"/>
      <c r="AY424" s="456"/>
      <c r="AZ424" s="576"/>
      <c r="BA424" s="145" t="str">
        <f t="shared" si="1830"/>
        <v/>
      </c>
      <c r="BB424" s="145" t="str">
        <f t="shared" si="1831"/>
        <v/>
      </c>
      <c r="BC424" s="145" t="str">
        <f t="shared" si="1832"/>
        <v/>
      </c>
      <c r="BD424" s="203" t="str">
        <f>IF(J424="","",COUNTIF($BC$14:BC424,BC424))</f>
        <v/>
      </c>
      <c r="BE424" s="1" t="str">
        <f t="shared" si="1862"/>
        <v/>
      </c>
      <c r="BF424" s="447"/>
      <c r="BG424" s="447"/>
      <c r="BH424" s="447"/>
      <c r="BI424" s="447"/>
      <c r="BJ424" s="447"/>
      <c r="BK424" s="450"/>
      <c r="BL424" s="447"/>
      <c r="BM424" s="447"/>
      <c r="BP424" s="450"/>
      <c r="BQ424" s="447"/>
      <c r="BR424" s="447"/>
      <c r="BS424" s="447"/>
      <c r="BT424" s="447"/>
      <c r="BU424" s="447"/>
      <c r="BV424" s="447"/>
    </row>
    <row r="425" spans="1:74" s="1" customFormat="1" ht="18" customHeight="1" thickTop="1" thickBot="1">
      <c r="A425" s="522">
        <v>138</v>
      </c>
      <c r="B425" s="570" t="s">
        <v>1224</v>
      </c>
      <c r="C425" s="572"/>
      <c r="D425" s="572" t="str">
        <f>IF(C425&gt;0,VLOOKUP(C425,女子登録情報!$A$1:$H$2000,3,0),"")</f>
        <v/>
      </c>
      <c r="E425" s="572" t="str">
        <f>IF(C425&gt;0,VLOOKUP(C425,女子登録情報!$A$1:$H$2000,4,0),"")</f>
        <v/>
      </c>
      <c r="F425" s="337" t="str">
        <f>IF(C425&gt;0,VLOOKUP(C425,女子登録情報!$A$1:$H$2000,8,0),"")</f>
        <v/>
      </c>
      <c r="G425" s="553" t="e">
        <f>IF(F426&gt;0,VLOOKUP(F426,女子登録情報!$M$2:$N$48,2,0),"")</f>
        <v>#N/A</v>
      </c>
      <c r="H425" s="553" t="str">
        <f t="shared" ref="H425" si="1967">IF(C425&gt;0,TEXT(C425,"100000000"),"000000000")</f>
        <v>000000000</v>
      </c>
      <c r="I425" s="338" t="s">
        <v>26</v>
      </c>
      <c r="J425" s="339"/>
      <c r="K425" s="340" t="str">
        <f>IF(J425&gt;0,VLOOKUP(J425,女子登録情報!$J$1:$K$22,2,0),"")</f>
        <v/>
      </c>
      <c r="L425" s="338" t="s">
        <v>29</v>
      </c>
      <c r="M425" s="185"/>
      <c r="N425" s="341" t="str">
        <f t="shared" si="1823"/>
        <v/>
      </c>
      <c r="O425" s="342"/>
      <c r="P425" s="540"/>
      <c r="Q425" s="541"/>
      <c r="R425" s="542"/>
      <c r="S425" s="556"/>
      <c r="T425" s="559"/>
      <c r="W425" s="168">
        <f t="shared" si="1842"/>
        <v>0</v>
      </c>
      <c r="X425" s="447" t="str">
        <f t="shared" ref="X425" si="1968">IF(C425="","",C425)</f>
        <v/>
      </c>
      <c r="Y425" s="145" t="str">
        <f t="shared" si="1825"/>
        <v/>
      </c>
      <c r="Z425" s="145" t="str">
        <f t="shared" si="1826"/>
        <v/>
      </c>
      <c r="AA425" s="145" t="str">
        <f t="shared" si="1827"/>
        <v/>
      </c>
      <c r="AB425" s="145" t="str">
        <f t="shared" si="1828"/>
        <v/>
      </c>
      <c r="AC425" s="178">
        <f t="shared" si="1843"/>
        <v>0</v>
      </c>
      <c r="AD425" s="178" t="str">
        <f t="shared" ref="AD425" si="1969">IF(D425="","",D425)</f>
        <v/>
      </c>
      <c r="AE425" s="145" t="str">
        <f t="shared" si="1845"/>
        <v/>
      </c>
      <c r="AF425" s="145" t="str">
        <f t="shared" si="1846"/>
        <v/>
      </c>
      <c r="AG425" s="182" t="str">
        <f t="shared" si="1847"/>
        <v/>
      </c>
      <c r="AH425" s="164">
        <f t="shared" si="1848"/>
        <v>0</v>
      </c>
      <c r="AJ425" s="164">
        <f t="shared" si="1849"/>
        <v>0</v>
      </c>
      <c r="AK425" s="164" t="str">
        <f t="shared" si="1850"/>
        <v>00000</v>
      </c>
      <c r="AL425" s="188" t="str">
        <f t="shared" si="1851"/>
        <v>0秒0</v>
      </c>
      <c r="AM425" s="189">
        <f t="shared" si="1852"/>
        <v>0</v>
      </c>
      <c r="AN425" s="189" t="str">
        <f t="shared" si="1853"/>
        <v>0</v>
      </c>
      <c r="AO425" s="189" t="str">
        <f t="shared" si="1854"/>
        <v>0</v>
      </c>
      <c r="AP425" s="189" t="str">
        <f t="shared" si="1855"/>
        <v>0m</v>
      </c>
      <c r="AQ425" s="189" t="str">
        <f t="shared" si="1856"/>
        <v>点</v>
      </c>
      <c r="AR425" s="164">
        <f t="shared" si="1857"/>
        <v>0</v>
      </c>
      <c r="AS425" s="144" t="str">
        <f t="shared" si="1858"/>
        <v/>
      </c>
      <c r="AT425" s="164">
        <f t="shared" si="1859"/>
        <v>0</v>
      </c>
      <c r="AU425" s="164">
        <f t="shared" si="1860"/>
        <v>0</v>
      </c>
      <c r="AV425" s="164">
        <f t="shared" si="1861"/>
        <v>0</v>
      </c>
      <c r="AW425" s="457">
        <f>IF(S425="",0,COUNTA($S$14:S427))</f>
        <v>0</v>
      </c>
      <c r="AX425" s="457">
        <f>IF(T425="",0,COUNTA($T$14:T427))</f>
        <v>0</v>
      </c>
      <c r="AY425" s="454">
        <f>IF(OR($K425="20200",$K426="20200",$K427="20200"),COUNTIF($K$14:K427,"20200"),0)</f>
        <v>0</v>
      </c>
      <c r="AZ425" s="574">
        <f>IF($AY425=0,0,INDEX($M425:$M427,MATCH("20200",$K425:$K427,0),1))</f>
        <v>0</v>
      </c>
      <c r="BA425" s="145" t="str">
        <f t="shared" si="1830"/>
        <v/>
      </c>
      <c r="BB425" s="145" t="str">
        <f t="shared" si="1831"/>
        <v/>
      </c>
      <c r="BC425" s="145" t="str">
        <f t="shared" si="1832"/>
        <v/>
      </c>
      <c r="BD425" s="203" t="str">
        <f>IF(J425="","",COUNTIF($BC$14:BC425,BC425))</f>
        <v/>
      </c>
      <c r="BE425" s="1" t="str">
        <f t="shared" si="1862"/>
        <v/>
      </c>
      <c r="BF425" s="447" t="str">
        <f>IF(D425="","",COUNTIF($AD$14:AD425,AD425))</f>
        <v/>
      </c>
      <c r="BG425" s="447">
        <f t="shared" ref="BG425" si="1970">IF(BF425=1,BF425,0)</f>
        <v>0</v>
      </c>
      <c r="BH425" s="447" t="str">
        <f t="shared" ref="BH425:BJ425" si="1971">IF(D425="","",$BL425)</f>
        <v/>
      </c>
      <c r="BI425" s="447" t="str">
        <f t="shared" si="1971"/>
        <v/>
      </c>
      <c r="BJ425" s="447" t="str">
        <f t="shared" si="1971"/>
        <v/>
      </c>
      <c r="BK425" s="448" t="str">
        <f t="shared" ref="BK425" si="1972">IFERROR(IF(G425="","",BL425),"")</f>
        <v/>
      </c>
      <c r="BL425" s="447">
        <v>138</v>
      </c>
      <c r="BM425" s="447">
        <f t="shared" ref="BM425" si="1973">IF(C425&gt;0,"",IF(COUNTIF(BH425:BK427,BL425)=4,"",1))</f>
        <v>1</v>
      </c>
      <c r="BP425" s="448" t="str">
        <f t="shared" ref="BP425" si="1974">IF(AD425="","",IF(AND(COUNTA(J425:J427)=0,COUNTA(S425:T427)=0),1,""))</f>
        <v/>
      </c>
      <c r="BQ425" s="447">
        <f t="shared" ref="BQ425" si="1975">IF(AND($AD425="",COUNTA(S425)&gt;0),1,0)</f>
        <v>0</v>
      </c>
      <c r="BR425" s="447">
        <f t="shared" ref="BR425" si="1976">IF(AND($AD425="",COUNTA(T425)&gt;0),1,0)</f>
        <v>0</v>
      </c>
      <c r="BS425" s="447" t="str">
        <f t="shared" ref="BS425" si="1977">D425&amp;"-"&amp;S425</f>
        <v>-</v>
      </c>
      <c r="BT425" s="447" t="str">
        <f>IF(S425="","",COUNTIF($BS$14:BS425,BS425))</f>
        <v/>
      </c>
      <c r="BU425" s="447" t="str">
        <f t="shared" ref="BU425" si="1978">D425&amp;"-"&amp;T425</f>
        <v>-</v>
      </c>
      <c r="BV425" s="447" t="str">
        <f>IF(T425="","",COUNTIF($BU$14:BU425,BU425))</f>
        <v/>
      </c>
    </row>
    <row r="426" spans="1:74" s="1" customFormat="1" ht="18" customHeight="1" thickBot="1">
      <c r="A426" s="523"/>
      <c r="B426" s="571"/>
      <c r="C426" s="573"/>
      <c r="D426" s="573"/>
      <c r="E426" s="573"/>
      <c r="F426" s="343" t="str">
        <f>IF(C425&gt;0,VLOOKUP(C425,女子登録情報!$A$1:$H$2000,5,0),"")</f>
        <v/>
      </c>
      <c r="G426" s="554"/>
      <c r="H426" s="554"/>
      <c r="I426" s="344" t="s">
        <v>30</v>
      </c>
      <c r="J426" s="339"/>
      <c r="K426" s="340" t="str">
        <f>IF(J426&gt;0,VLOOKUP(J426,女子登録情報!$J$1:$K$22,2,0),"")</f>
        <v/>
      </c>
      <c r="L426" s="344" t="s">
        <v>31</v>
      </c>
      <c r="M426" s="345"/>
      <c r="N426" s="341" t="str">
        <f t="shared" si="1823"/>
        <v/>
      </c>
      <c r="O426" s="342"/>
      <c r="P426" s="562"/>
      <c r="Q426" s="563"/>
      <c r="R426" s="564"/>
      <c r="S426" s="557"/>
      <c r="T426" s="560"/>
      <c r="W426" s="168">
        <f t="shared" si="1842"/>
        <v>0</v>
      </c>
      <c r="X426" s="447"/>
      <c r="Y426" s="145" t="str">
        <f t="shared" si="1825"/>
        <v/>
      </c>
      <c r="Z426" s="145" t="str">
        <f t="shared" si="1826"/>
        <v/>
      </c>
      <c r="AA426" s="145" t="str">
        <f t="shared" si="1827"/>
        <v/>
      </c>
      <c r="AB426" s="145" t="str">
        <f t="shared" si="1828"/>
        <v/>
      </c>
      <c r="AC426" s="178">
        <f t="shared" si="1843"/>
        <v>0</v>
      </c>
      <c r="AD426" s="178" t="str">
        <f t="shared" ref="AD426:AD427" si="1979">AD425</f>
        <v/>
      </c>
      <c r="AE426" s="145" t="str">
        <f t="shared" si="1845"/>
        <v/>
      </c>
      <c r="AF426" s="145" t="str">
        <f t="shared" si="1846"/>
        <v/>
      </c>
      <c r="AG426" s="182" t="str">
        <f t="shared" si="1847"/>
        <v/>
      </c>
      <c r="AH426" s="164">
        <f t="shared" si="1848"/>
        <v>0</v>
      </c>
      <c r="AJ426" s="164">
        <f t="shared" si="1849"/>
        <v>0</v>
      </c>
      <c r="AK426" s="164" t="str">
        <f t="shared" si="1850"/>
        <v>00000</v>
      </c>
      <c r="AL426" s="188" t="str">
        <f t="shared" si="1851"/>
        <v>0秒0</v>
      </c>
      <c r="AM426" s="189">
        <f t="shared" si="1852"/>
        <v>0</v>
      </c>
      <c r="AN426" s="189" t="str">
        <f t="shared" si="1853"/>
        <v>0</v>
      </c>
      <c r="AO426" s="189" t="str">
        <f t="shared" si="1854"/>
        <v>0</v>
      </c>
      <c r="AP426" s="189" t="str">
        <f t="shared" si="1855"/>
        <v>0m</v>
      </c>
      <c r="AQ426" s="189" t="str">
        <f t="shared" si="1856"/>
        <v>点</v>
      </c>
      <c r="AR426" s="164">
        <f t="shared" si="1857"/>
        <v>0</v>
      </c>
      <c r="AS426" s="144" t="str">
        <f t="shared" si="1858"/>
        <v/>
      </c>
      <c r="AT426" s="164">
        <f t="shared" si="1859"/>
        <v>0</v>
      </c>
      <c r="AU426" s="164">
        <f t="shared" si="1860"/>
        <v>0</v>
      </c>
      <c r="AV426" s="164">
        <f t="shared" si="1861"/>
        <v>0</v>
      </c>
      <c r="AW426" s="458"/>
      <c r="AX426" s="458"/>
      <c r="AY426" s="455"/>
      <c r="AZ426" s="575"/>
      <c r="BA426" s="145" t="str">
        <f t="shared" si="1830"/>
        <v/>
      </c>
      <c r="BB426" s="145" t="str">
        <f t="shared" si="1831"/>
        <v/>
      </c>
      <c r="BC426" s="145" t="str">
        <f t="shared" si="1832"/>
        <v/>
      </c>
      <c r="BD426" s="203" t="str">
        <f>IF(J426="","",COUNTIF($BC$14:BC426,BC426))</f>
        <v/>
      </c>
      <c r="BE426" s="1" t="str">
        <f t="shared" si="1862"/>
        <v/>
      </c>
      <c r="BF426" s="447"/>
      <c r="BG426" s="447"/>
      <c r="BH426" s="447"/>
      <c r="BI426" s="447"/>
      <c r="BJ426" s="447"/>
      <c r="BK426" s="449"/>
      <c r="BL426" s="447"/>
      <c r="BM426" s="447"/>
      <c r="BP426" s="449"/>
      <c r="BQ426" s="447"/>
      <c r="BR426" s="447"/>
      <c r="BS426" s="447"/>
      <c r="BT426" s="447"/>
      <c r="BU426" s="447"/>
      <c r="BV426" s="447"/>
    </row>
    <row r="427" spans="1:74" s="1" customFormat="1" ht="18" customHeight="1" thickBot="1">
      <c r="A427" s="524"/>
      <c r="B427" s="346" t="s">
        <v>32</v>
      </c>
      <c r="C427" s="347"/>
      <c r="D427" s="355"/>
      <c r="E427" s="355"/>
      <c r="F427" s="356"/>
      <c r="G427" s="555"/>
      <c r="H427" s="555"/>
      <c r="I427" s="348" t="s">
        <v>33</v>
      </c>
      <c r="J427" s="349"/>
      <c r="K427" s="340" t="str">
        <f>IF(J427&gt;0,VLOOKUP(J427,女子登録情報!$J$1:$K$22,2,0),"")</f>
        <v/>
      </c>
      <c r="L427" s="350" t="s">
        <v>34</v>
      </c>
      <c r="M427" s="351"/>
      <c r="N427" s="341" t="str">
        <f t="shared" si="1823"/>
        <v/>
      </c>
      <c r="O427" s="352"/>
      <c r="P427" s="567"/>
      <c r="Q427" s="568"/>
      <c r="R427" s="569"/>
      <c r="S427" s="558"/>
      <c r="T427" s="561"/>
      <c r="W427" s="168">
        <f t="shared" si="1842"/>
        <v>0</v>
      </c>
      <c r="X427" s="447"/>
      <c r="Y427" s="145" t="str">
        <f t="shared" si="1825"/>
        <v/>
      </c>
      <c r="Z427" s="145" t="str">
        <f t="shared" si="1826"/>
        <v/>
      </c>
      <c r="AA427" s="145" t="str">
        <f t="shared" si="1827"/>
        <v/>
      </c>
      <c r="AB427" s="145" t="str">
        <f t="shared" si="1828"/>
        <v/>
      </c>
      <c r="AC427" s="178">
        <f t="shared" si="1843"/>
        <v>0</v>
      </c>
      <c r="AD427" s="178" t="str">
        <f t="shared" si="1979"/>
        <v/>
      </c>
      <c r="AE427" s="145" t="str">
        <f t="shared" si="1845"/>
        <v/>
      </c>
      <c r="AF427" s="145" t="str">
        <f t="shared" si="1846"/>
        <v/>
      </c>
      <c r="AG427" s="182" t="str">
        <f t="shared" si="1847"/>
        <v/>
      </c>
      <c r="AH427" s="164">
        <f t="shared" si="1848"/>
        <v>0</v>
      </c>
      <c r="AJ427" s="164">
        <f t="shared" si="1849"/>
        <v>0</v>
      </c>
      <c r="AK427" s="164" t="str">
        <f t="shared" si="1850"/>
        <v>00000</v>
      </c>
      <c r="AL427" s="188" t="str">
        <f t="shared" si="1851"/>
        <v>0秒0</v>
      </c>
      <c r="AM427" s="189">
        <f t="shared" si="1852"/>
        <v>0</v>
      </c>
      <c r="AN427" s="189" t="str">
        <f t="shared" si="1853"/>
        <v>0</v>
      </c>
      <c r="AO427" s="189" t="str">
        <f t="shared" si="1854"/>
        <v>0</v>
      </c>
      <c r="AP427" s="189" t="str">
        <f t="shared" si="1855"/>
        <v>0m</v>
      </c>
      <c r="AQ427" s="189" t="str">
        <f t="shared" si="1856"/>
        <v>点</v>
      </c>
      <c r="AR427" s="164">
        <f t="shared" si="1857"/>
        <v>0</v>
      </c>
      <c r="AS427" s="144" t="str">
        <f t="shared" si="1858"/>
        <v/>
      </c>
      <c r="AT427" s="164">
        <f t="shared" si="1859"/>
        <v>0</v>
      </c>
      <c r="AU427" s="164">
        <f t="shared" si="1860"/>
        <v>0</v>
      </c>
      <c r="AV427" s="164">
        <f t="shared" si="1861"/>
        <v>0</v>
      </c>
      <c r="AW427" s="459"/>
      <c r="AX427" s="459"/>
      <c r="AY427" s="456"/>
      <c r="AZ427" s="576"/>
      <c r="BA427" s="145" t="str">
        <f t="shared" si="1830"/>
        <v/>
      </c>
      <c r="BB427" s="145" t="str">
        <f t="shared" si="1831"/>
        <v/>
      </c>
      <c r="BC427" s="145" t="str">
        <f t="shared" si="1832"/>
        <v/>
      </c>
      <c r="BD427" s="203" t="str">
        <f>IF(J427="","",COUNTIF($BC$14:BC427,BC427))</f>
        <v/>
      </c>
      <c r="BE427" s="1" t="str">
        <f t="shared" si="1862"/>
        <v/>
      </c>
      <c r="BF427" s="447"/>
      <c r="BG427" s="447"/>
      <c r="BH427" s="447"/>
      <c r="BI427" s="447"/>
      <c r="BJ427" s="447"/>
      <c r="BK427" s="450"/>
      <c r="BL427" s="447"/>
      <c r="BM427" s="447"/>
      <c r="BP427" s="450"/>
      <c r="BQ427" s="447"/>
      <c r="BR427" s="447"/>
      <c r="BS427" s="447"/>
      <c r="BT427" s="447"/>
      <c r="BU427" s="447"/>
      <c r="BV427" s="447"/>
    </row>
    <row r="428" spans="1:74" s="1" customFormat="1" ht="18" customHeight="1" thickTop="1" thickBot="1">
      <c r="A428" s="522">
        <v>139</v>
      </c>
      <c r="B428" s="570" t="s">
        <v>1224</v>
      </c>
      <c r="C428" s="572"/>
      <c r="D428" s="572" t="str">
        <f>IF(C428&gt;0,VLOOKUP(C428,女子登録情報!$A$1:$H$2000,3,0),"")</f>
        <v/>
      </c>
      <c r="E428" s="572" t="str">
        <f>IF(C428&gt;0,VLOOKUP(C428,女子登録情報!$A$1:$H$2000,4,0),"")</f>
        <v/>
      </c>
      <c r="F428" s="337" t="str">
        <f>IF(C428&gt;0,VLOOKUP(C428,女子登録情報!$A$1:$H$2000,8,0),"")</f>
        <v/>
      </c>
      <c r="G428" s="553" t="e">
        <f>IF(F429&gt;0,VLOOKUP(F429,女子登録情報!$M$2:$N$48,2,0),"")</f>
        <v>#N/A</v>
      </c>
      <c r="H428" s="553" t="str">
        <f t="shared" ref="H428" si="1980">IF(C428&gt;0,TEXT(C428,"100000000"),"000000000")</f>
        <v>000000000</v>
      </c>
      <c r="I428" s="338" t="s">
        <v>26</v>
      </c>
      <c r="J428" s="339"/>
      <c r="K428" s="340" t="str">
        <f>IF(J428&gt;0,VLOOKUP(J428,女子登録情報!$J$1:$K$22,2,0),"")</f>
        <v/>
      </c>
      <c r="L428" s="338" t="s">
        <v>29</v>
      </c>
      <c r="M428" s="185"/>
      <c r="N428" s="341" t="str">
        <f t="shared" si="1823"/>
        <v/>
      </c>
      <c r="O428" s="342"/>
      <c r="P428" s="540"/>
      <c r="Q428" s="541"/>
      <c r="R428" s="542"/>
      <c r="S428" s="556"/>
      <c r="T428" s="559"/>
      <c r="W428" s="168">
        <f t="shared" si="1842"/>
        <v>0</v>
      </c>
      <c r="X428" s="447" t="str">
        <f t="shared" ref="X428" si="1981">IF(C428="","",C428)</f>
        <v/>
      </c>
      <c r="Y428" s="145" t="str">
        <f t="shared" si="1825"/>
        <v/>
      </c>
      <c r="Z428" s="145" t="str">
        <f t="shared" si="1826"/>
        <v/>
      </c>
      <c r="AA428" s="145" t="str">
        <f t="shared" si="1827"/>
        <v/>
      </c>
      <c r="AB428" s="145" t="str">
        <f t="shared" si="1828"/>
        <v/>
      </c>
      <c r="AC428" s="178">
        <f t="shared" si="1843"/>
        <v>0</v>
      </c>
      <c r="AD428" s="178" t="str">
        <f t="shared" ref="AD428" si="1982">IF(D428="","",D428)</f>
        <v/>
      </c>
      <c r="AE428" s="145" t="str">
        <f t="shared" si="1845"/>
        <v/>
      </c>
      <c r="AF428" s="145" t="str">
        <f t="shared" si="1846"/>
        <v/>
      </c>
      <c r="AG428" s="182" t="str">
        <f t="shared" si="1847"/>
        <v/>
      </c>
      <c r="AH428" s="164">
        <f t="shared" si="1848"/>
        <v>0</v>
      </c>
      <c r="AJ428" s="164">
        <f t="shared" si="1849"/>
        <v>0</v>
      </c>
      <c r="AK428" s="164" t="str">
        <f t="shared" si="1850"/>
        <v>00000</v>
      </c>
      <c r="AL428" s="188" t="str">
        <f t="shared" si="1851"/>
        <v>0秒0</v>
      </c>
      <c r="AM428" s="189">
        <f t="shared" si="1852"/>
        <v>0</v>
      </c>
      <c r="AN428" s="189" t="str">
        <f t="shared" si="1853"/>
        <v>0</v>
      </c>
      <c r="AO428" s="189" t="str">
        <f t="shared" si="1854"/>
        <v>0</v>
      </c>
      <c r="AP428" s="189" t="str">
        <f t="shared" si="1855"/>
        <v>0m</v>
      </c>
      <c r="AQ428" s="189" t="str">
        <f t="shared" si="1856"/>
        <v>点</v>
      </c>
      <c r="AR428" s="164">
        <f t="shared" si="1857"/>
        <v>0</v>
      </c>
      <c r="AS428" s="144" t="str">
        <f t="shared" si="1858"/>
        <v/>
      </c>
      <c r="AT428" s="164">
        <f t="shared" si="1859"/>
        <v>0</v>
      </c>
      <c r="AU428" s="164">
        <f t="shared" si="1860"/>
        <v>0</v>
      </c>
      <c r="AV428" s="164">
        <f t="shared" si="1861"/>
        <v>0</v>
      </c>
      <c r="AW428" s="457">
        <f>IF(S428="",0,COUNTA($S$14:S430))</f>
        <v>0</v>
      </c>
      <c r="AX428" s="457">
        <f>IF(T428="",0,COUNTA($T$14:T430))</f>
        <v>0</v>
      </c>
      <c r="AY428" s="454">
        <f>IF(OR($K428="20200",$K429="20200",$K430="20200"),COUNTIF($K$14:K430,"20200"),0)</f>
        <v>0</v>
      </c>
      <c r="AZ428" s="574">
        <f>IF($AY428=0,0,INDEX($M428:$M430,MATCH("20200",$K428:$K430,0),1))</f>
        <v>0</v>
      </c>
      <c r="BA428" s="145" t="str">
        <f t="shared" si="1830"/>
        <v/>
      </c>
      <c r="BB428" s="145" t="str">
        <f t="shared" si="1831"/>
        <v/>
      </c>
      <c r="BC428" s="145" t="str">
        <f t="shared" si="1832"/>
        <v/>
      </c>
      <c r="BD428" s="203" t="str">
        <f>IF(J428="","",COUNTIF($BC$14:BC428,BC428))</f>
        <v/>
      </c>
      <c r="BE428" s="1" t="str">
        <f t="shared" si="1862"/>
        <v/>
      </c>
      <c r="BF428" s="447" t="str">
        <f>IF(D428="","",COUNTIF($AD$14:AD428,AD428))</f>
        <v/>
      </c>
      <c r="BG428" s="447">
        <f t="shared" ref="BG428" si="1983">IF(BF428=1,BF428,0)</f>
        <v>0</v>
      </c>
      <c r="BH428" s="447" t="str">
        <f t="shared" ref="BH428:BJ428" si="1984">IF(D428="","",$BL428)</f>
        <v/>
      </c>
      <c r="BI428" s="447" t="str">
        <f t="shared" si="1984"/>
        <v/>
      </c>
      <c r="BJ428" s="447" t="str">
        <f t="shared" si="1984"/>
        <v/>
      </c>
      <c r="BK428" s="448" t="str">
        <f t="shared" ref="BK428" si="1985">IFERROR(IF(G428="","",BL428),"")</f>
        <v/>
      </c>
      <c r="BL428" s="447">
        <v>139</v>
      </c>
      <c r="BM428" s="447">
        <f t="shared" ref="BM428" si="1986">IF(C428&gt;0,"",IF(COUNTIF(BH428:BK430,BL428)=4,"",1))</f>
        <v>1</v>
      </c>
      <c r="BP428" s="448" t="str">
        <f t="shared" ref="BP428" si="1987">IF(AD428="","",IF(AND(COUNTA(J428:J430)=0,COUNTA(S428:T430)=0),1,""))</f>
        <v/>
      </c>
      <c r="BQ428" s="447">
        <f t="shared" ref="BQ428" si="1988">IF(AND($AD428="",COUNTA(S428)&gt;0),1,0)</f>
        <v>0</v>
      </c>
      <c r="BR428" s="447">
        <f t="shared" ref="BR428" si="1989">IF(AND($AD428="",COUNTA(T428)&gt;0),1,0)</f>
        <v>0</v>
      </c>
      <c r="BS428" s="447" t="str">
        <f t="shared" ref="BS428" si="1990">D428&amp;"-"&amp;S428</f>
        <v>-</v>
      </c>
      <c r="BT428" s="447" t="str">
        <f>IF(S428="","",COUNTIF($BS$14:BS428,BS428))</f>
        <v/>
      </c>
      <c r="BU428" s="447" t="str">
        <f t="shared" ref="BU428" si="1991">D428&amp;"-"&amp;T428</f>
        <v>-</v>
      </c>
      <c r="BV428" s="447" t="str">
        <f>IF(T428="","",COUNTIF($BU$14:BU428,BU428))</f>
        <v/>
      </c>
    </row>
    <row r="429" spans="1:74" s="1" customFormat="1" ht="18" customHeight="1" thickBot="1">
      <c r="A429" s="523"/>
      <c r="B429" s="571"/>
      <c r="C429" s="573"/>
      <c r="D429" s="573"/>
      <c r="E429" s="573"/>
      <c r="F429" s="343" t="str">
        <f>IF(C428&gt;0,VLOOKUP(C428,女子登録情報!$A$1:$H$2000,5,0),"")</f>
        <v/>
      </c>
      <c r="G429" s="554"/>
      <c r="H429" s="554"/>
      <c r="I429" s="344" t="s">
        <v>30</v>
      </c>
      <c r="J429" s="339"/>
      <c r="K429" s="340" t="str">
        <f>IF(J429&gt;0,VLOOKUP(J429,女子登録情報!$J$1:$K$22,2,0),"")</f>
        <v/>
      </c>
      <c r="L429" s="344" t="s">
        <v>31</v>
      </c>
      <c r="M429" s="345"/>
      <c r="N429" s="341" t="str">
        <f t="shared" si="1823"/>
        <v/>
      </c>
      <c r="O429" s="342"/>
      <c r="P429" s="562"/>
      <c r="Q429" s="563"/>
      <c r="R429" s="564"/>
      <c r="S429" s="557"/>
      <c r="T429" s="560"/>
      <c r="W429" s="168">
        <f t="shared" si="1842"/>
        <v>0</v>
      </c>
      <c r="X429" s="447"/>
      <c r="Y429" s="145" t="str">
        <f t="shared" si="1825"/>
        <v/>
      </c>
      <c r="Z429" s="145" t="str">
        <f t="shared" si="1826"/>
        <v/>
      </c>
      <c r="AA429" s="145" t="str">
        <f t="shared" si="1827"/>
        <v/>
      </c>
      <c r="AB429" s="145" t="str">
        <f t="shared" si="1828"/>
        <v/>
      </c>
      <c r="AC429" s="178">
        <f t="shared" si="1843"/>
        <v>0</v>
      </c>
      <c r="AD429" s="178" t="str">
        <f t="shared" ref="AD429:AD430" si="1992">AD428</f>
        <v/>
      </c>
      <c r="AE429" s="145" t="str">
        <f t="shared" si="1845"/>
        <v/>
      </c>
      <c r="AF429" s="145" t="str">
        <f t="shared" si="1846"/>
        <v/>
      </c>
      <c r="AG429" s="182" t="str">
        <f t="shared" si="1847"/>
        <v/>
      </c>
      <c r="AH429" s="164">
        <f t="shared" si="1848"/>
        <v>0</v>
      </c>
      <c r="AJ429" s="164">
        <f t="shared" si="1849"/>
        <v>0</v>
      </c>
      <c r="AK429" s="164" t="str">
        <f t="shared" si="1850"/>
        <v>00000</v>
      </c>
      <c r="AL429" s="188" t="str">
        <f t="shared" si="1851"/>
        <v>0秒0</v>
      </c>
      <c r="AM429" s="189">
        <f t="shared" si="1852"/>
        <v>0</v>
      </c>
      <c r="AN429" s="189" t="str">
        <f t="shared" si="1853"/>
        <v>0</v>
      </c>
      <c r="AO429" s="189" t="str">
        <f t="shared" si="1854"/>
        <v>0</v>
      </c>
      <c r="AP429" s="189" t="str">
        <f t="shared" si="1855"/>
        <v>0m</v>
      </c>
      <c r="AQ429" s="189" t="str">
        <f t="shared" si="1856"/>
        <v>点</v>
      </c>
      <c r="AR429" s="164">
        <f t="shared" si="1857"/>
        <v>0</v>
      </c>
      <c r="AS429" s="144" t="str">
        <f t="shared" si="1858"/>
        <v/>
      </c>
      <c r="AT429" s="164">
        <f t="shared" si="1859"/>
        <v>0</v>
      </c>
      <c r="AU429" s="164">
        <f t="shared" si="1860"/>
        <v>0</v>
      </c>
      <c r="AV429" s="164">
        <f t="shared" si="1861"/>
        <v>0</v>
      </c>
      <c r="AW429" s="458"/>
      <c r="AX429" s="458"/>
      <c r="AY429" s="455"/>
      <c r="AZ429" s="575"/>
      <c r="BA429" s="145" t="str">
        <f t="shared" si="1830"/>
        <v/>
      </c>
      <c r="BB429" s="145" t="str">
        <f t="shared" si="1831"/>
        <v/>
      </c>
      <c r="BC429" s="145" t="str">
        <f t="shared" si="1832"/>
        <v/>
      </c>
      <c r="BD429" s="203" t="str">
        <f>IF(J429="","",COUNTIF($BC$14:BC429,BC429))</f>
        <v/>
      </c>
      <c r="BE429" s="1" t="str">
        <f t="shared" si="1862"/>
        <v/>
      </c>
      <c r="BF429" s="447"/>
      <c r="BG429" s="447"/>
      <c r="BH429" s="447"/>
      <c r="BI429" s="447"/>
      <c r="BJ429" s="447"/>
      <c r="BK429" s="449"/>
      <c r="BL429" s="447"/>
      <c r="BM429" s="447"/>
      <c r="BP429" s="449"/>
      <c r="BQ429" s="447"/>
      <c r="BR429" s="447"/>
      <c r="BS429" s="447"/>
      <c r="BT429" s="447"/>
      <c r="BU429" s="447"/>
      <c r="BV429" s="447"/>
    </row>
    <row r="430" spans="1:74" s="1" customFormat="1" ht="18" customHeight="1" thickBot="1">
      <c r="A430" s="524"/>
      <c r="B430" s="346" t="s">
        <v>32</v>
      </c>
      <c r="C430" s="347"/>
      <c r="D430" s="355"/>
      <c r="E430" s="355"/>
      <c r="F430" s="356"/>
      <c r="G430" s="555"/>
      <c r="H430" s="555"/>
      <c r="I430" s="348" t="s">
        <v>33</v>
      </c>
      <c r="J430" s="349"/>
      <c r="K430" s="340" t="str">
        <f>IF(J430&gt;0,VLOOKUP(J430,女子登録情報!$J$1:$K$22,2,0),"")</f>
        <v/>
      </c>
      <c r="L430" s="350" t="s">
        <v>34</v>
      </c>
      <c r="M430" s="351"/>
      <c r="N430" s="341" t="str">
        <f t="shared" si="1823"/>
        <v/>
      </c>
      <c r="O430" s="352"/>
      <c r="P430" s="567"/>
      <c r="Q430" s="568"/>
      <c r="R430" s="569"/>
      <c r="S430" s="558"/>
      <c r="T430" s="561"/>
      <c r="W430" s="168">
        <f t="shared" si="1842"/>
        <v>0</v>
      </c>
      <c r="X430" s="447"/>
      <c r="Y430" s="145" t="str">
        <f t="shared" si="1825"/>
        <v/>
      </c>
      <c r="Z430" s="145" t="str">
        <f t="shared" si="1826"/>
        <v/>
      </c>
      <c r="AA430" s="145" t="str">
        <f t="shared" si="1827"/>
        <v/>
      </c>
      <c r="AB430" s="145" t="str">
        <f t="shared" si="1828"/>
        <v/>
      </c>
      <c r="AC430" s="178">
        <f t="shared" si="1843"/>
        <v>0</v>
      </c>
      <c r="AD430" s="178" t="str">
        <f t="shared" si="1992"/>
        <v/>
      </c>
      <c r="AE430" s="145" t="str">
        <f t="shared" si="1845"/>
        <v/>
      </c>
      <c r="AF430" s="145" t="str">
        <f t="shared" si="1846"/>
        <v/>
      </c>
      <c r="AG430" s="182" t="str">
        <f t="shared" si="1847"/>
        <v/>
      </c>
      <c r="AH430" s="164">
        <f t="shared" si="1848"/>
        <v>0</v>
      </c>
      <c r="AJ430" s="164">
        <f t="shared" si="1849"/>
        <v>0</v>
      </c>
      <c r="AK430" s="164" t="str">
        <f t="shared" si="1850"/>
        <v>00000</v>
      </c>
      <c r="AL430" s="188" t="str">
        <f t="shared" si="1851"/>
        <v>0秒0</v>
      </c>
      <c r="AM430" s="189">
        <f t="shared" si="1852"/>
        <v>0</v>
      </c>
      <c r="AN430" s="189" t="str">
        <f t="shared" si="1853"/>
        <v>0</v>
      </c>
      <c r="AO430" s="189" t="str">
        <f t="shared" si="1854"/>
        <v>0</v>
      </c>
      <c r="AP430" s="189" t="str">
        <f t="shared" si="1855"/>
        <v>0m</v>
      </c>
      <c r="AQ430" s="189" t="str">
        <f t="shared" si="1856"/>
        <v>点</v>
      </c>
      <c r="AR430" s="164">
        <f t="shared" si="1857"/>
        <v>0</v>
      </c>
      <c r="AS430" s="144" t="str">
        <f t="shared" si="1858"/>
        <v/>
      </c>
      <c r="AT430" s="164">
        <f t="shared" si="1859"/>
        <v>0</v>
      </c>
      <c r="AU430" s="164">
        <f t="shared" si="1860"/>
        <v>0</v>
      </c>
      <c r="AV430" s="164">
        <f t="shared" si="1861"/>
        <v>0</v>
      </c>
      <c r="AW430" s="459"/>
      <c r="AX430" s="459"/>
      <c r="AY430" s="456"/>
      <c r="AZ430" s="576"/>
      <c r="BA430" s="145" t="str">
        <f t="shared" si="1830"/>
        <v/>
      </c>
      <c r="BB430" s="145" t="str">
        <f t="shared" si="1831"/>
        <v/>
      </c>
      <c r="BC430" s="145" t="str">
        <f t="shared" si="1832"/>
        <v/>
      </c>
      <c r="BD430" s="203" t="str">
        <f>IF(J430="","",COUNTIF($BC$14:BC430,BC430))</f>
        <v/>
      </c>
      <c r="BE430" s="1" t="str">
        <f t="shared" si="1862"/>
        <v/>
      </c>
      <c r="BF430" s="447"/>
      <c r="BG430" s="447"/>
      <c r="BH430" s="447"/>
      <c r="BI430" s="447"/>
      <c r="BJ430" s="447"/>
      <c r="BK430" s="450"/>
      <c r="BL430" s="447"/>
      <c r="BM430" s="447"/>
      <c r="BP430" s="450"/>
      <c r="BQ430" s="447"/>
      <c r="BR430" s="447"/>
      <c r="BS430" s="447"/>
      <c r="BT430" s="447"/>
      <c r="BU430" s="447"/>
      <c r="BV430" s="447"/>
    </row>
    <row r="431" spans="1:74" s="1" customFormat="1" ht="18" customHeight="1" thickTop="1" thickBot="1">
      <c r="A431" s="522">
        <v>140</v>
      </c>
      <c r="B431" s="570" t="s">
        <v>1224</v>
      </c>
      <c r="C431" s="572"/>
      <c r="D431" s="572" t="str">
        <f>IF(C431&gt;0,VLOOKUP(C431,女子登録情報!$A$1:$H$2000,3,0),"")</f>
        <v/>
      </c>
      <c r="E431" s="572" t="str">
        <f>IF(C431&gt;0,VLOOKUP(C431,女子登録情報!$A$1:$H$2000,4,0),"")</f>
        <v/>
      </c>
      <c r="F431" s="337" t="str">
        <f>IF(C431&gt;0,VLOOKUP(C431,女子登録情報!$A$1:$H$2000,8,0),"")</f>
        <v/>
      </c>
      <c r="G431" s="553" t="e">
        <f>IF(F432&gt;0,VLOOKUP(F432,女子登録情報!$M$2:$N$48,2,0),"")</f>
        <v>#N/A</v>
      </c>
      <c r="H431" s="553" t="str">
        <f t="shared" ref="H431" si="1993">IF(C431&gt;0,TEXT(C431,"100000000"),"000000000")</f>
        <v>000000000</v>
      </c>
      <c r="I431" s="338" t="s">
        <v>26</v>
      </c>
      <c r="J431" s="339"/>
      <c r="K431" s="340" t="str">
        <f>IF(J431&gt;0,VLOOKUP(J431,女子登録情報!$J$1:$K$22,2,0),"")</f>
        <v/>
      </c>
      <c r="L431" s="338" t="s">
        <v>29</v>
      </c>
      <c r="M431" s="185"/>
      <c r="N431" s="341" t="str">
        <f t="shared" si="1823"/>
        <v/>
      </c>
      <c r="O431" s="342"/>
      <c r="P431" s="540"/>
      <c r="Q431" s="541"/>
      <c r="R431" s="542"/>
      <c r="S431" s="556"/>
      <c r="T431" s="559"/>
      <c r="W431" s="168">
        <f t="shared" si="1842"/>
        <v>0</v>
      </c>
      <c r="X431" s="447" t="str">
        <f t="shared" ref="X431" si="1994">IF(C431="","",C431)</f>
        <v/>
      </c>
      <c r="Y431" s="145" t="str">
        <f t="shared" si="1825"/>
        <v/>
      </c>
      <c r="Z431" s="145" t="str">
        <f t="shared" si="1826"/>
        <v/>
      </c>
      <c r="AA431" s="145" t="str">
        <f t="shared" si="1827"/>
        <v/>
      </c>
      <c r="AB431" s="145" t="str">
        <f t="shared" si="1828"/>
        <v/>
      </c>
      <c r="AC431" s="178">
        <f t="shared" si="1843"/>
        <v>0</v>
      </c>
      <c r="AD431" s="178" t="str">
        <f t="shared" ref="AD431" si="1995">IF(D431="","",D431)</f>
        <v/>
      </c>
      <c r="AE431" s="145" t="str">
        <f t="shared" si="1845"/>
        <v/>
      </c>
      <c r="AF431" s="145" t="str">
        <f t="shared" si="1846"/>
        <v/>
      </c>
      <c r="AG431" s="182" t="str">
        <f t="shared" si="1847"/>
        <v/>
      </c>
      <c r="AH431" s="164">
        <f t="shared" si="1848"/>
        <v>0</v>
      </c>
      <c r="AJ431" s="164">
        <f t="shared" si="1849"/>
        <v>0</v>
      </c>
      <c r="AK431" s="164" t="str">
        <f t="shared" si="1850"/>
        <v>00000</v>
      </c>
      <c r="AL431" s="188" t="str">
        <f t="shared" si="1851"/>
        <v>0秒0</v>
      </c>
      <c r="AM431" s="189">
        <f t="shared" si="1852"/>
        <v>0</v>
      </c>
      <c r="AN431" s="189" t="str">
        <f t="shared" si="1853"/>
        <v>0</v>
      </c>
      <c r="AO431" s="189" t="str">
        <f t="shared" si="1854"/>
        <v>0</v>
      </c>
      <c r="AP431" s="189" t="str">
        <f t="shared" si="1855"/>
        <v>0m</v>
      </c>
      <c r="AQ431" s="189" t="str">
        <f t="shared" si="1856"/>
        <v>点</v>
      </c>
      <c r="AR431" s="164">
        <f t="shared" si="1857"/>
        <v>0</v>
      </c>
      <c r="AS431" s="144" t="str">
        <f t="shared" si="1858"/>
        <v/>
      </c>
      <c r="AT431" s="164">
        <f t="shared" si="1859"/>
        <v>0</v>
      </c>
      <c r="AU431" s="164">
        <f t="shared" si="1860"/>
        <v>0</v>
      </c>
      <c r="AV431" s="164">
        <f t="shared" si="1861"/>
        <v>0</v>
      </c>
      <c r="AW431" s="457">
        <f>IF(S431="",0,COUNTA($S$14:S433))</f>
        <v>0</v>
      </c>
      <c r="AX431" s="457">
        <f>IF(T431="",0,COUNTA($T$14:T433))</f>
        <v>0</v>
      </c>
      <c r="AY431" s="454">
        <f>IF(OR($K431="20200",$K432="20200",$K433="20200"),COUNTIF($K$14:K433,"20200"),0)</f>
        <v>0</v>
      </c>
      <c r="AZ431" s="574">
        <f>IF($AY431=0,0,INDEX($M431:$M433,MATCH("20200",$K431:$K433,0),1))</f>
        <v>0</v>
      </c>
      <c r="BA431" s="145" t="str">
        <f t="shared" si="1830"/>
        <v/>
      </c>
      <c r="BB431" s="145" t="str">
        <f t="shared" si="1831"/>
        <v/>
      </c>
      <c r="BC431" s="145" t="str">
        <f t="shared" si="1832"/>
        <v/>
      </c>
      <c r="BD431" s="203" t="str">
        <f>IF(J431="","",COUNTIF($BC$14:BC431,BC431))</f>
        <v/>
      </c>
      <c r="BE431" s="1" t="str">
        <f t="shared" si="1862"/>
        <v/>
      </c>
      <c r="BF431" s="447" t="str">
        <f>IF(D431="","",COUNTIF($AD$14:AD431,AD431))</f>
        <v/>
      </c>
      <c r="BG431" s="447">
        <f t="shared" ref="BG431" si="1996">IF(BF431=1,BF431,0)</f>
        <v>0</v>
      </c>
      <c r="BH431" s="447" t="str">
        <f t="shared" ref="BH431:BJ431" si="1997">IF(D431="","",$BL431)</f>
        <v/>
      </c>
      <c r="BI431" s="447" t="str">
        <f t="shared" si="1997"/>
        <v/>
      </c>
      <c r="BJ431" s="447" t="str">
        <f t="shared" si="1997"/>
        <v/>
      </c>
      <c r="BK431" s="448" t="str">
        <f t="shared" ref="BK431" si="1998">IFERROR(IF(G431="","",BL431),"")</f>
        <v/>
      </c>
      <c r="BL431" s="447">
        <v>140</v>
      </c>
      <c r="BM431" s="447">
        <f t="shared" ref="BM431" si="1999">IF(C431&gt;0,"",IF(COUNTIF(BH431:BK433,BL431)=4,"",1))</f>
        <v>1</v>
      </c>
      <c r="BP431" s="448" t="str">
        <f t="shared" ref="BP431" si="2000">IF(AD431="","",IF(AND(COUNTA(J431:J433)=0,COUNTA(S431:T433)=0),1,""))</f>
        <v/>
      </c>
      <c r="BQ431" s="447">
        <f t="shared" ref="BQ431" si="2001">IF(AND($AD431="",COUNTA(S431)&gt;0),1,0)</f>
        <v>0</v>
      </c>
      <c r="BR431" s="447">
        <f t="shared" ref="BR431" si="2002">IF(AND($AD431="",COUNTA(T431)&gt;0),1,0)</f>
        <v>0</v>
      </c>
      <c r="BS431" s="447" t="str">
        <f t="shared" ref="BS431" si="2003">D431&amp;"-"&amp;S431</f>
        <v>-</v>
      </c>
      <c r="BT431" s="447" t="str">
        <f>IF(S431="","",COUNTIF($BS$14:BS431,BS431))</f>
        <v/>
      </c>
      <c r="BU431" s="447" t="str">
        <f t="shared" ref="BU431" si="2004">D431&amp;"-"&amp;T431</f>
        <v>-</v>
      </c>
      <c r="BV431" s="447" t="str">
        <f>IF(T431="","",COUNTIF($BU$14:BU431,BU431))</f>
        <v/>
      </c>
    </row>
    <row r="432" spans="1:74" s="1" customFormat="1" ht="18" customHeight="1" thickBot="1">
      <c r="A432" s="523"/>
      <c r="B432" s="571"/>
      <c r="C432" s="573"/>
      <c r="D432" s="573"/>
      <c r="E432" s="573"/>
      <c r="F432" s="343" t="str">
        <f>IF(C431&gt;0,VLOOKUP(C431,女子登録情報!$A$1:$H$2000,5,0),"")</f>
        <v/>
      </c>
      <c r="G432" s="554"/>
      <c r="H432" s="554"/>
      <c r="I432" s="344" t="s">
        <v>30</v>
      </c>
      <c r="J432" s="339"/>
      <c r="K432" s="340" t="str">
        <f>IF(J432&gt;0,VLOOKUP(J432,女子登録情報!$J$1:$K$22,2,0),"")</f>
        <v/>
      </c>
      <c r="L432" s="344" t="s">
        <v>31</v>
      </c>
      <c r="M432" s="345"/>
      <c r="N432" s="341" t="str">
        <f t="shared" si="1823"/>
        <v/>
      </c>
      <c r="O432" s="342"/>
      <c r="P432" s="562"/>
      <c r="Q432" s="563"/>
      <c r="R432" s="564"/>
      <c r="S432" s="557"/>
      <c r="T432" s="560"/>
      <c r="W432" s="168">
        <f t="shared" si="1842"/>
        <v>0</v>
      </c>
      <c r="X432" s="447"/>
      <c r="Y432" s="145" t="str">
        <f t="shared" si="1825"/>
        <v/>
      </c>
      <c r="Z432" s="145" t="str">
        <f t="shared" si="1826"/>
        <v/>
      </c>
      <c r="AA432" s="145" t="str">
        <f t="shared" si="1827"/>
        <v/>
      </c>
      <c r="AB432" s="145" t="str">
        <f t="shared" si="1828"/>
        <v/>
      </c>
      <c r="AC432" s="178">
        <f t="shared" si="1843"/>
        <v>0</v>
      </c>
      <c r="AD432" s="178" t="str">
        <f t="shared" ref="AD432:AD433" si="2005">AD431</f>
        <v/>
      </c>
      <c r="AE432" s="145" t="str">
        <f t="shared" si="1845"/>
        <v/>
      </c>
      <c r="AF432" s="145" t="str">
        <f t="shared" si="1846"/>
        <v/>
      </c>
      <c r="AG432" s="182" t="str">
        <f t="shared" si="1847"/>
        <v/>
      </c>
      <c r="AH432" s="164">
        <f t="shared" si="1848"/>
        <v>0</v>
      </c>
      <c r="AJ432" s="164">
        <f t="shared" si="1849"/>
        <v>0</v>
      </c>
      <c r="AK432" s="164" t="str">
        <f t="shared" si="1850"/>
        <v>00000</v>
      </c>
      <c r="AL432" s="188" t="str">
        <f t="shared" si="1851"/>
        <v>0秒0</v>
      </c>
      <c r="AM432" s="189">
        <f t="shared" si="1852"/>
        <v>0</v>
      </c>
      <c r="AN432" s="189" t="str">
        <f t="shared" si="1853"/>
        <v>0</v>
      </c>
      <c r="AO432" s="189" t="str">
        <f t="shared" si="1854"/>
        <v>0</v>
      </c>
      <c r="AP432" s="189" t="str">
        <f t="shared" si="1855"/>
        <v>0m</v>
      </c>
      <c r="AQ432" s="189" t="str">
        <f t="shared" si="1856"/>
        <v>点</v>
      </c>
      <c r="AR432" s="164">
        <f t="shared" si="1857"/>
        <v>0</v>
      </c>
      <c r="AS432" s="144" t="str">
        <f t="shared" si="1858"/>
        <v/>
      </c>
      <c r="AT432" s="164">
        <f t="shared" si="1859"/>
        <v>0</v>
      </c>
      <c r="AU432" s="164">
        <f t="shared" si="1860"/>
        <v>0</v>
      </c>
      <c r="AV432" s="164">
        <f t="shared" si="1861"/>
        <v>0</v>
      </c>
      <c r="AW432" s="458"/>
      <c r="AX432" s="458"/>
      <c r="AY432" s="455"/>
      <c r="AZ432" s="575"/>
      <c r="BA432" s="145" t="str">
        <f t="shared" si="1830"/>
        <v/>
      </c>
      <c r="BB432" s="145" t="str">
        <f t="shared" si="1831"/>
        <v/>
      </c>
      <c r="BC432" s="145" t="str">
        <f t="shared" si="1832"/>
        <v/>
      </c>
      <c r="BD432" s="203" t="str">
        <f>IF(J432="","",COUNTIF($BC$14:BC432,BC432))</f>
        <v/>
      </c>
      <c r="BE432" s="1" t="str">
        <f t="shared" si="1862"/>
        <v/>
      </c>
      <c r="BF432" s="447"/>
      <c r="BG432" s="447"/>
      <c r="BH432" s="447"/>
      <c r="BI432" s="447"/>
      <c r="BJ432" s="447"/>
      <c r="BK432" s="449"/>
      <c r="BL432" s="447"/>
      <c r="BM432" s="447"/>
      <c r="BP432" s="449"/>
      <c r="BQ432" s="447"/>
      <c r="BR432" s="447"/>
      <c r="BS432" s="447"/>
      <c r="BT432" s="447"/>
      <c r="BU432" s="447"/>
      <c r="BV432" s="447"/>
    </row>
    <row r="433" spans="1:74" s="1" customFormat="1" ht="18" customHeight="1" thickBot="1">
      <c r="A433" s="524"/>
      <c r="B433" s="346" t="s">
        <v>32</v>
      </c>
      <c r="C433" s="347"/>
      <c r="D433" s="355"/>
      <c r="E433" s="355"/>
      <c r="F433" s="356"/>
      <c r="G433" s="555"/>
      <c r="H433" s="555"/>
      <c r="I433" s="348" t="s">
        <v>33</v>
      </c>
      <c r="J433" s="349"/>
      <c r="K433" s="340" t="str">
        <f>IF(J433&gt;0,VLOOKUP(J433,女子登録情報!$J$1:$K$22,2,0),"")</f>
        <v/>
      </c>
      <c r="L433" s="350" t="s">
        <v>34</v>
      </c>
      <c r="M433" s="351"/>
      <c r="N433" s="341" t="str">
        <f t="shared" si="1823"/>
        <v/>
      </c>
      <c r="O433" s="352"/>
      <c r="P433" s="567"/>
      <c r="Q433" s="568"/>
      <c r="R433" s="569"/>
      <c r="S433" s="558"/>
      <c r="T433" s="561"/>
      <c r="W433" s="168">
        <f t="shared" si="1842"/>
        <v>0</v>
      </c>
      <c r="X433" s="447"/>
      <c r="Y433" s="145" t="str">
        <f t="shared" si="1825"/>
        <v/>
      </c>
      <c r="Z433" s="145" t="str">
        <f t="shared" si="1826"/>
        <v/>
      </c>
      <c r="AA433" s="145" t="str">
        <f t="shared" si="1827"/>
        <v/>
      </c>
      <c r="AB433" s="145" t="str">
        <f t="shared" si="1828"/>
        <v/>
      </c>
      <c r="AC433" s="178">
        <f t="shared" si="1843"/>
        <v>0</v>
      </c>
      <c r="AD433" s="178" t="str">
        <f t="shared" si="2005"/>
        <v/>
      </c>
      <c r="AE433" s="145" t="str">
        <f t="shared" si="1845"/>
        <v/>
      </c>
      <c r="AF433" s="145" t="str">
        <f t="shared" si="1846"/>
        <v/>
      </c>
      <c r="AG433" s="182" t="str">
        <f t="shared" si="1847"/>
        <v/>
      </c>
      <c r="AH433" s="164">
        <f t="shared" si="1848"/>
        <v>0</v>
      </c>
      <c r="AJ433" s="164">
        <f t="shared" si="1849"/>
        <v>0</v>
      </c>
      <c r="AK433" s="164" t="str">
        <f t="shared" si="1850"/>
        <v>00000</v>
      </c>
      <c r="AL433" s="188" t="str">
        <f t="shared" si="1851"/>
        <v>0秒0</v>
      </c>
      <c r="AM433" s="189">
        <f t="shared" si="1852"/>
        <v>0</v>
      </c>
      <c r="AN433" s="189" t="str">
        <f t="shared" si="1853"/>
        <v>0</v>
      </c>
      <c r="AO433" s="189" t="str">
        <f t="shared" si="1854"/>
        <v>0</v>
      </c>
      <c r="AP433" s="189" t="str">
        <f t="shared" si="1855"/>
        <v>0m</v>
      </c>
      <c r="AQ433" s="189" t="str">
        <f t="shared" si="1856"/>
        <v>点</v>
      </c>
      <c r="AR433" s="164">
        <f t="shared" si="1857"/>
        <v>0</v>
      </c>
      <c r="AS433" s="144" t="str">
        <f t="shared" si="1858"/>
        <v/>
      </c>
      <c r="AT433" s="164">
        <f t="shared" si="1859"/>
        <v>0</v>
      </c>
      <c r="AU433" s="164">
        <f t="shared" si="1860"/>
        <v>0</v>
      </c>
      <c r="AV433" s="164">
        <f t="shared" si="1861"/>
        <v>0</v>
      </c>
      <c r="AW433" s="459"/>
      <c r="AX433" s="459"/>
      <c r="AY433" s="456"/>
      <c r="AZ433" s="576"/>
      <c r="BA433" s="145" t="str">
        <f t="shared" si="1830"/>
        <v/>
      </c>
      <c r="BB433" s="145" t="str">
        <f t="shared" si="1831"/>
        <v/>
      </c>
      <c r="BC433" s="145" t="str">
        <f t="shared" si="1832"/>
        <v/>
      </c>
      <c r="BD433" s="203" t="str">
        <f>IF(J433="","",COUNTIF($BC$14:BC433,BC433))</f>
        <v/>
      </c>
      <c r="BE433" s="1" t="str">
        <f t="shared" si="1862"/>
        <v/>
      </c>
      <c r="BF433" s="447"/>
      <c r="BG433" s="447"/>
      <c r="BH433" s="447"/>
      <c r="BI433" s="447"/>
      <c r="BJ433" s="447"/>
      <c r="BK433" s="450"/>
      <c r="BL433" s="447"/>
      <c r="BM433" s="447"/>
      <c r="BP433" s="450"/>
      <c r="BQ433" s="447"/>
      <c r="BR433" s="447"/>
      <c r="BS433" s="447"/>
      <c r="BT433" s="447"/>
      <c r="BU433" s="447"/>
      <c r="BV433" s="447"/>
    </row>
    <row r="434" spans="1:74" s="1" customFormat="1" ht="18" customHeight="1" thickTop="1" thickBot="1">
      <c r="A434" s="522">
        <v>141</v>
      </c>
      <c r="B434" s="570" t="s">
        <v>1224</v>
      </c>
      <c r="C434" s="572"/>
      <c r="D434" s="572" t="str">
        <f>IF(C434&gt;0,VLOOKUP(C434,女子登録情報!$A$1:$H$2000,3,0),"")</f>
        <v/>
      </c>
      <c r="E434" s="572" t="str">
        <f>IF(C434&gt;0,VLOOKUP(C434,女子登録情報!$A$1:$H$2000,4,0),"")</f>
        <v/>
      </c>
      <c r="F434" s="337" t="str">
        <f>IF(C434&gt;0,VLOOKUP(C434,女子登録情報!$A$1:$H$2000,8,0),"")</f>
        <v/>
      </c>
      <c r="G434" s="553" t="e">
        <f>IF(F435&gt;0,VLOOKUP(F435,女子登録情報!$M$2:$N$48,2,0),"")</f>
        <v>#N/A</v>
      </c>
      <c r="H434" s="553" t="str">
        <f t="shared" ref="H434" si="2006">IF(C434&gt;0,TEXT(C434,"100000000"),"000000000")</f>
        <v>000000000</v>
      </c>
      <c r="I434" s="338" t="s">
        <v>26</v>
      </c>
      <c r="J434" s="339"/>
      <c r="K434" s="340" t="str">
        <f>IF(J434&gt;0,VLOOKUP(J434,女子登録情報!$J$1:$K$22,2,0),"")</f>
        <v/>
      </c>
      <c r="L434" s="338" t="s">
        <v>29</v>
      </c>
      <c r="M434" s="185"/>
      <c r="N434" s="341" t="str">
        <f t="shared" si="1823"/>
        <v/>
      </c>
      <c r="O434" s="342"/>
      <c r="P434" s="540"/>
      <c r="Q434" s="541"/>
      <c r="R434" s="542"/>
      <c r="S434" s="556"/>
      <c r="T434" s="559"/>
      <c r="W434" s="168">
        <f t="shared" si="1842"/>
        <v>0</v>
      </c>
      <c r="X434" s="447" t="str">
        <f t="shared" ref="X434" si="2007">IF(C434="","",C434)</f>
        <v/>
      </c>
      <c r="Y434" s="145" t="str">
        <f t="shared" si="1825"/>
        <v/>
      </c>
      <c r="Z434" s="145" t="str">
        <f t="shared" si="1826"/>
        <v/>
      </c>
      <c r="AA434" s="145" t="str">
        <f t="shared" si="1827"/>
        <v/>
      </c>
      <c r="AB434" s="145" t="str">
        <f t="shared" si="1828"/>
        <v/>
      </c>
      <c r="AC434" s="178">
        <f t="shared" si="1843"/>
        <v>0</v>
      </c>
      <c r="AD434" s="178" t="str">
        <f t="shared" ref="AD434" si="2008">IF(D434="","",D434)</f>
        <v/>
      </c>
      <c r="AE434" s="145" t="str">
        <f t="shared" si="1845"/>
        <v/>
      </c>
      <c r="AF434" s="145" t="str">
        <f t="shared" si="1846"/>
        <v/>
      </c>
      <c r="AG434" s="182" t="str">
        <f t="shared" si="1847"/>
        <v/>
      </c>
      <c r="AH434" s="164">
        <f t="shared" si="1848"/>
        <v>0</v>
      </c>
      <c r="AJ434" s="164">
        <f t="shared" si="1849"/>
        <v>0</v>
      </c>
      <c r="AK434" s="164" t="str">
        <f t="shared" si="1850"/>
        <v>00000</v>
      </c>
      <c r="AL434" s="188" t="str">
        <f t="shared" si="1851"/>
        <v>0秒0</v>
      </c>
      <c r="AM434" s="189">
        <f t="shared" si="1852"/>
        <v>0</v>
      </c>
      <c r="AN434" s="189" t="str">
        <f t="shared" si="1853"/>
        <v>0</v>
      </c>
      <c r="AO434" s="189" t="str">
        <f t="shared" si="1854"/>
        <v>0</v>
      </c>
      <c r="AP434" s="189" t="str">
        <f t="shared" si="1855"/>
        <v>0m</v>
      </c>
      <c r="AQ434" s="189" t="str">
        <f t="shared" si="1856"/>
        <v>点</v>
      </c>
      <c r="AR434" s="164">
        <f t="shared" si="1857"/>
        <v>0</v>
      </c>
      <c r="AS434" s="144" t="str">
        <f t="shared" si="1858"/>
        <v/>
      </c>
      <c r="AT434" s="164">
        <f t="shared" si="1859"/>
        <v>0</v>
      </c>
      <c r="AU434" s="164">
        <f t="shared" si="1860"/>
        <v>0</v>
      </c>
      <c r="AV434" s="164">
        <f t="shared" si="1861"/>
        <v>0</v>
      </c>
      <c r="AW434" s="457">
        <f>IF(S434="",0,COUNTA($S$14:S436))</f>
        <v>0</v>
      </c>
      <c r="AX434" s="457">
        <f>IF(T434="",0,COUNTA($T$14:T436))</f>
        <v>0</v>
      </c>
      <c r="AY434" s="454">
        <f>IF(OR($K434="20200",$K435="20200",$K436="20200"),COUNTIF($K$14:K436,"20200"),0)</f>
        <v>0</v>
      </c>
      <c r="AZ434" s="574">
        <f>IF($AY434=0,0,INDEX($M434:$M436,MATCH("20200",$K434:$K436,0),1))</f>
        <v>0</v>
      </c>
      <c r="BA434" s="145" t="str">
        <f t="shared" si="1830"/>
        <v/>
      </c>
      <c r="BB434" s="145" t="str">
        <f t="shared" si="1831"/>
        <v/>
      </c>
      <c r="BC434" s="145" t="str">
        <f t="shared" si="1832"/>
        <v/>
      </c>
      <c r="BD434" s="203" t="str">
        <f>IF(J434="","",COUNTIF($BC$14:BC434,BC434))</f>
        <v/>
      </c>
      <c r="BE434" s="1" t="str">
        <f t="shared" si="1862"/>
        <v/>
      </c>
      <c r="BF434" s="447" t="str">
        <f>IF(D434="","",COUNTIF($AD$14:AD434,AD434))</f>
        <v/>
      </c>
      <c r="BG434" s="447">
        <f t="shared" ref="BG434" si="2009">IF(BF434=1,BF434,0)</f>
        <v>0</v>
      </c>
      <c r="BH434" s="447" t="str">
        <f t="shared" ref="BH434:BJ434" si="2010">IF(D434="","",$BL434)</f>
        <v/>
      </c>
      <c r="BI434" s="447" t="str">
        <f t="shared" si="2010"/>
        <v/>
      </c>
      <c r="BJ434" s="447" t="str">
        <f t="shared" si="2010"/>
        <v/>
      </c>
      <c r="BK434" s="448" t="str">
        <f t="shared" ref="BK434" si="2011">IFERROR(IF(G434="","",BL434),"")</f>
        <v/>
      </c>
      <c r="BL434" s="447">
        <v>141</v>
      </c>
      <c r="BM434" s="447">
        <f t="shared" ref="BM434" si="2012">IF(C434&gt;0,"",IF(COUNTIF(BH434:BK436,BL434)=4,"",1))</f>
        <v>1</v>
      </c>
      <c r="BP434" s="448" t="str">
        <f t="shared" ref="BP434" si="2013">IF(AD434="","",IF(AND(COUNTA(J434:J436)=0,COUNTA(S434:T436)=0),1,""))</f>
        <v/>
      </c>
      <c r="BQ434" s="447">
        <f t="shared" ref="BQ434" si="2014">IF(AND($AD434="",COUNTA(S434)&gt;0),1,0)</f>
        <v>0</v>
      </c>
      <c r="BR434" s="447">
        <f t="shared" ref="BR434" si="2015">IF(AND($AD434="",COUNTA(T434)&gt;0),1,0)</f>
        <v>0</v>
      </c>
      <c r="BS434" s="447" t="str">
        <f t="shared" ref="BS434" si="2016">D434&amp;"-"&amp;S434</f>
        <v>-</v>
      </c>
      <c r="BT434" s="447" t="str">
        <f>IF(S434="","",COUNTIF($BS$14:BS434,BS434))</f>
        <v/>
      </c>
      <c r="BU434" s="447" t="str">
        <f t="shared" ref="BU434" si="2017">D434&amp;"-"&amp;T434</f>
        <v>-</v>
      </c>
      <c r="BV434" s="447" t="str">
        <f>IF(T434="","",COUNTIF($BU$14:BU434,BU434))</f>
        <v/>
      </c>
    </row>
    <row r="435" spans="1:74" s="1" customFormat="1" ht="18" customHeight="1" thickBot="1">
      <c r="A435" s="523"/>
      <c r="B435" s="571"/>
      <c r="C435" s="573"/>
      <c r="D435" s="573"/>
      <c r="E435" s="573"/>
      <c r="F435" s="343" t="str">
        <f>IF(C434&gt;0,VLOOKUP(C434,女子登録情報!$A$1:$H$2000,5,0),"")</f>
        <v/>
      </c>
      <c r="G435" s="554"/>
      <c r="H435" s="554"/>
      <c r="I435" s="344" t="s">
        <v>30</v>
      </c>
      <c r="J435" s="339"/>
      <c r="K435" s="340" t="str">
        <f>IF(J435&gt;0,VLOOKUP(J435,女子登録情報!$J$1:$K$22,2,0),"")</f>
        <v/>
      </c>
      <c r="L435" s="344" t="s">
        <v>31</v>
      </c>
      <c r="M435" s="345"/>
      <c r="N435" s="341" t="str">
        <f t="shared" si="1823"/>
        <v/>
      </c>
      <c r="O435" s="342"/>
      <c r="P435" s="562"/>
      <c r="Q435" s="563"/>
      <c r="R435" s="564"/>
      <c r="S435" s="557"/>
      <c r="T435" s="560"/>
      <c r="W435" s="168">
        <f t="shared" si="1842"/>
        <v>0</v>
      </c>
      <c r="X435" s="447"/>
      <c r="Y435" s="145" t="str">
        <f t="shared" si="1825"/>
        <v/>
      </c>
      <c r="Z435" s="145" t="str">
        <f t="shared" si="1826"/>
        <v/>
      </c>
      <c r="AA435" s="145" t="str">
        <f t="shared" si="1827"/>
        <v/>
      </c>
      <c r="AB435" s="145" t="str">
        <f t="shared" si="1828"/>
        <v/>
      </c>
      <c r="AC435" s="178">
        <f t="shared" si="1843"/>
        <v>0</v>
      </c>
      <c r="AD435" s="178" t="str">
        <f t="shared" ref="AD435:AD436" si="2018">AD434</f>
        <v/>
      </c>
      <c r="AE435" s="145" t="str">
        <f t="shared" si="1845"/>
        <v/>
      </c>
      <c r="AF435" s="145" t="str">
        <f t="shared" si="1846"/>
        <v/>
      </c>
      <c r="AG435" s="182" t="str">
        <f t="shared" si="1847"/>
        <v/>
      </c>
      <c r="AH435" s="164">
        <f t="shared" si="1848"/>
        <v>0</v>
      </c>
      <c r="AJ435" s="164">
        <f t="shared" si="1849"/>
        <v>0</v>
      </c>
      <c r="AK435" s="164" t="str">
        <f t="shared" si="1850"/>
        <v>00000</v>
      </c>
      <c r="AL435" s="188" t="str">
        <f t="shared" si="1851"/>
        <v>0秒0</v>
      </c>
      <c r="AM435" s="189">
        <f t="shared" si="1852"/>
        <v>0</v>
      </c>
      <c r="AN435" s="189" t="str">
        <f t="shared" si="1853"/>
        <v>0</v>
      </c>
      <c r="AO435" s="189" t="str">
        <f t="shared" si="1854"/>
        <v>0</v>
      </c>
      <c r="AP435" s="189" t="str">
        <f t="shared" si="1855"/>
        <v>0m</v>
      </c>
      <c r="AQ435" s="189" t="str">
        <f t="shared" si="1856"/>
        <v>点</v>
      </c>
      <c r="AR435" s="164">
        <f t="shared" si="1857"/>
        <v>0</v>
      </c>
      <c r="AS435" s="144" t="str">
        <f t="shared" si="1858"/>
        <v/>
      </c>
      <c r="AT435" s="164">
        <f t="shared" si="1859"/>
        <v>0</v>
      </c>
      <c r="AU435" s="164">
        <f t="shared" si="1860"/>
        <v>0</v>
      </c>
      <c r="AV435" s="164">
        <f t="shared" si="1861"/>
        <v>0</v>
      </c>
      <c r="AW435" s="458"/>
      <c r="AX435" s="458"/>
      <c r="AY435" s="455"/>
      <c r="AZ435" s="575"/>
      <c r="BA435" s="145" t="str">
        <f t="shared" si="1830"/>
        <v/>
      </c>
      <c r="BB435" s="145" t="str">
        <f t="shared" si="1831"/>
        <v/>
      </c>
      <c r="BC435" s="145" t="str">
        <f t="shared" si="1832"/>
        <v/>
      </c>
      <c r="BD435" s="203" t="str">
        <f>IF(J435="","",COUNTIF($BC$14:BC435,BC435))</f>
        <v/>
      </c>
      <c r="BE435" s="1" t="str">
        <f t="shared" si="1862"/>
        <v/>
      </c>
      <c r="BF435" s="447"/>
      <c r="BG435" s="447"/>
      <c r="BH435" s="447"/>
      <c r="BI435" s="447"/>
      <c r="BJ435" s="447"/>
      <c r="BK435" s="449"/>
      <c r="BL435" s="447"/>
      <c r="BM435" s="447"/>
      <c r="BP435" s="449"/>
      <c r="BQ435" s="447"/>
      <c r="BR435" s="447"/>
      <c r="BS435" s="447"/>
      <c r="BT435" s="447"/>
      <c r="BU435" s="447"/>
      <c r="BV435" s="447"/>
    </row>
    <row r="436" spans="1:74" s="1" customFormat="1" ht="18" customHeight="1" thickBot="1">
      <c r="A436" s="524"/>
      <c r="B436" s="346" t="s">
        <v>32</v>
      </c>
      <c r="C436" s="347"/>
      <c r="D436" s="355"/>
      <c r="E436" s="355"/>
      <c r="F436" s="356"/>
      <c r="G436" s="555"/>
      <c r="H436" s="555"/>
      <c r="I436" s="348" t="s">
        <v>33</v>
      </c>
      <c r="J436" s="349"/>
      <c r="K436" s="340" t="str">
        <f>IF(J436&gt;0,VLOOKUP(J436,女子登録情報!$J$1:$K$22,2,0),"")</f>
        <v/>
      </c>
      <c r="L436" s="350" t="s">
        <v>34</v>
      </c>
      <c r="M436" s="351"/>
      <c r="N436" s="341" t="str">
        <f t="shared" si="1823"/>
        <v/>
      </c>
      <c r="O436" s="352"/>
      <c r="P436" s="567"/>
      <c r="Q436" s="568"/>
      <c r="R436" s="569"/>
      <c r="S436" s="558"/>
      <c r="T436" s="561"/>
      <c r="W436" s="168">
        <f t="shared" si="1842"/>
        <v>0</v>
      </c>
      <c r="X436" s="447"/>
      <c r="Y436" s="145" t="str">
        <f t="shared" si="1825"/>
        <v/>
      </c>
      <c r="Z436" s="145" t="str">
        <f t="shared" si="1826"/>
        <v/>
      </c>
      <c r="AA436" s="145" t="str">
        <f t="shared" si="1827"/>
        <v/>
      </c>
      <c r="AB436" s="145" t="str">
        <f t="shared" si="1828"/>
        <v/>
      </c>
      <c r="AC436" s="178">
        <f t="shared" si="1843"/>
        <v>0</v>
      </c>
      <c r="AD436" s="178" t="str">
        <f t="shared" si="2018"/>
        <v/>
      </c>
      <c r="AE436" s="145" t="str">
        <f t="shared" si="1845"/>
        <v/>
      </c>
      <c r="AF436" s="145" t="str">
        <f t="shared" si="1846"/>
        <v/>
      </c>
      <c r="AG436" s="182" t="str">
        <f t="shared" si="1847"/>
        <v/>
      </c>
      <c r="AH436" s="164">
        <f t="shared" si="1848"/>
        <v>0</v>
      </c>
      <c r="AJ436" s="164">
        <f t="shared" si="1849"/>
        <v>0</v>
      </c>
      <c r="AK436" s="164" t="str">
        <f t="shared" si="1850"/>
        <v>00000</v>
      </c>
      <c r="AL436" s="188" t="str">
        <f t="shared" si="1851"/>
        <v>0秒0</v>
      </c>
      <c r="AM436" s="189">
        <f t="shared" si="1852"/>
        <v>0</v>
      </c>
      <c r="AN436" s="189" t="str">
        <f t="shared" si="1853"/>
        <v>0</v>
      </c>
      <c r="AO436" s="189" t="str">
        <f t="shared" si="1854"/>
        <v>0</v>
      </c>
      <c r="AP436" s="189" t="str">
        <f t="shared" si="1855"/>
        <v>0m</v>
      </c>
      <c r="AQ436" s="189" t="str">
        <f t="shared" si="1856"/>
        <v>点</v>
      </c>
      <c r="AR436" s="164">
        <f t="shared" si="1857"/>
        <v>0</v>
      </c>
      <c r="AS436" s="144" t="str">
        <f t="shared" si="1858"/>
        <v/>
      </c>
      <c r="AT436" s="164">
        <f t="shared" si="1859"/>
        <v>0</v>
      </c>
      <c r="AU436" s="164">
        <f t="shared" si="1860"/>
        <v>0</v>
      </c>
      <c r="AV436" s="164">
        <f t="shared" si="1861"/>
        <v>0</v>
      </c>
      <c r="AW436" s="459"/>
      <c r="AX436" s="459"/>
      <c r="AY436" s="456"/>
      <c r="AZ436" s="576"/>
      <c r="BA436" s="145" t="str">
        <f t="shared" si="1830"/>
        <v/>
      </c>
      <c r="BB436" s="145" t="str">
        <f t="shared" si="1831"/>
        <v/>
      </c>
      <c r="BC436" s="145" t="str">
        <f t="shared" si="1832"/>
        <v/>
      </c>
      <c r="BD436" s="203" t="str">
        <f>IF(J436="","",COUNTIF($BC$14:BC436,BC436))</f>
        <v/>
      </c>
      <c r="BE436" s="1" t="str">
        <f t="shared" si="1862"/>
        <v/>
      </c>
      <c r="BF436" s="447"/>
      <c r="BG436" s="447"/>
      <c r="BH436" s="447"/>
      <c r="BI436" s="447"/>
      <c r="BJ436" s="447"/>
      <c r="BK436" s="450"/>
      <c r="BL436" s="447"/>
      <c r="BM436" s="447"/>
      <c r="BP436" s="450"/>
      <c r="BQ436" s="447"/>
      <c r="BR436" s="447"/>
      <c r="BS436" s="447"/>
      <c r="BT436" s="447"/>
      <c r="BU436" s="447"/>
      <c r="BV436" s="447"/>
    </row>
    <row r="437" spans="1:74" s="1" customFormat="1" ht="18" customHeight="1" thickTop="1" thickBot="1">
      <c r="A437" s="522">
        <v>142</v>
      </c>
      <c r="B437" s="570" t="s">
        <v>1224</v>
      </c>
      <c r="C437" s="572"/>
      <c r="D437" s="572" t="str">
        <f>IF(C437&gt;0,VLOOKUP(C437,女子登録情報!$A$1:$H$2000,3,0),"")</f>
        <v/>
      </c>
      <c r="E437" s="572" t="str">
        <f>IF(C437&gt;0,VLOOKUP(C437,女子登録情報!$A$1:$H$2000,4,0),"")</f>
        <v/>
      </c>
      <c r="F437" s="337" t="str">
        <f>IF(C437&gt;0,VLOOKUP(C437,女子登録情報!$A$1:$H$2000,8,0),"")</f>
        <v/>
      </c>
      <c r="G437" s="553" t="e">
        <f>IF(F438&gt;0,VLOOKUP(F438,女子登録情報!$M$2:$N$48,2,0),"")</f>
        <v>#N/A</v>
      </c>
      <c r="H437" s="553" t="str">
        <f t="shared" ref="H437" si="2019">IF(C437&gt;0,TEXT(C437,"100000000"),"000000000")</f>
        <v>000000000</v>
      </c>
      <c r="I437" s="338" t="s">
        <v>26</v>
      </c>
      <c r="J437" s="339"/>
      <c r="K437" s="340" t="str">
        <f>IF(J437&gt;0,VLOOKUP(J437,女子登録情報!$J$1:$K$22,2,0),"")</f>
        <v/>
      </c>
      <c r="L437" s="338" t="s">
        <v>29</v>
      </c>
      <c r="M437" s="185"/>
      <c r="N437" s="341" t="str">
        <f t="shared" si="1823"/>
        <v/>
      </c>
      <c r="O437" s="342"/>
      <c r="P437" s="540"/>
      <c r="Q437" s="541"/>
      <c r="R437" s="542"/>
      <c r="S437" s="556"/>
      <c r="T437" s="559"/>
      <c r="W437" s="168">
        <f t="shared" si="1842"/>
        <v>0</v>
      </c>
      <c r="X437" s="447" t="str">
        <f t="shared" ref="X437" si="2020">IF(C437="","",C437)</f>
        <v/>
      </c>
      <c r="Y437" s="145" t="str">
        <f t="shared" si="1825"/>
        <v/>
      </c>
      <c r="Z437" s="145" t="str">
        <f t="shared" si="1826"/>
        <v/>
      </c>
      <c r="AA437" s="145" t="str">
        <f t="shared" si="1827"/>
        <v/>
      </c>
      <c r="AB437" s="145" t="str">
        <f t="shared" si="1828"/>
        <v/>
      </c>
      <c r="AC437" s="178">
        <f t="shared" si="1843"/>
        <v>0</v>
      </c>
      <c r="AD437" s="178" t="str">
        <f t="shared" ref="AD437" si="2021">IF(D437="","",D437)</f>
        <v/>
      </c>
      <c r="AE437" s="145" t="str">
        <f t="shared" si="1845"/>
        <v/>
      </c>
      <c r="AF437" s="145" t="str">
        <f t="shared" si="1846"/>
        <v/>
      </c>
      <c r="AG437" s="182" t="str">
        <f t="shared" si="1847"/>
        <v/>
      </c>
      <c r="AH437" s="164">
        <f t="shared" si="1848"/>
        <v>0</v>
      </c>
      <c r="AJ437" s="164">
        <f t="shared" si="1849"/>
        <v>0</v>
      </c>
      <c r="AK437" s="164" t="str">
        <f t="shared" si="1850"/>
        <v>00000</v>
      </c>
      <c r="AL437" s="188" t="str">
        <f t="shared" si="1851"/>
        <v>0秒0</v>
      </c>
      <c r="AM437" s="189">
        <f t="shared" si="1852"/>
        <v>0</v>
      </c>
      <c r="AN437" s="189" t="str">
        <f t="shared" si="1853"/>
        <v>0</v>
      </c>
      <c r="AO437" s="189" t="str">
        <f t="shared" si="1854"/>
        <v>0</v>
      </c>
      <c r="AP437" s="189" t="str">
        <f t="shared" si="1855"/>
        <v>0m</v>
      </c>
      <c r="AQ437" s="189" t="str">
        <f t="shared" si="1856"/>
        <v>点</v>
      </c>
      <c r="AR437" s="164">
        <f t="shared" si="1857"/>
        <v>0</v>
      </c>
      <c r="AS437" s="144" t="str">
        <f t="shared" si="1858"/>
        <v/>
      </c>
      <c r="AT437" s="164">
        <f t="shared" si="1859"/>
        <v>0</v>
      </c>
      <c r="AU437" s="164">
        <f t="shared" si="1860"/>
        <v>0</v>
      </c>
      <c r="AV437" s="164">
        <f t="shared" si="1861"/>
        <v>0</v>
      </c>
      <c r="AW437" s="457">
        <f>IF(S437="",0,COUNTA($S$14:S439))</f>
        <v>0</v>
      </c>
      <c r="AX437" s="457">
        <f>IF(T437="",0,COUNTA($T$14:T439))</f>
        <v>0</v>
      </c>
      <c r="AY437" s="454">
        <f>IF(OR($K437="20200",$K438="20200",$K439="20200"),COUNTIF($K$14:K439,"20200"),0)</f>
        <v>0</v>
      </c>
      <c r="AZ437" s="574">
        <f>IF($AY437=0,0,INDEX($M437:$M439,MATCH("20200",$K437:$K439,0),1))</f>
        <v>0</v>
      </c>
      <c r="BA437" s="145" t="str">
        <f t="shared" si="1830"/>
        <v/>
      </c>
      <c r="BB437" s="145" t="str">
        <f t="shared" si="1831"/>
        <v/>
      </c>
      <c r="BC437" s="145" t="str">
        <f t="shared" si="1832"/>
        <v/>
      </c>
      <c r="BD437" s="203" t="str">
        <f>IF(J437="","",COUNTIF($BC$14:BC437,BC437))</f>
        <v/>
      </c>
      <c r="BE437" s="1" t="str">
        <f t="shared" si="1862"/>
        <v/>
      </c>
      <c r="BF437" s="447" t="str">
        <f>IF(D437="","",COUNTIF($AD$14:AD437,AD437))</f>
        <v/>
      </c>
      <c r="BG437" s="447">
        <f t="shared" ref="BG437" si="2022">IF(BF437=1,BF437,0)</f>
        <v>0</v>
      </c>
      <c r="BH437" s="447" t="str">
        <f t="shared" ref="BH437:BJ437" si="2023">IF(D437="","",$BL437)</f>
        <v/>
      </c>
      <c r="BI437" s="447" t="str">
        <f t="shared" si="2023"/>
        <v/>
      </c>
      <c r="BJ437" s="447" t="str">
        <f t="shared" si="2023"/>
        <v/>
      </c>
      <c r="BK437" s="448" t="str">
        <f t="shared" ref="BK437" si="2024">IFERROR(IF(G437="","",BL437),"")</f>
        <v/>
      </c>
      <c r="BL437" s="447">
        <v>142</v>
      </c>
      <c r="BM437" s="447">
        <f t="shared" ref="BM437" si="2025">IF(C437&gt;0,"",IF(COUNTIF(BH437:BK439,BL437)=4,"",1))</f>
        <v>1</v>
      </c>
      <c r="BP437" s="448" t="str">
        <f t="shared" ref="BP437" si="2026">IF(AD437="","",IF(AND(COUNTA(J437:J439)=0,COUNTA(S437:T439)=0),1,""))</f>
        <v/>
      </c>
      <c r="BQ437" s="447">
        <f t="shared" ref="BQ437" si="2027">IF(AND($AD437="",COUNTA(S437)&gt;0),1,0)</f>
        <v>0</v>
      </c>
      <c r="BR437" s="447">
        <f t="shared" ref="BR437" si="2028">IF(AND($AD437="",COUNTA(T437)&gt;0),1,0)</f>
        <v>0</v>
      </c>
      <c r="BS437" s="447" t="str">
        <f t="shared" ref="BS437" si="2029">D437&amp;"-"&amp;S437</f>
        <v>-</v>
      </c>
      <c r="BT437" s="447" t="str">
        <f>IF(S437="","",COUNTIF($BS$14:BS437,BS437))</f>
        <v/>
      </c>
      <c r="BU437" s="447" t="str">
        <f t="shared" ref="BU437" si="2030">D437&amp;"-"&amp;T437</f>
        <v>-</v>
      </c>
      <c r="BV437" s="447" t="str">
        <f>IF(T437="","",COUNTIF($BU$14:BU437,BU437))</f>
        <v/>
      </c>
    </row>
    <row r="438" spans="1:74" s="1" customFormat="1" ht="18" customHeight="1" thickBot="1">
      <c r="A438" s="523"/>
      <c r="B438" s="571"/>
      <c r="C438" s="573"/>
      <c r="D438" s="573"/>
      <c r="E438" s="573"/>
      <c r="F438" s="343" t="str">
        <f>IF(C437&gt;0,VLOOKUP(C437,女子登録情報!$A$1:$H$2000,5,0),"")</f>
        <v/>
      </c>
      <c r="G438" s="554"/>
      <c r="H438" s="554"/>
      <c r="I438" s="344" t="s">
        <v>30</v>
      </c>
      <c r="J438" s="339"/>
      <c r="K438" s="340" t="str">
        <f>IF(J438&gt;0,VLOOKUP(J438,女子登録情報!$J$1:$K$22,2,0),"")</f>
        <v/>
      </c>
      <c r="L438" s="344" t="s">
        <v>31</v>
      </c>
      <c r="M438" s="345"/>
      <c r="N438" s="341" t="str">
        <f t="shared" si="1823"/>
        <v/>
      </c>
      <c r="O438" s="342"/>
      <c r="P438" s="562"/>
      <c r="Q438" s="563"/>
      <c r="R438" s="564"/>
      <c r="S438" s="557"/>
      <c r="T438" s="560"/>
      <c r="W438" s="168">
        <f t="shared" si="1842"/>
        <v>0</v>
      </c>
      <c r="X438" s="447"/>
      <c r="Y438" s="145" t="str">
        <f t="shared" si="1825"/>
        <v/>
      </c>
      <c r="Z438" s="145" t="str">
        <f t="shared" si="1826"/>
        <v/>
      </c>
      <c r="AA438" s="145" t="str">
        <f t="shared" si="1827"/>
        <v/>
      </c>
      <c r="AB438" s="145" t="str">
        <f t="shared" si="1828"/>
        <v/>
      </c>
      <c r="AC438" s="178">
        <f t="shared" si="1843"/>
        <v>0</v>
      </c>
      <c r="AD438" s="178" t="str">
        <f t="shared" ref="AD438:AD439" si="2031">AD437</f>
        <v/>
      </c>
      <c r="AE438" s="145" t="str">
        <f t="shared" si="1845"/>
        <v/>
      </c>
      <c r="AF438" s="145" t="str">
        <f t="shared" si="1846"/>
        <v/>
      </c>
      <c r="AG438" s="182" t="str">
        <f t="shared" si="1847"/>
        <v/>
      </c>
      <c r="AH438" s="164">
        <f t="shared" si="1848"/>
        <v>0</v>
      </c>
      <c r="AJ438" s="164">
        <f t="shared" si="1849"/>
        <v>0</v>
      </c>
      <c r="AK438" s="164" t="str">
        <f t="shared" si="1850"/>
        <v>00000</v>
      </c>
      <c r="AL438" s="188" t="str">
        <f t="shared" si="1851"/>
        <v>0秒0</v>
      </c>
      <c r="AM438" s="189">
        <f t="shared" si="1852"/>
        <v>0</v>
      </c>
      <c r="AN438" s="189" t="str">
        <f t="shared" si="1853"/>
        <v>0</v>
      </c>
      <c r="AO438" s="189" t="str">
        <f t="shared" si="1854"/>
        <v>0</v>
      </c>
      <c r="AP438" s="189" t="str">
        <f t="shared" si="1855"/>
        <v>0m</v>
      </c>
      <c r="AQ438" s="189" t="str">
        <f t="shared" si="1856"/>
        <v>点</v>
      </c>
      <c r="AR438" s="164">
        <f t="shared" si="1857"/>
        <v>0</v>
      </c>
      <c r="AS438" s="144" t="str">
        <f t="shared" si="1858"/>
        <v/>
      </c>
      <c r="AT438" s="164">
        <f t="shared" si="1859"/>
        <v>0</v>
      </c>
      <c r="AU438" s="164">
        <f t="shared" si="1860"/>
        <v>0</v>
      </c>
      <c r="AV438" s="164">
        <f t="shared" si="1861"/>
        <v>0</v>
      </c>
      <c r="AW438" s="458"/>
      <c r="AX438" s="458"/>
      <c r="AY438" s="455"/>
      <c r="AZ438" s="575"/>
      <c r="BA438" s="145" t="str">
        <f t="shared" si="1830"/>
        <v/>
      </c>
      <c r="BB438" s="145" t="str">
        <f t="shared" si="1831"/>
        <v/>
      </c>
      <c r="BC438" s="145" t="str">
        <f t="shared" si="1832"/>
        <v/>
      </c>
      <c r="BD438" s="203" t="str">
        <f>IF(J438="","",COUNTIF($BC$14:BC438,BC438))</f>
        <v/>
      </c>
      <c r="BE438" s="1" t="str">
        <f t="shared" si="1862"/>
        <v/>
      </c>
      <c r="BF438" s="447"/>
      <c r="BG438" s="447"/>
      <c r="BH438" s="447"/>
      <c r="BI438" s="447"/>
      <c r="BJ438" s="447"/>
      <c r="BK438" s="449"/>
      <c r="BL438" s="447"/>
      <c r="BM438" s="447"/>
      <c r="BP438" s="449"/>
      <c r="BQ438" s="447"/>
      <c r="BR438" s="447"/>
      <c r="BS438" s="447"/>
      <c r="BT438" s="447"/>
      <c r="BU438" s="447"/>
      <c r="BV438" s="447"/>
    </row>
    <row r="439" spans="1:74" s="1" customFormat="1" ht="18" customHeight="1" thickBot="1">
      <c r="A439" s="524"/>
      <c r="B439" s="346" t="s">
        <v>32</v>
      </c>
      <c r="C439" s="347"/>
      <c r="D439" s="355"/>
      <c r="E439" s="355"/>
      <c r="F439" s="356"/>
      <c r="G439" s="555"/>
      <c r="H439" s="555"/>
      <c r="I439" s="348" t="s">
        <v>33</v>
      </c>
      <c r="J439" s="349"/>
      <c r="K439" s="340" t="str">
        <f>IF(J439&gt;0,VLOOKUP(J439,女子登録情報!$J$1:$K$22,2,0),"")</f>
        <v/>
      </c>
      <c r="L439" s="350" t="s">
        <v>34</v>
      </c>
      <c r="M439" s="351"/>
      <c r="N439" s="341" t="str">
        <f t="shared" si="1823"/>
        <v/>
      </c>
      <c r="O439" s="352"/>
      <c r="P439" s="567"/>
      <c r="Q439" s="568"/>
      <c r="R439" s="569"/>
      <c r="S439" s="558"/>
      <c r="T439" s="561"/>
      <c r="W439" s="168">
        <f t="shared" si="1842"/>
        <v>0</v>
      </c>
      <c r="X439" s="447"/>
      <c r="Y439" s="145" t="str">
        <f t="shared" si="1825"/>
        <v/>
      </c>
      <c r="Z439" s="145" t="str">
        <f t="shared" si="1826"/>
        <v/>
      </c>
      <c r="AA439" s="145" t="str">
        <f t="shared" si="1827"/>
        <v/>
      </c>
      <c r="AB439" s="145" t="str">
        <f t="shared" si="1828"/>
        <v/>
      </c>
      <c r="AC439" s="178">
        <f t="shared" si="1843"/>
        <v>0</v>
      </c>
      <c r="AD439" s="178" t="str">
        <f t="shared" si="2031"/>
        <v/>
      </c>
      <c r="AE439" s="145" t="str">
        <f t="shared" si="1845"/>
        <v/>
      </c>
      <c r="AF439" s="145" t="str">
        <f t="shared" si="1846"/>
        <v/>
      </c>
      <c r="AG439" s="182" t="str">
        <f t="shared" si="1847"/>
        <v/>
      </c>
      <c r="AH439" s="164">
        <f t="shared" si="1848"/>
        <v>0</v>
      </c>
      <c r="AJ439" s="164">
        <f t="shared" si="1849"/>
        <v>0</v>
      </c>
      <c r="AK439" s="164" t="str">
        <f t="shared" si="1850"/>
        <v>00000</v>
      </c>
      <c r="AL439" s="188" t="str">
        <f t="shared" si="1851"/>
        <v>0秒0</v>
      </c>
      <c r="AM439" s="189">
        <f t="shared" si="1852"/>
        <v>0</v>
      </c>
      <c r="AN439" s="189" t="str">
        <f t="shared" si="1853"/>
        <v>0</v>
      </c>
      <c r="AO439" s="189" t="str">
        <f t="shared" si="1854"/>
        <v>0</v>
      </c>
      <c r="AP439" s="189" t="str">
        <f t="shared" si="1855"/>
        <v>0m</v>
      </c>
      <c r="AQ439" s="189" t="str">
        <f t="shared" si="1856"/>
        <v>点</v>
      </c>
      <c r="AR439" s="164">
        <f t="shared" si="1857"/>
        <v>0</v>
      </c>
      <c r="AS439" s="144" t="str">
        <f t="shared" si="1858"/>
        <v/>
      </c>
      <c r="AT439" s="164">
        <f t="shared" si="1859"/>
        <v>0</v>
      </c>
      <c r="AU439" s="164">
        <f t="shared" si="1860"/>
        <v>0</v>
      </c>
      <c r="AV439" s="164">
        <f t="shared" si="1861"/>
        <v>0</v>
      </c>
      <c r="AW439" s="459"/>
      <c r="AX439" s="459"/>
      <c r="AY439" s="456"/>
      <c r="AZ439" s="576"/>
      <c r="BA439" s="145" t="str">
        <f t="shared" si="1830"/>
        <v/>
      </c>
      <c r="BB439" s="145" t="str">
        <f t="shared" si="1831"/>
        <v/>
      </c>
      <c r="BC439" s="145" t="str">
        <f t="shared" si="1832"/>
        <v/>
      </c>
      <c r="BD439" s="203" t="str">
        <f>IF(J439="","",COUNTIF($BC$14:BC439,BC439))</f>
        <v/>
      </c>
      <c r="BE439" s="1" t="str">
        <f t="shared" si="1862"/>
        <v/>
      </c>
      <c r="BF439" s="447"/>
      <c r="BG439" s="447"/>
      <c r="BH439" s="447"/>
      <c r="BI439" s="447"/>
      <c r="BJ439" s="447"/>
      <c r="BK439" s="450"/>
      <c r="BL439" s="447"/>
      <c r="BM439" s="447"/>
      <c r="BP439" s="450"/>
      <c r="BQ439" s="447"/>
      <c r="BR439" s="447"/>
      <c r="BS439" s="447"/>
      <c r="BT439" s="447"/>
      <c r="BU439" s="447"/>
      <c r="BV439" s="447"/>
    </row>
    <row r="440" spans="1:74" s="1" customFormat="1" ht="18" customHeight="1" thickTop="1" thickBot="1">
      <c r="A440" s="522">
        <v>143</v>
      </c>
      <c r="B440" s="570" t="s">
        <v>1224</v>
      </c>
      <c r="C440" s="572"/>
      <c r="D440" s="572" t="str">
        <f>IF(C440&gt;0,VLOOKUP(C440,女子登録情報!$A$1:$H$2000,3,0),"")</f>
        <v/>
      </c>
      <c r="E440" s="572" t="str">
        <f>IF(C440&gt;0,VLOOKUP(C440,女子登録情報!$A$1:$H$2000,4,0),"")</f>
        <v/>
      </c>
      <c r="F440" s="337" t="str">
        <f>IF(C440&gt;0,VLOOKUP(C440,女子登録情報!$A$1:$H$2000,8,0),"")</f>
        <v/>
      </c>
      <c r="G440" s="553" t="e">
        <f>IF(F441&gt;0,VLOOKUP(F441,女子登録情報!$M$2:$N$48,2,0),"")</f>
        <v>#N/A</v>
      </c>
      <c r="H440" s="553" t="str">
        <f t="shared" ref="H440" si="2032">IF(C440&gt;0,TEXT(C440,"100000000"),"000000000")</f>
        <v>000000000</v>
      </c>
      <c r="I440" s="338" t="s">
        <v>26</v>
      </c>
      <c r="J440" s="339"/>
      <c r="K440" s="340" t="str">
        <f>IF(J440&gt;0,VLOOKUP(J440,女子登録情報!$J$1:$K$22,2,0),"")</f>
        <v/>
      </c>
      <c r="L440" s="338" t="s">
        <v>29</v>
      </c>
      <c r="M440" s="185"/>
      <c r="N440" s="341" t="str">
        <f t="shared" si="1823"/>
        <v/>
      </c>
      <c r="O440" s="342"/>
      <c r="P440" s="540"/>
      <c r="Q440" s="541"/>
      <c r="R440" s="542"/>
      <c r="S440" s="556"/>
      <c r="T440" s="559"/>
      <c r="W440" s="168">
        <f t="shared" si="1842"/>
        <v>0</v>
      </c>
      <c r="X440" s="447" t="str">
        <f t="shared" ref="X440" si="2033">IF(C440="","",C440)</f>
        <v/>
      </c>
      <c r="Y440" s="145" t="str">
        <f t="shared" si="1825"/>
        <v/>
      </c>
      <c r="Z440" s="145" t="str">
        <f t="shared" si="1826"/>
        <v/>
      </c>
      <c r="AA440" s="145" t="str">
        <f t="shared" si="1827"/>
        <v/>
      </c>
      <c r="AB440" s="145" t="str">
        <f t="shared" si="1828"/>
        <v/>
      </c>
      <c r="AC440" s="178">
        <f t="shared" si="1843"/>
        <v>0</v>
      </c>
      <c r="AD440" s="178" t="str">
        <f t="shared" ref="AD440" si="2034">IF(D440="","",D440)</f>
        <v/>
      </c>
      <c r="AE440" s="145" t="str">
        <f t="shared" si="1845"/>
        <v/>
      </c>
      <c r="AF440" s="145" t="str">
        <f t="shared" si="1846"/>
        <v/>
      </c>
      <c r="AG440" s="182" t="str">
        <f t="shared" si="1847"/>
        <v/>
      </c>
      <c r="AH440" s="164">
        <f t="shared" si="1848"/>
        <v>0</v>
      </c>
      <c r="AJ440" s="164">
        <f t="shared" si="1849"/>
        <v>0</v>
      </c>
      <c r="AK440" s="164" t="str">
        <f t="shared" si="1850"/>
        <v>00000</v>
      </c>
      <c r="AL440" s="188" t="str">
        <f t="shared" si="1851"/>
        <v>0秒0</v>
      </c>
      <c r="AM440" s="189">
        <f t="shared" si="1852"/>
        <v>0</v>
      </c>
      <c r="AN440" s="189" t="str">
        <f t="shared" si="1853"/>
        <v>0</v>
      </c>
      <c r="AO440" s="189" t="str">
        <f t="shared" si="1854"/>
        <v>0</v>
      </c>
      <c r="AP440" s="189" t="str">
        <f t="shared" si="1855"/>
        <v>0m</v>
      </c>
      <c r="AQ440" s="189" t="str">
        <f t="shared" si="1856"/>
        <v>点</v>
      </c>
      <c r="AR440" s="164">
        <f t="shared" si="1857"/>
        <v>0</v>
      </c>
      <c r="AS440" s="144" t="str">
        <f t="shared" si="1858"/>
        <v/>
      </c>
      <c r="AT440" s="164">
        <f t="shared" si="1859"/>
        <v>0</v>
      </c>
      <c r="AU440" s="164">
        <f t="shared" si="1860"/>
        <v>0</v>
      </c>
      <c r="AV440" s="164">
        <f t="shared" si="1861"/>
        <v>0</v>
      </c>
      <c r="AW440" s="457">
        <f>IF(S440="",0,COUNTA($S$14:S442))</f>
        <v>0</v>
      </c>
      <c r="AX440" s="457">
        <f>IF(T440="",0,COUNTA($T$14:T442))</f>
        <v>0</v>
      </c>
      <c r="AY440" s="454">
        <f>IF(OR($K440="20200",$K441="20200",$K442="20200"),COUNTIF($K$14:K442,"20200"),0)</f>
        <v>0</v>
      </c>
      <c r="AZ440" s="574">
        <f>IF($AY440=0,0,INDEX($M440:$M442,MATCH("20200",$K440:$K442,0),1))</f>
        <v>0</v>
      </c>
      <c r="BA440" s="145" t="str">
        <f t="shared" si="1830"/>
        <v/>
      </c>
      <c r="BB440" s="145" t="str">
        <f t="shared" si="1831"/>
        <v/>
      </c>
      <c r="BC440" s="145" t="str">
        <f t="shared" si="1832"/>
        <v/>
      </c>
      <c r="BD440" s="203" t="str">
        <f>IF(J440="","",COUNTIF($BC$14:BC440,BC440))</f>
        <v/>
      </c>
      <c r="BE440" s="1" t="str">
        <f t="shared" si="1862"/>
        <v/>
      </c>
      <c r="BF440" s="447" t="str">
        <f>IF(D440="","",COUNTIF($AD$14:AD440,AD440))</f>
        <v/>
      </c>
      <c r="BG440" s="447">
        <f t="shared" ref="BG440" si="2035">IF(BF440=1,BF440,0)</f>
        <v>0</v>
      </c>
      <c r="BH440" s="447" t="str">
        <f t="shared" ref="BH440:BJ440" si="2036">IF(D440="","",$BL440)</f>
        <v/>
      </c>
      <c r="BI440" s="447" t="str">
        <f t="shared" si="2036"/>
        <v/>
      </c>
      <c r="BJ440" s="447" t="str">
        <f t="shared" si="2036"/>
        <v/>
      </c>
      <c r="BK440" s="448" t="str">
        <f t="shared" ref="BK440" si="2037">IFERROR(IF(G440="","",BL440),"")</f>
        <v/>
      </c>
      <c r="BL440" s="447">
        <v>143</v>
      </c>
      <c r="BM440" s="447">
        <f t="shared" ref="BM440" si="2038">IF(C440&gt;0,"",IF(COUNTIF(BH440:BK442,BL440)=4,"",1))</f>
        <v>1</v>
      </c>
      <c r="BP440" s="448" t="str">
        <f t="shared" ref="BP440" si="2039">IF(AD440="","",IF(AND(COUNTA(J440:J442)=0,COUNTA(S440:T442)=0),1,""))</f>
        <v/>
      </c>
      <c r="BQ440" s="447">
        <f t="shared" ref="BQ440" si="2040">IF(AND($AD440="",COUNTA(S440)&gt;0),1,0)</f>
        <v>0</v>
      </c>
      <c r="BR440" s="447">
        <f t="shared" ref="BR440" si="2041">IF(AND($AD440="",COUNTA(T440)&gt;0),1,0)</f>
        <v>0</v>
      </c>
      <c r="BS440" s="447" t="str">
        <f t="shared" ref="BS440" si="2042">D440&amp;"-"&amp;S440</f>
        <v>-</v>
      </c>
      <c r="BT440" s="447" t="str">
        <f>IF(S440="","",COUNTIF($BS$14:BS440,BS440))</f>
        <v/>
      </c>
      <c r="BU440" s="447" t="str">
        <f t="shared" ref="BU440" si="2043">D440&amp;"-"&amp;T440</f>
        <v>-</v>
      </c>
      <c r="BV440" s="447" t="str">
        <f>IF(T440="","",COUNTIF($BU$14:BU440,BU440))</f>
        <v/>
      </c>
    </row>
    <row r="441" spans="1:74" s="1" customFormat="1" ht="18" customHeight="1" thickBot="1">
      <c r="A441" s="523"/>
      <c r="B441" s="571"/>
      <c r="C441" s="573"/>
      <c r="D441" s="573"/>
      <c r="E441" s="573"/>
      <c r="F441" s="343" t="str">
        <f>IF(C440&gt;0,VLOOKUP(C440,女子登録情報!$A$1:$H$2000,5,0),"")</f>
        <v/>
      </c>
      <c r="G441" s="554"/>
      <c r="H441" s="554"/>
      <c r="I441" s="344" t="s">
        <v>30</v>
      </c>
      <c r="J441" s="339"/>
      <c r="K441" s="340" t="str">
        <f>IF(J441&gt;0,VLOOKUP(J441,女子登録情報!$J$1:$K$22,2,0),"")</f>
        <v/>
      </c>
      <c r="L441" s="344" t="s">
        <v>31</v>
      </c>
      <c r="M441" s="345"/>
      <c r="N441" s="341" t="str">
        <f t="shared" si="1823"/>
        <v/>
      </c>
      <c r="O441" s="342"/>
      <c r="P441" s="562"/>
      <c r="Q441" s="563"/>
      <c r="R441" s="564"/>
      <c r="S441" s="557"/>
      <c r="T441" s="560"/>
      <c r="W441" s="168">
        <f t="shared" si="1842"/>
        <v>0</v>
      </c>
      <c r="X441" s="447"/>
      <c r="Y441" s="145" t="str">
        <f t="shared" si="1825"/>
        <v/>
      </c>
      <c r="Z441" s="145" t="str">
        <f t="shared" si="1826"/>
        <v/>
      </c>
      <c r="AA441" s="145" t="str">
        <f t="shared" si="1827"/>
        <v/>
      </c>
      <c r="AB441" s="145" t="str">
        <f t="shared" si="1828"/>
        <v/>
      </c>
      <c r="AC441" s="178">
        <f t="shared" si="1843"/>
        <v>0</v>
      </c>
      <c r="AD441" s="178" t="str">
        <f t="shared" ref="AD441:AD442" si="2044">AD440</f>
        <v/>
      </c>
      <c r="AE441" s="145" t="str">
        <f t="shared" si="1845"/>
        <v/>
      </c>
      <c r="AF441" s="145" t="str">
        <f t="shared" si="1846"/>
        <v/>
      </c>
      <c r="AG441" s="182" t="str">
        <f t="shared" si="1847"/>
        <v/>
      </c>
      <c r="AH441" s="164">
        <f t="shared" si="1848"/>
        <v>0</v>
      </c>
      <c r="AJ441" s="164">
        <f t="shared" si="1849"/>
        <v>0</v>
      </c>
      <c r="AK441" s="164" t="str">
        <f t="shared" si="1850"/>
        <v>00000</v>
      </c>
      <c r="AL441" s="188" t="str">
        <f t="shared" si="1851"/>
        <v>0秒0</v>
      </c>
      <c r="AM441" s="189">
        <f t="shared" si="1852"/>
        <v>0</v>
      </c>
      <c r="AN441" s="189" t="str">
        <f t="shared" si="1853"/>
        <v>0</v>
      </c>
      <c r="AO441" s="189" t="str">
        <f t="shared" si="1854"/>
        <v>0</v>
      </c>
      <c r="AP441" s="189" t="str">
        <f t="shared" si="1855"/>
        <v>0m</v>
      </c>
      <c r="AQ441" s="189" t="str">
        <f t="shared" si="1856"/>
        <v>点</v>
      </c>
      <c r="AR441" s="164">
        <f t="shared" si="1857"/>
        <v>0</v>
      </c>
      <c r="AS441" s="144" t="str">
        <f t="shared" si="1858"/>
        <v/>
      </c>
      <c r="AT441" s="164">
        <f t="shared" si="1859"/>
        <v>0</v>
      </c>
      <c r="AU441" s="164">
        <f t="shared" si="1860"/>
        <v>0</v>
      </c>
      <c r="AV441" s="164">
        <f t="shared" si="1861"/>
        <v>0</v>
      </c>
      <c r="AW441" s="458"/>
      <c r="AX441" s="458"/>
      <c r="AY441" s="455"/>
      <c r="AZ441" s="575"/>
      <c r="BA441" s="145" t="str">
        <f t="shared" si="1830"/>
        <v/>
      </c>
      <c r="BB441" s="145" t="str">
        <f t="shared" si="1831"/>
        <v/>
      </c>
      <c r="BC441" s="145" t="str">
        <f t="shared" si="1832"/>
        <v/>
      </c>
      <c r="BD441" s="203" t="str">
        <f>IF(J441="","",COUNTIF($BC$14:BC441,BC441))</f>
        <v/>
      </c>
      <c r="BE441" s="1" t="str">
        <f t="shared" si="1862"/>
        <v/>
      </c>
      <c r="BF441" s="447"/>
      <c r="BG441" s="447"/>
      <c r="BH441" s="447"/>
      <c r="BI441" s="447"/>
      <c r="BJ441" s="447"/>
      <c r="BK441" s="449"/>
      <c r="BL441" s="447"/>
      <c r="BM441" s="447"/>
      <c r="BP441" s="449"/>
      <c r="BQ441" s="447"/>
      <c r="BR441" s="447"/>
      <c r="BS441" s="447"/>
      <c r="BT441" s="447"/>
      <c r="BU441" s="447"/>
      <c r="BV441" s="447"/>
    </row>
    <row r="442" spans="1:74" s="1" customFormat="1" ht="18" customHeight="1" thickBot="1">
      <c r="A442" s="524"/>
      <c r="B442" s="346" t="s">
        <v>32</v>
      </c>
      <c r="C442" s="347"/>
      <c r="D442" s="355"/>
      <c r="E442" s="355"/>
      <c r="F442" s="356"/>
      <c r="G442" s="555"/>
      <c r="H442" s="555"/>
      <c r="I442" s="348" t="s">
        <v>33</v>
      </c>
      <c r="J442" s="349"/>
      <c r="K442" s="340" t="str">
        <f>IF(J442&gt;0,VLOOKUP(J442,女子登録情報!$J$1:$K$22,2,0),"")</f>
        <v/>
      </c>
      <c r="L442" s="350" t="s">
        <v>34</v>
      </c>
      <c r="M442" s="351"/>
      <c r="N442" s="341" t="str">
        <f t="shared" si="1823"/>
        <v/>
      </c>
      <c r="O442" s="352"/>
      <c r="P442" s="567"/>
      <c r="Q442" s="568"/>
      <c r="R442" s="569"/>
      <c r="S442" s="558"/>
      <c r="T442" s="561"/>
      <c r="W442" s="168">
        <f t="shared" si="1842"/>
        <v>0</v>
      </c>
      <c r="X442" s="447"/>
      <c r="Y442" s="145" t="str">
        <f t="shared" si="1825"/>
        <v/>
      </c>
      <c r="Z442" s="145" t="str">
        <f t="shared" si="1826"/>
        <v/>
      </c>
      <c r="AA442" s="145" t="str">
        <f t="shared" si="1827"/>
        <v/>
      </c>
      <c r="AB442" s="145" t="str">
        <f t="shared" si="1828"/>
        <v/>
      </c>
      <c r="AC442" s="178">
        <f t="shared" si="1843"/>
        <v>0</v>
      </c>
      <c r="AD442" s="178" t="str">
        <f t="shared" si="2044"/>
        <v/>
      </c>
      <c r="AE442" s="145" t="str">
        <f t="shared" si="1845"/>
        <v/>
      </c>
      <c r="AF442" s="145" t="str">
        <f t="shared" si="1846"/>
        <v/>
      </c>
      <c r="AG442" s="182" t="str">
        <f t="shared" si="1847"/>
        <v/>
      </c>
      <c r="AH442" s="164">
        <f t="shared" si="1848"/>
        <v>0</v>
      </c>
      <c r="AJ442" s="164">
        <f t="shared" si="1849"/>
        <v>0</v>
      </c>
      <c r="AK442" s="164" t="str">
        <f t="shared" si="1850"/>
        <v>00000</v>
      </c>
      <c r="AL442" s="188" t="str">
        <f t="shared" si="1851"/>
        <v>0秒0</v>
      </c>
      <c r="AM442" s="189">
        <f t="shared" si="1852"/>
        <v>0</v>
      </c>
      <c r="AN442" s="189" t="str">
        <f t="shared" si="1853"/>
        <v>0</v>
      </c>
      <c r="AO442" s="189" t="str">
        <f t="shared" si="1854"/>
        <v>0</v>
      </c>
      <c r="AP442" s="189" t="str">
        <f t="shared" si="1855"/>
        <v>0m</v>
      </c>
      <c r="AQ442" s="189" t="str">
        <f t="shared" si="1856"/>
        <v>点</v>
      </c>
      <c r="AR442" s="164">
        <f t="shared" si="1857"/>
        <v>0</v>
      </c>
      <c r="AS442" s="144" t="str">
        <f t="shared" si="1858"/>
        <v/>
      </c>
      <c r="AT442" s="164">
        <f t="shared" si="1859"/>
        <v>0</v>
      </c>
      <c r="AU442" s="164">
        <f t="shared" si="1860"/>
        <v>0</v>
      </c>
      <c r="AV442" s="164">
        <f t="shared" si="1861"/>
        <v>0</v>
      </c>
      <c r="AW442" s="459"/>
      <c r="AX442" s="459"/>
      <c r="AY442" s="456"/>
      <c r="AZ442" s="576"/>
      <c r="BA442" s="145" t="str">
        <f t="shared" si="1830"/>
        <v/>
      </c>
      <c r="BB442" s="145" t="str">
        <f t="shared" si="1831"/>
        <v/>
      </c>
      <c r="BC442" s="145" t="str">
        <f t="shared" si="1832"/>
        <v/>
      </c>
      <c r="BD442" s="203" t="str">
        <f>IF(J442="","",COUNTIF($BC$14:BC442,BC442))</f>
        <v/>
      </c>
      <c r="BE442" s="1" t="str">
        <f t="shared" si="1862"/>
        <v/>
      </c>
      <c r="BF442" s="447"/>
      <c r="BG442" s="447"/>
      <c r="BH442" s="447"/>
      <c r="BI442" s="447"/>
      <c r="BJ442" s="447"/>
      <c r="BK442" s="450"/>
      <c r="BL442" s="447"/>
      <c r="BM442" s="447"/>
      <c r="BP442" s="450"/>
      <c r="BQ442" s="447"/>
      <c r="BR442" s="447"/>
      <c r="BS442" s="447"/>
      <c r="BT442" s="447"/>
      <c r="BU442" s="447"/>
      <c r="BV442" s="447"/>
    </row>
    <row r="443" spans="1:74" s="1" customFormat="1" ht="18" customHeight="1" thickTop="1" thickBot="1">
      <c r="A443" s="522">
        <v>144</v>
      </c>
      <c r="B443" s="570" t="s">
        <v>1224</v>
      </c>
      <c r="C443" s="572"/>
      <c r="D443" s="572" t="str">
        <f>IF(C443&gt;0,VLOOKUP(C443,女子登録情報!$A$1:$H$2000,3,0),"")</f>
        <v/>
      </c>
      <c r="E443" s="572" t="str">
        <f>IF(C443&gt;0,VLOOKUP(C443,女子登録情報!$A$1:$H$2000,4,0),"")</f>
        <v/>
      </c>
      <c r="F443" s="337" t="str">
        <f>IF(C443&gt;0,VLOOKUP(C443,女子登録情報!$A$1:$H$2000,8,0),"")</f>
        <v/>
      </c>
      <c r="G443" s="553" t="e">
        <f>IF(F444&gt;0,VLOOKUP(F444,女子登録情報!$M$2:$N$48,2,0),"")</f>
        <v>#N/A</v>
      </c>
      <c r="H443" s="553" t="str">
        <f t="shared" ref="H443" si="2045">IF(C443&gt;0,TEXT(C443,"100000000"),"000000000")</f>
        <v>000000000</v>
      </c>
      <c r="I443" s="338" t="s">
        <v>26</v>
      </c>
      <c r="J443" s="339"/>
      <c r="K443" s="340" t="str">
        <f>IF(J443&gt;0,VLOOKUP(J443,女子登録情報!$J$1:$K$22,2,0),"")</f>
        <v/>
      </c>
      <c r="L443" s="338" t="s">
        <v>29</v>
      </c>
      <c r="M443" s="185"/>
      <c r="N443" s="341" t="str">
        <f t="shared" si="1823"/>
        <v/>
      </c>
      <c r="O443" s="342"/>
      <c r="P443" s="540"/>
      <c r="Q443" s="541"/>
      <c r="R443" s="542"/>
      <c r="S443" s="556"/>
      <c r="T443" s="559"/>
      <c r="W443" s="168">
        <f t="shared" si="1842"/>
        <v>0</v>
      </c>
      <c r="X443" s="447" t="str">
        <f t="shared" ref="X443" si="2046">IF(C443="","",C443)</f>
        <v/>
      </c>
      <c r="Y443" s="145" t="str">
        <f t="shared" si="1825"/>
        <v/>
      </c>
      <c r="Z443" s="145" t="str">
        <f t="shared" si="1826"/>
        <v/>
      </c>
      <c r="AA443" s="145" t="str">
        <f t="shared" si="1827"/>
        <v/>
      </c>
      <c r="AB443" s="145" t="str">
        <f t="shared" si="1828"/>
        <v/>
      </c>
      <c r="AC443" s="178">
        <f t="shared" si="1843"/>
        <v>0</v>
      </c>
      <c r="AD443" s="178" t="str">
        <f t="shared" ref="AD443" si="2047">IF(D443="","",D443)</f>
        <v/>
      </c>
      <c r="AE443" s="145" t="str">
        <f t="shared" si="1845"/>
        <v/>
      </c>
      <c r="AF443" s="145" t="str">
        <f t="shared" si="1846"/>
        <v/>
      </c>
      <c r="AG443" s="182" t="str">
        <f t="shared" si="1847"/>
        <v/>
      </c>
      <c r="AH443" s="164">
        <f t="shared" si="1848"/>
        <v>0</v>
      </c>
      <c r="AJ443" s="164">
        <f t="shared" si="1849"/>
        <v>0</v>
      </c>
      <c r="AK443" s="164" t="str">
        <f t="shared" si="1850"/>
        <v>00000</v>
      </c>
      <c r="AL443" s="188" t="str">
        <f t="shared" si="1851"/>
        <v>0秒0</v>
      </c>
      <c r="AM443" s="189">
        <f t="shared" si="1852"/>
        <v>0</v>
      </c>
      <c r="AN443" s="189" t="str">
        <f t="shared" si="1853"/>
        <v>0</v>
      </c>
      <c r="AO443" s="189" t="str">
        <f t="shared" si="1854"/>
        <v>0</v>
      </c>
      <c r="AP443" s="189" t="str">
        <f t="shared" si="1855"/>
        <v>0m</v>
      </c>
      <c r="AQ443" s="189" t="str">
        <f t="shared" si="1856"/>
        <v>点</v>
      </c>
      <c r="AR443" s="164">
        <f t="shared" si="1857"/>
        <v>0</v>
      </c>
      <c r="AS443" s="144" t="str">
        <f t="shared" si="1858"/>
        <v/>
      </c>
      <c r="AT443" s="164">
        <f t="shared" si="1859"/>
        <v>0</v>
      </c>
      <c r="AU443" s="164">
        <f t="shared" si="1860"/>
        <v>0</v>
      </c>
      <c r="AV443" s="164">
        <f t="shared" si="1861"/>
        <v>0</v>
      </c>
      <c r="AW443" s="457">
        <f>IF(S443="",0,COUNTA($S$14:S445))</f>
        <v>0</v>
      </c>
      <c r="AX443" s="457">
        <f>IF(T443="",0,COUNTA($T$14:T445))</f>
        <v>0</v>
      </c>
      <c r="AY443" s="454">
        <f>IF(OR($K443="20200",$K444="20200",$K445="20200"),COUNTIF($K$14:K445,"20200"),0)</f>
        <v>0</v>
      </c>
      <c r="AZ443" s="574">
        <f>IF($AY443=0,0,INDEX($M443:$M445,MATCH("20200",$K443:$K445,0),1))</f>
        <v>0</v>
      </c>
      <c r="BA443" s="145" t="str">
        <f t="shared" si="1830"/>
        <v/>
      </c>
      <c r="BB443" s="145" t="str">
        <f t="shared" si="1831"/>
        <v/>
      </c>
      <c r="BC443" s="145" t="str">
        <f t="shared" si="1832"/>
        <v/>
      </c>
      <c r="BD443" s="203" t="str">
        <f>IF(J443="","",COUNTIF($BC$14:BC443,BC443))</f>
        <v/>
      </c>
      <c r="BE443" s="1" t="str">
        <f t="shared" si="1862"/>
        <v/>
      </c>
      <c r="BF443" s="447" t="str">
        <f>IF(D443="","",COUNTIF($AD$14:AD443,AD443))</f>
        <v/>
      </c>
      <c r="BG443" s="447">
        <f t="shared" ref="BG443" si="2048">IF(BF443=1,BF443,0)</f>
        <v>0</v>
      </c>
      <c r="BH443" s="447" t="str">
        <f t="shared" ref="BH443:BJ443" si="2049">IF(D443="","",$BL443)</f>
        <v/>
      </c>
      <c r="BI443" s="447" t="str">
        <f t="shared" si="2049"/>
        <v/>
      </c>
      <c r="BJ443" s="447" t="str">
        <f t="shared" si="2049"/>
        <v/>
      </c>
      <c r="BK443" s="448" t="str">
        <f t="shared" ref="BK443" si="2050">IFERROR(IF(G443="","",BL443),"")</f>
        <v/>
      </c>
      <c r="BL443" s="447">
        <v>144</v>
      </c>
      <c r="BM443" s="447">
        <f t="shared" ref="BM443" si="2051">IF(C443&gt;0,"",IF(COUNTIF(BH443:BK445,BL443)=4,"",1))</f>
        <v>1</v>
      </c>
      <c r="BP443" s="448" t="str">
        <f t="shared" ref="BP443" si="2052">IF(AD443="","",IF(AND(COUNTA(J443:J445)=0,COUNTA(S443:T445)=0),1,""))</f>
        <v/>
      </c>
      <c r="BQ443" s="447">
        <f t="shared" ref="BQ443" si="2053">IF(AND($AD443="",COUNTA(S443)&gt;0),1,0)</f>
        <v>0</v>
      </c>
      <c r="BR443" s="447">
        <f t="shared" ref="BR443" si="2054">IF(AND($AD443="",COUNTA(T443)&gt;0),1,0)</f>
        <v>0</v>
      </c>
      <c r="BS443" s="447" t="str">
        <f t="shared" ref="BS443" si="2055">D443&amp;"-"&amp;S443</f>
        <v>-</v>
      </c>
      <c r="BT443" s="447" t="str">
        <f>IF(S443="","",COUNTIF($BS$14:BS443,BS443))</f>
        <v/>
      </c>
      <c r="BU443" s="447" t="str">
        <f t="shared" ref="BU443" si="2056">D443&amp;"-"&amp;T443</f>
        <v>-</v>
      </c>
      <c r="BV443" s="447" t="str">
        <f>IF(T443="","",COUNTIF($BU$14:BU443,BU443))</f>
        <v/>
      </c>
    </row>
    <row r="444" spans="1:74" s="1" customFormat="1" ht="18" customHeight="1" thickBot="1">
      <c r="A444" s="523"/>
      <c r="B444" s="571"/>
      <c r="C444" s="573"/>
      <c r="D444" s="573"/>
      <c r="E444" s="573"/>
      <c r="F444" s="343" t="str">
        <f>IF(C443&gt;0,VLOOKUP(C443,女子登録情報!$A$1:$H$2000,5,0),"")</f>
        <v/>
      </c>
      <c r="G444" s="554"/>
      <c r="H444" s="554"/>
      <c r="I444" s="344" t="s">
        <v>30</v>
      </c>
      <c r="J444" s="339"/>
      <c r="K444" s="340" t="str">
        <f>IF(J444&gt;0,VLOOKUP(J444,女子登録情報!$J$1:$K$22,2,0),"")</f>
        <v/>
      </c>
      <c r="L444" s="344" t="s">
        <v>31</v>
      </c>
      <c r="M444" s="345"/>
      <c r="N444" s="341" t="str">
        <f t="shared" si="1823"/>
        <v/>
      </c>
      <c r="O444" s="342"/>
      <c r="P444" s="562"/>
      <c r="Q444" s="563"/>
      <c r="R444" s="564"/>
      <c r="S444" s="557"/>
      <c r="T444" s="560"/>
      <c r="W444" s="168">
        <f t="shared" si="1842"/>
        <v>0</v>
      </c>
      <c r="X444" s="447"/>
      <c r="Y444" s="145" t="str">
        <f t="shared" si="1825"/>
        <v/>
      </c>
      <c r="Z444" s="145" t="str">
        <f t="shared" si="1826"/>
        <v/>
      </c>
      <c r="AA444" s="145" t="str">
        <f t="shared" si="1827"/>
        <v/>
      </c>
      <c r="AB444" s="145" t="str">
        <f t="shared" si="1828"/>
        <v/>
      </c>
      <c r="AC444" s="178">
        <f t="shared" si="1843"/>
        <v>0</v>
      </c>
      <c r="AD444" s="178" t="str">
        <f t="shared" ref="AD444:AD445" si="2057">AD443</f>
        <v/>
      </c>
      <c r="AE444" s="145" t="str">
        <f t="shared" si="1845"/>
        <v/>
      </c>
      <c r="AF444" s="145" t="str">
        <f t="shared" si="1846"/>
        <v/>
      </c>
      <c r="AG444" s="182" t="str">
        <f t="shared" si="1847"/>
        <v/>
      </c>
      <c r="AH444" s="164">
        <f t="shared" si="1848"/>
        <v>0</v>
      </c>
      <c r="AJ444" s="164">
        <f t="shared" si="1849"/>
        <v>0</v>
      </c>
      <c r="AK444" s="164" t="str">
        <f t="shared" si="1850"/>
        <v>00000</v>
      </c>
      <c r="AL444" s="188" t="str">
        <f t="shared" si="1851"/>
        <v>0秒0</v>
      </c>
      <c r="AM444" s="189">
        <f t="shared" si="1852"/>
        <v>0</v>
      </c>
      <c r="AN444" s="189" t="str">
        <f t="shared" si="1853"/>
        <v>0</v>
      </c>
      <c r="AO444" s="189" t="str">
        <f t="shared" si="1854"/>
        <v>0</v>
      </c>
      <c r="AP444" s="189" t="str">
        <f t="shared" si="1855"/>
        <v>0m</v>
      </c>
      <c r="AQ444" s="189" t="str">
        <f t="shared" si="1856"/>
        <v>点</v>
      </c>
      <c r="AR444" s="164">
        <f t="shared" si="1857"/>
        <v>0</v>
      </c>
      <c r="AS444" s="144" t="str">
        <f t="shared" si="1858"/>
        <v/>
      </c>
      <c r="AT444" s="164">
        <f t="shared" si="1859"/>
        <v>0</v>
      </c>
      <c r="AU444" s="164">
        <f t="shared" si="1860"/>
        <v>0</v>
      </c>
      <c r="AV444" s="164">
        <f t="shared" si="1861"/>
        <v>0</v>
      </c>
      <c r="AW444" s="458"/>
      <c r="AX444" s="458"/>
      <c r="AY444" s="455"/>
      <c r="AZ444" s="575"/>
      <c r="BA444" s="145" t="str">
        <f t="shared" si="1830"/>
        <v/>
      </c>
      <c r="BB444" s="145" t="str">
        <f t="shared" si="1831"/>
        <v/>
      </c>
      <c r="BC444" s="145" t="str">
        <f t="shared" si="1832"/>
        <v/>
      </c>
      <c r="BD444" s="203" t="str">
        <f>IF(J444="","",COUNTIF($BC$14:BC444,BC444))</f>
        <v/>
      </c>
      <c r="BE444" s="1" t="str">
        <f t="shared" si="1862"/>
        <v/>
      </c>
      <c r="BF444" s="447"/>
      <c r="BG444" s="447"/>
      <c r="BH444" s="447"/>
      <c r="BI444" s="447"/>
      <c r="BJ444" s="447"/>
      <c r="BK444" s="449"/>
      <c r="BL444" s="447"/>
      <c r="BM444" s="447"/>
      <c r="BP444" s="449"/>
      <c r="BQ444" s="447"/>
      <c r="BR444" s="447"/>
      <c r="BS444" s="447"/>
      <c r="BT444" s="447"/>
      <c r="BU444" s="447"/>
      <c r="BV444" s="447"/>
    </row>
    <row r="445" spans="1:74" s="1" customFormat="1" ht="18" customHeight="1" thickBot="1">
      <c r="A445" s="524"/>
      <c r="B445" s="346" t="s">
        <v>32</v>
      </c>
      <c r="C445" s="347"/>
      <c r="D445" s="355"/>
      <c r="E445" s="355"/>
      <c r="F445" s="356"/>
      <c r="G445" s="555"/>
      <c r="H445" s="555"/>
      <c r="I445" s="348" t="s">
        <v>33</v>
      </c>
      <c r="J445" s="349"/>
      <c r="K445" s="340" t="str">
        <f>IF(J445&gt;0,VLOOKUP(J445,女子登録情報!$J$1:$K$22,2,0),"")</f>
        <v/>
      </c>
      <c r="L445" s="350" t="s">
        <v>34</v>
      </c>
      <c r="M445" s="351"/>
      <c r="N445" s="341" t="str">
        <f t="shared" si="1823"/>
        <v/>
      </c>
      <c r="O445" s="352"/>
      <c r="P445" s="567"/>
      <c r="Q445" s="568"/>
      <c r="R445" s="569"/>
      <c r="S445" s="558"/>
      <c r="T445" s="561"/>
      <c r="W445" s="168">
        <f t="shared" si="1842"/>
        <v>0</v>
      </c>
      <c r="X445" s="447"/>
      <c r="Y445" s="145" t="str">
        <f t="shared" si="1825"/>
        <v/>
      </c>
      <c r="Z445" s="145" t="str">
        <f t="shared" si="1826"/>
        <v/>
      </c>
      <c r="AA445" s="145" t="str">
        <f t="shared" si="1827"/>
        <v/>
      </c>
      <c r="AB445" s="145" t="str">
        <f t="shared" si="1828"/>
        <v/>
      </c>
      <c r="AC445" s="178">
        <f t="shared" si="1843"/>
        <v>0</v>
      </c>
      <c r="AD445" s="178" t="str">
        <f t="shared" si="2057"/>
        <v/>
      </c>
      <c r="AE445" s="145" t="str">
        <f t="shared" si="1845"/>
        <v/>
      </c>
      <c r="AF445" s="145" t="str">
        <f t="shared" si="1846"/>
        <v/>
      </c>
      <c r="AG445" s="182" t="str">
        <f t="shared" si="1847"/>
        <v/>
      </c>
      <c r="AH445" s="164">
        <f t="shared" si="1848"/>
        <v>0</v>
      </c>
      <c r="AJ445" s="164">
        <f t="shared" si="1849"/>
        <v>0</v>
      </c>
      <c r="AK445" s="164" t="str">
        <f t="shared" si="1850"/>
        <v>00000</v>
      </c>
      <c r="AL445" s="188" t="str">
        <f t="shared" si="1851"/>
        <v>0秒0</v>
      </c>
      <c r="AM445" s="189">
        <f t="shared" si="1852"/>
        <v>0</v>
      </c>
      <c r="AN445" s="189" t="str">
        <f t="shared" si="1853"/>
        <v>0</v>
      </c>
      <c r="AO445" s="189" t="str">
        <f t="shared" si="1854"/>
        <v>0</v>
      </c>
      <c r="AP445" s="189" t="str">
        <f t="shared" si="1855"/>
        <v>0m</v>
      </c>
      <c r="AQ445" s="189" t="str">
        <f t="shared" si="1856"/>
        <v>点</v>
      </c>
      <c r="AR445" s="164">
        <f t="shared" si="1857"/>
        <v>0</v>
      </c>
      <c r="AS445" s="144" t="str">
        <f t="shared" si="1858"/>
        <v/>
      </c>
      <c r="AT445" s="164">
        <f t="shared" si="1859"/>
        <v>0</v>
      </c>
      <c r="AU445" s="164">
        <f t="shared" si="1860"/>
        <v>0</v>
      </c>
      <c r="AV445" s="164">
        <f t="shared" si="1861"/>
        <v>0</v>
      </c>
      <c r="AW445" s="459"/>
      <c r="AX445" s="459"/>
      <c r="AY445" s="456"/>
      <c r="AZ445" s="576"/>
      <c r="BA445" s="145" t="str">
        <f t="shared" si="1830"/>
        <v/>
      </c>
      <c r="BB445" s="145" t="str">
        <f t="shared" si="1831"/>
        <v/>
      </c>
      <c r="BC445" s="145" t="str">
        <f t="shared" si="1832"/>
        <v/>
      </c>
      <c r="BD445" s="203" t="str">
        <f>IF(J445="","",COUNTIF($BC$14:BC445,BC445))</f>
        <v/>
      </c>
      <c r="BE445" s="1" t="str">
        <f t="shared" si="1862"/>
        <v/>
      </c>
      <c r="BF445" s="447"/>
      <c r="BG445" s="447"/>
      <c r="BH445" s="447"/>
      <c r="BI445" s="447"/>
      <c r="BJ445" s="447"/>
      <c r="BK445" s="450"/>
      <c r="BL445" s="447"/>
      <c r="BM445" s="447"/>
      <c r="BP445" s="450"/>
      <c r="BQ445" s="447"/>
      <c r="BR445" s="447"/>
      <c r="BS445" s="447"/>
      <c r="BT445" s="447"/>
      <c r="BU445" s="447"/>
      <c r="BV445" s="447"/>
    </row>
    <row r="446" spans="1:74" s="1" customFormat="1" ht="18" customHeight="1" thickTop="1" thickBot="1">
      <c r="A446" s="522">
        <v>145</v>
      </c>
      <c r="B446" s="570" t="s">
        <v>1224</v>
      </c>
      <c r="C446" s="572"/>
      <c r="D446" s="572" t="str">
        <f>IF(C446&gt;0,VLOOKUP(C446,女子登録情報!$A$1:$H$2000,3,0),"")</f>
        <v/>
      </c>
      <c r="E446" s="572" t="str">
        <f>IF(C446&gt;0,VLOOKUP(C446,女子登録情報!$A$1:$H$2000,4,0),"")</f>
        <v/>
      </c>
      <c r="F446" s="337" t="str">
        <f>IF(C446&gt;0,VLOOKUP(C446,女子登録情報!$A$1:$H$2000,8,0),"")</f>
        <v/>
      </c>
      <c r="G446" s="553" t="e">
        <f>IF(F447&gt;0,VLOOKUP(F447,女子登録情報!$M$2:$N$48,2,0),"")</f>
        <v>#N/A</v>
      </c>
      <c r="H446" s="553" t="str">
        <f t="shared" ref="H446" si="2058">IF(C446&gt;0,TEXT(C446,"100000000"),"000000000")</f>
        <v>000000000</v>
      </c>
      <c r="I446" s="338" t="s">
        <v>26</v>
      </c>
      <c r="J446" s="339"/>
      <c r="K446" s="340" t="str">
        <f>IF(J446&gt;0,VLOOKUP(J446,女子登録情報!$J$1:$K$22,2,0),"")</f>
        <v/>
      </c>
      <c r="L446" s="338" t="s">
        <v>29</v>
      </c>
      <c r="M446" s="185"/>
      <c r="N446" s="341" t="str">
        <f t="shared" si="1823"/>
        <v/>
      </c>
      <c r="O446" s="342"/>
      <c r="P446" s="540"/>
      <c r="Q446" s="541"/>
      <c r="R446" s="542"/>
      <c r="S446" s="556"/>
      <c r="T446" s="559"/>
      <c r="W446" s="168">
        <f t="shared" si="1842"/>
        <v>0</v>
      </c>
      <c r="X446" s="447" t="str">
        <f t="shared" ref="X446" si="2059">IF(C446="","",C446)</f>
        <v/>
      </c>
      <c r="Y446" s="145" t="str">
        <f t="shared" si="1825"/>
        <v/>
      </c>
      <c r="Z446" s="145" t="str">
        <f t="shared" si="1826"/>
        <v/>
      </c>
      <c r="AA446" s="145" t="str">
        <f t="shared" si="1827"/>
        <v/>
      </c>
      <c r="AB446" s="145" t="str">
        <f t="shared" si="1828"/>
        <v/>
      </c>
      <c r="AC446" s="178">
        <f t="shared" si="1843"/>
        <v>0</v>
      </c>
      <c r="AD446" s="178" t="str">
        <f t="shared" ref="AD446" si="2060">IF(D446="","",D446)</f>
        <v/>
      </c>
      <c r="AE446" s="145" t="str">
        <f t="shared" si="1845"/>
        <v/>
      </c>
      <c r="AF446" s="145" t="str">
        <f t="shared" si="1846"/>
        <v/>
      </c>
      <c r="AG446" s="182" t="str">
        <f t="shared" si="1847"/>
        <v/>
      </c>
      <c r="AH446" s="164">
        <f t="shared" si="1848"/>
        <v>0</v>
      </c>
      <c r="AJ446" s="164">
        <f t="shared" si="1849"/>
        <v>0</v>
      </c>
      <c r="AK446" s="164" t="str">
        <f t="shared" si="1850"/>
        <v>00000</v>
      </c>
      <c r="AL446" s="188" t="str">
        <f t="shared" si="1851"/>
        <v>0秒0</v>
      </c>
      <c r="AM446" s="189">
        <f t="shared" si="1852"/>
        <v>0</v>
      </c>
      <c r="AN446" s="189" t="str">
        <f t="shared" si="1853"/>
        <v>0</v>
      </c>
      <c r="AO446" s="189" t="str">
        <f t="shared" si="1854"/>
        <v>0</v>
      </c>
      <c r="AP446" s="189" t="str">
        <f t="shared" si="1855"/>
        <v>0m</v>
      </c>
      <c r="AQ446" s="189" t="str">
        <f t="shared" si="1856"/>
        <v>点</v>
      </c>
      <c r="AR446" s="164">
        <f t="shared" si="1857"/>
        <v>0</v>
      </c>
      <c r="AS446" s="144" t="str">
        <f t="shared" si="1858"/>
        <v/>
      </c>
      <c r="AT446" s="164">
        <f t="shared" si="1859"/>
        <v>0</v>
      </c>
      <c r="AU446" s="164">
        <f t="shared" si="1860"/>
        <v>0</v>
      </c>
      <c r="AV446" s="164">
        <f t="shared" si="1861"/>
        <v>0</v>
      </c>
      <c r="AW446" s="457">
        <f>IF(S446="",0,COUNTA($S$14:S448))</f>
        <v>0</v>
      </c>
      <c r="AX446" s="457">
        <f>IF(T446="",0,COUNTA($T$14:T448))</f>
        <v>0</v>
      </c>
      <c r="AY446" s="454">
        <f>IF(OR($K446="20200",$K447="20200",$K448="20200"),COUNTIF($K$14:K448,"20200"),0)</f>
        <v>0</v>
      </c>
      <c r="AZ446" s="574">
        <f>IF($AY446=0,0,INDEX($M446:$M448,MATCH("20200",$K446:$K448,0),1))</f>
        <v>0</v>
      </c>
      <c r="BA446" s="145" t="str">
        <f t="shared" si="1830"/>
        <v/>
      </c>
      <c r="BB446" s="145" t="str">
        <f t="shared" si="1831"/>
        <v/>
      </c>
      <c r="BC446" s="145" t="str">
        <f t="shared" si="1832"/>
        <v/>
      </c>
      <c r="BD446" s="203" t="str">
        <f>IF(J446="","",COUNTIF($BC$14:BC446,BC446))</f>
        <v/>
      </c>
      <c r="BE446" s="1" t="str">
        <f t="shared" si="1862"/>
        <v/>
      </c>
      <c r="BF446" s="447" t="str">
        <f>IF(D446="","",COUNTIF($AD$14:AD446,AD446))</f>
        <v/>
      </c>
      <c r="BG446" s="447">
        <f t="shared" ref="BG446" si="2061">IF(BF446=1,BF446,0)</f>
        <v>0</v>
      </c>
      <c r="BH446" s="447" t="str">
        <f t="shared" ref="BH446:BJ446" si="2062">IF(D446="","",$BL446)</f>
        <v/>
      </c>
      <c r="BI446" s="447" t="str">
        <f t="shared" si="2062"/>
        <v/>
      </c>
      <c r="BJ446" s="447" t="str">
        <f t="shared" si="2062"/>
        <v/>
      </c>
      <c r="BK446" s="448" t="str">
        <f t="shared" ref="BK446" si="2063">IFERROR(IF(G446="","",BL446),"")</f>
        <v/>
      </c>
      <c r="BL446" s="447">
        <v>145</v>
      </c>
      <c r="BM446" s="447">
        <f t="shared" ref="BM446" si="2064">IF(C446&gt;0,"",IF(COUNTIF(BH446:BK448,BL446)=4,"",1))</f>
        <v>1</v>
      </c>
      <c r="BP446" s="448" t="str">
        <f t="shared" ref="BP446" si="2065">IF(AD446="","",IF(AND(COUNTA(J446:J448)=0,COUNTA(S446:T448)=0),1,""))</f>
        <v/>
      </c>
      <c r="BQ446" s="447">
        <f t="shared" ref="BQ446" si="2066">IF(AND($AD446="",COUNTA(S446)&gt;0),1,0)</f>
        <v>0</v>
      </c>
      <c r="BR446" s="447">
        <f t="shared" ref="BR446" si="2067">IF(AND($AD446="",COUNTA(T446)&gt;0),1,0)</f>
        <v>0</v>
      </c>
      <c r="BS446" s="447" t="str">
        <f t="shared" ref="BS446" si="2068">D446&amp;"-"&amp;S446</f>
        <v>-</v>
      </c>
      <c r="BT446" s="447" t="str">
        <f>IF(S446="","",COUNTIF($BS$14:BS446,BS446))</f>
        <v/>
      </c>
      <c r="BU446" s="447" t="str">
        <f t="shared" ref="BU446" si="2069">D446&amp;"-"&amp;T446</f>
        <v>-</v>
      </c>
      <c r="BV446" s="447" t="str">
        <f>IF(T446="","",COUNTIF($BU$14:BU446,BU446))</f>
        <v/>
      </c>
    </row>
    <row r="447" spans="1:74" s="1" customFormat="1" ht="18" customHeight="1" thickBot="1">
      <c r="A447" s="523"/>
      <c r="B447" s="571"/>
      <c r="C447" s="573"/>
      <c r="D447" s="573"/>
      <c r="E447" s="573"/>
      <c r="F447" s="343" t="str">
        <f>IF(C446&gt;0,VLOOKUP(C446,女子登録情報!$A$1:$H$2000,5,0),"")</f>
        <v/>
      </c>
      <c r="G447" s="554"/>
      <c r="H447" s="554"/>
      <c r="I447" s="344" t="s">
        <v>30</v>
      </c>
      <c r="J447" s="339"/>
      <c r="K447" s="340" t="str">
        <f>IF(J447&gt;0,VLOOKUP(J447,女子登録情報!$J$1:$K$22,2,0),"")</f>
        <v/>
      </c>
      <c r="L447" s="344" t="s">
        <v>31</v>
      </c>
      <c r="M447" s="345"/>
      <c r="N447" s="341" t="str">
        <f t="shared" si="1823"/>
        <v/>
      </c>
      <c r="O447" s="342"/>
      <c r="P447" s="562"/>
      <c r="Q447" s="563"/>
      <c r="R447" s="564"/>
      <c r="S447" s="557"/>
      <c r="T447" s="560"/>
      <c r="W447" s="168">
        <f t="shared" si="1842"/>
        <v>0</v>
      </c>
      <c r="X447" s="447"/>
      <c r="Y447" s="145" t="str">
        <f t="shared" si="1825"/>
        <v/>
      </c>
      <c r="Z447" s="145" t="str">
        <f t="shared" si="1826"/>
        <v/>
      </c>
      <c r="AA447" s="145" t="str">
        <f t="shared" si="1827"/>
        <v/>
      </c>
      <c r="AB447" s="145" t="str">
        <f t="shared" si="1828"/>
        <v/>
      </c>
      <c r="AC447" s="178">
        <f t="shared" si="1843"/>
        <v>0</v>
      </c>
      <c r="AD447" s="178" t="str">
        <f t="shared" ref="AD447:AD448" si="2070">AD446</f>
        <v/>
      </c>
      <c r="AE447" s="145" t="str">
        <f t="shared" si="1845"/>
        <v/>
      </c>
      <c r="AF447" s="145" t="str">
        <f t="shared" si="1846"/>
        <v/>
      </c>
      <c r="AG447" s="182" t="str">
        <f t="shared" si="1847"/>
        <v/>
      </c>
      <c r="AH447" s="164">
        <f t="shared" si="1848"/>
        <v>0</v>
      </c>
      <c r="AJ447" s="164">
        <f t="shared" si="1849"/>
        <v>0</v>
      </c>
      <c r="AK447" s="164" t="str">
        <f t="shared" si="1850"/>
        <v>00000</v>
      </c>
      <c r="AL447" s="188" t="str">
        <f t="shared" si="1851"/>
        <v>0秒0</v>
      </c>
      <c r="AM447" s="189">
        <f t="shared" si="1852"/>
        <v>0</v>
      </c>
      <c r="AN447" s="189" t="str">
        <f t="shared" si="1853"/>
        <v>0</v>
      </c>
      <c r="AO447" s="189" t="str">
        <f t="shared" si="1854"/>
        <v>0</v>
      </c>
      <c r="AP447" s="189" t="str">
        <f t="shared" si="1855"/>
        <v>0m</v>
      </c>
      <c r="AQ447" s="189" t="str">
        <f t="shared" si="1856"/>
        <v>点</v>
      </c>
      <c r="AR447" s="164">
        <f t="shared" si="1857"/>
        <v>0</v>
      </c>
      <c r="AS447" s="144" t="str">
        <f t="shared" si="1858"/>
        <v/>
      </c>
      <c r="AT447" s="164">
        <f t="shared" si="1859"/>
        <v>0</v>
      </c>
      <c r="AU447" s="164">
        <f t="shared" si="1860"/>
        <v>0</v>
      </c>
      <c r="AV447" s="164">
        <f t="shared" si="1861"/>
        <v>0</v>
      </c>
      <c r="AW447" s="458"/>
      <c r="AX447" s="458"/>
      <c r="AY447" s="455"/>
      <c r="AZ447" s="575"/>
      <c r="BA447" s="145" t="str">
        <f t="shared" si="1830"/>
        <v/>
      </c>
      <c r="BB447" s="145" t="str">
        <f t="shared" si="1831"/>
        <v/>
      </c>
      <c r="BC447" s="145" t="str">
        <f t="shared" si="1832"/>
        <v/>
      </c>
      <c r="BD447" s="203" t="str">
        <f>IF(J447="","",COUNTIF($BC$14:BC447,BC447))</f>
        <v/>
      </c>
      <c r="BE447" s="1" t="str">
        <f t="shared" si="1862"/>
        <v/>
      </c>
      <c r="BF447" s="447"/>
      <c r="BG447" s="447"/>
      <c r="BH447" s="447"/>
      <c r="BI447" s="447"/>
      <c r="BJ447" s="447"/>
      <c r="BK447" s="449"/>
      <c r="BL447" s="447"/>
      <c r="BM447" s="447"/>
      <c r="BP447" s="449"/>
      <c r="BQ447" s="447"/>
      <c r="BR447" s="447"/>
      <c r="BS447" s="447"/>
      <c r="BT447" s="447"/>
      <c r="BU447" s="447"/>
      <c r="BV447" s="447"/>
    </row>
    <row r="448" spans="1:74" s="1" customFormat="1" ht="18" customHeight="1" thickBot="1">
      <c r="A448" s="524"/>
      <c r="B448" s="346" t="s">
        <v>32</v>
      </c>
      <c r="C448" s="347"/>
      <c r="D448" s="355"/>
      <c r="E448" s="355"/>
      <c r="F448" s="356"/>
      <c r="G448" s="555"/>
      <c r="H448" s="555"/>
      <c r="I448" s="348" t="s">
        <v>33</v>
      </c>
      <c r="J448" s="349"/>
      <c r="K448" s="340" t="str">
        <f>IF(J448&gt;0,VLOOKUP(J448,女子登録情報!$J$1:$K$22,2,0),"")</f>
        <v/>
      </c>
      <c r="L448" s="350" t="s">
        <v>34</v>
      </c>
      <c r="M448" s="351"/>
      <c r="N448" s="341" t="str">
        <f t="shared" si="1823"/>
        <v/>
      </c>
      <c r="O448" s="352"/>
      <c r="P448" s="567"/>
      <c r="Q448" s="568"/>
      <c r="R448" s="569"/>
      <c r="S448" s="558"/>
      <c r="T448" s="561"/>
      <c r="W448" s="168">
        <f t="shared" si="1842"/>
        <v>0</v>
      </c>
      <c r="X448" s="447"/>
      <c r="Y448" s="145" t="str">
        <f t="shared" si="1825"/>
        <v/>
      </c>
      <c r="Z448" s="145" t="str">
        <f t="shared" si="1826"/>
        <v/>
      </c>
      <c r="AA448" s="145" t="str">
        <f t="shared" si="1827"/>
        <v/>
      </c>
      <c r="AB448" s="145" t="str">
        <f t="shared" si="1828"/>
        <v/>
      </c>
      <c r="AC448" s="178">
        <f t="shared" si="1843"/>
        <v>0</v>
      </c>
      <c r="AD448" s="178" t="str">
        <f t="shared" si="2070"/>
        <v/>
      </c>
      <c r="AE448" s="145" t="str">
        <f t="shared" si="1845"/>
        <v/>
      </c>
      <c r="AF448" s="145" t="str">
        <f t="shared" si="1846"/>
        <v/>
      </c>
      <c r="AG448" s="182" t="str">
        <f t="shared" si="1847"/>
        <v/>
      </c>
      <c r="AH448" s="164">
        <f t="shared" si="1848"/>
        <v>0</v>
      </c>
      <c r="AJ448" s="164">
        <f t="shared" si="1849"/>
        <v>0</v>
      </c>
      <c r="AK448" s="164" t="str">
        <f t="shared" si="1850"/>
        <v>00000</v>
      </c>
      <c r="AL448" s="188" t="str">
        <f t="shared" si="1851"/>
        <v>0秒0</v>
      </c>
      <c r="AM448" s="189">
        <f t="shared" si="1852"/>
        <v>0</v>
      </c>
      <c r="AN448" s="189" t="str">
        <f t="shared" si="1853"/>
        <v>0</v>
      </c>
      <c r="AO448" s="189" t="str">
        <f t="shared" si="1854"/>
        <v>0</v>
      </c>
      <c r="AP448" s="189" t="str">
        <f t="shared" si="1855"/>
        <v>0m</v>
      </c>
      <c r="AQ448" s="189" t="str">
        <f t="shared" si="1856"/>
        <v>点</v>
      </c>
      <c r="AR448" s="164">
        <f t="shared" si="1857"/>
        <v>0</v>
      </c>
      <c r="AS448" s="144" t="str">
        <f t="shared" si="1858"/>
        <v/>
      </c>
      <c r="AT448" s="164">
        <f t="shared" si="1859"/>
        <v>0</v>
      </c>
      <c r="AU448" s="164">
        <f t="shared" si="1860"/>
        <v>0</v>
      </c>
      <c r="AV448" s="164">
        <f t="shared" si="1861"/>
        <v>0</v>
      </c>
      <c r="AW448" s="459"/>
      <c r="AX448" s="459"/>
      <c r="AY448" s="456"/>
      <c r="AZ448" s="576"/>
      <c r="BA448" s="145" t="str">
        <f t="shared" si="1830"/>
        <v/>
      </c>
      <c r="BB448" s="145" t="str">
        <f t="shared" si="1831"/>
        <v/>
      </c>
      <c r="BC448" s="145" t="str">
        <f t="shared" si="1832"/>
        <v/>
      </c>
      <c r="BD448" s="203" t="str">
        <f>IF(J448="","",COUNTIF($BC$14:BC448,BC448))</f>
        <v/>
      </c>
      <c r="BE448" s="1" t="str">
        <f t="shared" si="1862"/>
        <v/>
      </c>
      <c r="BF448" s="447"/>
      <c r="BG448" s="447"/>
      <c r="BH448" s="447"/>
      <c r="BI448" s="447"/>
      <c r="BJ448" s="447"/>
      <c r="BK448" s="450"/>
      <c r="BL448" s="447"/>
      <c r="BM448" s="447"/>
      <c r="BP448" s="450"/>
      <c r="BQ448" s="447"/>
      <c r="BR448" s="447"/>
      <c r="BS448" s="447"/>
      <c r="BT448" s="447"/>
      <c r="BU448" s="447"/>
      <c r="BV448" s="447"/>
    </row>
    <row r="449" spans="1:74" s="1" customFormat="1" ht="18" customHeight="1" thickTop="1" thickBot="1">
      <c r="A449" s="522">
        <v>146</v>
      </c>
      <c r="B449" s="570" t="s">
        <v>1224</v>
      </c>
      <c r="C449" s="572"/>
      <c r="D449" s="572" t="str">
        <f>IF(C449&gt;0,VLOOKUP(C449,女子登録情報!$A$1:$H$2000,3,0),"")</f>
        <v/>
      </c>
      <c r="E449" s="572" t="str">
        <f>IF(C449&gt;0,VLOOKUP(C449,女子登録情報!$A$1:$H$2000,4,0),"")</f>
        <v/>
      </c>
      <c r="F449" s="337" t="str">
        <f>IF(C449&gt;0,VLOOKUP(C449,女子登録情報!$A$1:$H$2000,8,0),"")</f>
        <v/>
      </c>
      <c r="G449" s="553" t="e">
        <f>IF(F450&gt;0,VLOOKUP(F450,女子登録情報!$M$2:$N$48,2,0),"")</f>
        <v>#N/A</v>
      </c>
      <c r="H449" s="553" t="str">
        <f t="shared" ref="H449" si="2071">IF(C449&gt;0,TEXT(C449,"100000000"),"000000000")</f>
        <v>000000000</v>
      </c>
      <c r="I449" s="338" t="s">
        <v>26</v>
      </c>
      <c r="J449" s="339"/>
      <c r="K449" s="340" t="str">
        <f>IF(J449&gt;0,VLOOKUP(J449,女子登録情報!$J$1:$K$22,2,0),"")</f>
        <v/>
      </c>
      <c r="L449" s="338" t="s">
        <v>29</v>
      </c>
      <c r="M449" s="185"/>
      <c r="N449" s="341" t="str">
        <f t="shared" si="1823"/>
        <v/>
      </c>
      <c r="O449" s="342"/>
      <c r="P449" s="540"/>
      <c r="Q449" s="541"/>
      <c r="R449" s="542"/>
      <c r="S449" s="556"/>
      <c r="T449" s="559"/>
      <c r="W449" s="168">
        <f t="shared" si="1842"/>
        <v>0</v>
      </c>
      <c r="X449" s="447" t="str">
        <f t="shared" ref="X449" si="2072">IF(C449="","",C449)</f>
        <v/>
      </c>
      <c r="Y449" s="145" t="str">
        <f t="shared" si="1825"/>
        <v/>
      </c>
      <c r="Z449" s="145" t="str">
        <f t="shared" si="1826"/>
        <v/>
      </c>
      <c r="AA449" s="145" t="str">
        <f t="shared" si="1827"/>
        <v/>
      </c>
      <c r="AB449" s="145" t="str">
        <f t="shared" si="1828"/>
        <v/>
      </c>
      <c r="AC449" s="178">
        <f t="shared" si="1843"/>
        <v>0</v>
      </c>
      <c r="AD449" s="178" t="str">
        <f t="shared" ref="AD449" si="2073">IF(D449="","",D449)</f>
        <v/>
      </c>
      <c r="AE449" s="145" t="str">
        <f t="shared" si="1845"/>
        <v/>
      </c>
      <c r="AF449" s="145" t="str">
        <f t="shared" si="1846"/>
        <v/>
      </c>
      <c r="AG449" s="182" t="str">
        <f t="shared" si="1847"/>
        <v/>
      </c>
      <c r="AH449" s="164">
        <f t="shared" si="1848"/>
        <v>0</v>
      </c>
      <c r="AJ449" s="164">
        <f t="shared" si="1849"/>
        <v>0</v>
      </c>
      <c r="AK449" s="164" t="str">
        <f t="shared" si="1850"/>
        <v>00000</v>
      </c>
      <c r="AL449" s="188" t="str">
        <f t="shared" si="1851"/>
        <v>0秒0</v>
      </c>
      <c r="AM449" s="189">
        <f t="shared" si="1852"/>
        <v>0</v>
      </c>
      <c r="AN449" s="189" t="str">
        <f t="shared" si="1853"/>
        <v>0</v>
      </c>
      <c r="AO449" s="189" t="str">
        <f t="shared" si="1854"/>
        <v>0</v>
      </c>
      <c r="AP449" s="189" t="str">
        <f t="shared" si="1855"/>
        <v>0m</v>
      </c>
      <c r="AQ449" s="189" t="str">
        <f t="shared" si="1856"/>
        <v>点</v>
      </c>
      <c r="AR449" s="164">
        <f t="shared" si="1857"/>
        <v>0</v>
      </c>
      <c r="AS449" s="144" t="str">
        <f t="shared" si="1858"/>
        <v/>
      </c>
      <c r="AT449" s="164">
        <f t="shared" si="1859"/>
        <v>0</v>
      </c>
      <c r="AU449" s="164">
        <f t="shared" si="1860"/>
        <v>0</v>
      </c>
      <c r="AV449" s="164">
        <f t="shared" si="1861"/>
        <v>0</v>
      </c>
      <c r="AW449" s="457">
        <f>IF(S449="",0,COUNTA($S$14:S451))</f>
        <v>0</v>
      </c>
      <c r="AX449" s="457">
        <f>IF(T449="",0,COUNTA($T$14:T451))</f>
        <v>0</v>
      </c>
      <c r="AY449" s="454">
        <f>IF(OR($K449="20200",$K450="20200",$K451="20200"),COUNTIF($K$14:K451,"20200"),0)</f>
        <v>0</v>
      </c>
      <c r="AZ449" s="574">
        <f>IF($AY449=0,0,INDEX($M449:$M451,MATCH("20200",$K449:$K451,0),1))</f>
        <v>0</v>
      </c>
      <c r="BA449" s="145" t="str">
        <f t="shared" si="1830"/>
        <v/>
      </c>
      <c r="BB449" s="145" t="str">
        <f t="shared" si="1831"/>
        <v/>
      </c>
      <c r="BC449" s="145" t="str">
        <f t="shared" si="1832"/>
        <v/>
      </c>
      <c r="BD449" s="203" t="str">
        <f>IF(J449="","",COUNTIF($BC$14:BC449,BC449))</f>
        <v/>
      </c>
      <c r="BE449" s="1" t="str">
        <f t="shared" si="1862"/>
        <v/>
      </c>
      <c r="BF449" s="447" t="str">
        <f>IF(D449="","",COUNTIF($AD$14:AD449,AD449))</f>
        <v/>
      </c>
      <c r="BG449" s="447">
        <f t="shared" ref="BG449" si="2074">IF(BF449=1,BF449,0)</f>
        <v>0</v>
      </c>
      <c r="BH449" s="447" t="str">
        <f t="shared" ref="BH449:BJ449" si="2075">IF(D449="","",$BL449)</f>
        <v/>
      </c>
      <c r="BI449" s="447" t="str">
        <f t="shared" si="2075"/>
        <v/>
      </c>
      <c r="BJ449" s="447" t="str">
        <f t="shared" si="2075"/>
        <v/>
      </c>
      <c r="BK449" s="448" t="str">
        <f t="shared" ref="BK449" si="2076">IFERROR(IF(G449="","",BL449),"")</f>
        <v/>
      </c>
      <c r="BL449" s="447">
        <v>146</v>
      </c>
      <c r="BM449" s="447">
        <f t="shared" ref="BM449" si="2077">IF(C449&gt;0,"",IF(COUNTIF(BH449:BK451,BL449)=4,"",1))</f>
        <v>1</v>
      </c>
      <c r="BP449" s="448" t="str">
        <f t="shared" ref="BP449" si="2078">IF(AD449="","",IF(AND(COUNTA(J449:J451)=0,COUNTA(S449:T451)=0),1,""))</f>
        <v/>
      </c>
      <c r="BQ449" s="447">
        <f t="shared" ref="BQ449" si="2079">IF(AND($AD449="",COUNTA(S449)&gt;0),1,0)</f>
        <v>0</v>
      </c>
      <c r="BR449" s="447">
        <f t="shared" ref="BR449" si="2080">IF(AND($AD449="",COUNTA(T449)&gt;0),1,0)</f>
        <v>0</v>
      </c>
      <c r="BS449" s="447" t="str">
        <f t="shared" ref="BS449" si="2081">D449&amp;"-"&amp;S449</f>
        <v>-</v>
      </c>
      <c r="BT449" s="447" t="str">
        <f>IF(S449="","",COUNTIF($BS$14:BS449,BS449))</f>
        <v/>
      </c>
      <c r="BU449" s="447" t="str">
        <f t="shared" ref="BU449" si="2082">D449&amp;"-"&amp;T449</f>
        <v>-</v>
      </c>
      <c r="BV449" s="447" t="str">
        <f>IF(T449="","",COUNTIF($BU$14:BU449,BU449))</f>
        <v/>
      </c>
    </row>
    <row r="450" spans="1:74" s="1" customFormat="1" ht="18" customHeight="1" thickBot="1">
      <c r="A450" s="523"/>
      <c r="B450" s="571"/>
      <c r="C450" s="573"/>
      <c r="D450" s="573"/>
      <c r="E450" s="573"/>
      <c r="F450" s="343" t="str">
        <f>IF(C449&gt;0,VLOOKUP(C449,女子登録情報!$A$1:$H$2000,5,0),"")</f>
        <v/>
      </c>
      <c r="G450" s="554"/>
      <c r="H450" s="554"/>
      <c r="I450" s="344" t="s">
        <v>30</v>
      </c>
      <c r="J450" s="339"/>
      <c r="K450" s="340" t="str">
        <f>IF(J450&gt;0,VLOOKUP(J450,女子登録情報!$J$1:$K$22,2,0),"")</f>
        <v/>
      </c>
      <c r="L450" s="344" t="s">
        <v>31</v>
      </c>
      <c r="M450" s="345"/>
      <c r="N450" s="341" t="str">
        <f t="shared" si="1823"/>
        <v/>
      </c>
      <c r="O450" s="342"/>
      <c r="P450" s="562"/>
      <c r="Q450" s="563"/>
      <c r="R450" s="564"/>
      <c r="S450" s="557"/>
      <c r="T450" s="560"/>
      <c r="W450" s="168">
        <f t="shared" si="1842"/>
        <v>0</v>
      </c>
      <c r="X450" s="447"/>
      <c r="Y450" s="145" t="str">
        <f t="shared" si="1825"/>
        <v/>
      </c>
      <c r="Z450" s="145" t="str">
        <f t="shared" si="1826"/>
        <v/>
      </c>
      <c r="AA450" s="145" t="str">
        <f t="shared" si="1827"/>
        <v/>
      </c>
      <c r="AB450" s="145" t="str">
        <f t="shared" si="1828"/>
        <v/>
      </c>
      <c r="AC450" s="178">
        <f t="shared" si="1843"/>
        <v>0</v>
      </c>
      <c r="AD450" s="178" t="str">
        <f t="shared" ref="AD450:AD451" si="2083">AD449</f>
        <v/>
      </c>
      <c r="AE450" s="145" t="str">
        <f t="shared" si="1845"/>
        <v/>
      </c>
      <c r="AF450" s="145" t="str">
        <f t="shared" si="1846"/>
        <v/>
      </c>
      <c r="AG450" s="182" t="str">
        <f t="shared" si="1847"/>
        <v/>
      </c>
      <c r="AH450" s="164">
        <f t="shared" si="1848"/>
        <v>0</v>
      </c>
      <c r="AJ450" s="164">
        <f t="shared" si="1849"/>
        <v>0</v>
      </c>
      <c r="AK450" s="164" t="str">
        <f t="shared" si="1850"/>
        <v>00000</v>
      </c>
      <c r="AL450" s="188" t="str">
        <f t="shared" si="1851"/>
        <v>0秒0</v>
      </c>
      <c r="AM450" s="189">
        <f t="shared" si="1852"/>
        <v>0</v>
      </c>
      <c r="AN450" s="189" t="str">
        <f t="shared" si="1853"/>
        <v>0</v>
      </c>
      <c r="AO450" s="189" t="str">
        <f t="shared" si="1854"/>
        <v>0</v>
      </c>
      <c r="AP450" s="189" t="str">
        <f t="shared" si="1855"/>
        <v>0m</v>
      </c>
      <c r="AQ450" s="189" t="str">
        <f t="shared" si="1856"/>
        <v>点</v>
      </c>
      <c r="AR450" s="164">
        <f t="shared" si="1857"/>
        <v>0</v>
      </c>
      <c r="AS450" s="144" t="str">
        <f t="shared" si="1858"/>
        <v/>
      </c>
      <c r="AT450" s="164">
        <f t="shared" si="1859"/>
        <v>0</v>
      </c>
      <c r="AU450" s="164">
        <f t="shared" si="1860"/>
        <v>0</v>
      </c>
      <c r="AV450" s="164">
        <f t="shared" si="1861"/>
        <v>0</v>
      </c>
      <c r="AW450" s="458"/>
      <c r="AX450" s="458"/>
      <c r="AY450" s="455"/>
      <c r="AZ450" s="575"/>
      <c r="BA450" s="145" t="str">
        <f t="shared" si="1830"/>
        <v/>
      </c>
      <c r="BB450" s="145" t="str">
        <f t="shared" si="1831"/>
        <v/>
      </c>
      <c r="BC450" s="145" t="str">
        <f t="shared" si="1832"/>
        <v/>
      </c>
      <c r="BD450" s="203" t="str">
        <f>IF(J450="","",COUNTIF($BC$14:BC450,BC450))</f>
        <v/>
      </c>
      <c r="BE450" s="1" t="str">
        <f t="shared" si="1862"/>
        <v/>
      </c>
      <c r="BF450" s="447"/>
      <c r="BG450" s="447"/>
      <c r="BH450" s="447"/>
      <c r="BI450" s="447"/>
      <c r="BJ450" s="447"/>
      <c r="BK450" s="449"/>
      <c r="BL450" s="447"/>
      <c r="BM450" s="447"/>
      <c r="BP450" s="449"/>
      <c r="BQ450" s="447"/>
      <c r="BR450" s="447"/>
      <c r="BS450" s="447"/>
      <c r="BT450" s="447"/>
      <c r="BU450" s="447"/>
      <c r="BV450" s="447"/>
    </row>
    <row r="451" spans="1:74" s="1" customFormat="1" ht="18" customHeight="1" thickBot="1">
      <c r="A451" s="524"/>
      <c r="B451" s="346" t="s">
        <v>32</v>
      </c>
      <c r="C451" s="347"/>
      <c r="D451" s="355"/>
      <c r="E451" s="355"/>
      <c r="F451" s="356"/>
      <c r="G451" s="555"/>
      <c r="H451" s="555"/>
      <c r="I451" s="348" t="s">
        <v>33</v>
      </c>
      <c r="J451" s="349"/>
      <c r="K451" s="340" t="str">
        <f>IF(J451&gt;0,VLOOKUP(J451,女子登録情報!$J$1:$K$22,2,0),"")</f>
        <v/>
      </c>
      <c r="L451" s="350" t="s">
        <v>34</v>
      </c>
      <c r="M451" s="351"/>
      <c r="N451" s="341" t="str">
        <f t="shared" si="1823"/>
        <v/>
      </c>
      <c r="O451" s="352"/>
      <c r="P451" s="567"/>
      <c r="Q451" s="568"/>
      <c r="R451" s="569"/>
      <c r="S451" s="558"/>
      <c r="T451" s="561"/>
      <c r="W451" s="168">
        <f t="shared" si="1842"/>
        <v>0</v>
      </c>
      <c r="X451" s="447"/>
      <c r="Y451" s="145" t="str">
        <f t="shared" si="1825"/>
        <v/>
      </c>
      <c r="Z451" s="145" t="str">
        <f t="shared" si="1826"/>
        <v/>
      </c>
      <c r="AA451" s="145" t="str">
        <f t="shared" si="1827"/>
        <v/>
      </c>
      <c r="AB451" s="145" t="str">
        <f t="shared" si="1828"/>
        <v/>
      </c>
      <c r="AC451" s="178">
        <f t="shared" si="1843"/>
        <v>0</v>
      </c>
      <c r="AD451" s="178" t="str">
        <f t="shared" si="2083"/>
        <v/>
      </c>
      <c r="AE451" s="145" t="str">
        <f t="shared" si="1845"/>
        <v/>
      </c>
      <c r="AF451" s="145" t="str">
        <f t="shared" si="1846"/>
        <v/>
      </c>
      <c r="AG451" s="182" t="str">
        <f t="shared" si="1847"/>
        <v/>
      </c>
      <c r="AH451" s="164">
        <f t="shared" si="1848"/>
        <v>0</v>
      </c>
      <c r="AJ451" s="164">
        <f t="shared" si="1849"/>
        <v>0</v>
      </c>
      <c r="AK451" s="164" t="str">
        <f t="shared" si="1850"/>
        <v>00000</v>
      </c>
      <c r="AL451" s="188" t="str">
        <f t="shared" si="1851"/>
        <v>0秒0</v>
      </c>
      <c r="AM451" s="189">
        <f t="shared" si="1852"/>
        <v>0</v>
      </c>
      <c r="AN451" s="189" t="str">
        <f t="shared" si="1853"/>
        <v>0</v>
      </c>
      <c r="AO451" s="189" t="str">
        <f t="shared" si="1854"/>
        <v>0</v>
      </c>
      <c r="AP451" s="189" t="str">
        <f t="shared" si="1855"/>
        <v>0m</v>
      </c>
      <c r="AQ451" s="189" t="str">
        <f t="shared" si="1856"/>
        <v>点</v>
      </c>
      <c r="AR451" s="164">
        <f t="shared" si="1857"/>
        <v>0</v>
      </c>
      <c r="AS451" s="144" t="str">
        <f t="shared" si="1858"/>
        <v/>
      </c>
      <c r="AT451" s="164">
        <f t="shared" si="1859"/>
        <v>0</v>
      </c>
      <c r="AU451" s="164">
        <f t="shared" si="1860"/>
        <v>0</v>
      </c>
      <c r="AV451" s="164">
        <f t="shared" si="1861"/>
        <v>0</v>
      </c>
      <c r="AW451" s="459"/>
      <c r="AX451" s="459"/>
      <c r="AY451" s="456"/>
      <c r="AZ451" s="576"/>
      <c r="BA451" s="145" t="str">
        <f t="shared" si="1830"/>
        <v/>
      </c>
      <c r="BB451" s="145" t="str">
        <f t="shared" si="1831"/>
        <v/>
      </c>
      <c r="BC451" s="145" t="str">
        <f t="shared" si="1832"/>
        <v/>
      </c>
      <c r="BD451" s="203" t="str">
        <f>IF(J451="","",COUNTIF($BC$14:BC451,BC451))</f>
        <v/>
      </c>
      <c r="BE451" s="1" t="str">
        <f t="shared" si="1862"/>
        <v/>
      </c>
      <c r="BF451" s="447"/>
      <c r="BG451" s="447"/>
      <c r="BH451" s="447"/>
      <c r="BI451" s="447"/>
      <c r="BJ451" s="447"/>
      <c r="BK451" s="450"/>
      <c r="BL451" s="447"/>
      <c r="BM451" s="447"/>
      <c r="BP451" s="450"/>
      <c r="BQ451" s="447"/>
      <c r="BR451" s="447"/>
      <c r="BS451" s="447"/>
      <c r="BT451" s="447"/>
      <c r="BU451" s="447"/>
      <c r="BV451" s="447"/>
    </row>
    <row r="452" spans="1:74" s="1" customFormat="1" ht="18" customHeight="1" thickTop="1" thickBot="1">
      <c r="A452" s="522">
        <v>147</v>
      </c>
      <c r="B452" s="570" t="s">
        <v>1224</v>
      </c>
      <c r="C452" s="572"/>
      <c r="D452" s="572" t="str">
        <f>IF(C452&gt;0,VLOOKUP(C452,女子登録情報!$A$1:$H$2000,3,0),"")</f>
        <v/>
      </c>
      <c r="E452" s="572" t="str">
        <f>IF(C452&gt;0,VLOOKUP(C452,女子登録情報!$A$1:$H$2000,4,0),"")</f>
        <v/>
      </c>
      <c r="F452" s="337" t="str">
        <f>IF(C452&gt;0,VLOOKUP(C452,女子登録情報!$A$1:$H$2000,8,0),"")</f>
        <v/>
      </c>
      <c r="G452" s="553" t="e">
        <f>IF(F453&gt;0,VLOOKUP(F453,女子登録情報!$M$2:$N$48,2,0),"")</f>
        <v>#N/A</v>
      </c>
      <c r="H452" s="553" t="str">
        <f t="shared" ref="H452" si="2084">IF(C452&gt;0,TEXT(C452,"100000000"),"000000000")</f>
        <v>000000000</v>
      </c>
      <c r="I452" s="338" t="s">
        <v>26</v>
      </c>
      <c r="J452" s="339"/>
      <c r="K452" s="340" t="str">
        <f>IF(J452&gt;0,VLOOKUP(J452,女子登録情報!$J$1:$K$22,2,0),"")</f>
        <v/>
      </c>
      <c r="L452" s="338" t="s">
        <v>29</v>
      </c>
      <c r="M452" s="185"/>
      <c r="N452" s="341" t="str">
        <f t="shared" si="1823"/>
        <v/>
      </c>
      <c r="O452" s="342"/>
      <c r="P452" s="540"/>
      <c r="Q452" s="541"/>
      <c r="R452" s="542"/>
      <c r="S452" s="556"/>
      <c r="T452" s="559"/>
      <c r="W452" s="168">
        <f t="shared" si="1842"/>
        <v>0</v>
      </c>
      <c r="X452" s="447" t="str">
        <f t="shared" ref="X452" si="2085">IF(C452="","",C452)</f>
        <v/>
      </c>
      <c r="Y452" s="145" t="str">
        <f t="shared" si="1825"/>
        <v/>
      </c>
      <c r="Z452" s="145" t="str">
        <f t="shared" si="1826"/>
        <v/>
      </c>
      <c r="AA452" s="145" t="str">
        <f t="shared" si="1827"/>
        <v/>
      </c>
      <c r="AB452" s="145" t="str">
        <f t="shared" si="1828"/>
        <v/>
      </c>
      <c r="AC452" s="178">
        <f t="shared" si="1843"/>
        <v>0</v>
      </c>
      <c r="AD452" s="178" t="str">
        <f t="shared" ref="AD452" si="2086">IF(D452="","",D452)</f>
        <v/>
      </c>
      <c r="AE452" s="145" t="str">
        <f t="shared" si="1845"/>
        <v/>
      </c>
      <c r="AF452" s="145" t="str">
        <f t="shared" si="1846"/>
        <v/>
      </c>
      <c r="AG452" s="182" t="str">
        <f t="shared" si="1847"/>
        <v/>
      </c>
      <c r="AH452" s="164">
        <f t="shared" si="1848"/>
        <v>0</v>
      </c>
      <c r="AJ452" s="164">
        <f t="shared" si="1849"/>
        <v>0</v>
      </c>
      <c r="AK452" s="164" t="str">
        <f t="shared" si="1850"/>
        <v>00000</v>
      </c>
      <c r="AL452" s="188" t="str">
        <f t="shared" si="1851"/>
        <v>0秒0</v>
      </c>
      <c r="AM452" s="189">
        <f t="shared" si="1852"/>
        <v>0</v>
      </c>
      <c r="AN452" s="189" t="str">
        <f t="shared" si="1853"/>
        <v>0</v>
      </c>
      <c r="AO452" s="189" t="str">
        <f t="shared" si="1854"/>
        <v>0</v>
      </c>
      <c r="AP452" s="189" t="str">
        <f t="shared" si="1855"/>
        <v>0m</v>
      </c>
      <c r="AQ452" s="189" t="str">
        <f t="shared" si="1856"/>
        <v>点</v>
      </c>
      <c r="AR452" s="164">
        <f t="shared" si="1857"/>
        <v>0</v>
      </c>
      <c r="AS452" s="144" t="str">
        <f t="shared" si="1858"/>
        <v/>
      </c>
      <c r="AT452" s="164">
        <f t="shared" si="1859"/>
        <v>0</v>
      </c>
      <c r="AU452" s="164">
        <f t="shared" si="1860"/>
        <v>0</v>
      </c>
      <c r="AV452" s="164">
        <f t="shared" si="1861"/>
        <v>0</v>
      </c>
      <c r="AW452" s="457">
        <f>IF(S452="",0,COUNTA($S$14:S454))</f>
        <v>0</v>
      </c>
      <c r="AX452" s="457">
        <f>IF(T452="",0,COUNTA($T$14:T454))</f>
        <v>0</v>
      </c>
      <c r="AY452" s="454">
        <f>IF(OR($K452="20200",$K453="20200",$K454="20200"),COUNTIF($K$14:K454,"20200"),0)</f>
        <v>0</v>
      </c>
      <c r="AZ452" s="574">
        <f>IF($AY452=0,0,INDEX($M452:$M454,MATCH("20200",$K452:$K454,0),1))</f>
        <v>0</v>
      </c>
      <c r="BA452" s="145" t="str">
        <f t="shared" si="1830"/>
        <v/>
      </c>
      <c r="BB452" s="145" t="str">
        <f t="shared" si="1831"/>
        <v/>
      </c>
      <c r="BC452" s="145" t="str">
        <f t="shared" si="1832"/>
        <v/>
      </c>
      <c r="BD452" s="203" t="str">
        <f>IF(J452="","",COUNTIF($BC$14:BC452,BC452))</f>
        <v/>
      </c>
      <c r="BE452" s="1" t="str">
        <f t="shared" si="1862"/>
        <v/>
      </c>
      <c r="BF452" s="447" t="str">
        <f>IF(D452="","",COUNTIF($AD$14:AD452,AD452))</f>
        <v/>
      </c>
      <c r="BG452" s="447">
        <f t="shared" ref="BG452" si="2087">IF(BF452=1,BF452,0)</f>
        <v>0</v>
      </c>
      <c r="BH452" s="447" t="str">
        <f t="shared" ref="BH452:BJ452" si="2088">IF(D452="","",$BL452)</f>
        <v/>
      </c>
      <c r="BI452" s="447" t="str">
        <f t="shared" si="2088"/>
        <v/>
      </c>
      <c r="BJ452" s="447" t="str">
        <f t="shared" si="2088"/>
        <v/>
      </c>
      <c r="BK452" s="448" t="str">
        <f t="shared" ref="BK452" si="2089">IFERROR(IF(G452="","",BL452),"")</f>
        <v/>
      </c>
      <c r="BL452" s="447">
        <v>147</v>
      </c>
      <c r="BM452" s="447">
        <f t="shared" ref="BM452" si="2090">IF(C452&gt;0,"",IF(COUNTIF(BH452:BK454,BL452)=4,"",1))</f>
        <v>1</v>
      </c>
      <c r="BP452" s="448" t="str">
        <f t="shared" ref="BP452" si="2091">IF(AD452="","",IF(AND(COUNTA(J452:J454)=0,COUNTA(S452:T454)=0),1,""))</f>
        <v/>
      </c>
      <c r="BQ452" s="447">
        <f t="shared" ref="BQ452" si="2092">IF(AND($AD452="",COUNTA(S452)&gt;0),1,0)</f>
        <v>0</v>
      </c>
      <c r="BR452" s="447">
        <f t="shared" ref="BR452" si="2093">IF(AND($AD452="",COUNTA(T452)&gt;0),1,0)</f>
        <v>0</v>
      </c>
      <c r="BS452" s="447" t="str">
        <f t="shared" ref="BS452" si="2094">D452&amp;"-"&amp;S452</f>
        <v>-</v>
      </c>
      <c r="BT452" s="447" t="str">
        <f>IF(S452="","",COUNTIF($BS$14:BS452,BS452))</f>
        <v/>
      </c>
      <c r="BU452" s="447" t="str">
        <f t="shared" ref="BU452" si="2095">D452&amp;"-"&amp;T452</f>
        <v>-</v>
      </c>
      <c r="BV452" s="447" t="str">
        <f>IF(T452="","",COUNTIF($BU$14:BU452,BU452))</f>
        <v/>
      </c>
    </row>
    <row r="453" spans="1:74" s="1" customFormat="1" ht="18" customHeight="1" thickBot="1">
      <c r="A453" s="523"/>
      <c r="B453" s="571"/>
      <c r="C453" s="573"/>
      <c r="D453" s="573"/>
      <c r="E453" s="573"/>
      <c r="F453" s="343" t="str">
        <f>IF(C452&gt;0,VLOOKUP(C452,女子登録情報!$A$1:$H$2000,5,0),"")</f>
        <v/>
      </c>
      <c r="G453" s="554"/>
      <c r="H453" s="554"/>
      <c r="I453" s="344" t="s">
        <v>30</v>
      </c>
      <c r="J453" s="339"/>
      <c r="K453" s="340" t="str">
        <f>IF(J453&gt;0,VLOOKUP(J453,女子登録情報!$J$1:$K$22,2,0),"")</f>
        <v/>
      </c>
      <c r="L453" s="344" t="s">
        <v>31</v>
      </c>
      <c r="M453" s="345"/>
      <c r="N453" s="341" t="str">
        <f t="shared" si="1823"/>
        <v/>
      </c>
      <c r="O453" s="342"/>
      <c r="P453" s="562"/>
      <c r="Q453" s="563"/>
      <c r="R453" s="564"/>
      <c r="S453" s="557"/>
      <c r="T453" s="560"/>
      <c r="W453" s="168">
        <f t="shared" si="1842"/>
        <v>0</v>
      </c>
      <c r="X453" s="447"/>
      <c r="Y453" s="145" t="str">
        <f t="shared" si="1825"/>
        <v/>
      </c>
      <c r="Z453" s="145" t="str">
        <f t="shared" si="1826"/>
        <v/>
      </c>
      <c r="AA453" s="145" t="str">
        <f t="shared" si="1827"/>
        <v/>
      </c>
      <c r="AB453" s="145" t="str">
        <f t="shared" si="1828"/>
        <v/>
      </c>
      <c r="AC453" s="178">
        <f t="shared" si="1843"/>
        <v>0</v>
      </c>
      <c r="AD453" s="178" t="str">
        <f t="shared" ref="AD453:AD454" si="2096">AD452</f>
        <v/>
      </c>
      <c r="AE453" s="145" t="str">
        <f t="shared" si="1845"/>
        <v/>
      </c>
      <c r="AF453" s="145" t="str">
        <f t="shared" si="1846"/>
        <v/>
      </c>
      <c r="AG453" s="182" t="str">
        <f t="shared" si="1847"/>
        <v/>
      </c>
      <c r="AH453" s="164">
        <f t="shared" si="1848"/>
        <v>0</v>
      </c>
      <c r="AJ453" s="164">
        <f t="shared" si="1849"/>
        <v>0</v>
      </c>
      <c r="AK453" s="164" t="str">
        <f t="shared" si="1850"/>
        <v>00000</v>
      </c>
      <c r="AL453" s="188" t="str">
        <f t="shared" si="1851"/>
        <v>0秒0</v>
      </c>
      <c r="AM453" s="189">
        <f t="shared" si="1852"/>
        <v>0</v>
      </c>
      <c r="AN453" s="189" t="str">
        <f t="shared" si="1853"/>
        <v>0</v>
      </c>
      <c r="AO453" s="189" t="str">
        <f t="shared" si="1854"/>
        <v>0</v>
      </c>
      <c r="AP453" s="189" t="str">
        <f t="shared" si="1855"/>
        <v>0m</v>
      </c>
      <c r="AQ453" s="189" t="str">
        <f t="shared" si="1856"/>
        <v>点</v>
      </c>
      <c r="AR453" s="164">
        <f t="shared" si="1857"/>
        <v>0</v>
      </c>
      <c r="AS453" s="144" t="str">
        <f t="shared" si="1858"/>
        <v/>
      </c>
      <c r="AT453" s="164">
        <f t="shared" si="1859"/>
        <v>0</v>
      </c>
      <c r="AU453" s="164">
        <f t="shared" si="1860"/>
        <v>0</v>
      </c>
      <c r="AV453" s="164">
        <f t="shared" si="1861"/>
        <v>0</v>
      </c>
      <c r="AW453" s="458"/>
      <c r="AX453" s="458"/>
      <c r="AY453" s="455"/>
      <c r="AZ453" s="575"/>
      <c r="BA453" s="145" t="str">
        <f t="shared" si="1830"/>
        <v/>
      </c>
      <c r="BB453" s="145" t="str">
        <f t="shared" si="1831"/>
        <v/>
      </c>
      <c r="BC453" s="145" t="str">
        <f t="shared" si="1832"/>
        <v/>
      </c>
      <c r="BD453" s="203" t="str">
        <f>IF(J453="","",COUNTIF($BC$14:BC453,BC453))</f>
        <v/>
      </c>
      <c r="BE453" s="1" t="str">
        <f t="shared" si="1862"/>
        <v/>
      </c>
      <c r="BF453" s="447"/>
      <c r="BG453" s="447"/>
      <c r="BH453" s="447"/>
      <c r="BI453" s="447"/>
      <c r="BJ453" s="447"/>
      <c r="BK453" s="449"/>
      <c r="BL453" s="447"/>
      <c r="BM453" s="447"/>
      <c r="BP453" s="449"/>
      <c r="BQ453" s="447"/>
      <c r="BR453" s="447"/>
      <c r="BS453" s="447"/>
      <c r="BT453" s="447"/>
      <c r="BU453" s="447"/>
      <c r="BV453" s="447"/>
    </row>
    <row r="454" spans="1:74" s="1" customFormat="1" ht="18" customHeight="1" thickBot="1">
      <c r="A454" s="524"/>
      <c r="B454" s="346" t="s">
        <v>32</v>
      </c>
      <c r="C454" s="347"/>
      <c r="D454" s="355"/>
      <c r="E454" s="355"/>
      <c r="F454" s="356"/>
      <c r="G454" s="555"/>
      <c r="H454" s="555"/>
      <c r="I454" s="348" t="s">
        <v>33</v>
      </c>
      <c r="J454" s="349"/>
      <c r="K454" s="340" t="str">
        <f>IF(J454&gt;0,VLOOKUP(J454,女子登録情報!$J$1:$K$22,2,0),"")</f>
        <v/>
      </c>
      <c r="L454" s="350" t="s">
        <v>34</v>
      </c>
      <c r="M454" s="351"/>
      <c r="N454" s="341" t="str">
        <f t="shared" si="1823"/>
        <v/>
      </c>
      <c r="O454" s="352"/>
      <c r="P454" s="567"/>
      <c r="Q454" s="568"/>
      <c r="R454" s="569"/>
      <c r="S454" s="558"/>
      <c r="T454" s="561"/>
      <c r="W454" s="168">
        <f t="shared" si="1842"/>
        <v>0</v>
      </c>
      <c r="X454" s="447"/>
      <c r="Y454" s="145" t="str">
        <f t="shared" si="1825"/>
        <v/>
      </c>
      <c r="Z454" s="145" t="str">
        <f t="shared" si="1826"/>
        <v/>
      </c>
      <c r="AA454" s="145" t="str">
        <f t="shared" si="1827"/>
        <v/>
      </c>
      <c r="AB454" s="145" t="str">
        <f t="shared" si="1828"/>
        <v/>
      </c>
      <c r="AC454" s="178">
        <f t="shared" si="1843"/>
        <v>0</v>
      </c>
      <c r="AD454" s="178" t="str">
        <f t="shared" si="2096"/>
        <v/>
      </c>
      <c r="AE454" s="145" t="str">
        <f t="shared" si="1845"/>
        <v/>
      </c>
      <c r="AF454" s="145" t="str">
        <f t="shared" si="1846"/>
        <v/>
      </c>
      <c r="AG454" s="182" t="str">
        <f t="shared" si="1847"/>
        <v/>
      </c>
      <c r="AH454" s="164">
        <f t="shared" si="1848"/>
        <v>0</v>
      </c>
      <c r="AJ454" s="164">
        <f t="shared" si="1849"/>
        <v>0</v>
      </c>
      <c r="AK454" s="164" t="str">
        <f t="shared" si="1850"/>
        <v>00000</v>
      </c>
      <c r="AL454" s="188" t="str">
        <f t="shared" si="1851"/>
        <v>0秒0</v>
      </c>
      <c r="AM454" s="189">
        <f t="shared" si="1852"/>
        <v>0</v>
      </c>
      <c r="AN454" s="189" t="str">
        <f t="shared" si="1853"/>
        <v>0</v>
      </c>
      <c r="AO454" s="189" t="str">
        <f t="shared" si="1854"/>
        <v>0</v>
      </c>
      <c r="AP454" s="189" t="str">
        <f t="shared" si="1855"/>
        <v>0m</v>
      </c>
      <c r="AQ454" s="189" t="str">
        <f t="shared" si="1856"/>
        <v>点</v>
      </c>
      <c r="AR454" s="164">
        <f t="shared" si="1857"/>
        <v>0</v>
      </c>
      <c r="AS454" s="144" t="str">
        <f t="shared" si="1858"/>
        <v/>
      </c>
      <c r="AT454" s="164">
        <f t="shared" si="1859"/>
        <v>0</v>
      </c>
      <c r="AU454" s="164">
        <f t="shared" si="1860"/>
        <v>0</v>
      </c>
      <c r="AV454" s="164">
        <f t="shared" si="1861"/>
        <v>0</v>
      </c>
      <c r="AW454" s="459"/>
      <c r="AX454" s="459"/>
      <c r="AY454" s="456"/>
      <c r="AZ454" s="576"/>
      <c r="BA454" s="145" t="str">
        <f t="shared" si="1830"/>
        <v/>
      </c>
      <c r="BB454" s="145" t="str">
        <f t="shared" si="1831"/>
        <v/>
      </c>
      <c r="BC454" s="145" t="str">
        <f t="shared" si="1832"/>
        <v/>
      </c>
      <c r="BD454" s="203" t="str">
        <f>IF(J454="","",COUNTIF($BC$14:BC454,BC454))</f>
        <v/>
      </c>
      <c r="BE454" s="1" t="str">
        <f t="shared" si="1862"/>
        <v/>
      </c>
      <c r="BF454" s="447"/>
      <c r="BG454" s="447"/>
      <c r="BH454" s="447"/>
      <c r="BI454" s="447"/>
      <c r="BJ454" s="447"/>
      <c r="BK454" s="450"/>
      <c r="BL454" s="447"/>
      <c r="BM454" s="447"/>
      <c r="BP454" s="450"/>
      <c r="BQ454" s="447"/>
      <c r="BR454" s="447"/>
      <c r="BS454" s="447"/>
      <c r="BT454" s="447"/>
      <c r="BU454" s="447"/>
      <c r="BV454" s="447"/>
    </row>
    <row r="455" spans="1:74" s="1" customFormat="1" ht="18" customHeight="1" thickTop="1" thickBot="1">
      <c r="A455" s="522">
        <v>148</v>
      </c>
      <c r="B455" s="570" t="s">
        <v>1224</v>
      </c>
      <c r="C455" s="572"/>
      <c r="D455" s="572" t="str">
        <f>IF(C455&gt;0,VLOOKUP(C455,女子登録情報!$A$1:$H$2000,3,0),"")</f>
        <v/>
      </c>
      <c r="E455" s="572" t="str">
        <f>IF(C455&gt;0,VLOOKUP(C455,女子登録情報!$A$1:$H$2000,4,0),"")</f>
        <v/>
      </c>
      <c r="F455" s="337" t="str">
        <f>IF(C455&gt;0,VLOOKUP(C455,女子登録情報!$A$1:$H$2000,8,0),"")</f>
        <v/>
      </c>
      <c r="G455" s="553" t="e">
        <f>IF(F456&gt;0,VLOOKUP(F456,女子登録情報!$M$2:$N$48,2,0),"")</f>
        <v>#N/A</v>
      </c>
      <c r="H455" s="553" t="str">
        <f t="shared" ref="H455" si="2097">IF(C455&gt;0,TEXT(C455,"100000000"),"000000000")</f>
        <v>000000000</v>
      </c>
      <c r="I455" s="338" t="s">
        <v>26</v>
      </c>
      <c r="J455" s="339"/>
      <c r="K455" s="340" t="str">
        <f>IF(J455&gt;0,VLOOKUP(J455,女子登録情報!$J$1:$K$22,2,0),"")</f>
        <v/>
      </c>
      <c r="L455" s="338" t="s">
        <v>29</v>
      </c>
      <c r="M455" s="185"/>
      <c r="N455" s="341" t="str">
        <f t="shared" si="1823"/>
        <v/>
      </c>
      <c r="O455" s="342"/>
      <c r="P455" s="540"/>
      <c r="Q455" s="541"/>
      <c r="R455" s="542"/>
      <c r="S455" s="556"/>
      <c r="T455" s="559"/>
      <c r="W455" s="168">
        <f t="shared" si="1842"/>
        <v>0</v>
      </c>
      <c r="X455" s="447" t="str">
        <f t="shared" ref="X455" si="2098">IF(C455="","",C455)</f>
        <v/>
      </c>
      <c r="Y455" s="145" t="str">
        <f t="shared" si="1825"/>
        <v/>
      </c>
      <c r="Z455" s="145" t="str">
        <f t="shared" si="1826"/>
        <v/>
      </c>
      <c r="AA455" s="145" t="str">
        <f t="shared" si="1827"/>
        <v/>
      </c>
      <c r="AB455" s="145" t="str">
        <f t="shared" si="1828"/>
        <v/>
      </c>
      <c r="AC455" s="178">
        <f t="shared" si="1843"/>
        <v>0</v>
      </c>
      <c r="AD455" s="178" t="str">
        <f t="shared" ref="AD455" si="2099">IF(D455="","",D455)</f>
        <v/>
      </c>
      <c r="AE455" s="145" t="str">
        <f t="shared" si="1845"/>
        <v/>
      </c>
      <c r="AF455" s="145" t="str">
        <f t="shared" si="1846"/>
        <v/>
      </c>
      <c r="AG455" s="182" t="str">
        <f t="shared" si="1847"/>
        <v/>
      </c>
      <c r="AH455" s="164">
        <f t="shared" si="1848"/>
        <v>0</v>
      </c>
      <c r="AJ455" s="164">
        <f t="shared" si="1849"/>
        <v>0</v>
      </c>
      <c r="AK455" s="164" t="str">
        <f t="shared" si="1850"/>
        <v>00000</v>
      </c>
      <c r="AL455" s="188" t="str">
        <f t="shared" si="1851"/>
        <v>0秒0</v>
      </c>
      <c r="AM455" s="189">
        <f t="shared" si="1852"/>
        <v>0</v>
      </c>
      <c r="AN455" s="189" t="str">
        <f t="shared" si="1853"/>
        <v>0</v>
      </c>
      <c r="AO455" s="189" t="str">
        <f t="shared" si="1854"/>
        <v>0</v>
      </c>
      <c r="AP455" s="189" t="str">
        <f t="shared" si="1855"/>
        <v>0m</v>
      </c>
      <c r="AQ455" s="189" t="str">
        <f t="shared" si="1856"/>
        <v>点</v>
      </c>
      <c r="AR455" s="164">
        <f t="shared" si="1857"/>
        <v>0</v>
      </c>
      <c r="AS455" s="144" t="str">
        <f t="shared" si="1858"/>
        <v/>
      </c>
      <c r="AT455" s="164">
        <f t="shared" si="1859"/>
        <v>0</v>
      </c>
      <c r="AU455" s="164">
        <f t="shared" si="1860"/>
        <v>0</v>
      </c>
      <c r="AV455" s="164">
        <f t="shared" si="1861"/>
        <v>0</v>
      </c>
      <c r="AW455" s="457">
        <f>IF(S455="",0,COUNTA($S$14:S457))</f>
        <v>0</v>
      </c>
      <c r="AX455" s="457">
        <f>IF(T455="",0,COUNTA($T$14:T457))</f>
        <v>0</v>
      </c>
      <c r="AY455" s="454">
        <f>IF(OR($K455="20200",$K456="20200",$K457="20200"),COUNTIF($K$14:K457,"20200"),0)</f>
        <v>0</v>
      </c>
      <c r="AZ455" s="574">
        <f>IF($AY455=0,0,INDEX($M455:$M457,MATCH("20200",$K455:$K457,0),1))</f>
        <v>0</v>
      </c>
      <c r="BA455" s="145" t="str">
        <f t="shared" si="1830"/>
        <v/>
      </c>
      <c r="BB455" s="145" t="str">
        <f t="shared" si="1831"/>
        <v/>
      </c>
      <c r="BC455" s="145" t="str">
        <f t="shared" si="1832"/>
        <v/>
      </c>
      <c r="BD455" s="203" t="str">
        <f>IF(J455="","",COUNTIF($BC$14:BC455,BC455))</f>
        <v/>
      </c>
      <c r="BE455" s="1" t="str">
        <f t="shared" si="1862"/>
        <v/>
      </c>
      <c r="BF455" s="447" t="str">
        <f>IF(D455="","",COUNTIF($AD$14:AD455,AD455))</f>
        <v/>
      </c>
      <c r="BG455" s="447">
        <f t="shared" ref="BG455" si="2100">IF(BF455=1,BF455,0)</f>
        <v>0</v>
      </c>
      <c r="BH455" s="447" t="str">
        <f t="shared" ref="BH455:BJ455" si="2101">IF(D455="","",$BL455)</f>
        <v/>
      </c>
      <c r="BI455" s="447" t="str">
        <f t="shared" si="2101"/>
        <v/>
      </c>
      <c r="BJ455" s="447" t="str">
        <f t="shared" si="2101"/>
        <v/>
      </c>
      <c r="BK455" s="448" t="str">
        <f t="shared" ref="BK455" si="2102">IFERROR(IF(G455="","",BL455),"")</f>
        <v/>
      </c>
      <c r="BL455" s="447">
        <v>148</v>
      </c>
      <c r="BM455" s="447">
        <f t="shared" ref="BM455" si="2103">IF(C455&gt;0,"",IF(COUNTIF(BH455:BK457,BL455)=4,"",1))</f>
        <v>1</v>
      </c>
      <c r="BP455" s="448" t="str">
        <f t="shared" ref="BP455" si="2104">IF(AD455="","",IF(AND(COUNTA(J455:J457)=0,COUNTA(S455:T457)=0),1,""))</f>
        <v/>
      </c>
      <c r="BQ455" s="447">
        <f t="shared" ref="BQ455" si="2105">IF(AND($AD455="",COUNTA(S455)&gt;0),1,0)</f>
        <v>0</v>
      </c>
      <c r="BR455" s="447">
        <f t="shared" ref="BR455" si="2106">IF(AND($AD455="",COUNTA(T455)&gt;0),1,0)</f>
        <v>0</v>
      </c>
      <c r="BS455" s="447" t="str">
        <f t="shared" ref="BS455" si="2107">D455&amp;"-"&amp;S455</f>
        <v>-</v>
      </c>
      <c r="BT455" s="447" t="str">
        <f>IF(S455="","",COUNTIF($BS$14:BS455,BS455))</f>
        <v/>
      </c>
      <c r="BU455" s="447" t="str">
        <f t="shared" ref="BU455" si="2108">D455&amp;"-"&amp;T455</f>
        <v>-</v>
      </c>
      <c r="BV455" s="447" t="str">
        <f>IF(T455="","",COUNTIF($BU$14:BU455,BU455))</f>
        <v/>
      </c>
    </row>
    <row r="456" spans="1:74" s="1" customFormat="1" ht="18" customHeight="1" thickBot="1">
      <c r="A456" s="523"/>
      <c r="B456" s="571"/>
      <c r="C456" s="573"/>
      <c r="D456" s="573"/>
      <c r="E456" s="573"/>
      <c r="F456" s="343" t="str">
        <f>IF(C455&gt;0,VLOOKUP(C455,女子登録情報!$A$1:$H$2000,5,0),"")</f>
        <v/>
      </c>
      <c r="G456" s="554"/>
      <c r="H456" s="554"/>
      <c r="I456" s="344" t="s">
        <v>30</v>
      </c>
      <c r="J456" s="339"/>
      <c r="K456" s="340" t="str">
        <f>IF(J456&gt;0,VLOOKUP(J456,女子登録情報!$J$1:$K$22,2,0),"")</f>
        <v/>
      </c>
      <c r="L456" s="344" t="s">
        <v>31</v>
      </c>
      <c r="M456" s="345"/>
      <c r="N456" s="341" t="str">
        <f t="shared" si="1823"/>
        <v/>
      </c>
      <c r="O456" s="342"/>
      <c r="P456" s="562"/>
      <c r="Q456" s="563"/>
      <c r="R456" s="564"/>
      <c r="S456" s="557"/>
      <c r="T456" s="560"/>
      <c r="W456" s="168">
        <f t="shared" si="1842"/>
        <v>0</v>
      </c>
      <c r="X456" s="447"/>
      <c r="Y456" s="145" t="str">
        <f t="shared" si="1825"/>
        <v/>
      </c>
      <c r="Z456" s="145" t="str">
        <f t="shared" si="1826"/>
        <v/>
      </c>
      <c r="AA456" s="145" t="str">
        <f t="shared" si="1827"/>
        <v/>
      </c>
      <c r="AB456" s="145" t="str">
        <f t="shared" si="1828"/>
        <v/>
      </c>
      <c r="AC456" s="178">
        <f t="shared" si="1843"/>
        <v>0</v>
      </c>
      <c r="AD456" s="178" t="str">
        <f t="shared" ref="AD456:AD457" si="2109">AD455</f>
        <v/>
      </c>
      <c r="AE456" s="145" t="str">
        <f t="shared" si="1845"/>
        <v/>
      </c>
      <c r="AF456" s="145" t="str">
        <f t="shared" si="1846"/>
        <v/>
      </c>
      <c r="AG456" s="182" t="str">
        <f t="shared" si="1847"/>
        <v/>
      </c>
      <c r="AH456" s="164">
        <f t="shared" si="1848"/>
        <v>0</v>
      </c>
      <c r="AJ456" s="164">
        <f t="shared" si="1849"/>
        <v>0</v>
      </c>
      <c r="AK456" s="164" t="str">
        <f t="shared" si="1850"/>
        <v>00000</v>
      </c>
      <c r="AL456" s="188" t="str">
        <f t="shared" si="1851"/>
        <v>0秒0</v>
      </c>
      <c r="AM456" s="189">
        <f t="shared" si="1852"/>
        <v>0</v>
      </c>
      <c r="AN456" s="189" t="str">
        <f t="shared" si="1853"/>
        <v>0</v>
      </c>
      <c r="AO456" s="189" t="str">
        <f t="shared" si="1854"/>
        <v>0</v>
      </c>
      <c r="AP456" s="189" t="str">
        <f t="shared" si="1855"/>
        <v>0m</v>
      </c>
      <c r="AQ456" s="189" t="str">
        <f t="shared" si="1856"/>
        <v>点</v>
      </c>
      <c r="AR456" s="164">
        <f t="shared" si="1857"/>
        <v>0</v>
      </c>
      <c r="AS456" s="144" t="str">
        <f t="shared" si="1858"/>
        <v/>
      </c>
      <c r="AT456" s="164">
        <f t="shared" si="1859"/>
        <v>0</v>
      </c>
      <c r="AU456" s="164">
        <f t="shared" si="1860"/>
        <v>0</v>
      </c>
      <c r="AV456" s="164">
        <f t="shared" si="1861"/>
        <v>0</v>
      </c>
      <c r="AW456" s="458"/>
      <c r="AX456" s="458"/>
      <c r="AY456" s="455"/>
      <c r="AZ456" s="575"/>
      <c r="BA456" s="145" t="str">
        <f t="shared" si="1830"/>
        <v/>
      </c>
      <c r="BB456" s="145" t="str">
        <f t="shared" si="1831"/>
        <v/>
      </c>
      <c r="BC456" s="145" t="str">
        <f t="shared" si="1832"/>
        <v/>
      </c>
      <c r="BD456" s="203" t="str">
        <f>IF(J456="","",COUNTIF($BC$14:BC456,BC456))</f>
        <v/>
      </c>
      <c r="BE456" s="1" t="str">
        <f t="shared" si="1862"/>
        <v/>
      </c>
      <c r="BF456" s="447"/>
      <c r="BG456" s="447"/>
      <c r="BH456" s="447"/>
      <c r="BI456" s="447"/>
      <c r="BJ456" s="447"/>
      <c r="BK456" s="449"/>
      <c r="BL456" s="447"/>
      <c r="BM456" s="447"/>
      <c r="BP456" s="449"/>
      <c r="BQ456" s="447"/>
      <c r="BR456" s="447"/>
      <c r="BS456" s="447"/>
      <c r="BT456" s="447"/>
      <c r="BU456" s="447"/>
      <c r="BV456" s="447"/>
    </row>
    <row r="457" spans="1:74" s="1" customFormat="1" ht="18" customHeight="1" thickBot="1">
      <c r="A457" s="524"/>
      <c r="B457" s="346" t="s">
        <v>32</v>
      </c>
      <c r="C457" s="347"/>
      <c r="D457" s="355"/>
      <c r="E457" s="355"/>
      <c r="F457" s="356"/>
      <c r="G457" s="555"/>
      <c r="H457" s="555"/>
      <c r="I457" s="348" t="s">
        <v>33</v>
      </c>
      <c r="J457" s="349"/>
      <c r="K457" s="340" t="str">
        <f>IF(J457&gt;0,VLOOKUP(J457,女子登録情報!$J$1:$K$22,2,0),"")</f>
        <v/>
      </c>
      <c r="L457" s="350" t="s">
        <v>34</v>
      </c>
      <c r="M457" s="351"/>
      <c r="N457" s="341" t="str">
        <f t="shared" si="1823"/>
        <v/>
      </c>
      <c r="O457" s="352"/>
      <c r="P457" s="567"/>
      <c r="Q457" s="568"/>
      <c r="R457" s="569"/>
      <c r="S457" s="558"/>
      <c r="T457" s="561"/>
      <c r="W457" s="168">
        <f t="shared" si="1842"/>
        <v>0</v>
      </c>
      <c r="X457" s="447"/>
      <c r="Y457" s="145" t="str">
        <f t="shared" si="1825"/>
        <v/>
      </c>
      <c r="Z457" s="145" t="str">
        <f t="shared" si="1826"/>
        <v/>
      </c>
      <c r="AA457" s="145" t="str">
        <f t="shared" si="1827"/>
        <v/>
      </c>
      <c r="AB457" s="145" t="str">
        <f t="shared" si="1828"/>
        <v/>
      </c>
      <c r="AC457" s="178">
        <f t="shared" si="1843"/>
        <v>0</v>
      </c>
      <c r="AD457" s="178" t="str">
        <f t="shared" si="2109"/>
        <v/>
      </c>
      <c r="AE457" s="145" t="str">
        <f t="shared" si="1845"/>
        <v/>
      </c>
      <c r="AF457" s="145" t="str">
        <f t="shared" si="1846"/>
        <v/>
      </c>
      <c r="AG457" s="182" t="str">
        <f t="shared" si="1847"/>
        <v/>
      </c>
      <c r="AH457" s="164">
        <f t="shared" si="1848"/>
        <v>0</v>
      </c>
      <c r="AJ457" s="164">
        <f t="shared" si="1849"/>
        <v>0</v>
      </c>
      <c r="AK457" s="164" t="str">
        <f t="shared" si="1850"/>
        <v>00000</v>
      </c>
      <c r="AL457" s="188" t="str">
        <f t="shared" si="1851"/>
        <v>0秒0</v>
      </c>
      <c r="AM457" s="189">
        <f t="shared" si="1852"/>
        <v>0</v>
      </c>
      <c r="AN457" s="189" t="str">
        <f t="shared" si="1853"/>
        <v>0</v>
      </c>
      <c r="AO457" s="189" t="str">
        <f t="shared" si="1854"/>
        <v>0</v>
      </c>
      <c r="AP457" s="189" t="str">
        <f t="shared" si="1855"/>
        <v>0m</v>
      </c>
      <c r="AQ457" s="189" t="str">
        <f t="shared" si="1856"/>
        <v>点</v>
      </c>
      <c r="AR457" s="164">
        <f t="shared" si="1857"/>
        <v>0</v>
      </c>
      <c r="AS457" s="144" t="str">
        <f t="shared" si="1858"/>
        <v/>
      </c>
      <c r="AT457" s="164">
        <f t="shared" si="1859"/>
        <v>0</v>
      </c>
      <c r="AU457" s="164">
        <f t="shared" si="1860"/>
        <v>0</v>
      </c>
      <c r="AV457" s="164">
        <f t="shared" si="1861"/>
        <v>0</v>
      </c>
      <c r="AW457" s="459"/>
      <c r="AX457" s="459"/>
      <c r="AY457" s="456"/>
      <c r="AZ457" s="576"/>
      <c r="BA457" s="145" t="str">
        <f t="shared" si="1830"/>
        <v/>
      </c>
      <c r="BB457" s="145" t="str">
        <f t="shared" si="1831"/>
        <v/>
      </c>
      <c r="BC457" s="145" t="str">
        <f t="shared" si="1832"/>
        <v/>
      </c>
      <c r="BD457" s="203" t="str">
        <f>IF(J457="","",COUNTIF($BC$14:BC457,BC457))</f>
        <v/>
      </c>
      <c r="BE457" s="1" t="str">
        <f t="shared" si="1862"/>
        <v/>
      </c>
      <c r="BF457" s="447"/>
      <c r="BG457" s="447"/>
      <c r="BH457" s="447"/>
      <c r="BI457" s="447"/>
      <c r="BJ457" s="447"/>
      <c r="BK457" s="450"/>
      <c r="BL457" s="447"/>
      <c r="BM457" s="447"/>
      <c r="BP457" s="450"/>
      <c r="BQ457" s="447"/>
      <c r="BR457" s="447"/>
      <c r="BS457" s="447"/>
      <c r="BT457" s="447"/>
      <c r="BU457" s="447"/>
      <c r="BV457" s="447"/>
    </row>
    <row r="458" spans="1:74" s="1" customFormat="1" ht="18" customHeight="1" thickTop="1" thickBot="1">
      <c r="A458" s="522">
        <v>149</v>
      </c>
      <c r="B458" s="570" t="s">
        <v>1224</v>
      </c>
      <c r="C458" s="572"/>
      <c r="D458" s="572" t="str">
        <f>IF(C458&gt;0,VLOOKUP(C458,女子登録情報!$A$1:$H$2000,3,0),"")</f>
        <v/>
      </c>
      <c r="E458" s="572" t="str">
        <f>IF(C458&gt;0,VLOOKUP(C458,女子登録情報!$A$1:$H$2000,4,0),"")</f>
        <v/>
      </c>
      <c r="F458" s="337" t="str">
        <f>IF(C458&gt;0,VLOOKUP(C458,女子登録情報!$A$1:$H$2000,8,0),"")</f>
        <v/>
      </c>
      <c r="G458" s="553" t="e">
        <f>IF(F459&gt;0,VLOOKUP(F459,女子登録情報!$M$2:$N$48,2,0),"")</f>
        <v>#N/A</v>
      </c>
      <c r="H458" s="553" t="str">
        <f t="shared" ref="H458" si="2110">IF(C458&gt;0,TEXT(C458,"100000000"),"000000000")</f>
        <v>000000000</v>
      </c>
      <c r="I458" s="338" t="s">
        <v>26</v>
      </c>
      <c r="J458" s="339"/>
      <c r="K458" s="340" t="str">
        <f>IF(J458&gt;0,VLOOKUP(J458,女子登録情報!$J$1:$K$22,2,0),"")</f>
        <v/>
      </c>
      <c r="L458" s="338" t="s">
        <v>29</v>
      </c>
      <c r="M458" s="185"/>
      <c r="N458" s="341" t="str">
        <f t="shared" si="1823"/>
        <v/>
      </c>
      <c r="O458" s="342"/>
      <c r="P458" s="540"/>
      <c r="Q458" s="541"/>
      <c r="R458" s="542"/>
      <c r="S458" s="556"/>
      <c r="T458" s="559"/>
      <c r="W458" s="168">
        <f t="shared" si="1842"/>
        <v>0</v>
      </c>
      <c r="X458" s="447" t="str">
        <f t="shared" ref="X458" si="2111">IF(C458="","",C458)</f>
        <v/>
      </c>
      <c r="Y458" s="145" t="str">
        <f t="shared" si="1825"/>
        <v/>
      </c>
      <c r="Z458" s="145" t="str">
        <f t="shared" si="1826"/>
        <v/>
      </c>
      <c r="AA458" s="145" t="str">
        <f t="shared" si="1827"/>
        <v/>
      </c>
      <c r="AB458" s="145" t="str">
        <f t="shared" si="1828"/>
        <v/>
      </c>
      <c r="AC458" s="178">
        <f t="shared" si="1843"/>
        <v>0</v>
      </c>
      <c r="AD458" s="178" t="str">
        <f t="shared" ref="AD458" si="2112">IF(D458="","",D458)</f>
        <v/>
      </c>
      <c r="AE458" s="145" t="str">
        <f t="shared" si="1845"/>
        <v/>
      </c>
      <c r="AF458" s="145" t="str">
        <f t="shared" si="1846"/>
        <v/>
      </c>
      <c r="AG458" s="182" t="str">
        <f t="shared" si="1847"/>
        <v/>
      </c>
      <c r="AH458" s="164">
        <f t="shared" si="1848"/>
        <v>0</v>
      </c>
      <c r="AJ458" s="164">
        <f t="shared" si="1849"/>
        <v>0</v>
      </c>
      <c r="AK458" s="164" t="str">
        <f t="shared" si="1850"/>
        <v>00000</v>
      </c>
      <c r="AL458" s="188" t="str">
        <f t="shared" si="1851"/>
        <v>0秒0</v>
      </c>
      <c r="AM458" s="189">
        <f t="shared" si="1852"/>
        <v>0</v>
      </c>
      <c r="AN458" s="189" t="str">
        <f t="shared" si="1853"/>
        <v>0</v>
      </c>
      <c r="AO458" s="189" t="str">
        <f t="shared" si="1854"/>
        <v>0</v>
      </c>
      <c r="AP458" s="189" t="str">
        <f t="shared" si="1855"/>
        <v>0m</v>
      </c>
      <c r="AQ458" s="189" t="str">
        <f t="shared" si="1856"/>
        <v>点</v>
      </c>
      <c r="AR458" s="164">
        <f t="shared" si="1857"/>
        <v>0</v>
      </c>
      <c r="AS458" s="144" t="str">
        <f t="shared" si="1858"/>
        <v/>
      </c>
      <c r="AT458" s="164">
        <f t="shared" si="1859"/>
        <v>0</v>
      </c>
      <c r="AU458" s="164">
        <f t="shared" si="1860"/>
        <v>0</v>
      </c>
      <c r="AV458" s="164">
        <f t="shared" si="1861"/>
        <v>0</v>
      </c>
      <c r="AW458" s="457">
        <f>IF(S458="",0,COUNTA($S$14:S460))</f>
        <v>0</v>
      </c>
      <c r="AX458" s="457">
        <f>IF(T458="",0,COUNTA($T$14:T460))</f>
        <v>0</v>
      </c>
      <c r="AY458" s="454">
        <f>IF(OR($K458="20200",$K459="20200",$K460="20200"),COUNTIF($K$14:K460,"20200"),0)</f>
        <v>0</v>
      </c>
      <c r="AZ458" s="574">
        <f>IF($AY458=0,0,INDEX($M458:$M460,MATCH("20200",$K458:$K460,0),1))</f>
        <v>0</v>
      </c>
      <c r="BA458" s="145" t="str">
        <f t="shared" si="1830"/>
        <v/>
      </c>
      <c r="BB458" s="145" t="str">
        <f t="shared" si="1831"/>
        <v/>
      </c>
      <c r="BC458" s="145" t="str">
        <f t="shared" si="1832"/>
        <v/>
      </c>
      <c r="BD458" s="203" t="str">
        <f>IF(J458="","",COUNTIF($BC$14:BC458,BC458))</f>
        <v/>
      </c>
      <c r="BE458" s="1" t="str">
        <f t="shared" si="1862"/>
        <v/>
      </c>
      <c r="BF458" s="447" t="str">
        <f>IF(D458="","",COUNTIF($AD$14:AD458,AD458))</f>
        <v/>
      </c>
      <c r="BG458" s="447">
        <f t="shared" ref="BG458" si="2113">IF(BF458=1,BF458,0)</f>
        <v>0</v>
      </c>
      <c r="BH458" s="447" t="str">
        <f t="shared" ref="BH458:BJ458" si="2114">IF(D458="","",$BL458)</f>
        <v/>
      </c>
      <c r="BI458" s="447" t="str">
        <f t="shared" si="2114"/>
        <v/>
      </c>
      <c r="BJ458" s="447" t="str">
        <f t="shared" si="2114"/>
        <v/>
      </c>
      <c r="BK458" s="448" t="str">
        <f t="shared" ref="BK458" si="2115">IFERROR(IF(G458="","",BL458),"")</f>
        <v/>
      </c>
      <c r="BL458" s="447">
        <v>149</v>
      </c>
      <c r="BM458" s="447">
        <f t="shared" ref="BM458" si="2116">IF(C458&gt;0,"",IF(COUNTIF(BH458:BK460,BL458)=4,"",1))</f>
        <v>1</v>
      </c>
      <c r="BP458" s="448" t="str">
        <f t="shared" ref="BP458" si="2117">IF(AD458="","",IF(AND(COUNTA(J458:J460)=0,COUNTA(S458:T460)=0),1,""))</f>
        <v/>
      </c>
      <c r="BQ458" s="447">
        <f t="shared" ref="BQ458" si="2118">IF(AND($AD458="",COUNTA(S458)&gt;0),1,0)</f>
        <v>0</v>
      </c>
      <c r="BR458" s="447">
        <f t="shared" ref="BR458" si="2119">IF(AND($AD458="",COUNTA(T458)&gt;0),1,0)</f>
        <v>0</v>
      </c>
      <c r="BS458" s="447" t="str">
        <f t="shared" ref="BS458" si="2120">D458&amp;"-"&amp;S458</f>
        <v>-</v>
      </c>
      <c r="BT458" s="447" t="str">
        <f>IF(S458="","",COUNTIF($BS$14:BS458,BS458))</f>
        <v/>
      </c>
      <c r="BU458" s="447" t="str">
        <f t="shared" ref="BU458" si="2121">D458&amp;"-"&amp;T458</f>
        <v>-</v>
      </c>
      <c r="BV458" s="447" t="str">
        <f>IF(T458="","",COUNTIF($BU$14:BU458,BU458))</f>
        <v/>
      </c>
    </row>
    <row r="459" spans="1:74" s="1" customFormat="1" ht="18" customHeight="1" thickBot="1">
      <c r="A459" s="523"/>
      <c r="B459" s="571"/>
      <c r="C459" s="573"/>
      <c r="D459" s="573"/>
      <c r="E459" s="573"/>
      <c r="F459" s="343" t="str">
        <f>IF(C458&gt;0,VLOOKUP(C458,女子登録情報!$A$1:$H$2000,5,0),"")</f>
        <v/>
      </c>
      <c r="G459" s="554"/>
      <c r="H459" s="554"/>
      <c r="I459" s="344" t="s">
        <v>30</v>
      </c>
      <c r="J459" s="339"/>
      <c r="K459" s="340" t="str">
        <f>IF(J459&gt;0,VLOOKUP(J459,女子登録情報!$J$1:$K$22,2,0),"")</f>
        <v/>
      </c>
      <c r="L459" s="344" t="s">
        <v>31</v>
      </c>
      <c r="M459" s="345"/>
      <c r="N459" s="341" t="str">
        <f t="shared" si="1823"/>
        <v/>
      </c>
      <c r="O459" s="342"/>
      <c r="P459" s="562"/>
      <c r="Q459" s="563"/>
      <c r="R459" s="564"/>
      <c r="S459" s="557"/>
      <c r="T459" s="560"/>
      <c r="W459" s="168">
        <f t="shared" si="1842"/>
        <v>0</v>
      </c>
      <c r="X459" s="447"/>
      <c r="Y459" s="145" t="str">
        <f t="shared" si="1825"/>
        <v/>
      </c>
      <c r="Z459" s="145" t="str">
        <f t="shared" si="1826"/>
        <v/>
      </c>
      <c r="AA459" s="145" t="str">
        <f t="shared" si="1827"/>
        <v/>
      </c>
      <c r="AB459" s="145" t="str">
        <f t="shared" si="1828"/>
        <v/>
      </c>
      <c r="AC459" s="178">
        <f t="shared" si="1843"/>
        <v>0</v>
      </c>
      <c r="AD459" s="178" t="str">
        <f t="shared" ref="AD459:AD460" si="2122">AD458</f>
        <v/>
      </c>
      <c r="AE459" s="145" t="str">
        <f t="shared" si="1845"/>
        <v/>
      </c>
      <c r="AF459" s="145" t="str">
        <f t="shared" si="1846"/>
        <v/>
      </c>
      <c r="AG459" s="182" t="str">
        <f t="shared" si="1847"/>
        <v/>
      </c>
      <c r="AH459" s="164">
        <f t="shared" si="1848"/>
        <v>0</v>
      </c>
      <c r="AJ459" s="164">
        <f t="shared" si="1849"/>
        <v>0</v>
      </c>
      <c r="AK459" s="164" t="str">
        <f t="shared" si="1850"/>
        <v>00000</v>
      </c>
      <c r="AL459" s="188" t="str">
        <f t="shared" si="1851"/>
        <v>0秒0</v>
      </c>
      <c r="AM459" s="189">
        <f t="shared" si="1852"/>
        <v>0</v>
      </c>
      <c r="AN459" s="189" t="str">
        <f t="shared" si="1853"/>
        <v>0</v>
      </c>
      <c r="AO459" s="189" t="str">
        <f t="shared" si="1854"/>
        <v>0</v>
      </c>
      <c r="AP459" s="189" t="str">
        <f t="shared" si="1855"/>
        <v>0m</v>
      </c>
      <c r="AQ459" s="189" t="str">
        <f t="shared" si="1856"/>
        <v>点</v>
      </c>
      <c r="AR459" s="164">
        <f t="shared" si="1857"/>
        <v>0</v>
      </c>
      <c r="AS459" s="144" t="str">
        <f t="shared" si="1858"/>
        <v/>
      </c>
      <c r="AT459" s="164">
        <f t="shared" si="1859"/>
        <v>0</v>
      </c>
      <c r="AU459" s="164">
        <f t="shared" si="1860"/>
        <v>0</v>
      </c>
      <c r="AV459" s="164">
        <f t="shared" si="1861"/>
        <v>0</v>
      </c>
      <c r="AW459" s="458"/>
      <c r="AX459" s="458"/>
      <c r="AY459" s="455"/>
      <c r="AZ459" s="575"/>
      <c r="BA459" s="145" t="str">
        <f t="shared" si="1830"/>
        <v/>
      </c>
      <c r="BB459" s="145" t="str">
        <f t="shared" si="1831"/>
        <v/>
      </c>
      <c r="BC459" s="145" t="str">
        <f t="shared" si="1832"/>
        <v/>
      </c>
      <c r="BD459" s="203" t="str">
        <f>IF(J459="","",COUNTIF($BC$14:BC459,BC459))</f>
        <v/>
      </c>
      <c r="BE459" s="1" t="str">
        <f t="shared" si="1862"/>
        <v/>
      </c>
      <c r="BF459" s="447"/>
      <c r="BG459" s="447"/>
      <c r="BH459" s="447"/>
      <c r="BI459" s="447"/>
      <c r="BJ459" s="447"/>
      <c r="BK459" s="449"/>
      <c r="BL459" s="447"/>
      <c r="BM459" s="447"/>
      <c r="BP459" s="449"/>
      <c r="BQ459" s="447"/>
      <c r="BR459" s="447"/>
      <c r="BS459" s="447"/>
      <c r="BT459" s="447"/>
      <c r="BU459" s="447"/>
      <c r="BV459" s="447"/>
    </row>
    <row r="460" spans="1:74" s="1" customFormat="1" ht="18" customHeight="1" thickBot="1">
      <c r="A460" s="524"/>
      <c r="B460" s="346" t="s">
        <v>32</v>
      </c>
      <c r="C460" s="347"/>
      <c r="D460" s="355"/>
      <c r="E460" s="355"/>
      <c r="F460" s="356"/>
      <c r="G460" s="555"/>
      <c r="H460" s="555"/>
      <c r="I460" s="348" t="s">
        <v>33</v>
      </c>
      <c r="J460" s="349"/>
      <c r="K460" s="340" t="str">
        <f>IF(J460&gt;0,VLOOKUP(J460,女子登録情報!$J$1:$K$22,2,0),"")</f>
        <v/>
      </c>
      <c r="L460" s="350" t="s">
        <v>34</v>
      </c>
      <c r="M460" s="351"/>
      <c r="N460" s="341" t="str">
        <f t="shared" si="1823"/>
        <v/>
      </c>
      <c r="O460" s="352"/>
      <c r="P460" s="567"/>
      <c r="Q460" s="568"/>
      <c r="R460" s="569"/>
      <c r="S460" s="558"/>
      <c r="T460" s="561"/>
      <c r="W460" s="168">
        <f t="shared" si="1842"/>
        <v>0</v>
      </c>
      <c r="X460" s="447"/>
      <c r="Y460" s="145" t="str">
        <f t="shared" si="1825"/>
        <v/>
      </c>
      <c r="Z460" s="145" t="str">
        <f t="shared" si="1826"/>
        <v/>
      </c>
      <c r="AA460" s="145" t="str">
        <f t="shared" si="1827"/>
        <v/>
      </c>
      <c r="AB460" s="145" t="str">
        <f t="shared" si="1828"/>
        <v/>
      </c>
      <c r="AC460" s="178">
        <f t="shared" si="1843"/>
        <v>0</v>
      </c>
      <c r="AD460" s="178" t="str">
        <f t="shared" si="2122"/>
        <v/>
      </c>
      <c r="AE460" s="145" t="str">
        <f t="shared" si="1845"/>
        <v/>
      </c>
      <c r="AF460" s="145" t="str">
        <f t="shared" si="1846"/>
        <v/>
      </c>
      <c r="AG460" s="182" t="str">
        <f t="shared" si="1847"/>
        <v/>
      </c>
      <c r="AH460" s="164">
        <f t="shared" si="1848"/>
        <v>0</v>
      </c>
      <c r="AJ460" s="164">
        <f t="shared" si="1849"/>
        <v>0</v>
      </c>
      <c r="AK460" s="164" t="str">
        <f t="shared" si="1850"/>
        <v>00000</v>
      </c>
      <c r="AL460" s="188" t="str">
        <f t="shared" si="1851"/>
        <v>0秒0</v>
      </c>
      <c r="AM460" s="189">
        <f t="shared" si="1852"/>
        <v>0</v>
      </c>
      <c r="AN460" s="189" t="str">
        <f t="shared" si="1853"/>
        <v>0</v>
      </c>
      <c r="AO460" s="189" t="str">
        <f t="shared" si="1854"/>
        <v>0</v>
      </c>
      <c r="AP460" s="189" t="str">
        <f t="shared" si="1855"/>
        <v>0m</v>
      </c>
      <c r="AQ460" s="189" t="str">
        <f t="shared" si="1856"/>
        <v>点</v>
      </c>
      <c r="AR460" s="164">
        <f t="shared" si="1857"/>
        <v>0</v>
      </c>
      <c r="AS460" s="144" t="str">
        <f t="shared" si="1858"/>
        <v/>
      </c>
      <c r="AT460" s="164">
        <f t="shared" si="1859"/>
        <v>0</v>
      </c>
      <c r="AU460" s="164">
        <f t="shared" si="1860"/>
        <v>0</v>
      </c>
      <c r="AV460" s="164">
        <f t="shared" si="1861"/>
        <v>0</v>
      </c>
      <c r="AW460" s="459"/>
      <c r="AX460" s="459"/>
      <c r="AY460" s="456"/>
      <c r="AZ460" s="576"/>
      <c r="BA460" s="145" t="str">
        <f t="shared" si="1830"/>
        <v/>
      </c>
      <c r="BB460" s="145" t="str">
        <f t="shared" si="1831"/>
        <v/>
      </c>
      <c r="BC460" s="145" t="str">
        <f t="shared" si="1832"/>
        <v/>
      </c>
      <c r="BD460" s="203" t="str">
        <f>IF(J460="","",COUNTIF($BC$14:BC460,BC460))</f>
        <v/>
      </c>
      <c r="BE460" s="1" t="str">
        <f t="shared" si="1862"/>
        <v/>
      </c>
      <c r="BF460" s="447"/>
      <c r="BG460" s="447"/>
      <c r="BH460" s="447"/>
      <c r="BI460" s="447"/>
      <c r="BJ460" s="447"/>
      <c r="BK460" s="450"/>
      <c r="BL460" s="447"/>
      <c r="BM460" s="447"/>
      <c r="BP460" s="450"/>
      <c r="BQ460" s="447"/>
      <c r="BR460" s="447"/>
      <c r="BS460" s="447"/>
      <c r="BT460" s="447"/>
      <c r="BU460" s="447"/>
      <c r="BV460" s="447"/>
    </row>
    <row r="461" spans="1:74" s="1" customFormat="1" ht="18" customHeight="1" thickTop="1" thickBot="1">
      <c r="A461" s="522">
        <v>150</v>
      </c>
      <c r="B461" s="570" t="s">
        <v>1224</v>
      </c>
      <c r="C461" s="572"/>
      <c r="D461" s="572" t="str">
        <f>IF(C461&gt;0,VLOOKUP(C461,女子登録情報!$A$1:$H$2000,3,0),"")</f>
        <v/>
      </c>
      <c r="E461" s="572" t="str">
        <f>IF(C461&gt;0,VLOOKUP(C461,女子登録情報!$A$1:$H$2000,4,0),"")</f>
        <v/>
      </c>
      <c r="F461" s="337" t="str">
        <f>IF(C461&gt;0,VLOOKUP(C461,女子登録情報!$A$1:$H$2000,8,0),"")</f>
        <v/>
      </c>
      <c r="G461" s="553" t="e">
        <f>IF(F462&gt;0,VLOOKUP(F462,女子登録情報!$M$2:$N$48,2,0),"")</f>
        <v>#N/A</v>
      </c>
      <c r="H461" s="553" t="str">
        <f t="shared" ref="H461" si="2123">IF(C461&gt;0,TEXT(C461,"100000000"),"000000000")</f>
        <v>000000000</v>
      </c>
      <c r="I461" s="338" t="s">
        <v>26</v>
      </c>
      <c r="J461" s="339"/>
      <c r="K461" s="340" t="str">
        <f>IF(J461&gt;0,VLOOKUP(J461,女子登録情報!$J$1:$K$22,2,0),"")</f>
        <v/>
      </c>
      <c r="L461" s="338" t="s">
        <v>29</v>
      </c>
      <c r="M461" s="185"/>
      <c r="N461" s="341" t="str">
        <f t="shared" si="1823"/>
        <v/>
      </c>
      <c r="O461" s="342"/>
      <c r="P461" s="540"/>
      <c r="Q461" s="541"/>
      <c r="R461" s="542"/>
      <c r="S461" s="556"/>
      <c r="T461" s="559"/>
      <c r="W461" s="168">
        <f t="shared" si="1842"/>
        <v>0</v>
      </c>
      <c r="X461" s="447" t="str">
        <f t="shared" ref="X461" si="2124">IF(C461="","",C461)</f>
        <v/>
      </c>
      <c r="Y461" s="145" t="str">
        <f t="shared" si="1825"/>
        <v/>
      </c>
      <c r="Z461" s="145" t="str">
        <f t="shared" si="1826"/>
        <v/>
      </c>
      <c r="AA461" s="145" t="str">
        <f t="shared" si="1827"/>
        <v/>
      </c>
      <c r="AB461" s="145" t="str">
        <f t="shared" si="1828"/>
        <v/>
      </c>
      <c r="AC461" s="178">
        <f t="shared" si="1843"/>
        <v>0</v>
      </c>
      <c r="AD461" s="178" t="str">
        <f t="shared" ref="AD461" si="2125">IF(D461="","",D461)</f>
        <v/>
      </c>
      <c r="AE461" s="145" t="str">
        <f t="shared" si="1845"/>
        <v/>
      </c>
      <c r="AF461" s="145" t="str">
        <f t="shared" si="1846"/>
        <v/>
      </c>
      <c r="AG461" s="182" t="str">
        <f t="shared" si="1847"/>
        <v/>
      </c>
      <c r="AH461" s="164">
        <f t="shared" si="1848"/>
        <v>0</v>
      </c>
      <c r="AJ461" s="164">
        <f t="shared" si="1849"/>
        <v>0</v>
      </c>
      <c r="AK461" s="164" t="str">
        <f t="shared" si="1850"/>
        <v>00000</v>
      </c>
      <c r="AL461" s="188" t="str">
        <f t="shared" si="1851"/>
        <v>0秒0</v>
      </c>
      <c r="AM461" s="189">
        <f t="shared" si="1852"/>
        <v>0</v>
      </c>
      <c r="AN461" s="189" t="str">
        <f t="shared" si="1853"/>
        <v>0</v>
      </c>
      <c r="AO461" s="189" t="str">
        <f t="shared" si="1854"/>
        <v>0</v>
      </c>
      <c r="AP461" s="189" t="str">
        <f t="shared" si="1855"/>
        <v>0m</v>
      </c>
      <c r="AQ461" s="189" t="str">
        <f t="shared" si="1856"/>
        <v>点</v>
      </c>
      <c r="AR461" s="164">
        <f t="shared" si="1857"/>
        <v>0</v>
      </c>
      <c r="AS461" s="144" t="str">
        <f t="shared" si="1858"/>
        <v/>
      </c>
      <c r="AT461" s="164">
        <f t="shared" si="1859"/>
        <v>0</v>
      </c>
      <c r="AU461" s="164">
        <f t="shared" si="1860"/>
        <v>0</v>
      </c>
      <c r="AV461" s="164">
        <f t="shared" si="1861"/>
        <v>0</v>
      </c>
      <c r="AW461" s="457">
        <f>IF(S461="",0,COUNTA($S$14:S463))</f>
        <v>0</v>
      </c>
      <c r="AX461" s="457">
        <f>IF(T461="",0,COUNTA($T$14:T463))</f>
        <v>0</v>
      </c>
      <c r="AY461" s="454">
        <f>IF(OR($K461="20200",$K462="20200",$K463="20200"),COUNTIF($K$14:K463,"20200"),0)</f>
        <v>0</v>
      </c>
      <c r="AZ461" s="574">
        <f>IF($AY461=0,0,INDEX($M461:$M463,MATCH("20200",$K461:$K463,0),1))</f>
        <v>0</v>
      </c>
      <c r="BA461" s="145" t="str">
        <f t="shared" si="1830"/>
        <v/>
      </c>
      <c r="BB461" s="145" t="str">
        <f t="shared" si="1831"/>
        <v/>
      </c>
      <c r="BC461" s="145" t="str">
        <f t="shared" si="1832"/>
        <v/>
      </c>
      <c r="BD461" s="203" t="str">
        <f>IF(J461="","",COUNTIF($BC$14:BC461,BC461))</f>
        <v/>
      </c>
      <c r="BE461" s="1" t="str">
        <f t="shared" si="1862"/>
        <v/>
      </c>
      <c r="BF461" s="447" t="str">
        <f>IF(D461="","",COUNTIF($AD$14:AD461,AD461))</f>
        <v/>
      </c>
      <c r="BG461" s="447">
        <f t="shared" ref="BG461" si="2126">IF(BF461=1,BF461,0)</f>
        <v>0</v>
      </c>
      <c r="BH461" s="447" t="str">
        <f t="shared" ref="BH461:BJ461" si="2127">IF(D461="","",$BL461)</f>
        <v/>
      </c>
      <c r="BI461" s="447" t="str">
        <f t="shared" si="2127"/>
        <v/>
      </c>
      <c r="BJ461" s="447" t="str">
        <f t="shared" si="2127"/>
        <v/>
      </c>
      <c r="BK461" s="448" t="str">
        <f t="shared" ref="BK461" si="2128">IFERROR(IF(G461="","",BL461),"")</f>
        <v/>
      </c>
      <c r="BL461" s="447">
        <v>150</v>
      </c>
      <c r="BM461" s="447">
        <f t="shared" ref="BM461" si="2129">IF(C461&gt;0,"",IF(COUNTIF(BH461:BK463,BL461)=4,"",1))</f>
        <v>1</v>
      </c>
      <c r="BP461" s="448" t="str">
        <f t="shared" ref="BP461" si="2130">IF(AD461="","",IF(AND(COUNTA(J461:J463)=0,COUNTA(S461:T463)=0),1,""))</f>
        <v/>
      </c>
      <c r="BQ461" s="447">
        <f t="shared" ref="BQ461" si="2131">IF(AND($AD461="",COUNTA(S461)&gt;0),1,0)</f>
        <v>0</v>
      </c>
      <c r="BR461" s="447">
        <f t="shared" ref="BR461" si="2132">IF(AND($AD461="",COUNTA(T461)&gt;0),1,0)</f>
        <v>0</v>
      </c>
      <c r="BS461" s="447" t="str">
        <f t="shared" ref="BS461" si="2133">D461&amp;"-"&amp;S461</f>
        <v>-</v>
      </c>
      <c r="BT461" s="447" t="str">
        <f>IF(S461="","",COUNTIF($BS$14:BS461,BS461))</f>
        <v/>
      </c>
      <c r="BU461" s="447" t="str">
        <f t="shared" ref="BU461" si="2134">D461&amp;"-"&amp;T461</f>
        <v>-</v>
      </c>
      <c r="BV461" s="447" t="str">
        <f>IF(T461="","",COUNTIF($BU$14:BU461,BU461))</f>
        <v/>
      </c>
    </row>
    <row r="462" spans="1:74" s="1" customFormat="1" ht="18" customHeight="1" thickBot="1">
      <c r="A462" s="523"/>
      <c r="B462" s="571"/>
      <c r="C462" s="573"/>
      <c r="D462" s="573"/>
      <c r="E462" s="573"/>
      <c r="F462" s="343" t="str">
        <f>IF(C461&gt;0,VLOOKUP(C461,女子登録情報!$A$1:$H$2000,5,0),"")</f>
        <v/>
      </c>
      <c r="G462" s="554"/>
      <c r="H462" s="554"/>
      <c r="I462" s="344" t="s">
        <v>30</v>
      </c>
      <c r="J462" s="339"/>
      <c r="K462" s="340" t="str">
        <f>IF(J462&gt;0,VLOOKUP(J462,女子登録情報!$J$1:$K$22,2,0),"")</f>
        <v/>
      </c>
      <c r="L462" s="344" t="s">
        <v>31</v>
      </c>
      <c r="M462" s="345"/>
      <c r="N462" s="341" t="str">
        <f>IF(K462="","",LEFT(K462,5)&amp;" "&amp;IF(OR(LEFT(K462,3)*1&lt;70,LEFT(K462,3)*1&gt;100),REPT(0,7-LEN(M462)),REPT(0,5-LEN(M462)))&amp;M462)</f>
        <v/>
      </c>
      <c r="O462" s="342"/>
      <c r="P462" s="562"/>
      <c r="Q462" s="563"/>
      <c r="R462" s="564"/>
      <c r="S462" s="557"/>
      <c r="T462" s="560"/>
      <c r="W462" s="168">
        <f t="shared" si="1842"/>
        <v>0</v>
      </c>
      <c r="X462" s="447"/>
      <c r="Y462" s="145" t="str">
        <f t="shared" si="1825"/>
        <v/>
      </c>
      <c r="Z462" s="145" t="str">
        <f t="shared" si="1826"/>
        <v/>
      </c>
      <c r="AA462" s="145" t="str">
        <f t="shared" si="1827"/>
        <v/>
      </c>
      <c r="AB462" s="145" t="str">
        <f t="shared" si="1828"/>
        <v/>
      </c>
      <c r="AC462" s="178">
        <f t="shared" si="1843"/>
        <v>0</v>
      </c>
      <c r="AD462" s="178" t="str">
        <f t="shared" ref="AD462:AD463" si="2135">AD461</f>
        <v/>
      </c>
      <c r="AE462" s="145" t="str">
        <f t="shared" si="1845"/>
        <v/>
      </c>
      <c r="AF462" s="145" t="str">
        <f t="shared" si="1846"/>
        <v/>
      </c>
      <c r="AG462" s="182" t="str">
        <f t="shared" si="1847"/>
        <v/>
      </c>
      <c r="AH462" s="164">
        <f t="shared" si="1848"/>
        <v>0</v>
      </c>
      <c r="AJ462" s="164">
        <f t="shared" si="1849"/>
        <v>0</v>
      </c>
      <c r="AK462" s="164" t="str">
        <f t="shared" si="1850"/>
        <v>00000</v>
      </c>
      <c r="AL462" s="188" t="str">
        <f t="shared" si="1851"/>
        <v>0秒0</v>
      </c>
      <c r="AM462" s="189">
        <f t="shared" si="1852"/>
        <v>0</v>
      </c>
      <c r="AN462" s="189" t="str">
        <f t="shared" si="1853"/>
        <v>0</v>
      </c>
      <c r="AO462" s="189" t="str">
        <f t="shared" si="1854"/>
        <v>0</v>
      </c>
      <c r="AP462" s="189" t="str">
        <f t="shared" si="1855"/>
        <v>0m</v>
      </c>
      <c r="AQ462" s="189" t="str">
        <f t="shared" si="1856"/>
        <v>点</v>
      </c>
      <c r="AR462" s="164">
        <f t="shared" si="1857"/>
        <v>0</v>
      </c>
      <c r="AS462" s="144" t="str">
        <f t="shared" si="1858"/>
        <v/>
      </c>
      <c r="AT462" s="164">
        <f t="shared" si="1859"/>
        <v>0</v>
      </c>
      <c r="AU462" s="164">
        <f t="shared" si="1860"/>
        <v>0</v>
      </c>
      <c r="AV462" s="164">
        <f t="shared" si="1861"/>
        <v>0</v>
      </c>
      <c r="AW462" s="458"/>
      <c r="AX462" s="458"/>
      <c r="AY462" s="455"/>
      <c r="AZ462" s="575"/>
      <c r="BA462" s="145" t="str">
        <f t="shared" si="1830"/>
        <v/>
      </c>
      <c r="BB462" s="145" t="str">
        <f t="shared" si="1831"/>
        <v/>
      </c>
      <c r="BC462" s="145" t="str">
        <f t="shared" si="1832"/>
        <v/>
      </c>
      <c r="BD462" s="203" t="str">
        <f>IF(J462="","",COUNTIF($BC$14:BC462,BC462))</f>
        <v/>
      </c>
      <c r="BE462" s="1" t="str">
        <f t="shared" si="1862"/>
        <v/>
      </c>
      <c r="BF462" s="447"/>
      <c r="BG462" s="447"/>
      <c r="BH462" s="447"/>
      <c r="BI462" s="447"/>
      <c r="BJ462" s="447"/>
      <c r="BK462" s="449"/>
      <c r="BL462" s="447"/>
      <c r="BM462" s="447"/>
      <c r="BP462" s="449"/>
      <c r="BQ462" s="447"/>
      <c r="BR462" s="447"/>
      <c r="BS462" s="447"/>
      <c r="BT462" s="447"/>
      <c r="BU462" s="447"/>
      <c r="BV462" s="447"/>
    </row>
    <row r="463" spans="1:74" s="1" customFormat="1" ht="18" customHeight="1" thickBot="1">
      <c r="A463" s="524"/>
      <c r="B463" s="346" t="s">
        <v>32</v>
      </c>
      <c r="C463" s="347"/>
      <c r="D463" s="355"/>
      <c r="E463" s="355"/>
      <c r="F463" s="356"/>
      <c r="G463" s="555"/>
      <c r="H463" s="555"/>
      <c r="I463" s="348" t="s">
        <v>33</v>
      </c>
      <c r="J463" s="349"/>
      <c r="K463" s="340" t="str">
        <f>IF(J463&gt;0,VLOOKUP(J463,女子登録情報!$J$1:$K$22,2,0),"")</f>
        <v/>
      </c>
      <c r="L463" s="350" t="s">
        <v>34</v>
      </c>
      <c r="M463" s="351"/>
      <c r="N463" s="341" t="str">
        <f>IF(K463="","",LEFT(K463,5)&amp;" "&amp;IF(OR(LEFT(K463,3)*1&lt;70,LEFT(K463,3)*1&gt;100),REPT(0,7-LEN(M463)),REPT(0,5-LEN(M463)))&amp;M463)</f>
        <v/>
      </c>
      <c r="O463" s="352"/>
      <c r="P463" s="567"/>
      <c r="Q463" s="568"/>
      <c r="R463" s="569"/>
      <c r="S463" s="558"/>
      <c r="T463" s="561"/>
      <c r="W463" s="168">
        <f t="shared" ref="W463" si="2136">IF(AND(C463&lt;2001,C463&gt;0),1,0)</f>
        <v>0</v>
      </c>
      <c r="X463" s="447"/>
      <c r="Y463" s="145" t="str">
        <f t="shared" si="1825"/>
        <v/>
      </c>
      <c r="Z463" s="145" t="str">
        <f t="shared" si="1826"/>
        <v/>
      </c>
      <c r="AA463" s="145" t="str">
        <f t="shared" si="1827"/>
        <v/>
      </c>
      <c r="AB463" s="145" t="str">
        <f t="shared" si="1828"/>
        <v/>
      </c>
      <c r="AC463" s="178">
        <f t="shared" ref="AC463" si="2137">IF(ISNA(OR(Y463:AB463)),1,SUM(Y463:AB463))</f>
        <v>0</v>
      </c>
      <c r="AD463" s="178" t="str">
        <f t="shared" si="2135"/>
        <v/>
      </c>
      <c r="AE463" s="145" t="str">
        <f t="shared" ref="AE463" si="2138">IF($AD463="","",IF(J463="","",$AD463&amp;"-"&amp;J463))</f>
        <v/>
      </c>
      <c r="AF463" s="145" t="str">
        <f t="shared" ref="AF463" si="2139">IF(AND(COUNTA(J463,M463,O463,P463,S463,T463)&gt;0,BM463=1),1,"")</f>
        <v/>
      </c>
      <c r="AG463" s="182" t="str">
        <f t="shared" ref="AG463" si="2140">IF(J463="","",COUNTIF($AE$12:$AE$463,AE463))</f>
        <v/>
      </c>
      <c r="AH463" s="164">
        <f t="shared" ref="AH463" si="2141">IF(MAX(AG463)&gt;1,1,0)</f>
        <v>0</v>
      </c>
      <c r="AJ463" s="164">
        <f t="shared" ref="AJ463" si="2142">IF(COUNTIF(J463,"*m*")&gt;0,IF(VALUE(AN463)&gt;59,1,0),0)</f>
        <v>0</v>
      </c>
      <c r="AK463" s="164" t="str">
        <f t="shared" ref="AK463" si="2143">IF(COUNTIF(K463,"*m*")&gt;0,RIGHT(10000000+AR463,7),RIGHT(100000+AR463,5))</f>
        <v>00000</v>
      </c>
      <c r="AL463" s="188" t="str">
        <f t="shared" ref="AL463" si="2144">IF(AM463=0,AN463&amp;"秒"&amp;AO463,AM463&amp;"分"&amp;AN463&amp;"秒"&amp;AO463)</f>
        <v>0秒0</v>
      </c>
      <c r="AM463" s="189">
        <f t="shared" ref="AM463" si="2145">INT(M463/10000)</f>
        <v>0</v>
      </c>
      <c r="AN463" s="189" t="str">
        <f t="shared" ref="AN463" si="2146">RIGHT(INT(M463/100),2)</f>
        <v>0</v>
      </c>
      <c r="AO463" s="189" t="str">
        <f t="shared" ref="AO463" si="2147">RIGHT(INT(M463/1),2)</f>
        <v>0</v>
      </c>
      <c r="AP463" s="189" t="str">
        <f t="shared" ref="AP463" si="2148">INT(M463/100)&amp;"m"&amp;RIGHT(M463,2)</f>
        <v>0m</v>
      </c>
      <c r="AQ463" s="189" t="str">
        <f t="shared" ref="AQ463" si="2149">M463&amp;"点"</f>
        <v>点</v>
      </c>
      <c r="AR463" s="164">
        <f t="shared" ref="AR463" si="2150">VALUE(M463)</f>
        <v>0</v>
      </c>
      <c r="AS463" s="144" t="str">
        <f t="shared" ref="AS463" si="2151">IF(COUNTIF(J463,"*m*")=0,"",IF($J463="","",COUNTIF($M463,AS$13)))</f>
        <v/>
      </c>
      <c r="AT463" s="164">
        <f t="shared" ref="AT463" si="2152">IF(O463="",0,IF(OR(O463&lt;$AT$12,O463&gt;$AT$13),1,0))</f>
        <v>0</v>
      </c>
      <c r="AU463" s="164">
        <f t="shared" ref="AU463" si="2153">IF($M463="",0,IF($O463="",1,0))</f>
        <v>0</v>
      </c>
      <c r="AV463" s="164">
        <f t="shared" ref="AV463" si="2154">IF($M463="",0,IF($P463="",1,0))</f>
        <v>0</v>
      </c>
      <c r="AW463" s="459"/>
      <c r="AX463" s="459"/>
      <c r="AY463" s="456"/>
      <c r="AZ463" s="576"/>
      <c r="BA463" s="145" t="str">
        <f t="shared" si="1830"/>
        <v/>
      </c>
      <c r="BB463" s="145" t="str">
        <f t="shared" si="1831"/>
        <v/>
      </c>
      <c r="BC463" s="145" t="str">
        <f t="shared" si="1832"/>
        <v/>
      </c>
      <c r="BD463" s="203" t="str">
        <f>IF(J463="","",COUNTIF($BC$14:BC463,BC463))</f>
        <v/>
      </c>
      <c r="BE463" s="1" t="str">
        <f t="shared" ref="BE463" si="2155">IFERROR(BB463*BD463,"")</f>
        <v/>
      </c>
      <c r="BF463" s="447"/>
      <c r="BG463" s="447"/>
      <c r="BH463" s="447"/>
      <c r="BI463" s="447"/>
      <c r="BJ463" s="447"/>
      <c r="BK463" s="450"/>
      <c r="BL463" s="447"/>
      <c r="BM463" s="447"/>
      <c r="BP463" s="450"/>
      <c r="BQ463" s="447"/>
      <c r="BR463" s="447"/>
      <c r="BS463" s="447"/>
      <c r="BT463" s="447"/>
      <c r="BU463" s="447"/>
      <c r="BV463" s="447"/>
    </row>
    <row r="464" spans="1:74" ht="14.25" thickTop="1"/>
  </sheetData>
  <sheetProtection password="E027" sheet="1" objects="1" scenarios="1"/>
  <mergeCells count="4840">
    <mergeCell ref="H461:H463"/>
    <mergeCell ref="P461:R461"/>
    <mergeCell ref="S461:S463"/>
    <mergeCell ref="T461:T463"/>
    <mergeCell ref="P462:R462"/>
    <mergeCell ref="P463:R463"/>
    <mergeCell ref="A461:A463"/>
    <mergeCell ref="B461:B462"/>
    <mergeCell ref="C461:C462"/>
    <mergeCell ref="D461:D462"/>
    <mergeCell ref="E461:E462"/>
    <mergeCell ref="G461:G463"/>
    <mergeCell ref="H458:H460"/>
    <mergeCell ref="P458:R458"/>
    <mergeCell ref="S458:S460"/>
    <mergeCell ref="T458:T460"/>
    <mergeCell ref="P459:R459"/>
    <mergeCell ref="P460:R460"/>
    <mergeCell ref="A458:A460"/>
    <mergeCell ref="B458:B459"/>
    <mergeCell ref="C458:C459"/>
    <mergeCell ref="D458:D459"/>
    <mergeCell ref="E458:E459"/>
    <mergeCell ref="G458:G460"/>
    <mergeCell ref="H455:H457"/>
    <mergeCell ref="P455:R455"/>
    <mergeCell ref="S455:S457"/>
    <mergeCell ref="T455:T457"/>
    <mergeCell ref="P456:R456"/>
    <mergeCell ref="P457:R457"/>
    <mergeCell ref="A455:A457"/>
    <mergeCell ref="B455:B456"/>
    <mergeCell ref="C455:C456"/>
    <mergeCell ref="D455:D456"/>
    <mergeCell ref="E455:E456"/>
    <mergeCell ref="G455:G457"/>
    <mergeCell ref="H452:H454"/>
    <mergeCell ref="P452:R452"/>
    <mergeCell ref="S452:S454"/>
    <mergeCell ref="T452:T454"/>
    <mergeCell ref="P453:R453"/>
    <mergeCell ref="P454:R454"/>
    <mergeCell ref="A452:A454"/>
    <mergeCell ref="B452:B453"/>
    <mergeCell ref="C452:C453"/>
    <mergeCell ref="D452:D453"/>
    <mergeCell ref="E452:E453"/>
    <mergeCell ref="G452:G454"/>
    <mergeCell ref="H449:H451"/>
    <mergeCell ref="P449:R449"/>
    <mergeCell ref="S449:S451"/>
    <mergeCell ref="T449:T451"/>
    <mergeCell ref="P450:R450"/>
    <mergeCell ref="P451:R451"/>
    <mergeCell ref="A449:A451"/>
    <mergeCell ref="B449:B450"/>
    <mergeCell ref="C449:C450"/>
    <mergeCell ref="D449:D450"/>
    <mergeCell ref="E449:E450"/>
    <mergeCell ref="G449:G451"/>
    <mergeCell ref="H446:H448"/>
    <mergeCell ref="P446:R446"/>
    <mergeCell ref="S446:S448"/>
    <mergeCell ref="T446:T448"/>
    <mergeCell ref="P447:R447"/>
    <mergeCell ref="P448:R448"/>
    <mergeCell ref="A446:A448"/>
    <mergeCell ref="B446:B447"/>
    <mergeCell ref="C446:C447"/>
    <mergeCell ref="D446:D447"/>
    <mergeCell ref="E446:E447"/>
    <mergeCell ref="G446:G448"/>
    <mergeCell ref="H443:H445"/>
    <mergeCell ref="P443:R443"/>
    <mergeCell ref="S443:S445"/>
    <mergeCell ref="T443:T445"/>
    <mergeCell ref="P444:R444"/>
    <mergeCell ref="P445:R445"/>
    <mergeCell ref="A443:A445"/>
    <mergeCell ref="B443:B444"/>
    <mergeCell ref="C443:C444"/>
    <mergeCell ref="D443:D444"/>
    <mergeCell ref="E443:E444"/>
    <mergeCell ref="G443:G445"/>
    <mergeCell ref="H440:H442"/>
    <mergeCell ref="P440:R440"/>
    <mergeCell ref="S440:S442"/>
    <mergeCell ref="T440:T442"/>
    <mergeCell ref="P441:R441"/>
    <mergeCell ref="P442:R442"/>
    <mergeCell ref="A440:A442"/>
    <mergeCell ref="B440:B441"/>
    <mergeCell ref="C440:C441"/>
    <mergeCell ref="D440:D441"/>
    <mergeCell ref="E440:E441"/>
    <mergeCell ref="G440:G442"/>
    <mergeCell ref="H437:H439"/>
    <mergeCell ref="P437:R437"/>
    <mergeCell ref="S437:S439"/>
    <mergeCell ref="T437:T439"/>
    <mergeCell ref="P438:R438"/>
    <mergeCell ref="P439:R439"/>
    <mergeCell ref="A437:A439"/>
    <mergeCell ref="B437:B438"/>
    <mergeCell ref="C437:C438"/>
    <mergeCell ref="D437:D438"/>
    <mergeCell ref="E437:E438"/>
    <mergeCell ref="G437:G439"/>
    <mergeCell ref="H434:H436"/>
    <mergeCell ref="P434:R434"/>
    <mergeCell ref="S434:S436"/>
    <mergeCell ref="T434:T436"/>
    <mergeCell ref="P435:R435"/>
    <mergeCell ref="P436:R436"/>
    <mergeCell ref="A434:A436"/>
    <mergeCell ref="B434:B435"/>
    <mergeCell ref="C434:C435"/>
    <mergeCell ref="D434:D435"/>
    <mergeCell ref="E434:E435"/>
    <mergeCell ref="G434:G436"/>
    <mergeCell ref="H431:H433"/>
    <mergeCell ref="P431:R431"/>
    <mergeCell ref="S431:S433"/>
    <mergeCell ref="T431:T433"/>
    <mergeCell ref="P432:R432"/>
    <mergeCell ref="P433:R433"/>
    <mergeCell ref="A431:A433"/>
    <mergeCell ref="B431:B432"/>
    <mergeCell ref="C431:C432"/>
    <mergeCell ref="D431:D432"/>
    <mergeCell ref="E431:E432"/>
    <mergeCell ref="G431:G433"/>
    <mergeCell ref="H428:H430"/>
    <mergeCell ref="P428:R428"/>
    <mergeCell ref="S428:S430"/>
    <mergeCell ref="T428:T430"/>
    <mergeCell ref="P429:R429"/>
    <mergeCell ref="P430:R430"/>
    <mergeCell ref="A428:A430"/>
    <mergeCell ref="B428:B429"/>
    <mergeCell ref="C428:C429"/>
    <mergeCell ref="D428:D429"/>
    <mergeCell ref="E428:E429"/>
    <mergeCell ref="G428:G430"/>
    <mergeCell ref="H425:H427"/>
    <mergeCell ref="P425:R425"/>
    <mergeCell ref="S425:S427"/>
    <mergeCell ref="T425:T427"/>
    <mergeCell ref="P426:R426"/>
    <mergeCell ref="P427:R427"/>
    <mergeCell ref="A425:A427"/>
    <mergeCell ref="B425:B426"/>
    <mergeCell ref="C425:C426"/>
    <mergeCell ref="D425:D426"/>
    <mergeCell ref="E425:E426"/>
    <mergeCell ref="G425:G427"/>
    <mergeCell ref="H422:H424"/>
    <mergeCell ref="P422:R422"/>
    <mergeCell ref="S422:S424"/>
    <mergeCell ref="T422:T424"/>
    <mergeCell ref="P423:R423"/>
    <mergeCell ref="P424:R424"/>
    <mergeCell ref="A422:A424"/>
    <mergeCell ref="B422:B423"/>
    <mergeCell ref="C422:C423"/>
    <mergeCell ref="D422:D423"/>
    <mergeCell ref="E422:E423"/>
    <mergeCell ref="G422:G424"/>
    <mergeCell ref="H419:H421"/>
    <mergeCell ref="P419:R419"/>
    <mergeCell ref="S419:S421"/>
    <mergeCell ref="T419:T421"/>
    <mergeCell ref="P420:R420"/>
    <mergeCell ref="P421:R421"/>
    <mergeCell ref="A419:A421"/>
    <mergeCell ref="B419:B420"/>
    <mergeCell ref="C419:C420"/>
    <mergeCell ref="D419:D420"/>
    <mergeCell ref="E419:E420"/>
    <mergeCell ref="G419:G421"/>
    <mergeCell ref="H416:H418"/>
    <mergeCell ref="P416:R416"/>
    <mergeCell ref="S416:S418"/>
    <mergeCell ref="T416:T418"/>
    <mergeCell ref="P417:R417"/>
    <mergeCell ref="P418:R418"/>
    <mergeCell ref="A416:A418"/>
    <mergeCell ref="B416:B417"/>
    <mergeCell ref="C416:C417"/>
    <mergeCell ref="D416:D417"/>
    <mergeCell ref="E416:E417"/>
    <mergeCell ref="G416:G418"/>
    <mergeCell ref="H413:H415"/>
    <mergeCell ref="P413:R413"/>
    <mergeCell ref="S413:S415"/>
    <mergeCell ref="T413:T415"/>
    <mergeCell ref="P414:R414"/>
    <mergeCell ref="P415:R415"/>
    <mergeCell ref="A413:A415"/>
    <mergeCell ref="B413:B414"/>
    <mergeCell ref="C413:C414"/>
    <mergeCell ref="D413:D414"/>
    <mergeCell ref="E413:E414"/>
    <mergeCell ref="G413:G415"/>
    <mergeCell ref="H410:H412"/>
    <mergeCell ref="P410:R410"/>
    <mergeCell ref="S410:S412"/>
    <mergeCell ref="T410:T412"/>
    <mergeCell ref="P411:R411"/>
    <mergeCell ref="P412:R412"/>
    <mergeCell ref="A410:A412"/>
    <mergeCell ref="B410:B411"/>
    <mergeCell ref="C410:C411"/>
    <mergeCell ref="D410:D411"/>
    <mergeCell ref="E410:E411"/>
    <mergeCell ref="G410:G412"/>
    <mergeCell ref="H407:H409"/>
    <mergeCell ref="P407:R407"/>
    <mergeCell ref="S407:S409"/>
    <mergeCell ref="T407:T409"/>
    <mergeCell ref="P408:R408"/>
    <mergeCell ref="P409:R409"/>
    <mergeCell ref="A407:A409"/>
    <mergeCell ref="B407:B408"/>
    <mergeCell ref="C407:C408"/>
    <mergeCell ref="D407:D408"/>
    <mergeCell ref="E407:E408"/>
    <mergeCell ref="G407:G409"/>
    <mergeCell ref="H404:H406"/>
    <mergeCell ref="P404:R404"/>
    <mergeCell ref="S404:S406"/>
    <mergeCell ref="T404:T406"/>
    <mergeCell ref="P405:R405"/>
    <mergeCell ref="P406:R406"/>
    <mergeCell ref="A404:A406"/>
    <mergeCell ref="B404:B405"/>
    <mergeCell ref="C404:C405"/>
    <mergeCell ref="D404:D405"/>
    <mergeCell ref="E404:E405"/>
    <mergeCell ref="G404:G406"/>
    <mergeCell ref="H401:H403"/>
    <mergeCell ref="P401:R401"/>
    <mergeCell ref="S401:S403"/>
    <mergeCell ref="T401:T403"/>
    <mergeCell ref="P402:R402"/>
    <mergeCell ref="P403:R403"/>
    <mergeCell ref="A401:A403"/>
    <mergeCell ref="B401:B402"/>
    <mergeCell ref="C401:C402"/>
    <mergeCell ref="D401:D402"/>
    <mergeCell ref="E401:E402"/>
    <mergeCell ref="G401:G403"/>
    <mergeCell ref="H398:H400"/>
    <mergeCell ref="P398:R398"/>
    <mergeCell ref="S398:S400"/>
    <mergeCell ref="T398:T400"/>
    <mergeCell ref="P399:R399"/>
    <mergeCell ref="P400:R400"/>
    <mergeCell ref="A398:A400"/>
    <mergeCell ref="B398:B399"/>
    <mergeCell ref="C398:C399"/>
    <mergeCell ref="D398:D399"/>
    <mergeCell ref="E398:E399"/>
    <mergeCell ref="G398:G400"/>
    <mergeCell ref="H395:H397"/>
    <mergeCell ref="P395:R395"/>
    <mergeCell ref="S395:S397"/>
    <mergeCell ref="T395:T397"/>
    <mergeCell ref="P396:R396"/>
    <mergeCell ref="P397:R397"/>
    <mergeCell ref="A395:A397"/>
    <mergeCell ref="B395:B396"/>
    <mergeCell ref="C395:C396"/>
    <mergeCell ref="D395:D396"/>
    <mergeCell ref="E395:E396"/>
    <mergeCell ref="G395:G397"/>
    <mergeCell ref="H392:H394"/>
    <mergeCell ref="P392:R392"/>
    <mergeCell ref="S392:S394"/>
    <mergeCell ref="T392:T394"/>
    <mergeCell ref="P393:R393"/>
    <mergeCell ref="P394:R394"/>
    <mergeCell ref="A392:A394"/>
    <mergeCell ref="B392:B393"/>
    <mergeCell ref="C392:C393"/>
    <mergeCell ref="D392:D393"/>
    <mergeCell ref="E392:E393"/>
    <mergeCell ref="G392:G394"/>
    <mergeCell ref="H389:H391"/>
    <mergeCell ref="P389:R389"/>
    <mergeCell ref="S389:S391"/>
    <mergeCell ref="T389:T391"/>
    <mergeCell ref="P390:R390"/>
    <mergeCell ref="P391:R391"/>
    <mergeCell ref="A389:A391"/>
    <mergeCell ref="B389:B390"/>
    <mergeCell ref="C389:C390"/>
    <mergeCell ref="D389:D390"/>
    <mergeCell ref="E389:E390"/>
    <mergeCell ref="G389:G391"/>
    <mergeCell ref="H386:H388"/>
    <mergeCell ref="P386:R386"/>
    <mergeCell ref="S386:S388"/>
    <mergeCell ref="T386:T388"/>
    <mergeCell ref="P387:R387"/>
    <mergeCell ref="P388:R388"/>
    <mergeCell ref="A386:A388"/>
    <mergeCell ref="B386:B387"/>
    <mergeCell ref="C386:C387"/>
    <mergeCell ref="D386:D387"/>
    <mergeCell ref="E386:E387"/>
    <mergeCell ref="G386:G388"/>
    <mergeCell ref="H383:H385"/>
    <mergeCell ref="P383:R383"/>
    <mergeCell ref="S383:S385"/>
    <mergeCell ref="T383:T385"/>
    <mergeCell ref="P384:R384"/>
    <mergeCell ref="P385:R385"/>
    <mergeCell ref="A383:A385"/>
    <mergeCell ref="B383:B384"/>
    <mergeCell ref="C383:C384"/>
    <mergeCell ref="D383:D384"/>
    <mergeCell ref="E383:E384"/>
    <mergeCell ref="G383:G385"/>
    <mergeCell ref="H380:H382"/>
    <mergeCell ref="P380:R380"/>
    <mergeCell ref="S380:S382"/>
    <mergeCell ref="T380:T382"/>
    <mergeCell ref="P381:R381"/>
    <mergeCell ref="P382:R382"/>
    <mergeCell ref="A380:A382"/>
    <mergeCell ref="B380:B381"/>
    <mergeCell ref="C380:C381"/>
    <mergeCell ref="D380:D381"/>
    <mergeCell ref="E380:E381"/>
    <mergeCell ref="G380:G382"/>
    <mergeCell ref="H377:H379"/>
    <mergeCell ref="P377:R377"/>
    <mergeCell ref="S377:S379"/>
    <mergeCell ref="T377:T379"/>
    <mergeCell ref="P378:R378"/>
    <mergeCell ref="P379:R379"/>
    <mergeCell ref="A377:A379"/>
    <mergeCell ref="B377:B378"/>
    <mergeCell ref="C377:C378"/>
    <mergeCell ref="D377:D378"/>
    <mergeCell ref="E377:E378"/>
    <mergeCell ref="G377:G379"/>
    <mergeCell ref="H374:H376"/>
    <mergeCell ref="P374:R374"/>
    <mergeCell ref="S374:S376"/>
    <mergeCell ref="T374:T376"/>
    <mergeCell ref="P375:R375"/>
    <mergeCell ref="P376:R376"/>
    <mergeCell ref="A374:A376"/>
    <mergeCell ref="B374:B375"/>
    <mergeCell ref="C374:C375"/>
    <mergeCell ref="D374:D375"/>
    <mergeCell ref="E374:E375"/>
    <mergeCell ref="G374:G376"/>
    <mergeCell ref="H371:H373"/>
    <mergeCell ref="P371:R371"/>
    <mergeCell ref="S371:S373"/>
    <mergeCell ref="T371:T373"/>
    <mergeCell ref="P372:R372"/>
    <mergeCell ref="P373:R373"/>
    <mergeCell ref="A371:A373"/>
    <mergeCell ref="B371:B372"/>
    <mergeCell ref="C371:C372"/>
    <mergeCell ref="D371:D372"/>
    <mergeCell ref="E371:E372"/>
    <mergeCell ref="G371:G373"/>
    <mergeCell ref="H368:H370"/>
    <mergeCell ref="P368:R368"/>
    <mergeCell ref="S368:S370"/>
    <mergeCell ref="T368:T370"/>
    <mergeCell ref="P369:R369"/>
    <mergeCell ref="P370:R370"/>
    <mergeCell ref="A368:A370"/>
    <mergeCell ref="B368:B369"/>
    <mergeCell ref="C368:C369"/>
    <mergeCell ref="D368:D369"/>
    <mergeCell ref="E368:E369"/>
    <mergeCell ref="G368:G370"/>
    <mergeCell ref="H365:H367"/>
    <mergeCell ref="P365:R365"/>
    <mergeCell ref="S365:S367"/>
    <mergeCell ref="T365:T367"/>
    <mergeCell ref="P366:R366"/>
    <mergeCell ref="P367:R367"/>
    <mergeCell ref="A365:A367"/>
    <mergeCell ref="B365:B366"/>
    <mergeCell ref="C365:C366"/>
    <mergeCell ref="D365:D366"/>
    <mergeCell ref="E365:E366"/>
    <mergeCell ref="G365:G367"/>
    <mergeCell ref="H362:H364"/>
    <mergeCell ref="P362:R362"/>
    <mergeCell ref="S362:S364"/>
    <mergeCell ref="T362:T364"/>
    <mergeCell ref="P363:R363"/>
    <mergeCell ref="P364:R364"/>
    <mergeCell ref="A362:A364"/>
    <mergeCell ref="B362:B363"/>
    <mergeCell ref="C362:C363"/>
    <mergeCell ref="D362:D363"/>
    <mergeCell ref="E362:E363"/>
    <mergeCell ref="G362:G364"/>
    <mergeCell ref="H359:H361"/>
    <mergeCell ref="P359:R359"/>
    <mergeCell ref="S359:S361"/>
    <mergeCell ref="T359:T361"/>
    <mergeCell ref="P360:R360"/>
    <mergeCell ref="P361:R361"/>
    <mergeCell ref="A359:A361"/>
    <mergeCell ref="B359:B360"/>
    <mergeCell ref="C359:C360"/>
    <mergeCell ref="D359:D360"/>
    <mergeCell ref="E359:E360"/>
    <mergeCell ref="G359:G361"/>
    <mergeCell ref="H356:H358"/>
    <mergeCell ref="P356:R356"/>
    <mergeCell ref="S356:S358"/>
    <mergeCell ref="T356:T358"/>
    <mergeCell ref="P357:R357"/>
    <mergeCell ref="P358:R358"/>
    <mergeCell ref="A356:A358"/>
    <mergeCell ref="B356:B357"/>
    <mergeCell ref="C356:C357"/>
    <mergeCell ref="D356:D357"/>
    <mergeCell ref="E356:E357"/>
    <mergeCell ref="G356:G358"/>
    <mergeCell ref="H353:H355"/>
    <mergeCell ref="P353:R353"/>
    <mergeCell ref="S353:S355"/>
    <mergeCell ref="T353:T355"/>
    <mergeCell ref="P354:R354"/>
    <mergeCell ref="P355:R355"/>
    <mergeCell ref="A353:A355"/>
    <mergeCell ref="B353:B354"/>
    <mergeCell ref="C353:C354"/>
    <mergeCell ref="D353:D354"/>
    <mergeCell ref="E353:E354"/>
    <mergeCell ref="G353:G355"/>
    <mergeCell ref="H350:H352"/>
    <mergeCell ref="P350:R350"/>
    <mergeCell ref="S350:S352"/>
    <mergeCell ref="T350:T352"/>
    <mergeCell ref="P351:R351"/>
    <mergeCell ref="P352:R352"/>
    <mergeCell ref="A350:A352"/>
    <mergeCell ref="B350:B351"/>
    <mergeCell ref="C350:C351"/>
    <mergeCell ref="D350:D351"/>
    <mergeCell ref="E350:E351"/>
    <mergeCell ref="G350:G352"/>
    <mergeCell ref="H347:H349"/>
    <mergeCell ref="P347:R347"/>
    <mergeCell ref="S347:S349"/>
    <mergeCell ref="T347:T349"/>
    <mergeCell ref="P348:R348"/>
    <mergeCell ref="P349:R349"/>
    <mergeCell ref="A347:A349"/>
    <mergeCell ref="B347:B348"/>
    <mergeCell ref="C347:C348"/>
    <mergeCell ref="D347:D348"/>
    <mergeCell ref="E347:E348"/>
    <mergeCell ref="G347:G349"/>
    <mergeCell ref="H344:H346"/>
    <mergeCell ref="P344:R344"/>
    <mergeCell ref="S344:S346"/>
    <mergeCell ref="T344:T346"/>
    <mergeCell ref="P345:R345"/>
    <mergeCell ref="P346:R346"/>
    <mergeCell ref="A344:A346"/>
    <mergeCell ref="B344:B345"/>
    <mergeCell ref="C344:C345"/>
    <mergeCell ref="D344:D345"/>
    <mergeCell ref="E344:E345"/>
    <mergeCell ref="G344:G346"/>
    <mergeCell ref="H341:H343"/>
    <mergeCell ref="P341:R341"/>
    <mergeCell ref="S341:S343"/>
    <mergeCell ref="T341:T343"/>
    <mergeCell ref="P342:R342"/>
    <mergeCell ref="P343:R343"/>
    <mergeCell ref="A341:A343"/>
    <mergeCell ref="B341:B342"/>
    <mergeCell ref="C341:C342"/>
    <mergeCell ref="D341:D342"/>
    <mergeCell ref="E341:E342"/>
    <mergeCell ref="G341:G343"/>
    <mergeCell ref="H338:H340"/>
    <mergeCell ref="P338:R338"/>
    <mergeCell ref="S338:S340"/>
    <mergeCell ref="T338:T340"/>
    <mergeCell ref="P339:R339"/>
    <mergeCell ref="P340:R340"/>
    <mergeCell ref="A338:A340"/>
    <mergeCell ref="B338:B339"/>
    <mergeCell ref="C338:C339"/>
    <mergeCell ref="D338:D339"/>
    <mergeCell ref="E338:E339"/>
    <mergeCell ref="G338:G340"/>
    <mergeCell ref="H335:H337"/>
    <mergeCell ref="P335:R335"/>
    <mergeCell ref="S335:S337"/>
    <mergeCell ref="T335:T337"/>
    <mergeCell ref="P336:R336"/>
    <mergeCell ref="P337:R337"/>
    <mergeCell ref="A335:A337"/>
    <mergeCell ref="B335:B336"/>
    <mergeCell ref="C335:C336"/>
    <mergeCell ref="D335:D336"/>
    <mergeCell ref="E335:E336"/>
    <mergeCell ref="G335:G337"/>
    <mergeCell ref="H332:H334"/>
    <mergeCell ref="P332:R332"/>
    <mergeCell ref="S332:S334"/>
    <mergeCell ref="T332:T334"/>
    <mergeCell ref="P333:R333"/>
    <mergeCell ref="P334:R334"/>
    <mergeCell ref="A332:A334"/>
    <mergeCell ref="B332:B333"/>
    <mergeCell ref="C332:C333"/>
    <mergeCell ref="D332:D333"/>
    <mergeCell ref="E332:E333"/>
    <mergeCell ref="G332:G334"/>
    <mergeCell ref="H329:H331"/>
    <mergeCell ref="P329:R329"/>
    <mergeCell ref="S329:S331"/>
    <mergeCell ref="T329:T331"/>
    <mergeCell ref="P330:R330"/>
    <mergeCell ref="P331:R331"/>
    <mergeCell ref="A329:A331"/>
    <mergeCell ref="B329:B330"/>
    <mergeCell ref="C329:C330"/>
    <mergeCell ref="D329:D330"/>
    <mergeCell ref="E329:E330"/>
    <mergeCell ref="G329:G331"/>
    <mergeCell ref="H326:H328"/>
    <mergeCell ref="P326:R326"/>
    <mergeCell ref="S326:S328"/>
    <mergeCell ref="T326:T328"/>
    <mergeCell ref="P327:R327"/>
    <mergeCell ref="P328:R328"/>
    <mergeCell ref="A326:A328"/>
    <mergeCell ref="B326:B327"/>
    <mergeCell ref="C326:C327"/>
    <mergeCell ref="D326:D327"/>
    <mergeCell ref="E326:E327"/>
    <mergeCell ref="G326:G328"/>
    <mergeCell ref="H323:H325"/>
    <mergeCell ref="P323:R323"/>
    <mergeCell ref="S323:S325"/>
    <mergeCell ref="T323:T325"/>
    <mergeCell ref="P324:R324"/>
    <mergeCell ref="P325:R325"/>
    <mergeCell ref="A323:A325"/>
    <mergeCell ref="B323:B324"/>
    <mergeCell ref="C323:C324"/>
    <mergeCell ref="D323:D324"/>
    <mergeCell ref="E323:E324"/>
    <mergeCell ref="G323:G325"/>
    <mergeCell ref="H320:H322"/>
    <mergeCell ref="P320:R320"/>
    <mergeCell ref="S320:S322"/>
    <mergeCell ref="T320:T322"/>
    <mergeCell ref="P321:R321"/>
    <mergeCell ref="P322:R322"/>
    <mergeCell ref="A320:A322"/>
    <mergeCell ref="B320:B321"/>
    <mergeCell ref="C320:C321"/>
    <mergeCell ref="D320:D321"/>
    <mergeCell ref="E320:E321"/>
    <mergeCell ref="G320:G322"/>
    <mergeCell ref="H317:H319"/>
    <mergeCell ref="P317:R317"/>
    <mergeCell ref="S317:S319"/>
    <mergeCell ref="T317:T319"/>
    <mergeCell ref="P318:R318"/>
    <mergeCell ref="P319:R319"/>
    <mergeCell ref="A317:A319"/>
    <mergeCell ref="B317:B318"/>
    <mergeCell ref="C317:C318"/>
    <mergeCell ref="D317:D318"/>
    <mergeCell ref="E317:E318"/>
    <mergeCell ref="G317:G319"/>
    <mergeCell ref="H314:H316"/>
    <mergeCell ref="P314:R314"/>
    <mergeCell ref="S314:S316"/>
    <mergeCell ref="T314:T316"/>
    <mergeCell ref="P315:R315"/>
    <mergeCell ref="P316:R316"/>
    <mergeCell ref="A314:A316"/>
    <mergeCell ref="B314:B315"/>
    <mergeCell ref="C314:C315"/>
    <mergeCell ref="D314:D315"/>
    <mergeCell ref="E314:E315"/>
    <mergeCell ref="G314:G316"/>
    <mergeCell ref="H311:H313"/>
    <mergeCell ref="P311:R311"/>
    <mergeCell ref="S311:S313"/>
    <mergeCell ref="T311:T313"/>
    <mergeCell ref="P312:R312"/>
    <mergeCell ref="P313:R313"/>
    <mergeCell ref="A311:A313"/>
    <mergeCell ref="B311:B312"/>
    <mergeCell ref="C311:C312"/>
    <mergeCell ref="D311:D312"/>
    <mergeCell ref="E311:E312"/>
    <mergeCell ref="G311:G313"/>
    <mergeCell ref="H308:H310"/>
    <mergeCell ref="P308:R308"/>
    <mergeCell ref="S308:S310"/>
    <mergeCell ref="T308:T310"/>
    <mergeCell ref="P309:R309"/>
    <mergeCell ref="P310:R310"/>
    <mergeCell ref="A308:A310"/>
    <mergeCell ref="B308:B309"/>
    <mergeCell ref="C308:C309"/>
    <mergeCell ref="D308:D309"/>
    <mergeCell ref="E308:E309"/>
    <mergeCell ref="G308:G310"/>
    <mergeCell ref="H305:H307"/>
    <mergeCell ref="P305:R305"/>
    <mergeCell ref="S305:S307"/>
    <mergeCell ref="T305:T307"/>
    <mergeCell ref="P306:R306"/>
    <mergeCell ref="P307:R307"/>
    <mergeCell ref="A305:A307"/>
    <mergeCell ref="B305:B306"/>
    <mergeCell ref="C305:C306"/>
    <mergeCell ref="D305:D306"/>
    <mergeCell ref="E305:E306"/>
    <mergeCell ref="G305:G307"/>
    <mergeCell ref="H302:H304"/>
    <mergeCell ref="P302:R302"/>
    <mergeCell ref="S302:S304"/>
    <mergeCell ref="T302:T304"/>
    <mergeCell ref="P303:R303"/>
    <mergeCell ref="P304:R304"/>
    <mergeCell ref="A302:A304"/>
    <mergeCell ref="B302:B303"/>
    <mergeCell ref="C302:C303"/>
    <mergeCell ref="D302:D303"/>
    <mergeCell ref="E302:E303"/>
    <mergeCell ref="G302:G304"/>
    <mergeCell ref="H299:H301"/>
    <mergeCell ref="P299:R299"/>
    <mergeCell ref="S299:S301"/>
    <mergeCell ref="T299:T301"/>
    <mergeCell ref="P300:R300"/>
    <mergeCell ref="P301:R301"/>
    <mergeCell ref="A299:A301"/>
    <mergeCell ref="B299:B300"/>
    <mergeCell ref="C299:C300"/>
    <mergeCell ref="D299:D300"/>
    <mergeCell ref="E299:E300"/>
    <mergeCell ref="G299:G301"/>
    <mergeCell ref="H296:H298"/>
    <mergeCell ref="P296:R296"/>
    <mergeCell ref="S296:S298"/>
    <mergeCell ref="T296:T298"/>
    <mergeCell ref="P297:R297"/>
    <mergeCell ref="P298:R298"/>
    <mergeCell ref="A296:A298"/>
    <mergeCell ref="B296:B297"/>
    <mergeCell ref="C296:C297"/>
    <mergeCell ref="D296:D297"/>
    <mergeCell ref="E296:E297"/>
    <mergeCell ref="G296:G298"/>
    <mergeCell ref="H293:H295"/>
    <mergeCell ref="P293:R293"/>
    <mergeCell ref="S293:S295"/>
    <mergeCell ref="T293:T295"/>
    <mergeCell ref="P294:R294"/>
    <mergeCell ref="P295:R295"/>
    <mergeCell ref="A293:A295"/>
    <mergeCell ref="B293:B294"/>
    <mergeCell ref="C293:C294"/>
    <mergeCell ref="D293:D294"/>
    <mergeCell ref="E293:E294"/>
    <mergeCell ref="G293:G295"/>
    <mergeCell ref="H290:H292"/>
    <mergeCell ref="P290:R290"/>
    <mergeCell ref="S290:S292"/>
    <mergeCell ref="T290:T292"/>
    <mergeCell ref="P291:R291"/>
    <mergeCell ref="P292:R292"/>
    <mergeCell ref="A290:A292"/>
    <mergeCell ref="B290:B291"/>
    <mergeCell ref="C290:C291"/>
    <mergeCell ref="D290:D291"/>
    <mergeCell ref="E290:E291"/>
    <mergeCell ref="G290:G292"/>
    <mergeCell ref="H287:H289"/>
    <mergeCell ref="P287:R287"/>
    <mergeCell ref="S287:S289"/>
    <mergeCell ref="T287:T289"/>
    <mergeCell ref="P288:R288"/>
    <mergeCell ref="P289:R289"/>
    <mergeCell ref="A287:A289"/>
    <mergeCell ref="B287:B288"/>
    <mergeCell ref="C287:C288"/>
    <mergeCell ref="D287:D288"/>
    <mergeCell ref="E287:E288"/>
    <mergeCell ref="G287:G289"/>
    <mergeCell ref="H284:H286"/>
    <mergeCell ref="P284:R284"/>
    <mergeCell ref="S284:S286"/>
    <mergeCell ref="T284:T286"/>
    <mergeCell ref="P285:R285"/>
    <mergeCell ref="P286:R286"/>
    <mergeCell ref="A284:A286"/>
    <mergeCell ref="B284:B285"/>
    <mergeCell ref="C284:C285"/>
    <mergeCell ref="D284:D285"/>
    <mergeCell ref="E284:E285"/>
    <mergeCell ref="G284:G286"/>
    <mergeCell ref="H281:H283"/>
    <mergeCell ref="P281:R281"/>
    <mergeCell ref="S281:S283"/>
    <mergeCell ref="T281:T283"/>
    <mergeCell ref="P282:R282"/>
    <mergeCell ref="P283:R283"/>
    <mergeCell ref="A281:A283"/>
    <mergeCell ref="B281:B282"/>
    <mergeCell ref="C281:C282"/>
    <mergeCell ref="D281:D282"/>
    <mergeCell ref="E281:E282"/>
    <mergeCell ref="G281:G283"/>
    <mergeCell ref="H278:H280"/>
    <mergeCell ref="P278:R278"/>
    <mergeCell ref="S278:S280"/>
    <mergeCell ref="T278:T280"/>
    <mergeCell ref="P279:R279"/>
    <mergeCell ref="P280:R280"/>
    <mergeCell ref="A278:A280"/>
    <mergeCell ref="B278:B279"/>
    <mergeCell ref="C278:C279"/>
    <mergeCell ref="D278:D279"/>
    <mergeCell ref="E278:E279"/>
    <mergeCell ref="G278:G280"/>
    <mergeCell ref="H275:H277"/>
    <mergeCell ref="P275:R275"/>
    <mergeCell ref="S275:S277"/>
    <mergeCell ref="T275:T277"/>
    <mergeCell ref="P276:R276"/>
    <mergeCell ref="P277:R277"/>
    <mergeCell ref="A275:A277"/>
    <mergeCell ref="B275:B276"/>
    <mergeCell ref="C275:C276"/>
    <mergeCell ref="D275:D276"/>
    <mergeCell ref="E275:E276"/>
    <mergeCell ref="G275:G277"/>
    <mergeCell ref="H272:H274"/>
    <mergeCell ref="P272:R272"/>
    <mergeCell ref="S272:S274"/>
    <mergeCell ref="T272:T274"/>
    <mergeCell ref="P273:R273"/>
    <mergeCell ref="P274:R274"/>
    <mergeCell ref="A272:A274"/>
    <mergeCell ref="B272:B273"/>
    <mergeCell ref="C272:C273"/>
    <mergeCell ref="D272:D273"/>
    <mergeCell ref="E272:E273"/>
    <mergeCell ref="G272:G274"/>
    <mergeCell ref="H269:H271"/>
    <mergeCell ref="P269:R269"/>
    <mergeCell ref="S269:S271"/>
    <mergeCell ref="T269:T271"/>
    <mergeCell ref="P270:R270"/>
    <mergeCell ref="P271:R271"/>
    <mergeCell ref="A269:A271"/>
    <mergeCell ref="B269:B270"/>
    <mergeCell ref="C269:C270"/>
    <mergeCell ref="D269:D270"/>
    <mergeCell ref="E269:E270"/>
    <mergeCell ref="G269:G271"/>
    <mergeCell ref="H266:H268"/>
    <mergeCell ref="P266:R266"/>
    <mergeCell ref="S266:S268"/>
    <mergeCell ref="T266:T268"/>
    <mergeCell ref="P267:R267"/>
    <mergeCell ref="P268:R268"/>
    <mergeCell ref="A266:A268"/>
    <mergeCell ref="B266:B267"/>
    <mergeCell ref="C266:C267"/>
    <mergeCell ref="D266:D267"/>
    <mergeCell ref="E266:E267"/>
    <mergeCell ref="G266:G268"/>
    <mergeCell ref="H263:H265"/>
    <mergeCell ref="P263:R263"/>
    <mergeCell ref="S263:S265"/>
    <mergeCell ref="T263:T265"/>
    <mergeCell ref="P264:R264"/>
    <mergeCell ref="P265:R265"/>
    <mergeCell ref="A263:A265"/>
    <mergeCell ref="B263:B264"/>
    <mergeCell ref="C263:C264"/>
    <mergeCell ref="D263:D264"/>
    <mergeCell ref="E263:E264"/>
    <mergeCell ref="G263:G265"/>
    <mergeCell ref="H260:H262"/>
    <mergeCell ref="P260:R260"/>
    <mergeCell ref="S260:S262"/>
    <mergeCell ref="T260:T262"/>
    <mergeCell ref="P261:R261"/>
    <mergeCell ref="P262:R262"/>
    <mergeCell ref="A260:A262"/>
    <mergeCell ref="B260:B261"/>
    <mergeCell ref="C260:C261"/>
    <mergeCell ref="D260:D261"/>
    <mergeCell ref="E260:E261"/>
    <mergeCell ref="G260:G262"/>
    <mergeCell ref="H257:H259"/>
    <mergeCell ref="P257:R257"/>
    <mergeCell ref="S257:S259"/>
    <mergeCell ref="T257:T259"/>
    <mergeCell ref="P258:R258"/>
    <mergeCell ref="P259:R259"/>
    <mergeCell ref="A257:A259"/>
    <mergeCell ref="B257:B258"/>
    <mergeCell ref="C257:C258"/>
    <mergeCell ref="D257:D258"/>
    <mergeCell ref="E257:E258"/>
    <mergeCell ref="G257:G259"/>
    <mergeCell ref="H254:H256"/>
    <mergeCell ref="P254:R254"/>
    <mergeCell ref="S254:S256"/>
    <mergeCell ref="T254:T256"/>
    <mergeCell ref="P255:R255"/>
    <mergeCell ref="P256:R256"/>
    <mergeCell ref="A254:A256"/>
    <mergeCell ref="B254:B255"/>
    <mergeCell ref="C254:C255"/>
    <mergeCell ref="D254:D255"/>
    <mergeCell ref="E254:E255"/>
    <mergeCell ref="G254:G256"/>
    <mergeCell ref="H251:H253"/>
    <mergeCell ref="P251:R251"/>
    <mergeCell ref="S251:S253"/>
    <mergeCell ref="T251:T253"/>
    <mergeCell ref="P252:R252"/>
    <mergeCell ref="P253:R253"/>
    <mergeCell ref="A251:A253"/>
    <mergeCell ref="B251:B252"/>
    <mergeCell ref="C251:C252"/>
    <mergeCell ref="D251:D252"/>
    <mergeCell ref="E251:E252"/>
    <mergeCell ref="G251:G253"/>
    <mergeCell ref="H248:H250"/>
    <mergeCell ref="P248:R248"/>
    <mergeCell ref="S248:S250"/>
    <mergeCell ref="T248:T250"/>
    <mergeCell ref="P249:R249"/>
    <mergeCell ref="P250:R250"/>
    <mergeCell ref="A248:A250"/>
    <mergeCell ref="B248:B249"/>
    <mergeCell ref="C248:C249"/>
    <mergeCell ref="D248:D249"/>
    <mergeCell ref="E248:E249"/>
    <mergeCell ref="G248:G250"/>
    <mergeCell ref="H245:H247"/>
    <mergeCell ref="P245:R245"/>
    <mergeCell ref="S245:S247"/>
    <mergeCell ref="T245:T247"/>
    <mergeCell ref="P246:R246"/>
    <mergeCell ref="P247:R247"/>
    <mergeCell ref="A245:A247"/>
    <mergeCell ref="B245:B246"/>
    <mergeCell ref="C245:C246"/>
    <mergeCell ref="D245:D246"/>
    <mergeCell ref="E245:E246"/>
    <mergeCell ref="G245:G247"/>
    <mergeCell ref="H242:H244"/>
    <mergeCell ref="P242:R242"/>
    <mergeCell ref="S242:S244"/>
    <mergeCell ref="T242:T244"/>
    <mergeCell ref="P243:R243"/>
    <mergeCell ref="P244:R244"/>
    <mergeCell ref="A242:A244"/>
    <mergeCell ref="C242:C243"/>
    <mergeCell ref="D242:D243"/>
    <mergeCell ref="E242:E243"/>
    <mergeCell ref="G242:G244"/>
    <mergeCell ref="H239:H241"/>
    <mergeCell ref="P239:R239"/>
    <mergeCell ref="S239:S241"/>
    <mergeCell ref="T239:T241"/>
    <mergeCell ref="P240:R240"/>
    <mergeCell ref="P241:R241"/>
    <mergeCell ref="A239:A241"/>
    <mergeCell ref="B239:B240"/>
    <mergeCell ref="C239:C240"/>
    <mergeCell ref="D239:D240"/>
    <mergeCell ref="E239:E240"/>
    <mergeCell ref="G239:G241"/>
    <mergeCell ref="H236:H238"/>
    <mergeCell ref="P236:R236"/>
    <mergeCell ref="S236:S238"/>
    <mergeCell ref="T236:T238"/>
    <mergeCell ref="P237:R237"/>
    <mergeCell ref="P238:R238"/>
    <mergeCell ref="A236:A238"/>
    <mergeCell ref="B236:B237"/>
    <mergeCell ref="C236:C237"/>
    <mergeCell ref="D236:D237"/>
    <mergeCell ref="E236:E237"/>
    <mergeCell ref="G236:G238"/>
    <mergeCell ref="H233:H235"/>
    <mergeCell ref="P233:R233"/>
    <mergeCell ref="S233:S235"/>
    <mergeCell ref="T233:T235"/>
    <mergeCell ref="P234:R234"/>
    <mergeCell ref="P235:R235"/>
    <mergeCell ref="A233:A235"/>
    <mergeCell ref="B233:B234"/>
    <mergeCell ref="C233:C234"/>
    <mergeCell ref="D233:D234"/>
    <mergeCell ref="E233:E234"/>
    <mergeCell ref="G233:G235"/>
    <mergeCell ref="H230:H232"/>
    <mergeCell ref="P230:R230"/>
    <mergeCell ref="S230:S232"/>
    <mergeCell ref="T230:T232"/>
    <mergeCell ref="P231:R231"/>
    <mergeCell ref="P232:R232"/>
    <mergeCell ref="A230:A232"/>
    <mergeCell ref="B230:B231"/>
    <mergeCell ref="C230:C231"/>
    <mergeCell ref="D230:D231"/>
    <mergeCell ref="E230:E231"/>
    <mergeCell ref="G230:G232"/>
    <mergeCell ref="H227:H229"/>
    <mergeCell ref="P227:R227"/>
    <mergeCell ref="S227:S229"/>
    <mergeCell ref="T227:T229"/>
    <mergeCell ref="P228:R228"/>
    <mergeCell ref="P229:R229"/>
    <mergeCell ref="A227:A229"/>
    <mergeCell ref="B227:B228"/>
    <mergeCell ref="C227:C228"/>
    <mergeCell ref="D227:D228"/>
    <mergeCell ref="E227:E228"/>
    <mergeCell ref="G227:G229"/>
    <mergeCell ref="H224:H226"/>
    <mergeCell ref="P224:R224"/>
    <mergeCell ref="S224:S226"/>
    <mergeCell ref="T224:T226"/>
    <mergeCell ref="P225:R225"/>
    <mergeCell ref="P226:R226"/>
    <mergeCell ref="A224:A226"/>
    <mergeCell ref="B224:B225"/>
    <mergeCell ref="C224:C225"/>
    <mergeCell ref="D224:D225"/>
    <mergeCell ref="E224:E225"/>
    <mergeCell ref="G224:G226"/>
    <mergeCell ref="H221:H223"/>
    <mergeCell ref="P221:R221"/>
    <mergeCell ref="S221:S223"/>
    <mergeCell ref="T221:T223"/>
    <mergeCell ref="P222:R222"/>
    <mergeCell ref="P223:R223"/>
    <mergeCell ref="A221:A223"/>
    <mergeCell ref="B221:B222"/>
    <mergeCell ref="C221:C222"/>
    <mergeCell ref="D221:D222"/>
    <mergeCell ref="E221:E222"/>
    <mergeCell ref="G221:G223"/>
    <mergeCell ref="H218:H220"/>
    <mergeCell ref="P218:R218"/>
    <mergeCell ref="S218:S220"/>
    <mergeCell ref="T218:T220"/>
    <mergeCell ref="P219:R219"/>
    <mergeCell ref="P220:R220"/>
    <mergeCell ref="A218:A220"/>
    <mergeCell ref="B218:B219"/>
    <mergeCell ref="C218:C219"/>
    <mergeCell ref="D218:D219"/>
    <mergeCell ref="E218:E219"/>
    <mergeCell ref="G218:G220"/>
    <mergeCell ref="H215:H217"/>
    <mergeCell ref="P215:R215"/>
    <mergeCell ref="S215:S217"/>
    <mergeCell ref="T215:T217"/>
    <mergeCell ref="P216:R216"/>
    <mergeCell ref="P217:R217"/>
    <mergeCell ref="A215:A217"/>
    <mergeCell ref="B215:B216"/>
    <mergeCell ref="C215:C216"/>
    <mergeCell ref="D215:D216"/>
    <mergeCell ref="E215:E216"/>
    <mergeCell ref="G215:G217"/>
    <mergeCell ref="H212:H214"/>
    <mergeCell ref="P212:R212"/>
    <mergeCell ref="S212:S214"/>
    <mergeCell ref="T212:T214"/>
    <mergeCell ref="P213:R213"/>
    <mergeCell ref="P214:R214"/>
    <mergeCell ref="A212:A214"/>
    <mergeCell ref="B212:B213"/>
    <mergeCell ref="C212:C213"/>
    <mergeCell ref="D212:D213"/>
    <mergeCell ref="E212:E213"/>
    <mergeCell ref="G212:G214"/>
    <mergeCell ref="H209:H211"/>
    <mergeCell ref="P209:R209"/>
    <mergeCell ref="S209:S211"/>
    <mergeCell ref="T209:T211"/>
    <mergeCell ref="P210:R210"/>
    <mergeCell ref="P211:R211"/>
    <mergeCell ref="A209:A211"/>
    <mergeCell ref="B209:B210"/>
    <mergeCell ref="C209:C210"/>
    <mergeCell ref="D209:D210"/>
    <mergeCell ref="E209:E210"/>
    <mergeCell ref="G209:G211"/>
    <mergeCell ref="H206:H208"/>
    <mergeCell ref="P206:R206"/>
    <mergeCell ref="S206:S208"/>
    <mergeCell ref="T206:T208"/>
    <mergeCell ref="P207:R207"/>
    <mergeCell ref="P208:R208"/>
    <mergeCell ref="A206:A208"/>
    <mergeCell ref="B206:B207"/>
    <mergeCell ref="C206:C207"/>
    <mergeCell ref="D206:D207"/>
    <mergeCell ref="E206:E207"/>
    <mergeCell ref="G206:G208"/>
    <mergeCell ref="H203:H205"/>
    <mergeCell ref="P203:R203"/>
    <mergeCell ref="S203:S205"/>
    <mergeCell ref="T203:T205"/>
    <mergeCell ref="P204:R204"/>
    <mergeCell ref="P205:R205"/>
    <mergeCell ref="A203:A205"/>
    <mergeCell ref="B203:B204"/>
    <mergeCell ref="C203:C204"/>
    <mergeCell ref="D203:D204"/>
    <mergeCell ref="E203:E204"/>
    <mergeCell ref="G203:G205"/>
    <mergeCell ref="H200:H202"/>
    <mergeCell ref="P200:R200"/>
    <mergeCell ref="S200:S202"/>
    <mergeCell ref="T200:T202"/>
    <mergeCell ref="P201:R201"/>
    <mergeCell ref="P202:R202"/>
    <mergeCell ref="A200:A202"/>
    <mergeCell ref="B200:B201"/>
    <mergeCell ref="C200:C201"/>
    <mergeCell ref="D200:D201"/>
    <mergeCell ref="E200:E201"/>
    <mergeCell ref="G200:G202"/>
    <mergeCell ref="H197:H199"/>
    <mergeCell ref="P197:R197"/>
    <mergeCell ref="S197:S199"/>
    <mergeCell ref="T197:T199"/>
    <mergeCell ref="P198:R198"/>
    <mergeCell ref="P199:R199"/>
    <mergeCell ref="A197:A199"/>
    <mergeCell ref="B197:B198"/>
    <mergeCell ref="C197:C198"/>
    <mergeCell ref="D197:D198"/>
    <mergeCell ref="E197:E198"/>
    <mergeCell ref="G197:G199"/>
    <mergeCell ref="H194:H196"/>
    <mergeCell ref="P194:R194"/>
    <mergeCell ref="S194:S196"/>
    <mergeCell ref="T194:T196"/>
    <mergeCell ref="P195:R195"/>
    <mergeCell ref="P196:R196"/>
    <mergeCell ref="A194:A196"/>
    <mergeCell ref="B194:B195"/>
    <mergeCell ref="C194:C195"/>
    <mergeCell ref="D194:D195"/>
    <mergeCell ref="E194:E195"/>
    <mergeCell ref="G194:G196"/>
    <mergeCell ref="H191:H193"/>
    <mergeCell ref="P191:R191"/>
    <mergeCell ref="S191:S193"/>
    <mergeCell ref="T191:T193"/>
    <mergeCell ref="P192:R192"/>
    <mergeCell ref="P193:R193"/>
    <mergeCell ref="A191:A193"/>
    <mergeCell ref="B191:B192"/>
    <mergeCell ref="C191:C192"/>
    <mergeCell ref="D191:D192"/>
    <mergeCell ref="E191:E192"/>
    <mergeCell ref="G191:G193"/>
    <mergeCell ref="H188:H190"/>
    <mergeCell ref="P188:R188"/>
    <mergeCell ref="S188:S190"/>
    <mergeCell ref="T188:T190"/>
    <mergeCell ref="P189:R189"/>
    <mergeCell ref="P190:R190"/>
    <mergeCell ref="A188:A190"/>
    <mergeCell ref="B188:B189"/>
    <mergeCell ref="C188:C189"/>
    <mergeCell ref="D188:D189"/>
    <mergeCell ref="E188:E189"/>
    <mergeCell ref="G188:G190"/>
    <mergeCell ref="H185:H187"/>
    <mergeCell ref="P185:R185"/>
    <mergeCell ref="S185:S187"/>
    <mergeCell ref="T185:T187"/>
    <mergeCell ref="P186:R186"/>
    <mergeCell ref="P187:R187"/>
    <mergeCell ref="A185:A187"/>
    <mergeCell ref="B185:B186"/>
    <mergeCell ref="C185:C186"/>
    <mergeCell ref="D185:D186"/>
    <mergeCell ref="E185:E186"/>
    <mergeCell ref="G185:G187"/>
    <mergeCell ref="H182:H184"/>
    <mergeCell ref="P182:R182"/>
    <mergeCell ref="S182:S184"/>
    <mergeCell ref="T182:T184"/>
    <mergeCell ref="P183:R183"/>
    <mergeCell ref="P184:R184"/>
    <mergeCell ref="A182:A184"/>
    <mergeCell ref="B182:B183"/>
    <mergeCell ref="C182:C183"/>
    <mergeCell ref="D182:D183"/>
    <mergeCell ref="E182:E183"/>
    <mergeCell ref="G182:G184"/>
    <mergeCell ref="H179:H181"/>
    <mergeCell ref="P179:R179"/>
    <mergeCell ref="S179:S181"/>
    <mergeCell ref="T179:T181"/>
    <mergeCell ref="P180:R180"/>
    <mergeCell ref="P181:R181"/>
    <mergeCell ref="A179:A181"/>
    <mergeCell ref="B179:B180"/>
    <mergeCell ref="C179:C180"/>
    <mergeCell ref="D179:D180"/>
    <mergeCell ref="E179:E180"/>
    <mergeCell ref="G179:G181"/>
    <mergeCell ref="H176:H178"/>
    <mergeCell ref="P176:R176"/>
    <mergeCell ref="S176:S178"/>
    <mergeCell ref="T176:T178"/>
    <mergeCell ref="P177:R177"/>
    <mergeCell ref="P178:R178"/>
    <mergeCell ref="A176:A178"/>
    <mergeCell ref="B176:B177"/>
    <mergeCell ref="C176:C177"/>
    <mergeCell ref="D176:D177"/>
    <mergeCell ref="E176:E177"/>
    <mergeCell ref="G176:G178"/>
    <mergeCell ref="H173:H175"/>
    <mergeCell ref="P173:R173"/>
    <mergeCell ref="S173:S175"/>
    <mergeCell ref="T173:T175"/>
    <mergeCell ref="P174:R174"/>
    <mergeCell ref="P175:R175"/>
    <mergeCell ref="A173:A175"/>
    <mergeCell ref="B173:B174"/>
    <mergeCell ref="C173:C174"/>
    <mergeCell ref="D173:D174"/>
    <mergeCell ref="E173:E174"/>
    <mergeCell ref="G173:G175"/>
    <mergeCell ref="H170:H172"/>
    <mergeCell ref="P170:R170"/>
    <mergeCell ref="S170:S172"/>
    <mergeCell ref="T170:T172"/>
    <mergeCell ref="P171:R171"/>
    <mergeCell ref="P172:R172"/>
    <mergeCell ref="A170:A172"/>
    <mergeCell ref="B170:B171"/>
    <mergeCell ref="C170:C171"/>
    <mergeCell ref="D170:D171"/>
    <mergeCell ref="E170:E171"/>
    <mergeCell ref="G170:G172"/>
    <mergeCell ref="H167:H169"/>
    <mergeCell ref="P167:R167"/>
    <mergeCell ref="S167:S169"/>
    <mergeCell ref="T167:T169"/>
    <mergeCell ref="P168:R168"/>
    <mergeCell ref="P169:R169"/>
    <mergeCell ref="A167:A169"/>
    <mergeCell ref="B167:B168"/>
    <mergeCell ref="C167:C168"/>
    <mergeCell ref="D167:D168"/>
    <mergeCell ref="E167:E168"/>
    <mergeCell ref="G167:G169"/>
    <mergeCell ref="H164:H166"/>
    <mergeCell ref="P164:R164"/>
    <mergeCell ref="S164:S166"/>
    <mergeCell ref="T164:T166"/>
    <mergeCell ref="P165:R165"/>
    <mergeCell ref="P166:R166"/>
    <mergeCell ref="A164:A166"/>
    <mergeCell ref="B164:B165"/>
    <mergeCell ref="C164:C165"/>
    <mergeCell ref="D164:D165"/>
    <mergeCell ref="E164:E165"/>
    <mergeCell ref="G164:G166"/>
    <mergeCell ref="H161:H163"/>
    <mergeCell ref="P161:R161"/>
    <mergeCell ref="S161:S163"/>
    <mergeCell ref="T161:T163"/>
    <mergeCell ref="P162:R162"/>
    <mergeCell ref="P163:R163"/>
    <mergeCell ref="A161:A163"/>
    <mergeCell ref="B161:B162"/>
    <mergeCell ref="C161:C162"/>
    <mergeCell ref="D161:D162"/>
    <mergeCell ref="E161:E162"/>
    <mergeCell ref="G161:G163"/>
    <mergeCell ref="H158:H160"/>
    <mergeCell ref="P158:R158"/>
    <mergeCell ref="S158:S160"/>
    <mergeCell ref="T158:T160"/>
    <mergeCell ref="P159:R159"/>
    <mergeCell ref="P160:R160"/>
    <mergeCell ref="A158:A160"/>
    <mergeCell ref="B158:B159"/>
    <mergeCell ref="C158:C159"/>
    <mergeCell ref="D158:D159"/>
    <mergeCell ref="E158:E159"/>
    <mergeCell ref="G158:G160"/>
    <mergeCell ref="H155:H157"/>
    <mergeCell ref="P155:R155"/>
    <mergeCell ref="S155:S157"/>
    <mergeCell ref="T155:T157"/>
    <mergeCell ref="P156:R156"/>
    <mergeCell ref="P157:R157"/>
    <mergeCell ref="A155:A157"/>
    <mergeCell ref="B155:B156"/>
    <mergeCell ref="C155:C156"/>
    <mergeCell ref="D155:D156"/>
    <mergeCell ref="E155:E156"/>
    <mergeCell ref="G155:G157"/>
    <mergeCell ref="H152:H154"/>
    <mergeCell ref="P152:R152"/>
    <mergeCell ref="S152:S154"/>
    <mergeCell ref="T152:T154"/>
    <mergeCell ref="P153:R153"/>
    <mergeCell ref="P154:R154"/>
    <mergeCell ref="A152:A154"/>
    <mergeCell ref="B152:B153"/>
    <mergeCell ref="C152:C153"/>
    <mergeCell ref="D152:D153"/>
    <mergeCell ref="E152:E153"/>
    <mergeCell ref="G152:G154"/>
    <mergeCell ref="H149:H151"/>
    <mergeCell ref="P149:R149"/>
    <mergeCell ref="S149:S151"/>
    <mergeCell ref="T149:T151"/>
    <mergeCell ref="P150:R150"/>
    <mergeCell ref="P151:R151"/>
    <mergeCell ref="A149:A151"/>
    <mergeCell ref="B149:B150"/>
    <mergeCell ref="C149:C150"/>
    <mergeCell ref="D149:D150"/>
    <mergeCell ref="E149:E150"/>
    <mergeCell ref="G149:G151"/>
    <mergeCell ref="H146:H148"/>
    <mergeCell ref="P146:R146"/>
    <mergeCell ref="S146:S148"/>
    <mergeCell ref="T146:T148"/>
    <mergeCell ref="P147:R147"/>
    <mergeCell ref="P148:R148"/>
    <mergeCell ref="A146:A148"/>
    <mergeCell ref="B146:B147"/>
    <mergeCell ref="C146:C147"/>
    <mergeCell ref="D146:D147"/>
    <mergeCell ref="E146:E147"/>
    <mergeCell ref="G146:G148"/>
    <mergeCell ref="H143:H145"/>
    <mergeCell ref="P143:R143"/>
    <mergeCell ref="S143:S145"/>
    <mergeCell ref="T143:T145"/>
    <mergeCell ref="P144:R144"/>
    <mergeCell ref="P145:R145"/>
    <mergeCell ref="A143:A145"/>
    <mergeCell ref="B143:B144"/>
    <mergeCell ref="C143:C144"/>
    <mergeCell ref="D143:D144"/>
    <mergeCell ref="E143:E144"/>
    <mergeCell ref="G143:G145"/>
    <mergeCell ref="H140:H142"/>
    <mergeCell ref="P140:R140"/>
    <mergeCell ref="S140:S142"/>
    <mergeCell ref="T140:T142"/>
    <mergeCell ref="P141:R141"/>
    <mergeCell ref="P142:R142"/>
    <mergeCell ref="A140:A142"/>
    <mergeCell ref="B140:B141"/>
    <mergeCell ref="C140:C141"/>
    <mergeCell ref="D140:D141"/>
    <mergeCell ref="E140:E141"/>
    <mergeCell ref="G140:G142"/>
    <mergeCell ref="H137:H139"/>
    <mergeCell ref="P137:R137"/>
    <mergeCell ref="S137:S139"/>
    <mergeCell ref="T137:T139"/>
    <mergeCell ref="P138:R138"/>
    <mergeCell ref="P139:R139"/>
    <mergeCell ref="A137:A139"/>
    <mergeCell ref="B137:B138"/>
    <mergeCell ref="C137:C138"/>
    <mergeCell ref="D137:D138"/>
    <mergeCell ref="E137:E138"/>
    <mergeCell ref="G137:G139"/>
    <mergeCell ref="H134:H136"/>
    <mergeCell ref="P134:R134"/>
    <mergeCell ref="S134:S136"/>
    <mergeCell ref="T134:T136"/>
    <mergeCell ref="P135:R135"/>
    <mergeCell ref="P136:R136"/>
    <mergeCell ref="A134:A136"/>
    <mergeCell ref="B134:B135"/>
    <mergeCell ref="C134:C135"/>
    <mergeCell ref="D134:D135"/>
    <mergeCell ref="E134:E135"/>
    <mergeCell ref="G134:G136"/>
    <mergeCell ref="H131:H133"/>
    <mergeCell ref="P131:R131"/>
    <mergeCell ref="S131:S133"/>
    <mergeCell ref="T131:T133"/>
    <mergeCell ref="P132:R132"/>
    <mergeCell ref="P133:R133"/>
    <mergeCell ref="A131:A133"/>
    <mergeCell ref="B131:B132"/>
    <mergeCell ref="C131:C132"/>
    <mergeCell ref="D131:D132"/>
    <mergeCell ref="E131:E132"/>
    <mergeCell ref="G131:G133"/>
    <mergeCell ref="H128:H130"/>
    <mergeCell ref="P128:R128"/>
    <mergeCell ref="S128:S130"/>
    <mergeCell ref="T128:T130"/>
    <mergeCell ref="P129:R129"/>
    <mergeCell ref="P130:R130"/>
    <mergeCell ref="A128:A130"/>
    <mergeCell ref="B128:B129"/>
    <mergeCell ref="C128:C129"/>
    <mergeCell ref="D128:D129"/>
    <mergeCell ref="E128:E129"/>
    <mergeCell ref="G128:G130"/>
    <mergeCell ref="H125:H127"/>
    <mergeCell ref="P125:R125"/>
    <mergeCell ref="S125:S127"/>
    <mergeCell ref="T125:T127"/>
    <mergeCell ref="P126:R126"/>
    <mergeCell ref="P127:R127"/>
    <mergeCell ref="A125:A127"/>
    <mergeCell ref="B125:B126"/>
    <mergeCell ref="C125:C126"/>
    <mergeCell ref="D125:D126"/>
    <mergeCell ref="E125:E126"/>
    <mergeCell ref="G125:G127"/>
    <mergeCell ref="H122:H124"/>
    <mergeCell ref="P122:R122"/>
    <mergeCell ref="S122:S124"/>
    <mergeCell ref="T122:T124"/>
    <mergeCell ref="P123:R123"/>
    <mergeCell ref="P124:R124"/>
    <mergeCell ref="A122:A124"/>
    <mergeCell ref="B122:B123"/>
    <mergeCell ref="C122:C123"/>
    <mergeCell ref="D122:D123"/>
    <mergeCell ref="E122:E123"/>
    <mergeCell ref="G122:G124"/>
    <mergeCell ref="H119:H121"/>
    <mergeCell ref="P119:R119"/>
    <mergeCell ref="S119:S121"/>
    <mergeCell ref="T119:T121"/>
    <mergeCell ref="P120:R120"/>
    <mergeCell ref="P121:R121"/>
    <mergeCell ref="A119:A121"/>
    <mergeCell ref="B119:B120"/>
    <mergeCell ref="C119:C120"/>
    <mergeCell ref="D119:D120"/>
    <mergeCell ref="E119:E120"/>
    <mergeCell ref="G119:G121"/>
    <mergeCell ref="H116:H118"/>
    <mergeCell ref="P116:R116"/>
    <mergeCell ref="S116:S118"/>
    <mergeCell ref="T116:T118"/>
    <mergeCell ref="P117:R117"/>
    <mergeCell ref="P118:R118"/>
    <mergeCell ref="A116:A118"/>
    <mergeCell ref="B116:B117"/>
    <mergeCell ref="C116:C117"/>
    <mergeCell ref="D116:D117"/>
    <mergeCell ref="E116:E117"/>
    <mergeCell ref="G116:G118"/>
    <mergeCell ref="H113:H115"/>
    <mergeCell ref="P113:R113"/>
    <mergeCell ref="S113:S115"/>
    <mergeCell ref="T113:T115"/>
    <mergeCell ref="P114:R114"/>
    <mergeCell ref="P115:R115"/>
    <mergeCell ref="A113:A115"/>
    <mergeCell ref="B113:B114"/>
    <mergeCell ref="C113:C114"/>
    <mergeCell ref="D113:D114"/>
    <mergeCell ref="E113:E114"/>
    <mergeCell ref="G113:G115"/>
    <mergeCell ref="H110:H112"/>
    <mergeCell ref="P110:R110"/>
    <mergeCell ref="S110:S112"/>
    <mergeCell ref="T110:T112"/>
    <mergeCell ref="P111:R111"/>
    <mergeCell ref="P112:R112"/>
    <mergeCell ref="A110:A112"/>
    <mergeCell ref="B110:B111"/>
    <mergeCell ref="C110:C111"/>
    <mergeCell ref="D110:D111"/>
    <mergeCell ref="E110:E111"/>
    <mergeCell ref="G110:G112"/>
    <mergeCell ref="H107:H109"/>
    <mergeCell ref="P107:R107"/>
    <mergeCell ref="S107:S109"/>
    <mergeCell ref="T107:T109"/>
    <mergeCell ref="P108:R108"/>
    <mergeCell ref="P109:R109"/>
    <mergeCell ref="A107:A109"/>
    <mergeCell ref="B107:B108"/>
    <mergeCell ref="C107:C108"/>
    <mergeCell ref="D107:D108"/>
    <mergeCell ref="E107:E108"/>
    <mergeCell ref="G107:G109"/>
    <mergeCell ref="H104:H106"/>
    <mergeCell ref="P104:R104"/>
    <mergeCell ref="S104:S106"/>
    <mergeCell ref="T104:T106"/>
    <mergeCell ref="P105:R105"/>
    <mergeCell ref="P106:R106"/>
    <mergeCell ref="A104:A106"/>
    <mergeCell ref="B104:B105"/>
    <mergeCell ref="C104:C105"/>
    <mergeCell ref="D104:D105"/>
    <mergeCell ref="E104:E105"/>
    <mergeCell ref="G104:G106"/>
    <mergeCell ref="H101:H103"/>
    <mergeCell ref="P101:R101"/>
    <mergeCell ref="S101:S103"/>
    <mergeCell ref="T101:T103"/>
    <mergeCell ref="P102:R102"/>
    <mergeCell ref="P103:R103"/>
    <mergeCell ref="A101:A103"/>
    <mergeCell ref="B101:B102"/>
    <mergeCell ref="C101:C102"/>
    <mergeCell ref="D101:D102"/>
    <mergeCell ref="E101:E102"/>
    <mergeCell ref="G101:G103"/>
    <mergeCell ref="H98:H100"/>
    <mergeCell ref="P98:R98"/>
    <mergeCell ref="S98:S100"/>
    <mergeCell ref="T98:T100"/>
    <mergeCell ref="P99:R99"/>
    <mergeCell ref="P100:R100"/>
    <mergeCell ref="A98:A100"/>
    <mergeCell ref="B98:B99"/>
    <mergeCell ref="C98:C99"/>
    <mergeCell ref="D98:D99"/>
    <mergeCell ref="E98:E99"/>
    <mergeCell ref="G98:G100"/>
    <mergeCell ref="H95:H97"/>
    <mergeCell ref="P95:R95"/>
    <mergeCell ref="S95:S97"/>
    <mergeCell ref="T95:T97"/>
    <mergeCell ref="P96:R96"/>
    <mergeCell ref="P97:R97"/>
    <mergeCell ref="A95:A97"/>
    <mergeCell ref="B95:B96"/>
    <mergeCell ref="C95:C96"/>
    <mergeCell ref="D95:D96"/>
    <mergeCell ref="E95:E96"/>
    <mergeCell ref="G95:G97"/>
    <mergeCell ref="H92:H94"/>
    <mergeCell ref="P92:R92"/>
    <mergeCell ref="S92:S94"/>
    <mergeCell ref="T92:T94"/>
    <mergeCell ref="P93:R93"/>
    <mergeCell ref="P94:R94"/>
    <mergeCell ref="A92:A94"/>
    <mergeCell ref="B92:B93"/>
    <mergeCell ref="C92:C93"/>
    <mergeCell ref="D92:D93"/>
    <mergeCell ref="E92:E93"/>
    <mergeCell ref="G92:G94"/>
    <mergeCell ref="H89:H91"/>
    <mergeCell ref="P89:R89"/>
    <mergeCell ref="S89:S91"/>
    <mergeCell ref="T89:T91"/>
    <mergeCell ref="P90:R90"/>
    <mergeCell ref="P91:R91"/>
    <mergeCell ref="A89:A91"/>
    <mergeCell ref="B89:B90"/>
    <mergeCell ref="C89:C90"/>
    <mergeCell ref="D89:D90"/>
    <mergeCell ref="E89:E90"/>
    <mergeCell ref="G89:G91"/>
    <mergeCell ref="H86:H88"/>
    <mergeCell ref="P86:R86"/>
    <mergeCell ref="S86:S88"/>
    <mergeCell ref="T86:T88"/>
    <mergeCell ref="P87:R87"/>
    <mergeCell ref="P88:R88"/>
    <mergeCell ref="A86:A88"/>
    <mergeCell ref="B86:B87"/>
    <mergeCell ref="C86:C87"/>
    <mergeCell ref="D86:D87"/>
    <mergeCell ref="E86:E87"/>
    <mergeCell ref="G86:G88"/>
    <mergeCell ref="H83:H85"/>
    <mergeCell ref="P83:R83"/>
    <mergeCell ref="S83:S85"/>
    <mergeCell ref="T83:T85"/>
    <mergeCell ref="P84:R84"/>
    <mergeCell ref="P85:R85"/>
    <mergeCell ref="A83:A85"/>
    <mergeCell ref="B83:B84"/>
    <mergeCell ref="C83:C84"/>
    <mergeCell ref="D83:D84"/>
    <mergeCell ref="E83:E84"/>
    <mergeCell ref="G83:G85"/>
    <mergeCell ref="H80:H82"/>
    <mergeCell ref="P80:R80"/>
    <mergeCell ref="S80:S82"/>
    <mergeCell ref="T80:T82"/>
    <mergeCell ref="P81:R81"/>
    <mergeCell ref="P82:R82"/>
    <mergeCell ref="A80:A82"/>
    <mergeCell ref="B80:B81"/>
    <mergeCell ref="C80:C81"/>
    <mergeCell ref="D80:D81"/>
    <mergeCell ref="E80:E81"/>
    <mergeCell ref="G80:G82"/>
    <mergeCell ref="H77:H79"/>
    <mergeCell ref="P77:R77"/>
    <mergeCell ref="S77:S79"/>
    <mergeCell ref="T77:T79"/>
    <mergeCell ref="P78:R78"/>
    <mergeCell ref="P79:R79"/>
    <mergeCell ref="A77:A79"/>
    <mergeCell ref="B77:B78"/>
    <mergeCell ref="C77:C78"/>
    <mergeCell ref="D77:D78"/>
    <mergeCell ref="E77:E78"/>
    <mergeCell ref="G77:G79"/>
    <mergeCell ref="H74:H76"/>
    <mergeCell ref="P74:R74"/>
    <mergeCell ref="S74:S76"/>
    <mergeCell ref="T74:T76"/>
    <mergeCell ref="P75:R75"/>
    <mergeCell ref="P76:R76"/>
    <mergeCell ref="A74:A76"/>
    <mergeCell ref="B74:B75"/>
    <mergeCell ref="C74:C75"/>
    <mergeCell ref="D74:D75"/>
    <mergeCell ref="E74:E75"/>
    <mergeCell ref="G74:G76"/>
    <mergeCell ref="H71:H73"/>
    <mergeCell ref="P71:R71"/>
    <mergeCell ref="S71:S73"/>
    <mergeCell ref="T71:T73"/>
    <mergeCell ref="P72:R72"/>
    <mergeCell ref="P73:R73"/>
    <mergeCell ref="A71:A73"/>
    <mergeCell ref="B71:B72"/>
    <mergeCell ref="C71:C72"/>
    <mergeCell ref="D71:D72"/>
    <mergeCell ref="E71:E72"/>
    <mergeCell ref="G71:G73"/>
    <mergeCell ref="H68:H70"/>
    <mergeCell ref="P68:R68"/>
    <mergeCell ref="S68:S70"/>
    <mergeCell ref="T68:T70"/>
    <mergeCell ref="P69:R69"/>
    <mergeCell ref="P70:R70"/>
    <mergeCell ref="A68:A70"/>
    <mergeCell ref="B68:B69"/>
    <mergeCell ref="C68:C69"/>
    <mergeCell ref="D68:D69"/>
    <mergeCell ref="E68:E69"/>
    <mergeCell ref="G68:G70"/>
    <mergeCell ref="H65:H67"/>
    <mergeCell ref="P65:R65"/>
    <mergeCell ref="S65:S67"/>
    <mergeCell ref="T65:T67"/>
    <mergeCell ref="P66:R66"/>
    <mergeCell ref="P67:R67"/>
    <mergeCell ref="A65:A67"/>
    <mergeCell ref="B65:B66"/>
    <mergeCell ref="C65:C66"/>
    <mergeCell ref="D65:D66"/>
    <mergeCell ref="E65:E66"/>
    <mergeCell ref="G65:G67"/>
    <mergeCell ref="H62:H64"/>
    <mergeCell ref="P62:R62"/>
    <mergeCell ref="S62:S64"/>
    <mergeCell ref="T62:T64"/>
    <mergeCell ref="P63:R63"/>
    <mergeCell ref="P64:R64"/>
    <mergeCell ref="A62:A64"/>
    <mergeCell ref="B62:B63"/>
    <mergeCell ref="C62:C63"/>
    <mergeCell ref="D62:D63"/>
    <mergeCell ref="E62:E63"/>
    <mergeCell ref="G62:G64"/>
    <mergeCell ref="H59:H61"/>
    <mergeCell ref="P59:R59"/>
    <mergeCell ref="S59:S61"/>
    <mergeCell ref="T59:T61"/>
    <mergeCell ref="P60:R60"/>
    <mergeCell ref="P61:R61"/>
    <mergeCell ref="A59:A61"/>
    <mergeCell ref="B59:B60"/>
    <mergeCell ref="C59:C60"/>
    <mergeCell ref="D59:D60"/>
    <mergeCell ref="E59:E60"/>
    <mergeCell ref="G59:G61"/>
    <mergeCell ref="H56:H58"/>
    <mergeCell ref="P56:R56"/>
    <mergeCell ref="S56:S58"/>
    <mergeCell ref="T56:T58"/>
    <mergeCell ref="P57:R57"/>
    <mergeCell ref="P58:R58"/>
    <mergeCell ref="A56:A58"/>
    <mergeCell ref="B56:B57"/>
    <mergeCell ref="C56:C57"/>
    <mergeCell ref="D56:D57"/>
    <mergeCell ref="E56:E57"/>
    <mergeCell ref="G56:G58"/>
    <mergeCell ref="H53:H55"/>
    <mergeCell ref="P53:R53"/>
    <mergeCell ref="S53:S55"/>
    <mergeCell ref="T53:T55"/>
    <mergeCell ref="P54:R54"/>
    <mergeCell ref="P55:R55"/>
    <mergeCell ref="A53:A55"/>
    <mergeCell ref="B53:B54"/>
    <mergeCell ref="C53:C54"/>
    <mergeCell ref="D53:D54"/>
    <mergeCell ref="E53:E54"/>
    <mergeCell ref="G53:G55"/>
    <mergeCell ref="H50:H52"/>
    <mergeCell ref="P50:R50"/>
    <mergeCell ref="S50:S52"/>
    <mergeCell ref="T50:T52"/>
    <mergeCell ref="P51:R51"/>
    <mergeCell ref="P52:R52"/>
    <mergeCell ref="A50:A52"/>
    <mergeCell ref="B50:B51"/>
    <mergeCell ref="C50:C51"/>
    <mergeCell ref="D50:D51"/>
    <mergeCell ref="E50:E51"/>
    <mergeCell ref="G50:G52"/>
    <mergeCell ref="H47:H49"/>
    <mergeCell ref="P47:R47"/>
    <mergeCell ref="S47:S49"/>
    <mergeCell ref="T47:T49"/>
    <mergeCell ref="P48:R48"/>
    <mergeCell ref="P49:R49"/>
    <mergeCell ref="A47:A49"/>
    <mergeCell ref="B47:B48"/>
    <mergeCell ref="C47:C48"/>
    <mergeCell ref="D47:D48"/>
    <mergeCell ref="E47:E48"/>
    <mergeCell ref="G47:G49"/>
    <mergeCell ref="H44:H46"/>
    <mergeCell ref="P44:R44"/>
    <mergeCell ref="S44:S46"/>
    <mergeCell ref="T44:T46"/>
    <mergeCell ref="P45:R45"/>
    <mergeCell ref="P46:R46"/>
    <mergeCell ref="A44:A46"/>
    <mergeCell ref="B44:B45"/>
    <mergeCell ref="C44:C45"/>
    <mergeCell ref="D44:D45"/>
    <mergeCell ref="E44:E45"/>
    <mergeCell ref="G44:G46"/>
    <mergeCell ref="H41:H43"/>
    <mergeCell ref="P41:R41"/>
    <mergeCell ref="S41:S43"/>
    <mergeCell ref="T41:T43"/>
    <mergeCell ref="P42:R42"/>
    <mergeCell ref="D43:F43"/>
    <mergeCell ref="P43:R43"/>
    <mergeCell ref="A41:A43"/>
    <mergeCell ref="B41:B42"/>
    <mergeCell ref="C41:C42"/>
    <mergeCell ref="D41:D42"/>
    <mergeCell ref="E41:E42"/>
    <mergeCell ref="G41:G43"/>
    <mergeCell ref="H38:H40"/>
    <mergeCell ref="P38:R38"/>
    <mergeCell ref="S38:S40"/>
    <mergeCell ref="T38:T40"/>
    <mergeCell ref="P39:R39"/>
    <mergeCell ref="D40:F40"/>
    <mergeCell ref="P40:R40"/>
    <mergeCell ref="A38:A40"/>
    <mergeCell ref="B38:B39"/>
    <mergeCell ref="C38:C39"/>
    <mergeCell ref="D38:D39"/>
    <mergeCell ref="E38:E39"/>
    <mergeCell ref="G38:G40"/>
    <mergeCell ref="H35:H37"/>
    <mergeCell ref="P35:R35"/>
    <mergeCell ref="S35:S37"/>
    <mergeCell ref="T35:T37"/>
    <mergeCell ref="P36:R36"/>
    <mergeCell ref="D37:F37"/>
    <mergeCell ref="P37:R37"/>
    <mergeCell ref="A35:A37"/>
    <mergeCell ref="B35:B36"/>
    <mergeCell ref="C35:C36"/>
    <mergeCell ref="D35:D36"/>
    <mergeCell ref="E35:E36"/>
    <mergeCell ref="G35:G37"/>
    <mergeCell ref="H32:H34"/>
    <mergeCell ref="P32:R32"/>
    <mergeCell ref="S32:S34"/>
    <mergeCell ref="T32:T34"/>
    <mergeCell ref="P33:R33"/>
    <mergeCell ref="D34:F34"/>
    <mergeCell ref="P34:R34"/>
    <mergeCell ref="A32:A34"/>
    <mergeCell ref="B32:B33"/>
    <mergeCell ref="C32:C33"/>
    <mergeCell ref="D32:D33"/>
    <mergeCell ref="E32:E33"/>
    <mergeCell ref="G32:G34"/>
    <mergeCell ref="A20:A22"/>
    <mergeCell ref="B20:B21"/>
    <mergeCell ref="C20:C21"/>
    <mergeCell ref="D20:D21"/>
    <mergeCell ref="E20:E21"/>
    <mergeCell ref="G20:G22"/>
    <mergeCell ref="H29:H31"/>
    <mergeCell ref="P29:R29"/>
    <mergeCell ref="S29:S31"/>
    <mergeCell ref="T29:T31"/>
    <mergeCell ref="P30:R30"/>
    <mergeCell ref="D31:F31"/>
    <mergeCell ref="P31:R31"/>
    <mergeCell ref="A29:A31"/>
    <mergeCell ref="B29:B30"/>
    <mergeCell ref="C29:C30"/>
    <mergeCell ref="D29:D30"/>
    <mergeCell ref="E29:E30"/>
    <mergeCell ref="G29:G31"/>
    <mergeCell ref="H26:H28"/>
    <mergeCell ref="P26:R26"/>
    <mergeCell ref="S26:S28"/>
    <mergeCell ref="T26:T28"/>
    <mergeCell ref="P27:R27"/>
    <mergeCell ref="D28:F28"/>
    <mergeCell ref="P28:R28"/>
    <mergeCell ref="A26:A28"/>
    <mergeCell ref="B26:B27"/>
    <mergeCell ref="C26:C27"/>
    <mergeCell ref="D26:D27"/>
    <mergeCell ref="E26:E27"/>
    <mergeCell ref="G26:G28"/>
    <mergeCell ref="S14:S16"/>
    <mergeCell ref="T14:T16"/>
    <mergeCell ref="P15:R15"/>
    <mergeCell ref="D16:F16"/>
    <mergeCell ref="P16:R16"/>
    <mergeCell ref="A14:A16"/>
    <mergeCell ref="B14:B15"/>
    <mergeCell ref="C14:C15"/>
    <mergeCell ref="D14:D15"/>
    <mergeCell ref="E14:E15"/>
    <mergeCell ref="G14:G16"/>
    <mergeCell ref="H14:H16"/>
    <mergeCell ref="H23:H25"/>
    <mergeCell ref="P23:R23"/>
    <mergeCell ref="S23:S25"/>
    <mergeCell ref="T23:T25"/>
    <mergeCell ref="P24:R24"/>
    <mergeCell ref="D25:F25"/>
    <mergeCell ref="P25:R25"/>
    <mergeCell ref="A23:A25"/>
    <mergeCell ref="B23:B24"/>
    <mergeCell ref="C23:C24"/>
    <mergeCell ref="D23:D24"/>
    <mergeCell ref="E23:E24"/>
    <mergeCell ref="G23:G25"/>
    <mergeCell ref="H20:H22"/>
    <mergeCell ref="P20:R20"/>
    <mergeCell ref="S20:S22"/>
    <mergeCell ref="T20:T22"/>
    <mergeCell ref="P21:R21"/>
    <mergeCell ref="D22:F22"/>
    <mergeCell ref="P22:R22"/>
    <mergeCell ref="D7:E7"/>
    <mergeCell ref="M7:P7"/>
    <mergeCell ref="A12:A13"/>
    <mergeCell ref="B12:C13"/>
    <mergeCell ref="D12:D13"/>
    <mergeCell ref="E12:E13"/>
    <mergeCell ref="F12:F13"/>
    <mergeCell ref="I12:J13"/>
    <mergeCell ref="K12:K13"/>
    <mergeCell ref="L12:R12"/>
    <mergeCell ref="A4:C4"/>
    <mergeCell ref="D4:R4"/>
    <mergeCell ref="D11:R11"/>
    <mergeCell ref="A11:C11"/>
    <mergeCell ref="A10:C10"/>
    <mergeCell ref="D10:R10"/>
    <mergeCell ref="A1:T3"/>
    <mergeCell ref="D5:E5"/>
    <mergeCell ref="M5:P5"/>
    <mergeCell ref="R5:R6"/>
    <mergeCell ref="S5:T6"/>
    <mergeCell ref="R7:R8"/>
    <mergeCell ref="S7:T8"/>
    <mergeCell ref="S12:T12"/>
    <mergeCell ref="L13:M13"/>
    <mergeCell ref="P13:R13"/>
    <mergeCell ref="S10:T11"/>
    <mergeCell ref="A9:Q9"/>
    <mergeCell ref="AK12:AQ12"/>
    <mergeCell ref="AW14:AW16"/>
    <mergeCell ref="AX14:AX16"/>
    <mergeCell ref="AY14:AY16"/>
    <mergeCell ref="AZ14:AZ16"/>
    <mergeCell ref="AW17:AW19"/>
    <mergeCell ref="AX17:AX19"/>
    <mergeCell ref="AY17:AY19"/>
    <mergeCell ref="AZ17:AZ19"/>
    <mergeCell ref="AW20:AW22"/>
    <mergeCell ref="AX20:AX22"/>
    <mergeCell ref="AY20:AY22"/>
    <mergeCell ref="AZ20:AZ22"/>
    <mergeCell ref="AW23:AW25"/>
    <mergeCell ref="AX23:AX25"/>
    <mergeCell ref="AY23:AY25"/>
    <mergeCell ref="AZ23:AZ25"/>
    <mergeCell ref="AW26:AW28"/>
    <mergeCell ref="AX26:AX28"/>
    <mergeCell ref="AY26:AY28"/>
    <mergeCell ref="AZ26:AZ28"/>
    <mergeCell ref="AW29:AW31"/>
    <mergeCell ref="AX29:AX31"/>
    <mergeCell ref="AY29:AY31"/>
    <mergeCell ref="AZ29:AZ31"/>
    <mergeCell ref="AW32:AW34"/>
    <mergeCell ref="AX32:AX34"/>
    <mergeCell ref="AY32:AY34"/>
    <mergeCell ref="AZ32:AZ34"/>
    <mergeCell ref="AW35:AW37"/>
    <mergeCell ref="AX35:AX37"/>
    <mergeCell ref="AY35:AY37"/>
    <mergeCell ref="AZ35:AZ37"/>
    <mergeCell ref="AW38:AW40"/>
    <mergeCell ref="AX38:AX40"/>
    <mergeCell ref="AY38:AY40"/>
    <mergeCell ref="AZ38:AZ40"/>
    <mergeCell ref="AW41:AW43"/>
    <mergeCell ref="AX41:AX43"/>
    <mergeCell ref="AY41:AY43"/>
    <mergeCell ref="AZ41:AZ43"/>
    <mergeCell ref="AW44:AW46"/>
    <mergeCell ref="AX44:AX46"/>
    <mergeCell ref="AY44:AY46"/>
    <mergeCell ref="AZ44:AZ46"/>
    <mergeCell ref="AW47:AW49"/>
    <mergeCell ref="AX47:AX49"/>
    <mergeCell ref="AY47:AY49"/>
    <mergeCell ref="AZ47:AZ49"/>
    <mergeCell ref="AW50:AW52"/>
    <mergeCell ref="AX50:AX52"/>
    <mergeCell ref="AY50:AY52"/>
    <mergeCell ref="AZ50:AZ52"/>
    <mergeCell ref="AW53:AW55"/>
    <mergeCell ref="AX53:AX55"/>
    <mergeCell ref="AY53:AY55"/>
    <mergeCell ref="AZ53:AZ55"/>
    <mergeCell ref="AW56:AW58"/>
    <mergeCell ref="AX56:AX58"/>
    <mergeCell ref="AY56:AY58"/>
    <mergeCell ref="AZ56:AZ58"/>
    <mergeCell ref="AW59:AW61"/>
    <mergeCell ref="AX59:AX61"/>
    <mergeCell ref="AY59:AY61"/>
    <mergeCell ref="AZ59:AZ61"/>
    <mergeCell ref="AW62:AW64"/>
    <mergeCell ref="AX62:AX64"/>
    <mergeCell ref="AY62:AY64"/>
    <mergeCell ref="AZ62:AZ64"/>
    <mergeCell ref="AW65:AW67"/>
    <mergeCell ref="AX65:AX67"/>
    <mergeCell ref="AY65:AY67"/>
    <mergeCell ref="AZ65:AZ67"/>
    <mergeCell ref="AW68:AW70"/>
    <mergeCell ref="AX68:AX70"/>
    <mergeCell ref="AY68:AY70"/>
    <mergeCell ref="AZ68:AZ70"/>
    <mergeCell ref="AW71:AW73"/>
    <mergeCell ref="AX71:AX73"/>
    <mergeCell ref="AY71:AY73"/>
    <mergeCell ref="AZ71:AZ73"/>
    <mergeCell ref="AW74:AW76"/>
    <mergeCell ref="AX74:AX76"/>
    <mergeCell ref="AY74:AY76"/>
    <mergeCell ref="AZ74:AZ76"/>
    <mergeCell ref="AW77:AW79"/>
    <mergeCell ref="AX77:AX79"/>
    <mergeCell ref="AY77:AY79"/>
    <mergeCell ref="AZ77:AZ79"/>
    <mergeCell ref="AW80:AW82"/>
    <mergeCell ref="AX80:AX82"/>
    <mergeCell ref="AY80:AY82"/>
    <mergeCell ref="AZ80:AZ82"/>
    <mergeCell ref="AW83:AW85"/>
    <mergeCell ref="AX83:AX85"/>
    <mergeCell ref="AY83:AY85"/>
    <mergeCell ref="AZ83:AZ85"/>
    <mergeCell ref="AW86:AW88"/>
    <mergeCell ref="AX86:AX88"/>
    <mergeCell ref="AY86:AY88"/>
    <mergeCell ref="AZ86:AZ88"/>
    <mergeCell ref="AW89:AW91"/>
    <mergeCell ref="AX89:AX91"/>
    <mergeCell ref="AY89:AY91"/>
    <mergeCell ref="AZ89:AZ91"/>
    <mergeCell ref="AW92:AW94"/>
    <mergeCell ref="AX92:AX94"/>
    <mergeCell ref="AY92:AY94"/>
    <mergeCell ref="AZ92:AZ94"/>
    <mergeCell ref="AW95:AW97"/>
    <mergeCell ref="AX95:AX97"/>
    <mergeCell ref="AY95:AY97"/>
    <mergeCell ref="AZ95:AZ97"/>
    <mergeCell ref="AW98:AW100"/>
    <mergeCell ref="AX98:AX100"/>
    <mergeCell ref="AY98:AY100"/>
    <mergeCell ref="AZ98:AZ100"/>
    <mergeCell ref="AW101:AW103"/>
    <mergeCell ref="AX101:AX103"/>
    <mergeCell ref="AY101:AY103"/>
    <mergeCell ref="AZ101:AZ103"/>
    <mergeCell ref="AW104:AW106"/>
    <mergeCell ref="AX104:AX106"/>
    <mergeCell ref="AY104:AY106"/>
    <mergeCell ref="AZ104:AZ106"/>
    <mergeCell ref="AW107:AW109"/>
    <mergeCell ref="AX107:AX109"/>
    <mergeCell ref="AY107:AY109"/>
    <mergeCell ref="AZ107:AZ109"/>
    <mergeCell ref="AW110:AW112"/>
    <mergeCell ref="AX110:AX112"/>
    <mergeCell ref="AY110:AY112"/>
    <mergeCell ref="AZ110:AZ112"/>
    <mergeCell ref="AW113:AW115"/>
    <mergeCell ref="AX113:AX115"/>
    <mergeCell ref="AY113:AY115"/>
    <mergeCell ref="AZ113:AZ115"/>
    <mergeCell ref="AW116:AW118"/>
    <mergeCell ref="AX116:AX118"/>
    <mergeCell ref="AY116:AY118"/>
    <mergeCell ref="AZ116:AZ118"/>
    <mergeCell ref="AW119:AW121"/>
    <mergeCell ref="AX119:AX121"/>
    <mergeCell ref="AY119:AY121"/>
    <mergeCell ref="AZ119:AZ121"/>
    <mergeCell ref="AW122:AW124"/>
    <mergeCell ref="AX122:AX124"/>
    <mergeCell ref="AY122:AY124"/>
    <mergeCell ref="AZ122:AZ124"/>
    <mergeCell ref="AW125:AW127"/>
    <mergeCell ref="AX125:AX127"/>
    <mergeCell ref="AY125:AY127"/>
    <mergeCell ref="AZ125:AZ127"/>
    <mergeCell ref="AW128:AW130"/>
    <mergeCell ref="AX128:AX130"/>
    <mergeCell ref="AY128:AY130"/>
    <mergeCell ref="AZ128:AZ130"/>
    <mergeCell ref="AW131:AW133"/>
    <mergeCell ref="AX131:AX133"/>
    <mergeCell ref="AY131:AY133"/>
    <mergeCell ref="AZ131:AZ133"/>
    <mergeCell ref="AW134:AW136"/>
    <mergeCell ref="AX134:AX136"/>
    <mergeCell ref="AY134:AY136"/>
    <mergeCell ref="AZ134:AZ136"/>
    <mergeCell ref="AW137:AW139"/>
    <mergeCell ref="AX137:AX139"/>
    <mergeCell ref="AY137:AY139"/>
    <mergeCell ref="AZ137:AZ139"/>
    <mergeCell ref="AW140:AW142"/>
    <mergeCell ref="AX140:AX142"/>
    <mergeCell ref="AY140:AY142"/>
    <mergeCell ref="AZ140:AZ142"/>
    <mergeCell ref="AW143:AW145"/>
    <mergeCell ref="AX143:AX145"/>
    <mergeCell ref="AY143:AY145"/>
    <mergeCell ref="AZ143:AZ145"/>
    <mergeCell ref="AW146:AW148"/>
    <mergeCell ref="AX146:AX148"/>
    <mergeCell ref="AY146:AY148"/>
    <mergeCell ref="AZ146:AZ148"/>
    <mergeCell ref="AW149:AW151"/>
    <mergeCell ref="AX149:AX151"/>
    <mergeCell ref="AY149:AY151"/>
    <mergeCell ref="AZ149:AZ151"/>
    <mergeCell ref="AW152:AW154"/>
    <mergeCell ref="AX152:AX154"/>
    <mergeCell ref="AY152:AY154"/>
    <mergeCell ref="AZ152:AZ154"/>
    <mergeCell ref="AW155:AW157"/>
    <mergeCell ref="AX155:AX157"/>
    <mergeCell ref="AY155:AY157"/>
    <mergeCell ref="AZ155:AZ157"/>
    <mergeCell ref="AW158:AW160"/>
    <mergeCell ref="AX158:AX160"/>
    <mergeCell ref="AY158:AY160"/>
    <mergeCell ref="AZ158:AZ160"/>
    <mergeCell ref="AW161:AW163"/>
    <mergeCell ref="AX161:AX163"/>
    <mergeCell ref="AY161:AY163"/>
    <mergeCell ref="AZ161:AZ163"/>
    <mergeCell ref="AW164:AW166"/>
    <mergeCell ref="AX164:AX166"/>
    <mergeCell ref="AY164:AY166"/>
    <mergeCell ref="AZ164:AZ166"/>
    <mergeCell ref="AW167:AW169"/>
    <mergeCell ref="AX167:AX169"/>
    <mergeCell ref="AY167:AY169"/>
    <mergeCell ref="AZ167:AZ169"/>
    <mergeCell ref="AW170:AW172"/>
    <mergeCell ref="AX170:AX172"/>
    <mergeCell ref="AY170:AY172"/>
    <mergeCell ref="AZ170:AZ172"/>
    <mergeCell ref="AW173:AW175"/>
    <mergeCell ref="AX173:AX175"/>
    <mergeCell ref="AY173:AY175"/>
    <mergeCell ref="AZ173:AZ175"/>
    <mergeCell ref="AW176:AW178"/>
    <mergeCell ref="AX176:AX178"/>
    <mergeCell ref="AY176:AY178"/>
    <mergeCell ref="AZ176:AZ178"/>
    <mergeCell ref="AW179:AW181"/>
    <mergeCell ref="AX179:AX181"/>
    <mergeCell ref="AY179:AY181"/>
    <mergeCell ref="AZ179:AZ181"/>
    <mergeCell ref="AW182:AW184"/>
    <mergeCell ref="AX182:AX184"/>
    <mergeCell ref="AY182:AY184"/>
    <mergeCell ref="AZ182:AZ184"/>
    <mergeCell ref="AW185:AW187"/>
    <mergeCell ref="AX185:AX187"/>
    <mergeCell ref="AY185:AY187"/>
    <mergeCell ref="AZ185:AZ187"/>
    <mergeCell ref="AW188:AW190"/>
    <mergeCell ref="AX188:AX190"/>
    <mergeCell ref="AY188:AY190"/>
    <mergeCell ref="AZ188:AZ190"/>
    <mergeCell ref="AW191:AW193"/>
    <mergeCell ref="AX191:AX193"/>
    <mergeCell ref="AY191:AY193"/>
    <mergeCell ref="AZ191:AZ193"/>
    <mergeCell ref="AW194:AW196"/>
    <mergeCell ref="AX194:AX196"/>
    <mergeCell ref="AY194:AY196"/>
    <mergeCell ref="AZ194:AZ196"/>
    <mergeCell ref="AW197:AW199"/>
    <mergeCell ref="AX197:AX199"/>
    <mergeCell ref="AY197:AY199"/>
    <mergeCell ref="AZ197:AZ199"/>
    <mergeCell ref="AW200:AW202"/>
    <mergeCell ref="AX200:AX202"/>
    <mergeCell ref="AY200:AY202"/>
    <mergeCell ref="AZ200:AZ202"/>
    <mergeCell ref="AW203:AW205"/>
    <mergeCell ref="AX203:AX205"/>
    <mergeCell ref="AY203:AY205"/>
    <mergeCell ref="AZ203:AZ205"/>
    <mergeCell ref="AW206:AW208"/>
    <mergeCell ref="AX206:AX208"/>
    <mergeCell ref="AY206:AY208"/>
    <mergeCell ref="AZ206:AZ208"/>
    <mergeCell ref="AW209:AW211"/>
    <mergeCell ref="AX209:AX211"/>
    <mergeCell ref="AY209:AY211"/>
    <mergeCell ref="AZ209:AZ211"/>
    <mergeCell ref="AW212:AW214"/>
    <mergeCell ref="AX212:AX214"/>
    <mergeCell ref="AY212:AY214"/>
    <mergeCell ref="AZ212:AZ214"/>
    <mergeCell ref="AW215:AW217"/>
    <mergeCell ref="AX215:AX217"/>
    <mergeCell ref="AY215:AY217"/>
    <mergeCell ref="AZ215:AZ217"/>
    <mergeCell ref="AW218:AW220"/>
    <mergeCell ref="AX218:AX220"/>
    <mergeCell ref="AY218:AY220"/>
    <mergeCell ref="AZ218:AZ220"/>
    <mergeCell ref="AW221:AW223"/>
    <mergeCell ref="AX221:AX223"/>
    <mergeCell ref="AY221:AY223"/>
    <mergeCell ref="AZ221:AZ223"/>
    <mergeCell ref="AW224:AW226"/>
    <mergeCell ref="AX224:AX226"/>
    <mergeCell ref="AY224:AY226"/>
    <mergeCell ref="AZ224:AZ226"/>
    <mergeCell ref="AW227:AW229"/>
    <mergeCell ref="AX227:AX229"/>
    <mergeCell ref="AY227:AY229"/>
    <mergeCell ref="AZ227:AZ229"/>
    <mergeCell ref="AW230:AW232"/>
    <mergeCell ref="AX230:AX232"/>
    <mergeCell ref="AY230:AY232"/>
    <mergeCell ref="AZ230:AZ232"/>
    <mergeCell ref="AW233:AW235"/>
    <mergeCell ref="AX233:AX235"/>
    <mergeCell ref="AY233:AY235"/>
    <mergeCell ref="AZ233:AZ235"/>
    <mergeCell ref="AW236:AW238"/>
    <mergeCell ref="AX236:AX238"/>
    <mergeCell ref="AY236:AY238"/>
    <mergeCell ref="AZ236:AZ238"/>
    <mergeCell ref="AW239:AW241"/>
    <mergeCell ref="AX239:AX241"/>
    <mergeCell ref="AY239:AY241"/>
    <mergeCell ref="AZ239:AZ241"/>
    <mergeCell ref="AW242:AW244"/>
    <mergeCell ref="AX242:AX244"/>
    <mergeCell ref="AY242:AY244"/>
    <mergeCell ref="AZ242:AZ244"/>
    <mergeCell ref="AW245:AW247"/>
    <mergeCell ref="AX245:AX247"/>
    <mergeCell ref="AY245:AY247"/>
    <mergeCell ref="AZ245:AZ247"/>
    <mergeCell ref="AW248:AW250"/>
    <mergeCell ref="AX248:AX250"/>
    <mergeCell ref="AY248:AY250"/>
    <mergeCell ref="AZ248:AZ250"/>
    <mergeCell ref="AW251:AW253"/>
    <mergeCell ref="AX251:AX253"/>
    <mergeCell ref="AY251:AY253"/>
    <mergeCell ref="AZ251:AZ253"/>
    <mergeCell ref="AW254:AW256"/>
    <mergeCell ref="AX254:AX256"/>
    <mergeCell ref="AY254:AY256"/>
    <mergeCell ref="AZ254:AZ256"/>
    <mergeCell ref="AW257:AW259"/>
    <mergeCell ref="AX257:AX259"/>
    <mergeCell ref="AY257:AY259"/>
    <mergeCell ref="AZ257:AZ259"/>
    <mergeCell ref="AW260:AW262"/>
    <mergeCell ref="AX260:AX262"/>
    <mergeCell ref="AY260:AY262"/>
    <mergeCell ref="AZ260:AZ262"/>
    <mergeCell ref="AW263:AW265"/>
    <mergeCell ref="AX263:AX265"/>
    <mergeCell ref="AY263:AY265"/>
    <mergeCell ref="AZ263:AZ265"/>
    <mergeCell ref="AW266:AW268"/>
    <mergeCell ref="AX266:AX268"/>
    <mergeCell ref="AY266:AY268"/>
    <mergeCell ref="AZ266:AZ268"/>
    <mergeCell ref="AW269:AW271"/>
    <mergeCell ref="AX269:AX271"/>
    <mergeCell ref="AY269:AY271"/>
    <mergeCell ref="AZ269:AZ271"/>
    <mergeCell ref="AW272:AW274"/>
    <mergeCell ref="AX272:AX274"/>
    <mergeCell ref="AY272:AY274"/>
    <mergeCell ref="AZ272:AZ274"/>
    <mergeCell ref="AW275:AW277"/>
    <mergeCell ref="AX275:AX277"/>
    <mergeCell ref="AY275:AY277"/>
    <mergeCell ref="AZ275:AZ277"/>
    <mergeCell ref="AW278:AW280"/>
    <mergeCell ref="AX278:AX280"/>
    <mergeCell ref="AY278:AY280"/>
    <mergeCell ref="AZ278:AZ280"/>
    <mergeCell ref="AW281:AW283"/>
    <mergeCell ref="AX281:AX283"/>
    <mergeCell ref="AY281:AY283"/>
    <mergeCell ref="AZ281:AZ283"/>
    <mergeCell ref="AW284:AW286"/>
    <mergeCell ref="AX284:AX286"/>
    <mergeCell ref="AY284:AY286"/>
    <mergeCell ref="AZ284:AZ286"/>
    <mergeCell ref="AW287:AW289"/>
    <mergeCell ref="AX287:AX289"/>
    <mergeCell ref="AY287:AY289"/>
    <mergeCell ref="AZ287:AZ289"/>
    <mergeCell ref="AW290:AW292"/>
    <mergeCell ref="AX290:AX292"/>
    <mergeCell ref="AY290:AY292"/>
    <mergeCell ref="AZ290:AZ292"/>
    <mergeCell ref="AW293:AW295"/>
    <mergeCell ref="AX293:AX295"/>
    <mergeCell ref="AY293:AY295"/>
    <mergeCell ref="AZ293:AZ295"/>
    <mergeCell ref="AW296:AW298"/>
    <mergeCell ref="AX296:AX298"/>
    <mergeCell ref="AY296:AY298"/>
    <mergeCell ref="AZ296:AZ298"/>
    <mergeCell ref="AW299:AW301"/>
    <mergeCell ref="AX299:AX301"/>
    <mergeCell ref="AY299:AY301"/>
    <mergeCell ref="AZ299:AZ301"/>
    <mergeCell ref="AW302:AW304"/>
    <mergeCell ref="AX302:AX304"/>
    <mergeCell ref="AY302:AY304"/>
    <mergeCell ref="AZ302:AZ304"/>
    <mergeCell ref="AW305:AW307"/>
    <mergeCell ref="AX305:AX307"/>
    <mergeCell ref="AY305:AY307"/>
    <mergeCell ref="AZ305:AZ307"/>
    <mergeCell ref="AW308:AW310"/>
    <mergeCell ref="AX308:AX310"/>
    <mergeCell ref="AY308:AY310"/>
    <mergeCell ref="AZ308:AZ310"/>
    <mergeCell ref="AW311:AW313"/>
    <mergeCell ref="AX311:AX313"/>
    <mergeCell ref="AY311:AY313"/>
    <mergeCell ref="AZ311:AZ313"/>
    <mergeCell ref="AW314:AW316"/>
    <mergeCell ref="AX314:AX316"/>
    <mergeCell ref="AY314:AY316"/>
    <mergeCell ref="AZ314:AZ316"/>
    <mergeCell ref="AW317:AW319"/>
    <mergeCell ref="AX317:AX319"/>
    <mergeCell ref="AY317:AY319"/>
    <mergeCell ref="AZ317:AZ319"/>
    <mergeCell ref="AW320:AW322"/>
    <mergeCell ref="AX320:AX322"/>
    <mergeCell ref="AY320:AY322"/>
    <mergeCell ref="AZ320:AZ322"/>
    <mergeCell ref="AW323:AW325"/>
    <mergeCell ref="AX323:AX325"/>
    <mergeCell ref="AY323:AY325"/>
    <mergeCell ref="AZ323:AZ325"/>
    <mergeCell ref="AW326:AW328"/>
    <mergeCell ref="AX326:AX328"/>
    <mergeCell ref="AY326:AY328"/>
    <mergeCell ref="AZ326:AZ328"/>
    <mergeCell ref="AW329:AW331"/>
    <mergeCell ref="AX329:AX331"/>
    <mergeCell ref="AY329:AY331"/>
    <mergeCell ref="AZ329:AZ331"/>
    <mergeCell ref="AW332:AW334"/>
    <mergeCell ref="AX332:AX334"/>
    <mergeCell ref="AY332:AY334"/>
    <mergeCell ref="AZ332:AZ334"/>
    <mergeCell ref="AW335:AW337"/>
    <mergeCell ref="AX335:AX337"/>
    <mergeCell ref="AY335:AY337"/>
    <mergeCell ref="AZ335:AZ337"/>
    <mergeCell ref="AW338:AW340"/>
    <mergeCell ref="AX338:AX340"/>
    <mergeCell ref="AY338:AY340"/>
    <mergeCell ref="AZ338:AZ340"/>
    <mergeCell ref="AW341:AW343"/>
    <mergeCell ref="AX341:AX343"/>
    <mergeCell ref="AY341:AY343"/>
    <mergeCell ref="AZ341:AZ343"/>
    <mergeCell ref="AW344:AW346"/>
    <mergeCell ref="AX344:AX346"/>
    <mergeCell ref="AY344:AY346"/>
    <mergeCell ref="AZ344:AZ346"/>
    <mergeCell ref="AW347:AW349"/>
    <mergeCell ref="AX347:AX349"/>
    <mergeCell ref="AY347:AY349"/>
    <mergeCell ref="AZ347:AZ349"/>
    <mergeCell ref="AW350:AW352"/>
    <mergeCell ref="AX350:AX352"/>
    <mergeCell ref="AY350:AY352"/>
    <mergeCell ref="AZ350:AZ352"/>
    <mergeCell ref="AW353:AW355"/>
    <mergeCell ref="AX353:AX355"/>
    <mergeCell ref="AY353:AY355"/>
    <mergeCell ref="AZ353:AZ355"/>
    <mergeCell ref="AW356:AW358"/>
    <mergeCell ref="AX356:AX358"/>
    <mergeCell ref="AY356:AY358"/>
    <mergeCell ref="AZ356:AZ358"/>
    <mergeCell ref="AW359:AW361"/>
    <mergeCell ref="AX359:AX361"/>
    <mergeCell ref="AY359:AY361"/>
    <mergeCell ref="AZ359:AZ361"/>
    <mergeCell ref="AW362:AW364"/>
    <mergeCell ref="AX362:AX364"/>
    <mergeCell ref="AY362:AY364"/>
    <mergeCell ref="AZ362:AZ364"/>
    <mergeCell ref="AW365:AW367"/>
    <mergeCell ref="AX365:AX367"/>
    <mergeCell ref="AY365:AY367"/>
    <mergeCell ref="AZ365:AZ367"/>
    <mergeCell ref="AW368:AW370"/>
    <mergeCell ref="AX368:AX370"/>
    <mergeCell ref="AY368:AY370"/>
    <mergeCell ref="AZ368:AZ370"/>
    <mergeCell ref="AW371:AW373"/>
    <mergeCell ref="AX371:AX373"/>
    <mergeCell ref="AY371:AY373"/>
    <mergeCell ref="AZ371:AZ373"/>
    <mergeCell ref="AW374:AW376"/>
    <mergeCell ref="AX374:AX376"/>
    <mergeCell ref="AY374:AY376"/>
    <mergeCell ref="AZ374:AZ376"/>
    <mergeCell ref="AW377:AW379"/>
    <mergeCell ref="AX377:AX379"/>
    <mergeCell ref="AY377:AY379"/>
    <mergeCell ref="AZ377:AZ379"/>
    <mergeCell ref="AW380:AW382"/>
    <mergeCell ref="AX380:AX382"/>
    <mergeCell ref="AY380:AY382"/>
    <mergeCell ref="AZ380:AZ382"/>
    <mergeCell ref="AW383:AW385"/>
    <mergeCell ref="AX383:AX385"/>
    <mergeCell ref="AY383:AY385"/>
    <mergeCell ref="AZ383:AZ385"/>
    <mergeCell ref="AW386:AW388"/>
    <mergeCell ref="AX386:AX388"/>
    <mergeCell ref="AY386:AY388"/>
    <mergeCell ref="AZ386:AZ388"/>
    <mergeCell ref="AW389:AW391"/>
    <mergeCell ref="AX389:AX391"/>
    <mergeCell ref="AY389:AY391"/>
    <mergeCell ref="AZ389:AZ391"/>
    <mergeCell ref="AW392:AW394"/>
    <mergeCell ref="AX392:AX394"/>
    <mergeCell ref="AY392:AY394"/>
    <mergeCell ref="AZ392:AZ394"/>
    <mergeCell ref="AW395:AW397"/>
    <mergeCell ref="AX395:AX397"/>
    <mergeCell ref="AY395:AY397"/>
    <mergeCell ref="AZ395:AZ397"/>
    <mergeCell ref="AW398:AW400"/>
    <mergeCell ref="AX398:AX400"/>
    <mergeCell ref="AY398:AY400"/>
    <mergeCell ref="AZ398:AZ400"/>
    <mergeCell ref="AW401:AW403"/>
    <mergeCell ref="AX401:AX403"/>
    <mergeCell ref="AY401:AY403"/>
    <mergeCell ref="AZ401:AZ403"/>
    <mergeCell ref="AW404:AW406"/>
    <mergeCell ref="AX404:AX406"/>
    <mergeCell ref="AY404:AY406"/>
    <mergeCell ref="AZ404:AZ406"/>
    <mergeCell ref="AW407:AW409"/>
    <mergeCell ref="AX407:AX409"/>
    <mergeCell ref="AY407:AY409"/>
    <mergeCell ref="AZ407:AZ409"/>
    <mergeCell ref="AW410:AW412"/>
    <mergeCell ref="AX410:AX412"/>
    <mergeCell ref="AY410:AY412"/>
    <mergeCell ref="AZ410:AZ412"/>
    <mergeCell ref="AW413:AW415"/>
    <mergeCell ref="AX413:AX415"/>
    <mergeCell ref="AY413:AY415"/>
    <mergeCell ref="AZ413:AZ415"/>
    <mergeCell ref="AW416:AW418"/>
    <mergeCell ref="AX416:AX418"/>
    <mergeCell ref="AY416:AY418"/>
    <mergeCell ref="AZ416:AZ418"/>
    <mergeCell ref="AW419:AW421"/>
    <mergeCell ref="AX419:AX421"/>
    <mergeCell ref="AY419:AY421"/>
    <mergeCell ref="AZ419:AZ421"/>
    <mergeCell ref="AW422:AW424"/>
    <mergeCell ref="AX422:AX424"/>
    <mergeCell ref="AY422:AY424"/>
    <mergeCell ref="AZ422:AZ424"/>
    <mergeCell ref="AW425:AW427"/>
    <mergeCell ref="AX425:AX427"/>
    <mergeCell ref="AY425:AY427"/>
    <mergeCell ref="AZ425:AZ427"/>
    <mergeCell ref="AW428:AW430"/>
    <mergeCell ref="AX428:AX430"/>
    <mergeCell ref="AY428:AY430"/>
    <mergeCell ref="AZ428:AZ430"/>
    <mergeCell ref="AZ455:AZ457"/>
    <mergeCell ref="AW458:AW460"/>
    <mergeCell ref="AX458:AX460"/>
    <mergeCell ref="AY458:AY460"/>
    <mergeCell ref="AZ458:AZ460"/>
    <mergeCell ref="AW431:AW433"/>
    <mergeCell ref="AX431:AX433"/>
    <mergeCell ref="AY431:AY433"/>
    <mergeCell ref="AZ431:AZ433"/>
    <mergeCell ref="AW434:AW436"/>
    <mergeCell ref="AX434:AX436"/>
    <mergeCell ref="AY434:AY436"/>
    <mergeCell ref="AZ434:AZ436"/>
    <mergeCell ref="AW437:AW439"/>
    <mergeCell ref="AX437:AX439"/>
    <mergeCell ref="AY437:AY439"/>
    <mergeCell ref="AZ437:AZ439"/>
    <mergeCell ref="AW440:AW442"/>
    <mergeCell ref="AX440:AX442"/>
    <mergeCell ref="AY440:AY442"/>
    <mergeCell ref="AZ440:AZ442"/>
    <mergeCell ref="AW443:AW445"/>
    <mergeCell ref="AX443:AX445"/>
    <mergeCell ref="AY443:AY445"/>
    <mergeCell ref="AZ443:AZ445"/>
    <mergeCell ref="X59:X61"/>
    <mergeCell ref="X12:AC12"/>
    <mergeCell ref="X62:X64"/>
    <mergeCell ref="X65:X67"/>
    <mergeCell ref="X68:X70"/>
    <mergeCell ref="X71:X73"/>
    <mergeCell ref="X74:X76"/>
    <mergeCell ref="X77:X79"/>
    <mergeCell ref="X80:X82"/>
    <mergeCell ref="X83:X85"/>
    <mergeCell ref="X86:X88"/>
    <mergeCell ref="X89:X91"/>
    <mergeCell ref="X92:X94"/>
    <mergeCell ref="AW461:AW463"/>
    <mergeCell ref="AX461:AX463"/>
    <mergeCell ref="AY461:AY463"/>
    <mergeCell ref="AZ461:AZ463"/>
    <mergeCell ref="AW446:AW448"/>
    <mergeCell ref="AX446:AX448"/>
    <mergeCell ref="AY446:AY448"/>
    <mergeCell ref="AZ446:AZ448"/>
    <mergeCell ref="AW449:AW451"/>
    <mergeCell ref="AX449:AX451"/>
    <mergeCell ref="AY449:AY451"/>
    <mergeCell ref="AZ449:AZ451"/>
    <mergeCell ref="AW452:AW454"/>
    <mergeCell ref="AX452:AX454"/>
    <mergeCell ref="AY452:AY454"/>
    <mergeCell ref="AZ452:AZ454"/>
    <mergeCell ref="AW455:AW457"/>
    <mergeCell ref="AX455:AX457"/>
    <mergeCell ref="AY455:AY457"/>
    <mergeCell ref="H17:H19"/>
    <mergeCell ref="P17:R17"/>
    <mergeCell ref="S17:S19"/>
    <mergeCell ref="T17:T19"/>
    <mergeCell ref="P18:R18"/>
    <mergeCell ref="D19:F19"/>
    <mergeCell ref="P19:R19"/>
    <mergeCell ref="A17:A19"/>
    <mergeCell ref="B17:B18"/>
    <mergeCell ref="C17:C18"/>
    <mergeCell ref="D17:D18"/>
    <mergeCell ref="E17:E18"/>
    <mergeCell ref="G17:G19"/>
    <mergeCell ref="P14:R14"/>
    <mergeCell ref="X95:X97"/>
    <mergeCell ref="X98:X100"/>
    <mergeCell ref="X101:X103"/>
    <mergeCell ref="X14:X16"/>
    <mergeCell ref="X17:X19"/>
    <mergeCell ref="X20:X22"/>
    <mergeCell ref="X23:X25"/>
    <mergeCell ref="X26:X28"/>
    <mergeCell ref="X29:X31"/>
    <mergeCell ref="X32:X34"/>
    <mergeCell ref="X35:X37"/>
    <mergeCell ref="X38:X40"/>
    <mergeCell ref="X41:X43"/>
    <mergeCell ref="X44:X46"/>
    <mergeCell ref="X47:X49"/>
    <mergeCell ref="X50:X52"/>
    <mergeCell ref="X53:X55"/>
    <mergeCell ref="X56:X58"/>
    <mergeCell ref="X104:X106"/>
    <mergeCell ref="X107:X109"/>
    <mergeCell ref="X110:X112"/>
    <mergeCell ref="X113:X115"/>
    <mergeCell ref="X116:X118"/>
    <mergeCell ref="X119:X121"/>
    <mergeCell ref="X122:X124"/>
    <mergeCell ref="X125:X127"/>
    <mergeCell ref="X128:X130"/>
    <mergeCell ref="X131:X133"/>
    <mergeCell ref="X134:X136"/>
    <mergeCell ref="X137:X139"/>
    <mergeCell ref="X140:X142"/>
    <mergeCell ref="X143:X145"/>
    <mergeCell ref="X146:X148"/>
    <mergeCell ref="X149:X151"/>
    <mergeCell ref="X152:X154"/>
    <mergeCell ref="X155:X157"/>
    <mergeCell ref="X158:X160"/>
    <mergeCell ref="X161:X163"/>
    <mergeCell ref="X164:X166"/>
    <mergeCell ref="X167:X169"/>
    <mergeCell ref="X170:X172"/>
    <mergeCell ref="X173:X175"/>
    <mergeCell ref="X176:X178"/>
    <mergeCell ref="X179:X181"/>
    <mergeCell ref="X182:X184"/>
    <mergeCell ref="X185:X187"/>
    <mergeCell ref="X188:X190"/>
    <mergeCell ref="X191:X193"/>
    <mergeCell ref="X194:X196"/>
    <mergeCell ref="X197:X199"/>
    <mergeCell ref="X200:X202"/>
    <mergeCell ref="X203:X205"/>
    <mergeCell ref="X206:X208"/>
    <mergeCell ref="X209:X211"/>
    <mergeCell ref="X212:X214"/>
    <mergeCell ref="X215:X217"/>
    <mergeCell ref="X218:X220"/>
    <mergeCell ref="X221:X223"/>
    <mergeCell ref="X224:X226"/>
    <mergeCell ref="X227:X229"/>
    <mergeCell ref="X230:X232"/>
    <mergeCell ref="X233:X235"/>
    <mergeCell ref="X236:X238"/>
    <mergeCell ref="X239:X241"/>
    <mergeCell ref="X242:X244"/>
    <mergeCell ref="X245:X247"/>
    <mergeCell ref="X248:X250"/>
    <mergeCell ref="X251:X253"/>
    <mergeCell ref="X254:X256"/>
    <mergeCell ref="X257:X259"/>
    <mergeCell ref="X260:X262"/>
    <mergeCell ref="X263:X265"/>
    <mergeCell ref="X266:X268"/>
    <mergeCell ref="X269:X271"/>
    <mergeCell ref="X272:X274"/>
    <mergeCell ref="X275:X277"/>
    <mergeCell ref="X278:X280"/>
    <mergeCell ref="X281:X283"/>
    <mergeCell ref="X284:X286"/>
    <mergeCell ref="X287:X289"/>
    <mergeCell ref="X290:X292"/>
    <mergeCell ref="X293:X295"/>
    <mergeCell ref="X296:X298"/>
    <mergeCell ref="X299:X301"/>
    <mergeCell ref="X302:X304"/>
    <mergeCell ref="X305:X307"/>
    <mergeCell ref="X308:X310"/>
    <mergeCell ref="X311:X313"/>
    <mergeCell ref="X314:X316"/>
    <mergeCell ref="X317:X319"/>
    <mergeCell ref="X320:X322"/>
    <mergeCell ref="X323:X325"/>
    <mergeCell ref="X326:X328"/>
    <mergeCell ref="X329:X331"/>
    <mergeCell ref="X332:X334"/>
    <mergeCell ref="X335:X337"/>
    <mergeCell ref="X338:X340"/>
    <mergeCell ref="X341:X343"/>
    <mergeCell ref="X344:X346"/>
    <mergeCell ref="X347:X349"/>
    <mergeCell ref="X350:X352"/>
    <mergeCell ref="X353:X355"/>
    <mergeCell ref="X356:X358"/>
    <mergeCell ref="X359:X361"/>
    <mergeCell ref="X362:X364"/>
    <mergeCell ref="X365:X367"/>
    <mergeCell ref="X368:X370"/>
    <mergeCell ref="X371:X373"/>
    <mergeCell ref="X374:X376"/>
    <mergeCell ref="X377:X379"/>
    <mergeCell ref="X380:X382"/>
    <mergeCell ref="X383:X385"/>
    <mergeCell ref="X386:X388"/>
    <mergeCell ref="X389:X391"/>
    <mergeCell ref="X392:X394"/>
    <mergeCell ref="X395:X397"/>
    <mergeCell ref="X398:X400"/>
    <mergeCell ref="X401:X403"/>
    <mergeCell ref="X404:X406"/>
    <mergeCell ref="X407:X409"/>
    <mergeCell ref="X410:X412"/>
    <mergeCell ref="X413:X415"/>
    <mergeCell ref="X416:X418"/>
    <mergeCell ref="X419:X421"/>
    <mergeCell ref="X422:X424"/>
    <mergeCell ref="X425:X427"/>
    <mergeCell ref="X428:X430"/>
    <mergeCell ref="X431:X433"/>
    <mergeCell ref="X434:X436"/>
    <mergeCell ref="X437:X439"/>
    <mergeCell ref="X440:X442"/>
    <mergeCell ref="X443:X445"/>
    <mergeCell ref="X446:X448"/>
    <mergeCell ref="X449:X451"/>
    <mergeCell ref="X452:X454"/>
    <mergeCell ref="X455:X457"/>
    <mergeCell ref="X458:X460"/>
    <mergeCell ref="X461:X463"/>
    <mergeCell ref="BF14:BF16"/>
    <mergeCell ref="BF17:BF19"/>
    <mergeCell ref="BF20:BF22"/>
    <mergeCell ref="BF23:BF25"/>
    <mergeCell ref="BF26:BF28"/>
    <mergeCell ref="BF29:BF31"/>
    <mergeCell ref="BF32:BF34"/>
    <mergeCell ref="BF35:BF37"/>
    <mergeCell ref="BF38:BF40"/>
    <mergeCell ref="BF41:BF43"/>
    <mergeCell ref="BF44:BF46"/>
    <mergeCell ref="BF47:BF49"/>
    <mergeCell ref="BF50:BF52"/>
    <mergeCell ref="BF53:BF55"/>
    <mergeCell ref="BF56:BF58"/>
    <mergeCell ref="BF59:BF61"/>
    <mergeCell ref="BF62:BF64"/>
    <mergeCell ref="BF65:BF67"/>
    <mergeCell ref="BF68:BF70"/>
    <mergeCell ref="BF71:BF73"/>
    <mergeCell ref="BF74:BF76"/>
    <mergeCell ref="BF77:BF79"/>
    <mergeCell ref="BF80:BF82"/>
    <mergeCell ref="BF83:BF85"/>
    <mergeCell ref="BF86:BF88"/>
    <mergeCell ref="BF89:BF91"/>
    <mergeCell ref="BF92:BF94"/>
    <mergeCell ref="BF95:BF97"/>
    <mergeCell ref="BF98:BF100"/>
    <mergeCell ref="BF101:BF103"/>
    <mergeCell ref="BF104:BF106"/>
    <mergeCell ref="BF107:BF109"/>
    <mergeCell ref="BF110:BF112"/>
    <mergeCell ref="BF113:BF115"/>
    <mergeCell ref="BF116:BF118"/>
    <mergeCell ref="BF119:BF121"/>
    <mergeCell ref="BF122:BF124"/>
    <mergeCell ref="BF125:BF127"/>
    <mergeCell ref="BF128:BF130"/>
    <mergeCell ref="BF131:BF133"/>
    <mergeCell ref="BF134:BF136"/>
    <mergeCell ref="BF137:BF139"/>
    <mergeCell ref="BF140:BF142"/>
    <mergeCell ref="BF143:BF145"/>
    <mergeCell ref="BF146:BF148"/>
    <mergeCell ref="BF149:BF151"/>
    <mergeCell ref="BF152:BF154"/>
    <mergeCell ref="BF155:BF157"/>
    <mergeCell ref="BF158:BF160"/>
    <mergeCell ref="BF161:BF163"/>
    <mergeCell ref="BF164:BF166"/>
    <mergeCell ref="BF167:BF169"/>
    <mergeCell ref="BF170:BF172"/>
    <mergeCell ref="BF173:BF175"/>
    <mergeCell ref="BF176:BF178"/>
    <mergeCell ref="BF179:BF181"/>
    <mergeCell ref="BF182:BF184"/>
    <mergeCell ref="BF185:BF187"/>
    <mergeCell ref="BF188:BF190"/>
    <mergeCell ref="BF191:BF193"/>
    <mergeCell ref="BF194:BF196"/>
    <mergeCell ref="BF197:BF199"/>
    <mergeCell ref="BF200:BF202"/>
    <mergeCell ref="BF203:BF205"/>
    <mergeCell ref="BF206:BF208"/>
    <mergeCell ref="BF209:BF211"/>
    <mergeCell ref="BF212:BF214"/>
    <mergeCell ref="BF215:BF217"/>
    <mergeCell ref="BF218:BF220"/>
    <mergeCell ref="BF221:BF223"/>
    <mergeCell ref="BF224:BF226"/>
    <mergeCell ref="BF227:BF229"/>
    <mergeCell ref="BF230:BF232"/>
    <mergeCell ref="BF233:BF235"/>
    <mergeCell ref="BF236:BF238"/>
    <mergeCell ref="BF239:BF241"/>
    <mergeCell ref="BF242:BF244"/>
    <mergeCell ref="BF245:BF247"/>
    <mergeCell ref="BF248:BF250"/>
    <mergeCell ref="BF251:BF253"/>
    <mergeCell ref="BF254:BF256"/>
    <mergeCell ref="BF257:BF259"/>
    <mergeCell ref="BF260:BF262"/>
    <mergeCell ref="BF263:BF265"/>
    <mergeCell ref="BF266:BF268"/>
    <mergeCell ref="BF269:BF271"/>
    <mergeCell ref="BF272:BF274"/>
    <mergeCell ref="BF275:BF277"/>
    <mergeCell ref="BF278:BF280"/>
    <mergeCell ref="BF281:BF283"/>
    <mergeCell ref="BF284:BF286"/>
    <mergeCell ref="BF287:BF289"/>
    <mergeCell ref="BF290:BF292"/>
    <mergeCell ref="BF293:BF295"/>
    <mergeCell ref="BF296:BF298"/>
    <mergeCell ref="BF299:BF301"/>
    <mergeCell ref="BF302:BF304"/>
    <mergeCell ref="BF305:BF307"/>
    <mergeCell ref="BF308:BF310"/>
    <mergeCell ref="BF311:BF313"/>
    <mergeCell ref="BF314:BF316"/>
    <mergeCell ref="BF317:BF319"/>
    <mergeCell ref="BF320:BF322"/>
    <mergeCell ref="BF323:BF325"/>
    <mergeCell ref="BF326:BF328"/>
    <mergeCell ref="BF329:BF331"/>
    <mergeCell ref="BF332:BF334"/>
    <mergeCell ref="BF335:BF337"/>
    <mergeCell ref="BF338:BF340"/>
    <mergeCell ref="BF341:BF343"/>
    <mergeCell ref="BF344:BF346"/>
    <mergeCell ref="BF347:BF349"/>
    <mergeCell ref="BF350:BF352"/>
    <mergeCell ref="BF353:BF355"/>
    <mergeCell ref="BF356:BF358"/>
    <mergeCell ref="BF359:BF361"/>
    <mergeCell ref="BF362:BF364"/>
    <mergeCell ref="BF365:BF367"/>
    <mergeCell ref="BF368:BF370"/>
    <mergeCell ref="BF371:BF373"/>
    <mergeCell ref="BF374:BF376"/>
    <mergeCell ref="BF377:BF379"/>
    <mergeCell ref="BF380:BF382"/>
    <mergeCell ref="BF383:BF385"/>
    <mergeCell ref="BF386:BF388"/>
    <mergeCell ref="BF389:BF391"/>
    <mergeCell ref="BF392:BF394"/>
    <mergeCell ref="BF395:BF397"/>
    <mergeCell ref="BF398:BF400"/>
    <mergeCell ref="BF401:BF403"/>
    <mergeCell ref="BF404:BF406"/>
    <mergeCell ref="BF407:BF409"/>
    <mergeCell ref="BF410:BF412"/>
    <mergeCell ref="BF413:BF415"/>
    <mergeCell ref="BF416:BF418"/>
    <mergeCell ref="BF419:BF421"/>
    <mergeCell ref="BF422:BF424"/>
    <mergeCell ref="BF425:BF427"/>
    <mergeCell ref="BF428:BF430"/>
    <mergeCell ref="BF431:BF433"/>
    <mergeCell ref="BF434:BF436"/>
    <mergeCell ref="BF437:BF439"/>
    <mergeCell ref="BF440:BF442"/>
    <mergeCell ref="BF443:BF445"/>
    <mergeCell ref="BF446:BF448"/>
    <mergeCell ref="BF449:BF451"/>
    <mergeCell ref="BF452:BF454"/>
    <mergeCell ref="BF455:BF457"/>
    <mergeCell ref="BF458:BF460"/>
    <mergeCell ref="BF461:BF463"/>
    <mergeCell ref="BG14:BG16"/>
    <mergeCell ref="BG17:BG19"/>
    <mergeCell ref="BG20:BG22"/>
    <mergeCell ref="BG23:BG25"/>
    <mergeCell ref="BG26:BG28"/>
    <mergeCell ref="BG29:BG31"/>
    <mergeCell ref="BG32:BG34"/>
    <mergeCell ref="BG35:BG37"/>
    <mergeCell ref="BG38:BG40"/>
    <mergeCell ref="BG41:BG43"/>
    <mergeCell ref="BG44:BG46"/>
    <mergeCell ref="BG47:BG49"/>
    <mergeCell ref="BG50:BG52"/>
    <mergeCell ref="BG53:BG55"/>
    <mergeCell ref="BG56:BG58"/>
    <mergeCell ref="BG59:BG61"/>
    <mergeCell ref="BG62:BG64"/>
    <mergeCell ref="BG65:BG67"/>
    <mergeCell ref="BG68:BG70"/>
    <mergeCell ref="BG71:BG73"/>
    <mergeCell ref="BG74:BG76"/>
    <mergeCell ref="BG77:BG79"/>
    <mergeCell ref="BG80:BG82"/>
    <mergeCell ref="BG83:BG85"/>
    <mergeCell ref="BG86:BG88"/>
    <mergeCell ref="BG89:BG91"/>
    <mergeCell ref="BG92:BG94"/>
    <mergeCell ref="BG95:BG97"/>
    <mergeCell ref="BG98:BG100"/>
    <mergeCell ref="BG101:BG103"/>
    <mergeCell ref="BG104:BG106"/>
    <mergeCell ref="BG107:BG109"/>
    <mergeCell ref="BG110:BG112"/>
    <mergeCell ref="BG113:BG115"/>
    <mergeCell ref="BG116:BG118"/>
    <mergeCell ref="BG119:BG121"/>
    <mergeCell ref="BG122:BG124"/>
    <mergeCell ref="BG125:BG127"/>
    <mergeCell ref="BG128:BG130"/>
    <mergeCell ref="BG131:BG133"/>
    <mergeCell ref="BG134:BG136"/>
    <mergeCell ref="BG137:BG139"/>
    <mergeCell ref="BG140:BG142"/>
    <mergeCell ref="BG143:BG145"/>
    <mergeCell ref="BG146:BG148"/>
    <mergeCell ref="BG149:BG151"/>
    <mergeCell ref="BG152:BG154"/>
    <mergeCell ref="BG155:BG157"/>
    <mergeCell ref="BG158:BG160"/>
    <mergeCell ref="BG161:BG163"/>
    <mergeCell ref="BG164:BG166"/>
    <mergeCell ref="BG167:BG169"/>
    <mergeCell ref="BG170:BG172"/>
    <mergeCell ref="BG173:BG175"/>
    <mergeCell ref="BG176:BG178"/>
    <mergeCell ref="BG179:BG181"/>
    <mergeCell ref="BG182:BG184"/>
    <mergeCell ref="BG185:BG187"/>
    <mergeCell ref="BG188:BG190"/>
    <mergeCell ref="BG191:BG193"/>
    <mergeCell ref="BG194:BG196"/>
    <mergeCell ref="BG197:BG199"/>
    <mergeCell ref="BG200:BG202"/>
    <mergeCell ref="BG203:BG205"/>
    <mergeCell ref="BG206:BG208"/>
    <mergeCell ref="BG209:BG211"/>
    <mergeCell ref="BG212:BG214"/>
    <mergeCell ref="BG215:BG217"/>
    <mergeCell ref="BG218:BG220"/>
    <mergeCell ref="BG221:BG223"/>
    <mergeCell ref="BG224:BG226"/>
    <mergeCell ref="BG227:BG229"/>
    <mergeCell ref="BG230:BG232"/>
    <mergeCell ref="BG233:BG235"/>
    <mergeCell ref="BG236:BG238"/>
    <mergeCell ref="BG239:BG241"/>
    <mergeCell ref="BG242:BG244"/>
    <mergeCell ref="BG245:BG247"/>
    <mergeCell ref="BG248:BG250"/>
    <mergeCell ref="BG251:BG253"/>
    <mergeCell ref="BG254:BG256"/>
    <mergeCell ref="BG257:BG259"/>
    <mergeCell ref="BG260:BG262"/>
    <mergeCell ref="BG263:BG265"/>
    <mergeCell ref="BG266:BG268"/>
    <mergeCell ref="BG269:BG271"/>
    <mergeCell ref="BG272:BG274"/>
    <mergeCell ref="BG275:BG277"/>
    <mergeCell ref="BG278:BG280"/>
    <mergeCell ref="BG281:BG283"/>
    <mergeCell ref="BG284:BG286"/>
    <mergeCell ref="BG287:BG289"/>
    <mergeCell ref="BG290:BG292"/>
    <mergeCell ref="BG293:BG295"/>
    <mergeCell ref="BG296:BG298"/>
    <mergeCell ref="BG299:BG301"/>
    <mergeCell ref="BG302:BG304"/>
    <mergeCell ref="BG305:BG307"/>
    <mergeCell ref="BG308:BG310"/>
    <mergeCell ref="BG311:BG313"/>
    <mergeCell ref="BG314:BG316"/>
    <mergeCell ref="BG317:BG319"/>
    <mergeCell ref="BG320:BG322"/>
    <mergeCell ref="BG323:BG325"/>
    <mergeCell ref="BG326:BG328"/>
    <mergeCell ref="BG329:BG331"/>
    <mergeCell ref="BG332:BG334"/>
    <mergeCell ref="BG335:BG337"/>
    <mergeCell ref="BG338:BG340"/>
    <mergeCell ref="BG341:BG343"/>
    <mergeCell ref="BG344:BG346"/>
    <mergeCell ref="BG347:BG349"/>
    <mergeCell ref="BG350:BG352"/>
    <mergeCell ref="BG353:BG355"/>
    <mergeCell ref="BG356:BG358"/>
    <mergeCell ref="BG359:BG361"/>
    <mergeCell ref="BG362:BG364"/>
    <mergeCell ref="BG365:BG367"/>
    <mergeCell ref="BG368:BG370"/>
    <mergeCell ref="BG371:BG373"/>
    <mergeCell ref="BG374:BG376"/>
    <mergeCell ref="BG377:BG379"/>
    <mergeCell ref="BG380:BG382"/>
    <mergeCell ref="BG383:BG385"/>
    <mergeCell ref="BG386:BG388"/>
    <mergeCell ref="BG389:BG391"/>
    <mergeCell ref="BG392:BG394"/>
    <mergeCell ref="BG395:BG397"/>
    <mergeCell ref="BG398:BG400"/>
    <mergeCell ref="BG401:BG403"/>
    <mergeCell ref="BG404:BG406"/>
    <mergeCell ref="BG458:BG460"/>
    <mergeCell ref="BG461:BG463"/>
    <mergeCell ref="BG407:BG409"/>
    <mergeCell ref="BG410:BG412"/>
    <mergeCell ref="BG413:BG415"/>
    <mergeCell ref="BG416:BG418"/>
    <mergeCell ref="BG419:BG421"/>
    <mergeCell ref="BG422:BG424"/>
    <mergeCell ref="BG425:BG427"/>
    <mergeCell ref="BG428:BG430"/>
    <mergeCell ref="BG431:BG433"/>
    <mergeCell ref="BG434:BG436"/>
    <mergeCell ref="BG437:BG439"/>
    <mergeCell ref="BG440:BG442"/>
    <mergeCell ref="BG443:BG445"/>
    <mergeCell ref="BG446:BG448"/>
    <mergeCell ref="BG449:BG451"/>
    <mergeCell ref="BG452:BG454"/>
    <mergeCell ref="BG455:BG457"/>
    <mergeCell ref="BH13:BM13"/>
    <mergeCell ref="BH14:BH16"/>
    <mergeCell ref="BI14:BI16"/>
    <mergeCell ref="BJ14:BJ16"/>
    <mergeCell ref="BK14:BK16"/>
    <mergeCell ref="BL14:BL16"/>
    <mergeCell ref="BM14:BM16"/>
    <mergeCell ref="BH17:BH19"/>
    <mergeCell ref="BI17:BI19"/>
    <mergeCell ref="BJ17:BJ19"/>
    <mergeCell ref="BK17:BK19"/>
    <mergeCell ref="BL17:BL19"/>
    <mergeCell ref="BM17:BM19"/>
    <mergeCell ref="BH20:BH22"/>
    <mergeCell ref="BI20:BI22"/>
    <mergeCell ref="BJ20:BJ22"/>
    <mergeCell ref="BK20:BK22"/>
    <mergeCell ref="BL20:BL22"/>
    <mergeCell ref="BM20:BM22"/>
    <mergeCell ref="BH23:BH25"/>
    <mergeCell ref="BI23:BI25"/>
    <mergeCell ref="BJ23:BJ25"/>
    <mergeCell ref="BK23:BK25"/>
    <mergeCell ref="BL23:BL25"/>
    <mergeCell ref="BM23:BM25"/>
    <mergeCell ref="BH26:BH28"/>
    <mergeCell ref="BI26:BI28"/>
    <mergeCell ref="BJ26:BJ28"/>
    <mergeCell ref="BK26:BK28"/>
    <mergeCell ref="BL26:BL28"/>
    <mergeCell ref="BM26:BM28"/>
    <mergeCell ref="BH29:BH31"/>
    <mergeCell ref="BI29:BI31"/>
    <mergeCell ref="BJ29:BJ31"/>
    <mergeCell ref="BK29:BK31"/>
    <mergeCell ref="BL29:BL31"/>
    <mergeCell ref="BM29:BM31"/>
    <mergeCell ref="BH32:BH34"/>
    <mergeCell ref="BI32:BI34"/>
    <mergeCell ref="BJ32:BJ34"/>
    <mergeCell ref="BK32:BK34"/>
    <mergeCell ref="BL32:BL34"/>
    <mergeCell ref="BM32:BM34"/>
    <mergeCell ref="BH35:BH37"/>
    <mergeCell ref="BI35:BI37"/>
    <mergeCell ref="BJ35:BJ37"/>
    <mergeCell ref="BK35:BK37"/>
    <mergeCell ref="BL35:BL37"/>
    <mergeCell ref="BM35:BM37"/>
    <mergeCell ref="BH38:BH40"/>
    <mergeCell ref="BI38:BI40"/>
    <mergeCell ref="BJ38:BJ40"/>
    <mergeCell ref="BK38:BK40"/>
    <mergeCell ref="BL38:BL40"/>
    <mergeCell ref="BM38:BM40"/>
    <mergeCell ref="BH41:BH43"/>
    <mergeCell ref="BI41:BI43"/>
    <mergeCell ref="BJ41:BJ43"/>
    <mergeCell ref="BK41:BK43"/>
    <mergeCell ref="BL41:BL43"/>
    <mergeCell ref="BM41:BM43"/>
    <mergeCell ref="BH44:BH46"/>
    <mergeCell ref="BI44:BI46"/>
    <mergeCell ref="BJ44:BJ46"/>
    <mergeCell ref="BK44:BK46"/>
    <mergeCell ref="BL44:BL46"/>
    <mergeCell ref="BM44:BM46"/>
    <mergeCell ref="BH47:BH49"/>
    <mergeCell ref="BI47:BI49"/>
    <mergeCell ref="BJ47:BJ49"/>
    <mergeCell ref="BK47:BK49"/>
    <mergeCell ref="BL47:BL49"/>
    <mergeCell ref="BM47:BM49"/>
    <mergeCell ref="BH50:BH52"/>
    <mergeCell ref="BI50:BI52"/>
    <mergeCell ref="BJ50:BJ52"/>
    <mergeCell ref="BK50:BK52"/>
    <mergeCell ref="BL50:BL52"/>
    <mergeCell ref="BM50:BM52"/>
    <mergeCell ref="BH53:BH55"/>
    <mergeCell ref="BI53:BI55"/>
    <mergeCell ref="BJ53:BJ55"/>
    <mergeCell ref="BK53:BK55"/>
    <mergeCell ref="BL53:BL55"/>
    <mergeCell ref="BM53:BM55"/>
    <mergeCell ref="BH56:BH58"/>
    <mergeCell ref="BI56:BI58"/>
    <mergeCell ref="BJ56:BJ58"/>
    <mergeCell ref="BK56:BK58"/>
    <mergeCell ref="BL56:BL58"/>
    <mergeCell ref="BM56:BM58"/>
    <mergeCell ref="BH59:BH61"/>
    <mergeCell ref="BI59:BI61"/>
    <mergeCell ref="BJ59:BJ61"/>
    <mergeCell ref="BK59:BK61"/>
    <mergeCell ref="BL59:BL61"/>
    <mergeCell ref="BM59:BM61"/>
    <mergeCell ref="BH62:BH64"/>
    <mergeCell ref="BI62:BI64"/>
    <mergeCell ref="BJ62:BJ64"/>
    <mergeCell ref="BK62:BK64"/>
    <mergeCell ref="BL62:BL64"/>
    <mergeCell ref="BM62:BM64"/>
    <mergeCell ref="BH65:BH67"/>
    <mergeCell ref="BI65:BI67"/>
    <mergeCell ref="BJ65:BJ67"/>
    <mergeCell ref="BK65:BK67"/>
    <mergeCell ref="BL65:BL67"/>
    <mergeCell ref="BM65:BM67"/>
    <mergeCell ref="BH68:BH70"/>
    <mergeCell ref="BI68:BI70"/>
    <mergeCell ref="BJ68:BJ70"/>
    <mergeCell ref="BK68:BK70"/>
    <mergeCell ref="BL68:BL70"/>
    <mergeCell ref="BM68:BM70"/>
    <mergeCell ref="BH71:BH73"/>
    <mergeCell ref="BI71:BI73"/>
    <mergeCell ref="BJ71:BJ73"/>
    <mergeCell ref="BK71:BK73"/>
    <mergeCell ref="BL71:BL73"/>
    <mergeCell ref="BM71:BM73"/>
    <mergeCell ref="BH74:BH76"/>
    <mergeCell ref="BI74:BI76"/>
    <mergeCell ref="BJ74:BJ76"/>
    <mergeCell ref="BK74:BK76"/>
    <mergeCell ref="BL74:BL76"/>
    <mergeCell ref="BM74:BM76"/>
    <mergeCell ref="BH77:BH79"/>
    <mergeCell ref="BI77:BI79"/>
    <mergeCell ref="BJ77:BJ79"/>
    <mergeCell ref="BK77:BK79"/>
    <mergeCell ref="BL77:BL79"/>
    <mergeCell ref="BM77:BM79"/>
    <mergeCell ref="BH80:BH82"/>
    <mergeCell ref="BI80:BI82"/>
    <mergeCell ref="BJ80:BJ82"/>
    <mergeCell ref="BK80:BK82"/>
    <mergeCell ref="BL80:BL82"/>
    <mergeCell ref="BM80:BM82"/>
    <mergeCell ref="BH83:BH85"/>
    <mergeCell ref="BI83:BI85"/>
    <mergeCell ref="BJ83:BJ85"/>
    <mergeCell ref="BK83:BK85"/>
    <mergeCell ref="BL83:BL85"/>
    <mergeCell ref="BM83:BM85"/>
    <mergeCell ref="BH86:BH88"/>
    <mergeCell ref="BI86:BI88"/>
    <mergeCell ref="BJ86:BJ88"/>
    <mergeCell ref="BK86:BK88"/>
    <mergeCell ref="BL86:BL88"/>
    <mergeCell ref="BM86:BM88"/>
    <mergeCell ref="BH89:BH91"/>
    <mergeCell ref="BI89:BI91"/>
    <mergeCell ref="BJ89:BJ91"/>
    <mergeCell ref="BK89:BK91"/>
    <mergeCell ref="BL89:BL91"/>
    <mergeCell ref="BM89:BM91"/>
    <mergeCell ref="BH92:BH94"/>
    <mergeCell ref="BI92:BI94"/>
    <mergeCell ref="BJ92:BJ94"/>
    <mergeCell ref="BK92:BK94"/>
    <mergeCell ref="BL92:BL94"/>
    <mergeCell ref="BM92:BM94"/>
    <mergeCell ref="BH95:BH97"/>
    <mergeCell ref="BI95:BI97"/>
    <mergeCell ref="BJ95:BJ97"/>
    <mergeCell ref="BK95:BK97"/>
    <mergeCell ref="BL95:BL97"/>
    <mergeCell ref="BM95:BM97"/>
    <mergeCell ref="BH98:BH100"/>
    <mergeCell ref="BI98:BI100"/>
    <mergeCell ref="BJ98:BJ100"/>
    <mergeCell ref="BK98:BK100"/>
    <mergeCell ref="BL98:BL100"/>
    <mergeCell ref="BM98:BM100"/>
    <mergeCell ref="BH101:BH103"/>
    <mergeCell ref="BI101:BI103"/>
    <mergeCell ref="BJ101:BJ103"/>
    <mergeCell ref="BK101:BK103"/>
    <mergeCell ref="BL101:BL103"/>
    <mergeCell ref="BM101:BM103"/>
    <mergeCell ref="BH104:BH106"/>
    <mergeCell ref="BI104:BI106"/>
    <mergeCell ref="BJ104:BJ106"/>
    <mergeCell ref="BK104:BK106"/>
    <mergeCell ref="BL104:BL106"/>
    <mergeCell ref="BM104:BM106"/>
    <mergeCell ref="BH107:BH109"/>
    <mergeCell ref="BI107:BI109"/>
    <mergeCell ref="BJ107:BJ109"/>
    <mergeCell ref="BK107:BK109"/>
    <mergeCell ref="BL107:BL109"/>
    <mergeCell ref="BM107:BM109"/>
    <mergeCell ref="BH110:BH112"/>
    <mergeCell ref="BI110:BI112"/>
    <mergeCell ref="BJ110:BJ112"/>
    <mergeCell ref="BK110:BK112"/>
    <mergeCell ref="BL110:BL112"/>
    <mergeCell ref="BM110:BM112"/>
    <mergeCell ref="BH113:BH115"/>
    <mergeCell ref="BI113:BI115"/>
    <mergeCell ref="BJ113:BJ115"/>
    <mergeCell ref="BK113:BK115"/>
    <mergeCell ref="BL113:BL115"/>
    <mergeCell ref="BM113:BM115"/>
    <mergeCell ref="BH116:BH118"/>
    <mergeCell ref="BI116:BI118"/>
    <mergeCell ref="BJ116:BJ118"/>
    <mergeCell ref="BK116:BK118"/>
    <mergeCell ref="BL116:BL118"/>
    <mergeCell ref="BM116:BM118"/>
    <mergeCell ref="BH119:BH121"/>
    <mergeCell ref="BI119:BI121"/>
    <mergeCell ref="BJ119:BJ121"/>
    <mergeCell ref="BK119:BK121"/>
    <mergeCell ref="BL119:BL121"/>
    <mergeCell ref="BM119:BM121"/>
    <mergeCell ref="BH122:BH124"/>
    <mergeCell ref="BI122:BI124"/>
    <mergeCell ref="BJ122:BJ124"/>
    <mergeCell ref="BK122:BK124"/>
    <mergeCell ref="BL122:BL124"/>
    <mergeCell ref="BM122:BM124"/>
    <mergeCell ref="BH125:BH127"/>
    <mergeCell ref="BI125:BI127"/>
    <mergeCell ref="BJ125:BJ127"/>
    <mergeCell ref="BK125:BK127"/>
    <mergeCell ref="BL125:BL127"/>
    <mergeCell ref="BM125:BM127"/>
    <mergeCell ref="BH128:BH130"/>
    <mergeCell ref="BI128:BI130"/>
    <mergeCell ref="BJ128:BJ130"/>
    <mergeCell ref="BK128:BK130"/>
    <mergeCell ref="BL128:BL130"/>
    <mergeCell ref="BM128:BM130"/>
    <mergeCell ref="BH131:BH133"/>
    <mergeCell ref="BI131:BI133"/>
    <mergeCell ref="BJ131:BJ133"/>
    <mergeCell ref="BK131:BK133"/>
    <mergeCell ref="BL131:BL133"/>
    <mergeCell ref="BM131:BM133"/>
    <mergeCell ref="BH134:BH136"/>
    <mergeCell ref="BI134:BI136"/>
    <mergeCell ref="BJ134:BJ136"/>
    <mergeCell ref="BK134:BK136"/>
    <mergeCell ref="BL134:BL136"/>
    <mergeCell ref="BM134:BM136"/>
    <mergeCell ref="BH137:BH139"/>
    <mergeCell ref="BI137:BI139"/>
    <mergeCell ref="BJ137:BJ139"/>
    <mergeCell ref="BK137:BK139"/>
    <mergeCell ref="BL137:BL139"/>
    <mergeCell ref="BM137:BM139"/>
    <mergeCell ref="BH140:BH142"/>
    <mergeCell ref="BI140:BI142"/>
    <mergeCell ref="BJ140:BJ142"/>
    <mergeCell ref="BK140:BK142"/>
    <mergeCell ref="BL140:BL142"/>
    <mergeCell ref="BM140:BM142"/>
    <mergeCell ref="BH143:BH145"/>
    <mergeCell ref="BI143:BI145"/>
    <mergeCell ref="BJ143:BJ145"/>
    <mergeCell ref="BK143:BK145"/>
    <mergeCell ref="BL143:BL145"/>
    <mergeCell ref="BM143:BM145"/>
    <mergeCell ref="BH146:BH148"/>
    <mergeCell ref="BI146:BI148"/>
    <mergeCell ref="BJ146:BJ148"/>
    <mergeCell ref="BK146:BK148"/>
    <mergeCell ref="BL146:BL148"/>
    <mergeCell ref="BM146:BM148"/>
    <mergeCell ref="BH149:BH151"/>
    <mergeCell ref="BI149:BI151"/>
    <mergeCell ref="BJ149:BJ151"/>
    <mergeCell ref="BK149:BK151"/>
    <mergeCell ref="BL149:BL151"/>
    <mergeCell ref="BM149:BM151"/>
    <mergeCell ref="BH152:BH154"/>
    <mergeCell ref="BI152:BI154"/>
    <mergeCell ref="BJ152:BJ154"/>
    <mergeCell ref="BK152:BK154"/>
    <mergeCell ref="BL152:BL154"/>
    <mergeCell ref="BM152:BM154"/>
    <mergeCell ref="BH155:BH157"/>
    <mergeCell ref="BI155:BI157"/>
    <mergeCell ref="BJ155:BJ157"/>
    <mergeCell ref="BK155:BK157"/>
    <mergeCell ref="BL155:BL157"/>
    <mergeCell ref="BM155:BM157"/>
    <mergeCell ref="BH158:BH160"/>
    <mergeCell ref="BI158:BI160"/>
    <mergeCell ref="BJ158:BJ160"/>
    <mergeCell ref="BK158:BK160"/>
    <mergeCell ref="BL158:BL160"/>
    <mergeCell ref="BM158:BM160"/>
    <mergeCell ref="BH161:BH163"/>
    <mergeCell ref="BI161:BI163"/>
    <mergeCell ref="BJ161:BJ163"/>
    <mergeCell ref="BK161:BK163"/>
    <mergeCell ref="BL161:BL163"/>
    <mergeCell ref="BM161:BM163"/>
    <mergeCell ref="BH164:BH166"/>
    <mergeCell ref="BI164:BI166"/>
    <mergeCell ref="BJ164:BJ166"/>
    <mergeCell ref="BK164:BK166"/>
    <mergeCell ref="BL164:BL166"/>
    <mergeCell ref="BM164:BM166"/>
    <mergeCell ref="BH167:BH169"/>
    <mergeCell ref="BI167:BI169"/>
    <mergeCell ref="BJ167:BJ169"/>
    <mergeCell ref="BK167:BK169"/>
    <mergeCell ref="BL167:BL169"/>
    <mergeCell ref="BM167:BM169"/>
    <mergeCell ref="BH170:BH172"/>
    <mergeCell ref="BI170:BI172"/>
    <mergeCell ref="BJ170:BJ172"/>
    <mergeCell ref="BK170:BK172"/>
    <mergeCell ref="BL170:BL172"/>
    <mergeCell ref="BM170:BM172"/>
    <mergeCell ref="BH173:BH175"/>
    <mergeCell ref="BI173:BI175"/>
    <mergeCell ref="BJ173:BJ175"/>
    <mergeCell ref="BK173:BK175"/>
    <mergeCell ref="BL173:BL175"/>
    <mergeCell ref="BM173:BM175"/>
    <mergeCell ref="BH176:BH178"/>
    <mergeCell ref="BI176:BI178"/>
    <mergeCell ref="BJ176:BJ178"/>
    <mergeCell ref="BK176:BK178"/>
    <mergeCell ref="BL176:BL178"/>
    <mergeCell ref="BM176:BM178"/>
    <mergeCell ref="BH179:BH181"/>
    <mergeCell ref="BI179:BI181"/>
    <mergeCell ref="BJ179:BJ181"/>
    <mergeCell ref="BK179:BK181"/>
    <mergeCell ref="BL179:BL181"/>
    <mergeCell ref="BM179:BM181"/>
    <mergeCell ref="BH182:BH184"/>
    <mergeCell ref="BI182:BI184"/>
    <mergeCell ref="BJ182:BJ184"/>
    <mergeCell ref="BK182:BK184"/>
    <mergeCell ref="BL182:BL184"/>
    <mergeCell ref="BM182:BM184"/>
    <mergeCell ref="BH185:BH187"/>
    <mergeCell ref="BI185:BI187"/>
    <mergeCell ref="BJ185:BJ187"/>
    <mergeCell ref="BK185:BK187"/>
    <mergeCell ref="BL185:BL187"/>
    <mergeCell ref="BM185:BM187"/>
    <mergeCell ref="BH188:BH190"/>
    <mergeCell ref="BI188:BI190"/>
    <mergeCell ref="BJ188:BJ190"/>
    <mergeCell ref="BK188:BK190"/>
    <mergeCell ref="BL188:BL190"/>
    <mergeCell ref="BM188:BM190"/>
    <mergeCell ref="BH191:BH193"/>
    <mergeCell ref="BI191:BI193"/>
    <mergeCell ref="BJ191:BJ193"/>
    <mergeCell ref="BK191:BK193"/>
    <mergeCell ref="BL191:BL193"/>
    <mergeCell ref="BM191:BM193"/>
    <mergeCell ref="BH194:BH196"/>
    <mergeCell ref="BI194:BI196"/>
    <mergeCell ref="BJ194:BJ196"/>
    <mergeCell ref="BK194:BK196"/>
    <mergeCell ref="BL194:BL196"/>
    <mergeCell ref="BM194:BM196"/>
    <mergeCell ref="BH197:BH199"/>
    <mergeCell ref="BI197:BI199"/>
    <mergeCell ref="BJ197:BJ199"/>
    <mergeCell ref="BK197:BK199"/>
    <mergeCell ref="BL197:BL199"/>
    <mergeCell ref="BM197:BM199"/>
    <mergeCell ref="BH200:BH202"/>
    <mergeCell ref="BI200:BI202"/>
    <mergeCell ref="BJ200:BJ202"/>
    <mergeCell ref="BK200:BK202"/>
    <mergeCell ref="BL200:BL202"/>
    <mergeCell ref="BM200:BM202"/>
    <mergeCell ref="BH203:BH205"/>
    <mergeCell ref="BI203:BI205"/>
    <mergeCell ref="BJ203:BJ205"/>
    <mergeCell ref="BK203:BK205"/>
    <mergeCell ref="BL203:BL205"/>
    <mergeCell ref="BM203:BM205"/>
    <mergeCell ref="BH206:BH208"/>
    <mergeCell ref="BI206:BI208"/>
    <mergeCell ref="BJ206:BJ208"/>
    <mergeCell ref="BK206:BK208"/>
    <mergeCell ref="BL206:BL208"/>
    <mergeCell ref="BM206:BM208"/>
    <mergeCell ref="BH209:BH211"/>
    <mergeCell ref="BI209:BI211"/>
    <mergeCell ref="BJ209:BJ211"/>
    <mergeCell ref="BK209:BK211"/>
    <mergeCell ref="BL209:BL211"/>
    <mergeCell ref="BM209:BM211"/>
    <mergeCell ref="BH212:BH214"/>
    <mergeCell ref="BI212:BI214"/>
    <mergeCell ref="BJ212:BJ214"/>
    <mergeCell ref="BK212:BK214"/>
    <mergeCell ref="BL212:BL214"/>
    <mergeCell ref="BM212:BM214"/>
    <mergeCell ref="BH215:BH217"/>
    <mergeCell ref="BI215:BI217"/>
    <mergeCell ref="BJ215:BJ217"/>
    <mergeCell ref="BK215:BK217"/>
    <mergeCell ref="BL215:BL217"/>
    <mergeCell ref="BM215:BM217"/>
    <mergeCell ref="BH218:BH220"/>
    <mergeCell ref="BI218:BI220"/>
    <mergeCell ref="BJ218:BJ220"/>
    <mergeCell ref="BK218:BK220"/>
    <mergeCell ref="BL218:BL220"/>
    <mergeCell ref="BM218:BM220"/>
    <mergeCell ref="BH221:BH223"/>
    <mergeCell ref="BI221:BI223"/>
    <mergeCell ref="BJ221:BJ223"/>
    <mergeCell ref="BK221:BK223"/>
    <mergeCell ref="BL221:BL223"/>
    <mergeCell ref="BM221:BM223"/>
    <mergeCell ref="BH224:BH226"/>
    <mergeCell ref="BI224:BI226"/>
    <mergeCell ref="BJ224:BJ226"/>
    <mergeCell ref="BK224:BK226"/>
    <mergeCell ref="BL224:BL226"/>
    <mergeCell ref="BM224:BM226"/>
    <mergeCell ref="BH227:BH229"/>
    <mergeCell ref="BI227:BI229"/>
    <mergeCell ref="BJ227:BJ229"/>
    <mergeCell ref="BK227:BK229"/>
    <mergeCell ref="BL227:BL229"/>
    <mergeCell ref="BM227:BM229"/>
    <mergeCell ref="BH230:BH232"/>
    <mergeCell ref="BI230:BI232"/>
    <mergeCell ref="BJ230:BJ232"/>
    <mergeCell ref="BK230:BK232"/>
    <mergeCell ref="BL230:BL232"/>
    <mergeCell ref="BM230:BM232"/>
    <mergeCell ref="BH233:BH235"/>
    <mergeCell ref="BI233:BI235"/>
    <mergeCell ref="BJ233:BJ235"/>
    <mergeCell ref="BK233:BK235"/>
    <mergeCell ref="BL233:BL235"/>
    <mergeCell ref="BM233:BM235"/>
    <mergeCell ref="BH236:BH238"/>
    <mergeCell ref="BI236:BI238"/>
    <mergeCell ref="BJ236:BJ238"/>
    <mergeCell ref="BK236:BK238"/>
    <mergeCell ref="BL236:BL238"/>
    <mergeCell ref="BM236:BM238"/>
    <mergeCell ref="BH239:BH241"/>
    <mergeCell ref="BI239:BI241"/>
    <mergeCell ref="BJ239:BJ241"/>
    <mergeCell ref="BK239:BK241"/>
    <mergeCell ref="BL239:BL241"/>
    <mergeCell ref="BM239:BM241"/>
    <mergeCell ref="BH242:BH244"/>
    <mergeCell ref="BI242:BI244"/>
    <mergeCell ref="BJ242:BJ244"/>
    <mergeCell ref="BK242:BK244"/>
    <mergeCell ref="BL242:BL244"/>
    <mergeCell ref="BM242:BM244"/>
    <mergeCell ref="BH245:BH247"/>
    <mergeCell ref="BI245:BI247"/>
    <mergeCell ref="BJ245:BJ247"/>
    <mergeCell ref="BK245:BK247"/>
    <mergeCell ref="BL245:BL247"/>
    <mergeCell ref="BM245:BM247"/>
    <mergeCell ref="BH248:BH250"/>
    <mergeCell ref="BI248:BI250"/>
    <mergeCell ref="BJ248:BJ250"/>
    <mergeCell ref="BK248:BK250"/>
    <mergeCell ref="BL248:BL250"/>
    <mergeCell ref="BM248:BM250"/>
    <mergeCell ref="BH251:BH253"/>
    <mergeCell ref="BI251:BI253"/>
    <mergeCell ref="BJ251:BJ253"/>
    <mergeCell ref="BK251:BK253"/>
    <mergeCell ref="BL251:BL253"/>
    <mergeCell ref="BM251:BM253"/>
    <mergeCell ref="BH254:BH256"/>
    <mergeCell ref="BI254:BI256"/>
    <mergeCell ref="BJ254:BJ256"/>
    <mergeCell ref="BK254:BK256"/>
    <mergeCell ref="BL254:BL256"/>
    <mergeCell ref="BM254:BM256"/>
    <mergeCell ref="BH257:BH259"/>
    <mergeCell ref="BI257:BI259"/>
    <mergeCell ref="BJ257:BJ259"/>
    <mergeCell ref="BK257:BK259"/>
    <mergeCell ref="BL257:BL259"/>
    <mergeCell ref="BM257:BM259"/>
    <mergeCell ref="BH260:BH262"/>
    <mergeCell ref="BI260:BI262"/>
    <mergeCell ref="BJ260:BJ262"/>
    <mergeCell ref="BK260:BK262"/>
    <mergeCell ref="BL260:BL262"/>
    <mergeCell ref="BM260:BM262"/>
    <mergeCell ref="BH263:BH265"/>
    <mergeCell ref="BI263:BI265"/>
    <mergeCell ref="BJ263:BJ265"/>
    <mergeCell ref="BK263:BK265"/>
    <mergeCell ref="BL263:BL265"/>
    <mergeCell ref="BM263:BM265"/>
    <mergeCell ref="BH266:BH268"/>
    <mergeCell ref="BI266:BI268"/>
    <mergeCell ref="BJ266:BJ268"/>
    <mergeCell ref="BK266:BK268"/>
    <mergeCell ref="BL266:BL268"/>
    <mergeCell ref="BM266:BM268"/>
    <mergeCell ref="BH269:BH271"/>
    <mergeCell ref="BI269:BI271"/>
    <mergeCell ref="BJ269:BJ271"/>
    <mergeCell ref="BK269:BK271"/>
    <mergeCell ref="BL269:BL271"/>
    <mergeCell ref="BM269:BM271"/>
    <mergeCell ref="BH272:BH274"/>
    <mergeCell ref="BI272:BI274"/>
    <mergeCell ref="BJ272:BJ274"/>
    <mergeCell ref="BK272:BK274"/>
    <mergeCell ref="BL272:BL274"/>
    <mergeCell ref="BM272:BM274"/>
    <mergeCell ref="BH275:BH277"/>
    <mergeCell ref="BI275:BI277"/>
    <mergeCell ref="BJ275:BJ277"/>
    <mergeCell ref="BK275:BK277"/>
    <mergeCell ref="BL275:BL277"/>
    <mergeCell ref="BM275:BM277"/>
    <mergeCell ref="BH278:BH280"/>
    <mergeCell ref="BI278:BI280"/>
    <mergeCell ref="BJ278:BJ280"/>
    <mergeCell ref="BK278:BK280"/>
    <mergeCell ref="BL278:BL280"/>
    <mergeCell ref="BM278:BM280"/>
    <mergeCell ref="BH281:BH283"/>
    <mergeCell ref="BI281:BI283"/>
    <mergeCell ref="BJ281:BJ283"/>
    <mergeCell ref="BK281:BK283"/>
    <mergeCell ref="BL281:BL283"/>
    <mergeCell ref="BM281:BM283"/>
    <mergeCell ref="BH284:BH286"/>
    <mergeCell ref="BI284:BI286"/>
    <mergeCell ref="BJ284:BJ286"/>
    <mergeCell ref="BK284:BK286"/>
    <mergeCell ref="BL284:BL286"/>
    <mergeCell ref="BM284:BM286"/>
    <mergeCell ref="BH287:BH289"/>
    <mergeCell ref="BI287:BI289"/>
    <mergeCell ref="BJ287:BJ289"/>
    <mergeCell ref="BK287:BK289"/>
    <mergeCell ref="BL287:BL289"/>
    <mergeCell ref="BM287:BM289"/>
    <mergeCell ref="BH290:BH292"/>
    <mergeCell ref="BI290:BI292"/>
    <mergeCell ref="BJ290:BJ292"/>
    <mergeCell ref="BK290:BK292"/>
    <mergeCell ref="BL290:BL292"/>
    <mergeCell ref="BM290:BM292"/>
    <mergeCell ref="BH293:BH295"/>
    <mergeCell ref="BI293:BI295"/>
    <mergeCell ref="BJ293:BJ295"/>
    <mergeCell ref="BK293:BK295"/>
    <mergeCell ref="BL293:BL295"/>
    <mergeCell ref="BM293:BM295"/>
    <mergeCell ref="BH296:BH298"/>
    <mergeCell ref="BI296:BI298"/>
    <mergeCell ref="BJ296:BJ298"/>
    <mergeCell ref="BK296:BK298"/>
    <mergeCell ref="BL296:BL298"/>
    <mergeCell ref="BM296:BM298"/>
    <mergeCell ref="BH299:BH301"/>
    <mergeCell ref="BI299:BI301"/>
    <mergeCell ref="BJ299:BJ301"/>
    <mergeCell ref="BK299:BK301"/>
    <mergeCell ref="BL299:BL301"/>
    <mergeCell ref="BM299:BM301"/>
    <mergeCell ref="BH302:BH304"/>
    <mergeCell ref="BI302:BI304"/>
    <mergeCell ref="BJ302:BJ304"/>
    <mergeCell ref="BK302:BK304"/>
    <mergeCell ref="BL302:BL304"/>
    <mergeCell ref="BM302:BM304"/>
    <mergeCell ref="BH305:BH307"/>
    <mergeCell ref="BI305:BI307"/>
    <mergeCell ref="BJ305:BJ307"/>
    <mergeCell ref="BK305:BK307"/>
    <mergeCell ref="BL305:BL307"/>
    <mergeCell ref="BM305:BM307"/>
    <mergeCell ref="BH308:BH310"/>
    <mergeCell ref="BI308:BI310"/>
    <mergeCell ref="BJ308:BJ310"/>
    <mergeCell ref="BK308:BK310"/>
    <mergeCell ref="BL308:BL310"/>
    <mergeCell ref="BM308:BM310"/>
    <mergeCell ref="BH311:BH313"/>
    <mergeCell ref="BI311:BI313"/>
    <mergeCell ref="BJ311:BJ313"/>
    <mergeCell ref="BK311:BK313"/>
    <mergeCell ref="BL311:BL313"/>
    <mergeCell ref="BM311:BM313"/>
    <mergeCell ref="BH314:BH316"/>
    <mergeCell ref="BI314:BI316"/>
    <mergeCell ref="BJ314:BJ316"/>
    <mergeCell ref="BK314:BK316"/>
    <mergeCell ref="BL314:BL316"/>
    <mergeCell ref="BM314:BM316"/>
    <mergeCell ref="BH317:BH319"/>
    <mergeCell ref="BI317:BI319"/>
    <mergeCell ref="BJ317:BJ319"/>
    <mergeCell ref="BK317:BK319"/>
    <mergeCell ref="BL317:BL319"/>
    <mergeCell ref="BM317:BM319"/>
    <mergeCell ref="BH320:BH322"/>
    <mergeCell ref="BI320:BI322"/>
    <mergeCell ref="BJ320:BJ322"/>
    <mergeCell ref="BK320:BK322"/>
    <mergeCell ref="BL320:BL322"/>
    <mergeCell ref="BM320:BM322"/>
    <mergeCell ref="BH323:BH325"/>
    <mergeCell ref="BI323:BI325"/>
    <mergeCell ref="BJ323:BJ325"/>
    <mergeCell ref="BK323:BK325"/>
    <mergeCell ref="BL323:BL325"/>
    <mergeCell ref="BM323:BM325"/>
    <mergeCell ref="BH326:BH328"/>
    <mergeCell ref="BI326:BI328"/>
    <mergeCell ref="BJ326:BJ328"/>
    <mergeCell ref="BK326:BK328"/>
    <mergeCell ref="BL326:BL328"/>
    <mergeCell ref="BM326:BM328"/>
    <mergeCell ref="BH329:BH331"/>
    <mergeCell ref="BI329:BI331"/>
    <mergeCell ref="BJ329:BJ331"/>
    <mergeCell ref="BK329:BK331"/>
    <mergeCell ref="BL329:BL331"/>
    <mergeCell ref="BM329:BM331"/>
    <mergeCell ref="BH332:BH334"/>
    <mergeCell ref="BI332:BI334"/>
    <mergeCell ref="BJ332:BJ334"/>
    <mergeCell ref="BK332:BK334"/>
    <mergeCell ref="BL332:BL334"/>
    <mergeCell ref="BM332:BM334"/>
    <mergeCell ref="BH335:BH337"/>
    <mergeCell ref="BI335:BI337"/>
    <mergeCell ref="BJ335:BJ337"/>
    <mergeCell ref="BK335:BK337"/>
    <mergeCell ref="BL335:BL337"/>
    <mergeCell ref="BM335:BM337"/>
    <mergeCell ref="BH338:BH340"/>
    <mergeCell ref="BI338:BI340"/>
    <mergeCell ref="BJ338:BJ340"/>
    <mergeCell ref="BK338:BK340"/>
    <mergeCell ref="BL338:BL340"/>
    <mergeCell ref="BM338:BM340"/>
    <mergeCell ref="BH341:BH343"/>
    <mergeCell ref="BI341:BI343"/>
    <mergeCell ref="BJ341:BJ343"/>
    <mergeCell ref="BK341:BK343"/>
    <mergeCell ref="BL341:BL343"/>
    <mergeCell ref="BM341:BM343"/>
    <mergeCell ref="BH344:BH346"/>
    <mergeCell ref="BI344:BI346"/>
    <mergeCell ref="BJ344:BJ346"/>
    <mergeCell ref="BK344:BK346"/>
    <mergeCell ref="BL344:BL346"/>
    <mergeCell ref="BM344:BM346"/>
    <mergeCell ref="BH347:BH349"/>
    <mergeCell ref="BI347:BI349"/>
    <mergeCell ref="BJ347:BJ349"/>
    <mergeCell ref="BK347:BK349"/>
    <mergeCell ref="BL347:BL349"/>
    <mergeCell ref="BM347:BM349"/>
    <mergeCell ref="BH350:BH352"/>
    <mergeCell ref="BI350:BI352"/>
    <mergeCell ref="BJ350:BJ352"/>
    <mergeCell ref="BK350:BK352"/>
    <mergeCell ref="BL350:BL352"/>
    <mergeCell ref="BM350:BM352"/>
    <mergeCell ref="BH353:BH355"/>
    <mergeCell ref="BI353:BI355"/>
    <mergeCell ref="BJ353:BJ355"/>
    <mergeCell ref="BK353:BK355"/>
    <mergeCell ref="BL353:BL355"/>
    <mergeCell ref="BM353:BM355"/>
    <mergeCell ref="BH356:BH358"/>
    <mergeCell ref="BI356:BI358"/>
    <mergeCell ref="BJ356:BJ358"/>
    <mergeCell ref="BK356:BK358"/>
    <mergeCell ref="BL356:BL358"/>
    <mergeCell ref="BM356:BM358"/>
    <mergeCell ref="BH359:BH361"/>
    <mergeCell ref="BI359:BI361"/>
    <mergeCell ref="BJ359:BJ361"/>
    <mergeCell ref="BK359:BK361"/>
    <mergeCell ref="BL359:BL361"/>
    <mergeCell ref="BM359:BM361"/>
    <mergeCell ref="BH362:BH364"/>
    <mergeCell ref="BI362:BI364"/>
    <mergeCell ref="BJ362:BJ364"/>
    <mergeCell ref="BK362:BK364"/>
    <mergeCell ref="BL362:BL364"/>
    <mergeCell ref="BM362:BM364"/>
    <mergeCell ref="BH365:BH367"/>
    <mergeCell ref="BI365:BI367"/>
    <mergeCell ref="BJ365:BJ367"/>
    <mergeCell ref="BK365:BK367"/>
    <mergeCell ref="BL365:BL367"/>
    <mergeCell ref="BM365:BM367"/>
    <mergeCell ref="BH368:BH370"/>
    <mergeCell ref="BI368:BI370"/>
    <mergeCell ref="BJ368:BJ370"/>
    <mergeCell ref="BK368:BK370"/>
    <mergeCell ref="BL368:BL370"/>
    <mergeCell ref="BM368:BM370"/>
    <mergeCell ref="BH371:BH373"/>
    <mergeCell ref="BI371:BI373"/>
    <mergeCell ref="BJ371:BJ373"/>
    <mergeCell ref="BK371:BK373"/>
    <mergeCell ref="BL371:BL373"/>
    <mergeCell ref="BM371:BM373"/>
    <mergeCell ref="BH374:BH376"/>
    <mergeCell ref="BI374:BI376"/>
    <mergeCell ref="BJ374:BJ376"/>
    <mergeCell ref="BK374:BK376"/>
    <mergeCell ref="BL374:BL376"/>
    <mergeCell ref="BM374:BM376"/>
    <mergeCell ref="BH377:BH379"/>
    <mergeCell ref="BI377:BI379"/>
    <mergeCell ref="BJ377:BJ379"/>
    <mergeCell ref="BK377:BK379"/>
    <mergeCell ref="BL377:BL379"/>
    <mergeCell ref="BM377:BM379"/>
    <mergeCell ref="BH380:BH382"/>
    <mergeCell ref="BI380:BI382"/>
    <mergeCell ref="BJ380:BJ382"/>
    <mergeCell ref="BK380:BK382"/>
    <mergeCell ref="BL380:BL382"/>
    <mergeCell ref="BM380:BM382"/>
    <mergeCell ref="BH383:BH385"/>
    <mergeCell ref="BI383:BI385"/>
    <mergeCell ref="BJ383:BJ385"/>
    <mergeCell ref="BK383:BK385"/>
    <mergeCell ref="BL383:BL385"/>
    <mergeCell ref="BM383:BM385"/>
    <mergeCell ref="BH386:BH388"/>
    <mergeCell ref="BI386:BI388"/>
    <mergeCell ref="BJ386:BJ388"/>
    <mergeCell ref="BK386:BK388"/>
    <mergeCell ref="BL386:BL388"/>
    <mergeCell ref="BM386:BM388"/>
    <mergeCell ref="BH389:BH391"/>
    <mergeCell ref="BI389:BI391"/>
    <mergeCell ref="BJ389:BJ391"/>
    <mergeCell ref="BK389:BK391"/>
    <mergeCell ref="BL389:BL391"/>
    <mergeCell ref="BM389:BM391"/>
    <mergeCell ref="BH392:BH394"/>
    <mergeCell ref="BI392:BI394"/>
    <mergeCell ref="BJ392:BJ394"/>
    <mergeCell ref="BK392:BK394"/>
    <mergeCell ref="BL392:BL394"/>
    <mergeCell ref="BM392:BM394"/>
    <mergeCell ref="BH395:BH397"/>
    <mergeCell ref="BI395:BI397"/>
    <mergeCell ref="BJ395:BJ397"/>
    <mergeCell ref="BK395:BK397"/>
    <mergeCell ref="BL395:BL397"/>
    <mergeCell ref="BM395:BM397"/>
    <mergeCell ref="BH398:BH400"/>
    <mergeCell ref="BI398:BI400"/>
    <mergeCell ref="BJ398:BJ400"/>
    <mergeCell ref="BK398:BK400"/>
    <mergeCell ref="BL398:BL400"/>
    <mergeCell ref="BM398:BM400"/>
    <mergeCell ref="BH401:BH403"/>
    <mergeCell ref="BI401:BI403"/>
    <mergeCell ref="BJ401:BJ403"/>
    <mergeCell ref="BK401:BK403"/>
    <mergeCell ref="BL401:BL403"/>
    <mergeCell ref="BM401:BM403"/>
    <mergeCell ref="BH404:BH406"/>
    <mergeCell ref="BI404:BI406"/>
    <mergeCell ref="BJ404:BJ406"/>
    <mergeCell ref="BK404:BK406"/>
    <mergeCell ref="BL404:BL406"/>
    <mergeCell ref="BM404:BM406"/>
    <mergeCell ref="BH407:BH409"/>
    <mergeCell ref="BI407:BI409"/>
    <mergeCell ref="BJ407:BJ409"/>
    <mergeCell ref="BK407:BK409"/>
    <mergeCell ref="BL407:BL409"/>
    <mergeCell ref="BM407:BM409"/>
    <mergeCell ref="BH410:BH412"/>
    <mergeCell ref="BI410:BI412"/>
    <mergeCell ref="BJ410:BJ412"/>
    <mergeCell ref="BK410:BK412"/>
    <mergeCell ref="BL410:BL412"/>
    <mergeCell ref="BM410:BM412"/>
    <mergeCell ref="BH413:BH415"/>
    <mergeCell ref="BI413:BI415"/>
    <mergeCell ref="BJ413:BJ415"/>
    <mergeCell ref="BK413:BK415"/>
    <mergeCell ref="BL413:BL415"/>
    <mergeCell ref="BM413:BM415"/>
    <mergeCell ref="BH416:BH418"/>
    <mergeCell ref="BI416:BI418"/>
    <mergeCell ref="BJ416:BJ418"/>
    <mergeCell ref="BK416:BK418"/>
    <mergeCell ref="BL416:BL418"/>
    <mergeCell ref="BM416:BM418"/>
    <mergeCell ref="BH419:BH421"/>
    <mergeCell ref="BI419:BI421"/>
    <mergeCell ref="BJ419:BJ421"/>
    <mergeCell ref="BK419:BK421"/>
    <mergeCell ref="BL419:BL421"/>
    <mergeCell ref="BM419:BM421"/>
    <mergeCell ref="BH422:BH424"/>
    <mergeCell ref="BI422:BI424"/>
    <mergeCell ref="BJ422:BJ424"/>
    <mergeCell ref="BK422:BK424"/>
    <mergeCell ref="BL422:BL424"/>
    <mergeCell ref="BM422:BM424"/>
    <mergeCell ref="BH425:BH427"/>
    <mergeCell ref="BI425:BI427"/>
    <mergeCell ref="BJ425:BJ427"/>
    <mergeCell ref="BK425:BK427"/>
    <mergeCell ref="BL425:BL427"/>
    <mergeCell ref="BM425:BM427"/>
    <mergeCell ref="BH428:BH430"/>
    <mergeCell ref="BI428:BI430"/>
    <mergeCell ref="BJ428:BJ430"/>
    <mergeCell ref="BK428:BK430"/>
    <mergeCell ref="BL428:BL430"/>
    <mergeCell ref="BM428:BM430"/>
    <mergeCell ref="BH431:BH433"/>
    <mergeCell ref="BI431:BI433"/>
    <mergeCell ref="BJ431:BJ433"/>
    <mergeCell ref="BK431:BK433"/>
    <mergeCell ref="BL431:BL433"/>
    <mergeCell ref="BM431:BM433"/>
    <mergeCell ref="BH434:BH436"/>
    <mergeCell ref="BI434:BI436"/>
    <mergeCell ref="BJ434:BJ436"/>
    <mergeCell ref="BK434:BK436"/>
    <mergeCell ref="BL434:BL436"/>
    <mergeCell ref="BM434:BM436"/>
    <mergeCell ref="BH437:BH439"/>
    <mergeCell ref="BI437:BI439"/>
    <mergeCell ref="BJ437:BJ439"/>
    <mergeCell ref="BK437:BK439"/>
    <mergeCell ref="BL437:BL439"/>
    <mergeCell ref="BM437:BM439"/>
    <mergeCell ref="BH440:BH442"/>
    <mergeCell ref="BI440:BI442"/>
    <mergeCell ref="BJ440:BJ442"/>
    <mergeCell ref="BK440:BK442"/>
    <mergeCell ref="BL440:BL442"/>
    <mergeCell ref="BM440:BM442"/>
    <mergeCell ref="BH443:BH445"/>
    <mergeCell ref="BI443:BI445"/>
    <mergeCell ref="BJ443:BJ445"/>
    <mergeCell ref="BK443:BK445"/>
    <mergeCell ref="BL443:BL445"/>
    <mergeCell ref="BM443:BM445"/>
    <mergeCell ref="BH446:BH448"/>
    <mergeCell ref="BI446:BI448"/>
    <mergeCell ref="BJ446:BJ448"/>
    <mergeCell ref="BK446:BK448"/>
    <mergeCell ref="BL446:BL448"/>
    <mergeCell ref="BM446:BM448"/>
    <mergeCell ref="BH449:BH451"/>
    <mergeCell ref="BI449:BI451"/>
    <mergeCell ref="BJ449:BJ451"/>
    <mergeCell ref="BK449:BK451"/>
    <mergeCell ref="BL449:BL451"/>
    <mergeCell ref="BM449:BM451"/>
    <mergeCell ref="BH452:BH454"/>
    <mergeCell ref="BI452:BI454"/>
    <mergeCell ref="BJ452:BJ454"/>
    <mergeCell ref="BK452:BK454"/>
    <mergeCell ref="BL452:BL454"/>
    <mergeCell ref="BM452:BM454"/>
    <mergeCell ref="BH455:BH457"/>
    <mergeCell ref="BI455:BI457"/>
    <mergeCell ref="BJ455:BJ457"/>
    <mergeCell ref="BK455:BK457"/>
    <mergeCell ref="BL455:BL457"/>
    <mergeCell ref="BM455:BM457"/>
    <mergeCell ref="BH458:BH460"/>
    <mergeCell ref="BI458:BI460"/>
    <mergeCell ref="BJ458:BJ460"/>
    <mergeCell ref="BK458:BK460"/>
    <mergeCell ref="BL458:BL460"/>
    <mergeCell ref="BM458:BM460"/>
    <mergeCell ref="BH461:BH463"/>
    <mergeCell ref="BI461:BI463"/>
    <mergeCell ref="BJ461:BJ463"/>
    <mergeCell ref="BK461:BK463"/>
    <mergeCell ref="BL461:BL463"/>
    <mergeCell ref="BM461:BM463"/>
    <mergeCell ref="BP14:BP16"/>
    <mergeCell ref="BP17:BP19"/>
    <mergeCell ref="BP20:BP22"/>
    <mergeCell ref="BP23:BP25"/>
    <mergeCell ref="BP26:BP28"/>
    <mergeCell ref="BP29:BP31"/>
    <mergeCell ref="BP32:BP34"/>
    <mergeCell ref="BP35:BP37"/>
    <mergeCell ref="BP38:BP40"/>
    <mergeCell ref="BP41:BP43"/>
    <mergeCell ref="BP44:BP46"/>
    <mergeCell ref="BP47:BP49"/>
    <mergeCell ref="BP50:BP52"/>
    <mergeCell ref="BP53:BP55"/>
    <mergeCell ref="BP56:BP58"/>
    <mergeCell ref="BP59:BP61"/>
    <mergeCell ref="BP62:BP64"/>
    <mergeCell ref="BP65:BP67"/>
    <mergeCell ref="BP68:BP70"/>
    <mergeCell ref="BP71:BP73"/>
    <mergeCell ref="BP74:BP76"/>
    <mergeCell ref="BP77:BP79"/>
    <mergeCell ref="BP80:BP82"/>
    <mergeCell ref="BP83:BP85"/>
    <mergeCell ref="BP86:BP88"/>
    <mergeCell ref="BP89:BP91"/>
    <mergeCell ref="BP92:BP94"/>
    <mergeCell ref="BP95:BP97"/>
    <mergeCell ref="BP98:BP100"/>
    <mergeCell ref="BP101:BP103"/>
    <mergeCell ref="BP104:BP106"/>
    <mergeCell ref="BP107:BP109"/>
    <mergeCell ref="BP110:BP112"/>
    <mergeCell ref="BP113:BP115"/>
    <mergeCell ref="BP116:BP118"/>
    <mergeCell ref="BP119:BP121"/>
    <mergeCell ref="BP122:BP124"/>
    <mergeCell ref="BP125:BP127"/>
    <mergeCell ref="BP128:BP130"/>
    <mergeCell ref="BP131:BP133"/>
    <mergeCell ref="BP134:BP136"/>
    <mergeCell ref="BP137:BP139"/>
    <mergeCell ref="BP140:BP142"/>
    <mergeCell ref="BP143:BP145"/>
    <mergeCell ref="BP146:BP148"/>
    <mergeCell ref="BP149:BP151"/>
    <mergeCell ref="BP152:BP154"/>
    <mergeCell ref="BP155:BP157"/>
    <mergeCell ref="BP158:BP160"/>
    <mergeCell ref="BP161:BP163"/>
    <mergeCell ref="BP164:BP166"/>
    <mergeCell ref="BP167:BP169"/>
    <mergeCell ref="BP170:BP172"/>
    <mergeCell ref="BP173:BP175"/>
    <mergeCell ref="BP176:BP178"/>
    <mergeCell ref="BP179:BP181"/>
    <mergeCell ref="BP182:BP184"/>
    <mergeCell ref="BP185:BP187"/>
    <mergeCell ref="BP188:BP190"/>
    <mergeCell ref="BP191:BP193"/>
    <mergeCell ref="BP194:BP196"/>
    <mergeCell ref="BP197:BP199"/>
    <mergeCell ref="BP200:BP202"/>
    <mergeCell ref="BP203:BP205"/>
    <mergeCell ref="BP206:BP208"/>
    <mergeCell ref="BP209:BP211"/>
    <mergeCell ref="BP212:BP214"/>
    <mergeCell ref="BP215:BP217"/>
    <mergeCell ref="BP218:BP220"/>
    <mergeCell ref="BP221:BP223"/>
    <mergeCell ref="BP224:BP226"/>
    <mergeCell ref="BP227:BP229"/>
    <mergeCell ref="BP230:BP232"/>
    <mergeCell ref="BP233:BP235"/>
    <mergeCell ref="BP236:BP238"/>
    <mergeCell ref="BP239:BP241"/>
    <mergeCell ref="BP242:BP244"/>
    <mergeCell ref="BP245:BP247"/>
    <mergeCell ref="BP248:BP250"/>
    <mergeCell ref="BP251:BP253"/>
    <mergeCell ref="BP254:BP256"/>
    <mergeCell ref="BP257:BP259"/>
    <mergeCell ref="BP260:BP262"/>
    <mergeCell ref="BP263:BP265"/>
    <mergeCell ref="BP266:BP268"/>
    <mergeCell ref="BP269:BP271"/>
    <mergeCell ref="BP272:BP274"/>
    <mergeCell ref="BP275:BP277"/>
    <mergeCell ref="BP278:BP280"/>
    <mergeCell ref="BP281:BP283"/>
    <mergeCell ref="BP284:BP286"/>
    <mergeCell ref="BP287:BP289"/>
    <mergeCell ref="BP290:BP292"/>
    <mergeCell ref="BP293:BP295"/>
    <mergeCell ref="BP296:BP298"/>
    <mergeCell ref="BP299:BP301"/>
    <mergeCell ref="BP302:BP304"/>
    <mergeCell ref="BP305:BP307"/>
    <mergeCell ref="BP308:BP310"/>
    <mergeCell ref="BP311:BP313"/>
    <mergeCell ref="BP314:BP316"/>
    <mergeCell ref="BP317:BP319"/>
    <mergeCell ref="BP320:BP322"/>
    <mergeCell ref="BP323:BP325"/>
    <mergeCell ref="BP326:BP328"/>
    <mergeCell ref="BP329:BP331"/>
    <mergeCell ref="BP332:BP334"/>
    <mergeCell ref="BP335:BP337"/>
    <mergeCell ref="BP338:BP340"/>
    <mergeCell ref="BP341:BP343"/>
    <mergeCell ref="BP344:BP346"/>
    <mergeCell ref="BP347:BP349"/>
    <mergeCell ref="BP350:BP352"/>
    <mergeCell ref="BP353:BP355"/>
    <mergeCell ref="BP356:BP358"/>
    <mergeCell ref="BP359:BP361"/>
    <mergeCell ref="BP362:BP364"/>
    <mergeCell ref="BP365:BP367"/>
    <mergeCell ref="BP368:BP370"/>
    <mergeCell ref="BP371:BP373"/>
    <mergeCell ref="BP374:BP376"/>
    <mergeCell ref="BP377:BP379"/>
    <mergeCell ref="BP380:BP382"/>
    <mergeCell ref="BP383:BP385"/>
    <mergeCell ref="BP386:BP388"/>
    <mergeCell ref="BP389:BP391"/>
    <mergeCell ref="BP392:BP394"/>
    <mergeCell ref="BP395:BP397"/>
    <mergeCell ref="BP398:BP400"/>
    <mergeCell ref="BP401:BP403"/>
    <mergeCell ref="BP404:BP406"/>
    <mergeCell ref="BP407:BP409"/>
    <mergeCell ref="BP410:BP412"/>
    <mergeCell ref="BP413:BP415"/>
    <mergeCell ref="BP416:BP418"/>
    <mergeCell ref="BP419:BP421"/>
    <mergeCell ref="BP422:BP424"/>
    <mergeCell ref="BP425:BP427"/>
    <mergeCell ref="BP428:BP430"/>
    <mergeCell ref="BP431:BP433"/>
    <mergeCell ref="BP434:BP436"/>
    <mergeCell ref="BP437:BP439"/>
    <mergeCell ref="BP440:BP442"/>
    <mergeCell ref="BP443:BP445"/>
    <mergeCell ref="BP446:BP448"/>
    <mergeCell ref="BP449:BP451"/>
    <mergeCell ref="BP452:BP454"/>
    <mergeCell ref="BP455:BP457"/>
    <mergeCell ref="BP458:BP460"/>
    <mergeCell ref="BP461:BP463"/>
    <mergeCell ref="BQ14:BQ16"/>
    <mergeCell ref="BR14:BR16"/>
    <mergeCell ref="BQ17:BQ19"/>
    <mergeCell ref="BQ20:BQ22"/>
    <mergeCell ref="BQ23:BQ25"/>
    <mergeCell ref="BQ26:BQ28"/>
    <mergeCell ref="BQ29:BQ31"/>
    <mergeCell ref="BQ32:BQ34"/>
    <mergeCell ref="BQ35:BQ37"/>
    <mergeCell ref="BQ38:BQ40"/>
    <mergeCell ref="BQ41:BQ43"/>
    <mergeCell ref="BQ44:BQ46"/>
    <mergeCell ref="BQ47:BQ49"/>
    <mergeCell ref="BQ50:BQ52"/>
    <mergeCell ref="BQ53:BQ55"/>
    <mergeCell ref="BQ56:BQ58"/>
    <mergeCell ref="BQ59:BQ61"/>
    <mergeCell ref="BQ62:BQ64"/>
    <mergeCell ref="BQ65:BQ67"/>
    <mergeCell ref="BQ68:BQ70"/>
    <mergeCell ref="BQ71:BQ73"/>
    <mergeCell ref="BQ74:BQ76"/>
    <mergeCell ref="BQ77:BQ79"/>
    <mergeCell ref="BQ80:BQ82"/>
    <mergeCell ref="BQ83:BQ85"/>
    <mergeCell ref="BQ86:BQ88"/>
    <mergeCell ref="BQ89:BQ91"/>
    <mergeCell ref="BQ92:BQ94"/>
    <mergeCell ref="BQ95:BQ97"/>
    <mergeCell ref="BQ98:BQ100"/>
    <mergeCell ref="BQ101:BQ103"/>
    <mergeCell ref="BQ104:BQ106"/>
    <mergeCell ref="BQ107:BQ109"/>
    <mergeCell ref="BQ110:BQ112"/>
    <mergeCell ref="BQ113:BQ115"/>
    <mergeCell ref="BQ116:BQ118"/>
    <mergeCell ref="BQ119:BQ121"/>
    <mergeCell ref="BQ122:BQ124"/>
    <mergeCell ref="BQ125:BQ127"/>
    <mergeCell ref="BQ128:BQ130"/>
    <mergeCell ref="BQ131:BQ133"/>
    <mergeCell ref="BQ134:BQ136"/>
    <mergeCell ref="BQ137:BQ139"/>
    <mergeCell ref="BQ140:BQ142"/>
    <mergeCell ref="BQ143:BQ145"/>
    <mergeCell ref="BQ146:BQ148"/>
    <mergeCell ref="BQ149:BQ151"/>
    <mergeCell ref="BQ152:BQ154"/>
    <mergeCell ref="BQ155:BQ157"/>
    <mergeCell ref="BQ158:BQ160"/>
    <mergeCell ref="BQ161:BQ163"/>
    <mergeCell ref="BQ164:BQ166"/>
    <mergeCell ref="BQ167:BQ169"/>
    <mergeCell ref="BQ170:BQ172"/>
    <mergeCell ref="BQ173:BQ175"/>
    <mergeCell ref="BQ176:BQ178"/>
    <mergeCell ref="BQ179:BQ181"/>
    <mergeCell ref="BQ182:BQ184"/>
    <mergeCell ref="BQ185:BQ187"/>
    <mergeCell ref="BQ188:BQ190"/>
    <mergeCell ref="BQ191:BQ193"/>
    <mergeCell ref="BQ194:BQ196"/>
    <mergeCell ref="BQ197:BQ199"/>
    <mergeCell ref="BQ200:BQ202"/>
    <mergeCell ref="BQ203:BQ205"/>
    <mergeCell ref="BQ206:BQ208"/>
    <mergeCell ref="BQ209:BQ211"/>
    <mergeCell ref="BQ212:BQ214"/>
    <mergeCell ref="BQ215:BQ217"/>
    <mergeCell ref="BQ218:BQ220"/>
    <mergeCell ref="BQ221:BQ223"/>
    <mergeCell ref="BQ224:BQ226"/>
    <mergeCell ref="BQ227:BQ229"/>
    <mergeCell ref="BQ230:BQ232"/>
    <mergeCell ref="BQ233:BQ235"/>
    <mergeCell ref="BQ236:BQ238"/>
    <mergeCell ref="BQ239:BQ241"/>
    <mergeCell ref="BQ242:BQ244"/>
    <mergeCell ref="BQ245:BQ247"/>
    <mergeCell ref="BQ248:BQ250"/>
    <mergeCell ref="BQ251:BQ253"/>
    <mergeCell ref="BQ254:BQ256"/>
    <mergeCell ref="BQ257:BQ259"/>
    <mergeCell ref="BQ260:BQ262"/>
    <mergeCell ref="BQ263:BQ265"/>
    <mergeCell ref="BQ266:BQ268"/>
    <mergeCell ref="BQ269:BQ271"/>
    <mergeCell ref="BQ272:BQ274"/>
    <mergeCell ref="BQ275:BQ277"/>
    <mergeCell ref="BQ278:BQ280"/>
    <mergeCell ref="BQ281:BQ283"/>
    <mergeCell ref="BQ284:BQ286"/>
    <mergeCell ref="BQ287:BQ289"/>
    <mergeCell ref="BQ290:BQ292"/>
    <mergeCell ref="BQ293:BQ295"/>
    <mergeCell ref="BQ296:BQ298"/>
    <mergeCell ref="BQ299:BQ301"/>
    <mergeCell ref="BQ302:BQ304"/>
    <mergeCell ref="BQ305:BQ307"/>
    <mergeCell ref="BQ308:BQ310"/>
    <mergeCell ref="BQ311:BQ313"/>
    <mergeCell ref="BQ314:BQ316"/>
    <mergeCell ref="BQ317:BQ319"/>
    <mergeCell ref="BQ320:BQ322"/>
    <mergeCell ref="BQ323:BQ325"/>
    <mergeCell ref="BQ326:BQ328"/>
    <mergeCell ref="BQ329:BQ331"/>
    <mergeCell ref="BQ332:BQ334"/>
    <mergeCell ref="BQ335:BQ337"/>
    <mergeCell ref="BQ338:BQ340"/>
    <mergeCell ref="BQ341:BQ343"/>
    <mergeCell ref="BQ344:BQ346"/>
    <mergeCell ref="BQ347:BQ349"/>
    <mergeCell ref="BQ350:BQ352"/>
    <mergeCell ref="BQ353:BQ355"/>
    <mergeCell ref="BQ356:BQ358"/>
    <mergeCell ref="BQ359:BQ361"/>
    <mergeCell ref="BQ362:BQ364"/>
    <mergeCell ref="BQ365:BQ367"/>
    <mergeCell ref="BQ368:BQ370"/>
    <mergeCell ref="BQ371:BQ373"/>
    <mergeCell ref="BQ374:BQ376"/>
    <mergeCell ref="BQ377:BQ379"/>
    <mergeCell ref="BQ380:BQ382"/>
    <mergeCell ref="BQ383:BQ385"/>
    <mergeCell ref="BQ386:BQ388"/>
    <mergeCell ref="BQ389:BQ391"/>
    <mergeCell ref="BQ392:BQ394"/>
    <mergeCell ref="BQ395:BQ397"/>
    <mergeCell ref="BQ398:BQ400"/>
    <mergeCell ref="BQ401:BQ403"/>
    <mergeCell ref="BQ404:BQ406"/>
    <mergeCell ref="BQ407:BQ409"/>
    <mergeCell ref="BQ410:BQ412"/>
    <mergeCell ref="BQ413:BQ415"/>
    <mergeCell ref="BQ416:BQ418"/>
    <mergeCell ref="BQ419:BQ421"/>
    <mergeCell ref="BQ422:BQ424"/>
    <mergeCell ref="BQ425:BQ427"/>
    <mergeCell ref="BQ428:BQ430"/>
    <mergeCell ref="BQ431:BQ433"/>
    <mergeCell ref="BQ434:BQ436"/>
    <mergeCell ref="BQ437:BQ439"/>
    <mergeCell ref="BQ440:BQ442"/>
    <mergeCell ref="BQ443:BQ445"/>
    <mergeCell ref="BQ446:BQ448"/>
    <mergeCell ref="BQ449:BQ451"/>
    <mergeCell ref="BQ452:BQ454"/>
    <mergeCell ref="BQ455:BQ457"/>
    <mergeCell ref="BQ458:BQ460"/>
    <mergeCell ref="BQ461:BQ463"/>
    <mergeCell ref="BR17:BR19"/>
    <mergeCell ref="BR20:BR22"/>
    <mergeCell ref="BR23:BR25"/>
    <mergeCell ref="BR26:BR28"/>
    <mergeCell ref="BR29:BR31"/>
    <mergeCell ref="BR32:BR34"/>
    <mergeCell ref="BR35:BR37"/>
    <mergeCell ref="BR38:BR40"/>
    <mergeCell ref="BR41:BR43"/>
    <mergeCell ref="BR44:BR46"/>
    <mergeCell ref="BR47:BR49"/>
    <mergeCell ref="BR50:BR52"/>
    <mergeCell ref="BR53:BR55"/>
    <mergeCell ref="BR56:BR58"/>
    <mergeCell ref="BR59:BR61"/>
    <mergeCell ref="BR62:BR64"/>
    <mergeCell ref="BR65:BR67"/>
    <mergeCell ref="BR68:BR70"/>
    <mergeCell ref="BR71:BR73"/>
    <mergeCell ref="BR74:BR76"/>
    <mergeCell ref="BR77:BR79"/>
    <mergeCell ref="BR80:BR82"/>
    <mergeCell ref="BR83:BR85"/>
    <mergeCell ref="BR86:BR88"/>
    <mergeCell ref="BR89:BR91"/>
    <mergeCell ref="BR92:BR94"/>
    <mergeCell ref="BR95:BR97"/>
    <mergeCell ref="BR98:BR100"/>
    <mergeCell ref="BR101:BR103"/>
    <mergeCell ref="BR104:BR106"/>
    <mergeCell ref="BR107:BR109"/>
    <mergeCell ref="BR110:BR112"/>
    <mergeCell ref="BR113:BR115"/>
    <mergeCell ref="BR116:BR118"/>
    <mergeCell ref="BR119:BR121"/>
    <mergeCell ref="BR122:BR124"/>
    <mergeCell ref="BR125:BR127"/>
    <mergeCell ref="BR128:BR130"/>
    <mergeCell ref="BR131:BR133"/>
    <mergeCell ref="BR134:BR136"/>
    <mergeCell ref="BR137:BR139"/>
    <mergeCell ref="BR140:BR142"/>
    <mergeCell ref="BR143:BR145"/>
    <mergeCell ref="BR146:BR148"/>
    <mergeCell ref="BR149:BR151"/>
    <mergeCell ref="BR152:BR154"/>
    <mergeCell ref="BR155:BR157"/>
    <mergeCell ref="BR158:BR160"/>
    <mergeCell ref="BR161:BR163"/>
    <mergeCell ref="BR164:BR166"/>
    <mergeCell ref="BR167:BR169"/>
    <mergeCell ref="BR170:BR172"/>
    <mergeCell ref="BR173:BR175"/>
    <mergeCell ref="BR176:BR178"/>
    <mergeCell ref="BR179:BR181"/>
    <mergeCell ref="BR182:BR184"/>
    <mergeCell ref="BR185:BR187"/>
    <mergeCell ref="BR188:BR190"/>
    <mergeCell ref="BR191:BR193"/>
    <mergeCell ref="BR194:BR196"/>
    <mergeCell ref="BR197:BR199"/>
    <mergeCell ref="BR200:BR202"/>
    <mergeCell ref="BR203:BR205"/>
    <mergeCell ref="BR206:BR208"/>
    <mergeCell ref="BR209:BR211"/>
    <mergeCell ref="BR212:BR214"/>
    <mergeCell ref="BR215:BR217"/>
    <mergeCell ref="BR218:BR220"/>
    <mergeCell ref="BR221:BR223"/>
    <mergeCell ref="BR224:BR226"/>
    <mergeCell ref="BR227:BR229"/>
    <mergeCell ref="BR230:BR232"/>
    <mergeCell ref="BR233:BR235"/>
    <mergeCell ref="BR236:BR238"/>
    <mergeCell ref="BR239:BR241"/>
    <mergeCell ref="BR242:BR244"/>
    <mergeCell ref="BR245:BR247"/>
    <mergeCell ref="BR248:BR250"/>
    <mergeCell ref="BR251:BR253"/>
    <mergeCell ref="BR254:BR256"/>
    <mergeCell ref="BR257:BR259"/>
    <mergeCell ref="BR260:BR262"/>
    <mergeCell ref="BR263:BR265"/>
    <mergeCell ref="BR266:BR268"/>
    <mergeCell ref="BR269:BR271"/>
    <mergeCell ref="BR272:BR274"/>
    <mergeCell ref="BR374:BR376"/>
    <mergeCell ref="BR275:BR277"/>
    <mergeCell ref="BR278:BR280"/>
    <mergeCell ref="BR281:BR283"/>
    <mergeCell ref="BR284:BR286"/>
    <mergeCell ref="BR287:BR289"/>
    <mergeCell ref="BR290:BR292"/>
    <mergeCell ref="BR293:BR295"/>
    <mergeCell ref="BR296:BR298"/>
    <mergeCell ref="BR299:BR301"/>
    <mergeCell ref="BR302:BR304"/>
    <mergeCell ref="BR305:BR307"/>
    <mergeCell ref="BR308:BR310"/>
    <mergeCell ref="BR311:BR313"/>
    <mergeCell ref="BR314:BR316"/>
    <mergeCell ref="BR317:BR319"/>
    <mergeCell ref="BR320:BR322"/>
    <mergeCell ref="BR323:BR325"/>
    <mergeCell ref="BR380:BR382"/>
    <mergeCell ref="BR383:BR385"/>
    <mergeCell ref="BR386:BR388"/>
    <mergeCell ref="BR389:BR391"/>
    <mergeCell ref="BR392:BR394"/>
    <mergeCell ref="BR395:BR397"/>
    <mergeCell ref="BR398:BR400"/>
    <mergeCell ref="BR401:BR403"/>
    <mergeCell ref="BR404:BR406"/>
    <mergeCell ref="BR407:BR409"/>
    <mergeCell ref="BR410:BR412"/>
    <mergeCell ref="BR413:BR415"/>
    <mergeCell ref="BR416:BR418"/>
    <mergeCell ref="BR419:BR421"/>
    <mergeCell ref="BR422:BR424"/>
    <mergeCell ref="BR425:BR427"/>
    <mergeCell ref="BR326:BR328"/>
    <mergeCell ref="BR329:BR331"/>
    <mergeCell ref="BR332:BR334"/>
    <mergeCell ref="BR335:BR337"/>
    <mergeCell ref="BR338:BR340"/>
    <mergeCell ref="BR341:BR343"/>
    <mergeCell ref="BR344:BR346"/>
    <mergeCell ref="BR347:BR349"/>
    <mergeCell ref="BR350:BR352"/>
    <mergeCell ref="BR353:BR355"/>
    <mergeCell ref="BR356:BR358"/>
    <mergeCell ref="BR359:BR361"/>
    <mergeCell ref="BR362:BR364"/>
    <mergeCell ref="BR365:BR367"/>
    <mergeCell ref="BR368:BR370"/>
    <mergeCell ref="BR371:BR373"/>
    <mergeCell ref="BR428:BR430"/>
    <mergeCell ref="BR431:BR433"/>
    <mergeCell ref="BR434:BR436"/>
    <mergeCell ref="BR437:BR439"/>
    <mergeCell ref="BR440:BR442"/>
    <mergeCell ref="BR443:BR445"/>
    <mergeCell ref="BR446:BR448"/>
    <mergeCell ref="BR449:BR451"/>
    <mergeCell ref="BR452:BR454"/>
    <mergeCell ref="BR455:BR457"/>
    <mergeCell ref="BR458:BR460"/>
    <mergeCell ref="BR461:BR463"/>
    <mergeCell ref="BS14:BS16"/>
    <mergeCell ref="BT14:BT16"/>
    <mergeCell ref="BU14:BU16"/>
    <mergeCell ref="BV14:BV16"/>
    <mergeCell ref="BS17:BS19"/>
    <mergeCell ref="BT17:BT19"/>
    <mergeCell ref="BU17:BU19"/>
    <mergeCell ref="BV17:BV19"/>
    <mergeCell ref="BS20:BS22"/>
    <mergeCell ref="BT20:BT22"/>
    <mergeCell ref="BU20:BU22"/>
    <mergeCell ref="BV20:BV22"/>
    <mergeCell ref="BS23:BS25"/>
    <mergeCell ref="BT23:BT25"/>
    <mergeCell ref="BU23:BU25"/>
    <mergeCell ref="BV23:BV25"/>
    <mergeCell ref="BS26:BS28"/>
    <mergeCell ref="BT26:BT28"/>
    <mergeCell ref="BU26:BU28"/>
    <mergeCell ref="BR377:BR379"/>
    <mergeCell ref="BV26:BV28"/>
    <mergeCell ref="BS29:BS31"/>
    <mergeCell ref="BT29:BT31"/>
    <mergeCell ref="BU29:BU31"/>
    <mergeCell ref="BV29:BV31"/>
    <mergeCell ref="BS32:BS34"/>
    <mergeCell ref="BT32:BT34"/>
    <mergeCell ref="BU32:BU34"/>
    <mergeCell ref="BV32:BV34"/>
    <mergeCell ref="BS35:BS37"/>
    <mergeCell ref="BT35:BT37"/>
    <mergeCell ref="BU35:BU37"/>
    <mergeCell ref="BV35:BV37"/>
    <mergeCell ref="BS38:BS40"/>
    <mergeCell ref="BT38:BT40"/>
    <mergeCell ref="BU38:BU40"/>
    <mergeCell ref="BV38:BV40"/>
    <mergeCell ref="BS41:BS43"/>
    <mergeCell ref="BT41:BT43"/>
    <mergeCell ref="BU41:BU43"/>
    <mergeCell ref="BV41:BV43"/>
    <mergeCell ref="BS44:BS46"/>
    <mergeCell ref="BT44:BT46"/>
    <mergeCell ref="BU44:BU46"/>
    <mergeCell ref="BV44:BV46"/>
    <mergeCell ref="BS47:BS49"/>
    <mergeCell ref="BT47:BT49"/>
    <mergeCell ref="BU47:BU49"/>
    <mergeCell ref="BV47:BV49"/>
    <mergeCell ref="BS50:BS52"/>
    <mergeCell ref="BT50:BT52"/>
    <mergeCell ref="BU50:BU52"/>
    <mergeCell ref="BV50:BV52"/>
    <mergeCell ref="BS53:BS55"/>
    <mergeCell ref="BT53:BT55"/>
    <mergeCell ref="BU53:BU55"/>
    <mergeCell ref="BV53:BV55"/>
    <mergeCell ref="BS56:BS58"/>
    <mergeCell ref="BT56:BT58"/>
    <mergeCell ref="BU56:BU58"/>
    <mergeCell ref="BV56:BV58"/>
    <mergeCell ref="BS59:BS61"/>
    <mergeCell ref="BT59:BT61"/>
    <mergeCell ref="BU59:BU61"/>
    <mergeCell ref="BV59:BV61"/>
    <mergeCell ref="BS62:BS64"/>
    <mergeCell ref="BT62:BT64"/>
    <mergeCell ref="BU62:BU64"/>
    <mergeCell ref="BV62:BV64"/>
    <mergeCell ref="BS65:BS67"/>
    <mergeCell ref="BT65:BT67"/>
    <mergeCell ref="BU65:BU67"/>
    <mergeCell ref="BV65:BV67"/>
    <mergeCell ref="BS68:BS70"/>
    <mergeCell ref="BT68:BT70"/>
    <mergeCell ref="BU68:BU70"/>
    <mergeCell ref="BV68:BV70"/>
    <mergeCell ref="BS71:BS73"/>
    <mergeCell ref="BT71:BT73"/>
    <mergeCell ref="BU71:BU73"/>
    <mergeCell ref="BV71:BV73"/>
    <mergeCell ref="BS74:BS76"/>
    <mergeCell ref="BT74:BT76"/>
    <mergeCell ref="BU74:BU76"/>
    <mergeCell ref="BV74:BV76"/>
    <mergeCell ref="BS77:BS79"/>
    <mergeCell ref="BT77:BT79"/>
    <mergeCell ref="BU77:BU79"/>
    <mergeCell ref="BV77:BV79"/>
    <mergeCell ref="BS80:BS82"/>
    <mergeCell ref="BT80:BT82"/>
    <mergeCell ref="BU80:BU82"/>
    <mergeCell ref="BV80:BV82"/>
    <mergeCell ref="BS83:BS85"/>
    <mergeCell ref="BT83:BT85"/>
    <mergeCell ref="BU83:BU85"/>
    <mergeCell ref="BV83:BV85"/>
    <mergeCell ref="BS86:BS88"/>
    <mergeCell ref="BT86:BT88"/>
    <mergeCell ref="BU86:BU88"/>
    <mergeCell ref="BV86:BV88"/>
    <mergeCell ref="BS89:BS91"/>
    <mergeCell ref="BT89:BT91"/>
    <mergeCell ref="BU89:BU91"/>
    <mergeCell ref="BV89:BV91"/>
    <mergeCell ref="BS92:BS94"/>
    <mergeCell ref="BT92:BT94"/>
    <mergeCell ref="BU92:BU94"/>
    <mergeCell ref="BV92:BV94"/>
    <mergeCell ref="BS95:BS97"/>
    <mergeCell ref="BT95:BT97"/>
    <mergeCell ref="BU95:BU97"/>
    <mergeCell ref="BV95:BV97"/>
    <mergeCell ref="BS98:BS100"/>
    <mergeCell ref="BT98:BT100"/>
    <mergeCell ref="BU98:BU100"/>
    <mergeCell ref="BV98:BV100"/>
    <mergeCell ref="BS101:BS103"/>
    <mergeCell ref="BT101:BT103"/>
    <mergeCell ref="BU101:BU103"/>
    <mergeCell ref="BV101:BV103"/>
    <mergeCell ref="BS104:BS106"/>
    <mergeCell ref="BT104:BT106"/>
    <mergeCell ref="BU104:BU106"/>
    <mergeCell ref="BV104:BV106"/>
    <mergeCell ref="BS107:BS109"/>
    <mergeCell ref="BT107:BT109"/>
    <mergeCell ref="BU107:BU109"/>
    <mergeCell ref="BV107:BV109"/>
    <mergeCell ref="BS110:BS112"/>
    <mergeCell ref="BT110:BT112"/>
    <mergeCell ref="BU110:BU112"/>
    <mergeCell ref="BV110:BV112"/>
    <mergeCell ref="BS113:BS115"/>
    <mergeCell ref="BT113:BT115"/>
    <mergeCell ref="BU113:BU115"/>
    <mergeCell ref="BV113:BV115"/>
    <mergeCell ref="BS116:BS118"/>
    <mergeCell ref="BT116:BT118"/>
    <mergeCell ref="BU116:BU118"/>
    <mergeCell ref="BV116:BV118"/>
    <mergeCell ref="BS119:BS121"/>
    <mergeCell ref="BT119:BT121"/>
    <mergeCell ref="BU119:BU121"/>
    <mergeCell ref="BV119:BV121"/>
    <mergeCell ref="BS122:BS124"/>
    <mergeCell ref="BT122:BT124"/>
    <mergeCell ref="BU122:BU124"/>
    <mergeCell ref="BV122:BV124"/>
    <mergeCell ref="BS125:BS127"/>
    <mergeCell ref="BT125:BT127"/>
    <mergeCell ref="BU125:BU127"/>
    <mergeCell ref="BV125:BV127"/>
    <mergeCell ref="BS128:BS130"/>
    <mergeCell ref="BT128:BT130"/>
    <mergeCell ref="BU128:BU130"/>
    <mergeCell ref="BV128:BV130"/>
    <mergeCell ref="BS131:BS133"/>
    <mergeCell ref="BT131:BT133"/>
    <mergeCell ref="BU131:BU133"/>
    <mergeCell ref="BV131:BV133"/>
    <mergeCell ref="BS134:BS136"/>
    <mergeCell ref="BT134:BT136"/>
    <mergeCell ref="BU134:BU136"/>
    <mergeCell ref="BV134:BV136"/>
    <mergeCell ref="BS137:BS139"/>
    <mergeCell ref="BT137:BT139"/>
    <mergeCell ref="BU137:BU139"/>
    <mergeCell ref="BV137:BV139"/>
    <mergeCell ref="BS140:BS142"/>
    <mergeCell ref="BT140:BT142"/>
    <mergeCell ref="BU140:BU142"/>
    <mergeCell ref="BV140:BV142"/>
    <mergeCell ref="BS143:BS145"/>
    <mergeCell ref="BT143:BT145"/>
    <mergeCell ref="BU143:BU145"/>
    <mergeCell ref="BV143:BV145"/>
    <mergeCell ref="BS146:BS148"/>
    <mergeCell ref="BT146:BT148"/>
    <mergeCell ref="BU146:BU148"/>
    <mergeCell ref="BV146:BV148"/>
    <mergeCell ref="BS149:BS151"/>
    <mergeCell ref="BT149:BT151"/>
    <mergeCell ref="BU149:BU151"/>
    <mergeCell ref="BV149:BV151"/>
    <mergeCell ref="BS152:BS154"/>
    <mergeCell ref="BT152:BT154"/>
    <mergeCell ref="BU152:BU154"/>
    <mergeCell ref="BV152:BV154"/>
    <mergeCell ref="BS155:BS157"/>
    <mergeCell ref="BT155:BT157"/>
    <mergeCell ref="BU155:BU157"/>
    <mergeCell ref="BV155:BV157"/>
    <mergeCell ref="BS158:BS160"/>
    <mergeCell ref="BT158:BT160"/>
    <mergeCell ref="BU158:BU160"/>
    <mergeCell ref="BV158:BV160"/>
    <mergeCell ref="BS161:BS163"/>
    <mergeCell ref="BT161:BT163"/>
    <mergeCell ref="BU161:BU163"/>
    <mergeCell ref="BV161:BV163"/>
    <mergeCell ref="BS164:BS166"/>
    <mergeCell ref="BT164:BT166"/>
    <mergeCell ref="BU164:BU166"/>
    <mergeCell ref="BV164:BV166"/>
    <mergeCell ref="BS167:BS169"/>
    <mergeCell ref="BT167:BT169"/>
    <mergeCell ref="BU167:BU169"/>
    <mergeCell ref="BV167:BV169"/>
    <mergeCell ref="BS170:BS172"/>
    <mergeCell ref="BT170:BT172"/>
    <mergeCell ref="BU170:BU172"/>
    <mergeCell ref="BV170:BV172"/>
    <mergeCell ref="BS173:BS175"/>
    <mergeCell ref="BT173:BT175"/>
    <mergeCell ref="BU173:BU175"/>
    <mergeCell ref="BV173:BV175"/>
    <mergeCell ref="BS176:BS178"/>
    <mergeCell ref="BT176:BT178"/>
    <mergeCell ref="BU176:BU178"/>
    <mergeCell ref="BV176:BV178"/>
    <mergeCell ref="BS179:BS181"/>
    <mergeCell ref="BT179:BT181"/>
    <mergeCell ref="BU179:BU181"/>
    <mergeCell ref="BV179:BV181"/>
    <mergeCell ref="BS182:BS184"/>
    <mergeCell ref="BT182:BT184"/>
    <mergeCell ref="BU182:BU184"/>
    <mergeCell ref="BV182:BV184"/>
    <mergeCell ref="BS185:BS187"/>
    <mergeCell ref="BT185:BT187"/>
    <mergeCell ref="BU185:BU187"/>
    <mergeCell ref="BV185:BV187"/>
    <mergeCell ref="BS188:BS190"/>
    <mergeCell ref="BT188:BT190"/>
    <mergeCell ref="BU188:BU190"/>
    <mergeCell ref="BV188:BV190"/>
    <mergeCell ref="BS191:BS193"/>
    <mergeCell ref="BT191:BT193"/>
    <mergeCell ref="BU191:BU193"/>
    <mergeCell ref="BV191:BV193"/>
    <mergeCell ref="BS194:BS196"/>
    <mergeCell ref="BT194:BT196"/>
    <mergeCell ref="BU194:BU196"/>
    <mergeCell ref="BV194:BV196"/>
    <mergeCell ref="BS197:BS199"/>
    <mergeCell ref="BT197:BT199"/>
    <mergeCell ref="BU197:BU199"/>
    <mergeCell ref="BV197:BV199"/>
    <mergeCell ref="BS200:BS202"/>
    <mergeCell ref="BT200:BT202"/>
    <mergeCell ref="BU200:BU202"/>
    <mergeCell ref="BV200:BV202"/>
    <mergeCell ref="BS203:BS205"/>
    <mergeCell ref="BT203:BT205"/>
    <mergeCell ref="BU203:BU205"/>
    <mergeCell ref="BV203:BV205"/>
    <mergeCell ref="BS206:BS208"/>
    <mergeCell ref="BT206:BT208"/>
    <mergeCell ref="BU206:BU208"/>
    <mergeCell ref="BV206:BV208"/>
    <mergeCell ref="BS209:BS211"/>
    <mergeCell ref="BT209:BT211"/>
    <mergeCell ref="BU209:BU211"/>
    <mergeCell ref="BV209:BV211"/>
    <mergeCell ref="BS212:BS214"/>
    <mergeCell ref="BT212:BT214"/>
    <mergeCell ref="BU212:BU214"/>
    <mergeCell ref="BV212:BV214"/>
    <mergeCell ref="BS215:BS217"/>
    <mergeCell ref="BT215:BT217"/>
    <mergeCell ref="BU215:BU217"/>
    <mergeCell ref="BV215:BV217"/>
    <mergeCell ref="BS218:BS220"/>
    <mergeCell ref="BT218:BT220"/>
    <mergeCell ref="BU218:BU220"/>
    <mergeCell ref="BV218:BV220"/>
    <mergeCell ref="BS221:BS223"/>
    <mergeCell ref="BT221:BT223"/>
    <mergeCell ref="BU221:BU223"/>
    <mergeCell ref="BV221:BV223"/>
    <mergeCell ref="BS224:BS226"/>
    <mergeCell ref="BT224:BT226"/>
    <mergeCell ref="BU224:BU226"/>
    <mergeCell ref="BV224:BV226"/>
    <mergeCell ref="BS227:BS229"/>
    <mergeCell ref="BT227:BT229"/>
    <mergeCell ref="BU227:BU229"/>
    <mergeCell ref="BV227:BV229"/>
    <mergeCell ref="BS230:BS232"/>
    <mergeCell ref="BT230:BT232"/>
    <mergeCell ref="BU230:BU232"/>
    <mergeCell ref="BV230:BV232"/>
    <mergeCell ref="BS233:BS235"/>
    <mergeCell ref="BT233:BT235"/>
    <mergeCell ref="BU233:BU235"/>
    <mergeCell ref="BV233:BV235"/>
    <mergeCell ref="BS236:BS238"/>
    <mergeCell ref="BT236:BT238"/>
    <mergeCell ref="BU236:BU238"/>
    <mergeCell ref="BV236:BV238"/>
    <mergeCell ref="BS239:BS241"/>
    <mergeCell ref="BT239:BT241"/>
    <mergeCell ref="BU239:BU241"/>
    <mergeCell ref="BV239:BV241"/>
    <mergeCell ref="BS242:BS244"/>
    <mergeCell ref="BT242:BT244"/>
    <mergeCell ref="BU242:BU244"/>
    <mergeCell ref="BV242:BV244"/>
    <mergeCell ref="BS245:BS247"/>
    <mergeCell ref="BT245:BT247"/>
    <mergeCell ref="BU245:BU247"/>
    <mergeCell ref="BV245:BV247"/>
    <mergeCell ref="BS248:BS250"/>
    <mergeCell ref="BT248:BT250"/>
    <mergeCell ref="BU248:BU250"/>
    <mergeCell ref="BV248:BV250"/>
    <mergeCell ref="BS251:BS253"/>
    <mergeCell ref="BT251:BT253"/>
    <mergeCell ref="BU251:BU253"/>
    <mergeCell ref="BV251:BV253"/>
    <mergeCell ref="BS254:BS256"/>
    <mergeCell ref="BT254:BT256"/>
    <mergeCell ref="BU254:BU256"/>
    <mergeCell ref="BV254:BV256"/>
    <mergeCell ref="BS257:BS259"/>
    <mergeCell ref="BT257:BT259"/>
    <mergeCell ref="BU257:BU259"/>
    <mergeCell ref="BV257:BV259"/>
    <mergeCell ref="BS260:BS262"/>
    <mergeCell ref="BT260:BT262"/>
    <mergeCell ref="BU260:BU262"/>
    <mergeCell ref="BV260:BV262"/>
    <mergeCell ref="BS263:BS265"/>
    <mergeCell ref="BT263:BT265"/>
    <mergeCell ref="BU263:BU265"/>
    <mergeCell ref="BV263:BV265"/>
    <mergeCell ref="BS266:BS268"/>
    <mergeCell ref="BT266:BT268"/>
    <mergeCell ref="BU266:BU268"/>
    <mergeCell ref="BV266:BV268"/>
    <mergeCell ref="BS269:BS271"/>
    <mergeCell ref="BT269:BT271"/>
    <mergeCell ref="BU269:BU271"/>
    <mergeCell ref="BV269:BV271"/>
    <mergeCell ref="BS272:BS274"/>
    <mergeCell ref="BT272:BT274"/>
    <mergeCell ref="BU272:BU274"/>
    <mergeCell ref="BV272:BV274"/>
    <mergeCell ref="BS275:BS277"/>
    <mergeCell ref="BT275:BT277"/>
    <mergeCell ref="BU275:BU277"/>
    <mergeCell ref="BV275:BV277"/>
    <mergeCell ref="BS278:BS280"/>
    <mergeCell ref="BT278:BT280"/>
    <mergeCell ref="BU278:BU280"/>
    <mergeCell ref="BV278:BV280"/>
    <mergeCell ref="BS281:BS283"/>
    <mergeCell ref="BT281:BT283"/>
    <mergeCell ref="BU281:BU283"/>
    <mergeCell ref="BV281:BV283"/>
    <mergeCell ref="BS284:BS286"/>
    <mergeCell ref="BT284:BT286"/>
    <mergeCell ref="BU284:BU286"/>
    <mergeCell ref="BV284:BV286"/>
    <mergeCell ref="BS287:BS289"/>
    <mergeCell ref="BT287:BT289"/>
    <mergeCell ref="BU287:BU289"/>
    <mergeCell ref="BV287:BV289"/>
    <mergeCell ref="BS290:BS292"/>
    <mergeCell ref="BT290:BT292"/>
    <mergeCell ref="BU290:BU292"/>
    <mergeCell ref="BV290:BV292"/>
    <mergeCell ref="BS293:BS295"/>
    <mergeCell ref="BT293:BT295"/>
    <mergeCell ref="BU293:BU295"/>
    <mergeCell ref="BV293:BV295"/>
    <mergeCell ref="BS296:BS298"/>
    <mergeCell ref="BT296:BT298"/>
    <mergeCell ref="BU296:BU298"/>
    <mergeCell ref="BV296:BV298"/>
    <mergeCell ref="BS299:BS301"/>
    <mergeCell ref="BT299:BT301"/>
    <mergeCell ref="BU299:BU301"/>
    <mergeCell ref="BV299:BV301"/>
    <mergeCell ref="BS302:BS304"/>
    <mergeCell ref="BT302:BT304"/>
    <mergeCell ref="BU302:BU304"/>
    <mergeCell ref="BV302:BV304"/>
    <mergeCell ref="BS305:BS307"/>
    <mergeCell ref="BT305:BT307"/>
    <mergeCell ref="BU305:BU307"/>
    <mergeCell ref="BV305:BV307"/>
    <mergeCell ref="BS308:BS310"/>
    <mergeCell ref="BT308:BT310"/>
    <mergeCell ref="BU308:BU310"/>
    <mergeCell ref="BV308:BV310"/>
    <mergeCell ref="BS311:BS313"/>
    <mergeCell ref="BT311:BT313"/>
    <mergeCell ref="BU311:BU313"/>
    <mergeCell ref="BV311:BV313"/>
    <mergeCell ref="BS314:BS316"/>
    <mergeCell ref="BT314:BT316"/>
    <mergeCell ref="BU314:BU316"/>
    <mergeCell ref="BV314:BV316"/>
    <mergeCell ref="BS317:BS319"/>
    <mergeCell ref="BT317:BT319"/>
    <mergeCell ref="BU317:BU319"/>
    <mergeCell ref="BV317:BV319"/>
    <mergeCell ref="BS320:BS322"/>
    <mergeCell ref="BT320:BT322"/>
    <mergeCell ref="BU320:BU322"/>
    <mergeCell ref="BV320:BV322"/>
    <mergeCell ref="BS323:BS325"/>
    <mergeCell ref="BT323:BT325"/>
    <mergeCell ref="BU323:BU325"/>
    <mergeCell ref="BV323:BV325"/>
    <mergeCell ref="BS326:BS328"/>
    <mergeCell ref="BT326:BT328"/>
    <mergeCell ref="BU326:BU328"/>
    <mergeCell ref="BV326:BV328"/>
    <mergeCell ref="BS329:BS331"/>
    <mergeCell ref="BT329:BT331"/>
    <mergeCell ref="BU329:BU331"/>
    <mergeCell ref="BV329:BV331"/>
    <mergeCell ref="BS332:BS334"/>
    <mergeCell ref="BT332:BT334"/>
    <mergeCell ref="BU332:BU334"/>
    <mergeCell ref="BV332:BV334"/>
    <mergeCell ref="BS335:BS337"/>
    <mergeCell ref="BT335:BT337"/>
    <mergeCell ref="BU335:BU337"/>
    <mergeCell ref="BV335:BV337"/>
    <mergeCell ref="BS338:BS340"/>
    <mergeCell ref="BT338:BT340"/>
    <mergeCell ref="BU338:BU340"/>
    <mergeCell ref="BV338:BV340"/>
    <mergeCell ref="BS341:BS343"/>
    <mergeCell ref="BT341:BT343"/>
    <mergeCell ref="BU341:BU343"/>
    <mergeCell ref="BV341:BV343"/>
    <mergeCell ref="BS344:BS346"/>
    <mergeCell ref="BT344:BT346"/>
    <mergeCell ref="BU344:BU346"/>
    <mergeCell ref="BV344:BV346"/>
    <mergeCell ref="BS347:BS349"/>
    <mergeCell ref="BT347:BT349"/>
    <mergeCell ref="BU347:BU349"/>
    <mergeCell ref="BV347:BV349"/>
    <mergeCell ref="BS350:BS352"/>
    <mergeCell ref="BT350:BT352"/>
    <mergeCell ref="BU350:BU352"/>
    <mergeCell ref="BV350:BV352"/>
    <mergeCell ref="BS353:BS355"/>
    <mergeCell ref="BT353:BT355"/>
    <mergeCell ref="BU353:BU355"/>
    <mergeCell ref="BV353:BV355"/>
    <mergeCell ref="BS356:BS358"/>
    <mergeCell ref="BT356:BT358"/>
    <mergeCell ref="BU356:BU358"/>
    <mergeCell ref="BV356:BV358"/>
    <mergeCell ref="BS359:BS361"/>
    <mergeCell ref="BT359:BT361"/>
    <mergeCell ref="BU359:BU361"/>
    <mergeCell ref="BV359:BV361"/>
    <mergeCell ref="BS362:BS364"/>
    <mergeCell ref="BT362:BT364"/>
    <mergeCell ref="BU362:BU364"/>
    <mergeCell ref="BV362:BV364"/>
    <mergeCell ref="BS365:BS367"/>
    <mergeCell ref="BT365:BT367"/>
    <mergeCell ref="BU365:BU367"/>
    <mergeCell ref="BV365:BV367"/>
    <mergeCell ref="BS368:BS370"/>
    <mergeCell ref="BT368:BT370"/>
    <mergeCell ref="BU368:BU370"/>
    <mergeCell ref="BV368:BV370"/>
    <mergeCell ref="BS371:BS373"/>
    <mergeCell ref="BT371:BT373"/>
    <mergeCell ref="BU371:BU373"/>
    <mergeCell ref="BV371:BV373"/>
    <mergeCell ref="BS374:BS376"/>
    <mergeCell ref="BT374:BT376"/>
    <mergeCell ref="BU374:BU376"/>
    <mergeCell ref="BV374:BV376"/>
    <mergeCell ref="BS377:BS379"/>
    <mergeCell ref="BT377:BT379"/>
    <mergeCell ref="BU377:BU379"/>
    <mergeCell ref="BV377:BV379"/>
    <mergeCell ref="BS380:BS382"/>
    <mergeCell ref="BT380:BT382"/>
    <mergeCell ref="BU380:BU382"/>
    <mergeCell ref="BV380:BV382"/>
    <mergeCell ref="BS383:BS385"/>
    <mergeCell ref="BT383:BT385"/>
    <mergeCell ref="BU383:BU385"/>
    <mergeCell ref="BV383:BV385"/>
    <mergeCell ref="BS386:BS388"/>
    <mergeCell ref="BT386:BT388"/>
    <mergeCell ref="BU386:BU388"/>
    <mergeCell ref="BV386:BV388"/>
    <mergeCell ref="BS389:BS391"/>
    <mergeCell ref="BT389:BT391"/>
    <mergeCell ref="BU389:BU391"/>
    <mergeCell ref="BV389:BV391"/>
    <mergeCell ref="BS392:BS394"/>
    <mergeCell ref="BT392:BT394"/>
    <mergeCell ref="BU392:BU394"/>
    <mergeCell ref="BV392:BV394"/>
    <mergeCell ref="BS395:BS397"/>
    <mergeCell ref="BT395:BT397"/>
    <mergeCell ref="BU395:BU397"/>
    <mergeCell ref="BV395:BV397"/>
    <mergeCell ref="BS398:BS400"/>
    <mergeCell ref="BT398:BT400"/>
    <mergeCell ref="BU398:BU400"/>
    <mergeCell ref="BV398:BV400"/>
    <mergeCell ref="BS401:BS403"/>
    <mergeCell ref="BT401:BT403"/>
    <mergeCell ref="BU401:BU403"/>
    <mergeCell ref="BV401:BV403"/>
    <mergeCell ref="BS404:BS406"/>
    <mergeCell ref="BT404:BT406"/>
    <mergeCell ref="BU404:BU406"/>
    <mergeCell ref="BV404:BV406"/>
    <mergeCell ref="BS407:BS409"/>
    <mergeCell ref="BT407:BT409"/>
    <mergeCell ref="BU407:BU409"/>
    <mergeCell ref="BV407:BV409"/>
    <mergeCell ref="BS410:BS412"/>
    <mergeCell ref="BT410:BT412"/>
    <mergeCell ref="BU410:BU412"/>
    <mergeCell ref="BV410:BV412"/>
    <mergeCell ref="BS413:BS415"/>
    <mergeCell ref="BT413:BT415"/>
    <mergeCell ref="BU413:BU415"/>
    <mergeCell ref="BV413:BV415"/>
    <mergeCell ref="BS416:BS418"/>
    <mergeCell ref="BT416:BT418"/>
    <mergeCell ref="BU416:BU418"/>
    <mergeCell ref="BV416:BV418"/>
    <mergeCell ref="BS419:BS421"/>
    <mergeCell ref="BT419:BT421"/>
    <mergeCell ref="BU419:BU421"/>
    <mergeCell ref="BV419:BV421"/>
    <mergeCell ref="BS422:BS424"/>
    <mergeCell ref="BT422:BT424"/>
    <mergeCell ref="BU422:BU424"/>
    <mergeCell ref="BV422:BV424"/>
    <mergeCell ref="BS425:BS427"/>
    <mergeCell ref="BT425:BT427"/>
    <mergeCell ref="BU425:BU427"/>
    <mergeCell ref="BV425:BV427"/>
    <mergeCell ref="BS428:BS430"/>
    <mergeCell ref="BT428:BT430"/>
    <mergeCell ref="BU428:BU430"/>
    <mergeCell ref="BV428:BV430"/>
    <mergeCell ref="BS431:BS433"/>
    <mergeCell ref="BT431:BT433"/>
    <mergeCell ref="BU431:BU433"/>
    <mergeCell ref="BV431:BV433"/>
    <mergeCell ref="BS434:BS436"/>
    <mergeCell ref="BT434:BT436"/>
    <mergeCell ref="BU434:BU436"/>
    <mergeCell ref="BV434:BV436"/>
    <mergeCell ref="BS437:BS439"/>
    <mergeCell ref="BT437:BT439"/>
    <mergeCell ref="BU437:BU439"/>
    <mergeCell ref="BV437:BV439"/>
    <mergeCell ref="BS440:BS442"/>
    <mergeCell ref="BT440:BT442"/>
    <mergeCell ref="BU440:BU442"/>
    <mergeCell ref="BV440:BV442"/>
    <mergeCell ref="BS443:BS445"/>
    <mergeCell ref="BT443:BT445"/>
    <mergeCell ref="BU443:BU445"/>
    <mergeCell ref="BV443:BV445"/>
    <mergeCell ref="BS461:BS463"/>
    <mergeCell ref="BT461:BT463"/>
    <mergeCell ref="BU461:BU463"/>
    <mergeCell ref="BV461:BV463"/>
    <mergeCell ref="BS446:BS448"/>
    <mergeCell ref="BT446:BT448"/>
    <mergeCell ref="BU446:BU448"/>
    <mergeCell ref="BV446:BV448"/>
    <mergeCell ref="BS449:BS451"/>
    <mergeCell ref="BT449:BT451"/>
    <mergeCell ref="BU449:BU451"/>
    <mergeCell ref="BV449:BV451"/>
    <mergeCell ref="BS452:BS454"/>
    <mergeCell ref="BT452:BT454"/>
    <mergeCell ref="BU452:BU454"/>
    <mergeCell ref="BV452:BV454"/>
    <mergeCell ref="BS455:BS457"/>
    <mergeCell ref="BT455:BT457"/>
    <mergeCell ref="BU455:BU457"/>
    <mergeCell ref="BV455:BV457"/>
    <mergeCell ref="BS458:BS460"/>
    <mergeCell ref="BT458:BT460"/>
    <mergeCell ref="BU458:BU460"/>
    <mergeCell ref="BV458:BV460"/>
  </mergeCells>
  <phoneticPr fontId="1"/>
  <dataValidations count="4">
    <dataValidation imeMode="halfKatakana" allowBlank="1" showInputMessage="1" showErrorMessage="1" sqref="E461:E462 E458:E459 E20:E21 E23:E24 E26:E27 E29:E30 E32:E33 E35:E36 E38:E39 E41:E42 E44:E45 E47:E48 E50:E51 E53:E54 E56:E57 E59:E60 E62:E63 E65:E66 E68:E69 E71:E72 E74:E75 E77:E78 E80:E81 E83:E84 E86:E87 E89:E90 E92:E93 E95:E96 E98:E99 E101:E102 E104:E105 E107:E108 E110:E111 E113:E114 E116:E117 E119:E120 E122:E123 E125:E126 E128:E129 E131:E132 E134:E135 E137:E138 E140:E141 E143:E144 E146:E147 E149:E150 E152:E153 E155:E156 E158:E159 E161:E162 E164:E165 E167:E168 E170:E171 E173:E174 E176:E177 E179:E180 E182:E183 E185:E186 E188:E189 E191:E192 E194:E195 E197:E198 E200:E201 E203:E204 E206:E207 E209:E210 E212:E213 E215:E216 E218:E219 E221:E222 E224:E225 E227:E228 E230:E231 E233:E234 E236:E237 E239:E240 E242:E243 E245:E246 E248:E249 E251:E252 E254:E255 E257:E258 E260:E261 E263:E264 E266:E267 E269:E270 E272:E273 E275:E276 E278:E279 E281:E282 E284:E285 E287:E288 E290:E291 E293:E294 E296:E297 E299:E300 E302:E303 E305:E306 E308:E309 E311:E312 E314:E315 E317:E318 E320:E321 E323:E324 E326:E327 E329:E330 E332:E333 E335:E336 E338:E339 E341:E342 E344:E345 E347:E348 E350:E351 E353:E354 E356:E357 E359:E360 E362:E363 E365:E366 E368:E369 E371:E372 E374:E375 E377:E378 E380:E381 E383:E384 E386:E387 E389:E390 E392:E393 E395:E396 E398:E399 E401:E402 E404:E405 E407:E408 E410:E411 E413:E414 E416:E417 E419:E420 E422:E423 E425:E426 E428:E429 E431:E432 E434:E435 E437:E438 E440:E441 E443:E444 E446:E447 E449:E450 E452:E453 E455:E456 E17:E18 E14:E15"/>
    <dataValidation imeMode="halfAlpha" allowBlank="1" showInputMessage="1" showErrorMessage="1" sqref="M14:M463 F461 F14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17"/>
    <dataValidation type="list" allowBlank="1" showInputMessage="1" showErrorMessage="1" sqref="S14:T463">
      <formula1>$V$13</formula1>
    </dataValidation>
    <dataValidation imeMode="off" allowBlank="1" showInputMessage="1" showErrorMessage="1" sqref="O14"/>
  </dataValidations>
  <pageMargins left="0.70866141732283472" right="0.70866141732283472" top="0.74803149606299213" bottom="0.74803149606299213" header="0.31496062992125984" footer="0.31496062992125984"/>
  <pageSetup paperSize="9" scale="53" fitToHeight="0" orientation="portrait" horizontalDpi="4294967293" verticalDpi="1200" r:id="rId1"/>
  <rowBreaks count="7" manualBreakCount="7">
    <brk id="73" max="19" man="1"/>
    <brk id="133" max="19" man="1"/>
    <brk id="193" max="19" man="1"/>
    <brk id="253" max="19" man="1"/>
    <brk id="313" max="19" man="1"/>
    <brk id="373" max="16383" man="1"/>
    <brk id="433" max="19"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女子登録情報!$J$2:$J$21</xm:f>
          </x14:formula1>
          <xm:sqref>J14:J463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99"/>
  </sheetPr>
  <dimension ref="A1:R44"/>
  <sheetViews>
    <sheetView view="pageBreakPreview" zoomScale="60" zoomScaleNormal="100" workbookViewId="0">
      <selection activeCell="E11" sqref="E11:E16"/>
    </sheetView>
  </sheetViews>
  <sheetFormatPr defaultRowHeight="13.5"/>
  <cols>
    <col min="3" max="3" width="10.25" bestFit="1" customWidth="1"/>
    <col min="7" max="8" width="9" hidden="1" customWidth="1"/>
    <col min="9" max="9" width="15.375" customWidth="1"/>
    <col min="13" max="17" width="9.625" style="190" hidden="1" customWidth="1"/>
    <col min="18" max="18" width="9" hidden="1" customWidth="1"/>
    <col min="19" max="19" width="0" hidden="1" customWidth="1"/>
  </cols>
  <sheetData>
    <row r="1" spans="1:17" ht="17.25">
      <c r="A1" s="586" t="str">
        <f>基本情報登録!A1&amp;"　（女子七種競技）"</f>
        <v>第85回東海学生陸上競技対校選手権大会　申込　（女子七種競技）</v>
      </c>
      <c r="B1" s="586"/>
      <c r="C1" s="586"/>
      <c r="D1" s="586"/>
      <c r="E1" s="586"/>
      <c r="F1" s="586"/>
      <c r="G1" s="586"/>
      <c r="H1" s="586"/>
      <c r="I1" s="586"/>
      <c r="J1" s="586"/>
    </row>
    <row r="2" spans="1:17">
      <c r="A2" s="190"/>
      <c r="B2" s="190"/>
      <c r="C2" s="190"/>
      <c r="D2" s="190"/>
      <c r="E2" s="190"/>
      <c r="F2" s="190"/>
      <c r="G2" s="190"/>
      <c r="H2" s="190"/>
      <c r="I2" s="190"/>
      <c r="J2" s="190"/>
    </row>
    <row r="3" spans="1:17" ht="18.75">
      <c r="A3" s="552" t="str">
        <f>基本情報登録!B8</f>
        <v>大学名</v>
      </c>
      <c r="B3" s="552"/>
      <c r="C3" s="546">
        <f>基本情報登録!D8</f>
        <v>0</v>
      </c>
      <c r="D3" s="546"/>
      <c r="E3" s="190"/>
      <c r="F3" s="191" t="str">
        <f>基本情報登録!B20</f>
        <v>監督名</v>
      </c>
      <c r="G3" s="547">
        <f>基本情報登録!D20</f>
        <v>0</v>
      </c>
      <c r="H3" s="547"/>
      <c r="I3" s="547"/>
      <c r="J3" s="192" t="s">
        <v>5</v>
      </c>
    </row>
    <row r="4" spans="1:17" ht="18.75">
      <c r="A4" s="190"/>
      <c r="B4" s="191"/>
      <c r="C4" s="180"/>
      <c r="D4" s="180"/>
      <c r="E4" s="190"/>
      <c r="F4" s="190"/>
      <c r="G4" s="190"/>
      <c r="H4" s="190"/>
      <c r="I4" s="190"/>
      <c r="J4" s="190"/>
    </row>
    <row r="5" spans="1:17" ht="18.75">
      <c r="A5" s="552" t="str">
        <f>基本情報登録!B25</f>
        <v>申込責任者氏名</v>
      </c>
      <c r="B5" s="552"/>
      <c r="C5" s="548">
        <f>基本情報登録!D25</f>
        <v>0</v>
      </c>
      <c r="D5" s="548"/>
      <c r="E5" s="192" t="s">
        <v>5</v>
      </c>
      <c r="F5" s="191" t="str">
        <f>基本情報登録!B27</f>
        <v>電話番号</v>
      </c>
      <c r="G5" s="549">
        <f>基本情報登録!D27</f>
        <v>0</v>
      </c>
      <c r="H5" s="547"/>
      <c r="I5" s="547"/>
      <c r="J5" s="190"/>
    </row>
    <row r="6" spans="1:17">
      <c r="A6" s="190"/>
      <c r="B6" s="190"/>
      <c r="C6" s="190"/>
      <c r="D6" s="190"/>
      <c r="E6" s="190"/>
      <c r="F6" s="190"/>
      <c r="G6" s="190"/>
      <c r="H6" s="190"/>
      <c r="I6" s="190"/>
      <c r="J6" s="190"/>
    </row>
    <row r="7" spans="1:17" ht="14.25">
      <c r="A7" s="190"/>
      <c r="B7" s="193" t="s">
        <v>4460</v>
      </c>
      <c r="C7" s="190"/>
      <c r="D7" s="190"/>
      <c r="E7" s="190"/>
      <c r="F7" s="190"/>
      <c r="G7" s="190"/>
      <c r="H7" s="190"/>
      <c r="I7" s="190"/>
      <c r="J7" s="190"/>
    </row>
    <row r="8" spans="1:17" ht="14.25">
      <c r="A8" s="190"/>
      <c r="B8" s="193" t="s">
        <v>4846</v>
      </c>
      <c r="C8" s="190"/>
      <c r="D8" s="190"/>
      <c r="E8" s="190"/>
      <c r="F8" s="190"/>
      <c r="G8" s="190"/>
      <c r="H8" s="190"/>
      <c r="I8" s="190"/>
      <c r="J8" s="190"/>
    </row>
    <row r="9" spans="1:17" ht="14.25" thickBot="1">
      <c r="A9" s="190"/>
      <c r="B9" s="190"/>
      <c r="C9" s="190"/>
      <c r="D9" s="190"/>
      <c r="E9" s="190"/>
      <c r="F9" s="190"/>
      <c r="G9" s="190"/>
      <c r="H9" s="190"/>
      <c r="I9" s="190"/>
      <c r="J9" s="190"/>
    </row>
    <row r="10" spans="1:17" ht="38.25" thickBot="1">
      <c r="A10" s="190"/>
      <c r="B10" s="550" t="s">
        <v>4364</v>
      </c>
      <c r="C10" s="551"/>
      <c r="D10" s="323" t="s">
        <v>4330</v>
      </c>
      <c r="E10" s="330" t="s">
        <v>4331</v>
      </c>
      <c r="F10" s="195" t="s">
        <v>4332</v>
      </c>
      <c r="G10" s="190" t="s">
        <v>4397</v>
      </c>
      <c r="H10" s="190"/>
      <c r="I10" s="190"/>
      <c r="J10" s="190"/>
      <c r="N10" s="201" t="s">
        <v>4355</v>
      </c>
      <c r="O10" s="201" t="s">
        <v>4356</v>
      </c>
      <c r="P10" s="201" t="s">
        <v>4357</v>
      </c>
      <c r="Q10" s="201" t="s">
        <v>4358</v>
      </c>
    </row>
    <row r="11" spans="1:17" ht="19.5">
      <c r="A11" s="190"/>
      <c r="B11" s="299" t="s">
        <v>4333</v>
      </c>
      <c r="C11" s="310" t="str">
        <f>IF($M$11&gt;MAX('様式Ⅰ(女子)'!$AY$14:$AY$463),"",INDEX('様式Ⅰ(女子)'!$C$14:$C$463,MATCH($M$11,'様式Ⅰ(女子)'!$AY$14:$AY$463,0),1))</f>
        <v/>
      </c>
      <c r="D11" s="324" t="s">
        <v>4245</v>
      </c>
      <c r="E11" s="333"/>
      <c r="F11" s="197" t="str">
        <f>IF(E11="","",INT(E11/100)&amp;"秒"&amp;RIGHT(INT(E11),2))</f>
        <v/>
      </c>
      <c r="G11" s="300" t="str">
        <f>IF($M$11&gt;MAX('様式Ⅰ(女子)'!$AY$14:$AY$463),"",INDEX('様式Ⅰ(女子)'!$H$14:$H$463,MATCH($M$11,'様式Ⅰ(女子)'!$AY$14:$AY$463,0),1))</f>
        <v/>
      </c>
      <c r="H11" s="300" t="str">
        <f>IF($M$11&gt;MAX('様式Ⅰ(女子)'!$AY$14:$AY$463),"",INDEX('様式Ⅰ(女子)'!$G$14:$G$463,MATCH($M$11,'様式Ⅰ(女子)'!$AY$14:$AY$463,0),1))</f>
        <v/>
      </c>
      <c r="I11" s="190"/>
      <c r="J11" s="190"/>
      <c r="M11" s="190">
        <v>1</v>
      </c>
      <c r="N11" s="164" t="str">
        <f>IF($D11="","",VLOOKUP($D11,女子登録情報!$J$2:$K$22,2,FALSE))</f>
        <v>04400</v>
      </c>
      <c r="O11" s="164" t="str">
        <f>IF($D11="","",IF(COUNTIF($D11,"*m*")&gt;0,RIGHT(10000000+$E11,7),RIGHT(100000+$E11,5)))</f>
        <v>0000000</v>
      </c>
      <c r="P11" s="201" t="str">
        <f>IF($N11="","",CONCATENATE($N11," ",$O11))</f>
        <v>04400 0000000</v>
      </c>
      <c r="Q11" s="201" t="str">
        <f>IF($C15="","",CONCATENATE(20200," ",RIGHT(100000+$C15,5)))</f>
        <v/>
      </c>
    </row>
    <row r="12" spans="1:17" ht="19.5">
      <c r="A12" s="190"/>
      <c r="B12" s="299" t="s">
        <v>15</v>
      </c>
      <c r="C12" s="310" t="str">
        <f>IF($M$11&gt;MAX('様式Ⅰ(女子)'!$AY$14:$AY$463),"",INDEX('様式Ⅰ(女子)'!$D$14:$D$463,MATCH($M$11,'様式Ⅰ(女子)'!$AY$14:$AY$463,0),1))</f>
        <v/>
      </c>
      <c r="D12" s="325" t="s">
        <v>4362</v>
      </c>
      <c r="E12" s="334"/>
      <c r="F12" s="196" t="str">
        <f>IF(E12="","",INT(E12/100)&amp;"m"&amp;RIGHT(INT(E12),2))</f>
        <v/>
      </c>
      <c r="G12" s="190"/>
      <c r="H12" s="190"/>
      <c r="I12" s="190"/>
      <c r="J12" s="190"/>
      <c r="M12" s="190">
        <v>2</v>
      </c>
      <c r="N12" s="164" t="str">
        <f>IF($D12="","",VLOOKUP($D12,女子登録情報!$J$2:$K$22,2,FALSE))</f>
        <v>07100</v>
      </c>
      <c r="O12" s="164" t="str">
        <f t="shared" ref="O12:O43" si="0">IF($D12="","",IF(COUNTIF($D12,"*m*")&gt;0,RIGHT(10000000+$E12,7),RIGHT(100000+$E12,5)))</f>
        <v>00000</v>
      </c>
      <c r="P12" s="201" t="str">
        <f t="shared" ref="P12:P43" si="1">IF($N12="","",CONCATENATE($N12," ",$O12))</f>
        <v>07100 00000</v>
      </c>
      <c r="Q12" s="201" t="str">
        <f>IF($C27="","",CONCATENATE(20200," ",RIGHT(100000+$C27,5)))</f>
        <v/>
      </c>
    </row>
    <row r="13" spans="1:17" ht="19.5">
      <c r="A13" s="190"/>
      <c r="B13" s="299" t="s">
        <v>1232</v>
      </c>
      <c r="C13" s="310" t="str">
        <f>IF($M$11&gt;MAX('様式Ⅰ(女子)'!$AY$14:$AY$463),"",INDEX('様式Ⅰ(女子)'!$E$14:$E$463,MATCH($M$11,'様式Ⅰ(女子)'!$AY$14:$AY$463,0),1))</f>
        <v/>
      </c>
      <c r="D13" s="325" t="s">
        <v>4336</v>
      </c>
      <c r="E13" s="335"/>
      <c r="F13" s="196" t="str">
        <f>IF(E13="","",INT(E13/100)&amp;"m"&amp;RIGHT(INT(E13),2))</f>
        <v/>
      </c>
      <c r="G13" s="190"/>
      <c r="H13" s="190"/>
      <c r="I13" s="190"/>
      <c r="J13" s="190"/>
      <c r="M13" s="190">
        <v>3</v>
      </c>
      <c r="N13" s="164" t="str">
        <f>IF($D13="","",VLOOKUP($D13,女子登録情報!$J$2:$K$22,2,FALSE))</f>
        <v>08400</v>
      </c>
      <c r="O13" s="164" t="str">
        <f t="shared" si="0"/>
        <v>00000</v>
      </c>
      <c r="P13" s="201" t="str">
        <f t="shared" si="1"/>
        <v>08400 00000</v>
      </c>
      <c r="Q13" s="201" t="str">
        <f>IF($C39="","",CONCATENATE(20200," ",RIGHT(100000+$C39,5)))</f>
        <v/>
      </c>
    </row>
    <row r="14" spans="1:17" ht="19.5">
      <c r="A14" s="190"/>
      <c r="B14" s="299" t="s">
        <v>44</v>
      </c>
      <c r="C14" s="310" t="str">
        <f>IF($M$11&gt;MAX('様式Ⅰ(女子)'!$AY$14:$AY$463),"",INDEX('様式Ⅰ(女子)'!$F$14:$F$463,MATCH($M$11,'様式Ⅰ(女子)'!$AY$14:$AY$463,0),1))</f>
        <v/>
      </c>
      <c r="D14" s="325" t="s">
        <v>4233</v>
      </c>
      <c r="E14" s="334"/>
      <c r="F14" s="198" t="str">
        <f>IF(E14="","",INT(E14/100)&amp;"秒"&amp;RIGHT(INT(E14),2))</f>
        <v/>
      </c>
      <c r="G14" s="190"/>
      <c r="H14" s="190"/>
      <c r="I14" s="190"/>
      <c r="J14" s="190"/>
      <c r="N14" s="164" t="str">
        <f>IF($D14="","",VLOOKUP($D14,女子登録情報!$J$2:$K$22,2,FALSE))</f>
        <v>00300</v>
      </c>
      <c r="O14" s="164" t="str">
        <f t="shared" si="0"/>
        <v>0000000</v>
      </c>
      <c r="P14" s="201" t="str">
        <f t="shared" si="1"/>
        <v>00300 0000000</v>
      </c>
    </row>
    <row r="15" spans="1:17" ht="20.25" thickBot="1">
      <c r="A15" s="190"/>
      <c r="B15" s="321" t="s">
        <v>3531</v>
      </c>
      <c r="C15" s="322" t="str">
        <f>IF($M$11&gt;MAX('様式Ⅰ(女子)'!$AY$14:$AY$463),"",INDEX('様式Ⅰ(女子)'!$C$14:$C$463,MATCH($M$11,'様式Ⅰ(女子)'!$AY$14:$AY$463,0),1))</f>
        <v/>
      </c>
      <c r="D15" s="325" t="s">
        <v>4363</v>
      </c>
      <c r="E15" s="334"/>
      <c r="F15" s="196" t="str">
        <f t="shared" ref="F15" si="2">IF(E15="","",INT(E15/100)&amp;"m"&amp;RIGHT(INT(E15),2))</f>
        <v/>
      </c>
      <c r="G15" s="190"/>
      <c r="H15" s="190"/>
      <c r="I15" s="190"/>
      <c r="J15" s="190"/>
      <c r="N15" s="164" t="str">
        <f>IF($D15="","",VLOOKUP($D15,女子登録情報!$J$2:$K$22,2,FALSE))</f>
        <v>07300</v>
      </c>
      <c r="O15" s="164" t="str">
        <f t="shared" si="0"/>
        <v>00000</v>
      </c>
      <c r="P15" s="201" t="str">
        <f t="shared" si="1"/>
        <v>07300 00000</v>
      </c>
    </row>
    <row r="16" spans="1:17" ht="20.25" thickBot="1">
      <c r="A16" s="190"/>
      <c r="B16" s="297"/>
      <c r="C16" s="298"/>
      <c r="D16" s="326" t="s">
        <v>4341</v>
      </c>
      <c r="E16" s="336"/>
      <c r="F16" s="200" t="str">
        <f>IF(E16="","",INT(E16/100)&amp;"ｍ"&amp;RIGHT(INT(E16),2))</f>
        <v/>
      </c>
      <c r="G16" s="190"/>
      <c r="I16" s="190"/>
      <c r="J16" s="190"/>
      <c r="N16" s="164" t="str">
        <f>IF($D16="","",VLOOKUP($D16,女子登録情報!$J$2:$K$22,2,FALSE))</f>
        <v>09300</v>
      </c>
      <c r="O16" s="164" t="str">
        <f t="shared" si="0"/>
        <v>00000</v>
      </c>
      <c r="P16" s="201" t="str">
        <f t="shared" si="1"/>
        <v>09300 00000</v>
      </c>
    </row>
    <row r="17" spans="1:16" ht="19.5" hidden="1">
      <c r="A17" s="190"/>
      <c r="B17" s="297"/>
      <c r="C17" s="328"/>
      <c r="D17" s="297"/>
      <c r="E17" s="331"/>
      <c r="F17" s="199"/>
      <c r="G17" s="190"/>
      <c r="H17" s="190"/>
      <c r="I17" s="190"/>
      <c r="J17" s="190"/>
      <c r="N17" s="164" t="str">
        <f>IF($D17="","",VLOOKUP($D17,女子登録情報!$J$2:$K$22,2,FALSE))</f>
        <v/>
      </c>
      <c r="O17" s="164" t="str">
        <f t="shared" si="0"/>
        <v/>
      </c>
      <c r="P17" s="201" t="str">
        <f t="shared" si="1"/>
        <v/>
      </c>
    </row>
    <row r="18" spans="1:16" ht="19.5" hidden="1">
      <c r="A18" s="190"/>
      <c r="B18" s="301"/>
      <c r="C18" s="301"/>
      <c r="D18" s="297"/>
      <c r="E18" s="331"/>
      <c r="F18" s="199"/>
      <c r="G18" s="190"/>
      <c r="H18" s="190"/>
      <c r="I18" s="190"/>
      <c r="J18" s="190"/>
      <c r="N18" s="164" t="str">
        <f>IF($D18="","",VLOOKUP($D18,女子登録情報!$J$2:$K$22,2,FALSE))</f>
        <v/>
      </c>
      <c r="O18" s="164" t="str">
        <f t="shared" si="0"/>
        <v/>
      </c>
      <c r="P18" s="201" t="str">
        <f t="shared" si="1"/>
        <v/>
      </c>
    </row>
    <row r="19" spans="1:16" ht="19.5" hidden="1">
      <c r="A19" s="190"/>
      <c r="B19" s="329"/>
      <c r="C19" s="329"/>
      <c r="D19" s="297"/>
      <c r="E19" s="331"/>
      <c r="F19" s="199"/>
      <c r="G19" s="190"/>
      <c r="H19" s="190"/>
      <c r="I19" s="190"/>
      <c r="J19" s="190"/>
      <c r="N19" s="164" t="str">
        <f>IF($D19="","",VLOOKUP($D19,女子登録情報!$J$2:$K$22,2,FALSE))</f>
        <v/>
      </c>
      <c r="O19" s="164" t="str">
        <f t="shared" si="0"/>
        <v/>
      </c>
      <c r="P19" s="201" t="str">
        <f t="shared" si="1"/>
        <v/>
      </c>
    </row>
    <row r="20" spans="1:16" ht="18.75" hidden="1">
      <c r="A20" s="190"/>
      <c r="B20" s="303"/>
      <c r="C20" s="303"/>
      <c r="D20" s="303"/>
      <c r="E20" s="303"/>
      <c r="F20" s="190"/>
      <c r="G20" s="190"/>
      <c r="H20" s="190"/>
      <c r="I20" s="190"/>
      <c r="J20" s="190"/>
      <c r="N20" s="164" t="str">
        <f>IF($D20="","",VLOOKUP($D20,女子登録情報!$J$2:$K$22,2,FALSE))</f>
        <v/>
      </c>
      <c r="O20" s="164" t="str">
        <f t="shared" si="0"/>
        <v/>
      </c>
      <c r="P20" s="201" t="str">
        <f t="shared" si="1"/>
        <v/>
      </c>
    </row>
    <row r="21" spans="1:16" ht="19.5" thickBot="1">
      <c r="A21" s="190"/>
      <c r="B21" s="303"/>
      <c r="C21" s="303"/>
      <c r="D21" s="303"/>
      <c r="E21" s="303"/>
      <c r="F21" s="190"/>
      <c r="G21" s="190"/>
      <c r="H21" s="190"/>
      <c r="I21" s="190"/>
      <c r="J21" s="190"/>
      <c r="N21" s="164" t="str">
        <f>IF($D21="","",VLOOKUP($D21,女子登録情報!$J$2:$K$22,2,FALSE))</f>
        <v/>
      </c>
      <c r="O21" s="164" t="str">
        <f t="shared" si="0"/>
        <v/>
      </c>
      <c r="P21" s="201" t="str">
        <f t="shared" si="1"/>
        <v/>
      </c>
    </row>
    <row r="22" spans="1:16" ht="38.25" thickBot="1">
      <c r="A22" s="190"/>
      <c r="B22" s="543" t="s">
        <v>4364</v>
      </c>
      <c r="C22" s="544"/>
      <c r="D22" s="323" t="s">
        <v>4330</v>
      </c>
      <c r="E22" s="330" t="s">
        <v>4331</v>
      </c>
      <c r="F22" s="195" t="s">
        <v>4332</v>
      </c>
      <c r="G22" s="190" t="s">
        <v>4397</v>
      </c>
      <c r="H22" s="190"/>
      <c r="I22" s="190"/>
      <c r="J22" s="190"/>
      <c r="N22" s="164" t="e">
        <f>IF($D22="","",VLOOKUP($D22,女子登録情報!$J$2:$K$22,2,FALSE))</f>
        <v>#N/A</v>
      </c>
      <c r="O22" s="164" t="e">
        <f t="shared" si="0"/>
        <v>#VALUE!</v>
      </c>
      <c r="P22" s="201" t="e">
        <f t="shared" si="1"/>
        <v>#N/A</v>
      </c>
    </row>
    <row r="23" spans="1:16" ht="19.5">
      <c r="A23" s="190"/>
      <c r="B23" s="299" t="s">
        <v>4333</v>
      </c>
      <c r="C23" s="310" t="str">
        <f>IF($M$12&gt;MAX('様式Ⅰ(女子)'!$AY$14:$AY$463),"",INDEX('様式Ⅰ(女子)'!$C$14:$C$463,MATCH($M$12,'様式Ⅰ(女子)'!$AY$14:$AY$463,0),1))</f>
        <v/>
      </c>
      <c r="D23" s="324" t="s">
        <v>4245</v>
      </c>
      <c r="E23" s="333"/>
      <c r="F23" s="197" t="str">
        <f>IF(E23="","",INT(E23/100)&amp;"秒"&amp;RIGHT(INT(E23),2))</f>
        <v/>
      </c>
      <c r="G23" s="300" t="str">
        <f>IF($M$12&gt;MAX('様式Ⅰ(女子)'!$AY$14:$AY$463),"",INDEX('様式Ⅰ(女子)'!$H$14:$H$463,MATCH($M$12,'様式Ⅰ(女子)'!$AY$14:$AY$463,0),1))</f>
        <v/>
      </c>
      <c r="H23" s="300" t="str">
        <f>IF($M$12&gt;MAX('様式Ⅰ(女子)'!$AY$14:$AY$463),"",INDEX('様式Ⅰ(女子)'!$G$14:$G$463,MATCH($M$12,'様式Ⅰ(女子)'!$AY$14:$AY$463,0),1))</f>
        <v/>
      </c>
      <c r="I23" s="190"/>
      <c r="J23" s="190"/>
      <c r="N23" s="164" t="str">
        <f>IF($D23="","",VLOOKUP($D23,女子登録情報!$J$2:$K$22,2,FALSE))</f>
        <v>04400</v>
      </c>
      <c r="O23" s="164" t="str">
        <f t="shared" si="0"/>
        <v>0000000</v>
      </c>
      <c r="P23" s="201" t="str">
        <f t="shared" si="1"/>
        <v>04400 0000000</v>
      </c>
    </row>
    <row r="24" spans="1:16" ht="19.5">
      <c r="A24" s="190"/>
      <c r="B24" s="299" t="s">
        <v>15</v>
      </c>
      <c r="C24" s="310" t="str">
        <f>IF($M$12&gt;MAX('様式Ⅰ(女子)'!$AY$14:$AY$463),"",INDEX('様式Ⅰ(女子)'!$D$14:$D$463,MATCH($M$12,'様式Ⅰ(女子)'!$AY$14:$AY$463,0),1))</f>
        <v/>
      </c>
      <c r="D24" s="325" t="s">
        <v>4362</v>
      </c>
      <c r="E24" s="334"/>
      <c r="F24" s="196" t="str">
        <f>IF(E24="","",INT(E24/100)&amp;"m"&amp;RIGHT(INT(E24),2))</f>
        <v/>
      </c>
      <c r="G24" s="190"/>
      <c r="H24" s="190"/>
      <c r="I24" s="190"/>
      <c r="J24" s="190"/>
      <c r="N24" s="164" t="str">
        <f>IF($D24="","",VLOOKUP($D24,女子登録情報!$J$2:$K$22,2,FALSE))</f>
        <v>07100</v>
      </c>
      <c r="O24" s="164" t="str">
        <f t="shared" si="0"/>
        <v>00000</v>
      </c>
      <c r="P24" s="201" t="str">
        <f t="shared" si="1"/>
        <v>07100 00000</v>
      </c>
    </row>
    <row r="25" spans="1:16" ht="19.5">
      <c r="A25" s="190"/>
      <c r="B25" s="299" t="s">
        <v>1232</v>
      </c>
      <c r="C25" s="310" t="str">
        <f>IF($M$12&gt;MAX('様式Ⅰ(女子)'!$AY$14:$AY$463),"",INDEX('様式Ⅰ(女子)'!$E$14:$E$463,MATCH($M$12,'様式Ⅰ(女子)'!$AY$14:$AY$463,0),1))</f>
        <v/>
      </c>
      <c r="D25" s="325" t="s">
        <v>4336</v>
      </c>
      <c r="E25" s="335"/>
      <c r="F25" s="196" t="str">
        <f>IF(E25="","",INT(E25/100)&amp;"m"&amp;RIGHT(INT(E25),2))</f>
        <v/>
      </c>
      <c r="G25" s="190"/>
      <c r="H25" s="190"/>
      <c r="I25" s="190"/>
      <c r="J25" s="190"/>
      <c r="N25" s="164" t="str">
        <f>IF($D25="","",VLOOKUP($D25,女子登録情報!$J$2:$K$22,2,FALSE))</f>
        <v>08400</v>
      </c>
      <c r="O25" s="164" t="str">
        <f t="shared" si="0"/>
        <v>00000</v>
      </c>
      <c r="P25" s="201" t="str">
        <f t="shared" si="1"/>
        <v>08400 00000</v>
      </c>
    </row>
    <row r="26" spans="1:16" ht="19.5">
      <c r="A26" s="190"/>
      <c r="B26" s="299" t="s">
        <v>44</v>
      </c>
      <c r="C26" s="310" t="str">
        <f>IF($M$12&gt;MAX('様式Ⅰ(女子)'!$AY$14:$AY$463),"",INDEX('様式Ⅰ(女子)'!$F$14:$F$463,MATCH($M$12,'様式Ⅰ(女子)'!$AY$14:$AY$463,0),1))</f>
        <v/>
      </c>
      <c r="D26" s="325" t="s">
        <v>4233</v>
      </c>
      <c r="E26" s="334"/>
      <c r="F26" s="198" t="str">
        <f>IF(E26="","",INT(E26/100)&amp;"秒"&amp;RIGHT(INT(E26),2))</f>
        <v/>
      </c>
      <c r="G26" s="190"/>
      <c r="H26" s="190"/>
      <c r="I26" s="190"/>
      <c r="J26" s="190"/>
      <c r="N26" s="164" t="str">
        <f>IF($D26="","",VLOOKUP($D26,女子登録情報!$J$2:$K$22,2,FALSE))</f>
        <v>00300</v>
      </c>
      <c r="O26" s="164" t="str">
        <f t="shared" si="0"/>
        <v>0000000</v>
      </c>
      <c r="P26" s="201" t="str">
        <f t="shared" si="1"/>
        <v>00300 0000000</v>
      </c>
    </row>
    <row r="27" spans="1:16" ht="20.25" thickBot="1">
      <c r="A27" s="190"/>
      <c r="B27" s="321" t="s">
        <v>3531</v>
      </c>
      <c r="C27" s="322" t="str">
        <f>IF($M$12&gt;MAX('様式Ⅰ(女子)'!$AY$14:$AY$463),"",INDEX('様式Ⅰ(女子)'!$AZ$14:$AZ$463,MATCH($M$12,'様式Ⅰ(女子)'!$AY$14:$AY$463,0),1))</f>
        <v/>
      </c>
      <c r="D27" s="325" t="s">
        <v>4363</v>
      </c>
      <c r="E27" s="334"/>
      <c r="F27" s="196" t="str">
        <f t="shared" ref="F27" si="3">IF(E27="","",INT(E27/100)&amp;"m"&amp;RIGHT(INT(E27),2))</f>
        <v/>
      </c>
      <c r="G27" s="190"/>
      <c r="H27" s="190"/>
      <c r="I27" s="190"/>
      <c r="J27" s="190"/>
      <c r="N27" s="164" t="str">
        <f>IF($D27="","",VLOOKUP($D27,女子登録情報!$J$2:$K$22,2,FALSE))</f>
        <v>07300</v>
      </c>
      <c r="O27" s="164" t="str">
        <f t="shared" si="0"/>
        <v>00000</v>
      </c>
      <c r="P27" s="201" t="str">
        <f t="shared" si="1"/>
        <v>07300 00000</v>
      </c>
    </row>
    <row r="28" spans="1:16" ht="20.25" thickBot="1">
      <c r="A28" s="190"/>
      <c r="B28" s="297"/>
      <c r="C28" s="298"/>
      <c r="D28" s="326" t="s">
        <v>4341</v>
      </c>
      <c r="E28" s="336"/>
      <c r="F28" s="200" t="str">
        <f>IF(E28="","",INT(E28/100)&amp;"ｍ"&amp;RIGHT(INT(E28),2))</f>
        <v/>
      </c>
      <c r="G28" s="190"/>
      <c r="H28" s="190"/>
      <c r="I28" s="190"/>
      <c r="J28" s="190"/>
      <c r="N28" s="164" t="str">
        <f>IF($D28="","",VLOOKUP($D28,女子登録情報!$J$2:$K$22,2,FALSE))</f>
        <v>09300</v>
      </c>
      <c r="O28" s="164" t="str">
        <f t="shared" si="0"/>
        <v>00000</v>
      </c>
      <c r="P28" s="201" t="str">
        <f t="shared" si="1"/>
        <v>09300 00000</v>
      </c>
    </row>
    <row r="29" spans="1:16" ht="19.5" hidden="1">
      <c r="A29" s="190"/>
      <c r="B29" s="297"/>
      <c r="C29" s="328"/>
      <c r="D29" s="297"/>
      <c r="E29" s="331"/>
      <c r="F29" s="199"/>
      <c r="G29" s="190"/>
      <c r="H29" s="190"/>
      <c r="I29" s="190"/>
      <c r="J29" s="190"/>
      <c r="N29" s="164" t="str">
        <f>IF($D29="","",VLOOKUP($D29,女子登録情報!$J$2:$K$22,2,FALSE))</f>
        <v/>
      </c>
      <c r="O29" s="164" t="str">
        <f t="shared" si="0"/>
        <v/>
      </c>
      <c r="P29" s="201" t="str">
        <f t="shared" si="1"/>
        <v/>
      </c>
    </row>
    <row r="30" spans="1:16" ht="19.5" hidden="1">
      <c r="A30" s="190"/>
      <c r="B30" s="301"/>
      <c r="C30" s="301"/>
      <c r="D30" s="297"/>
      <c r="E30" s="331"/>
      <c r="F30" s="199"/>
      <c r="G30" s="190"/>
      <c r="H30" s="190"/>
      <c r="I30" s="190"/>
      <c r="J30" s="190"/>
      <c r="N30" s="164" t="str">
        <f>IF($D30="","",VLOOKUP($D30,女子登録情報!$J$2:$K$22,2,FALSE))</f>
        <v/>
      </c>
      <c r="O30" s="164" t="str">
        <f t="shared" si="0"/>
        <v/>
      </c>
      <c r="P30" s="201" t="str">
        <f t="shared" si="1"/>
        <v/>
      </c>
    </row>
    <row r="31" spans="1:16" ht="19.5" hidden="1">
      <c r="A31" s="190"/>
      <c r="B31" s="297"/>
      <c r="C31" s="328"/>
      <c r="D31" s="297"/>
      <c r="E31" s="331"/>
      <c r="F31" s="199"/>
      <c r="G31" s="190"/>
      <c r="H31" s="190"/>
      <c r="I31" s="190"/>
      <c r="J31" s="190"/>
      <c r="N31" s="164" t="str">
        <f>IF($D31="","",VLOOKUP($D31,女子登録情報!$J$2:$K$22,2,FALSE))</f>
        <v/>
      </c>
      <c r="O31" s="164" t="str">
        <f t="shared" si="0"/>
        <v/>
      </c>
      <c r="P31" s="201" t="str">
        <f t="shared" si="1"/>
        <v/>
      </c>
    </row>
    <row r="32" spans="1:16" ht="18.75" hidden="1">
      <c r="A32" s="190"/>
      <c r="B32" s="303"/>
      <c r="C32" s="303"/>
      <c r="D32" s="303"/>
      <c r="E32" s="303"/>
      <c r="F32" s="190"/>
      <c r="G32" s="190"/>
      <c r="H32" s="190"/>
      <c r="I32" s="190"/>
      <c r="J32" s="190"/>
      <c r="N32" s="164" t="str">
        <f>IF($D32="","",VLOOKUP($D32,女子登録情報!$J$2:$K$22,2,FALSE))</f>
        <v/>
      </c>
      <c r="O32" s="164" t="str">
        <f t="shared" si="0"/>
        <v/>
      </c>
      <c r="P32" s="201" t="str">
        <f t="shared" si="1"/>
        <v/>
      </c>
    </row>
    <row r="33" spans="1:16" ht="19.5" thickBot="1">
      <c r="A33" s="190"/>
      <c r="B33" s="303"/>
      <c r="C33" s="303"/>
      <c r="D33" s="303"/>
      <c r="E33" s="303"/>
      <c r="F33" s="190"/>
      <c r="G33" s="190"/>
      <c r="H33" s="190"/>
      <c r="I33" s="190"/>
      <c r="J33" s="190"/>
      <c r="N33" s="164" t="str">
        <f>IF($D33="","",VLOOKUP($D33,女子登録情報!$J$2:$K$22,2,FALSE))</f>
        <v/>
      </c>
      <c r="O33" s="164" t="str">
        <f t="shared" si="0"/>
        <v/>
      </c>
      <c r="P33" s="201" t="str">
        <f t="shared" si="1"/>
        <v/>
      </c>
    </row>
    <row r="34" spans="1:16" ht="38.25" thickBot="1">
      <c r="A34" s="190"/>
      <c r="B34" s="543" t="s">
        <v>4364</v>
      </c>
      <c r="C34" s="544"/>
      <c r="D34" s="323" t="s">
        <v>4330</v>
      </c>
      <c r="E34" s="330" t="s">
        <v>4331</v>
      </c>
      <c r="F34" s="195" t="s">
        <v>4332</v>
      </c>
      <c r="G34" s="190" t="s">
        <v>4397</v>
      </c>
      <c r="H34" s="190"/>
      <c r="I34" s="190"/>
      <c r="J34" s="190"/>
      <c r="N34" s="164" t="e">
        <f>IF($D34="","",VLOOKUP($D34,女子登録情報!$J$2:$K$22,2,FALSE))</f>
        <v>#N/A</v>
      </c>
      <c r="O34" s="164" t="e">
        <f t="shared" si="0"/>
        <v>#VALUE!</v>
      </c>
      <c r="P34" s="201" t="e">
        <f t="shared" si="1"/>
        <v>#N/A</v>
      </c>
    </row>
    <row r="35" spans="1:16" ht="19.5">
      <c r="A35" s="190"/>
      <c r="B35" s="299" t="s">
        <v>4333</v>
      </c>
      <c r="C35" s="310" t="str">
        <f>IF($M$13&gt;MAX('様式Ⅰ(女子)'!$AY$14:$AY$463),"",INDEX('様式Ⅰ(女子)'!$C$14:$C$463,MATCH($M$13,'様式Ⅰ(女子)'!$AY$14:$AY$463,0),1))</f>
        <v/>
      </c>
      <c r="D35" s="324" t="s">
        <v>4245</v>
      </c>
      <c r="E35" s="333"/>
      <c r="F35" s="197" t="str">
        <f>IF(E35="","",INT(E35/100)&amp;"秒"&amp;RIGHT(INT(E35),2))</f>
        <v/>
      </c>
      <c r="G35" s="300" t="str">
        <f>IF($M$13&gt;MAX('様式Ⅰ(女子)'!$AY$14:$AY$463),"",INDEX('様式Ⅰ(女子)'!$H$14:$H$463,MATCH($M$13,'様式Ⅰ(女子)'!$AY$14:$AY$463,0),1))</f>
        <v/>
      </c>
      <c r="H35" s="300" t="str">
        <f>IF($M$13&gt;MAX('様式Ⅰ(女子)'!$AY$14:$AY$463),"",INDEX('様式Ⅰ(女子)'!$G$14:$G$463,MATCH($M$13,'様式Ⅰ(女子)'!$AY$14:$AY$463,0),1))</f>
        <v/>
      </c>
      <c r="I35" s="190"/>
      <c r="J35" s="190"/>
      <c r="N35" s="164" t="str">
        <f>IF($D35="","",VLOOKUP($D35,女子登録情報!$J$2:$K$22,2,FALSE))</f>
        <v>04400</v>
      </c>
      <c r="O35" s="164" t="str">
        <f t="shared" si="0"/>
        <v>0000000</v>
      </c>
      <c r="P35" s="201" t="str">
        <f t="shared" si="1"/>
        <v>04400 0000000</v>
      </c>
    </row>
    <row r="36" spans="1:16" ht="19.5">
      <c r="A36" s="190"/>
      <c r="B36" s="299" t="s">
        <v>15</v>
      </c>
      <c r="C36" s="310" t="str">
        <f>IF($M$13&gt;MAX('様式Ⅰ(女子)'!$AY$14:$AY$463),"",INDEX('様式Ⅰ(女子)'!$D$14:$D$463,MATCH($M$13,'様式Ⅰ(女子)'!$AY$14:$AY$463,0),1))</f>
        <v/>
      </c>
      <c r="D36" s="325" t="s">
        <v>4362</v>
      </c>
      <c r="E36" s="334"/>
      <c r="F36" s="196" t="str">
        <f>IF(E36="","",INT(E36/100)&amp;"m"&amp;RIGHT(INT(E36),2))</f>
        <v/>
      </c>
      <c r="G36" s="190"/>
      <c r="H36" s="190"/>
      <c r="I36" s="190"/>
      <c r="J36" s="190"/>
      <c r="N36" s="164" t="str">
        <f>IF($D36="","",VLOOKUP($D36,女子登録情報!$J$2:$K$22,2,FALSE))</f>
        <v>07100</v>
      </c>
      <c r="O36" s="164" t="str">
        <f t="shared" si="0"/>
        <v>00000</v>
      </c>
      <c r="P36" s="201" t="str">
        <f t="shared" si="1"/>
        <v>07100 00000</v>
      </c>
    </row>
    <row r="37" spans="1:16" ht="19.5">
      <c r="A37" s="190"/>
      <c r="B37" s="299" t="s">
        <v>1232</v>
      </c>
      <c r="C37" s="310" t="str">
        <f>IF($M$13&gt;MAX('様式Ⅰ(女子)'!$AY$14:$AY$463),"",INDEX('様式Ⅰ(女子)'!$E$14:$E$463,MATCH($M$13,'様式Ⅰ(女子)'!$AY$14:$AY$463,0),1))</f>
        <v/>
      </c>
      <c r="D37" s="325" t="s">
        <v>4336</v>
      </c>
      <c r="E37" s="335"/>
      <c r="F37" s="196" t="str">
        <f>IF(E37="","",INT(E37/100)&amp;"m"&amp;RIGHT(INT(E37),2))</f>
        <v/>
      </c>
      <c r="G37" s="190"/>
      <c r="H37" s="190"/>
      <c r="I37" s="190"/>
      <c r="J37" s="190"/>
      <c r="N37" s="164" t="str">
        <f>IF($D37="","",VLOOKUP($D37,女子登録情報!$J$2:$K$22,2,FALSE))</f>
        <v>08400</v>
      </c>
      <c r="O37" s="164" t="str">
        <f t="shared" si="0"/>
        <v>00000</v>
      </c>
      <c r="P37" s="201" t="str">
        <f t="shared" si="1"/>
        <v>08400 00000</v>
      </c>
    </row>
    <row r="38" spans="1:16" ht="19.5">
      <c r="A38" s="190"/>
      <c r="B38" s="299" t="s">
        <v>44</v>
      </c>
      <c r="C38" s="310" t="str">
        <f>IF($M$13&gt;MAX('様式Ⅰ(女子)'!$AY$14:$AY$463),"",INDEX('様式Ⅰ(女子)'!$F$14:$F$463,MATCH($M$13,'様式Ⅰ(女子)'!$AY$14:$AY$463,0),1))</f>
        <v/>
      </c>
      <c r="D38" s="325" t="s">
        <v>4233</v>
      </c>
      <c r="E38" s="334"/>
      <c r="F38" s="198" t="str">
        <f>IF(E38="","",INT(E38/100)&amp;"秒"&amp;RIGHT(INT(E38),2))</f>
        <v/>
      </c>
      <c r="G38" s="190"/>
      <c r="H38" s="190"/>
      <c r="I38" s="190"/>
      <c r="J38" s="190"/>
      <c r="N38" s="164" t="str">
        <f>IF($D38="","",VLOOKUP($D38,女子登録情報!$J$2:$K$22,2,FALSE))</f>
        <v>00300</v>
      </c>
      <c r="O38" s="164" t="str">
        <f t="shared" si="0"/>
        <v>0000000</v>
      </c>
      <c r="P38" s="201" t="str">
        <f t="shared" si="1"/>
        <v>00300 0000000</v>
      </c>
    </row>
    <row r="39" spans="1:16" ht="20.25" thickBot="1">
      <c r="A39" s="190"/>
      <c r="B39" s="321" t="s">
        <v>3531</v>
      </c>
      <c r="C39" s="322" t="str">
        <f>IF($M$13&gt;MAX('様式Ⅰ(女子)'!$AY$14:$AY$463),"",INDEX('様式Ⅰ(女子)'!$AZ$14:$AZ$463,MATCH($M$13,'様式Ⅰ(女子)'!$AY$14:$AY$463,0),1))</f>
        <v/>
      </c>
      <c r="D39" s="325" t="s">
        <v>4363</v>
      </c>
      <c r="E39" s="334"/>
      <c r="F39" s="196" t="str">
        <f t="shared" ref="F39" si="4">IF(E39="","",INT(E39/100)&amp;"m"&amp;RIGHT(INT(E39),2))</f>
        <v/>
      </c>
      <c r="G39" s="190"/>
      <c r="H39" s="190"/>
      <c r="I39" s="190"/>
      <c r="J39" s="190"/>
      <c r="N39" s="164" t="str">
        <f>IF($D39="","",VLOOKUP($D39,女子登録情報!$J$2:$K$22,2,FALSE))</f>
        <v>07300</v>
      </c>
      <c r="O39" s="164" t="str">
        <f t="shared" si="0"/>
        <v>00000</v>
      </c>
      <c r="P39" s="201" t="str">
        <f t="shared" si="1"/>
        <v>07300 00000</v>
      </c>
    </row>
    <row r="40" spans="1:16" ht="20.25" thickBot="1">
      <c r="A40" s="190"/>
      <c r="B40" s="332"/>
      <c r="C40" s="199"/>
      <c r="D40" s="326" t="s">
        <v>4341</v>
      </c>
      <c r="E40" s="336"/>
      <c r="F40" s="200" t="str">
        <f>IF(E40="","",INT(E40/100)&amp;"ｍ"&amp;RIGHT(INT(E40),2))</f>
        <v/>
      </c>
      <c r="G40" s="190"/>
      <c r="H40" s="190"/>
      <c r="I40" s="190"/>
      <c r="J40" s="190"/>
      <c r="N40" s="164" t="str">
        <f>IF($D40="","",VLOOKUP($D40,女子登録情報!$J$2:$K$22,2,FALSE))</f>
        <v>09300</v>
      </c>
      <c r="O40" s="164" t="str">
        <f t="shared" si="0"/>
        <v>00000</v>
      </c>
      <c r="P40" s="201" t="str">
        <f t="shared" si="1"/>
        <v>09300 00000</v>
      </c>
    </row>
    <row r="41" spans="1:16" ht="19.5">
      <c r="A41" s="190"/>
      <c r="B41" s="206"/>
      <c r="C41" s="199"/>
      <c r="D41" s="206"/>
      <c r="E41" s="208"/>
      <c r="F41" s="199"/>
      <c r="G41" s="190"/>
      <c r="H41" s="190"/>
      <c r="I41" s="190"/>
      <c r="J41" s="190"/>
      <c r="N41" s="164" t="str">
        <f>IF($D41="","",VLOOKUP($D41,女子登録情報!$J$2:$K$22,2,FALSE))</f>
        <v/>
      </c>
      <c r="O41" s="164" t="str">
        <f t="shared" si="0"/>
        <v/>
      </c>
      <c r="P41" s="201" t="str">
        <f t="shared" si="1"/>
        <v/>
      </c>
    </row>
    <row r="42" spans="1:16" ht="19.5">
      <c r="A42" s="190"/>
      <c r="B42" s="207"/>
      <c r="C42" s="207"/>
      <c r="D42" s="206"/>
      <c r="E42" s="208"/>
      <c r="F42" s="199"/>
      <c r="G42" s="190"/>
      <c r="H42" s="190"/>
      <c r="I42" s="190"/>
      <c r="J42" s="190"/>
      <c r="N42" s="164" t="str">
        <f>IF($D42="","",VLOOKUP($D42,女子登録情報!$J$2:$K$22,2,FALSE))</f>
        <v/>
      </c>
      <c r="O42" s="164" t="str">
        <f t="shared" si="0"/>
        <v/>
      </c>
      <c r="P42" s="201" t="str">
        <f t="shared" si="1"/>
        <v/>
      </c>
    </row>
    <row r="43" spans="1:16" ht="19.5">
      <c r="A43" s="190"/>
      <c r="B43" s="206"/>
      <c r="C43" s="199"/>
      <c r="D43" s="206"/>
      <c r="E43" s="208"/>
      <c r="F43" s="199"/>
      <c r="G43" s="190"/>
      <c r="H43" s="190"/>
      <c r="I43" s="190"/>
      <c r="J43" s="190"/>
      <c r="N43" s="164" t="str">
        <f>IF($D43="","",VLOOKUP($D43,女子登録情報!$J$2:$K$22,2,FALSE))</f>
        <v/>
      </c>
      <c r="O43" s="164" t="str">
        <f t="shared" si="0"/>
        <v/>
      </c>
      <c r="P43" s="201" t="str">
        <f t="shared" si="1"/>
        <v/>
      </c>
    </row>
    <row r="44" spans="1:16">
      <c r="A44" s="190"/>
      <c r="B44" s="190"/>
      <c r="C44" s="190"/>
      <c r="D44" s="190"/>
      <c r="E44" s="190"/>
      <c r="F44" s="190"/>
      <c r="G44" s="190"/>
      <c r="H44" s="190"/>
      <c r="I44" s="190"/>
      <c r="J44" s="190"/>
    </row>
  </sheetData>
  <sheetProtection password="E027" sheet="1" objects="1" scenarios="1"/>
  <mergeCells count="10">
    <mergeCell ref="B22:C22"/>
    <mergeCell ref="B34:C34"/>
    <mergeCell ref="A1:J1"/>
    <mergeCell ref="C3:D3"/>
    <mergeCell ref="G3:I3"/>
    <mergeCell ref="C5:D5"/>
    <mergeCell ref="G5:I5"/>
    <mergeCell ref="B10:C10"/>
    <mergeCell ref="A3:B3"/>
    <mergeCell ref="A5:B5"/>
  </mergeCells>
  <phoneticPr fontId="1"/>
  <dataValidations count="1">
    <dataValidation imeMode="halfAlpha" allowBlank="1" showInputMessage="1" showErrorMessage="1" sqref="E11:E19 E23:E31 E35:E43"/>
  </dataValidations>
  <pageMargins left="0.7" right="0.7" top="0.75" bottom="0.75" header="0.3" footer="0.3"/>
  <pageSetup paperSize="9" scale="97" orientation="portrait" horizontalDpi="300" verticalDpi="300" r:id="rId1"/>
  <ignoredErrors>
    <ignoredError sqref="F14:F15 F38 F26" 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O62"/>
  <sheetViews>
    <sheetView zoomScale="85" zoomScaleNormal="85" workbookViewId="0">
      <selection activeCell="H27" sqref="H27:H32"/>
    </sheetView>
  </sheetViews>
  <sheetFormatPr defaultRowHeight="13.5"/>
  <cols>
    <col min="1" max="1" width="5.375" style="209" customWidth="1"/>
    <col min="2" max="2" width="14.75" style="209" customWidth="1"/>
    <col min="3" max="3" width="4.625" style="209" customWidth="1"/>
    <col min="4" max="4" width="10.5" style="209" customWidth="1"/>
    <col min="5" max="5" width="15.125" style="209" customWidth="1"/>
    <col min="6" max="6" width="16.125" style="209" customWidth="1"/>
    <col min="7" max="7" width="12.25" style="209" customWidth="1"/>
    <col min="8" max="8" width="14.25" style="209" customWidth="1"/>
    <col min="9" max="10" width="4" style="209" hidden="1" customWidth="1"/>
    <col min="11" max="11" width="6.125" style="209" hidden="1" customWidth="1"/>
    <col min="12" max="12" width="19.875" style="209" bestFit="1" customWidth="1"/>
    <col min="13" max="13" width="22.125" style="209" customWidth="1"/>
    <col min="14" max="15" width="9.125" hidden="1" customWidth="1"/>
  </cols>
  <sheetData>
    <row r="1" spans="1:15" ht="21">
      <c r="A1" s="606" t="str">
        <f>基本情報登録!A1&amp;"    リレー確認表（記録入力）"</f>
        <v>第85回東海学生陸上競技対校選手権大会　申込    リレー確認表（記録入力）</v>
      </c>
      <c r="B1" s="606"/>
      <c r="C1" s="606"/>
      <c r="D1" s="606"/>
      <c r="E1" s="606"/>
      <c r="F1" s="606"/>
      <c r="G1" s="606"/>
      <c r="H1" s="606"/>
      <c r="I1" s="606"/>
      <c r="J1" s="606"/>
      <c r="K1" s="606"/>
      <c r="L1" s="606"/>
      <c r="M1" s="606"/>
    </row>
    <row r="4" spans="1:15" ht="18.75">
      <c r="B4" s="552" t="str">
        <f>基本情報登録!B8</f>
        <v>大学名</v>
      </c>
      <c r="C4" s="552"/>
      <c r="D4" s="607">
        <f>基本情報登録!D8</f>
        <v>0</v>
      </c>
      <c r="E4" s="607"/>
      <c r="F4" s="181"/>
      <c r="G4" s="180"/>
      <c r="H4" s="191" t="str">
        <f>基本情報登録!B20</f>
        <v>監督名</v>
      </c>
      <c r="I4" s="210"/>
      <c r="J4" s="210"/>
      <c r="L4" s="274">
        <f>基本情報登録!D20</f>
        <v>0</v>
      </c>
      <c r="M4" s="192" t="s">
        <v>5</v>
      </c>
    </row>
    <row r="6" spans="1:15" ht="18.75">
      <c r="B6" s="552" t="str">
        <f>基本情報登録!B25</f>
        <v>申込責任者氏名</v>
      </c>
      <c r="C6" s="552"/>
      <c r="D6" s="608">
        <f>基本情報登録!D25</f>
        <v>0</v>
      </c>
      <c r="E6" s="608"/>
      <c r="F6" s="192" t="s">
        <v>5</v>
      </c>
      <c r="H6" s="191" t="str">
        <f>基本情報登録!B27</f>
        <v>電話番号</v>
      </c>
      <c r="I6" s="210"/>
      <c r="J6" s="210"/>
      <c r="K6" s="211"/>
      <c r="L6" s="273">
        <f>基本情報登録!D27</f>
        <v>0</v>
      </c>
      <c r="M6" s="210"/>
    </row>
    <row r="7" spans="1:15" ht="16.5">
      <c r="I7" s="191"/>
      <c r="J7" s="211"/>
      <c r="K7" s="211"/>
      <c r="L7" s="211"/>
    </row>
    <row r="9" spans="1:15" ht="19.5">
      <c r="B9" s="212" t="s">
        <v>4365</v>
      </c>
      <c r="C9" s="213"/>
      <c r="D9" s="213"/>
      <c r="E9" s="213"/>
      <c r="F9" s="214"/>
      <c r="G9" s="239" t="str">
        <f>IF(OR(VALUE(J11)&gt;59,VALUE(J17)&gt;59),"※60秒表記はできません",IF(OR(G11="",G17=""),"※記録なしの場合は0を入力",""))</f>
        <v>※記録なしの場合は0を入力</v>
      </c>
      <c r="H9" s="214"/>
      <c r="I9" s="213"/>
      <c r="K9" s="213"/>
      <c r="L9" s="240" t="str">
        <f>IF($O$9="","",HLOOKUP(1,$O$9:$O$10,2,FALSE))</f>
        <v/>
      </c>
      <c r="O9" s="164" t="str">
        <f>IF(SUM(O13:O462)=0,"",1)</f>
        <v/>
      </c>
    </row>
    <row r="10" spans="1:15" ht="20.25" thickBot="1">
      <c r="B10" s="215" t="s">
        <v>4330</v>
      </c>
      <c r="C10" s="215" t="s">
        <v>1230</v>
      </c>
      <c r="D10" s="215" t="s">
        <v>37</v>
      </c>
      <c r="E10" s="215" t="s">
        <v>4366</v>
      </c>
      <c r="F10" s="215" t="s">
        <v>4335</v>
      </c>
      <c r="G10" s="215" t="s">
        <v>4367</v>
      </c>
      <c r="H10" s="216" t="s">
        <v>4368</v>
      </c>
      <c r="I10" s="217" t="s">
        <v>4369</v>
      </c>
      <c r="J10" s="217" t="s">
        <v>4370</v>
      </c>
      <c r="K10" s="217" t="s">
        <v>4371</v>
      </c>
      <c r="L10" s="215" t="s">
        <v>4377</v>
      </c>
      <c r="M10" s="215" t="s">
        <v>4372</v>
      </c>
      <c r="N10" s="244" t="s">
        <v>4397</v>
      </c>
      <c r="O10" s="164" t="s">
        <v>4344</v>
      </c>
    </row>
    <row r="11" spans="1:15" ht="20.25" thickTop="1">
      <c r="B11" s="587" t="s">
        <v>4373</v>
      </c>
      <c r="C11" s="219">
        <v>1</v>
      </c>
      <c r="D11" s="219" t="str">
        <f>IF(C11&gt;MAX('様式Ⅰ(男子)'!$AW$14:$AW$463),"",INDEX('様式Ⅰ(男子)'!$C$14:$C$463,MATCH(C11,'様式Ⅰ(男子)'!$AW$14:$AW$463,0),1))</f>
        <v/>
      </c>
      <c r="E11" s="219" t="str">
        <f>IF(C11&gt;MAX('様式Ⅰ(男子)'!$AW$14:$AW$463),"",INDEX('様式Ⅰ(男子)'!$D$14:$D$463,MATCH(C11,'様式Ⅰ(男子)'!$AW$14:$AW$463,0),1))</f>
        <v/>
      </c>
      <c r="F11" s="219" t="str">
        <f>IF(C11&gt;MAX('様式Ⅰ(男子)'!$AW$14:$AW$463),"",INDEX('様式Ⅰ(男子)'!$E$14:$E$463,MATCH(C11,'様式Ⅰ(男子)'!$AW$14:$AW$463,0),1))</f>
        <v/>
      </c>
      <c r="G11" s="590"/>
      <c r="H11" s="593" t="str">
        <f>IF(G11="","",IF(G11=0,"なし",IF(I11=0,J11&amp;"秒"&amp;K11,I11&amp;"分"&amp;J11&amp;"秒"&amp;K11)))</f>
        <v/>
      </c>
      <c r="I11" s="220">
        <f>INT(G11/10000)</f>
        <v>0</v>
      </c>
      <c r="J11" s="220" t="str">
        <f>RIGHT(INT(G11/100),2)</f>
        <v>0</v>
      </c>
      <c r="K11" s="220" t="str">
        <f>RIGHT(INT(G11/1),2)</f>
        <v>0</v>
      </c>
      <c r="L11" s="602"/>
      <c r="M11" s="605"/>
      <c r="N11" s="219" t="str">
        <f>IF(C11&gt;MAX('様式Ⅰ(男子)'!$AW$14:$AW$463),"",INDEX('様式Ⅰ(男子)'!$H$14:$H$463,MATCH(C11,'様式Ⅰ(男子)'!$AW$14:$AW$463,0),1))</f>
        <v/>
      </c>
      <c r="O11" s="202">
        <f>DATE(2018,1,1)</f>
        <v>43101</v>
      </c>
    </row>
    <row r="12" spans="1:15" ht="19.5">
      <c r="B12" s="588"/>
      <c r="C12" s="219">
        <v>2</v>
      </c>
      <c r="D12" s="219" t="str">
        <f>IF(C12&gt;MAX('様式Ⅰ(男子)'!$AW$14:$AW$463),"",INDEX('様式Ⅰ(男子)'!$C$14:$C$463,MATCH(C12,'様式Ⅰ(男子)'!$AW$14:$AW$463,0),1))</f>
        <v/>
      </c>
      <c r="E12" s="219" t="str">
        <f>IF(C12&gt;MAX('様式Ⅰ(男子)'!$AW$14:$AW$463),"",INDEX('様式Ⅰ(男子)'!$D$14:$D$463,MATCH(C12,'様式Ⅰ(男子)'!$AW$14:$AW$463,0),1))</f>
        <v/>
      </c>
      <c r="F12" s="219" t="str">
        <f>IF(C12&gt;MAX('様式Ⅰ(男子)'!$AW$14:$AW$463),"",INDEX('様式Ⅰ(男子)'!$E$14:$E$463,MATCH(C12,'様式Ⅰ(男子)'!$AW$14:$AW$463,0),1))</f>
        <v/>
      </c>
      <c r="G12" s="591"/>
      <c r="H12" s="594"/>
      <c r="I12" s="222"/>
      <c r="J12" s="222"/>
      <c r="K12" s="222"/>
      <c r="L12" s="597"/>
      <c r="M12" s="597"/>
      <c r="N12" s="219" t="str">
        <f>IF(C12&gt;MAX('様式Ⅰ(男子)'!$AW$14:$AW$463),"",INDEX('様式Ⅰ(男子)'!$H$14:$H$463,MATCH(C12,'様式Ⅰ(男子)'!$AW$14:$AW$463,0),1))</f>
        <v/>
      </c>
      <c r="O12" s="202">
        <f>DATE(2019,4,29)</f>
        <v>43584</v>
      </c>
    </row>
    <row r="13" spans="1:15" ht="19.5">
      <c r="B13" s="588"/>
      <c r="C13" s="219">
        <v>3</v>
      </c>
      <c r="D13" s="219" t="str">
        <f>IF(C13&gt;MAX('様式Ⅰ(男子)'!$AW$14:$AW$463),"",INDEX('様式Ⅰ(男子)'!$C$14:$C$463,MATCH(C13,'様式Ⅰ(男子)'!$AW$14:$AW$463,0),1))</f>
        <v/>
      </c>
      <c r="E13" s="219" t="str">
        <f>IF(C13&gt;MAX('様式Ⅰ(男子)'!$AW$14:$AW$463),"",INDEX('様式Ⅰ(男子)'!$D$14:$D$463,MATCH(C13,'様式Ⅰ(男子)'!$AW$14:$AW$463,0),1))</f>
        <v/>
      </c>
      <c r="F13" s="219" t="str">
        <f>IF(C13&gt;MAX('様式Ⅰ(男子)'!$AW$14:$AW$463),"",INDEX('様式Ⅰ(男子)'!$E$14:$E$463,MATCH(C13,'様式Ⅰ(男子)'!$AW$14:$AW$463,0),1))</f>
        <v/>
      </c>
      <c r="G13" s="591"/>
      <c r="H13" s="594"/>
      <c r="I13" s="222"/>
      <c r="J13" s="222"/>
      <c r="K13" s="223" t="s">
        <v>4374</v>
      </c>
      <c r="L13" s="597"/>
      <c r="M13" s="597"/>
      <c r="N13" s="219" t="str">
        <f>IF(C13&gt;MAX('様式Ⅰ(男子)'!$AW$14:$AW$463),"",INDEX('様式Ⅰ(男子)'!$H$14:$H$463,MATCH(C13,'様式Ⅰ(男子)'!$AW$14:$AW$463,0),1))</f>
        <v/>
      </c>
      <c r="O13" s="164">
        <f>IF(L11="",0,IF(OR(L11&lt;$O$11,L11&gt;$O$12),1,0))</f>
        <v>0</v>
      </c>
    </row>
    <row r="14" spans="1:15" ht="19.5">
      <c r="B14" s="588"/>
      <c r="C14" s="219">
        <v>4</v>
      </c>
      <c r="D14" s="219" t="str">
        <f>IF(C14&gt;MAX('様式Ⅰ(男子)'!$AW$14:$AW$463),"",INDEX('様式Ⅰ(男子)'!$C$14:$C$463,MATCH(C14,'様式Ⅰ(男子)'!$AW$14:$AW$463,0),1))</f>
        <v/>
      </c>
      <c r="E14" s="219" t="str">
        <f>IF(C14&gt;MAX('様式Ⅰ(男子)'!$AW$14:$AW$463),"",INDEX('様式Ⅰ(男子)'!$D$14:$D$463,MATCH(C14,'様式Ⅰ(男子)'!$AW$14:$AW$463,0),1))</f>
        <v/>
      </c>
      <c r="F14" s="219" t="str">
        <f>IF(C14&gt;MAX('様式Ⅰ(男子)'!$AW$14:$AW$463),"",INDEX('様式Ⅰ(男子)'!$E$14:$E$463,MATCH(C14,'様式Ⅰ(男子)'!$AW$14:$AW$463,0),1))</f>
        <v/>
      </c>
      <c r="G14" s="591"/>
      <c r="H14" s="594"/>
      <c r="I14" s="222"/>
      <c r="J14" s="222"/>
      <c r="K14" s="220">
        <f>IF(COUNTBLANK(D11:D16)&lt;3,IF(COUNT(G11)&gt;0,1,0),0)</f>
        <v>0</v>
      </c>
      <c r="L14" s="597"/>
      <c r="M14" s="597"/>
      <c r="N14" s="219" t="str">
        <f>IF(C14&gt;MAX('様式Ⅰ(男子)'!$AW$14:$AW$463),"",INDEX('様式Ⅰ(男子)'!$H$14:$H$463,MATCH(C14,'様式Ⅰ(男子)'!$AW$14:$AW$463,0),1))</f>
        <v/>
      </c>
      <c r="O14" s="164">
        <f>IF(L17="",0,IF(OR(L17&lt;$O$11,L17&gt;$O$12),1,0))</f>
        <v>0</v>
      </c>
    </row>
    <row r="15" spans="1:15" ht="19.5">
      <c r="B15" s="588"/>
      <c r="C15" s="219">
        <v>5</v>
      </c>
      <c r="D15" s="219" t="str">
        <f>IF(C15&gt;MAX('様式Ⅰ(男子)'!$AW$14:$AW$463),"",INDEX('様式Ⅰ(男子)'!$C$14:$C$463,MATCH(C15,'様式Ⅰ(男子)'!$AW$14:$AW$463,0),1))</f>
        <v/>
      </c>
      <c r="E15" s="219" t="str">
        <f>IF(C15&gt;MAX('様式Ⅰ(男子)'!$AW$14:$AW$463),"",INDEX('様式Ⅰ(男子)'!$D$14:$D$463,MATCH(C15,'様式Ⅰ(男子)'!$AW$14:$AW$463,0),1))</f>
        <v/>
      </c>
      <c r="F15" s="219" t="str">
        <f>IF(C15&gt;MAX('様式Ⅰ(男子)'!$AW$14:$AW$463),"",INDEX('様式Ⅰ(男子)'!$E$14:$E$463,MATCH(C15,'様式Ⅰ(男子)'!$AW$14:$AW$463,0),1))</f>
        <v/>
      </c>
      <c r="G15" s="591"/>
      <c r="H15" s="594"/>
      <c r="I15" s="222"/>
      <c r="J15" s="222"/>
      <c r="K15" s="222"/>
      <c r="L15" s="597"/>
      <c r="M15" s="597"/>
      <c r="N15" s="219" t="str">
        <f>IF(C15&gt;MAX('様式Ⅰ(男子)'!$AW$14:$AW$463),"",INDEX('様式Ⅰ(男子)'!$H$14:$H$463,MATCH(C15,'様式Ⅰ(男子)'!$AW$14:$AW$463,0),1))</f>
        <v/>
      </c>
      <c r="O15" s="164">
        <f>IF(L27="",0,IF(OR(L27&lt;$O$11,L27&gt;$O$12),1,0))</f>
        <v>0</v>
      </c>
    </row>
    <row r="16" spans="1:15" ht="20.25" thickBot="1">
      <c r="B16" s="589"/>
      <c r="C16" s="224">
        <v>6</v>
      </c>
      <c r="D16" s="225" t="str">
        <f>IF(C16&gt;MAX('様式Ⅰ(男子)'!$AW$14:$AW$463),"",INDEX('様式Ⅰ(男子)'!$C$14:$C$463,MATCH(C16,'様式Ⅰ(男子)'!$AW$14:$AW$463,0),1))</f>
        <v/>
      </c>
      <c r="E16" s="225" t="str">
        <f>IF(C16&gt;MAX('様式Ⅰ(男子)'!$AW$14:$AW$463),"",INDEX('様式Ⅰ(男子)'!$D$14:$D$463,MATCH(C16,'様式Ⅰ(男子)'!$AW$14:$AW$463,0),1))</f>
        <v/>
      </c>
      <c r="F16" s="225" t="str">
        <f>IF(C16&gt;MAX('様式Ⅰ(男子)'!$AW$14:$AW$463),"",INDEX('様式Ⅰ(男子)'!$E$14:$E$463,MATCH(C16,'様式Ⅰ(男子)'!$AW$14:$AW$463,0),1))</f>
        <v/>
      </c>
      <c r="G16" s="592"/>
      <c r="H16" s="595"/>
      <c r="I16" s="226"/>
      <c r="J16" s="226"/>
      <c r="K16" s="226"/>
      <c r="L16" s="598"/>
      <c r="M16" s="604"/>
      <c r="N16" s="219" t="str">
        <f>IF(C16&gt;MAX('様式Ⅰ(男子)'!$AW$14:$AW$463),"",INDEX('様式Ⅰ(男子)'!$H$14:$H$463,MATCH(C16,'様式Ⅰ(男子)'!$AW$14:$AW$463,0),1))</f>
        <v/>
      </c>
      <c r="O16" s="164">
        <f>IF(L33="",0,IF(OR(L33&lt;$O$11,L33&gt;$O$12),1,0))</f>
        <v>0</v>
      </c>
    </row>
    <row r="17" spans="2:14" ht="20.25" thickTop="1">
      <c r="B17" s="588" t="s">
        <v>4375</v>
      </c>
      <c r="C17" s="221">
        <v>1</v>
      </c>
      <c r="D17" s="227" t="str">
        <f>IF(C17&gt;MAX('様式Ⅰ(男子)'!$AX$14:$AX$463),"",INDEX('様式Ⅰ(男子)'!$C$14:$C$463,MATCH(C17,'様式Ⅰ(男子)'!$AX$14:$AX$463,0),1))</f>
        <v/>
      </c>
      <c r="E17" s="296" t="str">
        <f>IF(C17&gt;MAX('様式Ⅰ(男子)'!$AX$14:$AX$463),"",INDEX('様式Ⅰ(男子)'!$D$14:$D$463,MATCH(C17,'様式Ⅰ(男子)'!$AX$14:$AX$463,0),1))</f>
        <v/>
      </c>
      <c r="F17" s="296" t="str">
        <f>IF(C17&gt;MAX('様式Ⅰ(男子)'!$AX$14:$AX$463),"",INDEX('様式Ⅰ(男子)'!$E$14:$E$463,MATCH(C17,'様式Ⅰ(男子)'!$AX$14:$AX$463,0),1))</f>
        <v/>
      </c>
      <c r="G17" s="591"/>
      <c r="H17" s="600" t="str">
        <f>IF(G17="","",IF(G17=0,"なし",IF(I17=0,J17&amp;"秒"&amp;K17,I17&amp;"分"&amp;J17&amp;"秒"&amp;K17)))</f>
        <v/>
      </c>
      <c r="I17" s="228">
        <f>INT(G17/10000)</f>
        <v>0</v>
      </c>
      <c r="J17" s="228" t="str">
        <f>RIGHT(INT(G17/100),2)</f>
        <v>0</v>
      </c>
      <c r="K17" s="228" t="str">
        <f>RIGHT(INT(G17/1),2)</f>
        <v>0</v>
      </c>
      <c r="L17" s="596"/>
      <c r="M17" s="596"/>
      <c r="N17" s="219" t="str">
        <f>IF(C17&gt;MAX('様式Ⅰ(男子)'!$AX$14:$AX$463),"",INDEX('様式Ⅰ(男子)'!$H$14:$H$463,MATCH(C17,'様式Ⅰ(男子)'!$AX$14:$AX$463,0),1))</f>
        <v/>
      </c>
    </row>
    <row r="18" spans="2:14" ht="19.5">
      <c r="B18" s="588"/>
      <c r="C18" s="219">
        <v>2</v>
      </c>
      <c r="D18" s="227" t="str">
        <f>IF(C18&gt;MAX('様式Ⅰ(男子)'!$AX$14:$AX$463),"",INDEX('様式Ⅰ(男子)'!$C$14:$C$463,MATCH(C18,'様式Ⅰ(男子)'!$AX$14:$AX$463,0),1))</f>
        <v/>
      </c>
      <c r="E18" s="296" t="str">
        <f>IF(C18&gt;MAX('様式Ⅰ(男子)'!$AX$14:$AX$463),"",INDEX('様式Ⅰ(男子)'!$D$14:$D$463,MATCH(C18,'様式Ⅰ(男子)'!$AX$14:$AX$463,0),1))</f>
        <v/>
      </c>
      <c r="F18" s="296" t="str">
        <f>IF(C18&gt;MAX('様式Ⅰ(男子)'!$AX$14:$AX$463),"",INDEX('様式Ⅰ(男子)'!$E$14:$E$463,MATCH(C18,'様式Ⅰ(男子)'!$AX$14:$AX$463,0),1))</f>
        <v/>
      </c>
      <c r="G18" s="591"/>
      <c r="H18" s="594"/>
      <c r="I18" s="222"/>
      <c r="J18" s="222"/>
      <c r="K18" s="222"/>
      <c r="L18" s="597"/>
      <c r="M18" s="597"/>
      <c r="N18" s="219" t="str">
        <f>IF(C18&gt;MAX('様式Ⅰ(男子)'!$AX$14:$AX$463),"",INDEX('様式Ⅰ(男子)'!$H$14:$H$463,MATCH(C18,'様式Ⅰ(男子)'!$AX$14:$AX$463,0),1))</f>
        <v/>
      </c>
    </row>
    <row r="19" spans="2:14" ht="19.5">
      <c r="B19" s="588"/>
      <c r="C19" s="219">
        <v>3</v>
      </c>
      <c r="D19" s="227" t="str">
        <f>IF(C19&gt;MAX('様式Ⅰ(男子)'!$AX$14:$AX$463),"",INDEX('様式Ⅰ(男子)'!$C$14:$C$463,MATCH(C19,'様式Ⅰ(男子)'!$AX$14:$AX$463,0),1))</f>
        <v/>
      </c>
      <c r="E19" s="296" t="str">
        <f>IF(C19&gt;MAX('様式Ⅰ(男子)'!$AX$14:$AX$463),"",INDEX('様式Ⅰ(男子)'!$D$14:$D$463,MATCH(C19,'様式Ⅰ(男子)'!$AX$14:$AX$463,0),1))</f>
        <v/>
      </c>
      <c r="F19" s="296" t="str">
        <f>IF(C19&gt;MAX('様式Ⅰ(男子)'!$AX$14:$AX$463),"",INDEX('様式Ⅰ(男子)'!$E$14:$E$463,MATCH(C19,'様式Ⅰ(男子)'!$AX$14:$AX$463,0),1))</f>
        <v/>
      </c>
      <c r="G19" s="591"/>
      <c r="H19" s="594"/>
      <c r="I19" s="222"/>
      <c r="J19" s="222"/>
      <c r="K19" s="223" t="s">
        <v>4374</v>
      </c>
      <c r="L19" s="597"/>
      <c r="M19" s="597"/>
      <c r="N19" s="219" t="str">
        <f>IF(C19&gt;MAX('様式Ⅰ(男子)'!$AX$14:$AX$463),"",INDEX('様式Ⅰ(男子)'!$H$14:$H$463,MATCH(C19,'様式Ⅰ(男子)'!$AX$14:$AX$463,0),1))</f>
        <v/>
      </c>
    </row>
    <row r="20" spans="2:14" ht="19.5">
      <c r="B20" s="588"/>
      <c r="C20" s="219">
        <v>4</v>
      </c>
      <c r="D20" s="227" t="str">
        <f>IF(C20&gt;MAX('様式Ⅰ(男子)'!$AX$14:$AX$463),"",INDEX('様式Ⅰ(男子)'!$C$14:$C$463,MATCH(C20,'様式Ⅰ(男子)'!$AX$14:$AX$463,0),1))</f>
        <v/>
      </c>
      <c r="E20" s="296" t="str">
        <f>IF(C20&gt;MAX('様式Ⅰ(男子)'!$AX$14:$AX$463),"",INDEX('様式Ⅰ(男子)'!$D$14:$D$463,MATCH(C20,'様式Ⅰ(男子)'!$AX$14:$AX$463,0),1))</f>
        <v/>
      </c>
      <c r="F20" s="296" t="str">
        <f>IF(C20&gt;MAX('様式Ⅰ(男子)'!$AX$14:$AX$463),"",INDEX('様式Ⅰ(男子)'!$E$14:$E$463,MATCH(C20,'様式Ⅰ(男子)'!$AX$14:$AX$463,0),1))</f>
        <v/>
      </c>
      <c r="G20" s="591"/>
      <c r="H20" s="594"/>
      <c r="I20" s="222"/>
      <c r="J20" s="222"/>
      <c r="K20" s="220">
        <f>IF(COUNTBLANK(D17:D22)&lt;3,IF(COUNT(G17)&gt;0,1,0),0)</f>
        <v>0</v>
      </c>
      <c r="L20" s="597"/>
      <c r="M20" s="597"/>
      <c r="N20" s="219" t="str">
        <f>IF(C20&gt;MAX('様式Ⅰ(男子)'!$AX$14:$AX$463),"",INDEX('様式Ⅰ(男子)'!$H$14:$H$463,MATCH(C20,'様式Ⅰ(男子)'!$AX$14:$AX$463,0),1))</f>
        <v/>
      </c>
    </row>
    <row r="21" spans="2:14" ht="19.5">
      <c r="B21" s="588"/>
      <c r="C21" s="219">
        <v>5</v>
      </c>
      <c r="D21" s="227" t="str">
        <f>IF(C21&gt;MAX('様式Ⅰ(男子)'!$AX$14:$AX$463),"",INDEX('様式Ⅰ(男子)'!$C$14:$C$463,MATCH(C21,'様式Ⅰ(男子)'!$AX$14:$AX$463,0),1))</f>
        <v/>
      </c>
      <c r="E21" s="296" t="str">
        <f>IF(C21&gt;MAX('様式Ⅰ(男子)'!$AX$14:$AX$463),"",INDEX('様式Ⅰ(男子)'!$D$14:$D$463,MATCH(C21,'様式Ⅰ(男子)'!$AX$14:$AX$463,0),1))</f>
        <v/>
      </c>
      <c r="F21" s="296" t="str">
        <f>IF(C21&gt;MAX('様式Ⅰ(男子)'!$AX$14:$AX$463),"",INDEX('様式Ⅰ(男子)'!$E$14:$E$463,MATCH(C21,'様式Ⅰ(男子)'!$AX$14:$AX$463,0),1))</f>
        <v/>
      </c>
      <c r="G21" s="591"/>
      <c r="H21" s="594"/>
      <c r="I21" s="222"/>
      <c r="J21" s="222"/>
      <c r="K21" s="222"/>
      <c r="L21" s="597"/>
      <c r="M21" s="597"/>
      <c r="N21" s="219" t="str">
        <f>IF(C21&gt;MAX('様式Ⅰ(男子)'!$AX$14:$AX$463),"",INDEX('様式Ⅰ(男子)'!$H$14:$H$463,MATCH(C21,'様式Ⅰ(男子)'!$AX$14:$AX$463,0),1))</f>
        <v/>
      </c>
    </row>
    <row r="22" spans="2:14" ht="19.5">
      <c r="B22" s="609"/>
      <c r="C22" s="219">
        <v>6</v>
      </c>
      <c r="D22" s="227" t="str">
        <f>IF(C22&gt;MAX('様式Ⅰ(男子)'!$AX$14:$AX$463),"",INDEX('様式Ⅰ(男子)'!$C$14:$C$463,MATCH(C22,'様式Ⅰ(男子)'!$AX$14:$AX$463,0),1))</f>
        <v/>
      </c>
      <c r="E22" s="296" t="str">
        <f>IF(C22&gt;MAX('様式Ⅰ(男子)'!$AX$14:$AX$463),"",INDEX('様式Ⅰ(男子)'!$D$14:$D$463,MATCH(C22,'様式Ⅰ(男子)'!$AX$14:$AX$463,0),1))</f>
        <v/>
      </c>
      <c r="F22" s="296" t="str">
        <f>IF(C22&gt;MAX('様式Ⅰ(男子)'!$AX$14:$AX$463),"",INDEX('様式Ⅰ(男子)'!$E$14:$E$463,MATCH(C22,'様式Ⅰ(男子)'!$AX$14:$AX$463,0),1))</f>
        <v/>
      </c>
      <c r="G22" s="599"/>
      <c r="H22" s="601"/>
      <c r="I22" s="222"/>
      <c r="J22" s="222"/>
      <c r="K22" s="222"/>
      <c r="L22" s="598"/>
      <c r="M22" s="598"/>
      <c r="N22" s="219" t="str">
        <f>IF(C22&gt;MAX('様式Ⅰ(男子)'!$AX$14:$AX$463),"",INDEX('様式Ⅰ(男子)'!$H$14:$H$463,MATCH(C22,'様式Ⅰ(男子)'!$AX$14:$AX$463,0),1))</f>
        <v/>
      </c>
    </row>
    <row r="23" spans="2:14" ht="19.5">
      <c r="B23" s="222"/>
      <c r="C23" s="222"/>
      <c r="D23" s="222"/>
      <c r="E23" s="222"/>
      <c r="F23" s="222"/>
      <c r="G23" s="222"/>
      <c r="H23" s="222"/>
      <c r="I23" s="222"/>
      <c r="J23" s="222"/>
      <c r="K23" s="222"/>
      <c r="L23" s="222"/>
    </row>
    <row r="24" spans="2:14" ht="19.5">
      <c r="B24" s="222"/>
      <c r="C24" s="222"/>
      <c r="D24" s="222"/>
      <c r="E24" s="222"/>
      <c r="F24" s="222"/>
      <c r="G24" s="222"/>
      <c r="H24" s="222"/>
      <c r="I24" s="222"/>
      <c r="J24" s="222"/>
      <c r="K24" s="222"/>
      <c r="L24" s="222"/>
    </row>
    <row r="25" spans="2:14" ht="19.5">
      <c r="B25" s="212" t="s">
        <v>4376</v>
      </c>
      <c r="C25" s="229"/>
      <c r="D25" s="229"/>
      <c r="E25" s="229"/>
      <c r="F25" s="230"/>
      <c r="G25" s="239" t="str">
        <f>IF(OR(VALUE(J27)&gt;59,VALUE(J33)&gt;59),"※60秒表記はできません",IF(OR(G27="",G33=""),"※記録なしの場合は0を入力",""))</f>
        <v>※記録なしの場合は0を入力</v>
      </c>
      <c r="H25" s="222"/>
      <c r="I25" s="222"/>
      <c r="J25" s="222"/>
      <c r="K25" s="222"/>
      <c r="L25" s="240" t="str">
        <f>IF($O$9="","",HLOOKUP(1,$O$9:$O$10,2,FALSE))</f>
        <v/>
      </c>
    </row>
    <row r="26" spans="2:14" ht="19.5">
      <c r="B26" s="231" t="s">
        <v>4330</v>
      </c>
      <c r="C26" s="231" t="s">
        <v>1230</v>
      </c>
      <c r="D26" s="231" t="s">
        <v>37</v>
      </c>
      <c r="E26" s="231" t="s">
        <v>4366</v>
      </c>
      <c r="F26" s="231" t="s">
        <v>4335</v>
      </c>
      <c r="G26" s="231" t="s">
        <v>4367</v>
      </c>
      <c r="H26" s="232" t="s">
        <v>4368</v>
      </c>
      <c r="I26" s="217" t="s">
        <v>4369</v>
      </c>
      <c r="J26" s="217" t="s">
        <v>4370</v>
      </c>
      <c r="K26" s="217" t="s">
        <v>4371</v>
      </c>
      <c r="L26" s="231" t="s">
        <v>4377</v>
      </c>
      <c r="M26" s="231" t="s">
        <v>4380</v>
      </c>
      <c r="N26" s="244" t="s">
        <v>4398</v>
      </c>
    </row>
    <row r="27" spans="2:14" ht="19.149999999999999" customHeight="1">
      <c r="B27" s="587" t="s">
        <v>4373</v>
      </c>
      <c r="C27" s="219">
        <v>1</v>
      </c>
      <c r="D27" s="219" t="str">
        <f>IF(C27&gt;MAX('様式Ⅰ(女子)'!$AW$14:$AW$463),"",INDEX('様式Ⅰ(女子)'!$C$14:$C$463,MATCH(C27,'様式Ⅰ(女子)'!$AW$14:$AW$463,0),1))</f>
        <v/>
      </c>
      <c r="E27" s="219" t="str">
        <f>IF($C27&gt;MAX('様式Ⅰ(女子)'!$AW$14:$AW$463),"",INDEX('様式Ⅰ(女子)'!$D$14:$D$463,MATCH($C27,'様式Ⅰ(女子)'!$AW$14:$AW$463,0),1))</f>
        <v/>
      </c>
      <c r="F27" s="219" t="str">
        <f>IF($C27&gt;MAX('様式Ⅰ(女子)'!$AW$14:$AW$463),"",INDEX('様式Ⅰ(女子)'!$E$14:$E$463,MATCH($C27,'様式Ⅰ(女子)'!$AW$14:$AW$463,0),1))</f>
        <v/>
      </c>
      <c r="G27" s="590"/>
      <c r="H27" s="593" t="str">
        <f>IF(G27="","",IF(G27=0,"なし",IF(I27=0,J27&amp;"秒"&amp;K27,I27&amp;"分"&amp;J27&amp;"秒"&amp;K27)))</f>
        <v/>
      </c>
      <c r="I27" s="220">
        <f>INT(G27/10000)</f>
        <v>0</v>
      </c>
      <c r="J27" s="220" t="str">
        <f>RIGHT(INT(G27/100),2)</f>
        <v>0</v>
      </c>
      <c r="K27" s="220" t="str">
        <f>RIGHT(INT(G27/1),2)</f>
        <v>0</v>
      </c>
      <c r="L27" s="603"/>
      <c r="M27" s="605"/>
      <c r="N27" s="219" t="str">
        <f>IF(C27&gt;MAX('様式Ⅰ(女子)'!$AW$14:$AW$463),"",INDEX('様式Ⅰ(女子)'!$H$14:$H$463,MATCH(C27,'様式Ⅰ(女子)'!$AW$14:$AW$463,0),1))</f>
        <v/>
      </c>
    </row>
    <row r="28" spans="2:14" ht="19.149999999999999" customHeight="1">
      <c r="B28" s="588"/>
      <c r="C28" s="219">
        <v>2</v>
      </c>
      <c r="D28" s="219" t="str">
        <f>IF(C28&gt;MAX('様式Ⅰ(女子)'!$AW$14:$AW$463),"",INDEX('様式Ⅰ(女子)'!$C$14:$C$463,MATCH(C28,'様式Ⅰ(女子)'!$AW$14:$AW$463,0),1))</f>
        <v/>
      </c>
      <c r="E28" s="219" t="str">
        <f>IF($C28&gt;MAX('様式Ⅰ(女子)'!$AW$14:$AW$463),"",INDEX('様式Ⅰ(女子)'!$D$14:$D$463,MATCH($C28,'様式Ⅰ(女子)'!$AW$14:$AW$463,0),1))</f>
        <v/>
      </c>
      <c r="F28" s="219" t="str">
        <f>IF($C28&gt;MAX('様式Ⅰ(女子)'!$AW$14:$AW$463),"",INDEX('様式Ⅰ(女子)'!$E$14:$E$463,MATCH($C28,'様式Ⅰ(女子)'!$AW$14:$AW$463,0),1))</f>
        <v/>
      </c>
      <c r="G28" s="591"/>
      <c r="H28" s="594"/>
      <c r="I28" s="222"/>
      <c r="J28" s="222"/>
      <c r="K28" s="222"/>
      <c r="L28" s="597"/>
      <c r="M28" s="597"/>
      <c r="N28" s="219" t="str">
        <f>IF(C28&gt;MAX('様式Ⅰ(女子)'!$AW$14:$AW$463),"",INDEX('様式Ⅰ(女子)'!$H$14:$H$463,MATCH(C28,'様式Ⅰ(女子)'!$AW$14:$AW$463,0),1))</f>
        <v/>
      </c>
    </row>
    <row r="29" spans="2:14" ht="19.149999999999999" customHeight="1">
      <c r="B29" s="588"/>
      <c r="C29" s="219">
        <v>3</v>
      </c>
      <c r="D29" s="219" t="str">
        <f>IF(C29&gt;MAX('様式Ⅰ(女子)'!$AW$14:$AW$463),"",INDEX('様式Ⅰ(女子)'!$C$14:$C$463,MATCH(C29,'様式Ⅰ(女子)'!$AW$14:$AW$463,0),1))</f>
        <v/>
      </c>
      <c r="E29" s="219" t="str">
        <f>IF($C29&gt;MAX('様式Ⅰ(女子)'!$AW$14:$AW$463),"",INDEX('様式Ⅰ(女子)'!$D$14:$D$463,MATCH($C29,'様式Ⅰ(女子)'!$AW$14:$AW$463,0),1))</f>
        <v/>
      </c>
      <c r="F29" s="219" t="str">
        <f>IF($C29&gt;MAX('様式Ⅰ(女子)'!$AW$14:$AW$463),"",INDEX('様式Ⅰ(女子)'!$E$14:$E$463,MATCH($C29,'様式Ⅰ(女子)'!$AW$14:$AW$463,0),1))</f>
        <v/>
      </c>
      <c r="G29" s="591"/>
      <c r="H29" s="594"/>
      <c r="I29" s="222"/>
      <c r="J29" s="222"/>
      <c r="K29" s="223" t="s">
        <v>4374</v>
      </c>
      <c r="L29" s="597"/>
      <c r="M29" s="597"/>
      <c r="N29" s="219" t="str">
        <f>IF(C29&gt;MAX('様式Ⅰ(女子)'!$AW$14:$AW$463),"",INDEX('様式Ⅰ(女子)'!$H$14:$H$463,MATCH(C29,'様式Ⅰ(女子)'!$AW$14:$AW$463,0),1))</f>
        <v/>
      </c>
    </row>
    <row r="30" spans="2:14" ht="19.149999999999999" customHeight="1">
      <c r="B30" s="588"/>
      <c r="C30" s="219">
        <v>4</v>
      </c>
      <c r="D30" s="219" t="str">
        <f>IF(C30&gt;MAX('様式Ⅰ(女子)'!$AW$14:$AW$463),"",INDEX('様式Ⅰ(女子)'!$C$14:$C$463,MATCH(C30,'様式Ⅰ(女子)'!$AW$14:$AW$463,0),1))</f>
        <v/>
      </c>
      <c r="E30" s="219" t="str">
        <f>IF($C30&gt;MAX('様式Ⅰ(女子)'!$AW$14:$AW$463),"",INDEX('様式Ⅰ(女子)'!$D$14:$D$463,MATCH($C30,'様式Ⅰ(女子)'!$AW$14:$AW$463,0),1))</f>
        <v/>
      </c>
      <c r="F30" s="219" t="str">
        <f>IF($C30&gt;MAX('様式Ⅰ(女子)'!$AW$14:$AW$463),"",INDEX('様式Ⅰ(女子)'!$E$14:$E$463,MATCH($C30,'様式Ⅰ(女子)'!$AW$14:$AW$463,0),1))</f>
        <v/>
      </c>
      <c r="G30" s="591"/>
      <c r="H30" s="594"/>
      <c r="I30" s="222"/>
      <c r="J30" s="222"/>
      <c r="K30" s="220">
        <f>IF(COUNTBLANK(D27:D32)&lt;3,IF(COUNT(G27)&gt;0,1,0),0)</f>
        <v>0</v>
      </c>
      <c r="L30" s="597"/>
      <c r="M30" s="597"/>
      <c r="N30" s="219" t="str">
        <f>IF(C30&gt;MAX('様式Ⅰ(女子)'!$AW$14:$AW$463),"",INDEX('様式Ⅰ(女子)'!$H$14:$H$463,MATCH(C30,'様式Ⅰ(女子)'!$AW$14:$AW$463,0),1))</f>
        <v/>
      </c>
    </row>
    <row r="31" spans="2:14" ht="19.149999999999999" customHeight="1">
      <c r="B31" s="588"/>
      <c r="C31" s="219">
        <v>5</v>
      </c>
      <c r="D31" s="219" t="str">
        <f>IF(C31&gt;MAX('様式Ⅰ(女子)'!$AW$14:$AW$463),"",INDEX('様式Ⅰ(女子)'!$C$14:$C$463,MATCH(C31,'様式Ⅰ(女子)'!$AW$14:$AW$463,0),1))</f>
        <v/>
      </c>
      <c r="E31" s="219" t="str">
        <f>IF($C31&gt;MAX('様式Ⅰ(女子)'!$AW$14:$AW$463),"",INDEX('様式Ⅰ(女子)'!$D$14:$D$463,MATCH($C31,'様式Ⅰ(女子)'!$AW$14:$AW$463,0),1))</f>
        <v/>
      </c>
      <c r="F31" s="219" t="str">
        <f>IF($C31&gt;MAX('様式Ⅰ(女子)'!$AW$14:$AW$463),"",INDEX('様式Ⅰ(女子)'!$E$14:$E$463,MATCH($C31,'様式Ⅰ(女子)'!$AW$14:$AW$463,0),1))</f>
        <v/>
      </c>
      <c r="G31" s="591"/>
      <c r="H31" s="594"/>
      <c r="I31" s="222"/>
      <c r="J31" s="222"/>
      <c r="K31" s="222"/>
      <c r="L31" s="597"/>
      <c r="M31" s="597"/>
      <c r="N31" s="219" t="str">
        <f>IF(C31&gt;MAX('様式Ⅰ(女子)'!$AW$14:$AW$463),"",INDEX('様式Ⅰ(女子)'!$H$14:$H$463,MATCH(C31,'様式Ⅰ(女子)'!$AW$14:$AW$463,0),1))</f>
        <v/>
      </c>
    </row>
    <row r="32" spans="2:14" ht="19.5" customHeight="1" thickBot="1">
      <c r="B32" s="589"/>
      <c r="C32" s="224">
        <v>6</v>
      </c>
      <c r="D32" s="225" t="str">
        <f>IF(C32&gt;MAX('様式Ⅰ(女子)'!$AW$14:$AW$463),"",INDEX('様式Ⅰ(女子)'!$C$14:$C$463,MATCH(C32,'様式Ⅰ(女子)'!$AW$14:$AW$463,0),1))</f>
        <v/>
      </c>
      <c r="E32" s="225" t="str">
        <f>IF($C32&gt;MAX('様式Ⅰ(女子)'!$AW$14:$AW$463),"",INDEX('様式Ⅰ(女子)'!$D$14:$D$463,MATCH($C32,'様式Ⅰ(女子)'!$AW$14:$AW$463,0),1))</f>
        <v/>
      </c>
      <c r="F32" s="225" t="str">
        <f>IF($C32&gt;MAX('様式Ⅰ(女子)'!$AW$14:$AW$463),"",INDEX('様式Ⅰ(女子)'!$E$14:$E$463,MATCH($C32,'様式Ⅰ(女子)'!$AW$14:$AW$463,0),1))</f>
        <v/>
      </c>
      <c r="G32" s="592"/>
      <c r="H32" s="595"/>
      <c r="I32" s="226"/>
      <c r="J32" s="226"/>
      <c r="K32" s="226"/>
      <c r="L32" s="604"/>
      <c r="M32" s="604"/>
      <c r="N32" s="219" t="str">
        <f>IF(C32&gt;MAX('様式Ⅰ(女子)'!$AW$14:$AW$463),"",INDEX('様式Ⅰ(女子)'!$H$14:$H$463,MATCH(C32,'様式Ⅰ(女子)'!$AW$14:$AW$463,0),1))</f>
        <v/>
      </c>
    </row>
    <row r="33" spans="2:14" ht="19.5" customHeight="1" thickTop="1">
      <c r="B33" s="588" t="s">
        <v>4375</v>
      </c>
      <c r="C33" s="221">
        <v>1</v>
      </c>
      <c r="D33" s="227" t="str">
        <f>IF($C33&gt;MAX('様式Ⅰ(女子)'!$AX$14:$AX$463),"",INDEX('様式Ⅰ(女子)'!$C$14:$C$463,MATCH($C33,'様式Ⅰ(女子)'!$AX$14:$AX$463,0),1))</f>
        <v/>
      </c>
      <c r="E33" s="296" t="str">
        <f>IF($C33&gt;MAX('様式Ⅰ(女子)'!$AX$14:$AX$463),"",INDEX('様式Ⅰ(女子)'!$D$14:$D$463,MATCH($C33,'様式Ⅰ(女子)'!$AX$14:$AX$463,0),1))</f>
        <v/>
      </c>
      <c r="F33" s="296" t="str">
        <f>IF($C33&gt;MAX('様式Ⅰ(女子)'!$AX$14:$AX$463),"",INDEX('様式Ⅰ(女子)'!$E$14:$E$463,MATCH($C33,'様式Ⅰ(女子)'!$AX$14:$AX$463,0),1))</f>
        <v/>
      </c>
      <c r="G33" s="591"/>
      <c r="H33" s="600" t="str">
        <f>IF(G33="","",IF(G33=0,"なし",IF(I33=0,J33&amp;"秒"&amp;K33,I33&amp;"分"&amp;J33&amp;"秒"&amp;K33)))</f>
        <v/>
      </c>
      <c r="I33" s="228">
        <f>INT(G33/10000)</f>
        <v>0</v>
      </c>
      <c r="J33" s="228" t="str">
        <f>RIGHT(INT(G33/100),2)</f>
        <v>0</v>
      </c>
      <c r="K33" s="228" t="str">
        <f>RIGHT(INT(G33/1),2)</f>
        <v>0</v>
      </c>
      <c r="L33" s="602"/>
      <c r="M33" s="596"/>
      <c r="N33" s="361" t="str">
        <f>IF($C33&gt;MAX('様式Ⅰ(女子)'!$AX$14:$AX$463),"",INDEX('様式Ⅰ(女子)'!$H$14:$H$463,MATCH($C33,'様式Ⅰ(女子)'!$AX$14:$AX$463,0),1))</f>
        <v/>
      </c>
    </row>
    <row r="34" spans="2:14" ht="19.149999999999999" customHeight="1">
      <c r="B34" s="588"/>
      <c r="C34" s="219">
        <v>2</v>
      </c>
      <c r="D34" s="219" t="str">
        <f>IF(C34&gt;MAX('様式Ⅰ(女子)'!$AX$14:$AX$463),"",INDEX('様式Ⅰ(女子)'!$C$14:$C$463,MATCH(C34,'様式Ⅰ(女子)'!$AX$14:$AX$463,0),1))</f>
        <v/>
      </c>
      <c r="E34" s="296" t="str">
        <f>IF($C34&gt;MAX('様式Ⅰ(女子)'!$AX$14:$AX$463),"",INDEX('様式Ⅰ(女子)'!$D$14:$D$463,MATCH($C34,'様式Ⅰ(女子)'!$AX$14:$AX$463,0),1))</f>
        <v/>
      </c>
      <c r="F34" s="296" t="str">
        <f>IF($C34&gt;MAX('様式Ⅰ(女子)'!$AX$14:$AX$463),"",INDEX('様式Ⅰ(女子)'!$E$14:$E$463,MATCH($C34,'様式Ⅰ(女子)'!$AX$14:$AX$463,0),1))</f>
        <v/>
      </c>
      <c r="G34" s="591"/>
      <c r="H34" s="594"/>
      <c r="I34" s="222"/>
      <c r="J34" s="222"/>
      <c r="K34" s="222"/>
      <c r="L34" s="597"/>
      <c r="M34" s="597"/>
      <c r="N34" s="361" t="str">
        <f>IF($C34&gt;MAX('様式Ⅰ(女子)'!$AX$14:$AX$463),"",INDEX('様式Ⅰ(女子)'!$H$14:$H$463,MATCH($C34,'様式Ⅰ(女子)'!$AX$14:$AX$463,0),1))</f>
        <v/>
      </c>
    </row>
    <row r="35" spans="2:14" ht="19.149999999999999" customHeight="1">
      <c r="B35" s="588"/>
      <c r="C35" s="219">
        <v>3</v>
      </c>
      <c r="D35" s="219" t="str">
        <f>IF(C35&gt;MAX('様式Ⅰ(女子)'!$AX$14:$AX$463),"",INDEX('様式Ⅰ(女子)'!$C$14:$C$463,MATCH(C35,'様式Ⅰ(女子)'!$AX$14:$AX$463,0),1))</f>
        <v/>
      </c>
      <c r="E35" s="296" t="str">
        <f>IF($C35&gt;MAX('様式Ⅰ(女子)'!$AX$14:$AX$463),"",INDEX('様式Ⅰ(女子)'!$D$14:$D$463,MATCH($C35,'様式Ⅰ(女子)'!$AX$14:$AX$463,0),1))</f>
        <v/>
      </c>
      <c r="F35" s="296" t="str">
        <f>IF($C35&gt;MAX('様式Ⅰ(女子)'!$AX$14:$AX$463),"",INDEX('様式Ⅰ(女子)'!$E$14:$E$463,MATCH($C35,'様式Ⅰ(女子)'!$AX$14:$AX$463,0),1))</f>
        <v/>
      </c>
      <c r="G35" s="591"/>
      <c r="H35" s="594"/>
      <c r="I35" s="222"/>
      <c r="J35" s="222"/>
      <c r="K35" s="223" t="s">
        <v>4374</v>
      </c>
      <c r="L35" s="597"/>
      <c r="M35" s="597"/>
      <c r="N35" s="361" t="str">
        <f>IF($C35&gt;MAX('様式Ⅰ(女子)'!$AX$14:$AX$463),"",INDEX('様式Ⅰ(女子)'!$H$14:$H$463,MATCH($C35,'様式Ⅰ(女子)'!$AX$14:$AX$463,0),1))</f>
        <v/>
      </c>
    </row>
    <row r="36" spans="2:14" ht="19.149999999999999" customHeight="1">
      <c r="B36" s="588"/>
      <c r="C36" s="219">
        <v>4</v>
      </c>
      <c r="D36" s="219" t="str">
        <f>IF(C36&gt;MAX('様式Ⅰ(女子)'!$AX$14:$AX$463),"",INDEX('様式Ⅰ(女子)'!$C$14:$C$463,MATCH(C36,'様式Ⅰ(女子)'!$AX$14:$AX$463,0),1))</f>
        <v/>
      </c>
      <c r="E36" s="296" t="str">
        <f>IF($C36&gt;MAX('様式Ⅰ(女子)'!$AX$14:$AX$463),"",INDEX('様式Ⅰ(女子)'!$D$14:$D$463,MATCH($C36,'様式Ⅰ(女子)'!$AX$14:$AX$463,0),1))</f>
        <v/>
      </c>
      <c r="F36" s="296" t="str">
        <f>IF($C36&gt;MAX('様式Ⅰ(女子)'!$AX$14:$AX$463),"",INDEX('様式Ⅰ(女子)'!$E$14:$E$463,MATCH($C36,'様式Ⅰ(女子)'!$AX$14:$AX$463,0),1))</f>
        <v/>
      </c>
      <c r="G36" s="591"/>
      <c r="H36" s="594"/>
      <c r="I36" s="222"/>
      <c r="J36" s="222"/>
      <c r="K36" s="220">
        <f>IF(COUNTBLANK(D33:D38)&lt;3,IF(COUNT(G33)&gt;0,1,0),0)</f>
        <v>0</v>
      </c>
      <c r="L36" s="597"/>
      <c r="M36" s="597"/>
      <c r="N36" s="361" t="str">
        <f>IF($C36&gt;MAX('様式Ⅰ(女子)'!$AX$14:$AX$463),"",INDEX('様式Ⅰ(女子)'!$H$14:$H$463,MATCH($C36,'様式Ⅰ(女子)'!$AX$14:$AX$463,0),1))</f>
        <v/>
      </c>
    </row>
    <row r="37" spans="2:14" ht="19.149999999999999" customHeight="1">
      <c r="B37" s="588"/>
      <c r="C37" s="219">
        <v>5</v>
      </c>
      <c r="D37" s="219" t="str">
        <f>IF(C37&gt;MAX('様式Ⅰ(女子)'!$AX$14:$AX$463),"",INDEX('様式Ⅰ(女子)'!$C$14:$C$463,MATCH(C37,'様式Ⅰ(女子)'!$AX$14:$AX$463,0),1))</f>
        <v/>
      </c>
      <c r="E37" s="296" t="str">
        <f>IF($C37&gt;MAX('様式Ⅰ(女子)'!$AX$14:$AX$463),"",INDEX('様式Ⅰ(女子)'!$D$14:$D$463,MATCH($C37,'様式Ⅰ(女子)'!$AX$14:$AX$463,0),1))</f>
        <v/>
      </c>
      <c r="F37" s="296" t="str">
        <f>IF($C37&gt;MAX('様式Ⅰ(女子)'!$AX$14:$AX$463),"",INDEX('様式Ⅰ(女子)'!$E$14:$E$463,MATCH($C37,'様式Ⅰ(女子)'!$AX$14:$AX$463,0),1))</f>
        <v/>
      </c>
      <c r="G37" s="591"/>
      <c r="H37" s="594"/>
      <c r="I37" s="222"/>
      <c r="J37" s="222"/>
      <c r="K37" s="222"/>
      <c r="L37" s="597"/>
      <c r="M37" s="597"/>
      <c r="N37" s="361" t="str">
        <f>IF($C37&gt;MAX('様式Ⅰ(女子)'!$AX$14:$AX$463),"",INDEX('様式Ⅰ(女子)'!$H$14:$H$463,MATCH($C37,'様式Ⅰ(女子)'!$AX$14:$AX$463,0),1))</f>
        <v/>
      </c>
    </row>
    <row r="38" spans="2:14" ht="19.149999999999999" customHeight="1">
      <c r="B38" s="588"/>
      <c r="C38" s="218">
        <v>6</v>
      </c>
      <c r="D38" s="219" t="str">
        <f>IF(C38&gt;MAX('様式Ⅰ(女子)'!$AX$14:$AX$463),"",INDEX('様式Ⅰ(女子)'!$C$14:$C$463,MATCH(C38,'様式Ⅰ(女子)'!$AX$14:$AX$463,0),1))</f>
        <v/>
      </c>
      <c r="E38" s="296" t="str">
        <f>IF($C38&gt;MAX('様式Ⅰ(女子)'!$AX$14:$AX$463),"",INDEX('様式Ⅰ(女子)'!$D$14:$D$463,MATCH($C38,'様式Ⅰ(女子)'!$AX$14:$AX$463,0),1))</f>
        <v/>
      </c>
      <c r="F38" s="296" t="str">
        <f>IF($C38&gt;MAX('様式Ⅰ(女子)'!$AX$14:$AX$463),"",INDEX('様式Ⅰ(女子)'!$E$14:$E$463,MATCH($C38,'様式Ⅰ(女子)'!$AX$14:$AX$463,0),1))</f>
        <v/>
      </c>
      <c r="G38" s="599"/>
      <c r="H38" s="601"/>
      <c r="I38" s="222"/>
      <c r="J38" s="222"/>
      <c r="K38" s="222"/>
      <c r="L38" s="598"/>
      <c r="M38" s="598"/>
      <c r="N38" s="361" t="str">
        <f>IF($C38&gt;MAX('様式Ⅰ(女子)'!$AX$14:$AX$463),"",INDEX('様式Ⅰ(女子)'!$H$14:$H$463,MATCH($C38,'様式Ⅰ(女子)'!$AX$14:$AX$463,0),1))</f>
        <v/>
      </c>
    </row>
    <row r="39" spans="2:14" ht="17.25">
      <c r="B39" s="234"/>
      <c r="C39" s="235"/>
      <c r="D39" s="236"/>
      <c r="E39" s="234"/>
      <c r="F39" s="234"/>
      <c r="G39" s="237"/>
      <c r="H39" s="238"/>
      <c r="I39" s="233"/>
      <c r="J39" s="233"/>
      <c r="K39" s="233"/>
      <c r="L39" s="233"/>
      <c r="M39" s="233"/>
    </row>
    <row r="40" spans="2:14" ht="14.25">
      <c r="B40" s="233"/>
      <c r="C40" s="233"/>
      <c r="D40" s="233"/>
      <c r="E40" s="233"/>
      <c r="F40" s="233"/>
      <c r="G40" s="233"/>
      <c r="H40" s="233"/>
      <c r="I40" s="233"/>
      <c r="J40" s="233"/>
      <c r="K40" s="233"/>
      <c r="L40" s="233"/>
      <c r="M40" s="233"/>
    </row>
    <row r="41" spans="2:14" ht="14.25">
      <c r="B41" s="233"/>
      <c r="C41" s="233"/>
      <c r="D41" s="233"/>
      <c r="E41" s="233"/>
      <c r="F41" s="233"/>
      <c r="G41" s="233"/>
      <c r="H41" s="233"/>
      <c r="I41" s="233"/>
      <c r="J41" s="233"/>
      <c r="K41" s="233"/>
      <c r="L41" s="233"/>
      <c r="M41" s="233"/>
    </row>
    <row r="42" spans="2:14" ht="14.25">
      <c r="B42" s="233"/>
      <c r="C42" s="233"/>
      <c r="D42" s="233"/>
      <c r="E42" s="233"/>
      <c r="F42" s="233"/>
      <c r="G42" s="233"/>
      <c r="H42" s="233"/>
      <c r="I42" s="233"/>
      <c r="J42" s="233"/>
      <c r="K42" s="233"/>
      <c r="L42" s="233"/>
      <c r="M42" s="233"/>
    </row>
    <row r="43" spans="2:14" ht="14.25">
      <c r="B43" s="233"/>
      <c r="C43" s="233"/>
      <c r="D43" s="233"/>
      <c r="E43" s="233"/>
      <c r="F43" s="233"/>
      <c r="G43" s="233"/>
      <c r="H43" s="233"/>
      <c r="I43" s="233"/>
      <c r="J43" s="233"/>
      <c r="K43" s="233"/>
      <c r="L43" s="233"/>
      <c r="M43" s="233"/>
    </row>
    <row r="44" spans="2:14" ht="14.25">
      <c r="B44" s="233"/>
      <c r="C44" s="233"/>
      <c r="D44" s="233"/>
      <c r="E44" s="233"/>
      <c r="F44" s="233"/>
      <c r="G44" s="233"/>
      <c r="H44" s="233"/>
      <c r="I44" s="233"/>
      <c r="J44" s="233"/>
      <c r="K44" s="233"/>
      <c r="L44" s="233"/>
      <c r="M44" s="233"/>
    </row>
    <row r="45" spans="2:14" ht="14.25">
      <c r="B45" s="233"/>
      <c r="C45" s="233"/>
      <c r="D45" s="233"/>
      <c r="E45" s="233"/>
      <c r="F45" s="233"/>
      <c r="G45" s="233"/>
      <c r="H45" s="233"/>
      <c r="I45" s="233"/>
      <c r="J45" s="233"/>
      <c r="K45" s="233"/>
      <c r="L45" s="233"/>
      <c r="M45" s="233"/>
    </row>
    <row r="46" spans="2:14" ht="14.25">
      <c r="B46" s="233"/>
      <c r="C46" s="233"/>
      <c r="D46" s="233"/>
      <c r="E46" s="233"/>
      <c r="F46" s="233"/>
      <c r="G46" s="233"/>
      <c r="H46" s="233"/>
      <c r="I46" s="233"/>
      <c r="J46" s="233"/>
      <c r="K46" s="233"/>
      <c r="L46" s="233"/>
      <c r="M46" s="233"/>
    </row>
    <row r="47" spans="2:14" ht="14.25">
      <c r="B47" s="233"/>
      <c r="C47" s="233"/>
      <c r="D47" s="233"/>
      <c r="E47" s="233"/>
      <c r="F47" s="233"/>
      <c r="G47" s="233"/>
      <c r="H47" s="233"/>
      <c r="I47" s="233"/>
      <c r="J47" s="233"/>
      <c r="K47" s="233"/>
      <c r="L47" s="233"/>
      <c r="M47" s="233"/>
    </row>
    <row r="48" spans="2:14" ht="14.25">
      <c r="B48" s="233"/>
      <c r="C48" s="233"/>
      <c r="D48" s="233"/>
      <c r="E48" s="233"/>
      <c r="F48" s="233"/>
      <c r="G48" s="233"/>
      <c r="H48" s="233"/>
      <c r="I48" s="233"/>
      <c r="J48" s="233"/>
      <c r="K48" s="233"/>
      <c r="L48" s="233"/>
      <c r="M48" s="233"/>
    </row>
    <row r="49" spans="2:13" ht="14.25">
      <c r="B49" s="233"/>
      <c r="C49" s="233"/>
      <c r="D49" s="233"/>
      <c r="E49" s="233"/>
      <c r="F49" s="233"/>
      <c r="G49" s="233"/>
      <c r="H49" s="233"/>
      <c r="I49" s="233"/>
      <c r="J49" s="233"/>
      <c r="K49" s="233"/>
      <c r="L49" s="233"/>
      <c r="M49" s="233"/>
    </row>
    <row r="50" spans="2:13" ht="14.25">
      <c r="B50" s="233"/>
      <c r="C50" s="233"/>
      <c r="D50" s="233"/>
      <c r="E50" s="233"/>
      <c r="F50" s="233"/>
      <c r="G50" s="233"/>
      <c r="H50" s="233"/>
      <c r="I50" s="233"/>
      <c r="J50" s="233"/>
      <c r="K50" s="233"/>
      <c r="L50" s="233"/>
      <c r="M50" s="233"/>
    </row>
    <row r="51" spans="2:13" ht="14.25">
      <c r="B51" s="233"/>
      <c r="C51" s="233"/>
      <c r="D51" s="233"/>
      <c r="E51" s="233"/>
      <c r="F51" s="233"/>
      <c r="G51" s="233"/>
      <c r="H51" s="233"/>
      <c r="I51" s="233"/>
      <c r="J51" s="233"/>
      <c r="K51" s="233"/>
      <c r="L51" s="233"/>
      <c r="M51" s="233"/>
    </row>
    <row r="52" spans="2:13" ht="14.25">
      <c r="B52" s="233"/>
      <c r="C52" s="233"/>
      <c r="D52" s="233"/>
      <c r="E52" s="233"/>
      <c r="F52" s="233"/>
      <c r="G52" s="233"/>
      <c r="H52" s="233"/>
      <c r="I52" s="233"/>
      <c r="J52" s="233"/>
      <c r="K52" s="233"/>
      <c r="L52" s="233"/>
      <c r="M52" s="233"/>
    </row>
    <row r="53" spans="2:13" ht="14.25">
      <c r="B53" s="233"/>
      <c r="C53" s="233"/>
      <c r="D53" s="233"/>
      <c r="E53" s="233"/>
      <c r="F53" s="233"/>
      <c r="G53" s="233"/>
      <c r="H53" s="233"/>
      <c r="I53" s="233"/>
      <c r="J53" s="233"/>
      <c r="K53" s="233"/>
      <c r="L53" s="233"/>
      <c r="M53" s="233"/>
    </row>
    <row r="54" spans="2:13" ht="14.25">
      <c r="B54" s="233"/>
      <c r="C54" s="233"/>
      <c r="D54" s="233"/>
      <c r="E54" s="233"/>
      <c r="F54" s="233"/>
      <c r="G54" s="233"/>
      <c r="H54" s="233"/>
      <c r="I54" s="233"/>
      <c r="J54" s="233"/>
      <c r="K54" s="233"/>
      <c r="L54" s="233"/>
      <c r="M54" s="233"/>
    </row>
    <row r="55" spans="2:13" ht="14.25">
      <c r="B55" s="233"/>
      <c r="C55" s="233"/>
      <c r="D55" s="233"/>
      <c r="E55" s="233"/>
      <c r="F55" s="233"/>
      <c r="G55" s="233"/>
      <c r="H55" s="233"/>
      <c r="I55" s="233"/>
      <c r="J55" s="233"/>
      <c r="K55" s="233"/>
      <c r="L55" s="233"/>
      <c r="M55" s="233"/>
    </row>
    <row r="56" spans="2:13" ht="14.25">
      <c r="B56" s="233"/>
      <c r="C56" s="233"/>
      <c r="D56" s="233"/>
      <c r="E56" s="233"/>
      <c r="F56" s="233"/>
      <c r="G56" s="233"/>
      <c r="H56" s="233"/>
      <c r="I56" s="233"/>
      <c r="J56" s="233"/>
      <c r="K56" s="233"/>
      <c r="L56" s="233"/>
      <c r="M56" s="233"/>
    </row>
    <row r="57" spans="2:13" ht="14.25">
      <c r="B57" s="233"/>
      <c r="C57" s="233"/>
      <c r="D57" s="233"/>
      <c r="E57" s="233"/>
      <c r="F57" s="233"/>
      <c r="G57" s="233"/>
      <c r="H57" s="233"/>
      <c r="I57" s="233"/>
      <c r="J57" s="233"/>
      <c r="K57" s="233"/>
      <c r="L57" s="233"/>
      <c r="M57" s="233"/>
    </row>
    <row r="58" spans="2:13" ht="14.25">
      <c r="B58" s="233"/>
      <c r="C58" s="233"/>
      <c r="D58" s="233"/>
      <c r="E58" s="233"/>
      <c r="F58" s="233"/>
      <c r="G58" s="233"/>
      <c r="H58" s="233"/>
      <c r="I58" s="233"/>
      <c r="J58" s="233"/>
      <c r="K58" s="233"/>
      <c r="L58" s="233"/>
      <c r="M58" s="233"/>
    </row>
    <row r="59" spans="2:13" ht="14.25">
      <c r="B59" s="233"/>
      <c r="C59" s="233"/>
      <c r="D59" s="233"/>
      <c r="E59" s="233"/>
      <c r="F59" s="233"/>
      <c r="G59" s="233"/>
      <c r="H59" s="233"/>
      <c r="I59" s="233"/>
      <c r="J59" s="233"/>
      <c r="K59" s="233"/>
      <c r="L59" s="233"/>
      <c r="M59" s="233"/>
    </row>
    <row r="60" spans="2:13" ht="14.25">
      <c r="B60" s="233"/>
      <c r="C60" s="233"/>
      <c r="D60" s="233"/>
      <c r="E60" s="233"/>
      <c r="F60" s="233"/>
      <c r="G60" s="233"/>
      <c r="H60" s="233"/>
      <c r="I60" s="233"/>
      <c r="J60" s="233"/>
      <c r="K60" s="233"/>
      <c r="L60" s="233"/>
      <c r="M60" s="233"/>
    </row>
    <row r="61" spans="2:13" ht="14.25">
      <c r="B61" s="233"/>
      <c r="C61" s="233"/>
      <c r="D61" s="233"/>
      <c r="E61" s="233"/>
      <c r="F61" s="233"/>
      <c r="G61" s="233"/>
      <c r="H61" s="233"/>
      <c r="I61" s="233"/>
      <c r="J61" s="233"/>
      <c r="K61" s="233"/>
      <c r="L61" s="233"/>
      <c r="M61" s="233"/>
    </row>
    <row r="62" spans="2:13" ht="14.25">
      <c r="M62" s="233"/>
    </row>
  </sheetData>
  <sheetProtection password="E027" sheet="1" objects="1" scenarios="1"/>
  <mergeCells count="25">
    <mergeCell ref="M11:M16"/>
    <mergeCell ref="M17:M22"/>
    <mergeCell ref="B17:B22"/>
    <mergeCell ref="G17:G22"/>
    <mergeCell ref="B11:B16"/>
    <mergeCell ref="G11:G16"/>
    <mergeCell ref="H11:H16"/>
    <mergeCell ref="L17:L22"/>
    <mergeCell ref="L11:L16"/>
    <mergeCell ref="H17:H22"/>
    <mergeCell ref="A1:M1"/>
    <mergeCell ref="B4:C4"/>
    <mergeCell ref="D4:E4"/>
    <mergeCell ref="B6:C6"/>
    <mergeCell ref="D6:E6"/>
    <mergeCell ref="B27:B32"/>
    <mergeCell ref="G27:G32"/>
    <mergeCell ref="H27:H32"/>
    <mergeCell ref="M33:M38"/>
    <mergeCell ref="B33:B38"/>
    <mergeCell ref="G33:G38"/>
    <mergeCell ref="H33:H38"/>
    <mergeCell ref="L33:L38"/>
    <mergeCell ref="L27:L32"/>
    <mergeCell ref="M27:M32"/>
  </mergeCells>
  <phoneticPr fontId="1"/>
  <conditionalFormatting sqref="L33:L38">
    <cfRule type="expression" dxfId="39" priority="6">
      <formula>$L$33=""</formula>
    </cfRule>
  </conditionalFormatting>
  <conditionalFormatting sqref="D11:F22">
    <cfRule type="expression" dxfId="38" priority="57" stopIfTrue="1">
      <formula>AH11</formula>
    </cfRule>
  </conditionalFormatting>
  <conditionalFormatting sqref="I11:K11">
    <cfRule type="expression" dxfId="37" priority="56" stopIfTrue="1">
      <formula>X11</formula>
    </cfRule>
  </conditionalFormatting>
  <conditionalFormatting sqref="I17 K17">
    <cfRule type="expression" dxfId="36" priority="55" stopIfTrue="1">
      <formula>X18</formula>
    </cfRule>
  </conditionalFormatting>
  <conditionalFormatting sqref="J17">
    <cfRule type="expression" dxfId="35" priority="54" stopIfTrue="1">
      <formula>Y18</formula>
    </cfRule>
  </conditionalFormatting>
  <conditionalFormatting sqref="D39">
    <cfRule type="expression" dxfId="34" priority="53" stopIfTrue="1">
      <formula>AH40</formula>
    </cfRule>
  </conditionalFormatting>
  <conditionalFormatting sqref="E39">
    <cfRule type="expression" dxfId="33" priority="52" stopIfTrue="1">
      <formula>AI40</formula>
    </cfRule>
  </conditionalFormatting>
  <conditionalFormatting sqref="F39">
    <cfRule type="expression" dxfId="32" priority="51" stopIfTrue="1">
      <formula>AJ40</formula>
    </cfRule>
  </conditionalFormatting>
  <conditionalFormatting sqref="K14">
    <cfRule type="expression" dxfId="31" priority="50" stopIfTrue="1">
      <formula>Z14</formula>
    </cfRule>
  </conditionalFormatting>
  <conditionalFormatting sqref="H11">
    <cfRule type="expression" dxfId="30" priority="49" stopIfTrue="1">
      <formula>AN11</formula>
    </cfRule>
  </conditionalFormatting>
  <conditionalFormatting sqref="B11:C11">
    <cfRule type="expression" dxfId="29" priority="48" stopIfTrue="1">
      <formula>Z11</formula>
    </cfRule>
  </conditionalFormatting>
  <conditionalFormatting sqref="B17">
    <cfRule type="expression" dxfId="28" priority="47" stopIfTrue="1">
      <formula>Z18</formula>
    </cfRule>
  </conditionalFormatting>
  <conditionalFormatting sqref="C17">
    <cfRule type="expression" dxfId="27" priority="46" stopIfTrue="1">
      <formula>AA17</formula>
    </cfRule>
  </conditionalFormatting>
  <conditionalFormatting sqref="K20">
    <cfRule type="expression" dxfId="26" priority="45" stopIfTrue="1">
      <formula>Z20</formula>
    </cfRule>
  </conditionalFormatting>
  <conditionalFormatting sqref="B27:C27">
    <cfRule type="expression" dxfId="25" priority="39" stopIfTrue="1">
      <formula>Z27</formula>
    </cfRule>
  </conditionalFormatting>
  <conditionalFormatting sqref="B33">
    <cfRule type="expression" dxfId="24" priority="38" stopIfTrue="1">
      <formula>Z34</formula>
    </cfRule>
  </conditionalFormatting>
  <conditionalFormatting sqref="C33">
    <cfRule type="expression" dxfId="23" priority="37" stopIfTrue="1">
      <formula>AA33</formula>
    </cfRule>
  </conditionalFormatting>
  <conditionalFormatting sqref="I27:K27">
    <cfRule type="expression" dxfId="22" priority="20" stopIfTrue="1">
      <formula>X27</formula>
    </cfRule>
  </conditionalFormatting>
  <conditionalFormatting sqref="H17">
    <cfRule type="expression" dxfId="21" priority="35" stopIfTrue="1">
      <formula>AN17</formula>
    </cfRule>
  </conditionalFormatting>
  <conditionalFormatting sqref="G11:G16">
    <cfRule type="expression" dxfId="20" priority="31">
      <formula>$G$11=""</formula>
    </cfRule>
  </conditionalFormatting>
  <conditionalFormatting sqref="G17:G22">
    <cfRule type="expression" dxfId="19" priority="30">
      <formula>$G$17=""</formula>
    </cfRule>
  </conditionalFormatting>
  <conditionalFormatting sqref="L17:L22">
    <cfRule type="expression" dxfId="18" priority="27">
      <formula>$L$17=""</formula>
    </cfRule>
  </conditionalFormatting>
  <conditionalFormatting sqref="M11:M16">
    <cfRule type="expression" dxfId="17" priority="23">
      <formula>$M$11=""</formula>
    </cfRule>
  </conditionalFormatting>
  <conditionalFormatting sqref="M17:M22">
    <cfRule type="expression" dxfId="16" priority="22">
      <formula>$M$17=""</formula>
    </cfRule>
  </conditionalFormatting>
  <conditionalFormatting sqref="D27:F38">
    <cfRule type="expression" dxfId="15" priority="21" stopIfTrue="1">
      <formula>AH27</formula>
    </cfRule>
  </conditionalFormatting>
  <conditionalFormatting sqref="I33 K33">
    <cfRule type="expression" dxfId="14" priority="19" stopIfTrue="1">
      <formula>X34</formula>
    </cfRule>
  </conditionalFormatting>
  <conditionalFormatting sqref="J33">
    <cfRule type="expression" dxfId="13" priority="18" stopIfTrue="1">
      <formula>Y34</formula>
    </cfRule>
  </conditionalFormatting>
  <conditionalFormatting sqref="K30">
    <cfRule type="expression" dxfId="12" priority="17" stopIfTrue="1">
      <formula>Z30</formula>
    </cfRule>
  </conditionalFormatting>
  <conditionalFormatting sqref="H27">
    <cfRule type="expression" dxfId="11" priority="16" stopIfTrue="1">
      <formula>AN27</formula>
    </cfRule>
  </conditionalFormatting>
  <conditionalFormatting sqref="K36">
    <cfRule type="expression" dxfId="10" priority="15" stopIfTrue="1">
      <formula>Z36</formula>
    </cfRule>
  </conditionalFormatting>
  <conditionalFormatting sqref="H33">
    <cfRule type="expression" dxfId="9" priority="14" stopIfTrue="1">
      <formula>AN33</formula>
    </cfRule>
  </conditionalFormatting>
  <conditionalFormatting sqref="G27:G32">
    <cfRule type="expression" dxfId="8" priority="13">
      <formula>$G$27=""</formula>
    </cfRule>
  </conditionalFormatting>
  <conditionalFormatting sqref="G33:G38">
    <cfRule type="expression" dxfId="7" priority="12">
      <formula>$G$33=""</formula>
    </cfRule>
  </conditionalFormatting>
  <conditionalFormatting sqref="M27:M32">
    <cfRule type="expression" dxfId="6" priority="9">
      <formula>$M$27=""</formula>
    </cfRule>
  </conditionalFormatting>
  <conditionalFormatting sqref="M33:M38">
    <cfRule type="expression" dxfId="5" priority="8">
      <formula>$M$33=""</formula>
    </cfRule>
  </conditionalFormatting>
  <conditionalFormatting sqref="L27:L32">
    <cfRule type="expression" dxfId="4" priority="7">
      <formula>$L$27=""</formula>
    </cfRule>
  </conditionalFormatting>
  <conditionalFormatting sqref="L11:L16">
    <cfRule type="expression" dxfId="3" priority="5">
      <formula>$L$11=""</formula>
    </cfRule>
  </conditionalFormatting>
  <conditionalFormatting sqref="N11:N22">
    <cfRule type="expression" dxfId="2" priority="3" stopIfTrue="1">
      <formula>AR11</formula>
    </cfRule>
  </conditionalFormatting>
  <conditionalFormatting sqref="N27:N32">
    <cfRule type="expression" dxfId="1" priority="2" stopIfTrue="1">
      <formula>AR27</formula>
    </cfRule>
  </conditionalFormatting>
  <conditionalFormatting sqref="N33:N38">
    <cfRule type="expression" dxfId="0" priority="1" stopIfTrue="1">
      <formula>AR33</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B1:O63"/>
  <sheetViews>
    <sheetView view="pageBreakPreview" zoomScale="60" zoomScaleNormal="100" workbookViewId="0">
      <selection activeCell="H31" sqref="H31"/>
    </sheetView>
  </sheetViews>
  <sheetFormatPr defaultRowHeight="13.5"/>
  <cols>
    <col min="1" max="1" width="3.625" customWidth="1"/>
  </cols>
  <sheetData>
    <row r="1" spans="2:15">
      <c r="B1" s="80"/>
      <c r="C1" s="80"/>
      <c r="D1" s="80"/>
      <c r="E1" s="80"/>
      <c r="F1" s="80"/>
      <c r="G1" s="80"/>
      <c r="H1" s="80"/>
      <c r="I1" s="80"/>
      <c r="J1" s="80"/>
      <c r="K1" s="80"/>
      <c r="L1" s="80"/>
      <c r="M1" s="80"/>
      <c r="N1" s="624" t="s">
        <v>4860</v>
      </c>
      <c r="O1" s="624"/>
    </row>
    <row r="4" spans="2:15">
      <c r="B4" s="80"/>
      <c r="C4" s="80"/>
      <c r="D4" s="80"/>
      <c r="E4" s="80"/>
      <c r="F4" s="80"/>
      <c r="G4" s="80"/>
      <c r="H4" s="80"/>
      <c r="I4" s="83"/>
      <c r="J4" s="122"/>
      <c r="K4" s="80" t="s">
        <v>4205</v>
      </c>
      <c r="L4" s="122"/>
      <c r="M4" s="80" t="s">
        <v>4206</v>
      </c>
      <c r="N4" s="122"/>
      <c r="O4" s="80" t="s">
        <v>4207</v>
      </c>
    </row>
    <row r="5" spans="2:15">
      <c r="B5" s="80"/>
      <c r="C5" s="80"/>
      <c r="D5" s="80"/>
      <c r="E5" s="80"/>
      <c r="F5" s="80"/>
      <c r="G5" s="80"/>
      <c r="H5" s="80"/>
      <c r="I5" s="83"/>
      <c r="J5" s="122"/>
      <c r="K5" s="80"/>
      <c r="L5" s="122"/>
      <c r="M5" s="80"/>
      <c r="N5" s="122"/>
      <c r="O5" s="80"/>
    </row>
    <row r="6" spans="2:15" ht="15">
      <c r="B6" s="625" t="s">
        <v>4208</v>
      </c>
      <c r="C6" s="625"/>
      <c r="D6" s="625"/>
      <c r="E6" s="625"/>
      <c r="F6" s="123"/>
      <c r="G6" s="123"/>
      <c r="H6" s="123"/>
      <c r="I6" s="123"/>
      <c r="J6" s="123"/>
      <c r="K6" s="123"/>
      <c r="L6" s="123"/>
      <c r="M6" s="123"/>
      <c r="N6" s="123"/>
      <c r="O6" s="123"/>
    </row>
    <row r="7" spans="2:15" ht="15">
      <c r="B7" s="136" t="s">
        <v>4209</v>
      </c>
      <c r="C7" s="625" t="s">
        <v>4210</v>
      </c>
      <c r="D7" s="625"/>
      <c r="E7" s="137" t="s">
        <v>4211</v>
      </c>
      <c r="F7" s="123"/>
      <c r="G7" s="123"/>
      <c r="H7" s="123"/>
      <c r="I7" s="123"/>
      <c r="J7" s="123"/>
      <c r="K7" s="123"/>
      <c r="L7" s="123"/>
      <c r="M7" s="123"/>
      <c r="N7" s="123"/>
      <c r="O7" s="123"/>
    </row>
    <row r="11" spans="2:15" ht="20.25">
      <c r="B11" s="80"/>
      <c r="C11" s="80"/>
      <c r="D11" s="80"/>
      <c r="E11" s="80"/>
      <c r="F11" s="626" t="s">
        <v>4212</v>
      </c>
      <c r="G11" s="626"/>
      <c r="H11" s="626"/>
      <c r="I11" s="626"/>
      <c r="J11" s="626"/>
      <c r="K11" s="80"/>
      <c r="L11" s="80"/>
      <c r="M11" s="80"/>
      <c r="N11" s="80"/>
      <c r="O11" s="80"/>
    </row>
    <row r="14" spans="2:15">
      <c r="B14" s="80"/>
      <c r="C14" s="138" t="s">
        <v>4213</v>
      </c>
      <c r="D14" s="80"/>
      <c r="E14" s="80"/>
      <c r="F14" s="80"/>
      <c r="G14" s="80"/>
      <c r="H14" s="80"/>
      <c r="I14" s="80"/>
      <c r="J14" s="80"/>
      <c r="K14" s="80"/>
      <c r="L14" s="80"/>
      <c r="M14" s="80"/>
      <c r="N14" s="80"/>
      <c r="O14" s="80"/>
    </row>
    <row r="15" spans="2:15">
      <c r="B15" s="80"/>
      <c r="C15" s="138" t="s">
        <v>4214</v>
      </c>
      <c r="D15" s="80"/>
      <c r="E15" s="80"/>
      <c r="F15" s="80"/>
      <c r="G15" s="80"/>
      <c r="H15" s="80"/>
      <c r="I15" s="80"/>
      <c r="J15" s="80"/>
      <c r="K15" s="80"/>
      <c r="L15" s="80"/>
      <c r="M15" s="80"/>
      <c r="N15" s="80"/>
      <c r="O15" s="80"/>
    </row>
    <row r="16" spans="2:15">
      <c r="B16" s="80"/>
      <c r="C16" s="138" t="s">
        <v>4215</v>
      </c>
      <c r="D16" s="80"/>
      <c r="E16" s="80"/>
      <c r="F16" s="80"/>
      <c r="G16" s="80"/>
      <c r="H16" s="80"/>
      <c r="I16" s="80"/>
      <c r="J16" s="80"/>
      <c r="K16" s="80"/>
      <c r="L16" s="80"/>
      <c r="M16" s="80"/>
      <c r="N16" s="80"/>
    </row>
    <row r="19" spans="2:14" ht="17.25">
      <c r="B19" s="80"/>
      <c r="C19" s="618" t="s">
        <v>4216</v>
      </c>
      <c r="D19" s="618"/>
      <c r="E19" s="618" t="str">
        <f>IF(基本情報登録!D8="","",基本情報登録!D8)</f>
        <v/>
      </c>
      <c r="F19" s="618"/>
      <c r="G19" s="618"/>
      <c r="H19" s="618"/>
      <c r="I19" s="618"/>
      <c r="J19" s="618"/>
      <c r="K19" s="618"/>
      <c r="L19" s="618"/>
      <c r="M19" s="618"/>
      <c r="N19" s="80"/>
    </row>
    <row r="20" spans="2:14" ht="18">
      <c r="B20" s="80"/>
      <c r="C20" s="80"/>
      <c r="D20" s="124"/>
      <c r="E20" s="87"/>
      <c r="F20" s="87"/>
      <c r="G20" s="87"/>
      <c r="H20" s="87"/>
      <c r="I20" s="87"/>
      <c r="J20" s="87"/>
      <c r="K20" s="87"/>
      <c r="L20" s="87"/>
      <c r="M20" s="80"/>
      <c r="N20" s="80"/>
    </row>
    <row r="21" spans="2:14" ht="18">
      <c r="B21" s="80"/>
      <c r="C21" s="80"/>
      <c r="D21" s="124"/>
      <c r="E21" s="87"/>
      <c r="F21" s="87"/>
      <c r="G21" s="87"/>
      <c r="H21" s="87"/>
      <c r="I21" s="87"/>
      <c r="J21" s="87"/>
      <c r="K21" s="87"/>
      <c r="L21" s="87"/>
      <c r="M21" s="80"/>
      <c r="N21" s="80"/>
    </row>
    <row r="22" spans="2:14" ht="17.25">
      <c r="B22" s="80"/>
      <c r="C22" s="618" t="s">
        <v>4218</v>
      </c>
      <c r="D22" s="618"/>
      <c r="E22" s="618" t="str">
        <f>CONCATENATE('加盟校情報&amp;大会設定'!G5,'加盟校情報&amp;大会設定'!H5,'加盟校情報&amp;大会設定'!I5,'加盟校情報&amp;大会設定'!J5)</f>
        <v>第85回東海学生陸上競技対校選手権大会</v>
      </c>
      <c r="F22" s="618"/>
      <c r="G22" s="618"/>
      <c r="H22" s="618"/>
      <c r="I22" s="618"/>
      <c r="J22" s="618"/>
      <c r="K22" s="618"/>
      <c r="L22" s="618"/>
      <c r="M22" s="618"/>
      <c r="N22" s="80"/>
    </row>
    <row r="23" spans="2:14" ht="18">
      <c r="B23" s="124"/>
      <c r="C23" s="87"/>
      <c r="D23" s="87"/>
      <c r="E23" s="87"/>
      <c r="F23" s="87"/>
      <c r="G23" s="87"/>
      <c r="H23" s="87"/>
      <c r="I23" s="87"/>
      <c r="J23" s="87"/>
      <c r="K23" s="80"/>
      <c r="L23" s="80"/>
      <c r="M23" s="80"/>
      <c r="N23" s="80"/>
    </row>
    <row r="24" spans="2:14" ht="18">
      <c r="B24" s="124"/>
      <c r="C24" s="87"/>
      <c r="D24" s="87"/>
      <c r="E24" s="87"/>
      <c r="F24" s="87"/>
      <c r="G24" s="87"/>
      <c r="H24" s="87"/>
      <c r="I24" s="87"/>
      <c r="J24" s="87"/>
      <c r="K24" s="80"/>
      <c r="L24" s="80"/>
      <c r="M24" s="80"/>
      <c r="N24" s="80"/>
    </row>
    <row r="25" spans="2:14" ht="15">
      <c r="B25" s="125" t="s">
        <v>4219</v>
      </c>
      <c r="C25" s="126"/>
      <c r="D25" s="127"/>
      <c r="E25" s="128" t="s">
        <v>4205</v>
      </c>
      <c r="F25" s="127"/>
      <c r="G25" s="128" t="s">
        <v>4206</v>
      </c>
      <c r="H25" s="127"/>
      <c r="I25" s="128" t="s">
        <v>4207</v>
      </c>
      <c r="J25" s="125" t="s">
        <v>4220</v>
      </c>
      <c r="K25" s="129"/>
      <c r="L25" s="128" t="s">
        <v>4206</v>
      </c>
      <c r="M25" s="129"/>
      <c r="N25" s="128" t="s">
        <v>4207</v>
      </c>
    </row>
    <row r="26" spans="2:14" ht="17.25">
      <c r="B26" s="130"/>
      <c r="C26" s="131"/>
      <c r="D26" s="131"/>
      <c r="E26" s="132"/>
      <c r="F26" s="131"/>
      <c r="G26" s="132"/>
      <c r="H26" s="131"/>
      <c r="I26" s="132"/>
      <c r="J26" s="130"/>
      <c r="K26" s="132"/>
      <c r="L26" s="132"/>
      <c r="M26" s="132"/>
      <c r="N26" s="132"/>
    </row>
    <row r="27" spans="2:14" ht="17.25">
      <c r="B27" s="130"/>
      <c r="C27" s="131"/>
      <c r="D27" s="131"/>
      <c r="E27" s="132"/>
      <c r="F27" s="131"/>
      <c r="G27" s="132"/>
      <c r="H27" s="131"/>
      <c r="I27" s="132"/>
      <c r="J27" s="130"/>
      <c r="K27" s="132"/>
      <c r="L27" s="132"/>
      <c r="M27" s="132"/>
      <c r="N27" s="132"/>
    </row>
    <row r="28" spans="2:14" ht="17.25">
      <c r="B28" s="130"/>
      <c r="C28" s="131"/>
      <c r="D28" s="131"/>
      <c r="E28" s="132"/>
      <c r="F28" s="131"/>
      <c r="G28" s="132"/>
      <c r="H28" s="131"/>
      <c r="I28" s="132"/>
      <c r="J28" s="130"/>
      <c r="K28" s="132"/>
      <c r="L28" s="132"/>
      <c r="M28" s="132"/>
      <c r="N28" s="132"/>
    </row>
    <row r="29" spans="2:14" ht="17.25">
      <c r="B29" s="132"/>
      <c r="C29" s="132"/>
      <c r="D29" s="132"/>
      <c r="E29" s="132"/>
      <c r="F29" s="619" t="s">
        <v>4221</v>
      </c>
      <c r="G29" s="619"/>
      <c r="H29" s="619"/>
      <c r="I29" s="619"/>
      <c r="J29" s="623"/>
      <c r="K29" s="623"/>
      <c r="L29" s="623"/>
      <c r="M29" s="139" t="s">
        <v>4222</v>
      </c>
      <c r="N29" s="132"/>
    </row>
    <row r="30" spans="2:14" ht="17.25">
      <c r="B30" s="132"/>
      <c r="C30" s="132"/>
      <c r="D30" s="132"/>
      <c r="E30" s="132"/>
      <c r="F30" s="132"/>
      <c r="G30" s="132"/>
      <c r="H30" s="132"/>
      <c r="I30" s="132"/>
      <c r="J30" s="132"/>
      <c r="K30" s="132"/>
      <c r="L30" s="132"/>
      <c r="M30" s="132"/>
      <c r="N30" s="132"/>
    </row>
    <row r="31" spans="2:14" ht="17.25">
      <c r="B31" s="132"/>
      <c r="C31" s="132"/>
      <c r="D31" s="132"/>
      <c r="E31" s="132"/>
      <c r="F31" s="132"/>
      <c r="G31" s="132"/>
      <c r="H31" s="132"/>
      <c r="I31" s="132"/>
      <c r="J31" s="132"/>
      <c r="K31" s="132"/>
      <c r="L31" s="132"/>
      <c r="M31" s="132"/>
      <c r="N31" s="132"/>
    </row>
    <row r="32" spans="2:14" ht="18">
      <c r="B32" s="80"/>
      <c r="C32" s="80"/>
      <c r="D32" s="80"/>
      <c r="E32" s="80"/>
      <c r="F32" s="622" t="s">
        <v>4204</v>
      </c>
      <c r="G32" s="622"/>
      <c r="H32" s="620" t="str">
        <f>IF(基本情報登録!D20="","",基本情報登録!D20)</f>
        <v/>
      </c>
      <c r="I32" s="620"/>
      <c r="J32" s="620"/>
      <c r="K32" s="620"/>
      <c r="L32" s="620"/>
      <c r="M32" s="133" t="s">
        <v>4223</v>
      </c>
      <c r="N32" s="80"/>
    </row>
    <row r="33" spans="2:14" ht="18">
      <c r="B33" s="80"/>
      <c r="C33" s="80"/>
      <c r="D33" s="80"/>
      <c r="E33" s="80"/>
      <c r="F33" s="124"/>
      <c r="G33" s="80"/>
      <c r="H33" s="80"/>
      <c r="I33" s="80"/>
      <c r="J33" s="80"/>
      <c r="K33" s="80"/>
      <c r="L33" s="80"/>
      <c r="M33" s="80"/>
      <c r="N33" s="80"/>
    </row>
    <row r="34" spans="2:14" ht="18">
      <c r="B34" s="80"/>
      <c r="C34" s="80"/>
      <c r="D34" s="80"/>
      <c r="E34" s="80"/>
      <c r="F34" s="124"/>
      <c r="G34" s="80"/>
      <c r="H34" s="80"/>
      <c r="I34" s="80"/>
      <c r="J34" s="80"/>
      <c r="K34" s="80"/>
      <c r="L34" s="80"/>
      <c r="M34" s="80"/>
      <c r="N34" s="80"/>
    </row>
    <row r="35" spans="2:14" ht="18">
      <c r="B35" s="80"/>
      <c r="C35" s="80"/>
      <c r="D35" s="80"/>
      <c r="E35" s="80"/>
      <c r="F35" s="622" t="s">
        <v>3530</v>
      </c>
      <c r="G35" s="622"/>
      <c r="H35" s="621" t="str">
        <f>IF(基本情報登録!D25="","",基本情報登録!D25)</f>
        <v/>
      </c>
      <c r="I35" s="621"/>
      <c r="J35" s="621"/>
      <c r="K35" s="621"/>
      <c r="L35" s="621"/>
      <c r="M35" s="133" t="s">
        <v>4223</v>
      </c>
      <c r="N35" s="80"/>
    </row>
    <row r="36" spans="2:14" ht="18">
      <c r="B36" s="124"/>
      <c r="C36" s="80"/>
      <c r="D36" s="80"/>
      <c r="E36" s="80"/>
      <c r="F36" s="80"/>
      <c r="G36" s="80"/>
      <c r="H36" s="80"/>
      <c r="I36" s="80"/>
      <c r="J36" s="80"/>
      <c r="K36" s="80"/>
      <c r="L36" s="80"/>
      <c r="M36" s="80"/>
      <c r="N36" s="80"/>
    </row>
    <row r="37" spans="2:14" ht="18">
      <c r="B37" s="124"/>
      <c r="C37" s="80"/>
      <c r="D37" s="80"/>
      <c r="E37" s="80"/>
      <c r="F37" s="80"/>
      <c r="G37" s="80"/>
      <c r="H37" s="80"/>
      <c r="I37" s="80"/>
      <c r="J37" s="80"/>
      <c r="K37" s="80"/>
      <c r="L37" s="80"/>
      <c r="M37" s="80"/>
      <c r="N37" s="80"/>
    </row>
    <row r="38" spans="2:14" ht="18">
      <c r="B38" s="80"/>
      <c r="C38" s="80"/>
      <c r="D38" s="80"/>
      <c r="E38" s="80"/>
      <c r="F38" s="622" t="s">
        <v>4271</v>
      </c>
      <c r="G38" s="622"/>
      <c r="H38" s="621" t="str">
        <f>IF(基本情報登録!D16="","",基本情報登録!D16)</f>
        <v/>
      </c>
      <c r="I38" s="621"/>
      <c r="J38" s="621"/>
      <c r="K38" s="621"/>
      <c r="L38" s="621"/>
      <c r="M38" s="133" t="s">
        <v>4223</v>
      </c>
      <c r="N38" s="80"/>
    </row>
    <row r="42" spans="2:14" ht="15" hidden="1">
      <c r="B42" s="123"/>
      <c r="C42" s="613" t="s">
        <v>4229</v>
      </c>
      <c r="D42" s="613"/>
      <c r="E42" s="613" t="s">
        <v>4224</v>
      </c>
      <c r="F42" s="613"/>
      <c r="G42" s="615" t="str">
        <f>IF(基本情報登録!D28="","",基本情報登録!D28)</f>
        <v/>
      </c>
      <c r="H42" s="615"/>
      <c r="I42" s="615"/>
      <c r="J42" s="615"/>
      <c r="K42" s="616"/>
      <c r="L42" s="616"/>
      <c r="M42" s="616"/>
      <c r="N42" s="123"/>
    </row>
    <row r="43" spans="2:14" ht="15" hidden="1">
      <c r="B43" s="123"/>
      <c r="C43" s="134"/>
      <c r="D43" s="134"/>
      <c r="E43" s="123"/>
      <c r="F43" s="123"/>
      <c r="G43" s="617" t="str">
        <f>IF(基本情報登録!D29="","",基本情報登録!D29)</f>
        <v/>
      </c>
      <c r="H43" s="617"/>
      <c r="I43" s="617"/>
      <c r="J43" s="617"/>
      <c r="K43" s="617"/>
      <c r="L43" s="617"/>
      <c r="M43" s="617"/>
      <c r="N43" s="123"/>
    </row>
    <row r="44" spans="2:14" hidden="1">
      <c r="B44" s="135"/>
      <c r="C44" s="135"/>
      <c r="D44" s="135"/>
      <c r="E44" s="611" t="s">
        <v>4225</v>
      </c>
      <c r="F44" s="611"/>
      <c r="G44" s="612"/>
      <c r="H44" s="612"/>
      <c r="I44" s="612"/>
      <c r="J44" s="612"/>
      <c r="K44" s="612"/>
      <c r="L44" s="612"/>
      <c r="M44" s="612"/>
      <c r="N44" s="135"/>
    </row>
    <row r="45" spans="2:14" ht="15" hidden="1">
      <c r="B45" s="123"/>
      <c r="C45" s="123"/>
      <c r="D45" s="123"/>
      <c r="E45" s="613" t="s">
        <v>4226</v>
      </c>
      <c r="F45" s="613"/>
      <c r="G45" s="614">
        <v>0</v>
      </c>
      <c r="H45" s="614"/>
      <c r="I45" s="614"/>
      <c r="J45" s="614"/>
      <c r="K45" s="614"/>
      <c r="L45" s="614"/>
      <c r="M45" s="614"/>
      <c r="N45" s="123"/>
    </row>
    <row r="46" spans="2:14" ht="15" hidden="1">
      <c r="B46" s="123"/>
      <c r="C46" s="123"/>
      <c r="D46" s="123"/>
      <c r="E46" s="134"/>
      <c r="F46" s="134"/>
      <c r="G46" s="141"/>
      <c r="H46" s="141"/>
      <c r="I46" s="141"/>
      <c r="J46" s="141"/>
      <c r="K46" s="141"/>
      <c r="L46" s="141"/>
      <c r="M46" s="141"/>
      <c r="N46" s="123"/>
    </row>
    <row r="47" spans="2:14" ht="15" hidden="1">
      <c r="B47" s="123"/>
      <c r="C47" s="123"/>
      <c r="D47" s="123"/>
      <c r="E47" s="123" t="s">
        <v>4227</v>
      </c>
      <c r="F47" s="123"/>
      <c r="G47" s="610" t="str">
        <f>IF(基本情報登録!D27="","",基本情報登録!D27)</f>
        <v/>
      </c>
      <c r="H47" s="610"/>
      <c r="I47" s="610"/>
      <c r="J47" s="610"/>
      <c r="K47" s="610"/>
      <c r="L47" s="610"/>
      <c r="M47" s="610"/>
      <c r="N47" s="123"/>
    </row>
    <row r="48" spans="2:14" ht="16.5" hidden="1" customHeight="1">
      <c r="C48" s="123"/>
      <c r="D48" s="123"/>
      <c r="E48" s="123"/>
      <c r="F48" s="123"/>
      <c r="G48" s="142"/>
      <c r="H48" s="142"/>
      <c r="I48" s="142"/>
      <c r="J48" s="142"/>
      <c r="K48" s="142"/>
      <c r="L48" s="142"/>
      <c r="M48" s="142"/>
    </row>
    <row r="49" spans="3:13" ht="15" hidden="1">
      <c r="C49" s="123"/>
      <c r="D49" s="123"/>
      <c r="E49" s="123"/>
      <c r="F49" s="123"/>
      <c r="G49" s="142"/>
      <c r="H49" s="142"/>
      <c r="I49" s="142"/>
      <c r="J49" s="142"/>
      <c r="K49" s="142"/>
      <c r="L49" s="142"/>
      <c r="M49" s="142"/>
    </row>
    <row r="50" spans="3:13" ht="15" hidden="1">
      <c r="C50" s="123"/>
      <c r="D50" s="123"/>
      <c r="E50" s="123"/>
      <c r="F50" s="123"/>
      <c r="G50" s="142"/>
      <c r="H50" s="142"/>
      <c r="I50" s="142"/>
      <c r="J50" s="142"/>
      <c r="K50" s="142"/>
      <c r="L50" s="142"/>
      <c r="M50" s="142"/>
    </row>
    <row r="51" spans="3:13" ht="15" hidden="1">
      <c r="C51" s="613" t="s">
        <v>4228</v>
      </c>
      <c r="D51" s="613"/>
      <c r="E51" s="613" t="s">
        <v>4224</v>
      </c>
      <c r="F51" s="613"/>
      <c r="G51" s="615"/>
      <c r="H51" s="615"/>
      <c r="I51" s="615"/>
      <c r="J51" s="615"/>
      <c r="K51" s="616"/>
      <c r="L51" s="616"/>
      <c r="M51" s="616"/>
    </row>
    <row r="52" spans="3:13" ht="15" hidden="1">
      <c r="C52" s="134"/>
      <c r="D52" s="134"/>
      <c r="E52" s="123"/>
      <c r="F52" s="123"/>
      <c r="G52" s="615"/>
      <c r="H52" s="615"/>
      <c r="I52" s="615"/>
      <c r="J52" s="615"/>
      <c r="K52" s="615"/>
      <c r="L52" s="615"/>
      <c r="M52" s="615"/>
    </row>
    <row r="53" spans="3:13" hidden="1">
      <c r="C53" s="135"/>
      <c r="D53" s="135"/>
      <c r="E53" s="611" t="s">
        <v>4225</v>
      </c>
      <c r="F53" s="611"/>
      <c r="G53" s="612" t="s">
        <v>4217</v>
      </c>
      <c r="H53" s="612"/>
      <c r="I53" s="612"/>
      <c r="J53" s="612"/>
      <c r="K53" s="612"/>
      <c r="L53" s="612"/>
      <c r="M53" s="612"/>
    </row>
    <row r="54" spans="3:13" ht="15" hidden="1">
      <c r="C54" s="123"/>
      <c r="D54" s="123"/>
      <c r="E54" s="613" t="s">
        <v>4226</v>
      </c>
      <c r="F54" s="613"/>
      <c r="G54" s="615"/>
      <c r="H54" s="615"/>
      <c r="I54" s="615"/>
      <c r="J54" s="615"/>
      <c r="K54" s="615"/>
      <c r="L54" s="615"/>
      <c r="M54" s="615"/>
    </row>
    <row r="55" spans="3:13" ht="15" hidden="1">
      <c r="C55" s="123"/>
      <c r="D55" s="123"/>
      <c r="E55" s="134"/>
      <c r="F55" s="134"/>
      <c r="G55" s="140"/>
      <c r="H55" s="140"/>
      <c r="I55" s="140"/>
      <c r="J55" s="140"/>
      <c r="K55" s="140"/>
      <c r="L55" s="140"/>
      <c r="M55" s="140"/>
    </row>
    <row r="56" spans="3:13" ht="15" hidden="1">
      <c r="C56" s="123"/>
      <c r="D56" s="123"/>
      <c r="E56" s="123" t="s">
        <v>4227</v>
      </c>
      <c r="F56" s="123"/>
      <c r="G56" s="610"/>
      <c r="H56" s="610"/>
      <c r="I56" s="610"/>
      <c r="J56" s="610"/>
      <c r="K56" s="610"/>
      <c r="L56" s="610"/>
      <c r="M56" s="610"/>
    </row>
    <row r="57" spans="3:13" hidden="1"/>
    <row r="58" spans="3:13" hidden="1"/>
    <row r="59" spans="3:13" hidden="1"/>
    <row r="60" spans="3:13" hidden="1"/>
    <row r="61" spans="3:13" hidden="1"/>
    <row r="62" spans="3:13" hidden="1"/>
    <row r="63" spans="3:13" hidden="1"/>
  </sheetData>
  <sheetProtection password="E027" sheet="1" objects="1" scenarios="1"/>
  <mergeCells count="38">
    <mergeCell ref="N1:O1"/>
    <mergeCell ref="B6:E6"/>
    <mergeCell ref="C7:D7"/>
    <mergeCell ref="F11:J11"/>
    <mergeCell ref="C19:D19"/>
    <mergeCell ref="E19:M19"/>
    <mergeCell ref="G43:M43"/>
    <mergeCell ref="C22:D22"/>
    <mergeCell ref="E22:M22"/>
    <mergeCell ref="F29:I29"/>
    <mergeCell ref="H32:L32"/>
    <mergeCell ref="H35:L35"/>
    <mergeCell ref="H38:L38"/>
    <mergeCell ref="C42:D42"/>
    <mergeCell ref="E42:F42"/>
    <mergeCell ref="G42:H42"/>
    <mergeCell ref="I42:J42"/>
    <mergeCell ref="K42:M42"/>
    <mergeCell ref="F35:G35"/>
    <mergeCell ref="F38:G38"/>
    <mergeCell ref="F32:G32"/>
    <mergeCell ref="J29:L29"/>
    <mergeCell ref="C51:D51"/>
    <mergeCell ref="E51:F51"/>
    <mergeCell ref="G51:H51"/>
    <mergeCell ref="I51:J51"/>
    <mergeCell ref="K51:M51"/>
    <mergeCell ref="G56:M56"/>
    <mergeCell ref="E44:F44"/>
    <mergeCell ref="G44:M44"/>
    <mergeCell ref="E45:F45"/>
    <mergeCell ref="G45:M45"/>
    <mergeCell ref="G47:M47"/>
    <mergeCell ref="G52:M52"/>
    <mergeCell ref="E53:F53"/>
    <mergeCell ref="G53:M53"/>
    <mergeCell ref="E54:F54"/>
    <mergeCell ref="G54:M54"/>
  </mergeCells>
  <phoneticPr fontId="1"/>
  <pageMargins left="0.7" right="0.7" top="0.75" bottom="0.75" header="0.3" footer="0.3"/>
  <pageSetup paperSize="9" scale="66" orientation="portrait" horizont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S157"/>
  <sheetViews>
    <sheetView zoomScale="93" zoomScaleNormal="93" workbookViewId="0">
      <selection activeCell="H2" sqref="H2"/>
    </sheetView>
  </sheetViews>
  <sheetFormatPr defaultRowHeight="13.5"/>
  <cols>
    <col min="1" max="1" width="7.375" style="1" bestFit="1" customWidth="1"/>
    <col min="2" max="2" width="10.5" style="11" bestFit="1" customWidth="1"/>
    <col min="3" max="3" width="16.125" style="11" bestFit="1" customWidth="1"/>
    <col min="4" max="4" width="10.5" style="11" bestFit="1" customWidth="1"/>
    <col min="5" max="5" width="3.5" style="11" bestFit="1" customWidth="1"/>
    <col min="6" max="6" width="13.875" style="11" bestFit="1" customWidth="1"/>
    <col min="7" max="7" width="7.5" style="11" bestFit="1" customWidth="1"/>
    <col min="8" max="9" width="5.5" style="11" bestFit="1" customWidth="1"/>
    <col min="10" max="10" width="9" style="11"/>
    <col min="11" max="11" width="15" style="11" bestFit="1" customWidth="1"/>
    <col min="12" max="12" width="9" style="11"/>
    <col min="13" max="13" width="15" style="11" bestFit="1" customWidth="1"/>
    <col min="14" max="14" width="9" style="11"/>
    <col min="15" max="15" width="15" style="11" bestFit="1" customWidth="1"/>
  </cols>
  <sheetData>
    <row r="1" spans="1:18">
      <c r="A1" s="1" t="s">
        <v>1223</v>
      </c>
      <c r="B1" s="29" t="s">
        <v>38</v>
      </c>
      <c r="C1" s="29" t="s">
        <v>991</v>
      </c>
      <c r="D1" s="29" t="s">
        <v>992</v>
      </c>
      <c r="E1" s="29" t="s">
        <v>993</v>
      </c>
      <c r="F1" s="29" t="s">
        <v>994</v>
      </c>
      <c r="G1" s="29" t="s">
        <v>995</v>
      </c>
      <c r="H1" s="29" t="s">
        <v>4</v>
      </c>
      <c r="I1" s="29" t="s">
        <v>996</v>
      </c>
      <c r="J1" s="29" t="s">
        <v>997</v>
      </c>
      <c r="K1" s="29" t="s">
        <v>998</v>
      </c>
      <c r="L1" s="29" t="s">
        <v>999</v>
      </c>
      <c r="M1" s="29" t="s">
        <v>1000</v>
      </c>
      <c r="N1" s="29" t="s">
        <v>1001</v>
      </c>
      <c r="O1" s="29"/>
      <c r="P1" s="29" t="s">
        <v>4325</v>
      </c>
      <c r="Q1" s="29" t="s">
        <v>4326</v>
      </c>
      <c r="R1" s="29" t="s">
        <v>4327</v>
      </c>
    </row>
    <row r="2" spans="1:18">
      <c r="A2" s="1">
        <v>1</v>
      </c>
      <c r="B2" s="11" t="str">
        <f>'様式Ⅰ(男子)'!H14</f>
        <v>000000000</v>
      </c>
      <c r="C2" s="11" t="str">
        <f>CONCATENATE('様式Ⅰ(男子)'!D14," (",'様式Ⅰ(男子)'!F14,")")</f>
        <v xml:space="preserve"> ()</v>
      </c>
      <c r="D2" s="11" t="str">
        <f>'様式Ⅰ(男子)'!E14</f>
        <v/>
      </c>
      <c r="E2" s="11">
        <v>1</v>
      </c>
      <c r="F2" s="11">
        <f>基本情報登録!$D$8</f>
        <v>0</v>
      </c>
      <c r="G2" s="11" t="str">
        <f>基本情報登録!$D$10</f>
        <v/>
      </c>
      <c r="H2" s="11" t="e">
        <f>'様式Ⅰ(男子)'!G14</f>
        <v>#N/A</v>
      </c>
      <c r="I2" s="11">
        <f>'様式Ⅰ(男子)'!C14</f>
        <v>0</v>
      </c>
      <c r="J2" s="11">
        <f>'様式Ⅰ(男子)'!J14</f>
        <v>0</v>
      </c>
      <c r="K2" s="11" t="str">
        <f>'様式Ⅰ(男子)'!N14</f>
        <v/>
      </c>
      <c r="L2" s="11">
        <f>'様式Ⅰ(男子)'!J15</f>
        <v>0</v>
      </c>
      <c r="M2" s="11" t="str">
        <f>'様式Ⅰ(男子)'!N15</f>
        <v/>
      </c>
      <c r="N2" s="11">
        <f>'様式Ⅰ(男子)'!J16</f>
        <v>0</v>
      </c>
      <c r="O2" s="11" t="str">
        <f>'様式Ⅰ(男子)'!N16</f>
        <v/>
      </c>
      <c r="P2" t="str">
        <f>IF(COUNTIF(J2,"*OP*")&gt;0,"OPN","")</f>
        <v/>
      </c>
      <c r="Q2" t="str">
        <f>IF(COUNTIF(L2,"*OP*")&gt;0,"OPN","")</f>
        <v/>
      </c>
      <c r="R2" t="str">
        <f>IF(COUNTIF(N2,"*OP*")&gt;0,"OPN","")</f>
        <v/>
      </c>
    </row>
    <row r="3" spans="1:18">
      <c r="A3" s="1">
        <v>2</v>
      </c>
      <c r="B3" s="11" t="str">
        <f>'様式Ⅰ(男子)'!H17</f>
        <v>000000000</v>
      </c>
      <c r="C3" s="11" t="str">
        <f>CONCATENATE('様式Ⅰ(男子)'!D17," (",'様式Ⅰ(男子)'!F17,")")</f>
        <v xml:space="preserve"> ()</v>
      </c>
      <c r="D3" s="11" t="str">
        <f>'様式Ⅰ(男子)'!E17</f>
        <v/>
      </c>
      <c r="E3" s="11">
        <v>1</v>
      </c>
      <c r="F3" s="11">
        <f>基本情報登録!$D$8</f>
        <v>0</v>
      </c>
      <c r="G3" s="11" t="str">
        <f>基本情報登録!$D$10</f>
        <v/>
      </c>
      <c r="H3" s="11" t="e">
        <f>'様式Ⅰ(男子)'!G17</f>
        <v>#N/A</v>
      </c>
      <c r="I3" s="11">
        <f>'様式Ⅰ(男子)'!C17</f>
        <v>0</v>
      </c>
      <c r="J3" s="11">
        <f>'様式Ⅰ(男子)'!J17</f>
        <v>0</v>
      </c>
      <c r="K3" s="11" t="str">
        <f>'様式Ⅰ(男子)'!N17</f>
        <v/>
      </c>
      <c r="L3" s="11">
        <f>'様式Ⅰ(男子)'!J18</f>
        <v>0</v>
      </c>
      <c r="M3" s="11" t="str">
        <f>'様式Ⅰ(男子)'!N18</f>
        <v/>
      </c>
      <c r="N3" s="11">
        <f>'様式Ⅰ(男子)'!J19</f>
        <v>0</v>
      </c>
      <c r="O3" s="11" t="str">
        <f>'様式Ⅰ(男子)'!N19</f>
        <v/>
      </c>
      <c r="P3" t="str">
        <f t="shared" ref="P3:P66" si="0">IF(COUNTIF(J3,"*OP*")&gt;0,"OPN","")</f>
        <v/>
      </c>
      <c r="Q3" t="str">
        <f t="shared" ref="Q3:Q66" si="1">IF(COUNTIF(L3,"*OP*")&gt;0,"OPN","")</f>
        <v/>
      </c>
      <c r="R3" t="str">
        <f t="shared" ref="R3:R66" si="2">IF(COUNTIF(N3,"*OP*")&gt;0,"OPN","")</f>
        <v/>
      </c>
    </row>
    <row r="4" spans="1:18">
      <c r="A4" s="1">
        <v>3</v>
      </c>
      <c r="B4" s="11" t="str">
        <f>'様式Ⅰ(男子)'!H20</f>
        <v>000000000</v>
      </c>
      <c r="C4" s="11" t="str">
        <f>CONCATENATE('様式Ⅰ(男子)'!D20," (",'様式Ⅰ(男子)'!F20,")")</f>
        <v xml:space="preserve"> ()</v>
      </c>
      <c r="D4" s="11" t="str">
        <f>'様式Ⅰ(男子)'!E20</f>
        <v/>
      </c>
      <c r="E4" s="11">
        <v>1</v>
      </c>
      <c r="F4" s="11">
        <f>基本情報登録!$D$8</f>
        <v>0</v>
      </c>
      <c r="G4" s="11" t="str">
        <f>基本情報登録!$D$10</f>
        <v/>
      </c>
      <c r="H4" s="11" t="e">
        <f>'様式Ⅰ(男子)'!G20</f>
        <v>#N/A</v>
      </c>
      <c r="I4" s="11">
        <f>'様式Ⅰ(男子)'!C20</f>
        <v>0</v>
      </c>
      <c r="J4" s="11">
        <f>'様式Ⅰ(男子)'!J20</f>
        <v>0</v>
      </c>
      <c r="K4" s="11" t="str">
        <f>'様式Ⅰ(男子)'!N20</f>
        <v/>
      </c>
      <c r="L4" s="11">
        <f>'様式Ⅰ(男子)'!J21</f>
        <v>0</v>
      </c>
      <c r="M4" s="11" t="str">
        <f>'様式Ⅰ(男子)'!N21</f>
        <v/>
      </c>
      <c r="N4" s="11">
        <f>'様式Ⅰ(男子)'!J22</f>
        <v>0</v>
      </c>
      <c r="O4" s="11" t="str">
        <f>'様式Ⅰ(男子)'!N22</f>
        <v/>
      </c>
      <c r="P4" t="str">
        <f t="shared" si="0"/>
        <v/>
      </c>
      <c r="Q4" t="str">
        <f t="shared" si="1"/>
        <v/>
      </c>
      <c r="R4" t="str">
        <f t="shared" si="2"/>
        <v/>
      </c>
    </row>
    <row r="5" spans="1:18">
      <c r="A5" s="1">
        <v>4</v>
      </c>
      <c r="B5" s="11" t="str">
        <f>'様式Ⅰ(男子)'!H23</f>
        <v>000000000</v>
      </c>
      <c r="C5" s="11" t="str">
        <f>CONCATENATE('様式Ⅰ(男子)'!D23," (",'様式Ⅰ(男子)'!F23,")")</f>
        <v xml:space="preserve"> ()</v>
      </c>
      <c r="D5" s="11" t="str">
        <f>'様式Ⅰ(男子)'!E23</f>
        <v/>
      </c>
      <c r="E5" s="11">
        <v>1</v>
      </c>
      <c r="F5" s="11">
        <f>基本情報登録!$D$8</f>
        <v>0</v>
      </c>
      <c r="G5" s="11" t="str">
        <f>基本情報登録!$D$10</f>
        <v/>
      </c>
      <c r="H5" s="11" t="e">
        <f>'様式Ⅰ(男子)'!G23</f>
        <v>#N/A</v>
      </c>
      <c r="I5" s="11">
        <f>'様式Ⅰ(男子)'!C23</f>
        <v>0</v>
      </c>
      <c r="J5" s="11">
        <f>'様式Ⅰ(男子)'!J23</f>
        <v>0</v>
      </c>
      <c r="K5" s="11" t="str">
        <f>'様式Ⅰ(男子)'!N23</f>
        <v/>
      </c>
      <c r="L5" s="11">
        <f>'様式Ⅰ(男子)'!J24</f>
        <v>0</v>
      </c>
      <c r="M5" s="11" t="str">
        <f>'様式Ⅰ(男子)'!N24</f>
        <v/>
      </c>
      <c r="N5" s="11">
        <f>'様式Ⅰ(男子)'!J25</f>
        <v>0</v>
      </c>
      <c r="O5" s="11" t="str">
        <f>'様式Ⅰ(男子)'!N25</f>
        <v/>
      </c>
      <c r="P5" t="str">
        <f t="shared" si="0"/>
        <v/>
      </c>
      <c r="Q5" t="str">
        <f t="shared" si="1"/>
        <v/>
      </c>
      <c r="R5" t="str">
        <f t="shared" si="2"/>
        <v/>
      </c>
    </row>
    <row r="6" spans="1:18">
      <c r="A6" s="1">
        <v>5</v>
      </c>
      <c r="B6" s="11" t="str">
        <f>'様式Ⅰ(男子)'!H26</f>
        <v>000000000</v>
      </c>
      <c r="C6" s="11" t="str">
        <f>CONCATENATE('様式Ⅰ(男子)'!D26," (",'様式Ⅰ(男子)'!F26,")")</f>
        <v xml:space="preserve"> ()</v>
      </c>
      <c r="D6" s="11" t="str">
        <f>'様式Ⅰ(男子)'!E26</f>
        <v/>
      </c>
      <c r="E6" s="11">
        <v>1</v>
      </c>
      <c r="F6" s="11">
        <f>基本情報登録!$D$8</f>
        <v>0</v>
      </c>
      <c r="G6" s="11" t="str">
        <f>基本情報登録!$D$10</f>
        <v/>
      </c>
      <c r="H6" s="11" t="e">
        <f>'様式Ⅰ(男子)'!G26</f>
        <v>#N/A</v>
      </c>
      <c r="I6" s="11">
        <f>'様式Ⅰ(男子)'!C26</f>
        <v>0</v>
      </c>
      <c r="J6" s="11">
        <f>'様式Ⅰ(男子)'!J26</f>
        <v>0</v>
      </c>
      <c r="K6" s="11" t="str">
        <f>'様式Ⅰ(男子)'!N26</f>
        <v/>
      </c>
      <c r="L6" s="11">
        <f>'様式Ⅰ(男子)'!J27</f>
        <v>0</v>
      </c>
      <c r="M6" s="11" t="str">
        <f>'様式Ⅰ(男子)'!N27</f>
        <v/>
      </c>
      <c r="N6" s="11">
        <f>'様式Ⅰ(男子)'!J28</f>
        <v>0</v>
      </c>
      <c r="O6" s="11" t="str">
        <f>'様式Ⅰ(男子)'!N28</f>
        <v/>
      </c>
      <c r="P6" t="str">
        <f t="shared" si="0"/>
        <v/>
      </c>
      <c r="Q6" t="str">
        <f t="shared" si="1"/>
        <v/>
      </c>
      <c r="R6" t="str">
        <f t="shared" si="2"/>
        <v/>
      </c>
    </row>
    <row r="7" spans="1:18">
      <c r="A7" s="1">
        <v>6</v>
      </c>
      <c r="B7" s="11" t="str">
        <f>'様式Ⅰ(男子)'!H29</f>
        <v>000000000</v>
      </c>
      <c r="C7" s="11" t="str">
        <f>CONCATENATE('様式Ⅰ(男子)'!D29," (",'様式Ⅰ(男子)'!F29,")")</f>
        <v xml:space="preserve"> ()</v>
      </c>
      <c r="D7" s="11" t="str">
        <f>'様式Ⅰ(男子)'!E29</f>
        <v/>
      </c>
      <c r="E7" s="11">
        <v>1</v>
      </c>
      <c r="F7" s="11">
        <f>基本情報登録!$D$8</f>
        <v>0</v>
      </c>
      <c r="G7" s="11" t="str">
        <f>基本情報登録!$D$10</f>
        <v/>
      </c>
      <c r="H7" s="11" t="e">
        <f>'様式Ⅰ(男子)'!G29</f>
        <v>#N/A</v>
      </c>
      <c r="I7" s="11">
        <f>'様式Ⅰ(男子)'!C29</f>
        <v>0</v>
      </c>
      <c r="J7" s="11">
        <f>'様式Ⅰ(男子)'!J29</f>
        <v>0</v>
      </c>
      <c r="K7" s="11" t="str">
        <f>'様式Ⅰ(男子)'!N29</f>
        <v/>
      </c>
      <c r="L7" s="11">
        <f>'様式Ⅰ(男子)'!J30</f>
        <v>0</v>
      </c>
      <c r="M7" s="11" t="str">
        <f>'様式Ⅰ(男子)'!N30</f>
        <v/>
      </c>
      <c r="N7" s="11">
        <f>'様式Ⅰ(男子)'!J31</f>
        <v>0</v>
      </c>
      <c r="O7" s="11" t="str">
        <f>'様式Ⅰ(男子)'!N31</f>
        <v/>
      </c>
      <c r="P7" t="str">
        <f t="shared" si="0"/>
        <v/>
      </c>
      <c r="Q7" t="str">
        <f t="shared" si="1"/>
        <v/>
      </c>
      <c r="R7" t="str">
        <f t="shared" si="2"/>
        <v/>
      </c>
    </row>
    <row r="8" spans="1:18">
      <c r="A8" s="1">
        <v>7</v>
      </c>
      <c r="B8" s="11" t="str">
        <f>'様式Ⅰ(男子)'!H32</f>
        <v>000000000</v>
      </c>
      <c r="C8" s="11" t="str">
        <f>CONCATENATE('様式Ⅰ(男子)'!D32," (",'様式Ⅰ(男子)'!F32,")")</f>
        <v xml:space="preserve"> ()</v>
      </c>
      <c r="D8" s="11" t="str">
        <f>'様式Ⅰ(男子)'!E32</f>
        <v/>
      </c>
      <c r="E8" s="11">
        <v>1</v>
      </c>
      <c r="F8" s="11">
        <f>基本情報登録!$D$8</f>
        <v>0</v>
      </c>
      <c r="G8" s="11" t="str">
        <f>基本情報登録!$D$10</f>
        <v/>
      </c>
      <c r="H8" s="11" t="e">
        <f>'様式Ⅰ(男子)'!G32</f>
        <v>#N/A</v>
      </c>
      <c r="I8" s="11">
        <f>'様式Ⅰ(男子)'!C32</f>
        <v>0</v>
      </c>
      <c r="J8" s="11">
        <f>'様式Ⅰ(男子)'!J32</f>
        <v>0</v>
      </c>
      <c r="K8" s="11" t="str">
        <f>'様式Ⅰ(男子)'!N32</f>
        <v/>
      </c>
      <c r="L8" s="11">
        <f>'様式Ⅰ(男子)'!J33</f>
        <v>0</v>
      </c>
      <c r="M8" s="11" t="str">
        <f>'様式Ⅰ(男子)'!N33</f>
        <v/>
      </c>
      <c r="N8" s="11">
        <f>'様式Ⅰ(男子)'!J34</f>
        <v>0</v>
      </c>
      <c r="O8" s="11" t="str">
        <f>'様式Ⅰ(男子)'!N34</f>
        <v/>
      </c>
      <c r="P8" t="str">
        <f t="shared" si="0"/>
        <v/>
      </c>
      <c r="Q8" t="str">
        <f t="shared" si="1"/>
        <v/>
      </c>
      <c r="R8" t="str">
        <f t="shared" si="2"/>
        <v/>
      </c>
    </row>
    <row r="9" spans="1:18">
      <c r="A9" s="1">
        <v>8</v>
      </c>
      <c r="B9" s="11" t="str">
        <f>'様式Ⅰ(男子)'!H35</f>
        <v>000000000</v>
      </c>
      <c r="C9" s="11" t="str">
        <f>CONCATENATE('様式Ⅰ(男子)'!D35," (",'様式Ⅰ(男子)'!F35,")")</f>
        <v xml:space="preserve"> ()</v>
      </c>
      <c r="D9" s="11" t="str">
        <f>'様式Ⅰ(男子)'!E35</f>
        <v/>
      </c>
      <c r="E9" s="11">
        <v>1</v>
      </c>
      <c r="F9" s="11">
        <f>基本情報登録!$D$8</f>
        <v>0</v>
      </c>
      <c r="G9" s="11" t="str">
        <f>基本情報登録!$D$10</f>
        <v/>
      </c>
      <c r="H9" s="11" t="e">
        <f>'様式Ⅰ(男子)'!G35</f>
        <v>#N/A</v>
      </c>
      <c r="I9" s="11">
        <f>'様式Ⅰ(男子)'!C35</f>
        <v>0</v>
      </c>
      <c r="J9" s="11">
        <f>'様式Ⅰ(男子)'!J35</f>
        <v>0</v>
      </c>
      <c r="K9" s="11" t="str">
        <f>'様式Ⅰ(男子)'!N35</f>
        <v/>
      </c>
      <c r="L9" s="11">
        <f>'様式Ⅰ(男子)'!J36</f>
        <v>0</v>
      </c>
      <c r="M9" s="11" t="str">
        <f>'様式Ⅰ(男子)'!N36</f>
        <v/>
      </c>
      <c r="N9" s="11">
        <f>'様式Ⅰ(男子)'!J37</f>
        <v>0</v>
      </c>
      <c r="O9" s="11" t="str">
        <f>'様式Ⅰ(男子)'!N37</f>
        <v/>
      </c>
      <c r="P9" t="str">
        <f t="shared" si="0"/>
        <v/>
      </c>
      <c r="Q9" t="str">
        <f t="shared" si="1"/>
        <v/>
      </c>
      <c r="R9" t="str">
        <f t="shared" si="2"/>
        <v/>
      </c>
    </row>
    <row r="10" spans="1:18">
      <c r="A10" s="1">
        <v>9</v>
      </c>
      <c r="B10" s="11" t="str">
        <f>'様式Ⅰ(男子)'!H38</f>
        <v>000000000</v>
      </c>
      <c r="C10" s="11" t="str">
        <f>CONCATENATE('様式Ⅰ(男子)'!D38," (",'様式Ⅰ(男子)'!F38,")")</f>
        <v xml:space="preserve"> ()</v>
      </c>
      <c r="D10" s="11" t="str">
        <f>'様式Ⅰ(男子)'!E38</f>
        <v/>
      </c>
      <c r="E10" s="11">
        <v>1</v>
      </c>
      <c r="F10" s="11">
        <f>基本情報登録!$D$8</f>
        <v>0</v>
      </c>
      <c r="G10" s="11" t="str">
        <f>基本情報登録!$D$10</f>
        <v/>
      </c>
      <c r="H10" s="11" t="e">
        <f>'様式Ⅰ(男子)'!G38</f>
        <v>#N/A</v>
      </c>
      <c r="I10" s="11">
        <f>'様式Ⅰ(男子)'!C38</f>
        <v>0</v>
      </c>
      <c r="J10" s="11">
        <f>'様式Ⅰ(男子)'!J38</f>
        <v>0</v>
      </c>
      <c r="K10" s="11" t="str">
        <f>'様式Ⅰ(男子)'!N38</f>
        <v/>
      </c>
      <c r="L10" s="11">
        <f>'様式Ⅰ(男子)'!J39</f>
        <v>0</v>
      </c>
      <c r="M10" s="11" t="str">
        <f>'様式Ⅰ(男子)'!N39</f>
        <v/>
      </c>
      <c r="N10" s="11">
        <f>'様式Ⅰ(男子)'!J40</f>
        <v>0</v>
      </c>
      <c r="O10" s="11" t="str">
        <f>'様式Ⅰ(男子)'!N40</f>
        <v/>
      </c>
      <c r="P10" t="str">
        <f t="shared" si="0"/>
        <v/>
      </c>
      <c r="Q10" t="str">
        <f t="shared" si="1"/>
        <v/>
      </c>
      <c r="R10" t="str">
        <f t="shared" si="2"/>
        <v/>
      </c>
    </row>
    <row r="11" spans="1:18">
      <c r="A11" s="1">
        <v>10</v>
      </c>
      <c r="B11" s="11" t="str">
        <f>'様式Ⅰ(男子)'!H41</f>
        <v>000000000</v>
      </c>
      <c r="C11" s="11" t="str">
        <f>CONCATENATE('様式Ⅰ(男子)'!D41," (",'様式Ⅰ(男子)'!F41,")")</f>
        <v xml:space="preserve"> ()</v>
      </c>
      <c r="D11" s="11" t="str">
        <f>'様式Ⅰ(男子)'!E41</f>
        <v/>
      </c>
      <c r="E11" s="11">
        <v>1</v>
      </c>
      <c r="F11" s="11">
        <f>基本情報登録!$D$8</f>
        <v>0</v>
      </c>
      <c r="G11" s="11" t="str">
        <f>基本情報登録!$D$10</f>
        <v/>
      </c>
      <c r="H11" s="11" t="e">
        <f>'様式Ⅰ(男子)'!G41</f>
        <v>#N/A</v>
      </c>
      <c r="I11" s="11">
        <f>'様式Ⅰ(男子)'!C41</f>
        <v>0</v>
      </c>
      <c r="J11" s="11">
        <f>'様式Ⅰ(男子)'!J41</f>
        <v>0</v>
      </c>
      <c r="K11" s="11" t="str">
        <f>'様式Ⅰ(男子)'!N41</f>
        <v/>
      </c>
      <c r="L11" s="11">
        <f>'様式Ⅰ(男子)'!J42</f>
        <v>0</v>
      </c>
      <c r="M11" s="11" t="str">
        <f>'様式Ⅰ(男子)'!N42</f>
        <v/>
      </c>
      <c r="N11" s="11">
        <f>'様式Ⅰ(男子)'!J43</f>
        <v>0</v>
      </c>
      <c r="O11" s="11" t="str">
        <f>'様式Ⅰ(男子)'!N43</f>
        <v/>
      </c>
      <c r="P11" t="str">
        <f t="shared" si="0"/>
        <v/>
      </c>
      <c r="Q11" t="str">
        <f t="shared" si="1"/>
        <v/>
      </c>
      <c r="R11" t="str">
        <f t="shared" si="2"/>
        <v/>
      </c>
    </row>
    <row r="12" spans="1:18">
      <c r="A12" s="1">
        <v>11</v>
      </c>
      <c r="B12" s="11" t="str">
        <f>'様式Ⅰ(男子)'!H44</f>
        <v>000000000</v>
      </c>
      <c r="C12" s="11" t="str">
        <f>CONCATENATE('様式Ⅰ(男子)'!D44," (",'様式Ⅰ(男子)'!F44,")")</f>
        <v xml:space="preserve"> ()</v>
      </c>
      <c r="D12" s="11" t="str">
        <f>'様式Ⅰ(男子)'!E44</f>
        <v/>
      </c>
      <c r="E12" s="11">
        <v>1</v>
      </c>
      <c r="F12" s="11">
        <f>基本情報登録!$D$8</f>
        <v>0</v>
      </c>
      <c r="G12" s="11" t="str">
        <f>基本情報登録!$D$10</f>
        <v/>
      </c>
      <c r="H12" s="11" t="e">
        <f>'様式Ⅰ(男子)'!G44</f>
        <v>#N/A</v>
      </c>
      <c r="I12" s="11">
        <f>'様式Ⅰ(男子)'!C44</f>
        <v>0</v>
      </c>
      <c r="J12" s="11">
        <f>'様式Ⅰ(男子)'!J44</f>
        <v>0</v>
      </c>
      <c r="K12" s="11" t="str">
        <f>'様式Ⅰ(男子)'!N44</f>
        <v/>
      </c>
      <c r="L12" s="11">
        <f>'様式Ⅰ(男子)'!J45</f>
        <v>0</v>
      </c>
      <c r="M12" s="11" t="str">
        <f>'様式Ⅰ(男子)'!N45</f>
        <v/>
      </c>
      <c r="N12" s="11">
        <f>'様式Ⅰ(男子)'!J46</f>
        <v>0</v>
      </c>
      <c r="O12" s="11" t="str">
        <f>'様式Ⅰ(男子)'!N46</f>
        <v/>
      </c>
      <c r="P12" t="str">
        <f t="shared" si="0"/>
        <v/>
      </c>
      <c r="Q12" t="str">
        <f t="shared" si="1"/>
        <v/>
      </c>
      <c r="R12" t="str">
        <f t="shared" si="2"/>
        <v/>
      </c>
    </row>
    <row r="13" spans="1:18">
      <c r="A13" s="1">
        <v>12</v>
      </c>
      <c r="B13" s="11" t="str">
        <f>'様式Ⅰ(男子)'!H47</f>
        <v>000000000</v>
      </c>
      <c r="C13" s="11" t="str">
        <f>CONCATENATE('様式Ⅰ(男子)'!D47," (",'様式Ⅰ(男子)'!F47,")")</f>
        <v xml:space="preserve"> ()</v>
      </c>
      <c r="D13" s="11" t="str">
        <f>'様式Ⅰ(男子)'!E47</f>
        <v/>
      </c>
      <c r="E13" s="11">
        <v>1</v>
      </c>
      <c r="F13" s="11">
        <f>基本情報登録!$D$8</f>
        <v>0</v>
      </c>
      <c r="G13" s="11" t="str">
        <f>基本情報登録!$D$10</f>
        <v/>
      </c>
      <c r="H13" s="11" t="e">
        <f>'様式Ⅰ(男子)'!G47</f>
        <v>#N/A</v>
      </c>
      <c r="I13" s="11">
        <f>'様式Ⅰ(男子)'!C47</f>
        <v>0</v>
      </c>
      <c r="J13" s="11">
        <f>'様式Ⅰ(男子)'!J47</f>
        <v>0</v>
      </c>
      <c r="K13" s="11" t="str">
        <f>'様式Ⅰ(男子)'!N47</f>
        <v/>
      </c>
      <c r="L13" s="11">
        <f>'様式Ⅰ(男子)'!J48</f>
        <v>0</v>
      </c>
      <c r="M13" s="11" t="str">
        <f>'様式Ⅰ(男子)'!N48</f>
        <v/>
      </c>
      <c r="N13" s="11">
        <f>'様式Ⅰ(男子)'!J49</f>
        <v>0</v>
      </c>
      <c r="O13" s="11" t="str">
        <f>'様式Ⅰ(男子)'!N49</f>
        <v/>
      </c>
      <c r="P13" t="str">
        <f t="shared" si="0"/>
        <v/>
      </c>
      <c r="Q13" t="str">
        <f t="shared" si="1"/>
        <v/>
      </c>
      <c r="R13" t="str">
        <f t="shared" si="2"/>
        <v/>
      </c>
    </row>
    <row r="14" spans="1:18">
      <c r="A14" s="1">
        <v>13</v>
      </c>
      <c r="B14" s="11" t="str">
        <f>'様式Ⅰ(男子)'!H50</f>
        <v>000000000</v>
      </c>
      <c r="C14" s="11" t="str">
        <f>CONCATENATE('様式Ⅰ(男子)'!D50," (",'様式Ⅰ(男子)'!F50,")")</f>
        <v xml:space="preserve"> ()</v>
      </c>
      <c r="D14" s="11" t="str">
        <f>'様式Ⅰ(男子)'!E50</f>
        <v/>
      </c>
      <c r="E14" s="11">
        <v>1</v>
      </c>
      <c r="F14" s="11">
        <f>基本情報登録!$D$8</f>
        <v>0</v>
      </c>
      <c r="G14" s="11" t="str">
        <f>基本情報登録!$D$10</f>
        <v/>
      </c>
      <c r="H14" s="11" t="e">
        <f>'様式Ⅰ(男子)'!G50</f>
        <v>#N/A</v>
      </c>
      <c r="I14" s="11">
        <f>'様式Ⅰ(男子)'!C50</f>
        <v>0</v>
      </c>
      <c r="J14" s="11">
        <f>'様式Ⅰ(男子)'!J50</f>
        <v>0</v>
      </c>
      <c r="K14" s="11" t="str">
        <f>'様式Ⅰ(男子)'!N50</f>
        <v/>
      </c>
      <c r="L14" s="11">
        <f>'様式Ⅰ(男子)'!J51</f>
        <v>0</v>
      </c>
      <c r="M14" s="11" t="str">
        <f>'様式Ⅰ(男子)'!N51</f>
        <v/>
      </c>
      <c r="N14" s="11">
        <f>'様式Ⅰ(男子)'!J52</f>
        <v>0</v>
      </c>
      <c r="O14" s="11" t="str">
        <f>'様式Ⅰ(男子)'!N52</f>
        <v/>
      </c>
      <c r="P14" t="str">
        <f t="shared" si="0"/>
        <v/>
      </c>
      <c r="Q14" t="str">
        <f t="shared" si="1"/>
        <v/>
      </c>
      <c r="R14" t="str">
        <f t="shared" si="2"/>
        <v/>
      </c>
    </row>
    <row r="15" spans="1:18">
      <c r="A15" s="1">
        <v>14</v>
      </c>
      <c r="B15" s="11" t="str">
        <f>'様式Ⅰ(男子)'!H53</f>
        <v>000000000</v>
      </c>
      <c r="C15" s="11" t="str">
        <f>CONCATENATE('様式Ⅰ(男子)'!D53," (",'様式Ⅰ(男子)'!F53,")")</f>
        <v xml:space="preserve"> ()</v>
      </c>
      <c r="D15" s="11" t="str">
        <f>'様式Ⅰ(男子)'!E53</f>
        <v/>
      </c>
      <c r="E15" s="11">
        <v>1</v>
      </c>
      <c r="F15" s="11">
        <f>基本情報登録!$D$8</f>
        <v>0</v>
      </c>
      <c r="G15" s="11" t="str">
        <f>基本情報登録!$D$10</f>
        <v/>
      </c>
      <c r="H15" s="11" t="e">
        <f>'様式Ⅰ(男子)'!G53</f>
        <v>#N/A</v>
      </c>
      <c r="I15" s="11">
        <f>'様式Ⅰ(男子)'!C53</f>
        <v>0</v>
      </c>
      <c r="J15" s="11">
        <f>'様式Ⅰ(男子)'!J53</f>
        <v>0</v>
      </c>
      <c r="K15" s="11" t="str">
        <f>'様式Ⅰ(男子)'!N53</f>
        <v/>
      </c>
      <c r="L15" s="11">
        <f>'様式Ⅰ(男子)'!J54</f>
        <v>0</v>
      </c>
      <c r="M15" s="11" t="str">
        <f>'様式Ⅰ(男子)'!N54</f>
        <v/>
      </c>
      <c r="N15" s="11">
        <f>'様式Ⅰ(男子)'!J55</f>
        <v>0</v>
      </c>
      <c r="O15" s="11" t="str">
        <f>'様式Ⅰ(男子)'!N55</f>
        <v/>
      </c>
      <c r="P15" t="str">
        <f t="shared" si="0"/>
        <v/>
      </c>
      <c r="Q15" t="str">
        <f t="shared" si="1"/>
        <v/>
      </c>
      <c r="R15" t="str">
        <f t="shared" si="2"/>
        <v/>
      </c>
    </row>
    <row r="16" spans="1:18">
      <c r="A16" s="1">
        <v>15</v>
      </c>
      <c r="B16" s="11" t="str">
        <f>'様式Ⅰ(男子)'!H56</f>
        <v>000000000</v>
      </c>
      <c r="C16" s="11" t="str">
        <f>CONCATENATE('様式Ⅰ(男子)'!D56," (",'様式Ⅰ(男子)'!F56,")")</f>
        <v xml:space="preserve"> ()</v>
      </c>
      <c r="D16" s="11" t="str">
        <f>'様式Ⅰ(男子)'!E56</f>
        <v/>
      </c>
      <c r="E16" s="11">
        <v>1</v>
      </c>
      <c r="F16" s="11">
        <f>基本情報登録!$D$8</f>
        <v>0</v>
      </c>
      <c r="G16" s="11" t="str">
        <f>基本情報登録!$D$10</f>
        <v/>
      </c>
      <c r="H16" s="11" t="e">
        <f>'様式Ⅰ(男子)'!G56</f>
        <v>#N/A</v>
      </c>
      <c r="I16" s="11">
        <f>'様式Ⅰ(男子)'!C56</f>
        <v>0</v>
      </c>
      <c r="J16" s="11">
        <f>'様式Ⅰ(男子)'!J56</f>
        <v>0</v>
      </c>
      <c r="K16" s="11" t="str">
        <f>'様式Ⅰ(男子)'!N56</f>
        <v/>
      </c>
      <c r="L16" s="11">
        <f>'様式Ⅰ(男子)'!J57</f>
        <v>0</v>
      </c>
      <c r="M16" s="11" t="str">
        <f>'様式Ⅰ(男子)'!N57</f>
        <v/>
      </c>
      <c r="N16" s="11">
        <f>'様式Ⅰ(男子)'!J58</f>
        <v>0</v>
      </c>
      <c r="O16" s="11" t="str">
        <f>'様式Ⅰ(男子)'!N58</f>
        <v/>
      </c>
      <c r="P16" t="str">
        <f t="shared" si="0"/>
        <v/>
      </c>
      <c r="Q16" t="str">
        <f t="shared" si="1"/>
        <v/>
      </c>
      <c r="R16" t="str">
        <f t="shared" si="2"/>
        <v/>
      </c>
    </row>
    <row r="17" spans="1:18">
      <c r="A17" s="1">
        <v>16</v>
      </c>
      <c r="B17" s="11" t="str">
        <f>'様式Ⅰ(男子)'!H59</f>
        <v>000000000</v>
      </c>
      <c r="C17" s="11" t="str">
        <f>CONCATENATE('様式Ⅰ(男子)'!D59," (",'様式Ⅰ(男子)'!F59,")")</f>
        <v xml:space="preserve"> ()</v>
      </c>
      <c r="D17" s="11" t="str">
        <f>'様式Ⅰ(男子)'!E59</f>
        <v/>
      </c>
      <c r="E17" s="11">
        <v>1</v>
      </c>
      <c r="F17" s="11">
        <f>基本情報登録!$D$8</f>
        <v>0</v>
      </c>
      <c r="G17" s="11" t="str">
        <f>基本情報登録!$D$10</f>
        <v/>
      </c>
      <c r="H17" s="11" t="e">
        <f>'様式Ⅰ(男子)'!G59</f>
        <v>#N/A</v>
      </c>
      <c r="I17" s="11">
        <f>'様式Ⅰ(男子)'!C59</f>
        <v>0</v>
      </c>
      <c r="J17" s="11">
        <f>'様式Ⅰ(男子)'!J59</f>
        <v>0</v>
      </c>
      <c r="K17" s="11" t="str">
        <f>'様式Ⅰ(男子)'!N59</f>
        <v/>
      </c>
      <c r="L17" s="11">
        <f>'様式Ⅰ(男子)'!J60</f>
        <v>0</v>
      </c>
      <c r="M17" s="11" t="str">
        <f>'様式Ⅰ(男子)'!N60</f>
        <v/>
      </c>
      <c r="N17" s="11">
        <f>'様式Ⅰ(男子)'!J61</f>
        <v>0</v>
      </c>
      <c r="O17" s="11" t="str">
        <f>'様式Ⅰ(男子)'!N61</f>
        <v/>
      </c>
      <c r="P17" t="str">
        <f t="shared" si="0"/>
        <v/>
      </c>
      <c r="Q17" t="str">
        <f t="shared" si="1"/>
        <v/>
      </c>
      <c r="R17" t="str">
        <f t="shared" si="2"/>
        <v/>
      </c>
    </row>
    <row r="18" spans="1:18">
      <c r="A18" s="1">
        <v>17</v>
      </c>
      <c r="B18" s="11" t="str">
        <f>'様式Ⅰ(男子)'!H62</f>
        <v>000000000</v>
      </c>
      <c r="C18" s="11" t="str">
        <f>CONCATENATE('様式Ⅰ(男子)'!D62," (",'様式Ⅰ(男子)'!F62,")")</f>
        <v xml:space="preserve"> ()</v>
      </c>
      <c r="D18" s="11" t="str">
        <f>'様式Ⅰ(男子)'!E62</f>
        <v/>
      </c>
      <c r="E18" s="11">
        <v>1</v>
      </c>
      <c r="F18" s="11">
        <f>基本情報登録!$D$8</f>
        <v>0</v>
      </c>
      <c r="G18" s="11" t="str">
        <f>基本情報登録!$D$10</f>
        <v/>
      </c>
      <c r="H18" s="11" t="e">
        <f>'様式Ⅰ(男子)'!G62</f>
        <v>#N/A</v>
      </c>
      <c r="I18" s="11">
        <f>'様式Ⅰ(男子)'!C62</f>
        <v>0</v>
      </c>
      <c r="J18" s="11">
        <f>'様式Ⅰ(男子)'!J62</f>
        <v>0</v>
      </c>
      <c r="K18" s="11" t="str">
        <f>'様式Ⅰ(男子)'!N62</f>
        <v/>
      </c>
      <c r="L18" s="11">
        <f>'様式Ⅰ(男子)'!J63</f>
        <v>0</v>
      </c>
      <c r="M18" s="11" t="str">
        <f>'様式Ⅰ(男子)'!N63</f>
        <v/>
      </c>
      <c r="N18" s="11">
        <f>'様式Ⅰ(男子)'!J64</f>
        <v>0</v>
      </c>
      <c r="O18" s="11" t="str">
        <f>'様式Ⅰ(男子)'!N64</f>
        <v/>
      </c>
      <c r="P18" t="str">
        <f t="shared" si="0"/>
        <v/>
      </c>
      <c r="Q18" t="str">
        <f t="shared" si="1"/>
        <v/>
      </c>
      <c r="R18" t="str">
        <f t="shared" si="2"/>
        <v/>
      </c>
    </row>
    <row r="19" spans="1:18">
      <c r="A19" s="1">
        <v>18</v>
      </c>
      <c r="B19" s="11" t="str">
        <f>'様式Ⅰ(男子)'!H65</f>
        <v>000000000</v>
      </c>
      <c r="C19" s="11" t="str">
        <f>CONCATENATE('様式Ⅰ(男子)'!D65," (",'様式Ⅰ(男子)'!F65,")")</f>
        <v xml:space="preserve"> ()</v>
      </c>
      <c r="D19" s="11" t="str">
        <f>'様式Ⅰ(男子)'!E65</f>
        <v/>
      </c>
      <c r="E19" s="11">
        <v>1</v>
      </c>
      <c r="F19" s="11">
        <f>基本情報登録!$D$8</f>
        <v>0</v>
      </c>
      <c r="G19" s="11" t="str">
        <f>基本情報登録!$D$10</f>
        <v/>
      </c>
      <c r="H19" s="11" t="e">
        <f>'様式Ⅰ(男子)'!G65</f>
        <v>#N/A</v>
      </c>
      <c r="I19" s="11">
        <f>'様式Ⅰ(男子)'!C65</f>
        <v>0</v>
      </c>
      <c r="J19" s="11">
        <f>'様式Ⅰ(男子)'!J65</f>
        <v>0</v>
      </c>
      <c r="K19" s="11" t="str">
        <f>'様式Ⅰ(男子)'!N65</f>
        <v/>
      </c>
      <c r="L19" s="11">
        <f>'様式Ⅰ(男子)'!J66</f>
        <v>0</v>
      </c>
      <c r="M19" s="11" t="str">
        <f>'様式Ⅰ(男子)'!N66</f>
        <v/>
      </c>
      <c r="N19" s="11">
        <f>'様式Ⅰ(男子)'!J67</f>
        <v>0</v>
      </c>
      <c r="O19" s="11" t="str">
        <f>'様式Ⅰ(男子)'!N67</f>
        <v/>
      </c>
      <c r="P19" t="str">
        <f t="shared" si="0"/>
        <v/>
      </c>
      <c r="Q19" t="str">
        <f t="shared" si="1"/>
        <v/>
      </c>
      <c r="R19" t="str">
        <f t="shared" si="2"/>
        <v/>
      </c>
    </row>
    <row r="20" spans="1:18">
      <c r="A20" s="1">
        <v>19</v>
      </c>
      <c r="B20" s="11" t="str">
        <f>'様式Ⅰ(男子)'!H68</f>
        <v>000000000</v>
      </c>
      <c r="C20" s="11" t="str">
        <f>CONCATENATE('様式Ⅰ(男子)'!D68," (",'様式Ⅰ(男子)'!F68,")")</f>
        <v xml:space="preserve"> ()</v>
      </c>
      <c r="D20" s="11" t="str">
        <f>'様式Ⅰ(男子)'!E68</f>
        <v/>
      </c>
      <c r="E20" s="11">
        <v>1</v>
      </c>
      <c r="F20" s="11">
        <f>基本情報登録!$D$8</f>
        <v>0</v>
      </c>
      <c r="G20" s="11" t="str">
        <f>基本情報登録!$D$10</f>
        <v/>
      </c>
      <c r="H20" s="11" t="e">
        <f>'様式Ⅰ(男子)'!G68</f>
        <v>#N/A</v>
      </c>
      <c r="I20" s="11">
        <f>'様式Ⅰ(男子)'!C68</f>
        <v>0</v>
      </c>
      <c r="J20" s="11">
        <f>'様式Ⅰ(男子)'!J68</f>
        <v>0</v>
      </c>
      <c r="K20" s="11" t="str">
        <f>'様式Ⅰ(男子)'!N68</f>
        <v/>
      </c>
      <c r="L20" s="11">
        <f>'様式Ⅰ(男子)'!J69</f>
        <v>0</v>
      </c>
      <c r="M20" s="11" t="str">
        <f>'様式Ⅰ(男子)'!N69</f>
        <v/>
      </c>
      <c r="N20" s="11">
        <f>'様式Ⅰ(男子)'!J70</f>
        <v>0</v>
      </c>
      <c r="O20" s="11" t="str">
        <f>'様式Ⅰ(男子)'!N70</f>
        <v/>
      </c>
      <c r="P20" t="str">
        <f t="shared" si="0"/>
        <v/>
      </c>
      <c r="Q20" t="str">
        <f t="shared" si="1"/>
        <v/>
      </c>
      <c r="R20" t="str">
        <f t="shared" si="2"/>
        <v/>
      </c>
    </row>
    <row r="21" spans="1:18">
      <c r="A21" s="1">
        <v>20</v>
      </c>
      <c r="B21" s="11" t="str">
        <f>'様式Ⅰ(男子)'!H71</f>
        <v>000000000</v>
      </c>
      <c r="C21" s="11" t="str">
        <f>CONCATENATE('様式Ⅰ(男子)'!D71," (",'様式Ⅰ(男子)'!F71,")")</f>
        <v xml:space="preserve"> ()</v>
      </c>
      <c r="D21" s="11" t="str">
        <f>'様式Ⅰ(男子)'!E71</f>
        <v/>
      </c>
      <c r="E21" s="11">
        <v>1</v>
      </c>
      <c r="F21" s="11">
        <f>基本情報登録!$D$8</f>
        <v>0</v>
      </c>
      <c r="G21" s="11" t="str">
        <f>基本情報登録!$D$10</f>
        <v/>
      </c>
      <c r="H21" s="11" t="e">
        <f>'様式Ⅰ(男子)'!G71</f>
        <v>#N/A</v>
      </c>
      <c r="I21" s="11">
        <f>'様式Ⅰ(男子)'!C71</f>
        <v>0</v>
      </c>
      <c r="J21" s="11">
        <f>'様式Ⅰ(男子)'!J71</f>
        <v>0</v>
      </c>
      <c r="K21" s="11" t="str">
        <f>'様式Ⅰ(男子)'!N71</f>
        <v/>
      </c>
      <c r="L21" s="11">
        <f>'様式Ⅰ(男子)'!J72</f>
        <v>0</v>
      </c>
      <c r="M21" s="11" t="str">
        <f>'様式Ⅰ(男子)'!N72</f>
        <v/>
      </c>
      <c r="N21" s="11">
        <f>'様式Ⅰ(男子)'!J73</f>
        <v>0</v>
      </c>
      <c r="O21" s="11" t="str">
        <f>'様式Ⅰ(男子)'!N73</f>
        <v/>
      </c>
      <c r="P21" t="str">
        <f t="shared" si="0"/>
        <v/>
      </c>
      <c r="Q21" t="str">
        <f t="shared" si="1"/>
        <v/>
      </c>
      <c r="R21" t="str">
        <f t="shared" si="2"/>
        <v/>
      </c>
    </row>
    <row r="22" spans="1:18">
      <c r="A22" s="1">
        <v>21</v>
      </c>
      <c r="B22" s="11" t="str">
        <f>'様式Ⅰ(男子)'!H74</f>
        <v>000000000</v>
      </c>
      <c r="C22" s="11" t="str">
        <f>CONCATENATE('様式Ⅰ(男子)'!D74," (",'様式Ⅰ(男子)'!F74,")")</f>
        <v xml:space="preserve"> ()</v>
      </c>
      <c r="D22" s="11" t="str">
        <f>'様式Ⅰ(男子)'!E74</f>
        <v/>
      </c>
      <c r="E22" s="11">
        <v>1</v>
      </c>
      <c r="F22" s="11">
        <f>基本情報登録!$D$8</f>
        <v>0</v>
      </c>
      <c r="G22" s="11" t="str">
        <f>基本情報登録!$D$10</f>
        <v/>
      </c>
      <c r="H22" s="11" t="e">
        <f>'様式Ⅰ(男子)'!G74</f>
        <v>#N/A</v>
      </c>
      <c r="I22" s="11">
        <f>'様式Ⅰ(男子)'!C74</f>
        <v>0</v>
      </c>
      <c r="J22" s="11">
        <f>'様式Ⅰ(男子)'!J74</f>
        <v>0</v>
      </c>
      <c r="K22" s="11" t="str">
        <f>'様式Ⅰ(男子)'!N74</f>
        <v/>
      </c>
      <c r="L22" s="11">
        <f>'様式Ⅰ(男子)'!J75</f>
        <v>0</v>
      </c>
      <c r="M22" s="11" t="str">
        <f>'様式Ⅰ(男子)'!N75</f>
        <v/>
      </c>
      <c r="N22" s="11">
        <f>'様式Ⅰ(男子)'!J76</f>
        <v>0</v>
      </c>
      <c r="O22" s="11" t="str">
        <f>'様式Ⅰ(男子)'!N76</f>
        <v/>
      </c>
      <c r="P22" t="str">
        <f t="shared" si="0"/>
        <v/>
      </c>
      <c r="Q22" t="str">
        <f t="shared" si="1"/>
        <v/>
      </c>
      <c r="R22" t="str">
        <f t="shared" si="2"/>
        <v/>
      </c>
    </row>
    <row r="23" spans="1:18">
      <c r="A23" s="1">
        <v>22</v>
      </c>
      <c r="B23" s="11" t="str">
        <f>'様式Ⅰ(男子)'!H77</f>
        <v>000000000</v>
      </c>
      <c r="C23" s="11" t="str">
        <f>CONCATENATE('様式Ⅰ(男子)'!D77," (",'様式Ⅰ(男子)'!F77,")")</f>
        <v xml:space="preserve"> ()</v>
      </c>
      <c r="D23" s="11" t="str">
        <f>'様式Ⅰ(男子)'!E77</f>
        <v/>
      </c>
      <c r="E23" s="11">
        <v>1</v>
      </c>
      <c r="F23" s="11">
        <f>基本情報登録!$D$8</f>
        <v>0</v>
      </c>
      <c r="G23" s="11" t="str">
        <f>基本情報登録!$D$10</f>
        <v/>
      </c>
      <c r="H23" s="11" t="e">
        <f>'様式Ⅰ(男子)'!G77</f>
        <v>#N/A</v>
      </c>
      <c r="I23" s="11">
        <f>'様式Ⅰ(男子)'!C77</f>
        <v>0</v>
      </c>
      <c r="J23" s="11">
        <f>'様式Ⅰ(男子)'!J77</f>
        <v>0</v>
      </c>
      <c r="K23" s="11" t="str">
        <f>'様式Ⅰ(男子)'!N77</f>
        <v/>
      </c>
      <c r="L23" s="11">
        <f>'様式Ⅰ(男子)'!J78</f>
        <v>0</v>
      </c>
      <c r="M23" s="11" t="str">
        <f>'様式Ⅰ(男子)'!N78</f>
        <v/>
      </c>
      <c r="N23" s="11">
        <f>'様式Ⅰ(男子)'!J79</f>
        <v>0</v>
      </c>
      <c r="O23" s="11" t="str">
        <f>'様式Ⅰ(男子)'!N79</f>
        <v/>
      </c>
      <c r="P23" t="str">
        <f t="shared" si="0"/>
        <v/>
      </c>
      <c r="Q23" t="str">
        <f t="shared" si="1"/>
        <v/>
      </c>
      <c r="R23" t="str">
        <f t="shared" si="2"/>
        <v/>
      </c>
    </row>
    <row r="24" spans="1:18">
      <c r="A24" s="1">
        <v>23</v>
      </c>
      <c r="B24" s="11" t="str">
        <f>'様式Ⅰ(男子)'!H80</f>
        <v>000000000</v>
      </c>
      <c r="C24" s="11" t="str">
        <f>CONCATENATE('様式Ⅰ(男子)'!D80," (",'様式Ⅰ(男子)'!F80,")")</f>
        <v xml:space="preserve"> ()</v>
      </c>
      <c r="D24" s="11" t="str">
        <f>'様式Ⅰ(男子)'!E80</f>
        <v/>
      </c>
      <c r="E24" s="11">
        <v>1</v>
      </c>
      <c r="F24" s="11">
        <f>基本情報登録!$D$8</f>
        <v>0</v>
      </c>
      <c r="G24" s="11" t="str">
        <f>基本情報登録!$D$10</f>
        <v/>
      </c>
      <c r="H24" s="11" t="e">
        <f>'様式Ⅰ(男子)'!G80</f>
        <v>#N/A</v>
      </c>
      <c r="I24" s="11">
        <f>'様式Ⅰ(男子)'!C80</f>
        <v>0</v>
      </c>
      <c r="J24" s="11">
        <f>'様式Ⅰ(男子)'!J80</f>
        <v>0</v>
      </c>
      <c r="K24" s="11" t="str">
        <f>'様式Ⅰ(男子)'!N80</f>
        <v/>
      </c>
      <c r="L24" s="11">
        <f>'様式Ⅰ(男子)'!J81</f>
        <v>0</v>
      </c>
      <c r="M24" s="11" t="str">
        <f>'様式Ⅰ(男子)'!N81</f>
        <v/>
      </c>
      <c r="N24" s="11">
        <f>'様式Ⅰ(男子)'!J82</f>
        <v>0</v>
      </c>
      <c r="O24" s="11" t="str">
        <f>'様式Ⅰ(男子)'!N82</f>
        <v/>
      </c>
      <c r="P24" t="str">
        <f t="shared" si="0"/>
        <v/>
      </c>
      <c r="Q24" t="str">
        <f t="shared" si="1"/>
        <v/>
      </c>
      <c r="R24" t="str">
        <f t="shared" si="2"/>
        <v/>
      </c>
    </row>
    <row r="25" spans="1:18">
      <c r="A25" s="1">
        <v>24</v>
      </c>
      <c r="B25" s="11" t="str">
        <f>'様式Ⅰ(男子)'!H83</f>
        <v>000000000</v>
      </c>
      <c r="C25" s="11" t="str">
        <f>CONCATENATE('様式Ⅰ(男子)'!D83," (",'様式Ⅰ(男子)'!F83,")")</f>
        <v xml:space="preserve"> ()</v>
      </c>
      <c r="D25" s="11" t="str">
        <f>'様式Ⅰ(男子)'!E83</f>
        <v/>
      </c>
      <c r="E25" s="11">
        <v>1</v>
      </c>
      <c r="F25" s="11">
        <f>基本情報登録!$D$8</f>
        <v>0</v>
      </c>
      <c r="G25" s="11" t="str">
        <f>基本情報登録!$D$10</f>
        <v/>
      </c>
      <c r="H25" s="11" t="e">
        <f>'様式Ⅰ(男子)'!G83</f>
        <v>#N/A</v>
      </c>
      <c r="I25" s="11">
        <f>'様式Ⅰ(男子)'!C83</f>
        <v>0</v>
      </c>
      <c r="J25" s="11">
        <f>'様式Ⅰ(男子)'!J83</f>
        <v>0</v>
      </c>
      <c r="K25" s="11" t="str">
        <f>'様式Ⅰ(男子)'!N83</f>
        <v/>
      </c>
      <c r="L25" s="11">
        <f>'様式Ⅰ(男子)'!J84</f>
        <v>0</v>
      </c>
      <c r="M25" s="11" t="str">
        <f>'様式Ⅰ(男子)'!N84</f>
        <v/>
      </c>
      <c r="N25" s="11">
        <f>'様式Ⅰ(男子)'!J85</f>
        <v>0</v>
      </c>
      <c r="O25" s="11" t="str">
        <f>'様式Ⅰ(男子)'!N85</f>
        <v/>
      </c>
      <c r="P25" t="str">
        <f t="shared" si="0"/>
        <v/>
      </c>
      <c r="Q25" t="str">
        <f t="shared" si="1"/>
        <v/>
      </c>
      <c r="R25" t="str">
        <f t="shared" si="2"/>
        <v/>
      </c>
    </row>
    <row r="26" spans="1:18">
      <c r="A26" s="1">
        <v>25</v>
      </c>
      <c r="B26" s="11" t="str">
        <f>'様式Ⅰ(男子)'!H86</f>
        <v>000000000</v>
      </c>
      <c r="C26" s="11" t="str">
        <f>CONCATENATE('様式Ⅰ(男子)'!D86," (",'様式Ⅰ(男子)'!F86,")")</f>
        <v xml:space="preserve"> ()</v>
      </c>
      <c r="D26" s="11" t="str">
        <f>'様式Ⅰ(男子)'!E86</f>
        <v/>
      </c>
      <c r="E26" s="11">
        <v>1</v>
      </c>
      <c r="F26" s="11">
        <f>基本情報登録!$D$8</f>
        <v>0</v>
      </c>
      <c r="G26" s="11" t="str">
        <f>基本情報登録!$D$10</f>
        <v/>
      </c>
      <c r="H26" s="11" t="e">
        <f>'様式Ⅰ(男子)'!G86</f>
        <v>#N/A</v>
      </c>
      <c r="I26" s="11">
        <f>'様式Ⅰ(男子)'!C86</f>
        <v>0</v>
      </c>
      <c r="J26" s="11">
        <f>'様式Ⅰ(男子)'!J86</f>
        <v>0</v>
      </c>
      <c r="K26" s="11" t="str">
        <f>'様式Ⅰ(男子)'!N86</f>
        <v/>
      </c>
      <c r="L26" s="11">
        <f>'様式Ⅰ(男子)'!J87</f>
        <v>0</v>
      </c>
      <c r="M26" s="11" t="str">
        <f>'様式Ⅰ(男子)'!N87</f>
        <v/>
      </c>
      <c r="N26" s="11">
        <f>'様式Ⅰ(男子)'!J88</f>
        <v>0</v>
      </c>
      <c r="O26" s="11" t="str">
        <f>'様式Ⅰ(男子)'!N88</f>
        <v/>
      </c>
      <c r="P26" t="str">
        <f t="shared" si="0"/>
        <v/>
      </c>
      <c r="Q26" t="str">
        <f t="shared" si="1"/>
        <v/>
      </c>
      <c r="R26" t="str">
        <f t="shared" si="2"/>
        <v/>
      </c>
    </row>
    <row r="27" spans="1:18">
      <c r="A27" s="1">
        <v>26</v>
      </c>
      <c r="B27" s="11" t="str">
        <f>'様式Ⅰ(男子)'!H89</f>
        <v>000000000</v>
      </c>
      <c r="C27" s="11" t="str">
        <f>CONCATENATE('様式Ⅰ(男子)'!D89," (",'様式Ⅰ(男子)'!F89,")")</f>
        <v xml:space="preserve"> ()</v>
      </c>
      <c r="D27" s="11" t="str">
        <f>'様式Ⅰ(男子)'!E89</f>
        <v/>
      </c>
      <c r="E27" s="11">
        <v>1</v>
      </c>
      <c r="F27" s="11">
        <f>基本情報登録!$D$8</f>
        <v>0</v>
      </c>
      <c r="G27" s="11" t="str">
        <f>基本情報登録!$D$10</f>
        <v/>
      </c>
      <c r="H27" s="11" t="e">
        <f>'様式Ⅰ(男子)'!G89</f>
        <v>#N/A</v>
      </c>
      <c r="I27" s="11">
        <f>'様式Ⅰ(男子)'!C89</f>
        <v>0</v>
      </c>
      <c r="J27" s="11">
        <f>'様式Ⅰ(男子)'!J89</f>
        <v>0</v>
      </c>
      <c r="K27" s="11" t="str">
        <f>'様式Ⅰ(男子)'!N89</f>
        <v/>
      </c>
      <c r="L27" s="11">
        <f>'様式Ⅰ(男子)'!J90</f>
        <v>0</v>
      </c>
      <c r="M27" s="11" t="str">
        <f>'様式Ⅰ(男子)'!N90</f>
        <v/>
      </c>
      <c r="N27" s="11">
        <f>'様式Ⅰ(男子)'!J91</f>
        <v>0</v>
      </c>
      <c r="O27" s="11" t="str">
        <f>'様式Ⅰ(男子)'!N91</f>
        <v/>
      </c>
      <c r="P27" t="str">
        <f t="shared" si="0"/>
        <v/>
      </c>
      <c r="Q27" t="str">
        <f t="shared" si="1"/>
        <v/>
      </c>
      <c r="R27" t="str">
        <f t="shared" si="2"/>
        <v/>
      </c>
    </row>
    <row r="28" spans="1:18">
      <c r="A28" s="1">
        <v>27</v>
      </c>
      <c r="B28" s="11" t="str">
        <f>'様式Ⅰ(男子)'!H92</f>
        <v>000000000</v>
      </c>
      <c r="C28" s="11" t="str">
        <f>CONCATENATE('様式Ⅰ(男子)'!D92," (",'様式Ⅰ(男子)'!F92,")")</f>
        <v xml:space="preserve"> ()</v>
      </c>
      <c r="D28" s="11" t="str">
        <f>'様式Ⅰ(男子)'!E92</f>
        <v/>
      </c>
      <c r="E28" s="11">
        <v>1</v>
      </c>
      <c r="F28" s="11">
        <f>基本情報登録!$D$8</f>
        <v>0</v>
      </c>
      <c r="G28" s="11" t="str">
        <f>基本情報登録!$D$10</f>
        <v/>
      </c>
      <c r="H28" s="11" t="e">
        <f>'様式Ⅰ(男子)'!G92</f>
        <v>#N/A</v>
      </c>
      <c r="I28" s="11">
        <f>'様式Ⅰ(男子)'!C92</f>
        <v>0</v>
      </c>
      <c r="J28" s="11">
        <f>'様式Ⅰ(男子)'!J92</f>
        <v>0</v>
      </c>
      <c r="K28" s="11" t="str">
        <f>'様式Ⅰ(男子)'!N92</f>
        <v/>
      </c>
      <c r="L28" s="11">
        <f>'様式Ⅰ(男子)'!J93</f>
        <v>0</v>
      </c>
      <c r="M28" s="11" t="str">
        <f>'様式Ⅰ(男子)'!N93</f>
        <v/>
      </c>
      <c r="N28" s="11">
        <f>'様式Ⅰ(男子)'!J94</f>
        <v>0</v>
      </c>
      <c r="O28" s="11" t="str">
        <f>'様式Ⅰ(男子)'!N94</f>
        <v/>
      </c>
      <c r="P28" t="str">
        <f t="shared" si="0"/>
        <v/>
      </c>
      <c r="Q28" t="str">
        <f t="shared" si="1"/>
        <v/>
      </c>
      <c r="R28" t="str">
        <f t="shared" si="2"/>
        <v/>
      </c>
    </row>
    <row r="29" spans="1:18">
      <c r="A29" s="1">
        <v>28</v>
      </c>
      <c r="B29" s="11" t="str">
        <f>'様式Ⅰ(男子)'!H95</f>
        <v>000000000</v>
      </c>
      <c r="C29" s="11" t="str">
        <f>CONCATENATE('様式Ⅰ(男子)'!D95," (",'様式Ⅰ(男子)'!F95,")")</f>
        <v xml:space="preserve"> ()</v>
      </c>
      <c r="D29" s="11" t="str">
        <f>'様式Ⅰ(男子)'!E95</f>
        <v/>
      </c>
      <c r="E29" s="11">
        <v>1</v>
      </c>
      <c r="F29" s="11">
        <f>基本情報登録!$D$8</f>
        <v>0</v>
      </c>
      <c r="G29" s="11" t="str">
        <f>基本情報登録!$D$10</f>
        <v/>
      </c>
      <c r="H29" s="11" t="e">
        <f>'様式Ⅰ(男子)'!G95</f>
        <v>#N/A</v>
      </c>
      <c r="I29" s="11">
        <f>'様式Ⅰ(男子)'!C95</f>
        <v>0</v>
      </c>
      <c r="J29" s="11">
        <f>'様式Ⅰ(男子)'!J95</f>
        <v>0</v>
      </c>
      <c r="K29" s="11" t="str">
        <f>'様式Ⅰ(男子)'!N95</f>
        <v/>
      </c>
      <c r="L29" s="11">
        <f>'様式Ⅰ(男子)'!J96</f>
        <v>0</v>
      </c>
      <c r="M29" s="11" t="str">
        <f>'様式Ⅰ(男子)'!N96</f>
        <v/>
      </c>
      <c r="N29" s="11">
        <f>'様式Ⅰ(男子)'!J97</f>
        <v>0</v>
      </c>
      <c r="O29" s="11" t="str">
        <f>'様式Ⅰ(男子)'!N97</f>
        <v/>
      </c>
      <c r="P29" t="str">
        <f t="shared" si="0"/>
        <v/>
      </c>
      <c r="Q29" t="str">
        <f t="shared" si="1"/>
        <v/>
      </c>
      <c r="R29" t="str">
        <f t="shared" si="2"/>
        <v/>
      </c>
    </row>
    <row r="30" spans="1:18">
      <c r="A30" s="1">
        <v>29</v>
      </c>
      <c r="B30" s="11" t="str">
        <f>'様式Ⅰ(男子)'!H98</f>
        <v>000000000</v>
      </c>
      <c r="C30" s="11" t="str">
        <f>CONCATENATE('様式Ⅰ(男子)'!D98," (",'様式Ⅰ(男子)'!F98,")")</f>
        <v xml:space="preserve"> ()</v>
      </c>
      <c r="D30" s="11" t="str">
        <f>'様式Ⅰ(男子)'!E98</f>
        <v/>
      </c>
      <c r="E30" s="11">
        <v>1</v>
      </c>
      <c r="F30" s="11">
        <f>基本情報登録!$D$8</f>
        <v>0</v>
      </c>
      <c r="G30" s="11" t="str">
        <f>基本情報登録!$D$10</f>
        <v/>
      </c>
      <c r="H30" s="11" t="e">
        <f>'様式Ⅰ(男子)'!G98</f>
        <v>#N/A</v>
      </c>
      <c r="I30" s="11">
        <f>'様式Ⅰ(男子)'!C98</f>
        <v>0</v>
      </c>
      <c r="J30" s="11">
        <f>'様式Ⅰ(男子)'!J98</f>
        <v>0</v>
      </c>
      <c r="K30" s="11" t="str">
        <f>'様式Ⅰ(男子)'!N98</f>
        <v/>
      </c>
      <c r="L30" s="11">
        <f>'様式Ⅰ(男子)'!J99</f>
        <v>0</v>
      </c>
      <c r="M30" s="11" t="str">
        <f>'様式Ⅰ(男子)'!N99</f>
        <v/>
      </c>
      <c r="N30" s="11">
        <f>'様式Ⅰ(男子)'!J100</f>
        <v>0</v>
      </c>
      <c r="O30" s="11" t="str">
        <f>'様式Ⅰ(男子)'!N100</f>
        <v/>
      </c>
      <c r="P30" t="str">
        <f t="shared" si="0"/>
        <v/>
      </c>
      <c r="Q30" t="str">
        <f t="shared" si="1"/>
        <v/>
      </c>
      <c r="R30" t="str">
        <f t="shared" si="2"/>
        <v/>
      </c>
    </row>
    <row r="31" spans="1:18">
      <c r="A31" s="1">
        <v>30</v>
      </c>
      <c r="B31" s="11" t="str">
        <f>'様式Ⅰ(男子)'!H101</f>
        <v>000000000</v>
      </c>
      <c r="C31" s="11" t="str">
        <f>CONCATENATE('様式Ⅰ(男子)'!D101," (",'様式Ⅰ(男子)'!F101,")")</f>
        <v xml:space="preserve"> ()</v>
      </c>
      <c r="D31" s="11" t="str">
        <f>'様式Ⅰ(男子)'!E101</f>
        <v/>
      </c>
      <c r="E31" s="11">
        <v>1</v>
      </c>
      <c r="F31" s="11">
        <f>基本情報登録!$D$8</f>
        <v>0</v>
      </c>
      <c r="G31" s="11" t="str">
        <f>基本情報登録!$D$10</f>
        <v/>
      </c>
      <c r="H31" s="11" t="e">
        <f>'様式Ⅰ(男子)'!G101</f>
        <v>#N/A</v>
      </c>
      <c r="I31" s="11">
        <f>'様式Ⅰ(男子)'!C101</f>
        <v>0</v>
      </c>
      <c r="J31" s="11">
        <f>'様式Ⅰ(男子)'!J101</f>
        <v>0</v>
      </c>
      <c r="K31" s="11" t="str">
        <f>'様式Ⅰ(男子)'!N101</f>
        <v/>
      </c>
      <c r="L31" s="11">
        <f>'様式Ⅰ(男子)'!J102</f>
        <v>0</v>
      </c>
      <c r="M31" s="11" t="str">
        <f>'様式Ⅰ(男子)'!N102</f>
        <v/>
      </c>
      <c r="N31" s="11">
        <f>'様式Ⅰ(男子)'!J103</f>
        <v>0</v>
      </c>
      <c r="O31" s="11" t="str">
        <f>'様式Ⅰ(男子)'!N103</f>
        <v/>
      </c>
      <c r="P31" t="str">
        <f t="shared" si="0"/>
        <v/>
      </c>
      <c r="Q31" t="str">
        <f t="shared" si="1"/>
        <v/>
      </c>
      <c r="R31" t="str">
        <f t="shared" si="2"/>
        <v/>
      </c>
    </row>
    <row r="32" spans="1:18">
      <c r="A32" s="1">
        <v>31</v>
      </c>
      <c r="B32" s="11" t="str">
        <f>'様式Ⅰ(男子)'!H104</f>
        <v>000000000</v>
      </c>
      <c r="C32" s="11" t="str">
        <f>CONCATENATE('様式Ⅰ(男子)'!D104," (",'様式Ⅰ(男子)'!F104,")")</f>
        <v xml:space="preserve"> ()</v>
      </c>
      <c r="D32" s="11" t="str">
        <f>'様式Ⅰ(男子)'!E104</f>
        <v/>
      </c>
      <c r="E32" s="11">
        <v>1</v>
      </c>
      <c r="F32" s="11">
        <f>基本情報登録!$D$8</f>
        <v>0</v>
      </c>
      <c r="G32" s="11" t="str">
        <f>基本情報登録!$D$10</f>
        <v/>
      </c>
      <c r="H32" s="11" t="e">
        <f>'様式Ⅰ(男子)'!G104</f>
        <v>#N/A</v>
      </c>
      <c r="I32" s="11">
        <f>'様式Ⅰ(男子)'!C104</f>
        <v>0</v>
      </c>
      <c r="J32" s="11">
        <f>'様式Ⅰ(男子)'!J104</f>
        <v>0</v>
      </c>
      <c r="K32" s="11" t="str">
        <f>'様式Ⅰ(男子)'!N104</f>
        <v/>
      </c>
      <c r="L32" s="11">
        <f>'様式Ⅰ(男子)'!J105</f>
        <v>0</v>
      </c>
      <c r="M32" s="11" t="str">
        <f>'様式Ⅰ(男子)'!N105</f>
        <v/>
      </c>
      <c r="N32" s="11">
        <f>'様式Ⅰ(男子)'!J106</f>
        <v>0</v>
      </c>
      <c r="O32" s="11" t="str">
        <f>'様式Ⅰ(男子)'!N106</f>
        <v/>
      </c>
      <c r="P32" t="str">
        <f t="shared" si="0"/>
        <v/>
      </c>
      <c r="Q32" t="str">
        <f t="shared" si="1"/>
        <v/>
      </c>
      <c r="R32" t="str">
        <f t="shared" si="2"/>
        <v/>
      </c>
    </row>
    <row r="33" spans="1:19">
      <c r="A33" s="1">
        <v>32</v>
      </c>
      <c r="B33" s="11" t="str">
        <f>'様式Ⅰ(男子)'!H107</f>
        <v>000000000</v>
      </c>
      <c r="C33" s="11" t="str">
        <f>CONCATENATE('様式Ⅰ(男子)'!D107," (",'様式Ⅰ(男子)'!F107,")")</f>
        <v xml:space="preserve"> ()</v>
      </c>
      <c r="D33" s="11" t="str">
        <f>'様式Ⅰ(男子)'!E107</f>
        <v/>
      </c>
      <c r="E33" s="11">
        <v>1</v>
      </c>
      <c r="F33" s="11">
        <f>基本情報登録!$D$8</f>
        <v>0</v>
      </c>
      <c r="G33" s="11" t="str">
        <f>基本情報登録!$D$10</f>
        <v/>
      </c>
      <c r="H33" s="11" t="e">
        <f>'様式Ⅰ(男子)'!G107</f>
        <v>#N/A</v>
      </c>
      <c r="I33" s="11">
        <f>'様式Ⅰ(男子)'!C107</f>
        <v>0</v>
      </c>
      <c r="J33" s="11">
        <f>'様式Ⅰ(男子)'!J107</f>
        <v>0</v>
      </c>
      <c r="K33" s="11" t="str">
        <f>'様式Ⅰ(男子)'!N107</f>
        <v/>
      </c>
      <c r="L33" s="11">
        <f>'様式Ⅰ(男子)'!J108</f>
        <v>0</v>
      </c>
      <c r="M33" s="11" t="str">
        <f>'様式Ⅰ(男子)'!N108</f>
        <v/>
      </c>
      <c r="N33" s="11">
        <f>'様式Ⅰ(男子)'!J109</f>
        <v>0</v>
      </c>
      <c r="O33" s="11" t="str">
        <f>'様式Ⅰ(男子)'!N109</f>
        <v/>
      </c>
      <c r="P33" t="str">
        <f t="shared" si="0"/>
        <v/>
      </c>
      <c r="Q33" t="str">
        <f t="shared" si="1"/>
        <v/>
      </c>
      <c r="R33" t="str">
        <f t="shared" si="2"/>
        <v/>
      </c>
    </row>
    <row r="34" spans="1:19">
      <c r="A34" s="1">
        <v>33</v>
      </c>
      <c r="B34" s="11" t="str">
        <f>'様式Ⅰ(男子)'!H110</f>
        <v>000000000</v>
      </c>
      <c r="C34" s="11" t="str">
        <f>CONCATENATE('様式Ⅰ(男子)'!D110," (",'様式Ⅰ(男子)'!F110,")")</f>
        <v xml:space="preserve"> ()</v>
      </c>
      <c r="D34" s="11" t="str">
        <f>'様式Ⅰ(男子)'!E110</f>
        <v/>
      </c>
      <c r="E34" s="11">
        <v>1</v>
      </c>
      <c r="F34" s="11">
        <f>基本情報登録!$D$8</f>
        <v>0</v>
      </c>
      <c r="G34" s="11" t="str">
        <f>基本情報登録!$D$10</f>
        <v/>
      </c>
      <c r="H34" s="11" t="e">
        <f>'様式Ⅰ(男子)'!G110</f>
        <v>#N/A</v>
      </c>
      <c r="I34" s="11">
        <f>'様式Ⅰ(男子)'!C110</f>
        <v>0</v>
      </c>
      <c r="J34" s="11">
        <f>'様式Ⅰ(男子)'!J110</f>
        <v>0</v>
      </c>
      <c r="K34" s="11" t="str">
        <f>'様式Ⅰ(男子)'!N110</f>
        <v/>
      </c>
      <c r="L34" s="11">
        <f>'様式Ⅰ(男子)'!J111</f>
        <v>0</v>
      </c>
      <c r="M34" s="11" t="str">
        <f>'様式Ⅰ(男子)'!N111</f>
        <v/>
      </c>
      <c r="N34" s="11">
        <f>'様式Ⅰ(男子)'!J112</f>
        <v>0</v>
      </c>
      <c r="O34" s="11" t="str">
        <f>'様式Ⅰ(男子)'!N112</f>
        <v/>
      </c>
      <c r="P34" t="str">
        <f t="shared" si="0"/>
        <v/>
      </c>
      <c r="Q34" t="str">
        <f t="shared" si="1"/>
        <v/>
      </c>
      <c r="R34" t="str">
        <f t="shared" si="2"/>
        <v/>
      </c>
    </row>
    <row r="35" spans="1:19">
      <c r="A35" s="1">
        <v>34</v>
      </c>
      <c r="B35" s="11" t="str">
        <f>'様式Ⅰ(男子)'!H113</f>
        <v>000000000</v>
      </c>
      <c r="C35" s="11" t="str">
        <f>CONCATENATE('様式Ⅰ(男子)'!D113," (",'様式Ⅰ(男子)'!F113,")")</f>
        <v xml:space="preserve"> ()</v>
      </c>
      <c r="D35" s="11" t="str">
        <f>'様式Ⅰ(男子)'!E113</f>
        <v/>
      </c>
      <c r="E35" s="11">
        <v>1</v>
      </c>
      <c r="F35" s="11">
        <f>基本情報登録!$D$8</f>
        <v>0</v>
      </c>
      <c r="G35" s="11" t="str">
        <f>基本情報登録!$D$10</f>
        <v/>
      </c>
      <c r="H35" s="11" t="e">
        <f>'様式Ⅰ(男子)'!G113</f>
        <v>#N/A</v>
      </c>
      <c r="I35" s="11">
        <f>'様式Ⅰ(男子)'!C113</f>
        <v>0</v>
      </c>
      <c r="J35" s="11">
        <f>'様式Ⅰ(男子)'!J113</f>
        <v>0</v>
      </c>
      <c r="K35" s="11" t="str">
        <f>'様式Ⅰ(男子)'!N113</f>
        <v/>
      </c>
      <c r="L35" s="11">
        <f>'様式Ⅰ(男子)'!J114</f>
        <v>0</v>
      </c>
      <c r="M35" s="11" t="str">
        <f>'様式Ⅰ(男子)'!N114</f>
        <v/>
      </c>
      <c r="N35" s="11">
        <f>'様式Ⅰ(男子)'!J115</f>
        <v>0</v>
      </c>
      <c r="O35" s="11" t="str">
        <f>'様式Ⅰ(男子)'!N115</f>
        <v/>
      </c>
      <c r="P35" t="str">
        <f t="shared" si="0"/>
        <v/>
      </c>
      <c r="Q35" t="str">
        <f t="shared" si="1"/>
        <v/>
      </c>
      <c r="R35" t="str">
        <f t="shared" si="2"/>
        <v/>
      </c>
    </row>
    <row r="36" spans="1:19">
      <c r="A36" s="1">
        <v>35</v>
      </c>
      <c r="B36" s="11" t="str">
        <f>'様式Ⅰ(男子)'!H116</f>
        <v>000000000</v>
      </c>
      <c r="C36" s="11" t="str">
        <f>CONCATENATE('様式Ⅰ(男子)'!D116," (",'様式Ⅰ(男子)'!F116,")")</f>
        <v xml:space="preserve"> ()</v>
      </c>
      <c r="D36" s="11" t="str">
        <f>'様式Ⅰ(男子)'!E116</f>
        <v/>
      </c>
      <c r="E36" s="11">
        <v>1</v>
      </c>
      <c r="F36" s="11">
        <f>基本情報登録!$D$8</f>
        <v>0</v>
      </c>
      <c r="G36" s="11" t="str">
        <f>基本情報登録!$D$10</f>
        <v/>
      </c>
      <c r="H36" s="11" t="e">
        <f>'様式Ⅰ(男子)'!G116</f>
        <v>#N/A</v>
      </c>
      <c r="I36" s="11">
        <f>'様式Ⅰ(男子)'!C116</f>
        <v>0</v>
      </c>
      <c r="J36" s="11">
        <f>'様式Ⅰ(男子)'!J116</f>
        <v>0</v>
      </c>
      <c r="K36" s="11" t="str">
        <f>'様式Ⅰ(男子)'!N116</f>
        <v/>
      </c>
      <c r="L36" s="11">
        <f>'様式Ⅰ(男子)'!J117</f>
        <v>0</v>
      </c>
      <c r="M36" s="11" t="str">
        <f>'様式Ⅰ(男子)'!N117</f>
        <v/>
      </c>
      <c r="N36" s="11">
        <f>'様式Ⅰ(男子)'!J118</f>
        <v>0</v>
      </c>
      <c r="O36" s="11" t="str">
        <f>'様式Ⅰ(男子)'!N118</f>
        <v/>
      </c>
      <c r="P36" t="str">
        <f t="shared" si="0"/>
        <v/>
      </c>
      <c r="Q36" t="str">
        <f t="shared" si="1"/>
        <v/>
      </c>
      <c r="R36" t="str">
        <f t="shared" si="2"/>
        <v/>
      </c>
    </row>
    <row r="37" spans="1:19">
      <c r="A37" s="1">
        <v>36</v>
      </c>
      <c r="B37" s="11" t="str">
        <f>'様式Ⅰ(男子)'!H119</f>
        <v>000000000</v>
      </c>
      <c r="C37" s="11" t="str">
        <f>CONCATENATE('様式Ⅰ(男子)'!D119," (",'様式Ⅰ(男子)'!F119,")")</f>
        <v xml:space="preserve"> ()</v>
      </c>
      <c r="D37" s="11" t="str">
        <f>'様式Ⅰ(男子)'!E119</f>
        <v/>
      </c>
      <c r="E37" s="11">
        <v>1</v>
      </c>
      <c r="F37" s="11">
        <f>基本情報登録!$D$8</f>
        <v>0</v>
      </c>
      <c r="G37" s="11" t="str">
        <f>基本情報登録!$D$10</f>
        <v/>
      </c>
      <c r="H37" s="11" t="e">
        <f>'様式Ⅰ(男子)'!G119</f>
        <v>#N/A</v>
      </c>
      <c r="I37" s="11">
        <f>'様式Ⅰ(男子)'!C119</f>
        <v>0</v>
      </c>
      <c r="J37" s="11">
        <f>'様式Ⅰ(男子)'!J119</f>
        <v>0</v>
      </c>
      <c r="K37" s="11" t="str">
        <f>'様式Ⅰ(男子)'!N119</f>
        <v/>
      </c>
      <c r="L37" s="11">
        <f>'様式Ⅰ(男子)'!J120</f>
        <v>0</v>
      </c>
      <c r="M37" s="11" t="str">
        <f>'様式Ⅰ(男子)'!N120</f>
        <v/>
      </c>
      <c r="N37" s="11">
        <f>'様式Ⅰ(男子)'!J121</f>
        <v>0</v>
      </c>
      <c r="O37" s="11" t="str">
        <f>'様式Ⅰ(男子)'!N121</f>
        <v/>
      </c>
      <c r="P37" t="str">
        <f t="shared" si="0"/>
        <v/>
      </c>
      <c r="Q37" t="str">
        <f t="shared" si="1"/>
        <v/>
      </c>
      <c r="R37" t="str">
        <f t="shared" si="2"/>
        <v/>
      </c>
    </row>
    <row r="38" spans="1:19">
      <c r="A38" s="1">
        <v>37</v>
      </c>
      <c r="B38" s="11" t="str">
        <f>'様式Ⅰ(男子)'!H122</f>
        <v>000000000</v>
      </c>
      <c r="C38" s="11" t="str">
        <f>CONCATENATE('様式Ⅰ(男子)'!D122," (",'様式Ⅰ(男子)'!F122,")")</f>
        <v xml:space="preserve"> ()</v>
      </c>
      <c r="D38" s="11" t="str">
        <f>'様式Ⅰ(男子)'!E122</f>
        <v/>
      </c>
      <c r="E38" s="11">
        <v>1</v>
      </c>
      <c r="F38" s="11">
        <f>基本情報登録!$D$8</f>
        <v>0</v>
      </c>
      <c r="G38" s="11" t="str">
        <f>基本情報登録!$D$10</f>
        <v/>
      </c>
      <c r="H38" s="11" t="e">
        <f>'様式Ⅰ(男子)'!G122</f>
        <v>#N/A</v>
      </c>
      <c r="I38" s="11">
        <f>'様式Ⅰ(男子)'!C122</f>
        <v>0</v>
      </c>
      <c r="J38" s="11">
        <f>'様式Ⅰ(男子)'!J122</f>
        <v>0</v>
      </c>
      <c r="K38" s="11" t="str">
        <f>'様式Ⅰ(男子)'!N122</f>
        <v/>
      </c>
      <c r="L38" s="11">
        <f>'様式Ⅰ(男子)'!J123</f>
        <v>0</v>
      </c>
      <c r="M38" s="11" t="str">
        <f>'様式Ⅰ(男子)'!N123</f>
        <v/>
      </c>
      <c r="N38" s="11">
        <f>'様式Ⅰ(男子)'!J124</f>
        <v>0</v>
      </c>
      <c r="O38" s="11" t="str">
        <f>'様式Ⅰ(男子)'!N124</f>
        <v/>
      </c>
      <c r="P38" t="str">
        <f t="shared" si="0"/>
        <v/>
      </c>
      <c r="Q38" t="str">
        <f t="shared" si="1"/>
        <v/>
      </c>
      <c r="R38" t="str">
        <f t="shared" si="2"/>
        <v/>
      </c>
    </row>
    <row r="39" spans="1:19" ht="12.75" customHeight="1">
      <c r="A39" s="1">
        <v>38</v>
      </c>
      <c r="B39" s="11" t="str">
        <f>'様式Ⅰ(男子)'!H125</f>
        <v>000000000</v>
      </c>
      <c r="C39" s="11" t="str">
        <f>CONCATENATE('様式Ⅰ(男子)'!D125," (",'様式Ⅰ(男子)'!F125,")")</f>
        <v xml:space="preserve"> ()</v>
      </c>
      <c r="D39" s="11" t="str">
        <f>'様式Ⅰ(男子)'!E125</f>
        <v/>
      </c>
      <c r="E39" s="11">
        <v>1</v>
      </c>
      <c r="F39" s="11">
        <f>基本情報登録!$D$8</f>
        <v>0</v>
      </c>
      <c r="G39" s="11" t="str">
        <f>基本情報登録!$D$10</f>
        <v/>
      </c>
      <c r="H39" s="11" t="e">
        <f>'様式Ⅰ(男子)'!G125</f>
        <v>#N/A</v>
      </c>
      <c r="I39" s="11">
        <f>'様式Ⅰ(男子)'!C125</f>
        <v>0</v>
      </c>
      <c r="J39" s="11">
        <f>'様式Ⅰ(男子)'!J125</f>
        <v>0</v>
      </c>
      <c r="K39" s="11" t="str">
        <f>'様式Ⅰ(男子)'!N125</f>
        <v/>
      </c>
      <c r="L39" s="11">
        <f>'様式Ⅰ(男子)'!J126</f>
        <v>0</v>
      </c>
      <c r="M39" s="11" t="str">
        <f>'様式Ⅰ(男子)'!N126</f>
        <v/>
      </c>
      <c r="N39" s="11">
        <f>'様式Ⅰ(男子)'!J127</f>
        <v>0</v>
      </c>
      <c r="O39" s="11" t="str">
        <f>'様式Ⅰ(男子)'!N127</f>
        <v/>
      </c>
      <c r="P39" t="str">
        <f t="shared" si="0"/>
        <v/>
      </c>
      <c r="Q39" t="str">
        <f t="shared" si="1"/>
        <v/>
      </c>
      <c r="R39" t="str">
        <f t="shared" si="2"/>
        <v/>
      </c>
    </row>
    <row r="40" spans="1:19">
      <c r="A40" s="1">
        <v>39</v>
      </c>
      <c r="B40" s="11" t="str">
        <f>'様式Ⅰ(男子)'!H128</f>
        <v>000000000</v>
      </c>
      <c r="C40" s="11" t="str">
        <f>CONCATENATE('様式Ⅰ(男子)'!D128," (",'様式Ⅰ(男子)'!F128,")")</f>
        <v xml:space="preserve"> ()</v>
      </c>
      <c r="D40" s="11" t="str">
        <f>'様式Ⅰ(男子)'!E128</f>
        <v/>
      </c>
      <c r="E40" s="11">
        <v>1</v>
      </c>
      <c r="F40" s="11">
        <f>基本情報登録!$D$8</f>
        <v>0</v>
      </c>
      <c r="G40" s="11" t="str">
        <f>基本情報登録!$D$10</f>
        <v/>
      </c>
      <c r="H40" s="11" t="e">
        <f>'様式Ⅰ(男子)'!G128</f>
        <v>#N/A</v>
      </c>
      <c r="I40" s="11">
        <f>'様式Ⅰ(男子)'!C128</f>
        <v>0</v>
      </c>
      <c r="J40" s="11">
        <f>'様式Ⅰ(男子)'!J128</f>
        <v>0</v>
      </c>
      <c r="K40" s="11" t="str">
        <f>'様式Ⅰ(男子)'!N128</f>
        <v/>
      </c>
      <c r="L40" s="11">
        <f>'様式Ⅰ(男子)'!J129</f>
        <v>0</v>
      </c>
      <c r="M40" s="11" t="str">
        <f>'様式Ⅰ(男子)'!N129</f>
        <v/>
      </c>
      <c r="N40" s="11">
        <f>'様式Ⅰ(男子)'!J130</f>
        <v>0</v>
      </c>
      <c r="O40" s="11" t="str">
        <f>'様式Ⅰ(男子)'!N130</f>
        <v/>
      </c>
      <c r="P40" t="str">
        <f t="shared" si="0"/>
        <v/>
      </c>
      <c r="Q40" t="str">
        <f t="shared" si="1"/>
        <v/>
      </c>
      <c r="R40" t="str">
        <f t="shared" si="2"/>
        <v/>
      </c>
    </row>
    <row r="41" spans="1:19">
      <c r="A41" s="1">
        <v>40</v>
      </c>
      <c r="B41" s="11" t="str">
        <f>'様式Ⅰ(男子)'!H131</f>
        <v>000000000</v>
      </c>
      <c r="C41" s="11" t="str">
        <f>CONCATENATE('様式Ⅰ(男子)'!D131," (",'様式Ⅰ(男子)'!F131,")")</f>
        <v xml:space="preserve"> ()</v>
      </c>
      <c r="D41" s="11" t="str">
        <f>'様式Ⅰ(男子)'!E131</f>
        <v/>
      </c>
      <c r="E41" s="11">
        <v>1</v>
      </c>
      <c r="F41" s="11">
        <f>基本情報登録!$D$8</f>
        <v>0</v>
      </c>
      <c r="G41" s="11" t="str">
        <f>基本情報登録!$D$10</f>
        <v/>
      </c>
      <c r="H41" s="11" t="e">
        <f>'様式Ⅰ(男子)'!G131</f>
        <v>#N/A</v>
      </c>
      <c r="I41" s="11">
        <f>'様式Ⅰ(男子)'!C131</f>
        <v>0</v>
      </c>
      <c r="J41" s="11">
        <f>'様式Ⅰ(男子)'!J131</f>
        <v>0</v>
      </c>
      <c r="K41" s="11" t="str">
        <f>'様式Ⅰ(男子)'!N131</f>
        <v/>
      </c>
      <c r="L41" s="11">
        <f>'様式Ⅰ(男子)'!J132</f>
        <v>0</v>
      </c>
      <c r="M41" s="11" t="str">
        <f>'様式Ⅰ(男子)'!N132</f>
        <v/>
      </c>
      <c r="N41" s="11">
        <f>'様式Ⅰ(男子)'!J133</f>
        <v>0</v>
      </c>
      <c r="O41" s="11" t="str">
        <f>'様式Ⅰ(男子)'!N133</f>
        <v/>
      </c>
      <c r="P41" t="str">
        <f t="shared" si="0"/>
        <v/>
      </c>
      <c r="Q41" t="str">
        <f t="shared" si="1"/>
        <v/>
      </c>
      <c r="R41" t="str">
        <f t="shared" si="2"/>
        <v/>
      </c>
    </row>
    <row r="42" spans="1:19">
      <c r="A42" s="1">
        <v>41</v>
      </c>
      <c r="B42" s="11" t="str">
        <f>'様式Ⅰ(男子)'!H134</f>
        <v>000000000</v>
      </c>
      <c r="C42" s="11" t="str">
        <f>CONCATENATE('様式Ⅰ(男子)'!D134," (",'様式Ⅰ(男子)'!F134,")")</f>
        <v xml:space="preserve"> ()</v>
      </c>
      <c r="D42" s="11" t="str">
        <f>'様式Ⅰ(男子)'!E134</f>
        <v/>
      </c>
      <c r="E42" s="11">
        <v>1</v>
      </c>
      <c r="F42" s="11">
        <f>基本情報登録!$D$8</f>
        <v>0</v>
      </c>
      <c r="G42" s="11" t="str">
        <f>基本情報登録!$D$10</f>
        <v/>
      </c>
      <c r="H42" s="11" t="e">
        <f>'様式Ⅰ(男子)'!G134</f>
        <v>#N/A</v>
      </c>
      <c r="I42" s="11">
        <f>'様式Ⅰ(男子)'!C134</f>
        <v>0</v>
      </c>
      <c r="J42" s="11">
        <f>'様式Ⅰ(男子)'!J134</f>
        <v>0</v>
      </c>
      <c r="K42" s="11" t="str">
        <f>'様式Ⅰ(男子)'!N134</f>
        <v/>
      </c>
      <c r="L42" s="11">
        <f>'様式Ⅰ(男子)'!J135</f>
        <v>0</v>
      </c>
      <c r="M42" s="11" t="str">
        <f>'様式Ⅰ(男子)'!N135</f>
        <v/>
      </c>
      <c r="N42" s="11">
        <f>'様式Ⅰ(男子)'!J136</f>
        <v>0</v>
      </c>
      <c r="O42" s="11" t="str">
        <f>'様式Ⅰ(男子)'!N136</f>
        <v/>
      </c>
      <c r="P42" t="str">
        <f t="shared" si="0"/>
        <v/>
      </c>
      <c r="Q42" t="str">
        <f t="shared" si="1"/>
        <v/>
      </c>
      <c r="R42" t="str">
        <f t="shared" si="2"/>
        <v/>
      </c>
    </row>
    <row r="43" spans="1:19">
      <c r="A43" s="1">
        <v>42</v>
      </c>
      <c r="B43" s="11" t="str">
        <f>'様式Ⅰ(男子)'!H137</f>
        <v>000000000</v>
      </c>
      <c r="C43" s="11" t="str">
        <f>CONCATENATE('様式Ⅰ(男子)'!D137," (",'様式Ⅰ(男子)'!F137,")")</f>
        <v xml:space="preserve"> ()</v>
      </c>
      <c r="D43" s="11" t="str">
        <f>'様式Ⅰ(男子)'!E137</f>
        <v/>
      </c>
      <c r="E43" s="11">
        <v>1</v>
      </c>
      <c r="F43" s="11">
        <f>基本情報登録!$D$8</f>
        <v>0</v>
      </c>
      <c r="G43" s="11" t="str">
        <f>基本情報登録!$D$10</f>
        <v/>
      </c>
      <c r="H43" s="11" t="e">
        <f>'様式Ⅰ(男子)'!G137</f>
        <v>#N/A</v>
      </c>
      <c r="I43" s="11">
        <f>'様式Ⅰ(男子)'!C137</f>
        <v>0</v>
      </c>
      <c r="J43" s="11">
        <f>'様式Ⅰ(男子)'!J137</f>
        <v>0</v>
      </c>
      <c r="K43" s="11" t="str">
        <f>'様式Ⅰ(男子)'!N137</f>
        <v/>
      </c>
      <c r="L43" s="11">
        <f>'様式Ⅰ(男子)'!J138</f>
        <v>0</v>
      </c>
      <c r="M43" s="11" t="str">
        <f>'様式Ⅰ(男子)'!N138</f>
        <v/>
      </c>
      <c r="N43" s="11">
        <f>'様式Ⅰ(男子)'!J139</f>
        <v>0</v>
      </c>
      <c r="O43" s="11" t="str">
        <f>'様式Ⅰ(男子)'!N139</f>
        <v/>
      </c>
      <c r="P43" t="str">
        <f t="shared" si="0"/>
        <v/>
      </c>
      <c r="Q43" t="str">
        <f t="shared" si="1"/>
        <v/>
      </c>
      <c r="R43" t="str">
        <f t="shared" si="2"/>
        <v/>
      </c>
    </row>
    <row r="44" spans="1:19">
      <c r="A44" s="1">
        <v>43</v>
      </c>
      <c r="B44" s="11" t="str">
        <f>'様式Ⅰ(男子)'!H140</f>
        <v>000000000</v>
      </c>
      <c r="C44" s="11" t="str">
        <f>CONCATENATE('様式Ⅰ(男子)'!D140," (",'様式Ⅰ(男子)'!F140,")")</f>
        <v xml:space="preserve"> ()</v>
      </c>
      <c r="D44" s="11" t="str">
        <f>'様式Ⅰ(男子)'!E140</f>
        <v/>
      </c>
      <c r="E44" s="11">
        <v>1</v>
      </c>
      <c r="F44" s="11">
        <f>基本情報登録!$D$8</f>
        <v>0</v>
      </c>
      <c r="G44" s="11" t="str">
        <f>基本情報登録!$D$10</f>
        <v/>
      </c>
      <c r="H44" s="11" t="e">
        <f>'様式Ⅰ(男子)'!G140</f>
        <v>#N/A</v>
      </c>
      <c r="I44" s="11">
        <f>'様式Ⅰ(男子)'!C140</f>
        <v>0</v>
      </c>
      <c r="J44" s="11">
        <f>'様式Ⅰ(男子)'!J140</f>
        <v>0</v>
      </c>
      <c r="K44" s="11" t="str">
        <f>'様式Ⅰ(男子)'!N140</f>
        <v/>
      </c>
      <c r="L44" s="11">
        <f>'様式Ⅰ(男子)'!J141</f>
        <v>0</v>
      </c>
      <c r="M44" s="11" t="str">
        <f>'様式Ⅰ(男子)'!N141</f>
        <v/>
      </c>
      <c r="N44" s="11">
        <f>'様式Ⅰ(男子)'!J142</f>
        <v>0</v>
      </c>
      <c r="O44" s="11" t="str">
        <f>'様式Ⅰ(男子)'!N142</f>
        <v/>
      </c>
      <c r="P44" t="str">
        <f t="shared" si="0"/>
        <v/>
      </c>
      <c r="Q44" t="str">
        <f t="shared" si="1"/>
        <v/>
      </c>
      <c r="R44" t="str">
        <f t="shared" si="2"/>
        <v/>
      </c>
    </row>
    <row r="45" spans="1:19">
      <c r="A45" s="1">
        <v>44</v>
      </c>
      <c r="B45" s="11" t="str">
        <f>'様式Ⅰ(男子)'!H143</f>
        <v>000000000</v>
      </c>
      <c r="C45" s="11" t="str">
        <f>CONCATENATE('様式Ⅰ(男子)'!D143," (",'様式Ⅰ(男子)'!F143,")")</f>
        <v xml:space="preserve"> ()</v>
      </c>
      <c r="D45" s="11" t="str">
        <f>'様式Ⅰ(男子)'!E143</f>
        <v/>
      </c>
      <c r="E45" s="11">
        <v>1</v>
      </c>
      <c r="F45" s="11">
        <f>基本情報登録!$D$8</f>
        <v>0</v>
      </c>
      <c r="G45" s="11" t="str">
        <f>基本情報登録!$D$10</f>
        <v/>
      </c>
      <c r="H45" s="11" t="e">
        <f>'様式Ⅰ(男子)'!G143</f>
        <v>#N/A</v>
      </c>
      <c r="I45" s="11">
        <f>'様式Ⅰ(男子)'!C143</f>
        <v>0</v>
      </c>
      <c r="J45" s="11">
        <f>'様式Ⅰ(男子)'!J143</f>
        <v>0</v>
      </c>
      <c r="K45" s="11" t="str">
        <f>'様式Ⅰ(男子)'!N143</f>
        <v/>
      </c>
      <c r="L45" s="11">
        <f>'様式Ⅰ(男子)'!J144</f>
        <v>0</v>
      </c>
      <c r="M45" s="11" t="str">
        <f>'様式Ⅰ(男子)'!N144</f>
        <v/>
      </c>
      <c r="N45" s="11">
        <f>'様式Ⅰ(男子)'!J145</f>
        <v>0</v>
      </c>
      <c r="O45" s="11" t="str">
        <f>'様式Ⅰ(男子)'!N145</f>
        <v/>
      </c>
      <c r="P45" t="str">
        <f t="shared" si="0"/>
        <v/>
      </c>
      <c r="Q45" t="str">
        <f t="shared" si="1"/>
        <v/>
      </c>
      <c r="R45" t="str">
        <f t="shared" si="2"/>
        <v/>
      </c>
    </row>
    <row r="46" spans="1:19">
      <c r="A46" s="1">
        <v>45</v>
      </c>
      <c r="B46" s="11" t="str">
        <f>'様式Ⅰ(男子)'!H146</f>
        <v>000000000</v>
      </c>
      <c r="C46" s="11" t="str">
        <f>CONCATENATE('様式Ⅰ(男子)'!D146," (",'様式Ⅰ(男子)'!F146,")")</f>
        <v xml:space="preserve"> ()</v>
      </c>
      <c r="D46" s="11" t="str">
        <f>'様式Ⅰ(男子)'!E146</f>
        <v/>
      </c>
      <c r="E46" s="11">
        <v>1</v>
      </c>
      <c r="F46" s="11">
        <f>基本情報登録!$D$8</f>
        <v>0</v>
      </c>
      <c r="G46" s="11" t="str">
        <f>基本情報登録!$D$10</f>
        <v/>
      </c>
      <c r="H46" s="11" t="e">
        <f>'様式Ⅰ(男子)'!G146</f>
        <v>#N/A</v>
      </c>
      <c r="I46" s="11">
        <f>'様式Ⅰ(男子)'!C146</f>
        <v>0</v>
      </c>
      <c r="J46" s="11">
        <f>'様式Ⅰ(男子)'!J146</f>
        <v>0</v>
      </c>
      <c r="K46" s="11" t="str">
        <f>'様式Ⅰ(男子)'!N146</f>
        <v/>
      </c>
      <c r="L46" s="11">
        <f>'様式Ⅰ(男子)'!J147</f>
        <v>0</v>
      </c>
      <c r="M46" s="11" t="str">
        <f>'様式Ⅰ(男子)'!N147</f>
        <v/>
      </c>
      <c r="N46" s="11">
        <f>'様式Ⅰ(男子)'!J148</f>
        <v>0</v>
      </c>
      <c r="O46" s="11" t="str">
        <f>'様式Ⅰ(男子)'!N148</f>
        <v/>
      </c>
      <c r="P46" t="str">
        <f t="shared" si="0"/>
        <v/>
      </c>
      <c r="Q46" t="str">
        <f t="shared" si="1"/>
        <v/>
      </c>
      <c r="R46" t="str">
        <f t="shared" si="2"/>
        <v/>
      </c>
    </row>
    <row r="47" spans="1:19">
      <c r="A47" s="1">
        <v>46</v>
      </c>
      <c r="B47" s="11" t="str">
        <f>'様式Ⅰ(男子)'!H149</f>
        <v>000000000</v>
      </c>
      <c r="C47" s="11" t="str">
        <f>CONCATENATE('様式Ⅰ(男子)'!D149," (",'様式Ⅰ(男子)'!F149,")")</f>
        <v xml:space="preserve"> ()</v>
      </c>
      <c r="D47" s="11" t="str">
        <f>'様式Ⅰ(男子)'!E149</f>
        <v/>
      </c>
      <c r="E47" s="11">
        <v>1</v>
      </c>
      <c r="F47" s="11">
        <f>基本情報登録!$D$8</f>
        <v>0</v>
      </c>
      <c r="G47" s="11" t="str">
        <f>基本情報登録!$D$10</f>
        <v/>
      </c>
      <c r="H47" s="11" t="e">
        <f>'様式Ⅰ(男子)'!G149</f>
        <v>#N/A</v>
      </c>
      <c r="I47" s="11">
        <f>'様式Ⅰ(男子)'!C149</f>
        <v>0</v>
      </c>
      <c r="J47" s="11">
        <f>'様式Ⅰ(男子)'!J149</f>
        <v>0</v>
      </c>
      <c r="K47" s="11" t="str">
        <f>'様式Ⅰ(男子)'!N149</f>
        <v/>
      </c>
      <c r="L47" s="11">
        <f>'様式Ⅰ(男子)'!J150</f>
        <v>0</v>
      </c>
      <c r="M47" s="11" t="str">
        <f>'様式Ⅰ(男子)'!N150</f>
        <v/>
      </c>
      <c r="N47" s="11">
        <f>'様式Ⅰ(男子)'!J151</f>
        <v>0</v>
      </c>
      <c r="O47" s="11" t="str">
        <f>'様式Ⅰ(男子)'!N151</f>
        <v/>
      </c>
      <c r="P47" t="str">
        <f t="shared" si="0"/>
        <v/>
      </c>
      <c r="Q47" t="str">
        <f t="shared" si="1"/>
        <v/>
      </c>
      <c r="R47" t="str">
        <f t="shared" si="2"/>
        <v/>
      </c>
    </row>
    <row r="48" spans="1:19">
      <c r="A48" s="1">
        <v>47</v>
      </c>
      <c r="B48" s="11" t="str">
        <f>'様式Ⅰ(男子)'!H152</f>
        <v>000000000</v>
      </c>
      <c r="C48" s="11" t="str">
        <f>CONCATENATE('様式Ⅰ(男子)'!D152," (",'様式Ⅰ(男子)'!F152,")")</f>
        <v xml:space="preserve"> ()</v>
      </c>
      <c r="D48" s="11" t="str">
        <f>'様式Ⅰ(男子)'!E152</f>
        <v/>
      </c>
      <c r="E48" s="11">
        <v>1</v>
      </c>
      <c r="F48" s="11">
        <f>基本情報登録!$D$8</f>
        <v>0</v>
      </c>
      <c r="G48" s="11" t="str">
        <f>基本情報登録!$D$10</f>
        <v/>
      </c>
      <c r="H48" s="11" t="e">
        <f>'様式Ⅰ(男子)'!G152</f>
        <v>#N/A</v>
      </c>
      <c r="I48" s="11">
        <f>'様式Ⅰ(男子)'!C152</f>
        <v>0</v>
      </c>
      <c r="J48" s="11">
        <f>'様式Ⅰ(男子)'!J152</f>
        <v>0</v>
      </c>
      <c r="K48" s="11" t="str">
        <f>'様式Ⅰ(男子)'!N152</f>
        <v/>
      </c>
      <c r="L48" s="11">
        <f>'様式Ⅰ(男子)'!J153</f>
        <v>0</v>
      </c>
      <c r="M48" s="11" t="str">
        <f>'様式Ⅰ(男子)'!N153</f>
        <v/>
      </c>
      <c r="N48" s="11">
        <f>'様式Ⅰ(男子)'!J154</f>
        <v>0</v>
      </c>
      <c r="O48" s="11" t="str">
        <f>'様式Ⅰ(男子)'!N154</f>
        <v/>
      </c>
      <c r="P48" t="str">
        <f t="shared" si="0"/>
        <v/>
      </c>
      <c r="Q48" t="str">
        <f t="shared" si="1"/>
        <v/>
      </c>
      <c r="R48" t="str">
        <f t="shared" si="2"/>
        <v/>
      </c>
      <c r="S48" s="11"/>
    </row>
    <row r="49" spans="1:19">
      <c r="A49" s="1">
        <v>48</v>
      </c>
      <c r="B49" s="11" t="str">
        <f>'様式Ⅰ(男子)'!H155</f>
        <v>000000000</v>
      </c>
      <c r="C49" s="11" t="str">
        <f>CONCATENATE('様式Ⅰ(男子)'!D155," (",'様式Ⅰ(男子)'!F155,")")</f>
        <v xml:space="preserve"> ()</v>
      </c>
      <c r="D49" s="11" t="str">
        <f>'様式Ⅰ(男子)'!E155</f>
        <v/>
      </c>
      <c r="E49" s="11">
        <v>1</v>
      </c>
      <c r="F49" s="11">
        <f>基本情報登録!$D$8</f>
        <v>0</v>
      </c>
      <c r="G49" s="11" t="str">
        <f>基本情報登録!$D$10</f>
        <v/>
      </c>
      <c r="H49" s="11" t="e">
        <f>'様式Ⅰ(男子)'!G155</f>
        <v>#N/A</v>
      </c>
      <c r="I49" s="11">
        <f>'様式Ⅰ(男子)'!C155</f>
        <v>0</v>
      </c>
      <c r="J49" s="11">
        <f>'様式Ⅰ(男子)'!J155</f>
        <v>0</v>
      </c>
      <c r="K49" s="11" t="str">
        <f>'様式Ⅰ(男子)'!N155</f>
        <v/>
      </c>
      <c r="L49" s="11">
        <f>'様式Ⅰ(男子)'!J156</f>
        <v>0</v>
      </c>
      <c r="M49" s="11" t="str">
        <f>'様式Ⅰ(男子)'!N156</f>
        <v/>
      </c>
      <c r="N49" s="11">
        <f>'様式Ⅰ(男子)'!J157</f>
        <v>0</v>
      </c>
      <c r="O49" s="11" t="str">
        <f>'様式Ⅰ(男子)'!N157</f>
        <v/>
      </c>
      <c r="P49" t="str">
        <f t="shared" si="0"/>
        <v/>
      </c>
      <c r="Q49" t="str">
        <f t="shared" si="1"/>
        <v/>
      </c>
      <c r="R49" t="str">
        <f t="shared" si="2"/>
        <v/>
      </c>
      <c r="S49" s="11"/>
    </row>
    <row r="50" spans="1:19">
      <c r="A50" s="1">
        <v>49</v>
      </c>
      <c r="B50" s="11" t="str">
        <f>'様式Ⅰ(男子)'!H158</f>
        <v>000000000</v>
      </c>
      <c r="C50" s="11" t="str">
        <f>CONCATENATE('様式Ⅰ(男子)'!D158," (",'様式Ⅰ(男子)'!F158,")")</f>
        <v xml:space="preserve"> ()</v>
      </c>
      <c r="D50" s="11" t="str">
        <f>'様式Ⅰ(男子)'!E158</f>
        <v/>
      </c>
      <c r="E50" s="11">
        <v>1</v>
      </c>
      <c r="F50" s="11">
        <f>基本情報登録!$D$8</f>
        <v>0</v>
      </c>
      <c r="G50" s="11" t="str">
        <f>基本情報登録!$D$10</f>
        <v/>
      </c>
      <c r="H50" s="11" t="e">
        <f>'様式Ⅰ(男子)'!G158</f>
        <v>#N/A</v>
      </c>
      <c r="I50" s="11">
        <f>'様式Ⅰ(男子)'!C158</f>
        <v>0</v>
      </c>
      <c r="J50" s="11">
        <f>'様式Ⅰ(男子)'!J158</f>
        <v>0</v>
      </c>
      <c r="K50" s="11" t="str">
        <f>'様式Ⅰ(男子)'!N158</f>
        <v/>
      </c>
      <c r="L50" s="11">
        <f>'様式Ⅰ(男子)'!J159</f>
        <v>0</v>
      </c>
      <c r="M50" s="11" t="str">
        <f>'様式Ⅰ(男子)'!N159</f>
        <v/>
      </c>
      <c r="N50" s="11">
        <f>'様式Ⅰ(男子)'!J160</f>
        <v>0</v>
      </c>
      <c r="O50" s="11" t="str">
        <f>'様式Ⅰ(男子)'!N160</f>
        <v/>
      </c>
      <c r="P50" t="str">
        <f t="shared" si="0"/>
        <v/>
      </c>
      <c r="Q50" t="str">
        <f t="shared" si="1"/>
        <v/>
      </c>
      <c r="R50" t="str">
        <f t="shared" si="2"/>
        <v/>
      </c>
      <c r="S50" s="11"/>
    </row>
    <row r="51" spans="1:19">
      <c r="A51" s="1">
        <v>50</v>
      </c>
      <c r="B51" s="11" t="str">
        <f>'様式Ⅰ(男子)'!H161</f>
        <v>000000000</v>
      </c>
      <c r="C51" s="11" t="str">
        <f>CONCATENATE('様式Ⅰ(男子)'!D161," (",'様式Ⅰ(男子)'!F161,")")</f>
        <v xml:space="preserve"> ()</v>
      </c>
      <c r="D51" s="11" t="str">
        <f>'様式Ⅰ(男子)'!E161</f>
        <v/>
      </c>
      <c r="E51" s="11">
        <v>1</v>
      </c>
      <c r="F51" s="11">
        <f>基本情報登録!$D$8</f>
        <v>0</v>
      </c>
      <c r="G51" s="11" t="str">
        <f>基本情報登録!$D$10</f>
        <v/>
      </c>
      <c r="H51" s="11" t="e">
        <f>'様式Ⅰ(男子)'!G161</f>
        <v>#N/A</v>
      </c>
      <c r="I51" s="11">
        <f>'様式Ⅰ(男子)'!C161</f>
        <v>0</v>
      </c>
      <c r="J51" s="11">
        <f>'様式Ⅰ(男子)'!J161</f>
        <v>0</v>
      </c>
      <c r="K51" s="11" t="str">
        <f>'様式Ⅰ(男子)'!N161</f>
        <v/>
      </c>
      <c r="L51" s="11">
        <f>'様式Ⅰ(男子)'!J162</f>
        <v>0</v>
      </c>
      <c r="M51" s="11" t="str">
        <f>'様式Ⅰ(男子)'!N162</f>
        <v/>
      </c>
      <c r="N51" s="11">
        <f>'様式Ⅰ(男子)'!J163</f>
        <v>0</v>
      </c>
      <c r="O51" s="11" t="str">
        <f>'様式Ⅰ(男子)'!N163</f>
        <v/>
      </c>
      <c r="P51" t="str">
        <f t="shared" si="0"/>
        <v/>
      </c>
      <c r="Q51" t="str">
        <f t="shared" si="1"/>
        <v/>
      </c>
      <c r="R51" t="str">
        <f t="shared" si="2"/>
        <v/>
      </c>
      <c r="S51" s="11"/>
    </row>
    <row r="52" spans="1:19">
      <c r="A52" s="1">
        <v>51</v>
      </c>
      <c r="B52" s="11" t="str">
        <f>'様式Ⅰ(男子)'!H164</f>
        <v>000000000</v>
      </c>
      <c r="C52" s="11" t="str">
        <f>CONCATENATE('様式Ⅰ(男子)'!D164," (",'様式Ⅰ(男子)'!F164,")")</f>
        <v xml:space="preserve"> ()</v>
      </c>
      <c r="D52" s="11" t="str">
        <f>'様式Ⅰ(男子)'!E164</f>
        <v/>
      </c>
      <c r="E52" s="11">
        <v>1</v>
      </c>
      <c r="F52" s="11">
        <f>基本情報登録!$D$8</f>
        <v>0</v>
      </c>
      <c r="G52" s="11" t="str">
        <f>基本情報登録!$D$10</f>
        <v/>
      </c>
      <c r="H52" s="11" t="e">
        <f>'様式Ⅰ(男子)'!G164</f>
        <v>#N/A</v>
      </c>
      <c r="I52" s="11">
        <f>'様式Ⅰ(男子)'!C164</f>
        <v>0</v>
      </c>
      <c r="J52" s="11">
        <f>'様式Ⅰ(男子)'!J164</f>
        <v>0</v>
      </c>
      <c r="K52" s="11" t="str">
        <f>'様式Ⅰ(男子)'!N164</f>
        <v/>
      </c>
      <c r="L52" s="11">
        <f>'様式Ⅰ(男子)'!J165</f>
        <v>0</v>
      </c>
      <c r="M52" s="11" t="str">
        <f>'様式Ⅰ(男子)'!N165</f>
        <v/>
      </c>
      <c r="N52" s="11">
        <f>'様式Ⅰ(男子)'!J166</f>
        <v>0</v>
      </c>
      <c r="O52" s="11" t="str">
        <f>'様式Ⅰ(男子)'!N166</f>
        <v/>
      </c>
      <c r="P52" t="str">
        <f t="shared" si="0"/>
        <v/>
      </c>
      <c r="Q52" t="str">
        <f t="shared" si="1"/>
        <v/>
      </c>
      <c r="R52" t="str">
        <f t="shared" si="2"/>
        <v/>
      </c>
    </row>
    <row r="53" spans="1:19">
      <c r="A53" s="1">
        <v>52</v>
      </c>
      <c r="B53" s="11" t="str">
        <f>'様式Ⅰ(男子)'!H167</f>
        <v>000000000</v>
      </c>
      <c r="C53" s="11" t="str">
        <f>CONCATENATE('様式Ⅰ(男子)'!D167," (",'様式Ⅰ(男子)'!F167,")")</f>
        <v xml:space="preserve"> ()</v>
      </c>
      <c r="D53" s="11" t="str">
        <f>'様式Ⅰ(男子)'!E167</f>
        <v/>
      </c>
      <c r="E53" s="11">
        <v>1</v>
      </c>
      <c r="F53" s="11">
        <f>基本情報登録!$D$8</f>
        <v>0</v>
      </c>
      <c r="G53" s="11" t="str">
        <f>基本情報登録!$D$10</f>
        <v/>
      </c>
      <c r="H53" s="11" t="e">
        <f>'様式Ⅰ(男子)'!G167</f>
        <v>#N/A</v>
      </c>
      <c r="I53" s="11">
        <f>'様式Ⅰ(男子)'!C167</f>
        <v>0</v>
      </c>
      <c r="J53" s="11">
        <f>'様式Ⅰ(男子)'!J167</f>
        <v>0</v>
      </c>
      <c r="K53" s="11" t="str">
        <f>'様式Ⅰ(男子)'!N167</f>
        <v/>
      </c>
      <c r="L53" s="11">
        <f>'様式Ⅰ(男子)'!J168</f>
        <v>0</v>
      </c>
      <c r="M53" s="11" t="str">
        <f>'様式Ⅰ(男子)'!N168</f>
        <v/>
      </c>
      <c r="N53" s="11">
        <f>'様式Ⅰ(男子)'!J169</f>
        <v>0</v>
      </c>
      <c r="O53" s="11" t="str">
        <f>'様式Ⅰ(男子)'!N169</f>
        <v/>
      </c>
      <c r="P53" t="str">
        <f t="shared" si="0"/>
        <v/>
      </c>
      <c r="Q53" t="str">
        <f t="shared" si="1"/>
        <v/>
      </c>
      <c r="R53" t="str">
        <f t="shared" si="2"/>
        <v/>
      </c>
    </row>
    <row r="54" spans="1:19">
      <c r="A54" s="1">
        <v>53</v>
      </c>
      <c r="B54" s="11" t="str">
        <f>'様式Ⅰ(男子)'!H170</f>
        <v>000000000</v>
      </c>
      <c r="C54" s="11" t="str">
        <f>CONCATENATE('様式Ⅰ(男子)'!D170," (",'様式Ⅰ(男子)'!F170,")")</f>
        <v xml:space="preserve"> ()</v>
      </c>
      <c r="D54" s="11" t="str">
        <f>'様式Ⅰ(男子)'!E170</f>
        <v/>
      </c>
      <c r="E54" s="11">
        <v>1</v>
      </c>
      <c r="F54" s="11">
        <f>基本情報登録!$D$8</f>
        <v>0</v>
      </c>
      <c r="G54" s="11" t="str">
        <f>基本情報登録!$D$10</f>
        <v/>
      </c>
      <c r="H54" s="11" t="e">
        <f>'様式Ⅰ(男子)'!G170</f>
        <v>#N/A</v>
      </c>
      <c r="I54" s="11">
        <f>'様式Ⅰ(男子)'!C170</f>
        <v>0</v>
      </c>
      <c r="J54" s="11">
        <f>'様式Ⅰ(男子)'!J170</f>
        <v>0</v>
      </c>
      <c r="K54" s="11" t="str">
        <f>'様式Ⅰ(男子)'!N170</f>
        <v/>
      </c>
      <c r="L54" s="11">
        <f>'様式Ⅰ(男子)'!J171</f>
        <v>0</v>
      </c>
      <c r="M54" s="11" t="str">
        <f>'様式Ⅰ(男子)'!N171</f>
        <v/>
      </c>
      <c r="N54" s="11">
        <f>'様式Ⅰ(男子)'!J172</f>
        <v>0</v>
      </c>
      <c r="O54" s="11" t="str">
        <f>'様式Ⅰ(男子)'!N172</f>
        <v/>
      </c>
      <c r="P54" t="str">
        <f t="shared" si="0"/>
        <v/>
      </c>
      <c r="Q54" t="str">
        <f t="shared" si="1"/>
        <v/>
      </c>
      <c r="R54" t="str">
        <f t="shared" si="2"/>
        <v/>
      </c>
      <c r="S54" s="11"/>
    </row>
    <row r="55" spans="1:19">
      <c r="A55" s="1">
        <v>54</v>
      </c>
      <c r="B55" s="11" t="str">
        <f>'様式Ⅰ(男子)'!H173</f>
        <v>000000000</v>
      </c>
      <c r="C55" s="11" t="str">
        <f>CONCATENATE('様式Ⅰ(男子)'!D173," (",'様式Ⅰ(男子)'!F173,")")</f>
        <v xml:space="preserve"> ()</v>
      </c>
      <c r="D55" s="11" t="str">
        <f>'様式Ⅰ(男子)'!E173</f>
        <v/>
      </c>
      <c r="E55" s="11">
        <v>1</v>
      </c>
      <c r="F55" s="11">
        <f>基本情報登録!$D$8</f>
        <v>0</v>
      </c>
      <c r="G55" s="11" t="str">
        <f>基本情報登録!$D$10</f>
        <v/>
      </c>
      <c r="H55" s="11" t="e">
        <f>'様式Ⅰ(男子)'!G173</f>
        <v>#N/A</v>
      </c>
      <c r="I55" s="11">
        <f>'様式Ⅰ(男子)'!C173</f>
        <v>0</v>
      </c>
      <c r="J55" s="11">
        <f>'様式Ⅰ(男子)'!J173</f>
        <v>0</v>
      </c>
      <c r="K55" s="11" t="str">
        <f>'様式Ⅰ(男子)'!N173</f>
        <v/>
      </c>
      <c r="L55" s="11">
        <f>'様式Ⅰ(男子)'!J174</f>
        <v>0</v>
      </c>
      <c r="M55" s="11" t="str">
        <f>'様式Ⅰ(男子)'!N174</f>
        <v/>
      </c>
      <c r="N55" s="11">
        <f>'様式Ⅰ(男子)'!J175</f>
        <v>0</v>
      </c>
      <c r="O55" s="11" t="str">
        <f>'様式Ⅰ(男子)'!N175</f>
        <v/>
      </c>
      <c r="P55" t="str">
        <f t="shared" si="0"/>
        <v/>
      </c>
      <c r="Q55" t="str">
        <f t="shared" si="1"/>
        <v/>
      </c>
      <c r="R55" t="str">
        <f t="shared" si="2"/>
        <v/>
      </c>
    </row>
    <row r="56" spans="1:19">
      <c r="A56" s="1">
        <v>55</v>
      </c>
      <c r="B56" s="11" t="str">
        <f>'様式Ⅰ(男子)'!H176</f>
        <v>000000000</v>
      </c>
      <c r="C56" s="11" t="str">
        <f>CONCATENATE('様式Ⅰ(男子)'!D176," (",'様式Ⅰ(男子)'!F176,")")</f>
        <v xml:space="preserve"> ()</v>
      </c>
      <c r="D56" s="11" t="str">
        <f>'様式Ⅰ(男子)'!E176</f>
        <v/>
      </c>
      <c r="E56" s="11">
        <v>1</v>
      </c>
      <c r="F56" s="11">
        <f>基本情報登録!$D$8</f>
        <v>0</v>
      </c>
      <c r="G56" s="11" t="str">
        <f>基本情報登録!$D$10</f>
        <v/>
      </c>
      <c r="H56" s="11" t="e">
        <f>'様式Ⅰ(男子)'!G176</f>
        <v>#N/A</v>
      </c>
      <c r="I56" s="11">
        <f>'様式Ⅰ(男子)'!C176</f>
        <v>0</v>
      </c>
      <c r="J56" s="11">
        <f>'様式Ⅰ(男子)'!J176</f>
        <v>0</v>
      </c>
      <c r="K56" s="11" t="str">
        <f>'様式Ⅰ(男子)'!N176</f>
        <v/>
      </c>
      <c r="L56" s="11">
        <f>'様式Ⅰ(男子)'!J177</f>
        <v>0</v>
      </c>
      <c r="M56" s="11" t="str">
        <f>'様式Ⅰ(男子)'!N177</f>
        <v/>
      </c>
      <c r="N56" s="11">
        <f>'様式Ⅰ(男子)'!J178</f>
        <v>0</v>
      </c>
      <c r="O56" s="11" t="str">
        <f>'様式Ⅰ(男子)'!N178</f>
        <v/>
      </c>
      <c r="P56" t="str">
        <f t="shared" si="0"/>
        <v/>
      </c>
      <c r="Q56" t="str">
        <f t="shared" si="1"/>
        <v/>
      </c>
      <c r="R56" t="str">
        <f t="shared" si="2"/>
        <v/>
      </c>
    </row>
    <row r="57" spans="1:19">
      <c r="A57" s="1">
        <v>56</v>
      </c>
      <c r="B57" s="11" t="str">
        <f>'様式Ⅰ(男子)'!H179</f>
        <v>000000000</v>
      </c>
      <c r="C57" s="11" t="str">
        <f>CONCATENATE('様式Ⅰ(男子)'!D179," (",'様式Ⅰ(男子)'!F179,")")</f>
        <v xml:space="preserve"> ()</v>
      </c>
      <c r="D57" s="11" t="str">
        <f>'様式Ⅰ(男子)'!E179</f>
        <v/>
      </c>
      <c r="E57" s="11">
        <v>1</v>
      </c>
      <c r="F57" s="11">
        <f>基本情報登録!$D$8</f>
        <v>0</v>
      </c>
      <c r="G57" s="11" t="str">
        <f>基本情報登録!$D$10</f>
        <v/>
      </c>
      <c r="H57" s="11" t="e">
        <f>'様式Ⅰ(男子)'!G179</f>
        <v>#N/A</v>
      </c>
      <c r="I57" s="11">
        <f>'様式Ⅰ(男子)'!C179</f>
        <v>0</v>
      </c>
      <c r="J57" s="11">
        <f>'様式Ⅰ(男子)'!J179</f>
        <v>0</v>
      </c>
      <c r="K57" s="11" t="str">
        <f>'様式Ⅰ(男子)'!N179</f>
        <v/>
      </c>
      <c r="L57" s="11">
        <f>'様式Ⅰ(男子)'!J180</f>
        <v>0</v>
      </c>
      <c r="M57" s="11" t="str">
        <f>'様式Ⅰ(男子)'!N180</f>
        <v/>
      </c>
      <c r="N57" s="11">
        <f>'様式Ⅰ(男子)'!J181</f>
        <v>0</v>
      </c>
      <c r="O57" s="11" t="str">
        <f>'様式Ⅰ(男子)'!N181</f>
        <v/>
      </c>
      <c r="P57" t="str">
        <f t="shared" si="0"/>
        <v/>
      </c>
      <c r="Q57" t="str">
        <f t="shared" si="1"/>
        <v/>
      </c>
      <c r="R57" t="str">
        <f t="shared" si="2"/>
        <v/>
      </c>
      <c r="S57" s="11"/>
    </row>
    <row r="58" spans="1:19">
      <c r="A58" s="1">
        <v>57</v>
      </c>
      <c r="B58" s="11" t="str">
        <f>'様式Ⅰ(男子)'!H182</f>
        <v>000000000</v>
      </c>
      <c r="C58" s="11" t="str">
        <f>CONCATENATE('様式Ⅰ(男子)'!D182," (",'様式Ⅰ(男子)'!F182,")")</f>
        <v xml:space="preserve"> ()</v>
      </c>
      <c r="D58" s="11" t="str">
        <f>'様式Ⅰ(男子)'!E182</f>
        <v/>
      </c>
      <c r="E58" s="11">
        <v>1</v>
      </c>
      <c r="F58" s="11">
        <f>基本情報登録!$D$8</f>
        <v>0</v>
      </c>
      <c r="G58" s="11" t="str">
        <f>基本情報登録!$D$10</f>
        <v/>
      </c>
      <c r="H58" s="11" t="e">
        <f>'様式Ⅰ(男子)'!G182</f>
        <v>#N/A</v>
      </c>
      <c r="I58" s="11">
        <f>'様式Ⅰ(男子)'!C182</f>
        <v>0</v>
      </c>
      <c r="J58" s="11">
        <f>'様式Ⅰ(男子)'!J182</f>
        <v>0</v>
      </c>
      <c r="K58" s="11" t="str">
        <f>'様式Ⅰ(男子)'!N182</f>
        <v/>
      </c>
      <c r="L58" s="11">
        <f>'様式Ⅰ(男子)'!J183</f>
        <v>0</v>
      </c>
      <c r="M58" s="11" t="str">
        <f>'様式Ⅰ(男子)'!N183</f>
        <v/>
      </c>
      <c r="N58" s="11">
        <f>'様式Ⅰ(男子)'!J184</f>
        <v>0</v>
      </c>
      <c r="O58" s="11" t="str">
        <f>'様式Ⅰ(男子)'!N184</f>
        <v/>
      </c>
      <c r="P58" t="str">
        <f t="shared" si="0"/>
        <v/>
      </c>
      <c r="Q58" t="str">
        <f t="shared" si="1"/>
        <v/>
      </c>
      <c r="R58" t="str">
        <f t="shared" si="2"/>
        <v/>
      </c>
    </row>
    <row r="59" spans="1:19">
      <c r="A59" s="1">
        <v>58</v>
      </c>
      <c r="B59" s="11" t="str">
        <f>'様式Ⅰ(男子)'!H185</f>
        <v>000000000</v>
      </c>
      <c r="C59" s="11" t="str">
        <f>CONCATENATE('様式Ⅰ(男子)'!D185," (",'様式Ⅰ(男子)'!F185,")")</f>
        <v xml:space="preserve"> ()</v>
      </c>
      <c r="D59" s="11" t="str">
        <f>'様式Ⅰ(男子)'!E185</f>
        <v/>
      </c>
      <c r="E59" s="11">
        <v>1</v>
      </c>
      <c r="F59" s="11">
        <f>基本情報登録!$D$8</f>
        <v>0</v>
      </c>
      <c r="G59" s="11" t="str">
        <f>基本情報登録!$D$10</f>
        <v/>
      </c>
      <c r="H59" s="11" t="e">
        <f>'様式Ⅰ(男子)'!G185</f>
        <v>#N/A</v>
      </c>
      <c r="I59" s="11">
        <f>'様式Ⅰ(男子)'!C185</f>
        <v>0</v>
      </c>
      <c r="J59" s="11">
        <f>'様式Ⅰ(男子)'!J185</f>
        <v>0</v>
      </c>
      <c r="K59" s="11" t="str">
        <f>'様式Ⅰ(男子)'!N185</f>
        <v/>
      </c>
      <c r="L59" s="11">
        <f>'様式Ⅰ(男子)'!J186</f>
        <v>0</v>
      </c>
      <c r="M59" s="11" t="str">
        <f>'様式Ⅰ(男子)'!N186</f>
        <v/>
      </c>
      <c r="N59" s="11">
        <f>'様式Ⅰ(男子)'!J187</f>
        <v>0</v>
      </c>
      <c r="O59" s="11" t="str">
        <f>'様式Ⅰ(男子)'!N187</f>
        <v/>
      </c>
      <c r="P59" t="str">
        <f t="shared" si="0"/>
        <v/>
      </c>
      <c r="Q59" t="str">
        <f t="shared" si="1"/>
        <v/>
      </c>
      <c r="R59" t="str">
        <f t="shared" si="2"/>
        <v/>
      </c>
    </row>
    <row r="60" spans="1:19">
      <c r="A60" s="1">
        <v>59</v>
      </c>
      <c r="B60" s="11" t="str">
        <f>'様式Ⅰ(男子)'!H188</f>
        <v>000000000</v>
      </c>
      <c r="C60" s="11" t="str">
        <f>CONCATENATE('様式Ⅰ(男子)'!D188," (",'様式Ⅰ(男子)'!F188,")")</f>
        <v xml:space="preserve"> ()</v>
      </c>
      <c r="D60" s="11" t="str">
        <f>'様式Ⅰ(男子)'!E188</f>
        <v/>
      </c>
      <c r="E60" s="11">
        <v>1</v>
      </c>
      <c r="F60" s="11">
        <f>基本情報登録!$D$8</f>
        <v>0</v>
      </c>
      <c r="G60" s="11" t="str">
        <f>基本情報登録!$D$10</f>
        <v/>
      </c>
      <c r="H60" s="11" t="e">
        <f>'様式Ⅰ(男子)'!G188</f>
        <v>#N/A</v>
      </c>
      <c r="I60" s="11">
        <f>'様式Ⅰ(男子)'!C188</f>
        <v>0</v>
      </c>
      <c r="J60" s="11">
        <f>'様式Ⅰ(男子)'!J188</f>
        <v>0</v>
      </c>
      <c r="K60" s="11" t="str">
        <f>'様式Ⅰ(男子)'!N188</f>
        <v/>
      </c>
      <c r="L60" s="11">
        <f>'様式Ⅰ(男子)'!J189</f>
        <v>0</v>
      </c>
      <c r="M60" s="11" t="str">
        <f>'様式Ⅰ(男子)'!N189</f>
        <v/>
      </c>
      <c r="N60" s="11">
        <f>'様式Ⅰ(男子)'!J190</f>
        <v>0</v>
      </c>
      <c r="O60" s="11" t="str">
        <f>'様式Ⅰ(男子)'!N190</f>
        <v/>
      </c>
      <c r="P60" t="str">
        <f t="shared" si="0"/>
        <v/>
      </c>
      <c r="Q60" t="str">
        <f t="shared" si="1"/>
        <v/>
      </c>
      <c r="R60" t="str">
        <f t="shared" si="2"/>
        <v/>
      </c>
      <c r="S60" s="11"/>
    </row>
    <row r="61" spans="1:19">
      <c r="A61" s="1">
        <v>60</v>
      </c>
      <c r="B61" s="11" t="str">
        <f>'様式Ⅰ(男子)'!H191</f>
        <v>000000000</v>
      </c>
      <c r="C61" s="11" t="str">
        <f>CONCATENATE('様式Ⅰ(男子)'!D191," (",'様式Ⅰ(男子)'!F191,")")</f>
        <v xml:space="preserve"> ()</v>
      </c>
      <c r="D61" s="11" t="str">
        <f>'様式Ⅰ(男子)'!E191</f>
        <v/>
      </c>
      <c r="E61" s="11">
        <v>1</v>
      </c>
      <c r="F61" s="11">
        <f>基本情報登録!$D$8</f>
        <v>0</v>
      </c>
      <c r="G61" s="11" t="str">
        <f>基本情報登録!$D$10</f>
        <v/>
      </c>
      <c r="H61" s="11" t="e">
        <f>'様式Ⅰ(男子)'!G191</f>
        <v>#N/A</v>
      </c>
      <c r="I61" s="11">
        <f>'様式Ⅰ(男子)'!C191</f>
        <v>0</v>
      </c>
      <c r="J61" s="11">
        <f>'様式Ⅰ(男子)'!J191</f>
        <v>0</v>
      </c>
      <c r="K61" s="11" t="str">
        <f>'様式Ⅰ(男子)'!N191</f>
        <v/>
      </c>
      <c r="L61" s="11">
        <f>'様式Ⅰ(男子)'!J192</f>
        <v>0</v>
      </c>
      <c r="M61" s="11" t="str">
        <f>'様式Ⅰ(男子)'!N192</f>
        <v/>
      </c>
      <c r="N61" s="11">
        <f>'様式Ⅰ(男子)'!J193</f>
        <v>0</v>
      </c>
      <c r="O61" s="11" t="str">
        <f>'様式Ⅰ(男子)'!N193</f>
        <v/>
      </c>
      <c r="P61" t="str">
        <f t="shared" si="0"/>
        <v/>
      </c>
      <c r="Q61" t="str">
        <f t="shared" si="1"/>
        <v/>
      </c>
      <c r="R61" t="str">
        <f t="shared" si="2"/>
        <v/>
      </c>
    </row>
    <row r="62" spans="1:19">
      <c r="A62" s="1">
        <v>61</v>
      </c>
      <c r="B62" s="11" t="str">
        <f>'様式Ⅰ(男子)'!H194</f>
        <v>000000000</v>
      </c>
      <c r="C62" s="11" t="str">
        <f>CONCATENATE('様式Ⅰ(男子)'!D194," (",'様式Ⅰ(男子)'!F194,")")</f>
        <v xml:space="preserve"> ()</v>
      </c>
      <c r="D62" s="11" t="str">
        <f>'様式Ⅰ(男子)'!E194</f>
        <v/>
      </c>
      <c r="E62" s="11">
        <v>1</v>
      </c>
      <c r="F62" s="11">
        <f>基本情報登録!$D$8</f>
        <v>0</v>
      </c>
      <c r="G62" s="11" t="str">
        <f>基本情報登録!$D$10</f>
        <v/>
      </c>
      <c r="H62" s="11" t="e">
        <f>'様式Ⅰ(男子)'!G194</f>
        <v>#N/A</v>
      </c>
      <c r="I62" s="11">
        <f>'様式Ⅰ(男子)'!C194</f>
        <v>0</v>
      </c>
      <c r="J62" s="11">
        <f>'様式Ⅰ(男子)'!J194</f>
        <v>0</v>
      </c>
      <c r="K62" s="11" t="str">
        <f>'様式Ⅰ(男子)'!N194</f>
        <v/>
      </c>
      <c r="L62" s="11">
        <f>'様式Ⅰ(男子)'!J195</f>
        <v>0</v>
      </c>
      <c r="M62" s="11" t="str">
        <f>'様式Ⅰ(男子)'!N195</f>
        <v/>
      </c>
      <c r="N62" s="11">
        <f>'様式Ⅰ(男子)'!J196</f>
        <v>0</v>
      </c>
      <c r="O62" s="11" t="str">
        <f>'様式Ⅰ(男子)'!N196</f>
        <v/>
      </c>
      <c r="P62" t="str">
        <f t="shared" si="0"/>
        <v/>
      </c>
      <c r="Q62" t="str">
        <f t="shared" si="1"/>
        <v/>
      </c>
      <c r="R62" t="str">
        <f t="shared" si="2"/>
        <v/>
      </c>
    </row>
    <row r="63" spans="1:19">
      <c r="A63" s="1">
        <v>62</v>
      </c>
      <c r="B63" s="11" t="str">
        <f>'様式Ⅰ(男子)'!H197</f>
        <v>000000000</v>
      </c>
      <c r="C63" s="11" t="str">
        <f>CONCATENATE('様式Ⅰ(男子)'!D197," (",'様式Ⅰ(男子)'!F197,")")</f>
        <v xml:space="preserve"> ()</v>
      </c>
      <c r="D63" s="11" t="str">
        <f>'様式Ⅰ(男子)'!E197</f>
        <v/>
      </c>
      <c r="E63" s="11">
        <v>1</v>
      </c>
      <c r="F63" s="11">
        <f>基本情報登録!$D$8</f>
        <v>0</v>
      </c>
      <c r="G63" s="11" t="str">
        <f>基本情報登録!$D$10</f>
        <v/>
      </c>
      <c r="H63" s="11" t="e">
        <f>'様式Ⅰ(男子)'!G197</f>
        <v>#N/A</v>
      </c>
      <c r="I63" s="11">
        <f>'様式Ⅰ(男子)'!C197</f>
        <v>0</v>
      </c>
      <c r="J63" s="11">
        <f>'様式Ⅰ(男子)'!J197</f>
        <v>0</v>
      </c>
      <c r="K63" s="11" t="str">
        <f>'様式Ⅰ(男子)'!N197</f>
        <v/>
      </c>
      <c r="L63" s="11">
        <f>'様式Ⅰ(男子)'!J198</f>
        <v>0</v>
      </c>
      <c r="M63" s="11" t="str">
        <f>'様式Ⅰ(男子)'!N198</f>
        <v/>
      </c>
      <c r="N63" s="11">
        <f>'様式Ⅰ(男子)'!J199</f>
        <v>0</v>
      </c>
      <c r="O63" s="11" t="str">
        <f>'様式Ⅰ(男子)'!N199</f>
        <v/>
      </c>
      <c r="P63" t="str">
        <f t="shared" si="0"/>
        <v/>
      </c>
      <c r="Q63" t="str">
        <f t="shared" si="1"/>
        <v/>
      </c>
      <c r="R63" t="str">
        <f t="shared" si="2"/>
        <v/>
      </c>
      <c r="S63" s="11"/>
    </row>
    <row r="64" spans="1:19">
      <c r="A64" s="1">
        <v>63</v>
      </c>
      <c r="B64" s="11" t="str">
        <f>'様式Ⅰ(男子)'!H200</f>
        <v>000000000</v>
      </c>
      <c r="C64" s="11" t="str">
        <f>CONCATENATE('様式Ⅰ(男子)'!D200," (",'様式Ⅰ(男子)'!F200,")")</f>
        <v xml:space="preserve"> ()</v>
      </c>
      <c r="D64" s="11" t="str">
        <f>'様式Ⅰ(男子)'!E200</f>
        <v/>
      </c>
      <c r="E64" s="11">
        <v>1</v>
      </c>
      <c r="F64" s="11">
        <f>基本情報登録!$D$8</f>
        <v>0</v>
      </c>
      <c r="G64" s="11" t="str">
        <f>基本情報登録!$D$10</f>
        <v/>
      </c>
      <c r="H64" s="11" t="e">
        <f>'様式Ⅰ(男子)'!G200</f>
        <v>#N/A</v>
      </c>
      <c r="I64" s="11">
        <f>'様式Ⅰ(男子)'!C200</f>
        <v>0</v>
      </c>
      <c r="J64" s="11">
        <f>'様式Ⅰ(男子)'!J200</f>
        <v>0</v>
      </c>
      <c r="K64" s="11" t="str">
        <f>'様式Ⅰ(男子)'!N200</f>
        <v/>
      </c>
      <c r="L64" s="11">
        <f>'様式Ⅰ(男子)'!J201</f>
        <v>0</v>
      </c>
      <c r="M64" s="11" t="str">
        <f>'様式Ⅰ(男子)'!N201</f>
        <v/>
      </c>
      <c r="N64" s="11">
        <f>'様式Ⅰ(男子)'!J202</f>
        <v>0</v>
      </c>
      <c r="O64" s="11" t="str">
        <f>'様式Ⅰ(男子)'!N202</f>
        <v/>
      </c>
      <c r="P64" t="str">
        <f t="shared" si="0"/>
        <v/>
      </c>
      <c r="Q64" t="str">
        <f t="shared" si="1"/>
        <v/>
      </c>
      <c r="R64" t="str">
        <f t="shared" si="2"/>
        <v/>
      </c>
    </row>
    <row r="65" spans="1:19">
      <c r="A65" s="1">
        <v>64</v>
      </c>
      <c r="B65" s="11" t="str">
        <f>'様式Ⅰ(男子)'!H203</f>
        <v>000000000</v>
      </c>
      <c r="C65" s="11" t="str">
        <f>CONCATENATE('様式Ⅰ(男子)'!D203," (",'様式Ⅰ(男子)'!F203,")")</f>
        <v xml:space="preserve"> ()</v>
      </c>
      <c r="D65" s="11" t="str">
        <f>'様式Ⅰ(男子)'!E203</f>
        <v/>
      </c>
      <c r="E65" s="11">
        <v>1</v>
      </c>
      <c r="F65" s="11">
        <f>基本情報登録!$D$8</f>
        <v>0</v>
      </c>
      <c r="G65" s="11" t="str">
        <f>基本情報登録!$D$10</f>
        <v/>
      </c>
      <c r="H65" s="11" t="e">
        <f>'様式Ⅰ(男子)'!G203</f>
        <v>#N/A</v>
      </c>
      <c r="I65" s="11">
        <f>'様式Ⅰ(男子)'!C203</f>
        <v>0</v>
      </c>
      <c r="J65" s="11">
        <f>'様式Ⅰ(男子)'!J203</f>
        <v>0</v>
      </c>
      <c r="K65" s="11" t="str">
        <f>'様式Ⅰ(男子)'!N203</f>
        <v/>
      </c>
      <c r="L65" s="11">
        <f>'様式Ⅰ(男子)'!J204</f>
        <v>0</v>
      </c>
      <c r="M65" s="11" t="str">
        <f>'様式Ⅰ(男子)'!N204</f>
        <v/>
      </c>
      <c r="N65" s="11">
        <f>'様式Ⅰ(男子)'!J205</f>
        <v>0</v>
      </c>
      <c r="O65" s="11" t="str">
        <f>'様式Ⅰ(男子)'!N205</f>
        <v/>
      </c>
      <c r="P65" t="str">
        <f t="shared" si="0"/>
        <v/>
      </c>
      <c r="Q65" t="str">
        <f t="shared" si="1"/>
        <v/>
      </c>
      <c r="R65" t="str">
        <f t="shared" si="2"/>
        <v/>
      </c>
    </row>
    <row r="66" spans="1:19">
      <c r="A66" s="1">
        <v>65</v>
      </c>
      <c r="B66" s="11" t="str">
        <f>'様式Ⅰ(男子)'!H206</f>
        <v>000000000</v>
      </c>
      <c r="C66" s="11" t="str">
        <f>CONCATENATE('様式Ⅰ(男子)'!D206," (",'様式Ⅰ(男子)'!F206,")")</f>
        <v xml:space="preserve"> ()</v>
      </c>
      <c r="D66" s="11" t="str">
        <f>'様式Ⅰ(男子)'!E206</f>
        <v/>
      </c>
      <c r="E66" s="11">
        <v>1</v>
      </c>
      <c r="F66" s="11">
        <f>基本情報登録!$D$8</f>
        <v>0</v>
      </c>
      <c r="G66" s="11" t="str">
        <f>基本情報登録!$D$10</f>
        <v/>
      </c>
      <c r="H66" s="11" t="e">
        <f>'様式Ⅰ(男子)'!G206</f>
        <v>#N/A</v>
      </c>
      <c r="I66" s="11">
        <f>'様式Ⅰ(男子)'!C206</f>
        <v>0</v>
      </c>
      <c r="J66" s="11">
        <f>'様式Ⅰ(男子)'!J206</f>
        <v>0</v>
      </c>
      <c r="K66" s="11" t="str">
        <f>'様式Ⅰ(男子)'!N206</f>
        <v/>
      </c>
      <c r="L66" s="11">
        <f>'様式Ⅰ(男子)'!J207</f>
        <v>0</v>
      </c>
      <c r="M66" s="11" t="str">
        <f>'様式Ⅰ(男子)'!N207</f>
        <v/>
      </c>
      <c r="N66" s="11">
        <f>'様式Ⅰ(男子)'!J208</f>
        <v>0</v>
      </c>
      <c r="O66" s="11" t="str">
        <f>'様式Ⅰ(男子)'!N208</f>
        <v/>
      </c>
      <c r="P66" t="str">
        <f t="shared" si="0"/>
        <v/>
      </c>
      <c r="Q66" t="str">
        <f t="shared" si="1"/>
        <v/>
      </c>
      <c r="R66" t="str">
        <f t="shared" si="2"/>
        <v/>
      </c>
      <c r="S66" s="11"/>
    </row>
    <row r="67" spans="1:19">
      <c r="A67" s="1">
        <v>66</v>
      </c>
      <c r="B67" s="11" t="str">
        <f>'様式Ⅰ(男子)'!H209</f>
        <v>000000000</v>
      </c>
      <c r="C67" s="11" t="str">
        <f>CONCATENATE('様式Ⅰ(男子)'!D209," (",'様式Ⅰ(男子)'!F209,")")</f>
        <v xml:space="preserve"> ()</v>
      </c>
      <c r="D67" s="11" t="str">
        <f>'様式Ⅰ(男子)'!E209</f>
        <v/>
      </c>
      <c r="E67" s="11">
        <v>1</v>
      </c>
      <c r="F67" s="11">
        <f>基本情報登録!$D$8</f>
        <v>0</v>
      </c>
      <c r="G67" s="11" t="str">
        <f>基本情報登録!$D$10</f>
        <v/>
      </c>
      <c r="H67" s="11" t="e">
        <f>'様式Ⅰ(男子)'!G209</f>
        <v>#N/A</v>
      </c>
      <c r="I67" s="11">
        <f>'様式Ⅰ(男子)'!C209</f>
        <v>0</v>
      </c>
      <c r="J67" s="11">
        <f>'様式Ⅰ(男子)'!J209</f>
        <v>0</v>
      </c>
      <c r="K67" s="11" t="str">
        <f>'様式Ⅰ(男子)'!N209</f>
        <v/>
      </c>
      <c r="L67" s="11">
        <f>'様式Ⅰ(男子)'!J210</f>
        <v>0</v>
      </c>
      <c r="M67" s="11" t="str">
        <f>'様式Ⅰ(男子)'!N210</f>
        <v/>
      </c>
      <c r="N67" s="11">
        <f>'様式Ⅰ(男子)'!J211</f>
        <v>0</v>
      </c>
      <c r="O67" s="11" t="str">
        <f>'様式Ⅰ(男子)'!N211</f>
        <v/>
      </c>
      <c r="P67" t="str">
        <f t="shared" ref="P67:P130" si="3">IF(COUNTIF(J67,"*OP*")&gt;0,"OPN","")</f>
        <v/>
      </c>
      <c r="Q67" t="str">
        <f t="shared" ref="Q67:Q130" si="4">IF(COUNTIF(L67,"*OP*")&gt;0,"OPN","")</f>
        <v/>
      </c>
      <c r="R67" t="str">
        <f t="shared" ref="R67:R130" si="5">IF(COUNTIF(N67,"*OP*")&gt;0,"OPN","")</f>
        <v/>
      </c>
    </row>
    <row r="68" spans="1:19">
      <c r="A68" s="1">
        <v>67</v>
      </c>
      <c r="B68" s="11" t="str">
        <f>'様式Ⅰ(男子)'!H212</f>
        <v>000000000</v>
      </c>
      <c r="C68" s="11" t="str">
        <f>CONCATENATE('様式Ⅰ(男子)'!D212," (",'様式Ⅰ(男子)'!F212,")")</f>
        <v xml:space="preserve"> ()</v>
      </c>
      <c r="D68" s="11" t="str">
        <f>'様式Ⅰ(男子)'!E212</f>
        <v/>
      </c>
      <c r="E68" s="11">
        <v>1</v>
      </c>
      <c r="F68" s="11">
        <f>基本情報登録!$D$8</f>
        <v>0</v>
      </c>
      <c r="G68" s="11" t="str">
        <f>基本情報登録!$D$10</f>
        <v/>
      </c>
      <c r="H68" s="11" t="e">
        <f>'様式Ⅰ(男子)'!G212</f>
        <v>#N/A</v>
      </c>
      <c r="I68" s="11">
        <f>'様式Ⅰ(男子)'!C212</f>
        <v>0</v>
      </c>
      <c r="J68" s="11">
        <f>'様式Ⅰ(男子)'!J212</f>
        <v>0</v>
      </c>
      <c r="K68" s="11" t="str">
        <f>'様式Ⅰ(男子)'!N212</f>
        <v/>
      </c>
      <c r="L68" s="11">
        <f>'様式Ⅰ(男子)'!J213</f>
        <v>0</v>
      </c>
      <c r="M68" s="11" t="str">
        <f>'様式Ⅰ(男子)'!N213</f>
        <v/>
      </c>
      <c r="N68" s="11">
        <f>'様式Ⅰ(男子)'!J214</f>
        <v>0</v>
      </c>
      <c r="O68" s="11" t="str">
        <f>'様式Ⅰ(男子)'!N214</f>
        <v/>
      </c>
      <c r="P68" t="str">
        <f t="shared" si="3"/>
        <v/>
      </c>
      <c r="Q68" t="str">
        <f t="shared" si="4"/>
        <v/>
      </c>
      <c r="R68" t="str">
        <f t="shared" si="5"/>
        <v/>
      </c>
    </row>
    <row r="69" spans="1:19">
      <c r="A69" s="1">
        <v>68</v>
      </c>
      <c r="B69" s="11" t="str">
        <f>'様式Ⅰ(男子)'!H215</f>
        <v>000000000</v>
      </c>
      <c r="C69" s="11" t="str">
        <f>CONCATENATE('様式Ⅰ(男子)'!D215," (",'様式Ⅰ(男子)'!F215,")")</f>
        <v xml:space="preserve"> ()</v>
      </c>
      <c r="D69" s="11" t="str">
        <f>'様式Ⅰ(男子)'!E215</f>
        <v/>
      </c>
      <c r="E69" s="11">
        <v>1</v>
      </c>
      <c r="F69" s="11">
        <f>基本情報登録!$D$8</f>
        <v>0</v>
      </c>
      <c r="G69" s="11" t="str">
        <f>基本情報登録!$D$10</f>
        <v/>
      </c>
      <c r="H69" s="11" t="e">
        <f>'様式Ⅰ(男子)'!G215</f>
        <v>#N/A</v>
      </c>
      <c r="I69" s="11">
        <f>'様式Ⅰ(男子)'!C215</f>
        <v>0</v>
      </c>
      <c r="J69" s="11">
        <f>'様式Ⅰ(男子)'!J215</f>
        <v>0</v>
      </c>
      <c r="K69" s="11" t="str">
        <f>'様式Ⅰ(男子)'!N215</f>
        <v/>
      </c>
      <c r="L69" s="11">
        <f>'様式Ⅰ(男子)'!J216</f>
        <v>0</v>
      </c>
      <c r="M69" s="11" t="str">
        <f>'様式Ⅰ(男子)'!N216</f>
        <v/>
      </c>
      <c r="N69" s="11">
        <f>'様式Ⅰ(男子)'!J217</f>
        <v>0</v>
      </c>
      <c r="O69" s="11" t="str">
        <f>'様式Ⅰ(男子)'!N217</f>
        <v/>
      </c>
      <c r="P69" t="str">
        <f t="shared" si="3"/>
        <v/>
      </c>
      <c r="Q69" t="str">
        <f t="shared" si="4"/>
        <v/>
      </c>
      <c r="R69" t="str">
        <f t="shared" si="5"/>
        <v/>
      </c>
      <c r="S69" s="11"/>
    </row>
    <row r="70" spans="1:19">
      <c r="A70" s="1">
        <v>69</v>
      </c>
      <c r="B70" s="11" t="str">
        <f>'様式Ⅰ(男子)'!H218</f>
        <v>000000000</v>
      </c>
      <c r="C70" s="11" t="str">
        <f>CONCATENATE('様式Ⅰ(男子)'!D218," (",'様式Ⅰ(男子)'!F218,")")</f>
        <v xml:space="preserve"> ()</v>
      </c>
      <c r="D70" s="11" t="str">
        <f>'様式Ⅰ(男子)'!E218</f>
        <v/>
      </c>
      <c r="E70" s="11">
        <v>1</v>
      </c>
      <c r="F70" s="11">
        <f>基本情報登録!$D$8</f>
        <v>0</v>
      </c>
      <c r="G70" s="11" t="str">
        <f>基本情報登録!$D$10</f>
        <v/>
      </c>
      <c r="H70" s="11" t="e">
        <f>'様式Ⅰ(男子)'!G218</f>
        <v>#N/A</v>
      </c>
      <c r="I70" s="11">
        <f>'様式Ⅰ(男子)'!C218</f>
        <v>0</v>
      </c>
      <c r="J70" s="11">
        <f>'様式Ⅰ(男子)'!J218</f>
        <v>0</v>
      </c>
      <c r="K70" s="11" t="str">
        <f>'様式Ⅰ(男子)'!N218</f>
        <v/>
      </c>
      <c r="L70" s="11">
        <f>'様式Ⅰ(男子)'!J219</f>
        <v>0</v>
      </c>
      <c r="M70" s="11" t="str">
        <f>'様式Ⅰ(男子)'!N219</f>
        <v/>
      </c>
      <c r="N70" s="11">
        <f>'様式Ⅰ(男子)'!J220</f>
        <v>0</v>
      </c>
      <c r="O70" s="11" t="str">
        <f>'様式Ⅰ(男子)'!N220</f>
        <v/>
      </c>
      <c r="P70" t="str">
        <f t="shared" si="3"/>
        <v/>
      </c>
      <c r="Q70" t="str">
        <f t="shared" si="4"/>
        <v/>
      </c>
      <c r="R70" t="str">
        <f t="shared" si="5"/>
        <v/>
      </c>
    </row>
    <row r="71" spans="1:19">
      <c r="A71" s="1">
        <v>70</v>
      </c>
      <c r="B71" s="11" t="str">
        <f>'様式Ⅰ(男子)'!H221</f>
        <v>000000000</v>
      </c>
      <c r="C71" s="11" t="str">
        <f>CONCATENATE('様式Ⅰ(男子)'!D221," (",'様式Ⅰ(男子)'!F221,")")</f>
        <v xml:space="preserve"> ()</v>
      </c>
      <c r="D71" s="11" t="str">
        <f>'様式Ⅰ(男子)'!E221</f>
        <v/>
      </c>
      <c r="E71" s="11">
        <v>1</v>
      </c>
      <c r="F71" s="11">
        <f>基本情報登録!$D$8</f>
        <v>0</v>
      </c>
      <c r="G71" s="11" t="str">
        <f>基本情報登録!$D$10</f>
        <v/>
      </c>
      <c r="H71" s="11" t="e">
        <f>'様式Ⅰ(男子)'!G221</f>
        <v>#N/A</v>
      </c>
      <c r="I71" s="11">
        <f>'様式Ⅰ(男子)'!C221</f>
        <v>0</v>
      </c>
      <c r="J71" s="11">
        <f>'様式Ⅰ(男子)'!J221</f>
        <v>0</v>
      </c>
      <c r="K71" s="11" t="str">
        <f>'様式Ⅰ(男子)'!N221</f>
        <v/>
      </c>
      <c r="L71" s="11">
        <f>'様式Ⅰ(男子)'!J222</f>
        <v>0</v>
      </c>
      <c r="M71" s="11" t="str">
        <f>'様式Ⅰ(男子)'!N222</f>
        <v/>
      </c>
      <c r="N71" s="11">
        <f>'様式Ⅰ(男子)'!J223</f>
        <v>0</v>
      </c>
      <c r="O71" s="11" t="str">
        <f>'様式Ⅰ(男子)'!N223</f>
        <v/>
      </c>
      <c r="P71" t="str">
        <f t="shared" si="3"/>
        <v/>
      </c>
      <c r="Q71" t="str">
        <f t="shared" si="4"/>
        <v/>
      </c>
      <c r="R71" t="str">
        <f t="shared" si="5"/>
        <v/>
      </c>
    </row>
    <row r="72" spans="1:19">
      <c r="A72" s="1">
        <v>71</v>
      </c>
      <c r="B72" s="11" t="str">
        <f>'様式Ⅰ(男子)'!H224</f>
        <v>000000000</v>
      </c>
      <c r="C72" s="11" t="str">
        <f>CONCATENATE('様式Ⅰ(男子)'!D224," (",'様式Ⅰ(男子)'!F224,")")</f>
        <v xml:space="preserve"> ()</v>
      </c>
      <c r="D72" s="11" t="str">
        <f>'様式Ⅰ(男子)'!E224</f>
        <v/>
      </c>
      <c r="E72" s="11">
        <v>1</v>
      </c>
      <c r="F72" s="11">
        <f>基本情報登録!$D$8</f>
        <v>0</v>
      </c>
      <c r="G72" s="11" t="str">
        <f>基本情報登録!$D$10</f>
        <v/>
      </c>
      <c r="H72" s="11" t="e">
        <f>'様式Ⅰ(男子)'!G224</f>
        <v>#N/A</v>
      </c>
      <c r="I72" s="11">
        <f>'様式Ⅰ(男子)'!C224</f>
        <v>0</v>
      </c>
      <c r="J72" s="11">
        <f>'様式Ⅰ(男子)'!J224</f>
        <v>0</v>
      </c>
      <c r="K72" s="11" t="str">
        <f>'様式Ⅰ(男子)'!N224</f>
        <v/>
      </c>
      <c r="L72" s="11">
        <f>'様式Ⅰ(男子)'!J225</f>
        <v>0</v>
      </c>
      <c r="M72" s="11" t="str">
        <f>'様式Ⅰ(男子)'!N225</f>
        <v/>
      </c>
      <c r="N72" s="11">
        <f>'様式Ⅰ(男子)'!J226</f>
        <v>0</v>
      </c>
      <c r="O72" s="11" t="str">
        <f>'様式Ⅰ(男子)'!N226</f>
        <v/>
      </c>
      <c r="P72" t="str">
        <f t="shared" si="3"/>
        <v/>
      </c>
      <c r="Q72" t="str">
        <f t="shared" si="4"/>
        <v/>
      </c>
      <c r="R72" t="str">
        <f t="shared" si="5"/>
        <v/>
      </c>
    </row>
    <row r="73" spans="1:19">
      <c r="A73" s="1">
        <v>72</v>
      </c>
      <c r="B73" s="11" t="str">
        <f>'様式Ⅰ(男子)'!H227</f>
        <v>000000000</v>
      </c>
      <c r="C73" s="11" t="str">
        <f>CONCATENATE('様式Ⅰ(男子)'!D227," (",'様式Ⅰ(男子)'!F227,")")</f>
        <v xml:space="preserve"> ()</v>
      </c>
      <c r="D73" s="11" t="str">
        <f>'様式Ⅰ(男子)'!E227</f>
        <v/>
      </c>
      <c r="E73" s="11">
        <v>1</v>
      </c>
      <c r="F73" s="11">
        <f>基本情報登録!$D$8</f>
        <v>0</v>
      </c>
      <c r="G73" s="11" t="str">
        <f>基本情報登録!$D$10</f>
        <v/>
      </c>
      <c r="H73" s="11" t="e">
        <f>'様式Ⅰ(男子)'!G227</f>
        <v>#N/A</v>
      </c>
      <c r="I73" s="11">
        <f>'様式Ⅰ(男子)'!C227</f>
        <v>0</v>
      </c>
      <c r="J73" s="11">
        <f>'様式Ⅰ(男子)'!J227</f>
        <v>0</v>
      </c>
      <c r="K73" s="11" t="str">
        <f>'様式Ⅰ(男子)'!N227</f>
        <v/>
      </c>
      <c r="L73" s="11">
        <f>'様式Ⅰ(男子)'!J228</f>
        <v>0</v>
      </c>
      <c r="M73" s="11" t="str">
        <f>'様式Ⅰ(男子)'!N228</f>
        <v/>
      </c>
      <c r="N73" s="11">
        <f>'様式Ⅰ(男子)'!J229</f>
        <v>0</v>
      </c>
      <c r="O73" s="11" t="str">
        <f>'様式Ⅰ(男子)'!N229</f>
        <v/>
      </c>
      <c r="P73" t="str">
        <f t="shared" si="3"/>
        <v/>
      </c>
      <c r="Q73" t="str">
        <f t="shared" si="4"/>
        <v/>
      </c>
      <c r="R73" t="str">
        <f t="shared" si="5"/>
        <v/>
      </c>
    </row>
    <row r="74" spans="1:19">
      <c r="A74" s="1">
        <v>73</v>
      </c>
      <c r="B74" s="11" t="str">
        <f>'様式Ⅰ(男子)'!H230</f>
        <v>000000000</v>
      </c>
      <c r="C74" s="11" t="str">
        <f>CONCATENATE('様式Ⅰ(男子)'!D230," (",'様式Ⅰ(男子)'!F230,")")</f>
        <v xml:space="preserve"> ()</v>
      </c>
      <c r="D74" s="11" t="str">
        <f>'様式Ⅰ(男子)'!E230</f>
        <v/>
      </c>
      <c r="E74" s="11">
        <v>1</v>
      </c>
      <c r="F74" s="11">
        <f>基本情報登録!$D$8</f>
        <v>0</v>
      </c>
      <c r="G74" s="11" t="str">
        <f>基本情報登録!$D$10</f>
        <v/>
      </c>
      <c r="H74" s="11" t="e">
        <f>'様式Ⅰ(男子)'!G230</f>
        <v>#N/A</v>
      </c>
      <c r="I74" s="11">
        <f>'様式Ⅰ(男子)'!C230</f>
        <v>0</v>
      </c>
      <c r="J74" s="11">
        <f>'様式Ⅰ(男子)'!J230</f>
        <v>0</v>
      </c>
      <c r="K74" s="11" t="str">
        <f>'様式Ⅰ(男子)'!N230</f>
        <v/>
      </c>
      <c r="L74" s="11">
        <f>'様式Ⅰ(男子)'!J231</f>
        <v>0</v>
      </c>
      <c r="M74" s="11" t="str">
        <f>'様式Ⅰ(男子)'!N231</f>
        <v/>
      </c>
      <c r="N74" s="11">
        <f>'様式Ⅰ(男子)'!J232</f>
        <v>0</v>
      </c>
      <c r="O74" s="11" t="str">
        <f>'様式Ⅰ(男子)'!N232</f>
        <v/>
      </c>
      <c r="P74" t="str">
        <f t="shared" si="3"/>
        <v/>
      </c>
      <c r="Q74" t="str">
        <f t="shared" si="4"/>
        <v/>
      </c>
      <c r="R74" t="str">
        <f t="shared" si="5"/>
        <v/>
      </c>
    </row>
    <row r="75" spans="1:19">
      <c r="A75" s="1">
        <v>74</v>
      </c>
      <c r="B75" s="11" t="str">
        <f>'様式Ⅰ(男子)'!H233</f>
        <v>000000000</v>
      </c>
      <c r="C75" s="11" t="str">
        <f>CONCATENATE('様式Ⅰ(男子)'!D233," (",'様式Ⅰ(男子)'!F233,")")</f>
        <v xml:space="preserve"> ()</v>
      </c>
      <c r="D75" s="11" t="str">
        <f>'様式Ⅰ(男子)'!E233</f>
        <v/>
      </c>
      <c r="E75" s="11">
        <v>1</v>
      </c>
      <c r="F75" s="11">
        <f>基本情報登録!$D$8</f>
        <v>0</v>
      </c>
      <c r="G75" s="11" t="str">
        <f>基本情報登録!$D$10</f>
        <v/>
      </c>
      <c r="H75" s="11" t="e">
        <f>'様式Ⅰ(男子)'!G233</f>
        <v>#N/A</v>
      </c>
      <c r="I75" s="11">
        <f>'様式Ⅰ(男子)'!C233</f>
        <v>0</v>
      </c>
      <c r="J75" s="11">
        <f>'様式Ⅰ(男子)'!J233</f>
        <v>0</v>
      </c>
      <c r="K75" s="11" t="str">
        <f>'様式Ⅰ(男子)'!N233</f>
        <v/>
      </c>
      <c r="L75" s="11">
        <f>'様式Ⅰ(男子)'!J234</f>
        <v>0</v>
      </c>
      <c r="M75" s="11" t="str">
        <f>'様式Ⅰ(男子)'!N234</f>
        <v/>
      </c>
      <c r="N75" s="11">
        <f>'様式Ⅰ(男子)'!J235</f>
        <v>0</v>
      </c>
      <c r="O75" s="11" t="str">
        <f>'様式Ⅰ(男子)'!N235</f>
        <v/>
      </c>
      <c r="P75" t="str">
        <f t="shared" si="3"/>
        <v/>
      </c>
      <c r="Q75" t="str">
        <f t="shared" si="4"/>
        <v/>
      </c>
      <c r="R75" t="str">
        <f t="shared" si="5"/>
        <v/>
      </c>
    </row>
    <row r="76" spans="1:19">
      <c r="A76" s="1">
        <v>75</v>
      </c>
      <c r="B76" s="11" t="str">
        <f>'様式Ⅰ(男子)'!H236</f>
        <v>000000000</v>
      </c>
      <c r="C76" s="11" t="str">
        <f>CONCATENATE('様式Ⅰ(男子)'!D236," (",'様式Ⅰ(男子)'!F236,")")</f>
        <v xml:space="preserve"> ()</v>
      </c>
      <c r="D76" s="11" t="str">
        <f>'様式Ⅰ(男子)'!E236</f>
        <v/>
      </c>
      <c r="E76" s="11">
        <v>1</v>
      </c>
      <c r="F76" s="11">
        <f>基本情報登録!$D$8</f>
        <v>0</v>
      </c>
      <c r="G76" s="11" t="str">
        <f>基本情報登録!$D$10</f>
        <v/>
      </c>
      <c r="H76" s="11" t="e">
        <f>'様式Ⅰ(男子)'!G236</f>
        <v>#N/A</v>
      </c>
      <c r="I76" s="11">
        <f>'様式Ⅰ(男子)'!C236</f>
        <v>0</v>
      </c>
      <c r="J76" s="11">
        <f>'様式Ⅰ(男子)'!J236</f>
        <v>0</v>
      </c>
      <c r="K76" s="11" t="str">
        <f>'様式Ⅰ(男子)'!N236</f>
        <v/>
      </c>
      <c r="L76" s="11">
        <f>'様式Ⅰ(男子)'!J237</f>
        <v>0</v>
      </c>
      <c r="M76" s="11" t="str">
        <f>'様式Ⅰ(男子)'!N237</f>
        <v/>
      </c>
      <c r="N76" s="11">
        <f>'様式Ⅰ(男子)'!J238</f>
        <v>0</v>
      </c>
      <c r="O76" s="11" t="str">
        <f>'様式Ⅰ(男子)'!N238</f>
        <v/>
      </c>
      <c r="P76" t="str">
        <f t="shared" si="3"/>
        <v/>
      </c>
      <c r="Q76" t="str">
        <f t="shared" si="4"/>
        <v/>
      </c>
      <c r="R76" t="str">
        <f t="shared" si="5"/>
        <v/>
      </c>
    </row>
    <row r="77" spans="1:19">
      <c r="A77" s="1">
        <v>76</v>
      </c>
      <c r="B77" s="11" t="str">
        <f>'様式Ⅰ(男子)'!H239</f>
        <v>000000000</v>
      </c>
      <c r="C77" s="11" t="str">
        <f>CONCATENATE('様式Ⅰ(男子)'!D239," (",'様式Ⅰ(男子)'!F239,")")</f>
        <v xml:space="preserve"> ()</v>
      </c>
      <c r="D77" s="11" t="str">
        <f>'様式Ⅰ(男子)'!E239</f>
        <v/>
      </c>
      <c r="E77" s="11">
        <v>1</v>
      </c>
      <c r="F77" s="11">
        <f>基本情報登録!$D$8</f>
        <v>0</v>
      </c>
      <c r="G77" s="11" t="str">
        <f>基本情報登録!$D$10</f>
        <v/>
      </c>
      <c r="H77" s="11" t="e">
        <f>'様式Ⅰ(男子)'!G239</f>
        <v>#N/A</v>
      </c>
      <c r="I77" s="11">
        <f>'様式Ⅰ(男子)'!C239</f>
        <v>0</v>
      </c>
      <c r="J77" s="11">
        <f>'様式Ⅰ(男子)'!J239</f>
        <v>0</v>
      </c>
      <c r="K77" s="11" t="str">
        <f>'様式Ⅰ(男子)'!N239</f>
        <v/>
      </c>
      <c r="L77" s="11">
        <f>'様式Ⅰ(男子)'!J240</f>
        <v>0</v>
      </c>
      <c r="M77" s="11" t="str">
        <f>'様式Ⅰ(男子)'!N240</f>
        <v/>
      </c>
      <c r="N77" s="11">
        <f>'様式Ⅰ(男子)'!J241</f>
        <v>0</v>
      </c>
      <c r="O77" s="11" t="str">
        <f>'様式Ⅰ(男子)'!N241</f>
        <v/>
      </c>
      <c r="P77" t="str">
        <f t="shared" si="3"/>
        <v/>
      </c>
      <c r="Q77" t="str">
        <f t="shared" si="4"/>
        <v/>
      </c>
      <c r="R77" t="str">
        <f t="shared" si="5"/>
        <v/>
      </c>
    </row>
    <row r="78" spans="1:19">
      <c r="A78" s="1">
        <v>77</v>
      </c>
      <c r="B78" s="11" t="str">
        <f>'様式Ⅰ(男子)'!H242</f>
        <v>000000000</v>
      </c>
      <c r="C78" s="11" t="str">
        <f>CONCATENATE('様式Ⅰ(男子)'!D242," (",'様式Ⅰ(男子)'!F242,")")</f>
        <v xml:space="preserve"> ()</v>
      </c>
      <c r="D78" s="11" t="str">
        <f>'様式Ⅰ(男子)'!E242</f>
        <v/>
      </c>
      <c r="E78" s="11">
        <v>1</v>
      </c>
      <c r="F78" s="11">
        <f>基本情報登録!$D$8</f>
        <v>0</v>
      </c>
      <c r="G78" s="11" t="str">
        <f>基本情報登録!$D$10</f>
        <v/>
      </c>
      <c r="H78" s="11" t="e">
        <f>'様式Ⅰ(男子)'!G242</f>
        <v>#N/A</v>
      </c>
      <c r="I78" s="11">
        <f>'様式Ⅰ(男子)'!C242</f>
        <v>0</v>
      </c>
      <c r="J78" s="11">
        <f>'様式Ⅰ(男子)'!J242</f>
        <v>0</v>
      </c>
      <c r="K78" s="11" t="str">
        <f>'様式Ⅰ(男子)'!N242</f>
        <v/>
      </c>
      <c r="L78" s="11">
        <f>'様式Ⅰ(男子)'!J243</f>
        <v>0</v>
      </c>
      <c r="M78" s="11" t="str">
        <f>'様式Ⅰ(男子)'!N243</f>
        <v/>
      </c>
      <c r="N78" s="11">
        <f>'様式Ⅰ(男子)'!J244</f>
        <v>0</v>
      </c>
      <c r="O78" s="11" t="str">
        <f>'様式Ⅰ(男子)'!N244</f>
        <v/>
      </c>
      <c r="P78" t="str">
        <f t="shared" si="3"/>
        <v/>
      </c>
      <c r="Q78" t="str">
        <f t="shared" si="4"/>
        <v/>
      </c>
      <c r="R78" t="str">
        <f t="shared" si="5"/>
        <v/>
      </c>
    </row>
    <row r="79" spans="1:19">
      <c r="A79" s="1">
        <v>78</v>
      </c>
      <c r="B79" s="11" t="str">
        <f>'様式Ⅰ(男子)'!H245</f>
        <v>000000000</v>
      </c>
      <c r="C79" s="11" t="str">
        <f>CONCATENATE('様式Ⅰ(男子)'!D245," (",'様式Ⅰ(男子)'!F245,")")</f>
        <v xml:space="preserve"> ()</v>
      </c>
      <c r="D79" s="11" t="str">
        <f>'様式Ⅰ(男子)'!E245</f>
        <v/>
      </c>
      <c r="E79" s="11">
        <v>1</v>
      </c>
      <c r="F79" s="11">
        <f>基本情報登録!$D$8</f>
        <v>0</v>
      </c>
      <c r="G79" s="11" t="str">
        <f>基本情報登録!$D$10</f>
        <v/>
      </c>
      <c r="H79" s="11" t="e">
        <f>'様式Ⅰ(男子)'!G245</f>
        <v>#N/A</v>
      </c>
      <c r="I79" s="11">
        <f>'様式Ⅰ(男子)'!C245</f>
        <v>0</v>
      </c>
      <c r="J79" s="11">
        <f>'様式Ⅰ(男子)'!J245</f>
        <v>0</v>
      </c>
      <c r="K79" s="11" t="str">
        <f>'様式Ⅰ(男子)'!N245</f>
        <v/>
      </c>
      <c r="L79" s="11">
        <f>'様式Ⅰ(男子)'!J246</f>
        <v>0</v>
      </c>
      <c r="M79" s="11" t="str">
        <f>'様式Ⅰ(男子)'!N246</f>
        <v/>
      </c>
      <c r="N79" s="11">
        <f>'様式Ⅰ(男子)'!J247</f>
        <v>0</v>
      </c>
      <c r="O79" s="11" t="str">
        <f>'様式Ⅰ(男子)'!N247</f>
        <v/>
      </c>
      <c r="P79" t="str">
        <f t="shared" si="3"/>
        <v/>
      </c>
      <c r="Q79" t="str">
        <f t="shared" si="4"/>
        <v/>
      </c>
      <c r="R79" t="str">
        <f t="shared" si="5"/>
        <v/>
      </c>
    </row>
    <row r="80" spans="1:19">
      <c r="A80" s="1">
        <v>79</v>
      </c>
      <c r="B80" s="11" t="str">
        <f>'様式Ⅰ(男子)'!H248</f>
        <v>000000000</v>
      </c>
      <c r="C80" s="11" t="str">
        <f>CONCATENATE('様式Ⅰ(男子)'!D248," (",'様式Ⅰ(男子)'!F248,")")</f>
        <v xml:space="preserve"> ()</v>
      </c>
      <c r="D80" s="11" t="str">
        <f>'様式Ⅰ(男子)'!E248</f>
        <v/>
      </c>
      <c r="E80" s="11">
        <v>1</v>
      </c>
      <c r="F80" s="11">
        <f>基本情報登録!$D$8</f>
        <v>0</v>
      </c>
      <c r="G80" s="11" t="str">
        <f>基本情報登録!$D$10</f>
        <v/>
      </c>
      <c r="H80" s="11" t="e">
        <f>'様式Ⅰ(男子)'!G248</f>
        <v>#N/A</v>
      </c>
      <c r="I80" s="11">
        <f>'様式Ⅰ(男子)'!C248</f>
        <v>0</v>
      </c>
      <c r="J80" s="11">
        <f>'様式Ⅰ(男子)'!J248</f>
        <v>0</v>
      </c>
      <c r="K80" s="11" t="str">
        <f>'様式Ⅰ(男子)'!N248</f>
        <v/>
      </c>
      <c r="L80" s="11">
        <f>'様式Ⅰ(男子)'!J249</f>
        <v>0</v>
      </c>
      <c r="M80" s="11" t="str">
        <f>'様式Ⅰ(男子)'!N249</f>
        <v/>
      </c>
      <c r="N80" s="11">
        <f>'様式Ⅰ(男子)'!J250</f>
        <v>0</v>
      </c>
      <c r="O80" s="11" t="str">
        <f>'様式Ⅰ(男子)'!N250</f>
        <v/>
      </c>
      <c r="P80" t="str">
        <f t="shared" si="3"/>
        <v/>
      </c>
      <c r="Q80" t="str">
        <f t="shared" si="4"/>
        <v/>
      </c>
      <c r="R80" t="str">
        <f t="shared" si="5"/>
        <v/>
      </c>
    </row>
    <row r="81" spans="1:18">
      <c r="A81" s="1">
        <v>80</v>
      </c>
      <c r="B81" s="11" t="str">
        <f>'様式Ⅰ(男子)'!H251</f>
        <v>000000000</v>
      </c>
      <c r="C81" s="11" t="str">
        <f>CONCATENATE('様式Ⅰ(男子)'!D251," (",'様式Ⅰ(男子)'!F251,")")</f>
        <v xml:space="preserve"> ()</v>
      </c>
      <c r="D81" s="11" t="str">
        <f>'様式Ⅰ(男子)'!E251</f>
        <v/>
      </c>
      <c r="E81" s="11">
        <v>1</v>
      </c>
      <c r="F81" s="11">
        <f>基本情報登録!$D$8</f>
        <v>0</v>
      </c>
      <c r="G81" s="11" t="str">
        <f>基本情報登録!$D$10</f>
        <v/>
      </c>
      <c r="H81" s="11" t="e">
        <f>'様式Ⅰ(男子)'!G251</f>
        <v>#N/A</v>
      </c>
      <c r="I81" s="11">
        <f>'様式Ⅰ(男子)'!C251</f>
        <v>0</v>
      </c>
      <c r="J81" s="11">
        <f>'様式Ⅰ(男子)'!J251</f>
        <v>0</v>
      </c>
      <c r="K81" s="11" t="str">
        <f>'様式Ⅰ(男子)'!N251</f>
        <v/>
      </c>
      <c r="L81" s="11">
        <f>'様式Ⅰ(男子)'!J252</f>
        <v>0</v>
      </c>
      <c r="M81" s="11" t="str">
        <f>'様式Ⅰ(男子)'!N252</f>
        <v/>
      </c>
      <c r="N81" s="11">
        <f>'様式Ⅰ(男子)'!J253</f>
        <v>0</v>
      </c>
      <c r="O81" s="11" t="str">
        <f>'様式Ⅰ(男子)'!N253</f>
        <v/>
      </c>
      <c r="P81" t="str">
        <f t="shared" si="3"/>
        <v/>
      </c>
      <c r="Q81" t="str">
        <f t="shared" si="4"/>
        <v/>
      </c>
      <c r="R81" t="str">
        <f t="shared" si="5"/>
        <v/>
      </c>
    </row>
    <row r="82" spans="1:18">
      <c r="A82" s="1">
        <v>81</v>
      </c>
      <c r="B82" s="11" t="str">
        <f>'様式Ⅰ(男子)'!H254</f>
        <v>000000000</v>
      </c>
      <c r="C82" s="11" t="str">
        <f>CONCATENATE('様式Ⅰ(男子)'!D254," (",'様式Ⅰ(男子)'!F254,")")</f>
        <v xml:space="preserve"> ()</v>
      </c>
      <c r="D82" s="11" t="str">
        <f>'様式Ⅰ(男子)'!E254</f>
        <v/>
      </c>
      <c r="E82" s="11">
        <v>1</v>
      </c>
      <c r="F82" s="11">
        <f>基本情報登録!$D$8</f>
        <v>0</v>
      </c>
      <c r="G82" s="11" t="str">
        <f>基本情報登録!$D$10</f>
        <v/>
      </c>
      <c r="H82" s="11" t="e">
        <f>'様式Ⅰ(男子)'!G254</f>
        <v>#N/A</v>
      </c>
      <c r="I82" s="11">
        <f>'様式Ⅰ(男子)'!C254</f>
        <v>0</v>
      </c>
      <c r="J82" s="11">
        <f>'様式Ⅰ(男子)'!J254</f>
        <v>0</v>
      </c>
      <c r="K82" s="11" t="str">
        <f>'様式Ⅰ(男子)'!N254</f>
        <v/>
      </c>
      <c r="L82" s="11">
        <f>'様式Ⅰ(男子)'!J255</f>
        <v>0</v>
      </c>
      <c r="M82" s="11" t="str">
        <f>'様式Ⅰ(男子)'!N255</f>
        <v/>
      </c>
      <c r="N82" s="11">
        <f>'様式Ⅰ(男子)'!J256</f>
        <v>0</v>
      </c>
      <c r="O82" s="11" t="str">
        <f>'様式Ⅰ(男子)'!N256</f>
        <v/>
      </c>
      <c r="P82" t="str">
        <f t="shared" si="3"/>
        <v/>
      </c>
      <c r="Q82" t="str">
        <f t="shared" si="4"/>
        <v/>
      </c>
      <c r="R82" t="str">
        <f t="shared" si="5"/>
        <v/>
      </c>
    </row>
    <row r="83" spans="1:18">
      <c r="A83" s="1">
        <v>82</v>
      </c>
      <c r="B83" s="11" t="str">
        <f>'様式Ⅰ(男子)'!H257</f>
        <v>000000000</v>
      </c>
      <c r="C83" s="11" t="str">
        <f>CONCATENATE('様式Ⅰ(男子)'!D257," (",'様式Ⅰ(男子)'!F257,")")</f>
        <v xml:space="preserve"> ()</v>
      </c>
      <c r="D83" s="11" t="str">
        <f>'様式Ⅰ(男子)'!E257</f>
        <v/>
      </c>
      <c r="E83" s="11">
        <v>1</v>
      </c>
      <c r="F83" s="11">
        <f>基本情報登録!$D$8</f>
        <v>0</v>
      </c>
      <c r="G83" s="11" t="str">
        <f>基本情報登録!$D$10</f>
        <v/>
      </c>
      <c r="H83" s="11" t="e">
        <f>'様式Ⅰ(男子)'!G257</f>
        <v>#N/A</v>
      </c>
      <c r="I83" s="11">
        <f>'様式Ⅰ(男子)'!C257</f>
        <v>0</v>
      </c>
      <c r="J83" s="11">
        <f>'様式Ⅰ(男子)'!J257</f>
        <v>0</v>
      </c>
      <c r="K83" s="11" t="str">
        <f>'様式Ⅰ(男子)'!N257</f>
        <v/>
      </c>
      <c r="L83" s="11">
        <f>'様式Ⅰ(男子)'!J258</f>
        <v>0</v>
      </c>
      <c r="M83" s="11" t="str">
        <f>'様式Ⅰ(男子)'!N258</f>
        <v/>
      </c>
      <c r="N83" s="11">
        <f>'様式Ⅰ(男子)'!J259</f>
        <v>0</v>
      </c>
      <c r="O83" s="11" t="str">
        <f>'様式Ⅰ(男子)'!N259</f>
        <v/>
      </c>
      <c r="P83" t="str">
        <f t="shared" si="3"/>
        <v/>
      </c>
      <c r="Q83" t="str">
        <f t="shared" si="4"/>
        <v/>
      </c>
      <c r="R83" t="str">
        <f t="shared" si="5"/>
        <v/>
      </c>
    </row>
    <row r="84" spans="1:18">
      <c r="A84" s="1">
        <v>83</v>
      </c>
      <c r="B84" s="11" t="str">
        <f>'様式Ⅰ(男子)'!H260</f>
        <v>000000000</v>
      </c>
      <c r="C84" s="11" t="str">
        <f>CONCATENATE('様式Ⅰ(男子)'!D260," (",'様式Ⅰ(男子)'!F260,")")</f>
        <v xml:space="preserve"> ()</v>
      </c>
      <c r="D84" s="11" t="str">
        <f>'様式Ⅰ(男子)'!E260</f>
        <v/>
      </c>
      <c r="E84" s="11">
        <v>1</v>
      </c>
      <c r="F84" s="11">
        <f>基本情報登録!$D$8</f>
        <v>0</v>
      </c>
      <c r="G84" s="11" t="str">
        <f>基本情報登録!$D$10</f>
        <v/>
      </c>
      <c r="H84" s="11" t="e">
        <f>'様式Ⅰ(男子)'!G260</f>
        <v>#N/A</v>
      </c>
      <c r="I84" s="11">
        <f>'様式Ⅰ(男子)'!C260</f>
        <v>0</v>
      </c>
      <c r="J84" s="11">
        <f>'様式Ⅰ(男子)'!J260</f>
        <v>0</v>
      </c>
      <c r="K84" s="11" t="str">
        <f>'様式Ⅰ(男子)'!N260</f>
        <v/>
      </c>
      <c r="L84" s="11">
        <f>'様式Ⅰ(男子)'!J261</f>
        <v>0</v>
      </c>
      <c r="M84" s="11" t="str">
        <f>'様式Ⅰ(男子)'!N261</f>
        <v/>
      </c>
      <c r="N84" s="11">
        <f>'様式Ⅰ(男子)'!J262</f>
        <v>0</v>
      </c>
      <c r="O84" s="11" t="str">
        <f>'様式Ⅰ(男子)'!N262</f>
        <v/>
      </c>
      <c r="P84" t="str">
        <f t="shared" si="3"/>
        <v/>
      </c>
      <c r="Q84" t="str">
        <f t="shared" si="4"/>
        <v/>
      </c>
      <c r="R84" t="str">
        <f t="shared" si="5"/>
        <v/>
      </c>
    </row>
    <row r="85" spans="1:18">
      <c r="A85" s="1">
        <v>84</v>
      </c>
      <c r="B85" s="11" t="str">
        <f>'様式Ⅰ(男子)'!H263</f>
        <v>000000000</v>
      </c>
      <c r="C85" s="11" t="str">
        <f>CONCATENATE('様式Ⅰ(男子)'!D263," (",'様式Ⅰ(男子)'!F263,")")</f>
        <v xml:space="preserve"> ()</v>
      </c>
      <c r="D85" s="11" t="str">
        <f>'様式Ⅰ(男子)'!E263</f>
        <v/>
      </c>
      <c r="E85" s="11">
        <v>1</v>
      </c>
      <c r="F85" s="11">
        <f>基本情報登録!$D$8</f>
        <v>0</v>
      </c>
      <c r="G85" s="11" t="str">
        <f>基本情報登録!$D$10</f>
        <v/>
      </c>
      <c r="H85" s="11" t="e">
        <f>'様式Ⅰ(男子)'!G263</f>
        <v>#N/A</v>
      </c>
      <c r="I85" s="11">
        <f>'様式Ⅰ(男子)'!C263</f>
        <v>0</v>
      </c>
      <c r="J85" s="11">
        <f>'様式Ⅰ(男子)'!J263</f>
        <v>0</v>
      </c>
      <c r="K85" s="11" t="str">
        <f>'様式Ⅰ(男子)'!N263</f>
        <v/>
      </c>
      <c r="L85" s="11">
        <f>'様式Ⅰ(男子)'!J264</f>
        <v>0</v>
      </c>
      <c r="M85" s="11" t="str">
        <f>'様式Ⅰ(男子)'!N264</f>
        <v/>
      </c>
      <c r="N85" s="11">
        <f>'様式Ⅰ(男子)'!J265</f>
        <v>0</v>
      </c>
      <c r="O85" s="11" t="str">
        <f>'様式Ⅰ(男子)'!N265</f>
        <v/>
      </c>
      <c r="P85" t="str">
        <f t="shared" si="3"/>
        <v/>
      </c>
      <c r="Q85" t="str">
        <f t="shared" si="4"/>
        <v/>
      </c>
      <c r="R85" t="str">
        <f t="shared" si="5"/>
        <v/>
      </c>
    </row>
    <row r="86" spans="1:18">
      <c r="A86" s="1">
        <v>85</v>
      </c>
      <c r="B86" s="11" t="str">
        <f>'様式Ⅰ(男子)'!H266</f>
        <v>000000000</v>
      </c>
      <c r="C86" s="11" t="str">
        <f>CONCATENATE('様式Ⅰ(男子)'!D266," (",'様式Ⅰ(男子)'!F266,")")</f>
        <v xml:space="preserve"> ()</v>
      </c>
      <c r="D86" s="11" t="str">
        <f>'様式Ⅰ(男子)'!E266</f>
        <v/>
      </c>
      <c r="E86" s="11">
        <v>1</v>
      </c>
      <c r="F86" s="11">
        <f>基本情報登録!$D$8</f>
        <v>0</v>
      </c>
      <c r="G86" s="11" t="str">
        <f>基本情報登録!$D$10</f>
        <v/>
      </c>
      <c r="H86" s="11" t="e">
        <f>'様式Ⅰ(男子)'!G266</f>
        <v>#N/A</v>
      </c>
      <c r="I86" s="11">
        <f>'様式Ⅰ(男子)'!C266</f>
        <v>0</v>
      </c>
      <c r="J86" s="11">
        <f>'様式Ⅰ(男子)'!J266</f>
        <v>0</v>
      </c>
      <c r="K86" s="11" t="str">
        <f>'様式Ⅰ(男子)'!N266</f>
        <v/>
      </c>
      <c r="L86" s="11">
        <f>'様式Ⅰ(男子)'!J267</f>
        <v>0</v>
      </c>
      <c r="M86" s="11" t="str">
        <f>'様式Ⅰ(男子)'!N267</f>
        <v/>
      </c>
      <c r="N86" s="11">
        <f>'様式Ⅰ(男子)'!J268</f>
        <v>0</v>
      </c>
      <c r="O86" s="11" t="str">
        <f>'様式Ⅰ(男子)'!N268</f>
        <v/>
      </c>
      <c r="P86" t="str">
        <f t="shared" si="3"/>
        <v/>
      </c>
      <c r="Q86" t="str">
        <f t="shared" si="4"/>
        <v/>
      </c>
      <c r="R86" t="str">
        <f t="shared" si="5"/>
        <v/>
      </c>
    </row>
    <row r="87" spans="1:18">
      <c r="A87" s="1">
        <v>86</v>
      </c>
      <c r="B87" s="11" t="str">
        <f>'様式Ⅰ(男子)'!H269</f>
        <v>000000000</v>
      </c>
      <c r="C87" s="11" t="str">
        <f>CONCATENATE('様式Ⅰ(男子)'!D269," (",'様式Ⅰ(男子)'!F269,")")</f>
        <v xml:space="preserve"> ()</v>
      </c>
      <c r="D87" s="11" t="str">
        <f>'様式Ⅰ(男子)'!E269</f>
        <v/>
      </c>
      <c r="E87" s="11">
        <v>1</v>
      </c>
      <c r="F87" s="11">
        <f>基本情報登録!$D$8</f>
        <v>0</v>
      </c>
      <c r="G87" s="11" t="str">
        <f>基本情報登録!$D$10</f>
        <v/>
      </c>
      <c r="H87" s="11" t="e">
        <f>'様式Ⅰ(男子)'!G269</f>
        <v>#N/A</v>
      </c>
      <c r="I87" s="11">
        <f>'様式Ⅰ(男子)'!C269</f>
        <v>0</v>
      </c>
      <c r="J87" s="11">
        <f>'様式Ⅰ(男子)'!J269</f>
        <v>0</v>
      </c>
      <c r="K87" s="11" t="str">
        <f>'様式Ⅰ(男子)'!N269</f>
        <v/>
      </c>
      <c r="L87" s="11">
        <f>'様式Ⅰ(男子)'!J270</f>
        <v>0</v>
      </c>
      <c r="M87" s="11" t="str">
        <f>'様式Ⅰ(男子)'!N270</f>
        <v/>
      </c>
      <c r="N87" s="11">
        <f>'様式Ⅰ(男子)'!J271</f>
        <v>0</v>
      </c>
      <c r="O87" s="11" t="str">
        <f>'様式Ⅰ(男子)'!N271</f>
        <v/>
      </c>
      <c r="P87" t="str">
        <f t="shared" si="3"/>
        <v/>
      </c>
      <c r="Q87" t="str">
        <f t="shared" si="4"/>
        <v/>
      </c>
      <c r="R87" t="str">
        <f t="shared" si="5"/>
        <v/>
      </c>
    </row>
    <row r="88" spans="1:18">
      <c r="A88" s="1">
        <v>87</v>
      </c>
      <c r="B88" s="11" t="str">
        <f>'様式Ⅰ(男子)'!H272</f>
        <v>000000000</v>
      </c>
      <c r="C88" s="11" t="str">
        <f>CONCATENATE('様式Ⅰ(男子)'!D272," (",'様式Ⅰ(男子)'!F272,")")</f>
        <v xml:space="preserve"> ()</v>
      </c>
      <c r="D88" s="11" t="str">
        <f>'様式Ⅰ(男子)'!E272</f>
        <v/>
      </c>
      <c r="E88" s="11">
        <v>1</v>
      </c>
      <c r="F88" s="11">
        <f>基本情報登録!$D$8</f>
        <v>0</v>
      </c>
      <c r="G88" s="11" t="str">
        <f>基本情報登録!$D$10</f>
        <v/>
      </c>
      <c r="H88" s="11" t="e">
        <f>'様式Ⅰ(男子)'!G272</f>
        <v>#N/A</v>
      </c>
      <c r="I88" s="11">
        <f>'様式Ⅰ(男子)'!C272</f>
        <v>0</v>
      </c>
      <c r="J88" s="11">
        <f>'様式Ⅰ(男子)'!J272</f>
        <v>0</v>
      </c>
      <c r="K88" s="11" t="str">
        <f>'様式Ⅰ(男子)'!N272</f>
        <v/>
      </c>
      <c r="L88" s="11">
        <f>'様式Ⅰ(男子)'!J273</f>
        <v>0</v>
      </c>
      <c r="M88" s="11" t="str">
        <f>'様式Ⅰ(男子)'!N273</f>
        <v/>
      </c>
      <c r="N88" s="11">
        <f>'様式Ⅰ(男子)'!J274</f>
        <v>0</v>
      </c>
      <c r="O88" s="11" t="str">
        <f>'様式Ⅰ(男子)'!N274</f>
        <v/>
      </c>
      <c r="P88" t="str">
        <f t="shared" si="3"/>
        <v/>
      </c>
      <c r="Q88" t="str">
        <f t="shared" si="4"/>
        <v/>
      </c>
      <c r="R88" t="str">
        <f t="shared" si="5"/>
        <v/>
      </c>
    </row>
    <row r="89" spans="1:18">
      <c r="A89" s="1">
        <v>88</v>
      </c>
      <c r="B89" s="11" t="str">
        <f>'様式Ⅰ(男子)'!H275</f>
        <v>000000000</v>
      </c>
      <c r="C89" s="11" t="str">
        <f>CONCATENATE('様式Ⅰ(男子)'!D275," (",'様式Ⅰ(男子)'!F275,")")</f>
        <v xml:space="preserve"> ()</v>
      </c>
      <c r="D89" s="11" t="str">
        <f>'様式Ⅰ(男子)'!E275</f>
        <v/>
      </c>
      <c r="E89" s="11">
        <v>1</v>
      </c>
      <c r="F89" s="11">
        <f>基本情報登録!$D$8</f>
        <v>0</v>
      </c>
      <c r="G89" s="11" t="str">
        <f>基本情報登録!$D$10</f>
        <v/>
      </c>
      <c r="H89" s="11" t="e">
        <f>'様式Ⅰ(男子)'!G275</f>
        <v>#N/A</v>
      </c>
      <c r="I89" s="11">
        <f>'様式Ⅰ(男子)'!C275</f>
        <v>0</v>
      </c>
      <c r="J89" s="11">
        <f>'様式Ⅰ(男子)'!J275</f>
        <v>0</v>
      </c>
      <c r="K89" s="11" t="str">
        <f>'様式Ⅰ(男子)'!N275</f>
        <v/>
      </c>
      <c r="L89" s="11">
        <f>'様式Ⅰ(男子)'!J276</f>
        <v>0</v>
      </c>
      <c r="M89" s="11" t="str">
        <f>'様式Ⅰ(男子)'!N276</f>
        <v/>
      </c>
      <c r="N89" s="11">
        <f>'様式Ⅰ(男子)'!J277</f>
        <v>0</v>
      </c>
      <c r="O89" s="11" t="str">
        <f>'様式Ⅰ(男子)'!N277</f>
        <v/>
      </c>
      <c r="P89" t="str">
        <f t="shared" si="3"/>
        <v/>
      </c>
      <c r="Q89" t="str">
        <f t="shared" si="4"/>
        <v/>
      </c>
      <c r="R89" t="str">
        <f t="shared" si="5"/>
        <v/>
      </c>
    </row>
    <row r="90" spans="1:18">
      <c r="A90" s="1">
        <v>89</v>
      </c>
      <c r="B90" s="11" t="str">
        <f>'様式Ⅰ(男子)'!H278</f>
        <v>000000000</v>
      </c>
      <c r="C90" s="11" t="str">
        <f>CONCATENATE('様式Ⅰ(男子)'!D278," (",'様式Ⅰ(男子)'!F278,")")</f>
        <v xml:space="preserve"> ()</v>
      </c>
      <c r="D90" s="11" t="str">
        <f>'様式Ⅰ(男子)'!E278</f>
        <v/>
      </c>
      <c r="E90" s="11">
        <v>1</v>
      </c>
      <c r="F90" s="11">
        <f>基本情報登録!$D$8</f>
        <v>0</v>
      </c>
      <c r="G90" s="11" t="str">
        <f>基本情報登録!$D$10</f>
        <v/>
      </c>
      <c r="H90" s="11" t="e">
        <f>'様式Ⅰ(男子)'!G278</f>
        <v>#N/A</v>
      </c>
      <c r="I90" s="11">
        <f>'様式Ⅰ(男子)'!C278</f>
        <v>0</v>
      </c>
      <c r="J90" s="11">
        <f>'様式Ⅰ(男子)'!J278</f>
        <v>0</v>
      </c>
      <c r="K90" s="11" t="str">
        <f>'様式Ⅰ(男子)'!N278</f>
        <v/>
      </c>
      <c r="L90" s="11">
        <f>'様式Ⅰ(男子)'!J279</f>
        <v>0</v>
      </c>
      <c r="M90" s="11" t="str">
        <f>'様式Ⅰ(男子)'!N279</f>
        <v/>
      </c>
      <c r="N90" s="11">
        <f>'様式Ⅰ(男子)'!J280</f>
        <v>0</v>
      </c>
      <c r="O90" s="11" t="str">
        <f>'様式Ⅰ(男子)'!N280</f>
        <v/>
      </c>
      <c r="P90" t="str">
        <f t="shared" si="3"/>
        <v/>
      </c>
      <c r="Q90" t="str">
        <f t="shared" si="4"/>
        <v/>
      </c>
      <c r="R90" t="str">
        <f t="shared" si="5"/>
        <v/>
      </c>
    </row>
    <row r="91" spans="1:18">
      <c r="A91" s="1">
        <v>90</v>
      </c>
      <c r="B91" s="11" t="str">
        <f>'様式Ⅰ(男子)'!H281</f>
        <v>000000000</v>
      </c>
      <c r="C91" s="11" t="str">
        <f>CONCATENATE('様式Ⅰ(男子)'!D281," (",'様式Ⅰ(男子)'!F281,")")</f>
        <v xml:space="preserve"> ()</v>
      </c>
      <c r="D91" s="11" t="str">
        <f>'様式Ⅰ(男子)'!E281</f>
        <v/>
      </c>
      <c r="E91" s="11">
        <v>1</v>
      </c>
      <c r="F91" s="11">
        <f>基本情報登録!$D$8</f>
        <v>0</v>
      </c>
      <c r="G91" s="11" t="str">
        <f>基本情報登録!$D$10</f>
        <v/>
      </c>
      <c r="H91" s="11" t="e">
        <f>'様式Ⅰ(男子)'!G281</f>
        <v>#N/A</v>
      </c>
      <c r="I91" s="11">
        <f>'様式Ⅰ(男子)'!C281</f>
        <v>0</v>
      </c>
      <c r="J91" s="11">
        <f>'様式Ⅰ(男子)'!J281</f>
        <v>0</v>
      </c>
      <c r="K91" s="11" t="str">
        <f>'様式Ⅰ(男子)'!N281</f>
        <v/>
      </c>
      <c r="L91" s="11">
        <f>'様式Ⅰ(男子)'!J282</f>
        <v>0</v>
      </c>
      <c r="M91" s="11" t="str">
        <f>'様式Ⅰ(男子)'!N282</f>
        <v/>
      </c>
      <c r="N91" s="11">
        <f>'様式Ⅰ(男子)'!J283</f>
        <v>0</v>
      </c>
      <c r="O91" s="11" t="str">
        <f>'様式Ⅰ(男子)'!N283</f>
        <v/>
      </c>
      <c r="P91" t="str">
        <f t="shared" si="3"/>
        <v/>
      </c>
      <c r="Q91" t="str">
        <f t="shared" si="4"/>
        <v/>
      </c>
      <c r="R91" t="str">
        <f t="shared" si="5"/>
        <v/>
      </c>
    </row>
    <row r="92" spans="1:18">
      <c r="A92" s="1">
        <v>91</v>
      </c>
      <c r="B92" s="11" t="str">
        <f>'様式Ⅰ(男子)'!H284</f>
        <v>000000000</v>
      </c>
      <c r="C92" s="11" t="str">
        <f>CONCATENATE('様式Ⅰ(男子)'!D284," (",'様式Ⅰ(男子)'!F284,")")</f>
        <v xml:space="preserve"> ()</v>
      </c>
      <c r="D92" s="11" t="str">
        <f>'様式Ⅰ(男子)'!E284</f>
        <v/>
      </c>
      <c r="E92" s="11">
        <v>1</v>
      </c>
      <c r="F92" s="11">
        <f>基本情報登録!$D$8</f>
        <v>0</v>
      </c>
      <c r="G92" s="11" t="str">
        <f>基本情報登録!$D$10</f>
        <v/>
      </c>
      <c r="H92" s="11" t="e">
        <f>'様式Ⅰ(男子)'!G284</f>
        <v>#N/A</v>
      </c>
      <c r="I92" s="11">
        <f>'様式Ⅰ(男子)'!C284</f>
        <v>0</v>
      </c>
      <c r="J92" s="11">
        <f>'様式Ⅰ(男子)'!J284</f>
        <v>0</v>
      </c>
      <c r="K92" s="11" t="str">
        <f>'様式Ⅰ(男子)'!N284</f>
        <v/>
      </c>
      <c r="L92" s="11">
        <f>'様式Ⅰ(男子)'!J285</f>
        <v>0</v>
      </c>
      <c r="M92" s="11" t="str">
        <f>'様式Ⅰ(男子)'!N285</f>
        <v/>
      </c>
      <c r="N92" s="11">
        <f>'様式Ⅰ(男子)'!J286</f>
        <v>0</v>
      </c>
      <c r="O92" s="11" t="str">
        <f>'様式Ⅰ(男子)'!N286</f>
        <v/>
      </c>
      <c r="P92" t="str">
        <f t="shared" si="3"/>
        <v/>
      </c>
      <c r="Q92" t="str">
        <f t="shared" si="4"/>
        <v/>
      </c>
      <c r="R92" t="str">
        <f t="shared" si="5"/>
        <v/>
      </c>
    </row>
    <row r="93" spans="1:18">
      <c r="A93" s="1">
        <v>92</v>
      </c>
      <c r="B93" s="11" t="str">
        <f>'様式Ⅰ(男子)'!H287</f>
        <v>000000000</v>
      </c>
      <c r="C93" s="11" t="str">
        <f>CONCATENATE('様式Ⅰ(男子)'!D287," (",'様式Ⅰ(男子)'!F287,")")</f>
        <v xml:space="preserve"> ()</v>
      </c>
      <c r="D93" s="11" t="str">
        <f>'様式Ⅰ(男子)'!E287</f>
        <v/>
      </c>
      <c r="E93" s="11">
        <v>1</v>
      </c>
      <c r="F93" s="11">
        <f>基本情報登録!$D$8</f>
        <v>0</v>
      </c>
      <c r="G93" s="11" t="str">
        <f>基本情報登録!$D$10</f>
        <v/>
      </c>
      <c r="H93" s="11" t="e">
        <f>'様式Ⅰ(男子)'!G287</f>
        <v>#N/A</v>
      </c>
      <c r="I93" s="11">
        <f>'様式Ⅰ(男子)'!C287</f>
        <v>0</v>
      </c>
      <c r="J93" s="11">
        <f>'様式Ⅰ(男子)'!J287</f>
        <v>0</v>
      </c>
      <c r="K93" s="11" t="str">
        <f>'様式Ⅰ(男子)'!N287</f>
        <v/>
      </c>
      <c r="L93" s="11">
        <f>'様式Ⅰ(男子)'!J288</f>
        <v>0</v>
      </c>
      <c r="M93" s="11" t="str">
        <f>'様式Ⅰ(男子)'!N288</f>
        <v/>
      </c>
      <c r="N93" s="11">
        <f>'様式Ⅰ(男子)'!J289</f>
        <v>0</v>
      </c>
      <c r="O93" s="11" t="str">
        <f>'様式Ⅰ(男子)'!N289</f>
        <v/>
      </c>
      <c r="P93" t="str">
        <f t="shared" si="3"/>
        <v/>
      </c>
      <c r="Q93" t="str">
        <f t="shared" si="4"/>
        <v/>
      </c>
      <c r="R93" t="str">
        <f t="shared" si="5"/>
        <v/>
      </c>
    </row>
    <row r="94" spans="1:18">
      <c r="A94" s="1">
        <v>93</v>
      </c>
      <c r="B94" s="11" t="str">
        <f>'様式Ⅰ(男子)'!H290</f>
        <v>000000000</v>
      </c>
      <c r="C94" s="11" t="str">
        <f>CONCATENATE('様式Ⅰ(男子)'!D290," (",'様式Ⅰ(男子)'!F290,")")</f>
        <v xml:space="preserve"> ()</v>
      </c>
      <c r="D94" s="11" t="str">
        <f>'様式Ⅰ(男子)'!E290</f>
        <v/>
      </c>
      <c r="E94" s="11">
        <v>1</v>
      </c>
      <c r="F94" s="11">
        <f>基本情報登録!$D$8</f>
        <v>0</v>
      </c>
      <c r="G94" s="11" t="str">
        <f>基本情報登録!$D$10</f>
        <v/>
      </c>
      <c r="H94" s="11" t="e">
        <f>'様式Ⅰ(男子)'!G290</f>
        <v>#N/A</v>
      </c>
      <c r="I94" s="11">
        <f>'様式Ⅰ(男子)'!C290</f>
        <v>0</v>
      </c>
      <c r="J94" s="11">
        <f>'様式Ⅰ(男子)'!J290</f>
        <v>0</v>
      </c>
      <c r="K94" s="11" t="str">
        <f>'様式Ⅰ(男子)'!N290</f>
        <v/>
      </c>
      <c r="L94" s="11">
        <f>'様式Ⅰ(男子)'!J291</f>
        <v>0</v>
      </c>
      <c r="M94" s="11" t="str">
        <f>'様式Ⅰ(男子)'!N291</f>
        <v/>
      </c>
      <c r="N94" s="11">
        <f>'様式Ⅰ(男子)'!J292</f>
        <v>0</v>
      </c>
      <c r="O94" s="11" t="str">
        <f>'様式Ⅰ(男子)'!N292</f>
        <v/>
      </c>
      <c r="P94" t="str">
        <f t="shared" si="3"/>
        <v/>
      </c>
      <c r="Q94" t="str">
        <f t="shared" si="4"/>
        <v/>
      </c>
      <c r="R94" t="str">
        <f t="shared" si="5"/>
        <v/>
      </c>
    </row>
    <row r="95" spans="1:18">
      <c r="A95" s="1">
        <v>94</v>
      </c>
      <c r="B95" s="11" t="str">
        <f>'様式Ⅰ(男子)'!H293</f>
        <v>000000000</v>
      </c>
      <c r="C95" s="11" t="str">
        <f>CONCATENATE('様式Ⅰ(男子)'!D293," (",'様式Ⅰ(男子)'!F293,")")</f>
        <v xml:space="preserve"> ()</v>
      </c>
      <c r="D95" s="11" t="str">
        <f>'様式Ⅰ(男子)'!E293</f>
        <v/>
      </c>
      <c r="E95" s="11">
        <v>1</v>
      </c>
      <c r="F95" s="11">
        <f>基本情報登録!$D$8</f>
        <v>0</v>
      </c>
      <c r="G95" s="11" t="str">
        <f>基本情報登録!$D$10</f>
        <v/>
      </c>
      <c r="H95" s="11" t="e">
        <f>'様式Ⅰ(男子)'!G293</f>
        <v>#N/A</v>
      </c>
      <c r="I95" s="11">
        <f>'様式Ⅰ(男子)'!C293</f>
        <v>0</v>
      </c>
      <c r="J95" s="11">
        <f>'様式Ⅰ(男子)'!J293</f>
        <v>0</v>
      </c>
      <c r="K95" s="11" t="str">
        <f>'様式Ⅰ(男子)'!N293</f>
        <v/>
      </c>
      <c r="L95" s="11">
        <f>'様式Ⅰ(男子)'!J294</f>
        <v>0</v>
      </c>
      <c r="M95" s="11" t="str">
        <f>'様式Ⅰ(男子)'!N294</f>
        <v/>
      </c>
      <c r="N95" s="11">
        <f>'様式Ⅰ(男子)'!J295</f>
        <v>0</v>
      </c>
      <c r="O95" s="11" t="str">
        <f>'様式Ⅰ(男子)'!N295</f>
        <v/>
      </c>
      <c r="P95" t="str">
        <f t="shared" si="3"/>
        <v/>
      </c>
      <c r="Q95" t="str">
        <f t="shared" si="4"/>
        <v/>
      </c>
      <c r="R95" t="str">
        <f t="shared" si="5"/>
        <v/>
      </c>
    </row>
    <row r="96" spans="1:18">
      <c r="A96" s="1">
        <v>95</v>
      </c>
      <c r="B96" s="11" t="str">
        <f>'様式Ⅰ(男子)'!H296</f>
        <v>000000000</v>
      </c>
      <c r="C96" s="11" t="str">
        <f>CONCATENATE('様式Ⅰ(男子)'!D296," (",'様式Ⅰ(男子)'!F296,")")</f>
        <v xml:space="preserve"> ()</v>
      </c>
      <c r="D96" s="11" t="str">
        <f>'様式Ⅰ(男子)'!E296</f>
        <v/>
      </c>
      <c r="E96" s="11">
        <v>1</v>
      </c>
      <c r="F96" s="11">
        <f>基本情報登録!$D$8</f>
        <v>0</v>
      </c>
      <c r="G96" s="11" t="str">
        <f>基本情報登録!$D$10</f>
        <v/>
      </c>
      <c r="H96" s="11" t="e">
        <f>'様式Ⅰ(男子)'!G296</f>
        <v>#N/A</v>
      </c>
      <c r="I96" s="11">
        <f>'様式Ⅰ(男子)'!C296</f>
        <v>0</v>
      </c>
      <c r="J96" s="11">
        <f>'様式Ⅰ(男子)'!J296</f>
        <v>0</v>
      </c>
      <c r="K96" s="11" t="str">
        <f>'様式Ⅰ(男子)'!N296</f>
        <v/>
      </c>
      <c r="L96" s="11">
        <f>'様式Ⅰ(男子)'!J297</f>
        <v>0</v>
      </c>
      <c r="M96" s="11" t="str">
        <f>'様式Ⅰ(男子)'!N297</f>
        <v/>
      </c>
      <c r="N96" s="11">
        <f>'様式Ⅰ(男子)'!J298</f>
        <v>0</v>
      </c>
      <c r="O96" s="11" t="str">
        <f>'様式Ⅰ(男子)'!N298</f>
        <v/>
      </c>
      <c r="P96" t="str">
        <f t="shared" si="3"/>
        <v/>
      </c>
      <c r="Q96" t="str">
        <f t="shared" si="4"/>
        <v/>
      </c>
      <c r="R96" t="str">
        <f t="shared" si="5"/>
        <v/>
      </c>
    </row>
    <row r="97" spans="1:18">
      <c r="A97" s="1">
        <v>96</v>
      </c>
      <c r="B97" s="11" t="str">
        <f>'様式Ⅰ(男子)'!H299</f>
        <v>000000000</v>
      </c>
      <c r="C97" s="11" t="str">
        <f>CONCATENATE('様式Ⅰ(男子)'!D299," (",'様式Ⅰ(男子)'!F299,")")</f>
        <v xml:space="preserve"> ()</v>
      </c>
      <c r="D97" s="11" t="str">
        <f>'様式Ⅰ(男子)'!E299</f>
        <v/>
      </c>
      <c r="E97" s="11">
        <v>1</v>
      </c>
      <c r="F97" s="11">
        <f>基本情報登録!$D$8</f>
        <v>0</v>
      </c>
      <c r="G97" s="11" t="str">
        <f>基本情報登録!$D$10</f>
        <v/>
      </c>
      <c r="H97" s="11" t="e">
        <f>'様式Ⅰ(男子)'!G299</f>
        <v>#N/A</v>
      </c>
      <c r="I97" s="11">
        <f>'様式Ⅰ(男子)'!C299</f>
        <v>0</v>
      </c>
      <c r="J97" s="11">
        <f>'様式Ⅰ(男子)'!J299</f>
        <v>0</v>
      </c>
      <c r="K97" s="11" t="str">
        <f>'様式Ⅰ(男子)'!N299</f>
        <v/>
      </c>
      <c r="L97" s="11">
        <f>'様式Ⅰ(男子)'!J300</f>
        <v>0</v>
      </c>
      <c r="M97" s="11" t="str">
        <f>'様式Ⅰ(男子)'!N300</f>
        <v/>
      </c>
      <c r="N97" s="11">
        <f>'様式Ⅰ(男子)'!J301</f>
        <v>0</v>
      </c>
      <c r="O97" s="11" t="str">
        <f>'様式Ⅰ(男子)'!N301</f>
        <v/>
      </c>
      <c r="P97" t="str">
        <f t="shared" si="3"/>
        <v/>
      </c>
      <c r="Q97" t="str">
        <f t="shared" si="4"/>
        <v/>
      </c>
      <c r="R97" t="str">
        <f t="shared" si="5"/>
        <v/>
      </c>
    </row>
    <row r="98" spans="1:18">
      <c r="A98" s="1">
        <v>97</v>
      </c>
      <c r="B98" s="11" t="str">
        <f>'様式Ⅰ(男子)'!H302</f>
        <v>000000000</v>
      </c>
      <c r="C98" s="11" t="str">
        <f>CONCATENATE('様式Ⅰ(男子)'!D302," (",'様式Ⅰ(男子)'!F302,")")</f>
        <v xml:space="preserve"> ()</v>
      </c>
      <c r="D98" s="11" t="str">
        <f>'様式Ⅰ(男子)'!E302</f>
        <v/>
      </c>
      <c r="E98" s="11">
        <v>1</v>
      </c>
      <c r="F98" s="11">
        <f>基本情報登録!$D$8</f>
        <v>0</v>
      </c>
      <c r="G98" s="11" t="str">
        <f>基本情報登録!$D$10</f>
        <v/>
      </c>
      <c r="H98" s="11" t="e">
        <f>'様式Ⅰ(男子)'!G302</f>
        <v>#N/A</v>
      </c>
      <c r="I98" s="11">
        <f>'様式Ⅰ(男子)'!C302</f>
        <v>0</v>
      </c>
      <c r="J98" s="11">
        <f>'様式Ⅰ(男子)'!J302</f>
        <v>0</v>
      </c>
      <c r="K98" s="11" t="str">
        <f>'様式Ⅰ(男子)'!N302</f>
        <v/>
      </c>
      <c r="L98" s="11">
        <f>'様式Ⅰ(男子)'!J303</f>
        <v>0</v>
      </c>
      <c r="M98" s="11" t="str">
        <f>'様式Ⅰ(男子)'!N303</f>
        <v/>
      </c>
      <c r="N98" s="11">
        <f>'様式Ⅰ(男子)'!J304</f>
        <v>0</v>
      </c>
      <c r="O98" s="11" t="str">
        <f>'様式Ⅰ(男子)'!N304</f>
        <v/>
      </c>
      <c r="P98" t="str">
        <f t="shared" si="3"/>
        <v/>
      </c>
      <c r="Q98" t="str">
        <f t="shared" si="4"/>
        <v/>
      </c>
      <c r="R98" t="str">
        <f t="shared" si="5"/>
        <v/>
      </c>
    </row>
    <row r="99" spans="1:18">
      <c r="A99" s="1">
        <v>98</v>
      </c>
      <c r="B99" s="11" t="str">
        <f>'様式Ⅰ(男子)'!H305</f>
        <v>000000000</v>
      </c>
      <c r="C99" s="11" t="str">
        <f>CONCATENATE('様式Ⅰ(男子)'!D305," (",'様式Ⅰ(男子)'!F305,")")</f>
        <v xml:space="preserve"> ()</v>
      </c>
      <c r="D99" s="11" t="str">
        <f>'様式Ⅰ(男子)'!E305</f>
        <v/>
      </c>
      <c r="E99" s="11">
        <v>1</v>
      </c>
      <c r="F99" s="11">
        <f>基本情報登録!$D$8</f>
        <v>0</v>
      </c>
      <c r="G99" s="11" t="str">
        <f>基本情報登録!$D$10</f>
        <v/>
      </c>
      <c r="H99" s="11" t="e">
        <f>'様式Ⅰ(男子)'!G305</f>
        <v>#N/A</v>
      </c>
      <c r="I99" s="11">
        <f>'様式Ⅰ(男子)'!C305</f>
        <v>0</v>
      </c>
      <c r="J99" s="11">
        <f>'様式Ⅰ(男子)'!J305</f>
        <v>0</v>
      </c>
      <c r="K99" s="11" t="str">
        <f>'様式Ⅰ(男子)'!N305</f>
        <v/>
      </c>
      <c r="L99" s="11">
        <f>'様式Ⅰ(男子)'!J306</f>
        <v>0</v>
      </c>
      <c r="M99" s="11" t="str">
        <f>'様式Ⅰ(男子)'!N306</f>
        <v/>
      </c>
      <c r="N99" s="11">
        <f>'様式Ⅰ(男子)'!J307</f>
        <v>0</v>
      </c>
      <c r="O99" s="11" t="str">
        <f>'様式Ⅰ(男子)'!N307</f>
        <v/>
      </c>
      <c r="P99" t="str">
        <f t="shared" si="3"/>
        <v/>
      </c>
      <c r="Q99" t="str">
        <f t="shared" si="4"/>
        <v/>
      </c>
      <c r="R99" t="str">
        <f t="shared" si="5"/>
        <v/>
      </c>
    </row>
    <row r="100" spans="1:18">
      <c r="A100" s="1">
        <v>99</v>
      </c>
      <c r="B100" s="11" t="str">
        <f>'様式Ⅰ(男子)'!H308</f>
        <v>000000000</v>
      </c>
      <c r="C100" s="11" t="str">
        <f>CONCATENATE('様式Ⅰ(男子)'!D308," (",'様式Ⅰ(男子)'!F308,")")</f>
        <v xml:space="preserve"> ()</v>
      </c>
      <c r="D100" s="11" t="str">
        <f>'様式Ⅰ(男子)'!E308</f>
        <v/>
      </c>
      <c r="E100" s="11">
        <v>1</v>
      </c>
      <c r="F100" s="11">
        <f>基本情報登録!$D$8</f>
        <v>0</v>
      </c>
      <c r="G100" s="11" t="str">
        <f>基本情報登録!$D$10</f>
        <v/>
      </c>
      <c r="H100" s="11" t="e">
        <f>'様式Ⅰ(男子)'!G308</f>
        <v>#N/A</v>
      </c>
      <c r="I100" s="11">
        <f>'様式Ⅰ(男子)'!C308</f>
        <v>0</v>
      </c>
      <c r="J100" s="11">
        <f>'様式Ⅰ(男子)'!J308</f>
        <v>0</v>
      </c>
      <c r="K100" s="11" t="str">
        <f>'様式Ⅰ(男子)'!N308</f>
        <v/>
      </c>
      <c r="L100" s="11">
        <f>'様式Ⅰ(男子)'!J309</f>
        <v>0</v>
      </c>
      <c r="M100" s="11" t="str">
        <f>'様式Ⅰ(男子)'!N309</f>
        <v/>
      </c>
      <c r="N100" s="11">
        <f>'様式Ⅰ(男子)'!J310</f>
        <v>0</v>
      </c>
      <c r="O100" s="11" t="str">
        <f>'様式Ⅰ(男子)'!N310</f>
        <v/>
      </c>
      <c r="P100" t="str">
        <f t="shared" si="3"/>
        <v/>
      </c>
      <c r="Q100" t="str">
        <f t="shared" si="4"/>
        <v/>
      </c>
      <c r="R100" t="str">
        <f t="shared" si="5"/>
        <v/>
      </c>
    </row>
    <row r="101" spans="1:18">
      <c r="A101" s="1">
        <v>100</v>
      </c>
      <c r="B101" s="11" t="str">
        <f>'様式Ⅰ(男子)'!H311</f>
        <v>000000000</v>
      </c>
      <c r="C101" s="11" t="str">
        <f>CONCATENATE('様式Ⅰ(男子)'!D311," (",'様式Ⅰ(男子)'!F311,")")</f>
        <v xml:space="preserve"> ()</v>
      </c>
      <c r="D101" s="11" t="str">
        <f>'様式Ⅰ(男子)'!E311</f>
        <v/>
      </c>
      <c r="E101" s="11">
        <v>1</v>
      </c>
      <c r="F101" s="11">
        <f>基本情報登録!$D$8</f>
        <v>0</v>
      </c>
      <c r="G101" s="11" t="str">
        <f>基本情報登録!$D$10</f>
        <v/>
      </c>
      <c r="H101" s="11" t="e">
        <f>'様式Ⅰ(男子)'!G311</f>
        <v>#N/A</v>
      </c>
      <c r="I101" s="11">
        <f>'様式Ⅰ(男子)'!C311</f>
        <v>0</v>
      </c>
      <c r="J101" s="11">
        <f>'様式Ⅰ(男子)'!J311</f>
        <v>0</v>
      </c>
      <c r="K101" s="11" t="str">
        <f>'様式Ⅰ(男子)'!N311</f>
        <v/>
      </c>
      <c r="L101" s="11">
        <f>'様式Ⅰ(男子)'!J312</f>
        <v>0</v>
      </c>
      <c r="M101" s="11" t="str">
        <f>'様式Ⅰ(男子)'!N312</f>
        <v/>
      </c>
      <c r="N101" s="11">
        <f>'様式Ⅰ(男子)'!J313</f>
        <v>0</v>
      </c>
      <c r="O101" s="11" t="str">
        <f>'様式Ⅰ(男子)'!N313</f>
        <v/>
      </c>
      <c r="P101" t="str">
        <f t="shared" si="3"/>
        <v/>
      </c>
      <c r="Q101" t="str">
        <f t="shared" si="4"/>
        <v/>
      </c>
      <c r="R101" t="str">
        <f t="shared" si="5"/>
        <v/>
      </c>
    </row>
    <row r="102" spans="1:18">
      <c r="A102" s="1">
        <v>101</v>
      </c>
      <c r="B102" s="11" t="str">
        <f>'様式Ⅰ(男子)'!H314</f>
        <v>000000000</v>
      </c>
      <c r="C102" s="11" t="str">
        <f>CONCATENATE('様式Ⅰ(男子)'!D314," (",'様式Ⅰ(男子)'!F314,")")</f>
        <v xml:space="preserve"> ()</v>
      </c>
      <c r="D102" s="11" t="str">
        <f>'様式Ⅰ(男子)'!E314</f>
        <v/>
      </c>
      <c r="E102" s="11">
        <v>1</v>
      </c>
      <c r="F102" s="11">
        <f>基本情報登録!$D$8</f>
        <v>0</v>
      </c>
      <c r="G102" s="11" t="str">
        <f>基本情報登録!$D$10</f>
        <v/>
      </c>
      <c r="H102" s="11" t="e">
        <f>'様式Ⅰ(男子)'!G314</f>
        <v>#N/A</v>
      </c>
      <c r="I102" s="11">
        <f>'様式Ⅰ(男子)'!C314</f>
        <v>0</v>
      </c>
      <c r="J102" s="11">
        <f>'様式Ⅰ(男子)'!J314</f>
        <v>0</v>
      </c>
      <c r="K102" s="11" t="str">
        <f>'様式Ⅰ(男子)'!N314</f>
        <v/>
      </c>
      <c r="L102" s="11">
        <f>'様式Ⅰ(男子)'!J315</f>
        <v>0</v>
      </c>
      <c r="M102" s="11" t="str">
        <f>'様式Ⅰ(男子)'!N315</f>
        <v/>
      </c>
      <c r="N102" s="11">
        <f>'様式Ⅰ(男子)'!J316</f>
        <v>0</v>
      </c>
      <c r="O102" s="11" t="str">
        <f>'様式Ⅰ(男子)'!N316</f>
        <v/>
      </c>
      <c r="P102" t="str">
        <f t="shared" si="3"/>
        <v/>
      </c>
      <c r="Q102" t="str">
        <f t="shared" si="4"/>
        <v/>
      </c>
      <c r="R102" t="str">
        <f t="shared" si="5"/>
        <v/>
      </c>
    </row>
    <row r="103" spans="1:18">
      <c r="A103" s="1">
        <v>102</v>
      </c>
      <c r="B103" s="11" t="str">
        <f>'様式Ⅰ(男子)'!H317</f>
        <v>000000000</v>
      </c>
      <c r="C103" s="11" t="str">
        <f>CONCATENATE('様式Ⅰ(男子)'!D317," (",'様式Ⅰ(男子)'!F317,")")</f>
        <v xml:space="preserve"> ()</v>
      </c>
      <c r="D103" s="11" t="str">
        <f>'様式Ⅰ(男子)'!E317</f>
        <v/>
      </c>
      <c r="E103" s="11">
        <v>1</v>
      </c>
      <c r="F103" s="11">
        <f>基本情報登録!$D$8</f>
        <v>0</v>
      </c>
      <c r="G103" s="11" t="str">
        <f>基本情報登録!$D$10</f>
        <v/>
      </c>
      <c r="H103" s="11" t="e">
        <f>'様式Ⅰ(男子)'!G317</f>
        <v>#N/A</v>
      </c>
      <c r="I103" s="11">
        <f>'様式Ⅰ(男子)'!C317</f>
        <v>0</v>
      </c>
      <c r="J103" s="11">
        <f>'様式Ⅰ(男子)'!J317</f>
        <v>0</v>
      </c>
      <c r="K103" s="11" t="str">
        <f>'様式Ⅰ(男子)'!N317</f>
        <v/>
      </c>
      <c r="L103" s="11">
        <f>'様式Ⅰ(男子)'!J318</f>
        <v>0</v>
      </c>
      <c r="M103" s="11" t="str">
        <f>'様式Ⅰ(男子)'!N318</f>
        <v/>
      </c>
      <c r="N103" s="11">
        <f>'様式Ⅰ(男子)'!J319</f>
        <v>0</v>
      </c>
      <c r="O103" s="11" t="str">
        <f>'様式Ⅰ(男子)'!N319</f>
        <v/>
      </c>
      <c r="P103" t="str">
        <f t="shared" si="3"/>
        <v/>
      </c>
      <c r="Q103" t="str">
        <f t="shared" si="4"/>
        <v/>
      </c>
      <c r="R103" t="str">
        <f t="shared" si="5"/>
        <v/>
      </c>
    </row>
    <row r="104" spans="1:18">
      <c r="A104" s="1">
        <v>103</v>
      </c>
      <c r="B104" s="11" t="str">
        <f>'様式Ⅰ(男子)'!H320</f>
        <v>000000000</v>
      </c>
      <c r="C104" s="11" t="str">
        <f>CONCATENATE('様式Ⅰ(男子)'!D320," (",'様式Ⅰ(男子)'!F320,")")</f>
        <v xml:space="preserve"> ()</v>
      </c>
      <c r="D104" s="11" t="str">
        <f>'様式Ⅰ(男子)'!E320</f>
        <v/>
      </c>
      <c r="E104" s="11">
        <v>1</v>
      </c>
      <c r="F104" s="11">
        <f>基本情報登録!$D$8</f>
        <v>0</v>
      </c>
      <c r="G104" s="11" t="str">
        <f>基本情報登録!$D$10</f>
        <v/>
      </c>
      <c r="H104" s="11" t="e">
        <f>'様式Ⅰ(男子)'!G320</f>
        <v>#N/A</v>
      </c>
      <c r="I104" s="11">
        <f>'様式Ⅰ(男子)'!C320</f>
        <v>0</v>
      </c>
      <c r="J104" s="11">
        <f>'様式Ⅰ(男子)'!J320</f>
        <v>0</v>
      </c>
      <c r="K104" s="11" t="str">
        <f>'様式Ⅰ(男子)'!N320</f>
        <v/>
      </c>
      <c r="L104" s="11">
        <f>'様式Ⅰ(男子)'!J321</f>
        <v>0</v>
      </c>
      <c r="M104" s="11" t="str">
        <f>'様式Ⅰ(男子)'!N321</f>
        <v/>
      </c>
      <c r="N104" s="11">
        <f>'様式Ⅰ(男子)'!J322</f>
        <v>0</v>
      </c>
      <c r="O104" s="11" t="str">
        <f>'様式Ⅰ(男子)'!N322</f>
        <v/>
      </c>
      <c r="P104" t="str">
        <f t="shared" si="3"/>
        <v/>
      </c>
      <c r="Q104" t="str">
        <f t="shared" si="4"/>
        <v/>
      </c>
      <c r="R104" t="str">
        <f t="shared" si="5"/>
        <v/>
      </c>
    </row>
    <row r="105" spans="1:18">
      <c r="A105" s="1">
        <v>104</v>
      </c>
      <c r="B105" s="11" t="str">
        <f>'様式Ⅰ(男子)'!H323</f>
        <v>000000000</v>
      </c>
      <c r="C105" s="11" t="str">
        <f>CONCATENATE('様式Ⅰ(男子)'!D323," (",'様式Ⅰ(男子)'!F323,")")</f>
        <v xml:space="preserve"> ()</v>
      </c>
      <c r="D105" s="11" t="str">
        <f>'様式Ⅰ(男子)'!E323</f>
        <v/>
      </c>
      <c r="E105" s="11">
        <v>1</v>
      </c>
      <c r="F105" s="11">
        <f>基本情報登録!$D$8</f>
        <v>0</v>
      </c>
      <c r="G105" s="11" t="str">
        <f>基本情報登録!$D$10</f>
        <v/>
      </c>
      <c r="H105" s="11" t="e">
        <f>'様式Ⅰ(男子)'!G323</f>
        <v>#N/A</v>
      </c>
      <c r="I105" s="11">
        <f>'様式Ⅰ(男子)'!C323</f>
        <v>0</v>
      </c>
      <c r="J105" s="11">
        <f>'様式Ⅰ(男子)'!J323</f>
        <v>0</v>
      </c>
      <c r="K105" s="11" t="str">
        <f>'様式Ⅰ(男子)'!N323</f>
        <v/>
      </c>
      <c r="L105" s="11">
        <f>'様式Ⅰ(男子)'!J324</f>
        <v>0</v>
      </c>
      <c r="M105" s="11" t="str">
        <f>'様式Ⅰ(男子)'!N324</f>
        <v/>
      </c>
      <c r="N105" s="11">
        <f>'様式Ⅰ(男子)'!J325</f>
        <v>0</v>
      </c>
      <c r="O105" s="11" t="str">
        <f>'様式Ⅰ(男子)'!N325</f>
        <v/>
      </c>
      <c r="P105" t="str">
        <f t="shared" si="3"/>
        <v/>
      </c>
      <c r="Q105" t="str">
        <f t="shared" si="4"/>
        <v/>
      </c>
      <c r="R105" t="str">
        <f t="shared" si="5"/>
        <v/>
      </c>
    </row>
    <row r="106" spans="1:18">
      <c r="A106" s="1">
        <v>105</v>
      </c>
      <c r="B106" s="11" t="str">
        <f>'様式Ⅰ(男子)'!H326</f>
        <v>000000000</v>
      </c>
      <c r="C106" s="11" t="str">
        <f>CONCATENATE('様式Ⅰ(男子)'!D326," (",'様式Ⅰ(男子)'!F326,")")</f>
        <v xml:space="preserve"> ()</v>
      </c>
      <c r="D106" s="11" t="str">
        <f>'様式Ⅰ(男子)'!E326</f>
        <v/>
      </c>
      <c r="E106" s="11">
        <v>1</v>
      </c>
      <c r="F106" s="11">
        <f>基本情報登録!$D$8</f>
        <v>0</v>
      </c>
      <c r="G106" s="11" t="str">
        <f>基本情報登録!$D$10</f>
        <v/>
      </c>
      <c r="H106" s="11" t="e">
        <f>'様式Ⅰ(男子)'!G326</f>
        <v>#N/A</v>
      </c>
      <c r="I106" s="11">
        <f>'様式Ⅰ(男子)'!C326</f>
        <v>0</v>
      </c>
      <c r="J106" s="11">
        <f>'様式Ⅰ(男子)'!J326</f>
        <v>0</v>
      </c>
      <c r="K106" s="11" t="str">
        <f>'様式Ⅰ(男子)'!N326</f>
        <v/>
      </c>
      <c r="L106" s="11">
        <f>'様式Ⅰ(男子)'!J327</f>
        <v>0</v>
      </c>
      <c r="M106" s="11" t="str">
        <f>'様式Ⅰ(男子)'!N327</f>
        <v/>
      </c>
      <c r="N106" s="11">
        <f>'様式Ⅰ(男子)'!J328</f>
        <v>0</v>
      </c>
      <c r="O106" s="11" t="str">
        <f>'様式Ⅰ(男子)'!N328</f>
        <v/>
      </c>
      <c r="P106" t="str">
        <f t="shared" si="3"/>
        <v/>
      </c>
      <c r="Q106" t="str">
        <f t="shared" si="4"/>
        <v/>
      </c>
      <c r="R106" t="str">
        <f t="shared" si="5"/>
        <v/>
      </c>
    </row>
    <row r="107" spans="1:18">
      <c r="A107" s="1">
        <v>106</v>
      </c>
      <c r="B107" s="11" t="str">
        <f>'様式Ⅰ(男子)'!H329</f>
        <v>000000000</v>
      </c>
      <c r="C107" s="11" t="str">
        <f>CONCATENATE('様式Ⅰ(男子)'!D329," (",'様式Ⅰ(男子)'!F329,")")</f>
        <v xml:space="preserve"> ()</v>
      </c>
      <c r="D107" s="11" t="str">
        <f>'様式Ⅰ(男子)'!E329</f>
        <v/>
      </c>
      <c r="E107" s="11">
        <v>1</v>
      </c>
      <c r="F107" s="11">
        <f>基本情報登録!$D$8</f>
        <v>0</v>
      </c>
      <c r="G107" s="11" t="str">
        <f>基本情報登録!$D$10</f>
        <v/>
      </c>
      <c r="H107" s="11" t="e">
        <f>'様式Ⅰ(男子)'!G329</f>
        <v>#N/A</v>
      </c>
      <c r="I107" s="11">
        <f>'様式Ⅰ(男子)'!C329</f>
        <v>0</v>
      </c>
      <c r="J107" s="11">
        <f>'様式Ⅰ(男子)'!J329</f>
        <v>0</v>
      </c>
      <c r="K107" s="11" t="str">
        <f>'様式Ⅰ(男子)'!N329</f>
        <v/>
      </c>
      <c r="L107" s="11">
        <f>'様式Ⅰ(男子)'!J330</f>
        <v>0</v>
      </c>
      <c r="M107" s="11" t="str">
        <f>'様式Ⅰ(男子)'!N330</f>
        <v/>
      </c>
      <c r="N107" s="11">
        <f>'様式Ⅰ(男子)'!J331</f>
        <v>0</v>
      </c>
      <c r="O107" s="11" t="str">
        <f>'様式Ⅰ(男子)'!N331</f>
        <v/>
      </c>
      <c r="P107" t="str">
        <f t="shared" si="3"/>
        <v/>
      </c>
      <c r="Q107" t="str">
        <f t="shared" si="4"/>
        <v/>
      </c>
      <c r="R107" t="str">
        <f t="shared" si="5"/>
        <v/>
      </c>
    </row>
    <row r="108" spans="1:18">
      <c r="A108" s="1">
        <v>107</v>
      </c>
      <c r="B108" s="11" t="str">
        <f>'様式Ⅰ(男子)'!H332</f>
        <v>000000000</v>
      </c>
      <c r="C108" s="11" t="str">
        <f>CONCATENATE('様式Ⅰ(男子)'!D332," (",'様式Ⅰ(男子)'!F332,")")</f>
        <v xml:space="preserve"> ()</v>
      </c>
      <c r="D108" s="11" t="str">
        <f>'様式Ⅰ(男子)'!E332</f>
        <v/>
      </c>
      <c r="E108" s="11">
        <v>1</v>
      </c>
      <c r="F108" s="11">
        <f>基本情報登録!$D$8</f>
        <v>0</v>
      </c>
      <c r="G108" s="11" t="str">
        <f>基本情報登録!$D$10</f>
        <v/>
      </c>
      <c r="H108" s="11" t="e">
        <f>'様式Ⅰ(男子)'!G332</f>
        <v>#N/A</v>
      </c>
      <c r="I108" s="11">
        <f>'様式Ⅰ(男子)'!C332</f>
        <v>0</v>
      </c>
      <c r="J108" s="11">
        <f>'様式Ⅰ(男子)'!J332</f>
        <v>0</v>
      </c>
      <c r="K108" s="11" t="str">
        <f>'様式Ⅰ(男子)'!N332</f>
        <v/>
      </c>
      <c r="L108" s="11">
        <f>'様式Ⅰ(男子)'!J333</f>
        <v>0</v>
      </c>
      <c r="M108" s="11" t="str">
        <f>'様式Ⅰ(男子)'!N333</f>
        <v/>
      </c>
      <c r="N108" s="11">
        <f>'様式Ⅰ(男子)'!J334</f>
        <v>0</v>
      </c>
      <c r="O108" s="11" t="str">
        <f>'様式Ⅰ(男子)'!N334</f>
        <v/>
      </c>
      <c r="P108" t="str">
        <f t="shared" si="3"/>
        <v/>
      </c>
      <c r="Q108" t="str">
        <f t="shared" si="4"/>
        <v/>
      </c>
      <c r="R108" t="str">
        <f t="shared" si="5"/>
        <v/>
      </c>
    </row>
    <row r="109" spans="1:18">
      <c r="A109" s="1">
        <v>108</v>
      </c>
      <c r="B109" s="11" t="str">
        <f>'様式Ⅰ(男子)'!H335</f>
        <v>000000000</v>
      </c>
      <c r="C109" s="11" t="str">
        <f>CONCATENATE('様式Ⅰ(男子)'!D335," (",'様式Ⅰ(男子)'!F335,")")</f>
        <v xml:space="preserve"> ()</v>
      </c>
      <c r="D109" s="11" t="str">
        <f>'様式Ⅰ(男子)'!E335</f>
        <v/>
      </c>
      <c r="E109" s="11">
        <v>1</v>
      </c>
      <c r="F109" s="11">
        <f>基本情報登録!$D$8</f>
        <v>0</v>
      </c>
      <c r="G109" s="11" t="str">
        <f>基本情報登録!$D$10</f>
        <v/>
      </c>
      <c r="H109" s="11" t="e">
        <f>'様式Ⅰ(男子)'!G335</f>
        <v>#N/A</v>
      </c>
      <c r="I109" s="11">
        <f>'様式Ⅰ(男子)'!C335</f>
        <v>0</v>
      </c>
      <c r="J109" s="11">
        <f>'様式Ⅰ(男子)'!J335</f>
        <v>0</v>
      </c>
      <c r="K109" s="11" t="str">
        <f>'様式Ⅰ(男子)'!N335</f>
        <v/>
      </c>
      <c r="L109" s="11">
        <f>'様式Ⅰ(男子)'!J336</f>
        <v>0</v>
      </c>
      <c r="M109" s="11" t="str">
        <f>'様式Ⅰ(男子)'!N336</f>
        <v/>
      </c>
      <c r="N109" s="11">
        <f>'様式Ⅰ(男子)'!J337</f>
        <v>0</v>
      </c>
      <c r="O109" s="11" t="str">
        <f>'様式Ⅰ(男子)'!N337</f>
        <v/>
      </c>
      <c r="P109" t="str">
        <f t="shared" si="3"/>
        <v/>
      </c>
      <c r="Q109" t="str">
        <f t="shared" si="4"/>
        <v/>
      </c>
      <c r="R109" t="str">
        <f t="shared" si="5"/>
        <v/>
      </c>
    </row>
    <row r="110" spans="1:18">
      <c r="A110" s="1">
        <v>109</v>
      </c>
      <c r="B110" s="11" t="str">
        <f>'様式Ⅰ(男子)'!H338</f>
        <v>000000000</v>
      </c>
      <c r="C110" s="11" t="str">
        <f>CONCATENATE('様式Ⅰ(男子)'!D338," (",'様式Ⅰ(男子)'!F338,")")</f>
        <v xml:space="preserve"> ()</v>
      </c>
      <c r="D110" s="11" t="str">
        <f>'様式Ⅰ(男子)'!E338</f>
        <v/>
      </c>
      <c r="E110" s="11">
        <v>1</v>
      </c>
      <c r="F110" s="11">
        <f>基本情報登録!$D$8</f>
        <v>0</v>
      </c>
      <c r="G110" s="11" t="str">
        <f>基本情報登録!$D$10</f>
        <v/>
      </c>
      <c r="H110" s="11" t="e">
        <f>'様式Ⅰ(男子)'!G338</f>
        <v>#N/A</v>
      </c>
      <c r="I110" s="11">
        <f>'様式Ⅰ(男子)'!C338</f>
        <v>0</v>
      </c>
      <c r="J110" s="11">
        <f>'様式Ⅰ(男子)'!J338</f>
        <v>0</v>
      </c>
      <c r="K110" s="11" t="str">
        <f>'様式Ⅰ(男子)'!N338</f>
        <v/>
      </c>
      <c r="L110" s="11">
        <f>'様式Ⅰ(男子)'!J339</f>
        <v>0</v>
      </c>
      <c r="M110" s="11" t="str">
        <f>'様式Ⅰ(男子)'!N339</f>
        <v/>
      </c>
      <c r="N110" s="11">
        <f>'様式Ⅰ(男子)'!J340</f>
        <v>0</v>
      </c>
      <c r="O110" s="11" t="str">
        <f>'様式Ⅰ(男子)'!N340</f>
        <v/>
      </c>
      <c r="P110" t="str">
        <f t="shared" si="3"/>
        <v/>
      </c>
      <c r="Q110" t="str">
        <f t="shared" si="4"/>
        <v/>
      </c>
      <c r="R110" t="str">
        <f t="shared" si="5"/>
        <v/>
      </c>
    </row>
    <row r="111" spans="1:18">
      <c r="A111" s="1">
        <v>110</v>
      </c>
      <c r="B111" s="11" t="str">
        <f>'様式Ⅰ(男子)'!H341</f>
        <v>000000000</v>
      </c>
      <c r="C111" s="11" t="str">
        <f>CONCATENATE('様式Ⅰ(男子)'!D341," (",'様式Ⅰ(男子)'!F341,")")</f>
        <v xml:space="preserve"> ()</v>
      </c>
      <c r="D111" s="11" t="str">
        <f>'様式Ⅰ(男子)'!E341</f>
        <v/>
      </c>
      <c r="E111" s="11">
        <v>1</v>
      </c>
      <c r="F111" s="11">
        <f>基本情報登録!$D$8</f>
        <v>0</v>
      </c>
      <c r="G111" s="11" t="str">
        <f>基本情報登録!$D$10</f>
        <v/>
      </c>
      <c r="H111" s="11" t="e">
        <f>'様式Ⅰ(男子)'!G341</f>
        <v>#N/A</v>
      </c>
      <c r="I111" s="11">
        <f>'様式Ⅰ(男子)'!C341</f>
        <v>0</v>
      </c>
      <c r="J111" s="11">
        <f>'様式Ⅰ(男子)'!J341</f>
        <v>0</v>
      </c>
      <c r="K111" s="11" t="str">
        <f>'様式Ⅰ(男子)'!N341</f>
        <v/>
      </c>
      <c r="L111" s="11">
        <f>'様式Ⅰ(男子)'!J342</f>
        <v>0</v>
      </c>
      <c r="M111" s="11" t="str">
        <f>'様式Ⅰ(男子)'!N342</f>
        <v/>
      </c>
      <c r="N111" s="11">
        <f>'様式Ⅰ(男子)'!J343</f>
        <v>0</v>
      </c>
      <c r="O111" s="11" t="str">
        <f>'様式Ⅰ(男子)'!N343</f>
        <v/>
      </c>
      <c r="P111" t="str">
        <f t="shared" si="3"/>
        <v/>
      </c>
      <c r="Q111" t="str">
        <f t="shared" si="4"/>
        <v/>
      </c>
      <c r="R111" t="str">
        <f t="shared" si="5"/>
        <v/>
      </c>
    </row>
    <row r="112" spans="1:18">
      <c r="A112" s="1">
        <v>111</v>
      </c>
      <c r="B112" s="11" t="str">
        <f>'様式Ⅰ(男子)'!H344</f>
        <v>000000000</v>
      </c>
      <c r="C112" s="11" t="str">
        <f>CONCATENATE('様式Ⅰ(男子)'!D344," (",'様式Ⅰ(男子)'!F344,")")</f>
        <v xml:space="preserve"> ()</v>
      </c>
      <c r="D112" s="11" t="str">
        <f>'様式Ⅰ(男子)'!E344</f>
        <v/>
      </c>
      <c r="E112" s="11">
        <v>1</v>
      </c>
      <c r="F112" s="11">
        <f>基本情報登録!$D$8</f>
        <v>0</v>
      </c>
      <c r="G112" s="11" t="str">
        <f>基本情報登録!$D$10</f>
        <v/>
      </c>
      <c r="H112" s="11" t="e">
        <f>'様式Ⅰ(男子)'!G344</f>
        <v>#N/A</v>
      </c>
      <c r="I112" s="11">
        <f>'様式Ⅰ(男子)'!C344</f>
        <v>0</v>
      </c>
      <c r="J112" s="11">
        <f>'様式Ⅰ(男子)'!J344</f>
        <v>0</v>
      </c>
      <c r="K112" s="11" t="str">
        <f>'様式Ⅰ(男子)'!N344</f>
        <v/>
      </c>
      <c r="L112" s="11">
        <f>'様式Ⅰ(男子)'!J345</f>
        <v>0</v>
      </c>
      <c r="M112" s="11" t="str">
        <f>'様式Ⅰ(男子)'!N345</f>
        <v/>
      </c>
      <c r="N112" s="11">
        <f>'様式Ⅰ(男子)'!J346</f>
        <v>0</v>
      </c>
      <c r="O112" s="11" t="str">
        <f>'様式Ⅰ(男子)'!N346</f>
        <v/>
      </c>
      <c r="P112" t="str">
        <f t="shared" si="3"/>
        <v/>
      </c>
      <c r="Q112" t="str">
        <f t="shared" si="4"/>
        <v/>
      </c>
      <c r="R112" t="str">
        <f t="shared" si="5"/>
        <v/>
      </c>
    </row>
    <row r="113" spans="1:18">
      <c r="A113" s="1">
        <v>112</v>
      </c>
      <c r="B113" s="11" t="str">
        <f>'様式Ⅰ(男子)'!H347</f>
        <v>000000000</v>
      </c>
      <c r="C113" s="11" t="str">
        <f>CONCATENATE('様式Ⅰ(男子)'!D347," (",'様式Ⅰ(男子)'!F347,")")</f>
        <v xml:space="preserve"> ()</v>
      </c>
      <c r="D113" s="11" t="str">
        <f>'様式Ⅰ(男子)'!E347</f>
        <v/>
      </c>
      <c r="E113" s="11">
        <v>1</v>
      </c>
      <c r="F113" s="11">
        <f>基本情報登録!$D$8</f>
        <v>0</v>
      </c>
      <c r="G113" s="11" t="str">
        <f>基本情報登録!$D$10</f>
        <v/>
      </c>
      <c r="H113" s="11" t="e">
        <f>'様式Ⅰ(男子)'!G347</f>
        <v>#N/A</v>
      </c>
      <c r="I113" s="11">
        <f>'様式Ⅰ(男子)'!C347</f>
        <v>0</v>
      </c>
      <c r="J113" s="11">
        <f>'様式Ⅰ(男子)'!J347</f>
        <v>0</v>
      </c>
      <c r="K113" s="11" t="str">
        <f>'様式Ⅰ(男子)'!N347</f>
        <v/>
      </c>
      <c r="L113" s="11">
        <f>'様式Ⅰ(男子)'!J348</f>
        <v>0</v>
      </c>
      <c r="M113" s="11" t="str">
        <f>'様式Ⅰ(男子)'!N348</f>
        <v/>
      </c>
      <c r="N113" s="11">
        <f>'様式Ⅰ(男子)'!J349</f>
        <v>0</v>
      </c>
      <c r="O113" s="11" t="str">
        <f>'様式Ⅰ(男子)'!N349</f>
        <v/>
      </c>
      <c r="P113" t="str">
        <f t="shared" si="3"/>
        <v/>
      </c>
      <c r="Q113" t="str">
        <f t="shared" si="4"/>
        <v/>
      </c>
      <c r="R113" t="str">
        <f t="shared" si="5"/>
        <v/>
      </c>
    </row>
    <row r="114" spans="1:18">
      <c r="A114" s="1">
        <v>113</v>
      </c>
      <c r="B114" s="11" t="str">
        <f>'様式Ⅰ(男子)'!H350</f>
        <v>000000000</v>
      </c>
      <c r="C114" s="11" t="str">
        <f>CONCATENATE('様式Ⅰ(男子)'!D350," (",'様式Ⅰ(男子)'!F350,")")</f>
        <v xml:space="preserve"> ()</v>
      </c>
      <c r="D114" s="11" t="str">
        <f>'様式Ⅰ(男子)'!E350</f>
        <v/>
      </c>
      <c r="E114" s="11">
        <v>1</v>
      </c>
      <c r="F114" s="11">
        <f>基本情報登録!$D$8</f>
        <v>0</v>
      </c>
      <c r="G114" s="11" t="str">
        <f>基本情報登録!$D$10</f>
        <v/>
      </c>
      <c r="H114" s="11" t="e">
        <f>'様式Ⅰ(男子)'!G350</f>
        <v>#N/A</v>
      </c>
      <c r="I114" s="11">
        <f>'様式Ⅰ(男子)'!C350</f>
        <v>0</v>
      </c>
      <c r="J114" s="11">
        <f>'様式Ⅰ(男子)'!J350</f>
        <v>0</v>
      </c>
      <c r="K114" s="11" t="str">
        <f>'様式Ⅰ(男子)'!N350</f>
        <v/>
      </c>
      <c r="L114" s="11">
        <f>'様式Ⅰ(男子)'!J351</f>
        <v>0</v>
      </c>
      <c r="M114" s="11" t="str">
        <f>'様式Ⅰ(男子)'!N351</f>
        <v/>
      </c>
      <c r="N114" s="11">
        <f>'様式Ⅰ(男子)'!J352</f>
        <v>0</v>
      </c>
      <c r="O114" s="11" t="str">
        <f>'様式Ⅰ(男子)'!N352</f>
        <v/>
      </c>
      <c r="P114" t="str">
        <f t="shared" si="3"/>
        <v/>
      </c>
      <c r="Q114" t="str">
        <f t="shared" si="4"/>
        <v/>
      </c>
      <c r="R114" t="str">
        <f t="shared" si="5"/>
        <v/>
      </c>
    </row>
    <row r="115" spans="1:18">
      <c r="A115" s="1">
        <v>114</v>
      </c>
      <c r="B115" s="11" t="str">
        <f>'様式Ⅰ(男子)'!H353</f>
        <v>000000000</v>
      </c>
      <c r="C115" s="11" t="str">
        <f>CONCATENATE('様式Ⅰ(男子)'!D353," (",'様式Ⅰ(男子)'!F353,")")</f>
        <v xml:space="preserve"> ()</v>
      </c>
      <c r="D115" s="11" t="str">
        <f>'様式Ⅰ(男子)'!E353</f>
        <v/>
      </c>
      <c r="E115" s="11">
        <v>1</v>
      </c>
      <c r="F115" s="11">
        <f>基本情報登録!$D$8</f>
        <v>0</v>
      </c>
      <c r="G115" s="11" t="str">
        <f>基本情報登録!$D$10</f>
        <v/>
      </c>
      <c r="H115" s="11" t="e">
        <f>'様式Ⅰ(男子)'!G353</f>
        <v>#N/A</v>
      </c>
      <c r="I115" s="11">
        <f>'様式Ⅰ(男子)'!C353</f>
        <v>0</v>
      </c>
      <c r="J115" s="11">
        <f>'様式Ⅰ(男子)'!J353</f>
        <v>0</v>
      </c>
      <c r="K115" s="11" t="str">
        <f>'様式Ⅰ(男子)'!N353</f>
        <v/>
      </c>
      <c r="L115" s="11">
        <f>'様式Ⅰ(男子)'!J354</f>
        <v>0</v>
      </c>
      <c r="M115" s="11" t="str">
        <f>'様式Ⅰ(男子)'!N354</f>
        <v/>
      </c>
      <c r="N115" s="11">
        <f>'様式Ⅰ(男子)'!J355</f>
        <v>0</v>
      </c>
      <c r="O115" s="11" t="str">
        <f>'様式Ⅰ(男子)'!N355</f>
        <v/>
      </c>
      <c r="P115" t="str">
        <f t="shared" si="3"/>
        <v/>
      </c>
      <c r="Q115" t="str">
        <f t="shared" si="4"/>
        <v/>
      </c>
      <c r="R115" t="str">
        <f t="shared" si="5"/>
        <v/>
      </c>
    </row>
    <row r="116" spans="1:18">
      <c r="A116" s="1">
        <v>115</v>
      </c>
      <c r="B116" s="11" t="str">
        <f>'様式Ⅰ(男子)'!H356</f>
        <v>000000000</v>
      </c>
      <c r="C116" s="11" t="str">
        <f>CONCATENATE('様式Ⅰ(男子)'!D356," (",'様式Ⅰ(男子)'!F356,")")</f>
        <v xml:space="preserve"> ()</v>
      </c>
      <c r="D116" s="11" t="str">
        <f>'様式Ⅰ(男子)'!E356</f>
        <v/>
      </c>
      <c r="E116" s="11">
        <v>1</v>
      </c>
      <c r="F116" s="11">
        <f>基本情報登録!$D$8</f>
        <v>0</v>
      </c>
      <c r="G116" s="11" t="str">
        <f>基本情報登録!$D$10</f>
        <v/>
      </c>
      <c r="H116" s="11" t="e">
        <f>'様式Ⅰ(男子)'!G356</f>
        <v>#N/A</v>
      </c>
      <c r="I116" s="11">
        <f>'様式Ⅰ(男子)'!C356</f>
        <v>0</v>
      </c>
      <c r="J116" s="11">
        <f>'様式Ⅰ(男子)'!J356</f>
        <v>0</v>
      </c>
      <c r="K116" s="11" t="str">
        <f>'様式Ⅰ(男子)'!N356</f>
        <v/>
      </c>
      <c r="L116" s="11">
        <f>'様式Ⅰ(男子)'!J357</f>
        <v>0</v>
      </c>
      <c r="M116" s="11" t="str">
        <f>'様式Ⅰ(男子)'!N357</f>
        <v/>
      </c>
      <c r="N116" s="11">
        <f>'様式Ⅰ(男子)'!J358</f>
        <v>0</v>
      </c>
      <c r="O116" s="11" t="str">
        <f>'様式Ⅰ(男子)'!N358</f>
        <v/>
      </c>
      <c r="P116" t="str">
        <f t="shared" si="3"/>
        <v/>
      </c>
      <c r="Q116" t="str">
        <f t="shared" si="4"/>
        <v/>
      </c>
      <c r="R116" t="str">
        <f t="shared" si="5"/>
        <v/>
      </c>
    </row>
    <row r="117" spans="1:18">
      <c r="A117" s="1">
        <v>116</v>
      </c>
      <c r="B117" s="11" t="str">
        <f>'様式Ⅰ(男子)'!H359</f>
        <v>000000000</v>
      </c>
      <c r="C117" s="11" t="str">
        <f>CONCATENATE('様式Ⅰ(男子)'!D359," (",'様式Ⅰ(男子)'!F359,")")</f>
        <v xml:space="preserve"> ()</v>
      </c>
      <c r="D117" s="11" t="str">
        <f>'様式Ⅰ(男子)'!E359</f>
        <v/>
      </c>
      <c r="E117" s="11">
        <v>1</v>
      </c>
      <c r="F117" s="11">
        <f>基本情報登録!$D$8</f>
        <v>0</v>
      </c>
      <c r="G117" s="11" t="str">
        <f>基本情報登録!$D$10</f>
        <v/>
      </c>
      <c r="H117" s="11" t="e">
        <f>'様式Ⅰ(男子)'!G359</f>
        <v>#N/A</v>
      </c>
      <c r="I117" s="11">
        <f>'様式Ⅰ(男子)'!C359</f>
        <v>0</v>
      </c>
      <c r="J117" s="11">
        <f>'様式Ⅰ(男子)'!J359</f>
        <v>0</v>
      </c>
      <c r="K117" s="11" t="str">
        <f>'様式Ⅰ(男子)'!N359</f>
        <v/>
      </c>
      <c r="L117" s="11">
        <f>'様式Ⅰ(男子)'!J360</f>
        <v>0</v>
      </c>
      <c r="M117" s="11" t="str">
        <f>'様式Ⅰ(男子)'!N360</f>
        <v/>
      </c>
      <c r="N117" s="11">
        <f>'様式Ⅰ(男子)'!J361</f>
        <v>0</v>
      </c>
      <c r="O117" s="11" t="str">
        <f>'様式Ⅰ(男子)'!N361</f>
        <v/>
      </c>
      <c r="P117" t="str">
        <f t="shared" si="3"/>
        <v/>
      </c>
      <c r="Q117" t="str">
        <f t="shared" si="4"/>
        <v/>
      </c>
      <c r="R117" t="str">
        <f t="shared" si="5"/>
        <v/>
      </c>
    </row>
    <row r="118" spans="1:18">
      <c r="A118" s="1">
        <v>117</v>
      </c>
      <c r="B118" s="11" t="str">
        <f>'様式Ⅰ(男子)'!H362</f>
        <v>000000000</v>
      </c>
      <c r="C118" s="11" t="str">
        <f>CONCATENATE('様式Ⅰ(男子)'!D362," (",'様式Ⅰ(男子)'!F362,")")</f>
        <v xml:space="preserve"> ()</v>
      </c>
      <c r="D118" s="11" t="str">
        <f>'様式Ⅰ(男子)'!E362</f>
        <v/>
      </c>
      <c r="E118" s="11">
        <v>1</v>
      </c>
      <c r="F118" s="11">
        <f>基本情報登録!$D$8</f>
        <v>0</v>
      </c>
      <c r="G118" s="11" t="str">
        <f>基本情報登録!$D$10</f>
        <v/>
      </c>
      <c r="H118" s="11" t="e">
        <f>'様式Ⅰ(男子)'!G362</f>
        <v>#N/A</v>
      </c>
      <c r="I118" s="11">
        <f>'様式Ⅰ(男子)'!C362</f>
        <v>0</v>
      </c>
      <c r="J118" s="11">
        <f>'様式Ⅰ(男子)'!J362</f>
        <v>0</v>
      </c>
      <c r="K118" s="11" t="str">
        <f>'様式Ⅰ(男子)'!N362</f>
        <v/>
      </c>
      <c r="L118" s="11">
        <f>'様式Ⅰ(男子)'!J363</f>
        <v>0</v>
      </c>
      <c r="M118" s="11" t="str">
        <f>'様式Ⅰ(男子)'!N363</f>
        <v/>
      </c>
      <c r="N118" s="11">
        <f>'様式Ⅰ(男子)'!J364</f>
        <v>0</v>
      </c>
      <c r="O118" s="11" t="str">
        <f>'様式Ⅰ(男子)'!N364</f>
        <v/>
      </c>
      <c r="P118" t="str">
        <f t="shared" si="3"/>
        <v/>
      </c>
      <c r="Q118" t="str">
        <f t="shared" si="4"/>
        <v/>
      </c>
      <c r="R118" t="str">
        <f t="shared" si="5"/>
        <v/>
      </c>
    </row>
    <row r="119" spans="1:18">
      <c r="A119" s="1">
        <v>118</v>
      </c>
      <c r="B119" s="11" t="str">
        <f>'様式Ⅰ(男子)'!H365</f>
        <v>000000000</v>
      </c>
      <c r="C119" s="11" t="str">
        <f>CONCATENATE('様式Ⅰ(男子)'!D365," (",'様式Ⅰ(男子)'!F365,")")</f>
        <v xml:space="preserve"> ()</v>
      </c>
      <c r="D119" s="11" t="str">
        <f>'様式Ⅰ(男子)'!E365</f>
        <v/>
      </c>
      <c r="E119" s="11">
        <v>1</v>
      </c>
      <c r="F119" s="11">
        <f>基本情報登録!$D$8</f>
        <v>0</v>
      </c>
      <c r="G119" s="11" t="str">
        <f>基本情報登録!$D$10</f>
        <v/>
      </c>
      <c r="H119" s="11" t="e">
        <f>'様式Ⅰ(男子)'!G365</f>
        <v>#N/A</v>
      </c>
      <c r="I119" s="11">
        <f>'様式Ⅰ(男子)'!C365</f>
        <v>0</v>
      </c>
      <c r="J119" s="11">
        <f>'様式Ⅰ(男子)'!J365</f>
        <v>0</v>
      </c>
      <c r="K119" s="11" t="str">
        <f>'様式Ⅰ(男子)'!N365</f>
        <v/>
      </c>
      <c r="L119" s="11">
        <f>'様式Ⅰ(男子)'!J366</f>
        <v>0</v>
      </c>
      <c r="M119" s="11" t="str">
        <f>'様式Ⅰ(男子)'!N366</f>
        <v/>
      </c>
      <c r="N119" s="11">
        <f>'様式Ⅰ(男子)'!J367</f>
        <v>0</v>
      </c>
      <c r="O119" s="11" t="str">
        <f>'様式Ⅰ(男子)'!N367</f>
        <v/>
      </c>
      <c r="P119" t="str">
        <f t="shared" si="3"/>
        <v/>
      </c>
      <c r="Q119" t="str">
        <f t="shared" si="4"/>
        <v/>
      </c>
      <c r="R119" t="str">
        <f t="shared" si="5"/>
        <v/>
      </c>
    </row>
    <row r="120" spans="1:18">
      <c r="A120" s="1">
        <v>119</v>
      </c>
      <c r="B120" s="11" t="str">
        <f>'様式Ⅰ(男子)'!H368</f>
        <v>000000000</v>
      </c>
      <c r="C120" s="11" t="str">
        <f>CONCATENATE('様式Ⅰ(男子)'!D368," (",'様式Ⅰ(男子)'!F368,")")</f>
        <v xml:space="preserve"> ()</v>
      </c>
      <c r="D120" s="11" t="str">
        <f>'様式Ⅰ(男子)'!E368</f>
        <v/>
      </c>
      <c r="E120" s="11">
        <v>1</v>
      </c>
      <c r="F120" s="11">
        <f>基本情報登録!$D$8</f>
        <v>0</v>
      </c>
      <c r="G120" s="11" t="str">
        <f>基本情報登録!$D$10</f>
        <v/>
      </c>
      <c r="H120" s="11" t="e">
        <f>'様式Ⅰ(男子)'!G368</f>
        <v>#N/A</v>
      </c>
      <c r="I120" s="11">
        <f>'様式Ⅰ(男子)'!C368</f>
        <v>0</v>
      </c>
      <c r="J120" s="11">
        <f>'様式Ⅰ(男子)'!J368</f>
        <v>0</v>
      </c>
      <c r="K120" s="11" t="str">
        <f>'様式Ⅰ(男子)'!N368</f>
        <v/>
      </c>
      <c r="L120" s="11">
        <f>'様式Ⅰ(男子)'!J369</f>
        <v>0</v>
      </c>
      <c r="M120" s="11" t="str">
        <f>'様式Ⅰ(男子)'!N369</f>
        <v/>
      </c>
      <c r="N120" s="11">
        <f>'様式Ⅰ(男子)'!J370</f>
        <v>0</v>
      </c>
      <c r="O120" s="11" t="str">
        <f>'様式Ⅰ(男子)'!N370</f>
        <v/>
      </c>
      <c r="P120" t="str">
        <f t="shared" si="3"/>
        <v/>
      </c>
      <c r="Q120" t="str">
        <f t="shared" si="4"/>
        <v/>
      </c>
      <c r="R120" t="str">
        <f t="shared" si="5"/>
        <v/>
      </c>
    </row>
    <row r="121" spans="1:18">
      <c r="A121" s="1">
        <v>120</v>
      </c>
      <c r="B121" s="11" t="str">
        <f>'様式Ⅰ(男子)'!H371</f>
        <v>000000000</v>
      </c>
      <c r="C121" s="11" t="str">
        <f>CONCATENATE('様式Ⅰ(男子)'!D371," (",'様式Ⅰ(男子)'!F371,")")</f>
        <v xml:space="preserve"> ()</v>
      </c>
      <c r="D121" s="11" t="str">
        <f>'様式Ⅰ(男子)'!E371</f>
        <v/>
      </c>
      <c r="E121" s="11">
        <v>1</v>
      </c>
      <c r="F121" s="11">
        <f>基本情報登録!$D$8</f>
        <v>0</v>
      </c>
      <c r="G121" s="11" t="str">
        <f>基本情報登録!$D$10</f>
        <v/>
      </c>
      <c r="H121" s="11" t="e">
        <f>'様式Ⅰ(男子)'!G371</f>
        <v>#N/A</v>
      </c>
      <c r="I121" s="11">
        <f>'様式Ⅰ(男子)'!C371</f>
        <v>0</v>
      </c>
      <c r="J121" s="11">
        <f>'様式Ⅰ(男子)'!J371</f>
        <v>0</v>
      </c>
      <c r="K121" s="11" t="str">
        <f>'様式Ⅰ(男子)'!N371</f>
        <v/>
      </c>
      <c r="L121" s="11">
        <f>'様式Ⅰ(男子)'!J372</f>
        <v>0</v>
      </c>
      <c r="M121" s="11" t="str">
        <f>'様式Ⅰ(男子)'!N372</f>
        <v/>
      </c>
      <c r="N121" s="11">
        <f>'様式Ⅰ(男子)'!J373</f>
        <v>0</v>
      </c>
      <c r="O121" s="11" t="str">
        <f>'様式Ⅰ(男子)'!N373</f>
        <v/>
      </c>
      <c r="P121" t="str">
        <f t="shared" si="3"/>
        <v/>
      </c>
      <c r="Q121" t="str">
        <f t="shared" si="4"/>
        <v/>
      </c>
      <c r="R121" t="str">
        <f t="shared" si="5"/>
        <v/>
      </c>
    </row>
    <row r="122" spans="1:18">
      <c r="A122" s="1">
        <v>121</v>
      </c>
      <c r="B122" s="11" t="str">
        <f>'様式Ⅰ(男子)'!H374</f>
        <v>000000000</v>
      </c>
      <c r="C122" s="11" t="str">
        <f>CONCATENATE('様式Ⅰ(男子)'!D374," (",'様式Ⅰ(男子)'!F374,")")</f>
        <v xml:space="preserve"> ()</v>
      </c>
      <c r="D122" s="11" t="str">
        <f>'様式Ⅰ(男子)'!E374</f>
        <v/>
      </c>
      <c r="E122" s="11">
        <v>1</v>
      </c>
      <c r="F122" s="11">
        <f>基本情報登録!$D$8</f>
        <v>0</v>
      </c>
      <c r="G122" s="11" t="str">
        <f>基本情報登録!$D$10</f>
        <v/>
      </c>
      <c r="H122" s="11" t="e">
        <f>'様式Ⅰ(男子)'!G374</f>
        <v>#N/A</v>
      </c>
      <c r="I122" s="11">
        <f>'様式Ⅰ(男子)'!C374</f>
        <v>0</v>
      </c>
      <c r="J122" s="11">
        <f>'様式Ⅰ(男子)'!J374</f>
        <v>0</v>
      </c>
      <c r="K122" s="11" t="str">
        <f>'様式Ⅰ(男子)'!N374</f>
        <v/>
      </c>
      <c r="L122" s="11">
        <f>'様式Ⅰ(男子)'!J375</f>
        <v>0</v>
      </c>
      <c r="M122" s="11" t="str">
        <f>'様式Ⅰ(男子)'!N375</f>
        <v/>
      </c>
      <c r="N122" s="11">
        <f>'様式Ⅰ(男子)'!J376</f>
        <v>0</v>
      </c>
      <c r="O122" s="11" t="str">
        <f>'様式Ⅰ(男子)'!N376</f>
        <v/>
      </c>
      <c r="P122" t="str">
        <f t="shared" si="3"/>
        <v/>
      </c>
      <c r="Q122" t="str">
        <f t="shared" si="4"/>
        <v/>
      </c>
      <c r="R122" t="str">
        <f t="shared" si="5"/>
        <v/>
      </c>
    </row>
    <row r="123" spans="1:18">
      <c r="A123" s="1">
        <v>122</v>
      </c>
      <c r="B123" s="11" t="str">
        <f>'様式Ⅰ(男子)'!H377</f>
        <v>000000000</v>
      </c>
      <c r="C123" s="11" t="str">
        <f>CONCATENATE('様式Ⅰ(男子)'!D377," (",'様式Ⅰ(男子)'!F377,")")</f>
        <v xml:space="preserve"> ()</v>
      </c>
      <c r="D123" s="11" t="str">
        <f>'様式Ⅰ(男子)'!E377</f>
        <v/>
      </c>
      <c r="E123" s="11">
        <v>1</v>
      </c>
      <c r="F123" s="11">
        <f>基本情報登録!$D$8</f>
        <v>0</v>
      </c>
      <c r="G123" s="11" t="str">
        <f>基本情報登録!$D$10</f>
        <v/>
      </c>
      <c r="H123" s="11" t="e">
        <f>'様式Ⅰ(男子)'!G377</f>
        <v>#N/A</v>
      </c>
      <c r="I123" s="11">
        <f>'様式Ⅰ(男子)'!C377</f>
        <v>0</v>
      </c>
      <c r="J123" s="11">
        <f>'様式Ⅰ(男子)'!J377</f>
        <v>0</v>
      </c>
      <c r="K123" s="11" t="str">
        <f>'様式Ⅰ(男子)'!N377</f>
        <v/>
      </c>
      <c r="L123" s="11">
        <f>'様式Ⅰ(男子)'!J378</f>
        <v>0</v>
      </c>
      <c r="M123" s="11" t="str">
        <f>'様式Ⅰ(男子)'!N378</f>
        <v/>
      </c>
      <c r="N123" s="11">
        <f>'様式Ⅰ(男子)'!J379</f>
        <v>0</v>
      </c>
      <c r="O123" s="11" t="str">
        <f>'様式Ⅰ(男子)'!N379</f>
        <v/>
      </c>
      <c r="P123" t="str">
        <f t="shared" si="3"/>
        <v/>
      </c>
      <c r="Q123" t="str">
        <f t="shared" si="4"/>
        <v/>
      </c>
      <c r="R123" t="str">
        <f t="shared" si="5"/>
        <v/>
      </c>
    </row>
    <row r="124" spans="1:18">
      <c r="A124" s="1">
        <v>123</v>
      </c>
      <c r="B124" s="11" t="str">
        <f>'様式Ⅰ(男子)'!H380</f>
        <v>000000000</v>
      </c>
      <c r="C124" s="11" t="str">
        <f>CONCATENATE('様式Ⅰ(男子)'!D380," (",'様式Ⅰ(男子)'!F380,")")</f>
        <v xml:space="preserve"> ()</v>
      </c>
      <c r="D124" s="11" t="str">
        <f>'様式Ⅰ(男子)'!E380</f>
        <v/>
      </c>
      <c r="E124" s="11">
        <v>1</v>
      </c>
      <c r="F124" s="11">
        <f>基本情報登録!$D$8</f>
        <v>0</v>
      </c>
      <c r="G124" s="11" t="str">
        <f>基本情報登録!$D$10</f>
        <v/>
      </c>
      <c r="H124" s="11" t="e">
        <f>'様式Ⅰ(男子)'!G380</f>
        <v>#N/A</v>
      </c>
      <c r="I124" s="11">
        <f>'様式Ⅰ(男子)'!C380</f>
        <v>0</v>
      </c>
      <c r="J124" s="11">
        <f>'様式Ⅰ(男子)'!J380</f>
        <v>0</v>
      </c>
      <c r="K124" s="11" t="str">
        <f>'様式Ⅰ(男子)'!N380</f>
        <v/>
      </c>
      <c r="L124" s="11">
        <f>'様式Ⅰ(男子)'!J381</f>
        <v>0</v>
      </c>
      <c r="M124" s="11" t="str">
        <f>'様式Ⅰ(男子)'!N381</f>
        <v/>
      </c>
      <c r="N124" s="11">
        <f>'様式Ⅰ(男子)'!J382</f>
        <v>0</v>
      </c>
      <c r="O124" s="11" t="str">
        <f>'様式Ⅰ(男子)'!N382</f>
        <v/>
      </c>
      <c r="P124" t="str">
        <f t="shared" si="3"/>
        <v/>
      </c>
      <c r="Q124" t="str">
        <f t="shared" si="4"/>
        <v/>
      </c>
      <c r="R124" t="str">
        <f t="shared" si="5"/>
        <v/>
      </c>
    </row>
    <row r="125" spans="1:18">
      <c r="A125" s="1">
        <v>124</v>
      </c>
      <c r="B125" s="11" t="str">
        <f>'様式Ⅰ(男子)'!H383</f>
        <v>000000000</v>
      </c>
      <c r="C125" s="11" t="str">
        <f>CONCATENATE('様式Ⅰ(男子)'!D383," (",'様式Ⅰ(男子)'!F383,")")</f>
        <v xml:space="preserve"> ()</v>
      </c>
      <c r="D125" s="11" t="str">
        <f>'様式Ⅰ(男子)'!E383</f>
        <v/>
      </c>
      <c r="E125" s="11">
        <v>1</v>
      </c>
      <c r="F125" s="11">
        <f>基本情報登録!$D$8</f>
        <v>0</v>
      </c>
      <c r="G125" s="11" t="str">
        <f>基本情報登録!$D$10</f>
        <v/>
      </c>
      <c r="H125" s="11" t="e">
        <f>'様式Ⅰ(男子)'!G383</f>
        <v>#N/A</v>
      </c>
      <c r="I125" s="11">
        <f>'様式Ⅰ(男子)'!C383</f>
        <v>0</v>
      </c>
      <c r="J125" s="11">
        <f>'様式Ⅰ(男子)'!J383</f>
        <v>0</v>
      </c>
      <c r="K125" s="11" t="str">
        <f>'様式Ⅰ(男子)'!N383</f>
        <v/>
      </c>
      <c r="L125" s="11">
        <f>'様式Ⅰ(男子)'!J384</f>
        <v>0</v>
      </c>
      <c r="M125" s="11" t="str">
        <f>'様式Ⅰ(男子)'!N384</f>
        <v/>
      </c>
      <c r="N125" s="11">
        <f>'様式Ⅰ(男子)'!J385</f>
        <v>0</v>
      </c>
      <c r="O125" s="11" t="str">
        <f>'様式Ⅰ(男子)'!N385</f>
        <v/>
      </c>
      <c r="P125" t="str">
        <f t="shared" si="3"/>
        <v/>
      </c>
      <c r="Q125" t="str">
        <f t="shared" si="4"/>
        <v/>
      </c>
      <c r="R125" t="str">
        <f t="shared" si="5"/>
        <v/>
      </c>
    </row>
    <row r="126" spans="1:18">
      <c r="A126" s="1">
        <v>125</v>
      </c>
      <c r="B126" s="11" t="str">
        <f>'様式Ⅰ(男子)'!H386</f>
        <v>000000000</v>
      </c>
      <c r="C126" s="11" t="str">
        <f>CONCATENATE('様式Ⅰ(男子)'!D386," (",'様式Ⅰ(男子)'!F386,")")</f>
        <v xml:space="preserve"> ()</v>
      </c>
      <c r="D126" s="11" t="str">
        <f>'様式Ⅰ(男子)'!E386</f>
        <v/>
      </c>
      <c r="E126" s="11">
        <v>1</v>
      </c>
      <c r="F126" s="11">
        <f>基本情報登録!$D$8</f>
        <v>0</v>
      </c>
      <c r="G126" s="11" t="str">
        <f>基本情報登録!$D$10</f>
        <v/>
      </c>
      <c r="H126" s="11" t="e">
        <f>'様式Ⅰ(男子)'!G386</f>
        <v>#N/A</v>
      </c>
      <c r="I126" s="11">
        <f>'様式Ⅰ(男子)'!C386</f>
        <v>0</v>
      </c>
      <c r="J126" s="11">
        <f>'様式Ⅰ(男子)'!J386</f>
        <v>0</v>
      </c>
      <c r="K126" s="11" t="str">
        <f>'様式Ⅰ(男子)'!N386</f>
        <v/>
      </c>
      <c r="L126" s="11">
        <f>'様式Ⅰ(男子)'!J387</f>
        <v>0</v>
      </c>
      <c r="M126" s="11" t="str">
        <f>'様式Ⅰ(男子)'!N387</f>
        <v/>
      </c>
      <c r="N126" s="11">
        <f>'様式Ⅰ(男子)'!J388</f>
        <v>0</v>
      </c>
      <c r="O126" s="11" t="str">
        <f>'様式Ⅰ(男子)'!N388</f>
        <v/>
      </c>
      <c r="P126" t="str">
        <f t="shared" si="3"/>
        <v/>
      </c>
      <c r="Q126" t="str">
        <f t="shared" si="4"/>
        <v/>
      </c>
      <c r="R126" t="str">
        <f t="shared" si="5"/>
        <v/>
      </c>
    </row>
    <row r="127" spans="1:18">
      <c r="A127" s="1">
        <v>126</v>
      </c>
      <c r="B127" s="11" t="str">
        <f>'様式Ⅰ(男子)'!H389</f>
        <v>000000000</v>
      </c>
      <c r="C127" s="11" t="str">
        <f>CONCATENATE('様式Ⅰ(男子)'!D389," (",'様式Ⅰ(男子)'!F389,")")</f>
        <v xml:space="preserve"> ()</v>
      </c>
      <c r="D127" s="11" t="str">
        <f>'様式Ⅰ(男子)'!E389</f>
        <v/>
      </c>
      <c r="E127" s="11">
        <v>1</v>
      </c>
      <c r="F127" s="11">
        <f>基本情報登録!$D$8</f>
        <v>0</v>
      </c>
      <c r="G127" s="11" t="str">
        <f>基本情報登録!$D$10</f>
        <v/>
      </c>
      <c r="H127" s="11" t="e">
        <f>'様式Ⅰ(男子)'!G389</f>
        <v>#N/A</v>
      </c>
      <c r="I127" s="11">
        <f>'様式Ⅰ(男子)'!C389</f>
        <v>0</v>
      </c>
      <c r="J127" s="11">
        <f>'様式Ⅰ(男子)'!J389</f>
        <v>0</v>
      </c>
      <c r="K127" s="11" t="str">
        <f>'様式Ⅰ(男子)'!N389</f>
        <v/>
      </c>
      <c r="L127" s="11">
        <f>'様式Ⅰ(男子)'!J390</f>
        <v>0</v>
      </c>
      <c r="M127" s="11" t="str">
        <f>'様式Ⅰ(男子)'!N390</f>
        <v/>
      </c>
      <c r="N127" s="11">
        <f>'様式Ⅰ(男子)'!J391</f>
        <v>0</v>
      </c>
      <c r="O127" s="11" t="str">
        <f>'様式Ⅰ(男子)'!N391</f>
        <v/>
      </c>
      <c r="P127" t="str">
        <f t="shared" si="3"/>
        <v/>
      </c>
      <c r="Q127" t="str">
        <f t="shared" si="4"/>
        <v/>
      </c>
      <c r="R127" t="str">
        <f t="shared" si="5"/>
        <v/>
      </c>
    </row>
    <row r="128" spans="1:18">
      <c r="A128" s="1">
        <v>127</v>
      </c>
      <c r="B128" s="11" t="str">
        <f>'様式Ⅰ(男子)'!H392</f>
        <v>000000000</v>
      </c>
      <c r="C128" s="11" t="str">
        <f>CONCATENATE('様式Ⅰ(男子)'!D392," (",'様式Ⅰ(男子)'!F392,")")</f>
        <v xml:space="preserve"> ()</v>
      </c>
      <c r="D128" s="11" t="str">
        <f>'様式Ⅰ(男子)'!E392</f>
        <v/>
      </c>
      <c r="E128" s="11">
        <v>1</v>
      </c>
      <c r="F128" s="11">
        <f>基本情報登録!$D$8</f>
        <v>0</v>
      </c>
      <c r="G128" s="11" t="str">
        <f>基本情報登録!$D$10</f>
        <v/>
      </c>
      <c r="H128" s="11" t="e">
        <f>'様式Ⅰ(男子)'!G392</f>
        <v>#N/A</v>
      </c>
      <c r="I128" s="11">
        <f>'様式Ⅰ(男子)'!C392</f>
        <v>0</v>
      </c>
      <c r="J128" s="11">
        <f>'様式Ⅰ(男子)'!J392</f>
        <v>0</v>
      </c>
      <c r="K128" s="11" t="str">
        <f>'様式Ⅰ(男子)'!N392</f>
        <v/>
      </c>
      <c r="L128" s="11">
        <f>'様式Ⅰ(男子)'!J393</f>
        <v>0</v>
      </c>
      <c r="M128" s="11" t="str">
        <f>'様式Ⅰ(男子)'!N393</f>
        <v/>
      </c>
      <c r="N128" s="11">
        <f>'様式Ⅰ(男子)'!J394</f>
        <v>0</v>
      </c>
      <c r="O128" s="11" t="str">
        <f>'様式Ⅰ(男子)'!N394</f>
        <v/>
      </c>
      <c r="P128" t="str">
        <f t="shared" si="3"/>
        <v/>
      </c>
      <c r="Q128" t="str">
        <f t="shared" si="4"/>
        <v/>
      </c>
      <c r="R128" t="str">
        <f t="shared" si="5"/>
        <v/>
      </c>
    </row>
    <row r="129" spans="1:18">
      <c r="A129" s="1">
        <v>128</v>
      </c>
      <c r="B129" s="11" t="str">
        <f>'様式Ⅰ(男子)'!H395</f>
        <v>000000000</v>
      </c>
      <c r="C129" s="11" t="str">
        <f>CONCATENATE('様式Ⅰ(男子)'!D395," (",'様式Ⅰ(男子)'!F395,")")</f>
        <v xml:space="preserve"> ()</v>
      </c>
      <c r="D129" s="11" t="str">
        <f>'様式Ⅰ(男子)'!E395</f>
        <v/>
      </c>
      <c r="E129" s="11">
        <v>1</v>
      </c>
      <c r="F129" s="11">
        <f>基本情報登録!$D$8</f>
        <v>0</v>
      </c>
      <c r="G129" s="11" t="str">
        <f>基本情報登録!$D$10</f>
        <v/>
      </c>
      <c r="H129" s="11" t="e">
        <f>'様式Ⅰ(男子)'!G395</f>
        <v>#N/A</v>
      </c>
      <c r="I129" s="11">
        <f>'様式Ⅰ(男子)'!C395</f>
        <v>0</v>
      </c>
      <c r="J129" s="11">
        <f>'様式Ⅰ(男子)'!J395</f>
        <v>0</v>
      </c>
      <c r="K129" s="11" t="str">
        <f>'様式Ⅰ(男子)'!N395</f>
        <v/>
      </c>
      <c r="L129" s="11">
        <f>'様式Ⅰ(男子)'!J396</f>
        <v>0</v>
      </c>
      <c r="M129" s="11" t="str">
        <f>'様式Ⅰ(男子)'!N396</f>
        <v/>
      </c>
      <c r="N129" s="11">
        <f>'様式Ⅰ(男子)'!J397</f>
        <v>0</v>
      </c>
      <c r="O129" s="11" t="str">
        <f>'様式Ⅰ(男子)'!N397</f>
        <v/>
      </c>
      <c r="P129" t="str">
        <f t="shared" si="3"/>
        <v/>
      </c>
      <c r="Q129" t="str">
        <f t="shared" si="4"/>
        <v/>
      </c>
      <c r="R129" t="str">
        <f t="shared" si="5"/>
        <v/>
      </c>
    </row>
    <row r="130" spans="1:18">
      <c r="A130" s="1">
        <v>129</v>
      </c>
      <c r="B130" s="11" t="str">
        <f>'様式Ⅰ(男子)'!H398</f>
        <v>000000000</v>
      </c>
      <c r="C130" s="11" t="str">
        <f>CONCATENATE('様式Ⅰ(男子)'!D398," (",'様式Ⅰ(男子)'!F398,")")</f>
        <v xml:space="preserve"> ()</v>
      </c>
      <c r="D130" s="11" t="str">
        <f>'様式Ⅰ(男子)'!E398</f>
        <v/>
      </c>
      <c r="E130" s="11">
        <v>1</v>
      </c>
      <c r="F130" s="11">
        <f>基本情報登録!$D$8</f>
        <v>0</v>
      </c>
      <c r="G130" s="11" t="str">
        <f>基本情報登録!$D$10</f>
        <v/>
      </c>
      <c r="H130" s="11" t="e">
        <f>'様式Ⅰ(男子)'!G398</f>
        <v>#N/A</v>
      </c>
      <c r="I130" s="11">
        <f>'様式Ⅰ(男子)'!C398</f>
        <v>0</v>
      </c>
      <c r="J130" s="11">
        <f>'様式Ⅰ(男子)'!J398</f>
        <v>0</v>
      </c>
      <c r="K130" s="11" t="str">
        <f>'様式Ⅰ(男子)'!N398</f>
        <v/>
      </c>
      <c r="L130" s="11">
        <f>'様式Ⅰ(男子)'!J399</f>
        <v>0</v>
      </c>
      <c r="M130" s="11" t="str">
        <f>'様式Ⅰ(男子)'!N399</f>
        <v/>
      </c>
      <c r="N130" s="11">
        <f>'様式Ⅰ(男子)'!J400</f>
        <v>0</v>
      </c>
      <c r="O130" s="11" t="str">
        <f>'様式Ⅰ(男子)'!N400</f>
        <v/>
      </c>
      <c r="P130" t="str">
        <f t="shared" si="3"/>
        <v/>
      </c>
      <c r="Q130" t="str">
        <f t="shared" si="4"/>
        <v/>
      </c>
      <c r="R130" t="str">
        <f t="shared" si="5"/>
        <v/>
      </c>
    </row>
    <row r="131" spans="1:18">
      <c r="A131" s="1">
        <v>130</v>
      </c>
      <c r="B131" s="11" t="str">
        <f>'様式Ⅰ(男子)'!H401</f>
        <v>000000000</v>
      </c>
      <c r="C131" s="11" t="str">
        <f>CONCATENATE('様式Ⅰ(男子)'!D401," (",'様式Ⅰ(男子)'!F401,")")</f>
        <v xml:space="preserve"> ()</v>
      </c>
      <c r="D131" s="11" t="str">
        <f>'様式Ⅰ(男子)'!E401</f>
        <v/>
      </c>
      <c r="E131" s="11">
        <v>1</v>
      </c>
      <c r="F131" s="11">
        <f>基本情報登録!$D$8</f>
        <v>0</v>
      </c>
      <c r="G131" s="11" t="str">
        <f>基本情報登録!$D$10</f>
        <v/>
      </c>
      <c r="H131" s="11" t="e">
        <f>'様式Ⅰ(男子)'!G401</f>
        <v>#N/A</v>
      </c>
      <c r="I131" s="11">
        <f>'様式Ⅰ(男子)'!C401</f>
        <v>0</v>
      </c>
      <c r="J131" s="11">
        <f>'様式Ⅰ(男子)'!J401</f>
        <v>0</v>
      </c>
      <c r="K131" s="11" t="str">
        <f>'様式Ⅰ(男子)'!N401</f>
        <v/>
      </c>
      <c r="L131" s="11">
        <f>'様式Ⅰ(男子)'!J402</f>
        <v>0</v>
      </c>
      <c r="M131" s="11" t="str">
        <f>'様式Ⅰ(男子)'!N402</f>
        <v/>
      </c>
      <c r="N131" s="11">
        <f>'様式Ⅰ(男子)'!J403</f>
        <v>0</v>
      </c>
      <c r="O131" s="11" t="str">
        <f>'様式Ⅰ(男子)'!N403</f>
        <v/>
      </c>
      <c r="P131" t="str">
        <f t="shared" ref="P131:P151" si="6">IF(COUNTIF(J131,"*OP*")&gt;0,"OPN","")</f>
        <v/>
      </c>
      <c r="Q131" t="str">
        <f t="shared" ref="Q131:Q151" si="7">IF(COUNTIF(L131,"*OP*")&gt;0,"OPN","")</f>
        <v/>
      </c>
      <c r="R131" t="str">
        <f t="shared" ref="R131:R151" si="8">IF(COUNTIF(N131,"*OP*")&gt;0,"OPN","")</f>
        <v/>
      </c>
    </row>
    <row r="132" spans="1:18">
      <c r="A132" s="1">
        <v>131</v>
      </c>
      <c r="B132" s="11" t="str">
        <f>'様式Ⅰ(男子)'!H404</f>
        <v>000000000</v>
      </c>
      <c r="C132" s="11" t="str">
        <f>CONCATENATE('様式Ⅰ(男子)'!D404," (",'様式Ⅰ(男子)'!F404,")")</f>
        <v xml:space="preserve"> ()</v>
      </c>
      <c r="D132" s="11" t="str">
        <f>'様式Ⅰ(男子)'!E404</f>
        <v/>
      </c>
      <c r="E132" s="11">
        <v>1</v>
      </c>
      <c r="F132" s="11">
        <f>基本情報登録!$D$8</f>
        <v>0</v>
      </c>
      <c r="G132" s="11" t="str">
        <f>基本情報登録!$D$10</f>
        <v/>
      </c>
      <c r="H132" s="11" t="e">
        <f>'様式Ⅰ(男子)'!G404</f>
        <v>#N/A</v>
      </c>
      <c r="I132" s="11">
        <f>'様式Ⅰ(男子)'!C404</f>
        <v>0</v>
      </c>
      <c r="J132" s="11">
        <f>'様式Ⅰ(男子)'!J404</f>
        <v>0</v>
      </c>
      <c r="K132" s="11" t="str">
        <f>'様式Ⅰ(男子)'!N404</f>
        <v/>
      </c>
      <c r="L132" s="11">
        <f>'様式Ⅰ(男子)'!J405</f>
        <v>0</v>
      </c>
      <c r="M132" s="11" t="str">
        <f>'様式Ⅰ(男子)'!N405</f>
        <v/>
      </c>
      <c r="N132" s="11">
        <f>'様式Ⅰ(男子)'!J406</f>
        <v>0</v>
      </c>
      <c r="O132" s="11" t="str">
        <f>'様式Ⅰ(男子)'!N406</f>
        <v/>
      </c>
      <c r="P132" t="str">
        <f t="shared" si="6"/>
        <v/>
      </c>
      <c r="Q132" t="str">
        <f t="shared" si="7"/>
        <v/>
      </c>
      <c r="R132" t="str">
        <f t="shared" si="8"/>
        <v/>
      </c>
    </row>
    <row r="133" spans="1:18">
      <c r="A133" s="1">
        <v>132</v>
      </c>
      <c r="B133" s="11" t="str">
        <f>'様式Ⅰ(男子)'!H407</f>
        <v>000000000</v>
      </c>
      <c r="C133" s="11" t="str">
        <f>CONCATENATE('様式Ⅰ(男子)'!D407," (",'様式Ⅰ(男子)'!F407,")")</f>
        <v xml:space="preserve"> ()</v>
      </c>
      <c r="D133" s="11" t="str">
        <f>'様式Ⅰ(男子)'!E407</f>
        <v/>
      </c>
      <c r="E133" s="11">
        <v>1</v>
      </c>
      <c r="F133" s="11">
        <f>基本情報登録!$D$8</f>
        <v>0</v>
      </c>
      <c r="G133" s="11" t="str">
        <f>基本情報登録!$D$10</f>
        <v/>
      </c>
      <c r="H133" s="11" t="e">
        <f>'様式Ⅰ(男子)'!G407</f>
        <v>#N/A</v>
      </c>
      <c r="I133" s="11">
        <f>'様式Ⅰ(男子)'!C407</f>
        <v>0</v>
      </c>
      <c r="J133" s="11">
        <f>'様式Ⅰ(男子)'!J407</f>
        <v>0</v>
      </c>
      <c r="K133" s="11" t="str">
        <f>'様式Ⅰ(男子)'!N407</f>
        <v/>
      </c>
      <c r="L133" s="11">
        <f>'様式Ⅰ(男子)'!J408</f>
        <v>0</v>
      </c>
      <c r="M133" s="11" t="str">
        <f>'様式Ⅰ(男子)'!N408</f>
        <v/>
      </c>
      <c r="N133" s="11">
        <f>'様式Ⅰ(男子)'!J409</f>
        <v>0</v>
      </c>
      <c r="O133" s="11" t="str">
        <f>'様式Ⅰ(男子)'!N409</f>
        <v/>
      </c>
      <c r="P133" t="str">
        <f t="shared" si="6"/>
        <v/>
      </c>
      <c r="Q133" t="str">
        <f t="shared" si="7"/>
        <v/>
      </c>
      <c r="R133" t="str">
        <f t="shared" si="8"/>
        <v/>
      </c>
    </row>
    <row r="134" spans="1:18">
      <c r="A134" s="1">
        <v>133</v>
      </c>
      <c r="B134" s="11" t="str">
        <f>'様式Ⅰ(男子)'!H410</f>
        <v>000000000</v>
      </c>
      <c r="C134" s="11" t="str">
        <f>CONCATENATE('様式Ⅰ(男子)'!D410," (",'様式Ⅰ(男子)'!F410,")")</f>
        <v xml:space="preserve"> ()</v>
      </c>
      <c r="D134" s="11" t="str">
        <f>'様式Ⅰ(男子)'!E410</f>
        <v/>
      </c>
      <c r="E134" s="11">
        <v>1</v>
      </c>
      <c r="F134" s="11">
        <f>基本情報登録!$D$8</f>
        <v>0</v>
      </c>
      <c r="G134" s="11" t="str">
        <f>基本情報登録!$D$10</f>
        <v/>
      </c>
      <c r="H134" s="11" t="e">
        <f>'様式Ⅰ(男子)'!G410</f>
        <v>#N/A</v>
      </c>
      <c r="I134" s="11">
        <f>'様式Ⅰ(男子)'!C410</f>
        <v>0</v>
      </c>
      <c r="J134" s="11">
        <f>'様式Ⅰ(男子)'!J410</f>
        <v>0</v>
      </c>
      <c r="K134" s="11" t="str">
        <f>'様式Ⅰ(男子)'!N410</f>
        <v/>
      </c>
      <c r="L134" s="11">
        <f>'様式Ⅰ(男子)'!J411</f>
        <v>0</v>
      </c>
      <c r="M134" s="11" t="str">
        <f>'様式Ⅰ(男子)'!N411</f>
        <v/>
      </c>
      <c r="N134" s="11">
        <f>'様式Ⅰ(男子)'!J412</f>
        <v>0</v>
      </c>
      <c r="O134" s="11" t="str">
        <f>'様式Ⅰ(男子)'!N412</f>
        <v/>
      </c>
      <c r="P134" t="str">
        <f t="shared" si="6"/>
        <v/>
      </c>
      <c r="Q134" t="str">
        <f t="shared" si="7"/>
        <v/>
      </c>
      <c r="R134" t="str">
        <f t="shared" si="8"/>
        <v/>
      </c>
    </row>
    <row r="135" spans="1:18">
      <c r="A135" s="1">
        <v>134</v>
      </c>
      <c r="B135" s="11" t="str">
        <f>'様式Ⅰ(男子)'!H413</f>
        <v>000000000</v>
      </c>
      <c r="C135" s="11" t="str">
        <f>CONCATENATE('様式Ⅰ(男子)'!D413," (",'様式Ⅰ(男子)'!F413,")")</f>
        <v xml:space="preserve"> ()</v>
      </c>
      <c r="D135" s="11" t="str">
        <f>'様式Ⅰ(男子)'!E413</f>
        <v/>
      </c>
      <c r="E135" s="11">
        <v>1</v>
      </c>
      <c r="F135" s="11">
        <f>基本情報登録!$D$8</f>
        <v>0</v>
      </c>
      <c r="G135" s="11" t="str">
        <f>基本情報登録!$D$10</f>
        <v/>
      </c>
      <c r="H135" s="11" t="e">
        <f>'様式Ⅰ(男子)'!G413</f>
        <v>#N/A</v>
      </c>
      <c r="I135" s="11">
        <f>'様式Ⅰ(男子)'!C413</f>
        <v>0</v>
      </c>
      <c r="J135" s="11">
        <f>'様式Ⅰ(男子)'!J413</f>
        <v>0</v>
      </c>
      <c r="K135" s="11" t="str">
        <f>'様式Ⅰ(男子)'!N413</f>
        <v/>
      </c>
      <c r="L135" s="11">
        <f>'様式Ⅰ(男子)'!J414</f>
        <v>0</v>
      </c>
      <c r="M135" s="11" t="str">
        <f>'様式Ⅰ(男子)'!N414</f>
        <v/>
      </c>
      <c r="N135" s="11">
        <f>'様式Ⅰ(男子)'!J415</f>
        <v>0</v>
      </c>
      <c r="O135" s="11" t="str">
        <f>'様式Ⅰ(男子)'!N415</f>
        <v/>
      </c>
      <c r="P135" t="str">
        <f t="shared" si="6"/>
        <v/>
      </c>
      <c r="Q135" t="str">
        <f t="shared" si="7"/>
        <v/>
      </c>
      <c r="R135" t="str">
        <f t="shared" si="8"/>
        <v/>
      </c>
    </row>
    <row r="136" spans="1:18">
      <c r="A136" s="1">
        <v>135</v>
      </c>
      <c r="B136" s="11" t="str">
        <f>'様式Ⅰ(男子)'!H416</f>
        <v>000000000</v>
      </c>
      <c r="C136" s="11" t="str">
        <f>CONCATENATE('様式Ⅰ(男子)'!D416," (",'様式Ⅰ(男子)'!F416,")")</f>
        <v xml:space="preserve"> ()</v>
      </c>
      <c r="D136" s="11" t="str">
        <f>'様式Ⅰ(男子)'!E416</f>
        <v/>
      </c>
      <c r="E136" s="11">
        <v>1</v>
      </c>
      <c r="F136" s="11">
        <f>基本情報登録!$D$8</f>
        <v>0</v>
      </c>
      <c r="G136" s="11" t="str">
        <f>基本情報登録!$D$10</f>
        <v/>
      </c>
      <c r="H136" s="11" t="e">
        <f>'様式Ⅰ(男子)'!G416</f>
        <v>#N/A</v>
      </c>
      <c r="I136" s="11">
        <f>'様式Ⅰ(男子)'!C416</f>
        <v>0</v>
      </c>
      <c r="J136" s="11">
        <f>'様式Ⅰ(男子)'!J416</f>
        <v>0</v>
      </c>
      <c r="K136" s="11" t="str">
        <f>'様式Ⅰ(男子)'!N416</f>
        <v/>
      </c>
      <c r="L136" s="11">
        <f>'様式Ⅰ(男子)'!J417</f>
        <v>0</v>
      </c>
      <c r="M136" s="11" t="str">
        <f>'様式Ⅰ(男子)'!N417</f>
        <v/>
      </c>
      <c r="N136" s="11">
        <f>'様式Ⅰ(男子)'!J418</f>
        <v>0</v>
      </c>
      <c r="O136" s="11" t="str">
        <f>'様式Ⅰ(男子)'!N418</f>
        <v/>
      </c>
      <c r="P136" t="str">
        <f t="shared" si="6"/>
        <v/>
      </c>
      <c r="Q136" t="str">
        <f t="shared" si="7"/>
        <v/>
      </c>
      <c r="R136" t="str">
        <f t="shared" si="8"/>
        <v/>
      </c>
    </row>
    <row r="137" spans="1:18">
      <c r="A137" s="1">
        <v>136</v>
      </c>
      <c r="B137" s="11" t="str">
        <f>'様式Ⅰ(男子)'!H419</f>
        <v>000000000</v>
      </c>
      <c r="C137" s="11" t="str">
        <f>CONCATENATE('様式Ⅰ(男子)'!D419," (",'様式Ⅰ(男子)'!F419,")")</f>
        <v xml:space="preserve"> ()</v>
      </c>
      <c r="D137" s="11" t="str">
        <f>'様式Ⅰ(男子)'!E419</f>
        <v/>
      </c>
      <c r="E137" s="11">
        <v>1</v>
      </c>
      <c r="F137" s="11">
        <f>基本情報登録!$D$8</f>
        <v>0</v>
      </c>
      <c r="G137" s="11" t="str">
        <f>基本情報登録!$D$10</f>
        <v/>
      </c>
      <c r="H137" s="11" t="e">
        <f>'様式Ⅰ(男子)'!G419</f>
        <v>#N/A</v>
      </c>
      <c r="I137" s="11">
        <f>'様式Ⅰ(男子)'!C419</f>
        <v>0</v>
      </c>
      <c r="J137" s="11">
        <f>'様式Ⅰ(男子)'!J419</f>
        <v>0</v>
      </c>
      <c r="K137" s="11" t="str">
        <f>'様式Ⅰ(男子)'!N419</f>
        <v/>
      </c>
      <c r="L137" s="11">
        <f>'様式Ⅰ(男子)'!J420</f>
        <v>0</v>
      </c>
      <c r="M137" s="11" t="str">
        <f>'様式Ⅰ(男子)'!N420</f>
        <v/>
      </c>
      <c r="N137" s="11">
        <f>'様式Ⅰ(男子)'!J421</f>
        <v>0</v>
      </c>
      <c r="O137" s="11" t="str">
        <f>'様式Ⅰ(男子)'!N421</f>
        <v/>
      </c>
      <c r="P137" t="str">
        <f t="shared" si="6"/>
        <v/>
      </c>
      <c r="Q137" t="str">
        <f t="shared" si="7"/>
        <v/>
      </c>
      <c r="R137" t="str">
        <f t="shared" si="8"/>
        <v/>
      </c>
    </row>
    <row r="138" spans="1:18">
      <c r="A138" s="1">
        <v>137</v>
      </c>
      <c r="B138" s="11" t="str">
        <f>'様式Ⅰ(男子)'!H422</f>
        <v>000000000</v>
      </c>
      <c r="C138" s="11" t="str">
        <f>CONCATENATE('様式Ⅰ(男子)'!D422," (",'様式Ⅰ(男子)'!F422,")")</f>
        <v xml:space="preserve"> ()</v>
      </c>
      <c r="D138" s="11" t="str">
        <f>'様式Ⅰ(男子)'!E422</f>
        <v/>
      </c>
      <c r="E138" s="11">
        <v>1</v>
      </c>
      <c r="F138" s="11">
        <f>基本情報登録!$D$8</f>
        <v>0</v>
      </c>
      <c r="G138" s="11" t="str">
        <f>基本情報登録!$D$10</f>
        <v/>
      </c>
      <c r="H138" s="11" t="e">
        <f>'様式Ⅰ(男子)'!G422</f>
        <v>#N/A</v>
      </c>
      <c r="I138" s="11">
        <f>'様式Ⅰ(男子)'!C422</f>
        <v>0</v>
      </c>
      <c r="J138" s="11">
        <f>'様式Ⅰ(男子)'!J422</f>
        <v>0</v>
      </c>
      <c r="K138" s="11" t="str">
        <f>'様式Ⅰ(男子)'!N422</f>
        <v/>
      </c>
      <c r="L138" s="11">
        <f>'様式Ⅰ(男子)'!J423</f>
        <v>0</v>
      </c>
      <c r="M138" s="11" t="str">
        <f>'様式Ⅰ(男子)'!N423</f>
        <v/>
      </c>
      <c r="N138" s="11">
        <f>'様式Ⅰ(男子)'!J424</f>
        <v>0</v>
      </c>
      <c r="O138" s="11" t="str">
        <f>'様式Ⅰ(男子)'!N424</f>
        <v/>
      </c>
      <c r="P138" t="str">
        <f t="shared" si="6"/>
        <v/>
      </c>
      <c r="Q138" t="str">
        <f t="shared" si="7"/>
        <v/>
      </c>
      <c r="R138" t="str">
        <f t="shared" si="8"/>
        <v/>
      </c>
    </row>
    <row r="139" spans="1:18">
      <c r="A139" s="1">
        <v>138</v>
      </c>
      <c r="B139" s="11" t="str">
        <f>'様式Ⅰ(男子)'!H425</f>
        <v>000000000</v>
      </c>
      <c r="C139" s="11" t="str">
        <f>CONCATENATE('様式Ⅰ(男子)'!D425," (",'様式Ⅰ(男子)'!F425,")")</f>
        <v xml:space="preserve"> ()</v>
      </c>
      <c r="D139" s="11" t="str">
        <f>'様式Ⅰ(男子)'!E425</f>
        <v/>
      </c>
      <c r="E139" s="11">
        <v>1</v>
      </c>
      <c r="F139" s="11">
        <f>基本情報登録!$D$8</f>
        <v>0</v>
      </c>
      <c r="G139" s="11" t="str">
        <f>基本情報登録!$D$10</f>
        <v/>
      </c>
      <c r="H139" s="11" t="e">
        <f>'様式Ⅰ(男子)'!G425</f>
        <v>#N/A</v>
      </c>
      <c r="I139" s="11">
        <f>'様式Ⅰ(男子)'!C425</f>
        <v>0</v>
      </c>
      <c r="J139" s="11">
        <f>'様式Ⅰ(男子)'!J425</f>
        <v>0</v>
      </c>
      <c r="K139" s="11" t="str">
        <f>'様式Ⅰ(男子)'!N425</f>
        <v/>
      </c>
      <c r="L139" s="11">
        <f>'様式Ⅰ(男子)'!J426</f>
        <v>0</v>
      </c>
      <c r="M139" s="11" t="str">
        <f>'様式Ⅰ(男子)'!N426</f>
        <v/>
      </c>
      <c r="N139" s="11">
        <f>'様式Ⅰ(男子)'!J427</f>
        <v>0</v>
      </c>
      <c r="O139" s="11" t="str">
        <f>'様式Ⅰ(男子)'!N427</f>
        <v/>
      </c>
      <c r="P139" t="str">
        <f t="shared" si="6"/>
        <v/>
      </c>
      <c r="Q139" t="str">
        <f t="shared" si="7"/>
        <v/>
      </c>
      <c r="R139" t="str">
        <f t="shared" si="8"/>
        <v/>
      </c>
    </row>
    <row r="140" spans="1:18">
      <c r="A140" s="1">
        <v>139</v>
      </c>
      <c r="B140" s="11" t="str">
        <f>'様式Ⅰ(男子)'!H428</f>
        <v>000000000</v>
      </c>
      <c r="C140" s="11" t="str">
        <f>CONCATENATE('様式Ⅰ(男子)'!D428," (",'様式Ⅰ(男子)'!F428,")")</f>
        <v xml:space="preserve"> ()</v>
      </c>
      <c r="D140" s="11" t="str">
        <f>'様式Ⅰ(男子)'!E428</f>
        <v/>
      </c>
      <c r="E140" s="11">
        <v>1</v>
      </c>
      <c r="F140" s="11">
        <f>基本情報登録!$D$8</f>
        <v>0</v>
      </c>
      <c r="G140" s="11" t="str">
        <f>基本情報登録!$D$10</f>
        <v/>
      </c>
      <c r="H140" s="11" t="e">
        <f>'様式Ⅰ(男子)'!G428</f>
        <v>#N/A</v>
      </c>
      <c r="I140" s="11">
        <f>'様式Ⅰ(男子)'!C428</f>
        <v>0</v>
      </c>
      <c r="J140" s="11">
        <f>'様式Ⅰ(男子)'!J428</f>
        <v>0</v>
      </c>
      <c r="K140" s="11" t="str">
        <f>'様式Ⅰ(男子)'!N428</f>
        <v/>
      </c>
      <c r="L140" s="11">
        <f>'様式Ⅰ(男子)'!J429</f>
        <v>0</v>
      </c>
      <c r="M140" s="11" t="str">
        <f>'様式Ⅰ(男子)'!N429</f>
        <v/>
      </c>
      <c r="N140" s="11">
        <f>'様式Ⅰ(男子)'!J430</f>
        <v>0</v>
      </c>
      <c r="O140" s="11" t="str">
        <f>'様式Ⅰ(男子)'!N430</f>
        <v/>
      </c>
      <c r="P140" t="str">
        <f t="shared" si="6"/>
        <v/>
      </c>
      <c r="Q140" t="str">
        <f t="shared" si="7"/>
        <v/>
      </c>
      <c r="R140" t="str">
        <f t="shared" si="8"/>
        <v/>
      </c>
    </row>
    <row r="141" spans="1:18">
      <c r="A141" s="1">
        <v>140</v>
      </c>
      <c r="B141" s="11" t="str">
        <f>'様式Ⅰ(男子)'!H431</f>
        <v>000000000</v>
      </c>
      <c r="C141" s="11" t="str">
        <f>CONCATENATE('様式Ⅰ(男子)'!D431," (",'様式Ⅰ(男子)'!F431,")")</f>
        <v xml:space="preserve"> ()</v>
      </c>
      <c r="D141" s="11" t="str">
        <f>'様式Ⅰ(男子)'!E431</f>
        <v/>
      </c>
      <c r="E141" s="11">
        <v>1</v>
      </c>
      <c r="F141" s="11">
        <f>基本情報登録!$D$8</f>
        <v>0</v>
      </c>
      <c r="G141" s="11" t="str">
        <f>基本情報登録!$D$10</f>
        <v/>
      </c>
      <c r="H141" s="11" t="e">
        <f>'様式Ⅰ(男子)'!G431</f>
        <v>#N/A</v>
      </c>
      <c r="I141" s="11">
        <f>'様式Ⅰ(男子)'!C431</f>
        <v>0</v>
      </c>
      <c r="J141" s="11">
        <f>'様式Ⅰ(男子)'!J431</f>
        <v>0</v>
      </c>
      <c r="K141" s="11" t="str">
        <f>'様式Ⅰ(男子)'!N431</f>
        <v/>
      </c>
      <c r="L141" s="11">
        <f>'様式Ⅰ(男子)'!J432</f>
        <v>0</v>
      </c>
      <c r="M141" s="11" t="str">
        <f>'様式Ⅰ(男子)'!N432</f>
        <v/>
      </c>
      <c r="N141" s="11">
        <f>'様式Ⅰ(男子)'!J433</f>
        <v>0</v>
      </c>
      <c r="O141" s="11" t="str">
        <f>'様式Ⅰ(男子)'!N433</f>
        <v/>
      </c>
      <c r="P141" t="str">
        <f t="shared" si="6"/>
        <v/>
      </c>
      <c r="Q141" t="str">
        <f t="shared" si="7"/>
        <v/>
      </c>
      <c r="R141" t="str">
        <f t="shared" si="8"/>
        <v/>
      </c>
    </row>
    <row r="142" spans="1:18">
      <c r="A142" s="1">
        <v>141</v>
      </c>
      <c r="B142" s="11" t="str">
        <f>'様式Ⅰ(男子)'!H434</f>
        <v>000000000</v>
      </c>
      <c r="C142" s="11" t="str">
        <f>CONCATENATE('様式Ⅰ(男子)'!D434," (",'様式Ⅰ(男子)'!F434,")")</f>
        <v xml:space="preserve"> ()</v>
      </c>
      <c r="D142" s="11" t="str">
        <f>'様式Ⅰ(男子)'!E434</f>
        <v/>
      </c>
      <c r="E142" s="11">
        <v>1</v>
      </c>
      <c r="F142" s="11">
        <f>基本情報登録!$D$8</f>
        <v>0</v>
      </c>
      <c r="G142" s="11" t="str">
        <f>基本情報登録!$D$10</f>
        <v/>
      </c>
      <c r="H142" s="11" t="e">
        <f>'様式Ⅰ(男子)'!G434</f>
        <v>#N/A</v>
      </c>
      <c r="I142" s="11">
        <f>'様式Ⅰ(男子)'!C434</f>
        <v>0</v>
      </c>
      <c r="J142" s="11">
        <f>'様式Ⅰ(男子)'!J434</f>
        <v>0</v>
      </c>
      <c r="K142" s="11" t="str">
        <f>'様式Ⅰ(男子)'!N434</f>
        <v/>
      </c>
      <c r="L142" s="11">
        <f>'様式Ⅰ(男子)'!J435</f>
        <v>0</v>
      </c>
      <c r="M142" s="11" t="str">
        <f>'様式Ⅰ(男子)'!N435</f>
        <v/>
      </c>
      <c r="N142" s="11">
        <f>'様式Ⅰ(男子)'!J436</f>
        <v>0</v>
      </c>
      <c r="O142" s="11" t="str">
        <f>'様式Ⅰ(男子)'!N436</f>
        <v/>
      </c>
      <c r="P142" t="str">
        <f t="shared" si="6"/>
        <v/>
      </c>
      <c r="Q142" t="str">
        <f t="shared" si="7"/>
        <v/>
      </c>
      <c r="R142" t="str">
        <f t="shared" si="8"/>
        <v/>
      </c>
    </row>
    <row r="143" spans="1:18">
      <c r="A143" s="1">
        <v>142</v>
      </c>
      <c r="B143" s="11" t="str">
        <f>'様式Ⅰ(男子)'!H437</f>
        <v>000000000</v>
      </c>
      <c r="C143" s="11" t="str">
        <f>CONCATENATE('様式Ⅰ(男子)'!D437," (",'様式Ⅰ(男子)'!F437,")")</f>
        <v xml:space="preserve"> ()</v>
      </c>
      <c r="D143" s="11" t="str">
        <f>'様式Ⅰ(男子)'!E437</f>
        <v/>
      </c>
      <c r="E143" s="11">
        <v>1</v>
      </c>
      <c r="F143" s="11">
        <f>基本情報登録!$D$8</f>
        <v>0</v>
      </c>
      <c r="G143" s="11" t="str">
        <f>基本情報登録!$D$10</f>
        <v/>
      </c>
      <c r="H143" s="11" t="e">
        <f>'様式Ⅰ(男子)'!G437</f>
        <v>#N/A</v>
      </c>
      <c r="I143" s="11">
        <f>'様式Ⅰ(男子)'!C437</f>
        <v>0</v>
      </c>
      <c r="J143" s="11">
        <f>'様式Ⅰ(男子)'!J437</f>
        <v>0</v>
      </c>
      <c r="K143" s="11" t="str">
        <f>'様式Ⅰ(男子)'!N437</f>
        <v/>
      </c>
      <c r="L143" s="11">
        <f>'様式Ⅰ(男子)'!J438</f>
        <v>0</v>
      </c>
      <c r="M143" s="11" t="str">
        <f>'様式Ⅰ(男子)'!N438</f>
        <v/>
      </c>
      <c r="N143" s="11">
        <f>'様式Ⅰ(男子)'!J439</f>
        <v>0</v>
      </c>
      <c r="O143" s="11" t="str">
        <f>'様式Ⅰ(男子)'!N439</f>
        <v/>
      </c>
      <c r="P143" t="str">
        <f t="shared" si="6"/>
        <v/>
      </c>
      <c r="Q143" t="str">
        <f t="shared" si="7"/>
        <v/>
      </c>
      <c r="R143" t="str">
        <f t="shared" si="8"/>
        <v/>
      </c>
    </row>
    <row r="144" spans="1:18">
      <c r="A144" s="1">
        <v>143</v>
      </c>
      <c r="B144" s="11" t="str">
        <f>'様式Ⅰ(男子)'!H440</f>
        <v>000000000</v>
      </c>
      <c r="C144" s="11" t="str">
        <f>CONCATENATE('様式Ⅰ(男子)'!D440," (",'様式Ⅰ(男子)'!F440,")")</f>
        <v xml:space="preserve"> ()</v>
      </c>
      <c r="D144" s="11" t="str">
        <f>'様式Ⅰ(男子)'!E440</f>
        <v/>
      </c>
      <c r="E144" s="11">
        <v>1</v>
      </c>
      <c r="F144" s="11">
        <f>基本情報登録!$D$8</f>
        <v>0</v>
      </c>
      <c r="G144" s="11" t="str">
        <f>基本情報登録!$D$10</f>
        <v/>
      </c>
      <c r="H144" s="11" t="e">
        <f>'様式Ⅰ(男子)'!G440</f>
        <v>#N/A</v>
      </c>
      <c r="I144" s="11">
        <f>'様式Ⅰ(男子)'!C440</f>
        <v>0</v>
      </c>
      <c r="J144" s="11">
        <f>'様式Ⅰ(男子)'!J440</f>
        <v>0</v>
      </c>
      <c r="K144" s="11" t="str">
        <f>'様式Ⅰ(男子)'!N440</f>
        <v/>
      </c>
      <c r="L144" s="11">
        <f>'様式Ⅰ(男子)'!J441</f>
        <v>0</v>
      </c>
      <c r="M144" s="11" t="str">
        <f>'様式Ⅰ(男子)'!N441</f>
        <v/>
      </c>
      <c r="N144" s="11">
        <f>'様式Ⅰ(男子)'!J442</f>
        <v>0</v>
      </c>
      <c r="O144" s="11" t="str">
        <f>'様式Ⅰ(男子)'!N442</f>
        <v/>
      </c>
      <c r="P144" t="str">
        <f t="shared" si="6"/>
        <v/>
      </c>
      <c r="Q144" t="str">
        <f t="shared" si="7"/>
        <v/>
      </c>
      <c r="R144" t="str">
        <f t="shared" si="8"/>
        <v/>
      </c>
    </row>
    <row r="145" spans="1:18">
      <c r="A145" s="1">
        <v>144</v>
      </c>
      <c r="B145" s="11" t="str">
        <f>'様式Ⅰ(男子)'!H443</f>
        <v>000000000</v>
      </c>
      <c r="C145" s="11" t="str">
        <f>CONCATENATE('様式Ⅰ(男子)'!D443," (",'様式Ⅰ(男子)'!F443,")")</f>
        <v xml:space="preserve"> ()</v>
      </c>
      <c r="D145" s="11" t="str">
        <f>'様式Ⅰ(男子)'!E443</f>
        <v/>
      </c>
      <c r="E145" s="11">
        <v>1</v>
      </c>
      <c r="F145" s="11">
        <f>基本情報登録!$D$8</f>
        <v>0</v>
      </c>
      <c r="G145" s="11" t="str">
        <f>基本情報登録!$D$10</f>
        <v/>
      </c>
      <c r="H145" s="11" t="e">
        <f>'様式Ⅰ(男子)'!G443</f>
        <v>#N/A</v>
      </c>
      <c r="I145" s="11">
        <f>'様式Ⅰ(男子)'!C443</f>
        <v>0</v>
      </c>
      <c r="J145" s="11">
        <f>'様式Ⅰ(男子)'!J443</f>
        <v>0</v>
      </c>
      <c r="K145" s="11" t="str">
        <f>'様式Ⅰ(男子)'!N443</f>
        <v/>
      </c>
      <c r="L145" s="11">
        <f>'様式Ⅰ(男子)'!J444</f>
        <v>0</v>
      </c>
      <c r="M145" s="11" t="str">
        <f>'様式Ⅰ(男子)'!N444</f>
        <v/>
      </c>
      <c r="N145" s="11">
        <f>'様式Ⅰ(男子)'!J445</f>
        <v>0</v>
      </c>
      <c r="O145" s="11" t="str">
        <f>'様式Ⅰ(男子)'!N445</f>
        <v/>
      </c>
      <c r="P145" t="str">
        <f t="shared" si="6"/>
        <v/>
      </c>
      <c r="Q145" t="str">
        <f t="shared" si="7"/>
        <v/>
      </c>
      <c r="R145" t="str">
        <f t="shared" si="8"/>
        <v/>
      </c>
    </row>
    <row r="146" spans="1:18">
      <c r="A146" s="1">
        <v>145</v>
      </c>
      <c r="B146" s="11" t="str">
        <f>'様式Ⅰ(男子)'!H446</f>
        <v>000000000</v>
      </c>
      <c r="C146" s="11" t="str">
        <f>CONCATENATE('様式Ⅰ(男子)'!D446," (",'様式Ⅰ(男子)'!F446,")")</f>
        <v xml:space="preserve"> ()</v>
      </c>
      <c r="D146" s="11" t="str">
        <f>'様式Ⅰ(男子)'!E446</f>
        <v/>
      </c>
      <c r="E146" s="11">
        <v>1</v>
      </c>
      <c r="F146" s="11">
        <f>基本情報登録!$D$8</f>
        <v>0</v>
      </c>
      <c r="G146" s="11" t="str">
        <f>基本情報登録!$D$10</f>
        <v/>
      </c>
      <c r="H146" s="11" t="e">
        <f>'様式Ⅰ(男子)'!G446</f>
        <v>#N/A</v>
      </c>
      <c r="I146" s="11">
        <f>'様式Ⅰ(男子)'!C446</f>
        <v>0</v>
      </c>
      <c r="J146" s="11">
        <f>'様式Ⅰ(男子)'!J446</f>
        <v>0</v>
      </c>
      <c r="K146" s="11" t="str">
        <f>'様式Ⅰ(男子)'!N446</f>
        <v/>
      </c>
      <c r="L146" s="11">
        <f>'様式Ⅰ(男子)'!J447</f>
        <v>0</v>
      </c>
      <c r="M146" s="11" t="str">
        <f>'様式Ⅰ(男子)'!N447</f>
        <v/>
      </c>
      <c r="N146" s="11">
        <f>'様式Ⅰ(男子)'!J448</f>
        <v>0</v>
      </c>
      <c r="O146" s="11" t="str">
        <f>'様式Ⅰ(男子)'!N448</f>
        <v/>
      </c>
      <c r="P146" t="str">
        <f t="shared" si="6"/>
        <v/>
      </c>
      <c r="Q146" t="str">
        <f t="shared" si="7"/>
        <v/>
      </c>
      <c r="R146" t="str">
        <f t="shared" si="8"/>
        <v/>
      </c>
    </row>
    <row r="147" spans="1:18">
      <c r="A147" s="1">
        <v>146</v>
      </c>
      <c r="B147" s="11" t="str">
        <f>'様式Ⅰ(男子)'!H449</f>
        <v>000000000</v>
      </c>
      <c r="C147" s="11" t="str">
        <f>CONCATENATE('様式Ⅰ(男子)'!D449," (",'様式Ⅰ(男子)'!F449,")")</f>
        <v xml:space="preserve"> ()</v>
      </c>
      <c r="D147" s="11" t="str">
        <f>'様式Ⅰ(男子)'!E449</f>
        <v/>
      </c>
      <c r="E147" s="11">
        <v>1</v>
      </c>
      <c r="F147" s="11">
        <f>基本情報登録!$D$8</f>
        <v>0</v>
      </c>
      <c r="G147" s="11" t="str">
        <f>基本情報登録!$D$10</f>
        <v/>
      </c>
      <c r="H147" s="11" t="e">
        <f>'様式Ⅰ(男子)'!G449</f>
        <v>#N/A</v>
      </c>
      <c r="I147" s="11">
        <f>'様式Ⅰ(男子)'!C449</f>
        <v>0</v>
      </c>
      <c r="J147" s="11">
        <f>'様式Ⅰ(男子)'!J449</f>
        <v>0</v>
      </c>
      <c r="K147" s="11" t="str">
        <f>'様式Ⅰ(男子)'!N449</f>
        <v/>
      </c>
      <c r="L147" s="11">
        <f>'様式Ⅰ(男子)'!J450</f>
        <v>0</v>
      </c>
      <c r="M147" s="11" t="str">
        <f>'様式Ⅰ(男子)'!N450</f>
        <v/>
      </c>
      <c r="N147" s="11">
        <f>'様式Ⅰ(男子)'!J451</f>
        <v>0</v>
      </c>
      <c r="O147" s="11" t="str">
        <f>'様式Ⅰ(男子)'!N451</f>
        <v/>
      </c>
      <c r="P147" t="str">
        <f t="shared" si="6"/>
        <v/>
      </c>
      <c r="Q147" t="str">
        <f t="shared" si="7"/>
        <v/>
      </c>
      <c r="R147" t="str">
        <f t="shared" si="8"/>
        <v/>
      </c>
    </row>
    <row r="148" spans="1:18">
      <c r="A148" s="1">
        <v>147</v>
      </c>
      <c r="B148" s="11" t="str">
        <f>'様式Ⅰ(男子)'!H452</f>
        <v>000000000</v>
      </c>
      <c r="C148" s="11" t="str">
        <f>CONCATENATE('様式Ⅰ(男子)'!D452," (",'様式Ⅰ(男子)'!F452,")")</f>
        <v xml:space="preserve"> ()</v>
      </c>
      <c r="D148" s="11" t="str">
        <f>'様式Ⅰ(男子)'!E452</f>
        <v/>
      </c>
      <c r="E148" s="11">
        <v>1</v>
      </c>
      <c r="F148" s="11">
        <f>基本情報登録!$D$8</f>
        <v>0</v>
      </c>
      <c r="G148" s="11" t="str">
        <f>基本情報登録!$D$10</f>
        <v/>
      </c>
      <c r="H148" s="11" t="e">
        <f>'様式Ⅰ(男子)'!G452</f>
        <v>#N/A</v>
      </c>
      <c r="I148" s="11">
        <f>'様式Ⅰ(男子)'!C452</f>
        <v>0</v>
      </c>
      <c r="J148" s="11">
        <f>'様式Ⅰ(男子)'!J452</f>
        <v>0</v>
      </c>
      <c r="K148" s="11" t="str">
        <f>'様式Ⅰ(男子)'!N452</f>
        <v/>
      </c>
      <c r="L148" s="11">
        <f>'様式Ⅰ(男子)'!J453</f>
        <v>0</v>
      </c>
      <c r="M148" s="11" t="str">
        <f>'様式Ⅰ(男子)'!N453</f>
        <v/>
      </c>
      <c r="N148" s="11">
        <f>'様式Ⅰ(男子)'!J454</f>
        <v>0</v>
      </c>
      <c r="O148" s="11" t="str">
        <f>'様式Ⅰ(男子)'!N454</f>
        <v/>
      </c>
      <c r="P148" t="str">
        <f t="shared" si="6"/>
        <v/>
      </c>
      <c r="Q148" t="str">
        <f t="shared" si="7"/>
        <v/>
      </c>
      <c r="R148" t="str">
        <f t="shared" si="8"/>
        <v/>
      </c>
    </row>
    <row r="149" spans="1:18">
      <c r="A149" s="1">
        <v>148</v>
      </c>
      <c r="B149" s="11" t="str">
        <f>'様式Ⅰ(男子)'!H455</f>
        <v>000000000</v>
      </c>
      <c r="C149" s="11" t="str">
        <f>CONCATENATE('様式Ⅰ(男子)'!D455," (",'様式Ⅰ(男子)'!F455,")")</f>
        <v xml:space="preserve"> ()</v>
      </c>
      <c r="D149" s="11" t="str">
        <f>'様式Ⅰ(男子)'!E455</f>
        <v/>
      </c>
      <c r="E149" s="11">
        <v>1</v>
      </c>
      <c r="F149" s="11">
        <f>基本情報登録!$D$8</f>
        <v>0</v>
      </c>
      <c r="G149" s="11" t="str">
        <f>基本情報登録!$D$10</f>
        <v/>
      </c>
      <c r="H149" s="11" t="e">
        <f>'様式Ⅰ(男子)'!G455</f>
        <v>#N/A</v>
      </c>
      <c r="I149" s="11">
        <f>'様式Ⅰ(男子)'!C455</f>
        <v>0</v>
      </c>
      <c r="J149" s="11">
        <f>'様式Ⅰ(男子)'!J455</f>
        <v>0</v>
      </c>
      <c r="K149" s="11" t="str">
        <f>'様式Ⅰ(男子)'!N455</f>
        <v/>
      </c>
      <c r="L149" s="11">
        <f>'様式Ⅰ(男子)'!J456</f>
        <v>0</v>
      </c>
      <c r="M149" s="11" t="str">
        <f>'様式Ⅰ(男子)'!N456</f>
        <v/>
      </c>
      <c r="N149" s="11">
        <f>'様式Ⅰ(男子)'!J457</f>
        <v>0</v>
      </c>
      <c r="O149" s="11" t="str">
        <f>'様式Ⅰ(男子)'!N457</f>
        <v/>
      </c>
      <c r="P149" t="str">
        <f t="shared" si="6"/>
        <v/>
      </c>
      <c r="Q149" t="str">
        <f t="shared" si="7"/>
        <v/>
      </c>
      <c r="R149" t="str">
        <f t="shared" si="8"/>
        <v/>
      </c>
    </row>
    <row r="150" spans="1:18">
      <c r="A150" s="1">
        <v>149</v>
      </c>
      <c r="B150" s="11" t="str">
        <f>'様式Ⅰ(男子)'!H458</f>
        <v>000000000</v>
      </c>
      <c r="C150" s="11" t="str">
        <f>CONCATENATE('様式Ⅰ(男子)'!D458," (",'様式Ⅰ(男子)'!F458,")")</f>
        <v xml:space="preserve"> ()</v>
      </c>
      <c r="D150" s="11" t="str">
        <f>'様式Ⅰ(男子)'!E458</f>
        <v/>
      </c>
      <c r="E150" s="11">
        <v>1</v>
      </c>
      <c r="F150" s="11">
        <f>基本情報登録!$D$8</f>
        <v>0</v>
      </c>
      <c r="G150" s="11" t="str">
        <f>基本情報登録!$D$10</f>
        <v/>
      </c>
      <c r="H150" s="11" t="e">
        <f>'様式Ⅰ(男子)'!G458</f>
        <v>#N/A</v>
      </c>
      <c r="I150" s="11">
        <f>'様式Ⅰ(男子)'!C458</f>
        <v>0</v>
      </c>
      <c r="J150" s="11">
        <f>'様式Ⅰ(男子)'!J458</f>
        <v>0</v>
      </c>
      <c r="K150" s="11" t="str">
        <f>'様式Ⅰ(男子)'!N458</f>
        <v/>
      </c>
      <c r="L150" s="11">
        <f>'様式Ⅰ(男子)'!J459</f>
        <v>0</v>
      </c>
      <c r="M150" s="11" t="str">
        <f>'様式Ⅰ(男子)'!N459</f>
        <v/>
      </c>
      <c r="N150" s="11">
        <f>'様式Ⅰ(男子)'!J460</f>
        <v>0</v>
      </c>
      <c r="O150" s="11" t="str">
        <f>'様式Ⅰ(男子)'!N460</f>
        <v/>
      </c>
      <c r="P150" t="str">
        <f t="shared" si="6"/>
        <v/>
      </c>
      <c r="Q150" t="str">
        <f t="shared" si="7"/>
        <v/>
      </c>
      <c r="R150" t="str">
        <f t="shared" si="8"/>
        <v/>
      </c>
    </row>
    <row r="151" spans="1:18">
      <c r="A151" s="1">
        <v>150</v>
      </c>
      <c r="B151" s="11" t="str">
        <f>'様式Ⅰ(男子)'!H461</f>
        <v>000000000</v>
      </c>
      <c r="C151" s="11" t="str">
        <f>CONCATENATE('様式Ⅰ(男子)'!D461," (",'様式Ⅰ(男子)'!F461,")")</f>
        <v xml:space="preserve"> ()</v>
      </c>
      <c r="D151" s="11" t="str">
        <f>'様式Ⅰ(男子)'!E461</f>
        <v/>
      </c>
      <c r="E151" s="11">
        <v>1</v>
      </c>
      <c r="F151" s="11">
        <f>基本情報登録!$D$8</f>
        <v>0</v>
      </c>
      <c r="G151" s="11" t="str">
        <f>基本情報登録!$D$10</f>
        <v/>
      </c>
      <c r="H151" s="11" t="e">
        <f>'様式Ⅰ(男子)'!G461</f>
        <v>#N/A</v>
      </c>
      <c r="I151" s="11">
        <f>'様式Ⅰ(男子)'!C461</f>
        <v>0</v>
      </c>
      <c r="J151" s="11">
        <f>'様式Ⅰ(男子)'!J461</f>
        <v>0</v>
      </c>
      <c r="K151" s="11" t="str">
        <f>'様式Ⅰ(男子)'!N461</f>
        <v/>
      </c>
      <c r="L151" s="11">
        <f>'様式Ⅰ(男子)'!J462</f>
        <v>0</v>
      </c>
      <c r="M151" s="11" t="str">
        <f>'様式Ⅰ(男子)'!N462</f>
        <v/>
      </c>
      <c r="N151" s="11">
        <f>'様式Ⅰ(男子)'!J463</f>
        <v>0</v>
      </c>
      <c r="O151" s="11" t="str">
        <f>'様式Ⅰ(男子)'!N463</f>
        <v/>
      </c>
      <c r="P151" t="str">
        <f t="shared" si="6"/>
        <v/>
      </c>
      <c r="Q151" t="str">
        <f t="shared" si="7"/>
        <v/>
      </c>
      <c r="R151" t="str">
        <f t="shared" si="8"/>
        <v/>
      </c>
    </row>
    <row r="157" spans="1:18">
      <c r="N157" s="11">
        <f>'様式Ⅰ(男子)'!J465</f>
        <v>0</v>
      </c>
    </row>
  </sheetData>
  <phoneticPr fontId="1"/>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S157"/>
  <sheetViews>
    <sheetView topLeftCell="L1" zoomScale="93" zoomScaleNormal="93" workbookViewId="0"/>
  </sheetViews>
  <sheetFormatPr defaultRowHeight="13.5"/>
  <cols>
    <col min="1" max="1" width="7.375" style="1" bestFit="1" customWidth="1"/>
    <col min="2" max="2" width="10.5" style="11" bestFit="1" customWidth="1"/>
    <col min="3" max="3" width="16.125" style="11" bestFit="1" customWidth="1"/>
    <col min="4" max="4" width="10.5" style="11" bestFit="1" customWidth="1"/>
    <col min="5" max="5" width="3.5" style="11" bestFit="1" customWidth="1"/>
    <col min="6" max="6" width="13.875" style="11" bestFit="1" customWidth="1"/>
    <col min="7" max="7" width="7.5" style="11" bestFit="1" customWidth="1"/>
    <col min="8" max="9" width="5.5" style="11" bestFit="1" customWidth="1"/>
    <col min="10" max="10" width="9" style="11"/>
    <col min="11" max="11" width="15" style="11" bestFit="1" customWidth="1"/>
    <col min="12" max="12" width="9" style="11"/>
    <col min="13" max="13" width="15" style="11" bestFit="1" customWidth="1"/>
    <col min="14" max="14" width="9" style="11"/>
    <col min="15" max="15" width="15" style="11" bestFit="1" customWidth="1"/>
  </cols>
  <sheetData>
    <row r="1" spans="1:18">
      <c r="A1" s="1" t="s">
        <v>1223</v>
      </c>
      <c r="B1" s="79" t="s">
        <v>38</v>
      </c>
      <c r="C1" s="79" t="s">
        <v>991</v>
      </c>
      <c r="D1" s="79" t="s">
        <v>992</v>
      </c>
      <c r="E1" s="79" t="s">
        <v>993</v>
      </c>
      <c r="F1" s="79" t="s">
        <v>994</v>
      </c>
      <c r="G1" s="79" t="s">
        <v>995</v>
      </c>
      <c r="H1" s="79" t="s">
        <v>4</v>
      </c>
      <c r="I1" s="79" t="s">
        <v>996</v>
      </c>
      <c r="J1" s="79" t="s">
        <v>997</v>
      </c>
      <c r="K1" s="79" t="s">
        <v>998</v>
      </c>
      <c r="L1" s="79" t="s">
        <v>999</v>
      </c>
      <c r="M1" s="79" t="s">
        <v>1000</v>
      </c>
      <c r="N1" s="79" t="s">
        <v>1001</v>
      </c>
      <c r="O1" s="79" t="s">
        <v>2117</v>
      </c>
      <c r="P1" s="79" t="s">
        <v>4325</v>
      </c>
      <c r="Q1" s="79" t="s">
        <v>4326</v>
      </c>
      <c r="R1" s="79" t="s">
        <v>4327</v>
      </c>
    </row>
    <row r="2" spans="1:18">
      <c r="A2" s="1">
        <v>1</v>
      </c>
      <c r="B2" s="11" t="str">
        <f>'様式Ⅰ(女子)'!H14</f>
        <v>000000000</v>
      </c>
      <c r="C2" s="11" t="str">
        <f>CONCATENATE('様式Ⅰ(女子)'!D14," (",'様式Ⅰ(女子)'!F14,")")</f>
        <v xml:space="preserve"> ()</v>
      </c>
      <c r="D2" s="11" t="str">
        <f>'様式Ⅰ(女子)'!E14</f>
        <v/>
      </c>
      <c r="E2" s="11">
        <v>2</v>
      </c>
      <c r="F2" s="11">
        <f>基本情報登録!$D$8</f>
        <v>0</v>
      </c>
      <c r="G2" s="11" t="str">
        <f>基本情報登録!$D$10</f>
        <v/>
      </c>
      <c r="H2" s="11" t="e">
        <f>'様式Ⅰ(女子)'!G14</f>
        <v>#N/A</v>
      </c>
      <c r="I2" s="11">
        <f>'様式Ⅰ(女子)'!C14</f>
        <v>0</v>
      </c>
      <c r="J2" s="11">
        <f>'様式Ⅰ(女子)'!J14</f>
        <v>0</v>
      </c>
      <c r="K2" s="11">
        <f>'様式Ⅰ(女子)'!N14</f>
        <v>0</v>
      </c>
      <c r="L2" s="11">
        <f>'様式Ⅰ(女子)'!J15</f>
        <v>0</v>
      </c>
      <c r="M2" s="11">
        <f>'様式Ⅰ(女子)'!N15</f>
        <v>0</v>
      </c>
      <c r="N2" s="11">
        <f>'様式Ⅰ(女子)'!J16</f>
        <v>0</v>
      </c>
      <c r="O2" s="11">
        <f>'様式Ⅰ(女子)'!N16</f>
        <v>0</v>
      </c>
      <c r="P2" t="str">
        <f>IF(COUNTIF(J2,"*OP*")&gt;0,"OPN","")</f>
        <v/>
      </c>
      <c r="Q2" t="str">
        <f>IF(COUNTIF(L2,"*OP*")&gt;0,"OPN","")</f>
        <v/>
      </c>
      <c r="R2" t="str">
        <f>IF(COUNTIF(N2,"*OP*")&gt;0,"OPN","")</f>
        <v/>
      </c>
    </row>
    <row r="3" spans="1:18">
      <c r="A3" s="1">
        <v>2</v>
      </c>
      <c r="B3" s="11" t="str">
        <f>'様式Ⅰ(女子)'!H17</f>
        <v>000000000</v>
      </c>
      <c r="C3" s="11" t="str">
        <f>CONCATENATE('様式Ⅰ(女子)'!D17," (",'様式Ⅰ(女子)'!F17,")")</f>
        <v xml:space="preserve"> ()</v>
      </c>
      <c r="D3" s="11" t="str">
        <f>'様式Ⅰ(女子)'!E17</f>
        <v/>
      </c>
      <c r="E3" s="11">
        <v>2</v>
      </c>
      <c r="F3" s="11">
        <f>基本情報登録!$D$8</f>
        <v>0</v>
      </c>
      <c r="G3" s="11" t="str">
        <f>基本情報登録!$D$10</f>
        <v/>
      </c>
      <c r="H3" s="11" t="e">
        <f>'様式Ⅰ(女子)'!G17</f>
        <v>#N/A</v>
      </c>
      <c r="I3" s="11">
        <f>'様式Ⅰ(女子)'!C17</f>
        <v>0</v>
      </c>
      <c r="J3" s="11">
        <f>'様式Ⅰ(女子)'!J17</f>
        <v>0</v>
      </c>
      <c r="K3" s="11">
        <f>'様式Ⅰ(女子)'!N17</f>
        <v>0</v>
      </c>
      <c r="L3" s="11">
        <f>'様式Ⅰ(女子)'!J18</f>
        <v>0</v>
      </c>
      <c r="M3" s="11">
        <f>'様式Ⅰ(女子)'!N18</f>
        <v>0</v>
      </c>
      <c r="N3" s="11">
        <f>'様式Ⅰ(女子)'!J19</f>
        <v>0</v>
      </c>
      <c r="O3" s="11">
        <f>'様式Ⅰ(女子)'!N19</f>
        <v>0</v>
      </c>
      <c r="P3" t="str">
        <f t="shared" ref="P3:P66" si="0">IF(COUNTIF(J3,"*OP*")&gt;0,"OPN","")</f>
        <v/>
      </c>
      <c r="Q3" t="str">
        <f t="shared" ref="Q3:Q66" si="1">IF(COUNTIF(L3,"*OP*")&gt;0,"OPN","")</f>
        <v/>
      </c>
      <c r="R3" t="str">
        <f t="shared" ref="R3:R66" si="2">IF(COUNTIF(N3,"*OP*")&gt;0,"OPN","")</f>
        <v/>
      </c>
    </row>
    <row r="4" spans="1:18">
      <c r="A4" s="1">
        <v>3</v>
      </c>
      <c r="B4" s="11" t="str">
        <f>'様式Ⅰ(女子)'!H20</f>
        <v>000000000</v>
      </c>
      <c r="C4" s="11" t="str">
        <f>CONCATENATE('様式Ⅰ(女子)'!D20," (",'様式Ⅰ(女子)'!F20,")")</f>
        <v xml:space="preserve"> ()</v>
      </c>
      <c r="D4" s="11" t="str">
        <f>'様式Ⅰ(女子)'!E20</f>
        <v/>
      </c>
      <c r="E4" s="11">
        <v>2</v>
      </c>
      <c r="F4" s="11">
        <f>基本情報登録!$D$8</f>
        <v>0</v>
      </c>
      <c r="G4" s="11" t="str">
        <f>基本情報登録!$D$10</f>
        <v/>
      </c>
      <c r="H4" s="11" t="e">
        <f>'様式Ⅰ(女子)'!G20</f>
        <v>#N/A</v>
      </c>
      <c r="I4" s="11">
        <f>'様式Ⅰ(女子)'!C20</f>
        <v>0</v>
      </c>
      <c r="J4" s="11">
        <f>'様式Ⅰ(女子)'!J20</f>
        <v>0</v>
      </c>
      <c r="K4" s="11">
        <f>'様式Ⅰ(女子)'!N20</f>
        <v>0</v>
      </c>
      <c r="L4" s="11">
        <f>'様式Ⅰ(女子)'!J21</f>
        <v>0</v>
      </c>
      <c r="M4" s="11">
        <f>'様式Ⅰ(女子)'!N21</f>
        <v>0</v>
      </c>
      <c r="N4" s="11">
        <f>'様式Ⅰ(女子)'!J22</f>
        <v>0</v>
      </c>
      <c r="O4" s="11">
        <f>'様式Ⅰ(女子)'!N22</f>
        <v>0</v>
      </c>
      <c r="P4" t="str">
        <f t="shared" si="0"/>
        <v/>
      </c>
      <c r="Q4" t="str">
        <f t="shared" si="1"/>
        <v/>
      </c>
      <c r="R4" t="str">
        <f t="shared" si="2"/>
        <v/>
      </c>
    </row>
    <row r="5" spans="1:18">
      <c r="A5" s="1">
        <v>4</v>
      </c>
      <c r="B5" s="11" t="str">
        <f>'様式Ⅰ(女子)'!H23</f>
        <v>000000000</v>
      </c>
      <c r="C5" s="11" t="str">
        <f>CONCATENATE('様式Ⅰ(女子)'!D23," (",'様式Ⅰ(女子)'!F23,")")</f>
        <v xml:space="preserve"> ()</v>
      </c>
      <c r="D5" s="11" t="str">
        <f>'様式Ⅰ(女子)'!E23</f>
        <v/>
      </c>
      <c r="E5" s="11">
        <v>2</v>
      </c>
      <c r="F5" s="11">
        <f>基本情報登録!$D$8</f>
        <v>0</v>
      </c>
      <c r="G5" s="11" t="str">
        <f>基本情報登録!$D$10</f>
        <v/>
      </c>
      <c r="H5" s="11" t="e">
        <f>'様式Ⅰ(女子)'!G23</f>
        <v>#N/A</v>
      </c>
      <c r="I5" s="11">
        <f>'様式Ⅰ(女子)'!C23</f>
        <v>0</v>
      </c>
      <c r="J5" s="11">
        <f>'様式Ⅰ(女子)'!J23</f>
        <v>0</v>
      </c>
      <c r="K5" s="11">
        <f>'様式Ⅰ(女子)'!N23</f>
        <v>0</v>
      </c>
      <c r="L5" s="11">
        <f>'様式Ⅰ(女子)'!J24</f>
        <v>0</v>
      </c>
      <c r="M5" s="11">
        <f>'様式Ⅰ(女子)'!N24</f>
        <v>0</v>
      </c>
      <c r="N5" s="11">
        <f>'様式Ⅰ(女子)'!J25</f>
        <v>0</v>
      </c>
      <c r="O5" s="11">
        <f>'様式Ⅰ(女子)'!N25</f>
        <v>0</v>
      </c>
      <c r="P5" t="str">
        <f t="shared" si="0"/>
        <v/>
      </c>
      <c r="Q5" t="str">
        <f t="shared" si="1"/>
        <v/>
      </c>
      <c r="R5" t="str">
        <f t="shared" si="2"/>
        <v/>
      </c>
    </row>
    <row r="6" spans="1:18">
      <c r="A6" s="1">
        <v>5</v>
      </c>
      <c r="B6" s="11" t="str">
        <f>'様式Ⅰ(女子)'!H26</f>
        <v>000000000</v>
      </c>
      <c r="C6" s="11" t="str">
        <f>CONCATENATE('様式Ⅰ(女子)'!D26," (",'様式Ⅰ(女子)'!F26,")")</f>
        <v xml:space="preserve"> ()</v>
      </c>
      <c r="D6" s="11" t="str">
        <f>'様式Ⅰ(女子)'!E26</f>
        <v/>
      </c>
      <c r="E6" s="11">
        <v>2</v>
      </c>
      <c r="F6" s="11">
        <f>基本情報登録!$D$8</f>
        <v>0</v>
      </c>
      <c r="G6" s="11" t="str">
        <f>基本情報登録!$D$10</f>
        <v/>
      </c>
      <c r="H6" s="11" t="e">
        <f>'様式Ⅰ(女子)'!G26</f>
        <v>#N/A</v>
      </c>
      <c r="I6" s="11">
        <f>'様式Ⅰ(女子)'!C26</f>
        <v>0</v>
      </c>
      <c r="J6" s="11">
        <f>'様式Ⅰ(女子)'!J26</f>
        <v>0</v>
      </c>
      <c r="K6" s="11">
        <f>'様式Ⅰ(女子)'!N26</f>
        <v>0</v>
      </c>
      <c r="L6" s="11">
        <f>'様式Ⅰ(女子)'!J27</f>
        <v>0</v>
      </c>
      <c r="M6" s="11">
        <f>'様式Ⅰ(女子)'!N27</f>
        <v>0</v>
      </c>
      <c r="N6" s="11">
        <f>'様式Ⅰ(女子)'!J28</f>
        <v>0</v>
      </c>
      <c r="O6" s="11">
        <f>'様式Ⅰ(女子)'!N28</f>
        <v>0</v>
      </c>
      <c r="P6" t="str">
        <f t="shared" si="0"/>
        <v/>
      </c>
      <c r="Q6" t="str">
        <f t="shared" si="1"/>
        <v/>
      </c>
      <c r="R6" t="str">
        <f t="shared" si="2"/>
        <v/>
      </c>
    </row>
    <row r="7" spans="1:18">
      <c r="A7" s="1">
        <v>6</v>
      </c>
      <c r="B7" s="11" t="str">
        <f>'様式Ⅰ(女子)'!H29</f>
        <v>000000000</v>
      </c>
      <c r="C7" s="11" t="str">
        <f>CONCATENATE('様式Ⅰ(女子)'!D29," (",'様式Ⅰ(女子)'!F29,")")</f>
        <v xml:space="preserve"> ()</v>
      </c>
      <c r="D7" s="11" t="str">
        <f>'様式Ⅰ(女子)'!E29</f>
        <v/>
      </c>
      <c r="E7" s="11">
        <v>2</v>
      </c>
      <c r="F7" s="11">
        <f>基本情報登録!$D$8</f>
        <v>0</v>
      </c>
      <c r="G7" s="11" t="str">
        <f>基本情報登録!$D$10</f>
        <v/>
      </c>
      <c r="H7" s="11" t="e">
        <f>'様式Ⅰ(女子)'!G29</f>
        <v>#N/A</v>
      </c>
      <c r="I7" s="11">
        <f>'様式Ⅰ(女子)'!C29</f>
        <v>0</v>
      </c>
      <c r="J7" s="11">
        <f>'様式Ⅰ(女子)'!J29</f>
        <v>0</v>
      </c>
      <c r="K7" s="11">
        <f>'様式Ⅰ(女子)'!N29</f>
        <v>0</v>
      </c>
      <c r="L7" s="11">
        <f>'様式Ⅰ(女子)'!J30</f>
        <v>0</v>
      </c>
      <c r="M7" s="11">
        <f>'様式Ⅰ(女子)'!N30</f>
        <v>0</v>
      </c>
      <c r="N7" s="11">
        <f>'様式Ⅰ(女子)'!J31</f>
        <v>0</v>
      </c>
      <c r="O7" s="11">
        <f>'様式Ⅰ(女子)'!N31</f>
        <v>0</v>
      </c>
      <c r="P7" t="str">
        <f t="shared" si="0"/>
        <v/>
      </c>
      <c r="Q7" t="str">
        <f t="shared" si="1"/>
        <v/>
      </c>
      <c r="R7" t="str">
        <f t="shared" si="2"/>
        <v/>
      </c>
    </row>
    <row r="8" spans="1:18">
      <c r="A8" s="1">
        <v>7</v>
      </c>
      <c r="B8" s="11" t="str">
        <f>'様式Ⅰ(女子)'!H32</f>
        <v>000000000</v>
      </c>
      <c r="C8" s="11" t="str">
        <f>CONCATENATE('様式Ⅰ(女子)'!D32," (",'様式Ⅰ(女子)'!F32,")")</f>
        <v xml:space="preserve"> ()</v>
      </c>
      <c r="D8" s="11" t="str">
        <f>'様式Ⅰ(女子)'!E32</f>
        <v/>
      </c>
      <c r="E8" s="11">
        <v>2</v>
      </c>
      <c r="F8" s="11">
        <f>基本情報登録!$D$8</f>
        <v>0</v>
      </c>
      <c r="G8" s="11" t="str">
        <f>基本情報登録!$D$10</f>
        <v/>
      </c>
      <c r="H8" s="11" t="e">
        <f>'様式Ⅰ(女子)'!G32</f>
        <v>#N/A</v>
      </c>
      <c r="I8" s="11">
        <f>'様式Ⅰ(女子)'!C32</f>
        <v>0</v>
      </c>
      <c r="J8" s="11">
        <f>'様式Ⅰ(女子)'!J32</f>
        <v>0</v>
      </c>
      <c r="K8" s="11">
        <f>'様式Ⅰ(女子)'!N32</f>
        <v>0</v>
      </c>
      <c r="L8" s="11">
        <f>'様式Ⅰ(女子)'!J33</f>
        <v>0</v>
      </c>
      <c r="M8" s="11">
        <f>'様式Ⅰ(女子)'!N33</f>
        <v>0</v>
      </c>
      <c r="N8" s="11">
        <f>'様式Ⅰ(女子)'!J34</f>
        <v>0</v>
      </c>
      <c r="O8" s="11">
        <f>'様式Ⅰ(女子)'!N34</f>
        <v>0</v>
      </c>
      <c r="P8" t="str">
        <f t="shared" si="0"/>
        <v/>
      </c>
      <c r="Q8" t="str">
        <f t="shared" si="1"/>
        <v/>
      </c>
      <c r="R8" t="str">
        <f t="shared" si="2"/>
        <v/>
      </c>
    </row>
    <row r="9" spans="1:18">
      <c r="A9" s="1">
        <v>8</v>
      </c>
      <c r="B9" s="11" t="str">
        <f>'様式Ⅰ(女子)'!H35</f>
        <v>000000000</v>
      </c>
      <c r="C9" s="11" t="str">
        <f>CONCATENATE('様式Ⅰ(女子)'!D35," (",'様式Ⅰ(女子)'!F35,")")</f>
        <v xml:space="preserve"> ()</v>
      </c>
      <c r="D9" s="11" t="str">
        <f>'様式Ⅰ(女子)'!E35</f>
        <v/>
      </c>
      <c r="E9" s="11">
        <v>2</v>
      </c>
      <c r="F9" s="11">
        <f>基本情報登録!$D$8</f>
        <v>0</v>
      </c>
      <c r="G9" s="11" t="str">
        <f>基本情報登録!$D$10</f>
        <v/>
      </c>
      <c r="H9" s="11" t="e">
        <f>'様式Ⅰ(女子)'!G35</f>
        <v>#N/A</v>
      </c>
      <c r="I9" s="11">
        <f>'様式Ⅰ(女子)'!C35</f>
        <v>0</v>
      </c>
      <c r="J9" s="11">
        <f>'様式Ⅰ(女子)'!J35</f>
        <v>0</v>
      </c>
      <c r="K9" s="11">
        <f>'様式Ⅰ(女子)'!N35</f>
        <v>0</v>
      </c>
      <c r="L9" s="11">
        <f>'様式Ⅰ(女子)'!J36</f>
        <v>0</v>
      </c>
      <c r="M9" s="11">
        <f>'様式Ⅰ(女子)'!N36</f>
        <v>0</v>
      </c>
      <c r="N9" s="11">
        <f>'様式Ⅰ(女子)'!J37</f>
        <v>0</v>
      </c>
      <c r="O9" s="11">
        <f>'様式Ⅰ(女子)'!N37</f>
        <v>0</v>
      </c>
      <c r="P9" t="str">
        <f t="shared" si="0"/>
        <v/>
      </c>
      <c r="Q9" t="str">
        <f t="shared" si="1"/>
        <v/>
      </c>
      <c r="R9" t="str">
        <f t="shared" si="2"/>
        <v/>
      </c>
    </row>
    <row r="10" spans="1:18">
      <c r="A10" s="1">
        <v>9</v>
      </c>
      <c r="B10" s="11" t="str">
        <f>'様式Ⅰ(女子)'!H38</f>
        <v>000000000</v>
      </c>
      <c r="C10" s="11" t="str">
        <f>CONCATENATE('様式Ⅰ(女子)'!D38," (",'様式Ⅰ(女子)'!F38,")")</f>
        <v xml:space="preserve"> ()</v>
      </c>
      <c r="D10" s="11" t="str">
        <f>'様式Ⅰ(女子)'!E38</f>
        <v/>
      </c>
      <c r="E10" s="11">
        <v>2</v>
      </c>
      <c r="F10" s="11">
        <f>基本情報登録!$D$8</f>
        <v>0</v>
      </c>
      <c r="G10" s="11" t="str">
        <f>基本情報登録!$D$10</f>
        <v/>
      </c>
      <c r="H10" s="11" t="e">
        <f>'様式Ⅰ(女子)'!G38</f>
        <v>#N/A</v>
      </c>
      <c r="I10" s="11">
        <f>'様式Ⅰ(女子)'!C38</f>
        <v>0</v>
      </c>
      <c r="J10" s="11">
        <f>'様式Ⅰ(女子)'!J38</f>
        <v>0</v>
      </c>
      <c r="K10" s="11">
        <f>'様式Ⅰ(女子)'!N38</f>
        <v>0</v>
      </c>
      <c r="L10" s="11">
        <f>'様式Ⅰ(女子)'!J39</f>
        <v>0</v>
      </c>
      <c r="M10" s="11">
        <f>'様式Ⅰ(女子)'!N39</f>
        <v>0</v>
      </c>
      <c r="N10" s="11">
        <f>'様式Ⅰ(女子)'!J40</f>
        <v>0</v>
      </c>
      <c r="O10" s="11">
        <f>'様式Ⅰ(女子)'!N40</f>
        <v>0</v>
      </c>
      <c r="P10" t="str">
        <f t="shared" si="0"/>
        <v/>
      </c>
      <c r="Q10" t="str">
        <f t="shared" si="1"/>
        <v/>
      </c>
      <c r="R10" t="str">
        <f t="shared" si="2"/>
        <v/>
      </c>
    </row>
    <row r="11" spans="1:18">
      <c r="A11" s="1">
        <v>10</v>
      </c>
      <c r="B11" s="11" t="str">
        <f>'様式Ⅰ(女子)'!H41</f>
        <v>000000000</v>
      </c>
      <c r="C11" s="11" t="str">
        <f>CONCATENATE('様式Ⅰ(女子)'!D41," (",'様式Ⅰ(女子)'!F41,")")</f>
        <v xml:space="preserve"> ()</v>
      </c>
      <c r="D11" s="11" t="str">
        <f>'様式Ⅰ(女子)'!E41</f>
        <v/>
      </c>
      <c r="E11" s="11">
        <v>2</v>
      </c>
      <c r="F11" s="11">
        <f>基本情報登録!$D$8</f>
        <v>0</v>
      </c>
      <c r="G11" s="11" t="str">
        <f>基本情報登録!$D$10</f>
        <v/>
      </c>
      <c r="H11" s="11" t="e">
        <f>'様式Ⅰ(女子)'!G41</f>
        <v>#N/A</v>
      </c>
      <c r="I11" s="11">
        <f>'様式Ⅰ(女子)'!C41</f>
        <v>0</v>
      </c>
      <c r="J11" s="11">
        <f>'様式Ⅰ(女子)'!J41</f>
        <v>0</v>
      </c>
      <c r="K11" s="11">
        <f>'様式Ⅰ(女子)'!N41</f>
        <v>0</v>
      </c>
      <c r="L11" s="11">
        <f>'様式Ⅰ(女子)'!J42</f>
        <v>0</v>
      </c>
      <c r="M11" s="11">
        <f>'様式Ⅰ(女子)'!N42</f>
        <v>0</v>
      </c>
      <c r="N11" s="11">
        <f>'様式Ⅰ(女子)'!J43</f>
        <v>0</v>
      </c>
      <c r="O11" s="11">
        <f>'様式Ⅰ(女子)'!N43</f>
        <v>0</v>
      </c>
      <c r="P11" t="str">
        <f t="shared" si="0"/>
        <v/>
      </c>
      <c r="Q11" t="str">
        <f t="shared" si="1"/>
        <v/>
      </c>
      <c r="R11" t="str">
        <f t="shared" si="2"/>
        <v/>
      </c>
    </row>
    <row r="12" spans="1:18">
      <c r="A12" s="1">
        <v>11</v>
      </c>
      <c r="B12" s="11" t="str">
        <f>'様式Ⅰ(女子)'!H44</f>
        <v>000000000</v>
      </c>
      <c r="C12" s="11" t="str">
        <f>CONCATENATE('様式Ⅰ(女子)'!D44," (",'様式Ⅰ(女子)'!F44,")")</f>
        <v xml:space="preserve"> ()</v>
      </c>
      <c r="D12" s="11" t="str">
        <f>'様式Ⅰ(女子)'!E44</f>
        <v/>
      </c>
      <c r="E12" s="11">
        <v>2</v>
      </c>
      <c r="F12" s="11">
        <f>基本情報登録!$D$8</f>
        <v>0</v>
      </c>
      <c r="G12" s="11" t="str">
        <f>基本情報登録!$D$10</f>
        <v/>
      </c>
      <c r="H12" s="11" t="e">
        <f>'様式Ⅰ(女子)'!G44</f>
        <v>#N/A</v>
      </c>
      <c r="I12" s="11">
        <f>'様式Ⅰ(女子)'!C44</f>
        <v>0</v>
      </c>
      <c r="J12" s="11">
        <f>'様式Ⅰ(女子)'!J44</f>
        <v>0</v>
      </c>
      <c r="K12" s="11">
        <f>'様式Ⅰ(女子)'!N44</f>
        <v>0</v>
      </c>
      <c r="L12" s="11">
        <f>'様式Ⅰ(女子)'!J45</f>
        <v>0</v>
      </c>
      <c r="M12" s="11">
        <f>'様式Ⅰ(女子)'!N45</f>
        <v>0</v>
      </c>
      <c r="N12" s="11">
        <f>'様式Ⅰ(女子)'!J46</f>
        <v>0</v>
      </c>
      <c r="O12" s="11">
        <f>'様式Ⅰ(女子)'!N46</f>
        <v>0</v>
      </c>
      <c r="P12" t="str">
        <f t="shared" si="0"/>
        <v/>
      </c>
      <c r="Q12" t="str">
        <f t="shared" si="1"/>
        <v/>
      </c>
      <c r="R12" t="str">
        <f t="shared" si="2"/>
        <v/>
      </c>
    </row>
    <row r="13" spans="1:18">
      <c r="A13" s="1">
        <v>12</v>
      </c>
      <c r="B13" s="11" t="str">
        <f>'様式Ⅰ(女子)'!H47</f>
        <v>000000000</v>
      </c>
      <c r="C13" s="11" t="str">
        <f>CONCATENATE('様式Ⅰ(女子)'!D47," (",'様式Ⅰ(女子)'!F47,")")</f>
        <v xml:space="preserve"> ()</v>
      </c>
      <c r="D13" s="11" t="str">
        <f>'様式Ⅰ(女子)'!E47</f>
        <v/>
      </c>
      <c r="E13" s="11">
        <v>2</v>
      </c>
      <c r="F13" s="11">
        <f>基本情報登録!$D$8</f>
        <v>0</v>
      </c>
      <c r="G13" s="11" t="str">
        <f>基本情報登録!$D$10</f>
        <v/>
      </c>
      <c r="H13" s="11" t="e">
        <f>'様式Ⅰ(女子)'!G47</f>
        <v>#N/A</v>
      </c>
      <c r="I13" s="11">
        <f>'様式Ⅰ(女子)'!C47</f>
        <v>0</v>
      </c>
      <c r="J13" s="11">
        <f>'様式Ⅰ(女子)'!J47</f>
        <v>0</v>
      </c>
      <c r="K13" s="11">
        <f>'様式Ⅰ(女子)'!N47</f>
        <v>0</v>
      </c>
      <c r="L13" s="11">
        <f>'様式Ⅰ(女子)'!J48</f>
        <v>0</v>
      </c>
      <c r="M13" s="11">
        <f>'様式Ⅰ(女子)'!N48</f>
        <v>0</v>
      </c>
      <c r="N13" s="11">
        <f>'様式Ⅰ(女子)'!J49</f>
        <v>0</v>
      </c>
      <c r="O13" s="11">
        <f>'様式Ⅰ(女子)'!N49</f>
        <v>0</v>
      </c>
      <c r="P13" t="str">
        <f t="shared" si="0"/>
        <v/>
      </c>
      <c r="Q13" t="str">
        <f t="shared" si="1"/>
        <v/>
      </c>
      <c r="R13" t="str">
        <f t="shared" si="2"/>
        <v/>
      </c>
    </row>
    <row r="14" spans="1:18">
      <c r="A14" s="1">
        <v>13</v>
      </c>
      <c r="B14" s="11" t="str">
        <f>'様式Ⅰ(女子)'!H50</f>
        <v>000000000</v>
      </c>
      <c r="C14" s="11" t="str">
        <f>CONCATENATE('様式Ⅰ(女子)'!D50," (",'様式Ⅰ(女子)'!F50,")")</f>
        <v xml:space="preserve"> ()</v>
      </c>
      <c r="D14" s="11" t="str">
        <f>'様式Ⅰ(女子)'!E50</f>
        <v/>
      </c>
      <c r="E14" s="11">
        <v>2</v>
      </c>
      <c r="F14" s="11">
        <f>基本情報登録!$D$8</f>
        <v>0</v>
      </c>
      <c r="G14" s="11" t="str">
        <f>基本情報登録!$D$10</f>
        <v/>
      </c>
      <c r="H14" s="11" t="e">
        <f>'様式Ⅰ(女子)'!G50</f>
        <v>#N/A</v>
      </c>
      <c r="I14" s="11">
        <f>'様式Ⅰ(女子)'!C50</f>
        <v>0</v>
      </c>
      <c r="J14" s="11">
        <f>'様式Ⅰ(女子)'!J50</f>
        <v>0</v>
      </c>
      <c r="K14" s="11">
        <f>'様式Ⅰ(女子)'!N50</f>
        <v>0</v>
      </c>
      <c r="L14" s="11">
        <f>'様式Ⅰ(女子)'!J51</f>
        <v>0</v>
      </c>
      <c r="M14" s="11">
        <f>'様式Ⅰ(女子)'!N51</f>
        <v>0</v>
      </c>
      <c r="N14" s="11">
        <f>'様式Ⅰ(女子)'!J52</f>
        <v>0</v>
      </c>
      <c r="O14" s="11">
        <f>'様式Ⅰ(女子)'!N52</f>
        <v>0</v>
      </c>
      <c r="P14" t="str">
        <f t="shared" si="0"/>
        <v/>
      </c>
      <c r="Q14" t="str">
        <f t="shared" si="1"/>
        <v/>
      </c>
      <c r="R14" t="str">
        <f t="shared" si="2"/>
        <v/>
      </c>
    </row>
    <row r="15" spans="1:18">
      <c r="A15" s="1">
        <v>14</v>
      </c>
      <c r="B15" s="11" t="str">
        <f>'様式Ⅰ(女子)'!H53</f>
        <v>000000000</v>
      </c>
      <c r="C15" s="11" t="str">
        <f>CONCATENATE('様式Ⅰ(女子)'!D53," (",'様式Ⅰ(女子)'!F53,")")</f>
        <v xml:space="preserve"> ()</v>
      </c>
      <c r="D15" s="11" t="str">
        <f>'様式Ⅰ(女子)'!E53</f>
        <v/>
      </c>
      <c r="E15" s="11">
        <v>2</v>
      </c>
      <c r="F15" s="11">
        <f>基本情報登録!$D$8</f>
        <v>0</v>
      </c>
      <c r="G15" s="11" t="str">
        <f>基本情報登録!$D$10</f>
        <v/>
      </c>
      <c r="H15" s="11" t="e">
        <f>'様式Ⅰ(女子)'!G53</f>
        <v>#N/A</v>
      </c>
      <c r="I15" s="11">
        <f>'様式Ⅰ(女子)'!C53</f>
        <v>0</v>
      </c>
      <c r="J15" s="11">
        <f>'様式Ⅰ(女子)'!J53</f>
        <v>0</v>
      </c>
      <c r="K15" s="11">
        <f>'様式Ⅰ(女子)'!N53</f>
        <v>0</v>
      </c>
      <c r="L15" s="11">
        <f>'様式Ⅰ(女子)'!J54</f>
        <v>0</v>
      </c>
      <c r="M15" s="11">
        <f>'様式Ⅰ(女子)'!N54</f>
        <v>0</v>
      </c>
      <c r="N15" s="11">
        <f>'様式Ⅰ(女子)'!J55</f>
        <v>0</v>
      </c>
      <c r="O15" s="11">
        <f>'様式Ⅰ(女子)'!N55</f>
        <v>0</v>
      </c>
      <c r="P15" t="str">
        <f t="shared" si="0"/>
        <v/>
      </c>
      <c r="Q15" t="str">
        <f t="shared" si="1"/>
        <v/>
      </c>
      <c r="R15" t="str">
        <f t="shared" si="2"/>
        <v/>
      </c>
    </row>
    <row r="16" spans="1:18">
      <c r="A16" s="1">
        <v>15</v>
      </c>
      <c r="B16" s="11" t="str">
        <f>'様式Ⅰ(女子)'!H56</f>
        <v>000000000</v>
      </c>
      <c r="C16" s="11" t="str">
        <f>CONCATENATE('様式Ⅰ(女子)'!D56," (",'様式Ⅰ(女子)'!F56,")")</f>
        <v xml:space="preserve"> ()</v>
      </c>
      <c r="D16" s="11" t="str">
        <f>'様式Ⅰ(女子)'!E56</f>
        <v/>
      </c>
      <c r="E16" s="11">
        <v>2</v>
      </c>
      <c r="F16" s="11">
        <f>基本情報登録!$D$8</f>
        <v>0</v>
      </c>
      <c r="G16" s="11" t="str">
        <f>基本情報登録!$D$10</f>
        <v/>
      </c>
      <c r="H16" s="11" t="e">
        <f>'様式Ⅰ(女子)'!G56</f>
        <v>#N/A</v>
      </c>
      <c r="I16" s="11">
        <f>'様式Ⅰ(女子)'!C56</f>
        <v>0</v>
      </c>
      <c r="J16" s="11">
        <f>'様式Ⅰ(女子)'!J56</f>
        <v>0</v>
      </c>
      <c r="K16" s="11">
        <f>'様式Ⅰ(女子)'!N56</f>
        <v>0</v>
      </c>
      <c r="L16" s="11">
        <f>'様式Ⅰ(女子)'!J57</f>
        <v>0</v>
      </c>
      <c r="M16" s="11">
        <f>'様式Ⅰ(女子)'!N57</f>
        <v>0</v>
      </c>
      <c r="N16" s="11">
        <f>'様式Ⅰ(女子)'!J58</f>
        <v>0</v>
      </c>
      <c r="O16" s="11">
        <f>'様式Ⅰ(女子)'!N58</f>
        <v>0</v>
      </c>
      <c r="P16" t="str">
        <f t="shared" si="0"/>
        <v/>
      </c>
      <c r="Q16" t="str">
        <f t="shared" si="1"/>
        <v/>
      </c>
      <c r="R16" t="str">
        <f t="shared" si="2"/>
        <v/>
      </c>
    </row>
    <row r="17" spans="1:18">
      <c r="A17" s="1">
        <v>16</v>
      </c>
      <c r="B17" s="11" t="str">
        <f>'様式Ⅰ(女子)'!H59</f>
        <v>000000000</v>
      </c>
      <c r="C17" s="11" t="str">
        <f>CONCATENATE('様式Ⅰ(女子)'!D59," (",'様式Ⅰ(女子)'!F59,")")</f>
        <v xml:space="preserve"> ()</v>
      </c>
      <c r="D17" s="11" t="str">
        <f>'様式Ⅰ(女子)'!E59</f>
        <v/>
      </c>
      <c r="E17" s="11">
        <v>2</v>
      </c>
      <c r="F17" s="11">
        <f>基本情報登録!$D$8</f>
        <v>0</v>
      </c>
      <c r="G17" s="11" t="str">
        <f>基本情報登録!$D$10</f>
        <v/>
      </c>
      <c r="H17" s="11" t="e">
        <f>'様式Ⅰ(女子)'!G59</f>
        <v>#N/A</v>
      </c>
      <c r="I17" s="11">
        <f>'様式Ⅰ(女子)'!C59</f>
        <v>0</v>
      </c>
      <c r="J17" s="11">
        <f>'様式Ⅰ(女子)'!J59</f>
        <v>0</v>
      </c>
      <c r="K17" s="11">
        <f>'様式Ⅰ(女子)'!N59</f>
        <v>0</v>
      </c>
      <c r="L17" s="11">
        <f>'様式Ⅰ(女子)'!J60</f>
        <v>0</v>
      </c>
      <c r="M17" s="11" t="str">
        <f>'様式Ⅰ(女子)'!N60</f>
        <v/>
      </c>
      <c r="N17" s="11">
        <f>'様式Ⅰ(女子)'!J61</f>
        <v>0</v>
      </c>
      <c r="O17" s="11" t="str">
        <f>'様式Ⅰ(女子)'!N61</f>
        <v/>
      </c>
      <c r="P17" t="str">
        <f t="shared" si="0"/>
        <v/>
      </c>
      <c r="Q17" t="str">
        <f t="shared" si="1"/>
        <v/>
      </c>
      <c r="R17" t="str">
        <f t="shared" si="2"/>
        <v/>
      </c>
    </row>
    <row r="18" spans="1:18">
      <c r="A18" s="1">
        <v>17</v>
      </c>
      <c r="B18" s="11" t="str">
        <f>'様式Ⅰ(女子)'!H62</f>
        <v>000000000</v>
      </c>
      <c r="C18" s="11" t="str">
        <f>CONCATENATE('様式Ⅰ(女子)'!D62," (",'様式Ⅰ(女子)'!F62,")")</f>
        <v xml:space="preserve"> ()</v>
      </c>
      <c r="D18" s="11" t="str">
        <f>'様式Ⅰ(女子)'!E62</f>
        <v/>
      </c>
      <c r="E18" s="11">
        <v>2</v>
      </c>
      <c r="F18" s="11">
        <f>基本情報登録!$D$8</f>
        <v>0</v>
      </c>
      <c r="G18" s="11" t="str">
        <f>基本情報登録!$D$10</f>
        <v/>
      </c>
      <c r="H18" s="11" t="e">
        <f>'様式Ⅰ(女子)'!G62</f>
        <v>#N/A</v>
      </c>
      <c r="I18" s="11">
        <f>'様式Ⅰ(女子)'!C62</f>
        <v>0</v>
      </c>
      <c r="J18" s="11">
        <f>'様式Ⅰ(女子)'!J62</f>
        <v>0</v>
      </c>
      <c r="K18" s="11" t="str">
        <f>'様式Ⅰ(女子)'!N62</f>
        <v/>
      </c>
      <c r="L18" s="11">
        <f>'様式Ⅰ(女子)'!J63</f>
        <v>0</v>
      </c>
      <c r="M18" s="11" t="str">
        <f>'様式Ⅰ(女子)'!N63</f>
        <v/>
      </c>
      <c r="N18" s="11">
        <f>'様式Ⅰ(女子)'!J64</f>
        <v>0</v>
      </c>
      <c r="O18" s="11" t="str">
        <f>'様式Ⅰ(女子)'!N64</f>
        <v/>
      </c>
      <c r="P18" t="str">
        <f t="shared" si="0"/>
        <v/>
      </c>
      <c r="Q18" t="str">
        <f t="shared" si="1"/>
        <v/>
      </c>
      <c r="R18" t="str">
        <f t="shared" si="2"/>
        <v/>
      </c>
    </row>
    <row r="19" spans="1:18">
      <c r="A19" s="1">
        <v>18</v>
      </c>
      <c r="B19" s="11" t="str">
        <f>'様式Ⅰ(女子)'!H65</f>
        <v>000000000</v>
      </c>
      <c r="C19" s="11" t="str">
        <f>CONCATENATE('様式Ⅰ(女子)'!D65," (",'様式Ⅰ(女子)'!F65,")")</f>
        <v xml:space="preserve"> ()</v>
      </c>
      <c r="D19" s="11" t="str">
        <f>'様式Ⅰ(女子)'!E65</f>
        <v/>
      </c>
      <c r="E19" s="11">
        <v>2</v>
      </c>
      <c r="F19" s="11">
        <f>基本情報登録!$D$8</f>
        <v>0</v>
      </c>
      <c r="G19" s="11" t="str">
        <f>基本情報登録!$D$10</f>
        <v/>
      </c>
      <c r="H19" s="11" t="e">
        <f>'様式Ⅰ(女子)'!G65</f>
        <v>#N/A</v>
      </c>
      <c r="I19" s="11">
        <f>'様式Ⅰ(女子)'!C65</f>
        <v>0</v>
      </c>
      <c r="J19" s="11">
        <f>'様式Ⅰ(女子)'!J65</f>
        <v>0</v>
      </c>
      <c r="K19" s="11" t="str">
        <f>'様式Ⅰ(女子)'!N65</f>
        <v/>
      </c>
      <c r="L19" s="11">
        <f>'様式Ⅰ(女子)'!J66</f>
        <v>0</v>
      </c>
      <c r="M19" s="11" t="str">
        <f>'様式Ⅰ(女子)'!N66</f>
        <v/>
      </c>
      <c r="N19" s="11">
        <f>'様式Ⅰ(女子)'!J67</f>
        <v>0</v>
      </c>
      <c r="O19" s="11" t="str">
        <f>'様式Ⅰ(女子)'!N67</f>
        <v/>
      </c>
      <c r="P19" t="str">
        <f t="shared" si="0"/>
        <v/>
      </c>
      <c r="Q19" t="str">
        <f t="shared" si="1"/>
        <v/>
      </c>
      <c r="R19" t="str">
        <f t="shared" si="2"/>
        <v/>
      </c>
    </row>
    <row r="20" spans="1:18">
      <c r="A20" s="1">
        <v>19</v>
      </c>
      <c r="B20" s="11" t="str">
        <f>'様式Ⅰ(女子)'!H68</f>
        <v>000000000</v>
      </c>
      <c r="C20" s="11" t="str">
        <f>CONCATENATE('様式Ⅰ(女子)'!D68," (",'様式Ⅰ(女子)'!F68,")")</f>
        <v xml:space="preserve"> ()</v>
      </c>
      <c r="D20" s="11" t="str">
        <f>'様式Ⅰ(女子)'!E68</f>
        <v/>
      </c>
      <c r="E20" s="11">
        <v>2</v>
      </c>
      <c r="F20" s="11">
        <f>基本情報登録!$D$8</f>
        <v>0</v>
      </c>
      <c r="G20" s="11" t="str">
        <f>基本情報登録!$D$10</f>
        <v/>
      </c>
      <c r="H20" s="11" t="e">
        <f>'様式Ⅰ(女子)'!G68</f>
        <v>#N/A</v>
      </c>
      <c r="I20" s="11">
        <f>'様式Ⅰ(女子)'!C68</f>
        <v>0</v>
      </c>
      <c r="J20" s="11">
        <f>'様式Ⅰ(女子)'!J68</f>
        <v>0</v>
      </c>
      <c r="K20" s="11" t="str">
        <f>'様式Ⅰ(女子)'!N68</f>
        <v/>
      </c>
      <c r="L20" s="11">
        <f>'様式Ⅰ(女子)'!J69</f>
        <v>0</v>
      </c>
      <c r="M20" s="11" t="str">
        <f>'様式Ⅰ(女子)'!N69</f>
        <v/>
      </c>
      <c r="N20" s="11">
        <f>'様式Ⅰ(女子)'!J70</f>
        <v>0</v>
      </c>
      <c r="O20" s="11" t="str">
        <f>'様式Ⅰ(女子)'!N70</f>
        <v/>
      </c>
      <c r="P20" t="str">
        <f t="shared" si="0"/>
        <v/>
      </c>
      <c r="Q20" t="str">
        <f t="shared" si="1"/>
        <v/>
      </c>
      <c r="R20" t="str">
        <f t="shared" si="2"/>
        <v/>
      </c>
    </row>
    <row r="21" spans="1:18">
      <c r="A21" s="1">
        <v>20</v>
      </c>
      <c r="B21" s="11" t="str">
        <f>'様式Ⅰ(女子)'!H71</f>
        <v>000000000</v>
      </c>
      <c r="C21" s="11" t="str">
        <f>CONCATENATE('様式Ⅰ(女子)'!D71," (",'様式Ⅰ(女子)'!F71,")")</f>
        <v xml:space="preserve"> ()</v>
      </c>
      <c r="D21" s="11" t="str">
        <f>'様式Ⅰ(女子)'!E71</f>
        <v/>
      </c>
      <c r="E21" s="11">
        <v>2</v>
      </c>
      <c r="F21" s="11">
        <f>基本情報登録!$D$8</f>
        <v>0</v>
      </c>
      <c r="G21" s="11" t="str">
        <f>基本情報登録!$D$10</f>
        <v/>
      </c>
      <c r="H21" s="11" t="e">
        <f>'様式Ⅰ(女子)'!G71</f>
        <v>#N/A</v>
      </c>
      <c r="I21" s="11">
        <f>'様式Ⅰ(女子)'!C71</f>
        <v>0</v>
      </c>
      <c r="J21" s="11">
        <f>'様式Ⅰ(女子)'!J71</f>
        <v>0</v>
      </c>
      <c r="K21" s="11" t="str">
        <f>'様式Ⅰ(女子)'!N71</f>
        <v/>
      </c>
      <c r="L21" s="11">
        <f>'様式Ⅰ(女子)'!J72</f>
        <v>0</v>
      </c>
      <c r="M21" s="11" t="str">
        <f>'様式Ⅰ(女子)'!N72</f>
        <v/>
      </c>
      <c r="N21" s="11">
        <f>'様式Ⅰ(女子)'!J73</f>
        <v>0</v>
      </c>
      <c r="O21" s="11" t="str">
        <f>'様式Ⅰ(女子)'!N73</f>
        <v/>
      </c>
      <c r="P21" t="str">
        <f t="shared" si="0"/>
        <v/>
      </c>
      <c r="Q21" t="str">
        <f t="shared" si="1"/>
        <v/>
      </c>
      <c r="R21" t="str">
        <f t="shared" si="2"/>
        <v/>
      </c>
    </row>
    <row r="22" spans="1:18">
      <c r="A22" s="1">
        <v>21</v>
      </c>
      <c r="B22" s="11" t="str">
        <f>'様式Ⅰ(女子)'!H74</f>
        <v>000000000</v>
      </c>
      <c r="C22" s="11" t="str">
        <f>CONCATENATE('様式Ⅰ(女子)'!D74," (",'様式Ⅰ(女子)'!F74,")")</f>
        <v xml:space="preserve"> ()</v>
      </c>
      <c r="D22" s="11" t="str">
        <f>'様式Ⅰ(女子)'!E74</f>
        <v/>
      </c>
      <c r="E22" s="11">
        <v>2</v>
      </c>
      <c r="F22" s="11">
        <f>基本情報登録!$D$8</f>
        <v>0</v>
      </c>
      <c r="G22" s="11" t="str">
        <f>基本情報登録!$D$10</f>
        <v/>
      </c>
      <c r="H22" s="11" t="e">
        <f>'様式Ⅰ(女子)'!G74</f>
        <v>#N/A</v>
      </c>
      <c r="I22" s="11">
        <f>'様式Ⅰ(女子)'!C74</f>
        <v>0</v>
      </c>
      <c r="J22" s="11">
        <f>'様式Ⅰ(女子)'!J74</f>
        <v>0</v>
      </c>
      <c r="K22" s="11" t="str">
        <f>'様式Ⅰ(女子)'!N74</f>
        <v/>
      </c>
      <c r="L22" s="11">
        <f>'様式Ⅰ(女子)'!J75</f>
        <v>0</v>
      </c>
      <c r="M22" s="11" t="str">
        <f>'様式Ⅰ(女子)'!N75</f>
        <v/>
      </c>
      <c r="N22" s="11">
        <f>'様式Ⅰ(女子)'!J76</f>
        <v>0</v>
      </c>
      <c r="O22" s="11" t="str">
        <f>'様式Ⅰ(女子)'!N76</f>
        <v/>
      </c>
      <c r="P22" t="str">
        <f t="shared" si="0"/>
        <v/>
      </c>
      <c r="Q22" t="str">
        <f t="shared" si="1"/>
        <v/>
      </c>
      <c r="R22" t="str">
        <f t="shared" si="2"/>
        <v/>
      </c>
    </row>
    <row r="23" spans="1:18">
      <c r="A23" s="1">
        <v>22</v>
      </c>
      <c r="B23" s="11" t="str">
        <f>'様式Ⅰ(女子)'!H77</f>
        <v>000000000</v>
      </c>
      <c r="C23" s="11" t="str">
        <f>CONCATENATE('様式Ⅰ(女子)'!D77," (",'様式Ⅰ(女子)'!F77,")")</f>
        <v xml:space="preserve"> ()</v>
      </c>
      <c r="D23" s="11" t="str">
        <f>'様式Ⅰ(女子)'!E77</f>
        <v/>
      </c>
      <c r="E23" s="11">
        <v>2</v>
      </c>
      <c r="F23" s="11">
        <f>基本情報登録!$D$8</f>
        <v>0</v>
      </c>
      <c r="G23" s="11" t="str">
        <f>基本情報登録!$D$10</f>
        <v/>
      </c>
      <c r="H23" s="11" t="e">
        <f>'様式Ⅰ(女子)'!G77</f>
        <v>#N/A</v>
      </c>
      <c r="I23" s="11">
        <f>'様式Ⅰ(女子)'!C77</f>
        <v>0</v>
      </c>
      <c r="J23" s="11">
        <f>'様式Ⅰ(女子)'!J77</f>
        <v>0</v>
      </c>
      <c r="K23" s="11" t="str">
        <f>'様式Ⅰ(女子)'!N77</f>
        <v/>
      </c>
      <c r="L23" s="11">
        <f>'様式Ⅰ(女子)'!J78</f>
        <v>0</v>
      </c>
      <c r="M23" s="11" t="str">
        <f>'様式Ⅰ(女子)'!N78</f>
        <v/>
      </c>
      <c r="N23" s="11">
        <f>'様式Ⅰ(女子)'!J79</f>
        <v>0</v>
      </c>
      <c r="O23" s="11" t="str">
        <f>'様式Ⅰ(女子)'!N79</f>
        <v/>
      </c>
      <c r="P23" t="str">
        <f t="shared" si="0"/>
        <v/>
      </c>
      <c r="Q23" t="str">
        <f t="shared" si="1"/>
        <v/>
      </c>
      <c r="R23" t="str">
        <f t="shared" si="2"/>
        <v/>
      </c>
    </row>
    <row r="24" spans="1:18">
      <c r="A24" s="1">
        <v>23</v>
      </c>
      <c r="B24" s="11" t="str">
        <f>'様式Ⅰ(女子)'!H80</f>
        <v>000000000</v>
      </c>
      <c r="C24" s="11" t="str">
        <f>CONCATENATE('様式Ⅰ(女子)'!D80," (",'様式Ⅰ(女子)'!F80,")")</f>
        <v xml:space="preserve"> ()</v>
      </c>
      <c r="D24" s="11" t="str">
        <f>'様式Ⅰ(女子)'!E80</f>
        <v/>
      </c>
      <c r="E24" s="11">
        <v>2</v>
      </c>
      <c r="F24" s="11">
        <f>基本情報登録!$D$8</f>
        <v>0</v>
      </c>
      <c r="G24" s="11" t="str">
        <f>基本情報登録!$D$10</f>
        <v/>
      </c>
      <c r="H24" s="11" t="e">
        <f>'様式Ⅰ(女子)'!G80</f>
        <v>#N/A</v>
      </c>
      <c r="I24" s="11">
        <f>'様式Ⅰ(女子)'!C80</f>
        <v>0</v>
      </c>
      <c r="J24" s="11">
        <f>'様式Ⅰ(女子)'!J80</f>
        <v>0</v>
      </c>
      <c r="K24" s="11" t="str">
        <f>'様式Ⅰ(女子)'!N80</f>
        <v/>
      </c>
      <c r="L24" s="11">
        <f>'様式Ⅰ(女子)'!J81</f>
        <v>0</v>
      </c>
      <c r="M24" s="11" t="str">
        <f>'様式Ⅰ(女子)'!N81</f>
        <v/>
      </c>
      <c r="N24" s="11">
        <f>'様式Ⅰ(女子)'!J82</f>
        <v>0</v>
      </c>
      <c r="O24" s="11" t="str">
        <f>'様式Ⅰ(女子)'!N82</f>
        <v/>
      </c>
      <c r="P24" t="str">
        <f t="shared" si="0"/>
        <v/>
      </c>
      <c r="Q24" t="str">
        <f t="shared" si="1"/>
        <v/>
      </c>
      <c r="R24" t="str">
        <f t="shared" si="2"/>
        <v/>
      </c>
    </row>
    <row r="25" spans="1:18">
      <c r="A25" s="1">
        <v>24</v>
      </c>
      <c r="B25" s="11" t="str">
        <f>'様式Ⅰ(女子)'!H83</f>
        <v>000000000</v>
      </c>
      <c r="C25" s="11" t="str">
        <f>CONCATENATE('様式Ⅰ(女子)'!D83," (",'様式Ⅰ(女子)'!F83,")")</f>
        <v xml:space="preserve"> ()</v>
      </c>
      <c r="D25" s="11" t="str">
        <f>'様式Ⅰ(女子)'!E83</f>
        <v/>
      </c>
      <c r="E25" s="11">
        <v>2</v>
      </c>
      <c r="F25" s="11">
        <f>基本情報登録!$D$8</f>
        <v>0</v>
      </c>
      <c r="G25" s="11" t="str">
        <f>基本情報登録!$D$10</f>
        <v/>
      </c>
      <c r="H25" s="11" t="e">
        <f>'様式Ⅰ(女子)'!G83</f>
        <v>#N/A</v>
      </c>
      <c r="I25" s="11">
        <f>'様式Ⅰ(女子)'!C83</f>
        <v>0</v>
      </c>
      <c r="J25" s="11">
        <f>'様式Ⅰ(女子)'!J83</f>
        <v>0</v>
      </c>
      <c r="K25" s="11" t="str">
        <f>'様式Ⅰ(女子)'!N83</f>
        <v/>
      </c>
      <c r="L25" s="11">
        <f>'様式Ⅰ(女子)'!J84</f>
        <v>0</v>
      </c>
      <c r="M25" s="11" t="str">
        <f>'様式Ⅰ(女子)'!N84</f>
        <v/>
      </c>
      <c r="N25" s="11">
        <f>'様式Ⅰ(女子)'!J85</f>
        <v>0</v>
      </c>
      <c r="O25" s="11" t="str">
        <f>'様式Ⅰ(女子)'!N85</f>
        <v/>
      </c>
      <c r="P25" t="str">
        <f t="shared" si="0"/>
        <v/>
      </c>
      <c r="Q25" t="str">
        <f t="shared" si="1"/>
        <v/>
      </c>
      <c r="R25" t="str">
        <f t="shared" si="2"/>
        <v/>
      </c>
    </row>
    <row r="26" spans="1:18">
      <c r="A26" s="1">
        <v>25</v>
      </c>
      <c r="B26" s="11" t="str">
        <f>'様式Ⅰ(女子)'!H86</f>
        <v>000000000</v>
      </c>
      <c r="C26" s="11" t="str">
        <f>CONCATENATE('様式Ⅰ(女子)'!D86," (",'様式Ⅰ(女子)'!F86,")")</f>
        <v xml:space="preserve"> ()</v>
      </c>
      <c r="D26" s="11" t="str">
        <f>'様式Ⅰ(女子)'!E86</f>
        <v/>
      </c>
      <c r="E26" s="11">
        <v>2</v>
      </c>
      <c r="F26" s="11">
        <f>基本情報登録!$D$8</f>
        <v>0</v>
      </c>
      <c r="G26" s="11" t="str">
        <f>基本情報登録!$D$10</f>
        <v/>
      </c>
      <c r="H26" s="11" t="e">
        <f>'様式Ⅰ(女子)'!G86</f>
        <v>#N/A</v>
      </c>
      <c r="I26" s="11">
        <f>'様式Ⅰ(女子)'!C86</f>
        <v>0</v>
      </c>
      <c r="J26" s="11">
        <f>'様式Ⅰ(女子)'!J86</f>
        <v>0</v>
      </c>
      <c r="K26" s="11" t="str">
        <f>'様式Ⅰ(女子)'!N86</f>
        <v/>
      </c>
      <c r="L26" s="11">
        <f>'様式Ⅰ(女子)'!J87</f>
        <v>0</v>
      </c>
      <c r="M26" s="11" t="str">
        <f>'様式Ⅰ(女子)'!N87</f>
        <v/>
      </c>
      <c r="N26" s="11">
        <f>'様式Ⅰ(女子)'!J88</f>
        <v>0</v>
      </c>
      <c r="O26" s="11" t="str">
        <f>'様式Ⅰ(女子)'!N88</f>
        <v/>
      </c>
      <c r="P26" t="str">
        <f t="shared" si="0"/>
        <v/>
      </c>
      <c r="Q26" t="str">
        <f t="shared" si="1"/>
        <v/>
      </c>
      <c r="R26" t="str">
        <f t="shared" si="2"/>
        <v/>
      </c>
    </row>
    <row r="27" spans="1:18">
      <c r="A27" s="1">
        <v>26</v>
      </c>
      <c r="B27" s="11" t="str">
        <f>'様式Ⅰ(女子)'!H89</f>
        <v>000000000</v>
      </c>
      <c r="C27" s="11" t="str">
        <f>CONCATENATE('様式Ⅰ(女子)'!D89," (",'様式Ⅰ(女子)'!F89,")")</f>
        <v xml:space="preserve"> ()</v>
      </c>
      <c r="D27" s="11" t="str">
        <f>'様式Ⅰ(女子)'!E89</f>
        <v/>
      </c>
      <c r="E27" s="11">
        <v>2</v>
      </c>
      <c r="F27" s="11">
        <f>基本情報登録!$D$8</f>
        <v>0</v>
      </c>
      <c r="G27" s="11" t="str">
        <f>基本情報登録!$D$10</f>
        <v/>
      </c>
      <c r="H27" s="11" t="e">
        <f>'様式Ⅰ(女子)'!G89</f>
        <v>#N/A</v>
      </c>
      <c r="I27" s="11">
        <f>'様式Ⅰ(女子)'!C89</f>
        <v>0</v>
      </c>
      <c r="J27" s="11">
        <f>'様式Ⅰ(女子)'!J89</f>
        <v>0</v>
      </c>
      <c r="K27" s="11" t="str">
        <f>'様式Ⅰ(女子)'!N89</f>
        <v/>
      </c>
      <c r="L27" s="11">
        <f>'様式Ⅰ(女子)'!J90</f>
        <v>0</v>
      </c>
      <c r="M27" s="11" t="str">
        <f>'様式Ⅰ(女子)'!N90</f>
        <v/>
      </c>
      <c r="N27" s="11">
        <f>'様式Ⅰ(女子)'!J91</f>
        <v>0</v>
      </c>
      <c r="O27" s="11" t="str">
        <f>'様式Ⅰ(女子)'!N91</f>
        <v/>
      </c>
      <c r="P27" t="str">
        <f t="shared" si="0"/>
        <v/>
      </c>
      <c r="Q27" t="str">
        <f t="shared" si="1"/>
        <v/>
      </c>
      <c r="R27" t="str">
        <f t="shared" si="2"/>
        <v/>
      </c>
    </row>
    <row r="28" spans="1:18">
      <c r="A28" s="1">
        <v>27</v>
      </c>
      <c r="B28" s="11" t="str">
        <f>'様式Ⅰ(女子)'!H92</f>
        <v>000000000</v>
      </c>
      <c r="C28" s="11" t="str">
        <f>CONCATENATE('様式Ⅰ(女子)'!D92," (",'様式Ⅰ(女子)'!F92,")")</f>
        <v xml:space="preserve"> ()</v>
      </c>
      <c r="D28" s="11" t="str">
        <f>'様式Ⅰ(女子)'!E92</f>
        <v/>
      </c>
      <c r="E28" s="11">
        <v>2</v>
      </c>
      <c r="F28" s="11">
        <f>基本情報登録!$D$8</f>
        <v>0</v>
      </c>
      <c r="G28" s="11" t="str">
        <f>基本情報登録!$D$10</f>
        <v/>
      </c>
      <c r="H28" s="11" t="e">
        <f>'様式Ⅰ(女子)'!G92</f>
        <v>#N/A</v>
      </c>
      <c r="I28" s="11">
        <f>'様式Ⅰ(女子)'!C92</f>
        <v>0</v>
      </c>
      <c r="J28" s="11">
        <f>'様式Ⅰ(女子)'!J92</f>
        <v>0</v>
      </c>
      <c r="K28" s="11" t="str">
        <f>'様式Ⅰ(女子)'!N92</f>
        <v/>
      </c>
      <c r="L28" s="11">
        <f>'様式Ⅰ(女子)'!J93</f>
        <v>0</v>
      </c>
      <c r="M28" s="11" t="str">
        <f>'様式Ⅰ(女子)'!N93</f>
        <v/>
      </c>
      <c r="N28" s="11">
        <f>'様式Ⅰ(女子)'!J94</f>
        <v>0</v>
      </c>
      <c r="O28" s="11" t="str">
        <f>'様式Ⅰ(女子)'!N94</f>
        <v/>
      </c>
      <c r="P28" t="str">
        <f t="shared" si="0"/>
        <v/>
      </c>
      <c r="Q28" t="str">
        <f t="shared" si="1"/>
        <v/>
      </c>
      <c r="R28" t="str">
        <f t="shared" si="2"/>
        <v/>
      </c>
    </row>
    <row r="29" spans="1:18">
      <c r="A29" s="1">
        <v>28</v>
      </c>
      <c r="B29" s="11" t="str">
        <f>'様式Ⅰ(女子)'!H95</f>
        <v>000000000</v>
      </c>
      <c r="C29" s="11" t="str">
        <f>CONCATENATE('様式Ⅰ(女子)'!D95," (",'様式Ⅰ(女子)'!F95,")")</f>
        <v xml:space="preserve"> ()</v>
      </c>
      <c r="D29" s="11" t="str">
        <f>'様式Ⅰ(女子)'!E95</f>
        <v/>
      </c>
      <c r="E29" s="11">
        <v>2</v>
      </c>
      <c r="F29" s="11">
        <f>基本情報登録!$D$8</f>
        <v>0</v>
      </c>
      <c r="G29" s="11" t="str">
        <f>基本情報登録!$D$10</f>
        <v/>
      </c>
      <c r="H29" s="11" t="e">
        <f>'様式Ⅰ(女子)'!G95</f>
        <v>#N/A</v>
      </c>
      <c r="I29" s="11">
        <f>'様式Ⅰ(女子)'!C95</f>
        <v>0</v>
      </c>
      <c r="J29" s="11">
        <f>'様式Ⅰ(女子)'!J95</f>
        <v>0</v>
      </c>
      <c r="K29" s="11" t="str">
        <f>'様式Ⅰ(女子)'!N95</f>
        <v/>
      </c>
      <c r="L29" s="11">
        <f>'様式Ⅰ(女子)'!J96</f>
        <v>0</v>
      </c>
      <c r="M29" s="11" t="str">
        <f>'様式Ⅰ(女子)'!N96</f>
        <v/>
      </c>
      <c r="N29" s="11">
        <f>'様式Ⅰ(女子)'!J97</f>
        <v>0</v>
      </c>
      <c r="O29" s="11" t="str">
        <f>'様式Ⅰ(女子)'!N97</f>
        <v/>
      </c>
      <c r="P29" t="str">
        <f t="shared" si="0"/>
        <v/>
      </c>
      <c r="Q29" t="str">
        <f t="shared" si="1"/>
        <v/>
      </c>
      <c r="R29" t="str">
        <f t="shared" si="2"/>
        <v/>
      </c>
    </row>
    <row r="30" spans="1:18">
      <c r="A30" s="1">
        <v>29</v>
      </c>
      <c r="B30" s="11" t="str">
        <f>'様式Ⅰ(女子)'!H98</f>
        <v>000000000</v>
      </c>
      <c r="C30" s="11" t="str">
        <f>CONCATENATE('様式Ⅰ(女子)'!D98," (",'様式Ⅰ(女子)'!F98,")")</f>
        <v xml:space="preserve"> ()</v>
      </c>
      <c r="D30" s="11" t="str">
        <f>'様式Ⅰ(女子)'!E98</f>
        <v/>
      </c>
      <c r="E30" s="11">
        <v>2</v>
      </c>
      <c r="F30" s="11">
        <f>基本情報登録!$D$8</f>
        <v>0</v>
      </c>
      <c r="G30" s="11" t="str">
        <f>基本情報登録!$D$10</f>
        <v/>
      </c>
      <c r="H30" s="11" t="e">
        <f>'様式Ⅰ(女子)'!G98</f>
        <v>#N/A</v>
      </c>
      <c r="I30" s="11">
        <f>'様式Ⅰ(女子)'!C98</f>
        <v>0</v>
      </c>
      <c r="J30" s="11">
        <f>'様式Ⅰ(女子)'!J98</f>
        <v>0</v>
      </c>
      <c r="K30" s="11" t="str">
        <f>'様式Ⅰ(女子)'!N98</f>
        <v/>
      </c>
      <c r="L30" s="11">
        <f>'様式Ⅰ(女子)'!J99</f>
        <v>0</v>
      </c>
      <c r="M30" s="11" t="str">
        <f>'様式Ⅰ(女子)'!N99</f>
        <v/>
      </c>
      <c r="N30" s="11">
        <f>'様式Ⅰ(女子)'!J100</f>
        <v>0</v>
      </c>
      <c r="O30" s="11" t="str">
        <f>'様式Ⅰ(女子)'!N100</f>
        <v/>
      </c>
      <c r="P30" t="str">
        <f t="shared" si="0"/>
        <v/>
      </c>
      <c r="Q30" t="str">
        <f t="shared" si="1"/>
        <v/>
      </c>
      <c r="R30" t="str">
        <f t="shared" si="2"/>
        <v/>
      </c>
    </row>
    <row r="31" spans="1:18">
      <c r="A31" s="1">
        <v>30</v>
      </c>
      <c r="B31" s="11" t="str">
        <f>'様式Ⅰ(女子)'!H101</f>
        <v>000000000</v>
      </c>
      <c r="C31" s="11" t="str">
        <f>CONCATENATE('様式Ⅰ(女子)'!D101," (",'様式Ⅰ(女子)'!F101,")")</f>
        <v xml:space="preserve"> ()</v>
      </c>
      <c r="D31" s="11" t="str">
        <f>'様式Ⅰ(女子)'!E101</f>
        <v/>
      </c>
      <c r="E31" s="11">
        <v>2</v>
      </c>
      <c r="F31" s="11">
        <f>基本情報登録!$D$8</f>
        <v>0</v>
      </c>
      <c r="G31" s="11" t="str">
        <f>基本情報登録!$D$10</f>
        <v/>
      </c>
      <c r="H31" s="11" t="e">
        <f>'様式Ⅰ(女子)'!G101</f>
        <v>#N/A</v>
      </c>
      <c r="I31" s="11">
        <f>'様式Ⅰ(女子)'!C101</f>
        <v>0</v>
      </c>
      <c r="J31" s="11">
        <f>'様式Ⅰ(女子)'!J101</f>
        <v>0</v>
      </c>
      <c r="K31" s="11" t="str">
        <f>'様式Ⅰ(女子)'!N101</f>
        <v/>
      </c>
      <c r="L31" s="11">
        <f>'様式Ⅰ(女子)'!J102</f>
        <v>0</v>
      </c>
      <c r="M31" s="11" t="str">
        <f>'様式Ⅰ(女子)'!N102</f>
        <v/>
      </c>
      <c r="N31" s="11">
        <f>'様式Ⅰ(女子)'!J103</f>
        <v>0</v>
      </c>
      <c r="O31" s="11" t="str">
        <f>'様式Ⅰ(女子)'!N103</f>
        <v/>
      </c>
      <c r="P31" t="str">
        <f t="shared" si="0"/>
        <v/>
      </c>
      <c r="Q31" t="str">
        <f t="shared" si="1"/>
        <v/>
      </c>
      <c r="R31" t="str">
        <f t="shared" si="2"/>
        <v/>
      </c>
    </row>
    <row r="32" spans="1:18">
      <c r="A32" s="1">
        <v>31</v>
      </c>
      <c r="B32" s="11" t="str">
        <f>'様式Ⅰ(女子)'!H104</f>
        <v>000000000</v>
      </c>
      <c r="C32" s="11" t="str">
        <f>CONCATENATE('様式Ⅰ(女子)'!D104," (",'様式Ⅰ(女子)'!F104,")")</f>
        <v xml:space="preserve"> ()</v>
      </c>
      <c r="D32" s="11" t="str">
        <f>'様式Ⅰ(女子)'!E104</f>
        <v/>
      </c>
      <c r="E32" s="11">
        <v>2</v>
      </c>
      <c r="F32" s="11">
        <f>基本情報登録!$D$8</f>
        <v>0</v>
      </c>
      <c r="G32" s="11" t="str">
        <f>基本情報登録!$D$10</f>
        <v/>
      </c>
      <c r="H32" s="11" t="e">
        <f>'様式Ⅰ(女子)'!G104</f>
        <v>#N/A</v>
      </c>
      <c r="I32" s="11">
        <f>'様式Ⅰ(女子)'!C104</f>
        <v>0</v>
      </c>
      <c r="J32" s="11">
        <f>'様式Ⅰ(女子)'!J104</f>
        <v>0</v>
      </c>
      <c r="K32" s="11" t="str">
        <f>'様式Ⅰ(女子)'!N104</f>
        <v/>
      </c>
      <c r="L32" s="11">
        <f>'様式Ⅰ(女子)'!J105</f>
        <v>0</v>
      </c>
      <c r="M32" s="11" t="str">
        <f>'様式Ⅰ(女子)'!N105</f>
        <v/>
      </c>
      <c r="N32" s="11">
        <f>'様式Ⅰ(女子)'!J106</f>
        <v>0</v>
      </c>
      <c r="O32" s="11" t="str">
        <f>'様式Ⅰ(女子)'!N106</f>
        <v/>
      </c>
      <c r="P32" t="str">
        <f t="shared" si="0"/>
        <v/>
      </c>
      <c r="Q32" t="str">
        <f t="shared" si="1"/>
        <v/>
      </c>
      <c r="R32" t="str">
        <f t="shared" si="2"/>
        <v/>
      </c>
    </row>
    <row r="33" spans="1:19">
      <c r="A33" s="1">
        <v>32</v>
      </c>
      <c r="B33" s="11" t="str">
        <f>'様式Ⅰ(女子)'!H107</f>
        <v>000000000</v>
      </c>
      <c r="C33" s="11" t="str">
        <f>CONCATENATE('様式Ⅰ(女子)'!D107," (",'様式Ⅰ(女子)'!F107,")")</f>
        <v xml:space="preserve"> ()</v>
      </c>
      <c r="D33" s="11" t="str">
        <f>'様式Ⅰ(女子)'!E107</f>
        <v/>
      </c>
      <c r="E33" s="11">
        <v>2</v>
      </c>
      <c r="F33" s="11">
        <f>基本情報登録!$D$8</f>
        <v>0</v>
      </c>
      <c r="G33" s="11" t="str">
        <f>基本情報登録!$D$10</f>
        <v/>
      </c>
      <c r="H33" s="11" t="e">
        <f>'様式Ⅰ(女子)'!G107</f>
        <v>#N/A</v>
      </c>
      <c r="I33" s="11">
        <f>'様式Ⅰ(女子)'!C107</f>
        <v>0</v>
      </c>
      <c r="J33" s="11">
        <f>'様式Ⅰ(女子)'!J107</f>
        <v>0</v>
      </c>
      <c r="K33" s="11" t="str">
        <f>'様式Ⅰ(女子)'!N107</f>
        <v/>
      </c>
      <c r="L33" s="11">
        <f>'様式Ⅰ(女子)'!J108</f>
        <v>0</v>
      </c>
      <c r="M33" s="11" t="str">
        <f>'様式Ⅰ(女子)'!N108</f>
        <v/>
      </c>
      <c r="N33" s="11">
        <f>'様式Ⅰ(女子)'!J109</f>
        <v>0</v>
      </c>
      <c r="O33" s="11" t="str">
        <f>'様式Ⅰ(女子)'!N109</f>
        <v/>
      </c>
      <c r="P33" t="str">
        <f t="shared" si="0"/>
        <v/>
      </c>
      <c r="Q33" t="str">
        <f t="shared" si="1"/>
        <v/>
      </c>
      <c r="R33" t="str">
        <f t="shared" si="2"/>
        <v/>
      </c>
    </row>
    <row r="34" spans="1:19">
      <c r="A34" s="1">
        <v>33</v>
      </c>
      <c r="B34" s="11" t="str">
        <f>'様式Ⅰ(女子)'!H110</f>
        <v>000000000</v>
      </c>
      <c r="C34" s="11" t="str">
        <f>CONCATENATE('様式Ⅰ(女子)'!D110," (",'様式Ⅰ(女子)'!F110,")")</f>
        <v xml:space="preserve"> ()</v>
      </c>
      <c r="D34" s="11" t="str">
        <f>'様式Ⅰ(女子)'!E110</f>
        <v/>
      </c>
      <c r="E34" s="11">
        <v>2</v>
      </c>
      <c r="F34" s="11">
        <f>基本情報登録!$D$8</f>
        <v>0</v>
      </c>
      <c r="G34" s="11" t="str">
        <f>基本情報登録!$D$10</f>
        <v/>
      </c>
      <c r="H34" s="11" t="e">
        <f>'様式Ⅰ(女子)'!G110</f>
        <v>#N/A</v>
      </c>
      <c r="I34" s="11">
        <f>'様式Ⅰ(女子)'!C110</f>
        <v>0</v>
      </c>
      <c r="J34" s="11">
        <f>'様式Ⅰ(女子)'!J110</f>
        <v>0</v>
      </c>
      <c r="K34" s="11" t="str">
        <f>'様式Ⅰ(女子)'!N110</f>
        <v/>
      </c>
      <c r="L34" s="11">
        <f>'様式Ⅰ(女子)'!J111</f>
        <v>0</v>
      </c>
      <c r="M34" s="11" t="str">
        <f>'様式Ⅰ(女子)'!N111</f>
        <v/>
      </c>
      <c r="N34" s="11">
        <f>'様式Ⅰ(女子)'!J112</f>
        <v>0</v>
      </c>
      <c r="O34" s="11" t="str">
        <f>'様式Ⅰ(女子)'!N112</f>
        <v/>
      </c>
      <c r="P34" t="str">
        <f t="shared" si="0"/>
        <v/>
      </c>
      <c r="Q34" t="str">
        <f t="shared" si="1"/>
        <v/>
      </c>
      <c r="R34" t="str">
        <f t="shared" si="2"/>
        <v/>
      </c>
    </row>
    <row r="35" spans="1:19">
      <c r="A35" s="1">
        <v>34</v>
      </c>
      <c r="B35" s="11" t="str">
        <f>'様式Ⅰ(女子)'!H113</f>
        <v>000000000</v>
      </c>
      <c r="C35" s="11" t="str">
        <f>CONCATENATE('様式Ⅰ(女子)'!D113," (",'様式Ⅰ(女子)'!F113,")")</f>
        <v xml:space="preserve"> ()</v>
      </c>
      <c r="D35" s="11" t="str">
        <f>'様式Ⅰ(女子)'!E113</f>
        <v/>
      </c>
      <c r="E35" s="11">
        <v>2</v>
      </c>
      <c r="F35" s="11">
        <f>基本情報登録!$D$8</f>
        <v>0</v>
      </c>
      <c r="G35" s="11" t="str">
        <f>基本情報登録!$D$10</f>
        <v/>
      </c>
      <c r="H35" s="11" t="e">
        <f>'様式Ⅰ(女子)'!G113</f>
        <v>#N/A</v>
      </c>
      <c r="I35" s="11">
        <f>'様式Ⅰ(女子)'!C113</f>
        <v>0</v>
      </c>
      <c r="J35" s="11">
        <f>'様式Ⅰ(女子)'!J113</f>
        <v>0</v>
      </c>
      <c r="K35" s="11" t="str">
        <f>'様式Ⅰ(女子)'!N113</f>
        <v/>
      </c>
      <c r="L35" s="11">
        <f>'様式Ⅰ(女子)'!J114</f>
        <v>0</v>
      </c>
      <c r="M35" s="11" t="str">
        <f>'様式Ⅰ(女子)'!N114</f>
        <v/>
      </c>
      <c r="N35" s="11">
        <f>'様式Ⅰ(女子)'!J115</f>
        <v>0</v>
      </c>
      <c r="O35" s="11" t="str">
        <f>'様式Ⅰ(女子)'!N115</f>
        <v/>
      </c>
      <c r="P35" t="str">
        <f t="shared" si="0"/>
        <v/>
      </c>
      <c r="Q35" t="str">
        <f t="shared" si="1"/>
        <v/>
      </c>
      <c r="R35" t="str">
        <f t="shared" si="2"/>
        <v/>
      </c>
    </row>
    <row r="36" spans="1:19">
      <c r="A36" s="1">
        <v>35</v>
      </c>
      <c r="B36" s="11" t="str">
        <f>'様式Ⅰ(女子)'!H116</f>
        <v>000000000</v>
      </c>
      <c r="C36" s="11" t="str">
        <f>CONCATENATE('様式Ⅰ(女子)'!D116," (",'様式Ⅰ(女子)'!F116,")")</f>
        <v xml:space="preserve"> ()</v>
      </c>
      <c r="D36" s="11" t="str">
        <f>'様式Ⅰ(女子)'!E116</f>
        <v/>
      </c>
      <c r="E36" s="11">
        <v>2</v>
      </c>
      <c r="F36" s="11">
        <f>基本情報登録!$D$8</f>
        <v>0</v>
      </c>
      <c r="G36" s="11" t="str">
        <f>基本情報登録!$D$10</f>
        <v/>
      </c>
      <c r="H36" s="11" t="e">
        <f>'様式Ⅰ(女子)'!G116</f>
        <v>#N/A</v>
      </c>
      <c r="I36" s="11">
        <f>'様式Ⅰ(女子)'!C116</f>
        <v>0</v>
      </c>
      <c r="J36" s="11">
        <f>'様式Ⅰ(女子)'!J116</f>
        <v>0</v>
      </c>
      <c r="K36" s="11" t="str">
        <f>'様式Ⅰ(女子)'!N116</f>
        <v/>
      </c>
      <c r="L36" s="11">
        <f>'様式Ⅰ(女子)'!J117</f>
        <v>0</v>
      </c>
      <c r="M36" s="11" t="str">
        <f>'様式Ⅰ(女子)'!N117</f>
        <v/>
      </c>
      <c r="N36" s="11">
        <f>'様式Ⅰ(女子)'!J118</f>
        <v>0</v>
      </c>
      <c r="O36" s="11" t="str">
        <f>'様式Ⅰ(女子)'!N118</f>
        <v/>
      </c>
      <c r="P36" t="str">
        <f t="shared" si="0"/>
        <v/>
      </c>
      <c r="Q36" t="str">
        <f t="shared" si="1"/>
        <v/>
      </c>
      <c r="R36" t="str">
        <f t="shared" si="2"/>
        <v/>
      </c>
    </row>
    <row r="37" spans="1:19">
      <c r="A37" s="1">
        <v>36</v>
      </c>
      <c r="B37" s="11" t="str">
        <f>'様式Ⅰ(女子)'!H119</f>
        <v>000000000</v>
      </c>
      <c r="C37" s="11" t="str">
        <f>CONCATENATE('様式Ⅰ(女子)'!D119," (",'様式Ⅰ(女子)'!F119,")")</f>
        <v xml:space="preserve"> ()</v>
      </c>
      <c r="D37" s="11" t="str">
        <f>'様式Ⅰ(女子)'!E119</f>
        <v/>
      </c>
      <c r="E37" s="11">
        <v>2</v>
      </c>
      <c r="F37" s="11">
        <f>基本情報登録!$D$8</f>
        <v>0</v>
      </c>
      <c r="G37" s="11" t="str">
        <f>基本情報登録!$D$10</f>
        <v/>
      </c>
      <c r="H37" s="11" t="e">
        <f>'様式Ⅰ(女子)'!G119</f>
        <v>#N/A</v>
      </c>
      <c r="I37" s="11">
        <f>'様式Ⅰ(女子)'!C119</f>
        <v>0</v>
      </c>
      <c r="J37" s="11">
        <f>'様式Ⅰ(女子)'!J119</f>
        <v>0</v>
      </c>
      <c r="K37" s="11" t="str">
        <f>'様式Ⅰ(女子)'!N119</f>
        <v/>
      </c>
      <c r="L37" s="11">
        <f>'様式Ⅰ(女子)'!J120</f>
        <v>0</v>
      </c>
      <c r="M37" s="11" t="str">
        <f>'様式Ⅰ(女子)'!N120</f>
        <v/>
      </c>
      <c r="N37" s="11">
        <f>'様式Ⅰ(女子)'!J121</f>
        <v>0</v>
      </c>
      <c r="O37" s="11" t="str">
        <f>'様式Ⅰ(女子)'!N121</f>
        <v/>
      </c>
      <c r="P37" t="str">
        <f t="shared" si="0"/>
        <v/>
      </c>
      <c r="Q37" t="str">
        <f t="shared" si="1"/>
        <v/>
      </c>
      <c r="R37" t="str">
        <f t="shared" si="2"/>
        <v/>
      </c>
    </row>
    <row r="38" spans="1:19">
      <c r="A38" s="1">
        <v>37</v>
      </c>
      <c r="B38" s="11" t="str">
        <f>'様式Ⅰ(女子)'!H122</f>
        <v>000000000</v>
      </c>
      <c r="C38" s="11" t="str">
        <f>CONCATENATE('様式Ⅰ(女子)'!D122," (",'様式Ⅰ(女子)'!F122,")")</f>
        <v xml:space="preserve"> ()</v>
      </c>
      <c r="D38" s="11" t="str">
        <f>'様式Ⅰ(女子)'!E122</f>
        <v/>
      </c>
      <c r="E38" s="11">
        <v>2</v>
      </c>
      <c r="F38" s="11">
        <f>基本情報登録!$D$8</f>
        <v>0</v>
      </c>
      <c r="G38" s="11" t="str">
        <f>基本情報登録!$D$10</f>
        <v/>
      </c>
      <c r="H38" s="11" t="e">
        <f>'様式Ⅰ(女子)'!G122</f>
        <v>#N/A</v>
      </c>
      <c r="I38" s="11">
        <f>'様式Ⅰ(女子)'!C122</f>
        <v>0</v>
      </c>
      <c r="J38" s="11">
        <f>'様式Ⅰ(女子)'!J122</f>
        <v>0</v>
      </c>
      <c r="K38" s="11" t="str">
        <f>'様式Ⅰ(女子)'!N122</f>
        <v/>
      </c>
      <c r="L38" s="11">
        <f>'様式Ⅰ(女子)'!J123</f>
        <v>0</v>
      </c>
      <c r="M38" s="11" t="str">
        <f>'様式Ⅰ(女子)'!N123</f>
        <v/>
      </c>
      <c r="N38" s="11">
        <f>'様式Ⅰ(女子)'!J124</f>
        <v>0</v>
      </c>
      <c r="O38" s="11" t="str">
        <f>'様式Ⅰ(女子)'!N124</f>
        <v/>
      </c>
      <c r="P38" t="str">
        <f t="shared" si="0"/>
        <v/>
      </c>
      <c r="Q38" t="str">
        <f t="shared" si="1"/>
        <v/>
      </c>
      <c r="R38" t="str">
        <f t="shared" si="2"/>
        <v/>
      </c>
    </row>
    <row r="39" spans="1:19" ht="12.75" customHeight="1">
      <c r="A39" s="1">
        <v>38</v>
      </c>
      <c r="B39" s="11" t="str">
        <f>'様式Ⅰ(女子)'!H125</f>
        <v>000000000</v>
      </c>
      <c r="C39" s="11" t="str">
        <f>CONCATENATE('様式Ⅰ(女子)'!D125," (",'様式Ⅰ(女子)'!F125,")")</f>
        <v xml:space="preserve"> ()</v>
      </c>
      <c r="D39" s="11" t="str">
        <f>'様式Ⅰ(女子)'!E125</f>
        <v/>
      </c>
      <c r="E39" s="11">
        <v>2</v>
      </c>
      <c r="F39" s="11">
        <f>基本情報登録!$D$8</f>
        <v>0</v>
      </c>
      <c r="G39" s="11" t="str">
        <f>基本情報登録!$D$10</f>
        <v/>
      </c>
      <c r="H39" s="11" t="e">
        <f>'様式Ⅰ(女子)'!G125</f>
        <v>#N/A</v>
      </c>
      <c r="I39" s="11">
        <f>'様式Ⅰ(女子)'!C125</f>
        <v>0</v>
      </c>
      <c r="J39" s="11">
        <f>'様式Ⅰ(女子)'!J125</f>
        <v>0</v>
      </c>
      <c r="K39" s="11" t="str">
        <f>'様式Ⅰ(女子)'!N125</f>
        <v/>
      </c>
      <c r="L39" s="11">
        <f>'様式Ⅰ(女子)'!J126</f>
        <v>0</v>
      </c>
      <c r="M39" s="11" t="str">
        <f>'様式Ⅰ(女子)'!N126</f>
        <v/>
      </c>
      <c r="N39" s="11">
        <f>'様式Ⅰ(女子)'!J127</f>
        <v>0</v>
      </c>
      <c r="O39" s="11" t="str">
        <f>'様式Ⅰ(女子)'!N127</f>
        <v/>
      </c>
      <c r="P39" t="str">
        <f t="shared" si="0"/>
        <v/>
      </c>
      <c r="Q39" t="str">
        <f t="shared" si="1"/>
        <v/>
      </c>
      <c r="R39" t="str">
        <f t="shared" si="2"/>
        <v/>
      </c>
    </row>
    <row r="40" spans="1:19">
      <c r="A40" s="1">
        <v>39</v>
      </c>
      <c r="B40" s="11" t="str">
        <f>'様式Ⅰ(女子)'!H128</f>
        <v>000000000</v>
      </c>
      <c r="C40" s="11" t="str">
        <f>CONCATENATE('様式Ⅰ(女子)'!D128," (",'様式Ⅰ(女子)'!F128,")")</f>
        <v xml:space="preserve"> ()</v>
      </c>
      <c r="D40" s="11" t="str">
        <f>'様式Ⅰ(女子)'!E128</f>
        <v/>
      </c>
      <c r="E40" s="11">
        <v>2</v>
      </c>
      <c r="F40" s="11">
        <f>基本情報登録!$D$8</f>
        <v>0</v>
      </c>
      <c r="G40" s="11" t="str">
        <f>基本情報登録!$D$10</f>
        <v/>
      </c>
      <c r="H40" s="11" t="e">
        <f>'様式Ⅰ(女子)'!G128</f>
        <v>#N/A</v>
      </c>
      <c r="I40" s="11">
        <f>'様式Ⅰ(女子)'!C128</f>
        <v>0</v>
      </c>
      <c r="J40" s="11">
        <f>'様式Ⅰ(女子)'!J128</f>
        <v>0</v>
      </c>
      <c r="K40" s="11" t="str">
        <f>'様式Ⅰ(女子)'!N128</f>
        <v/>
      </c>
      <c r="L40" s="11">
        <f>'様式Ⅰ(女子)'!J129</f>
        <v>0</v>
      </c>
      <c r="M40" s="11" t="str">
        <f>'様式Ⅰ(女子)'!N129</f>
        <v/>
      </c>
      <c r="N40" s="11">
        <f>'様式Ⅰ(女子)'!J130</f>
        <v>0</v>
      </c>
      <c r="O40" s="11" t="str">
        <f>'様式Ⅰ(女子)'!N130</f>
        <v/>
      </c>
      <c r="P40" t="str">
        <f t="shared" si="0"/>
        <v/>
      </c>
      <c r="Q40" t="str">
        <f t="shared" si="1"/>
        <v/>
      </c>
      <c r="R40" t="str">
        <f t="shared" si="2"/>
        <v/>
      </c>
    </row>
    <row r="41" spans="1:19">
      <c r="A41" s="1">
        <v>40</v>
      </c>
      <c r="B41" s="11" t="str">
        <f>'様式Ⅰ(女子)'!H131</f>
        <v>000000000</v>
      </c>
      <c r="C41" s="11" t="str">
        <f>CONCATENATE('様式Ⅰ(女子)'!D131," (",'様式Ⅰ(女子)'!F131,")")</f>
        <v xml:space="preserve"> ()</v>
      </c>
      <c r="D41" s="11" t="str">
        <f>'様式Ⅰ(女子)'!E131</f>
        <v/>
      </c>
      <c r="E41" s="11">
        <v>2</v>
      </c>
      <c r="F41" s="11">
        <f>基本情報登録!$D$8</f>
        <v>0</v>
      </c>
      <c r="G41" s="11" t="str">
        <f>基本情報登録!$D$10</f>
        <v/>
      </c>
      <c r="H41" s="11" t="e">
        <f>'様式Ⅰ(女子)'!G131</f>
        <v>#N/A</v>
      </c>
      <c r="I41" s="11">
        <f>'様式Ⅰ(女子)'!C131</f>
        <v>0</v>
      </c>
      <c r="J41" s="11">
        <f>'様式Ⅰ(女子)'!J131</f>
        <v>0</v>
      </c>
      <c r="K41" s="11" t="str">
        <f>'様式Ⅰ(女子)'!N131</f>
        <v/>
      </c>
      <c r="L41" s="11">
        <f>'様式Ⅰ(女子)'!J132</f>
        <v>0</v>
      </c>
      <c r="M41" s="11" t="str">
        <f>'様式Ⅰ(女子)'!N132</f>
        <v/>
      </c>
      <c r="N41" s="11">
        <f>'様式Ⅰ(女子)'!J133</f>
        <v>0</v>
      </c>
      <c r="O41" s="11" t="str">
        <f>'様式Ⅰ(女子)'!N133</f>
        <v/>
      </c>
      <c r="P41" t="str">
        <f t="shared" si="0"/>
        <v/>
      </c>
      <c r="Q41" t="str">
        <f t="shared" si="1"/>
        <v/>
      </c>
      <c r="R41" t="str">
        <f t="shared" si="2"/>
        <v/>
      </c>
    </row>
    <row r="42" spans="1:19">
      <c r="A42" s="1">
        <v>41</v>
      </c>
      <c r="B42" s="11" t="str">
        <f>'様式Ⅰ(女子)'!H134</f>
        <v>000000000</v>
      </c>
      <c r="C42" s="11" t="str">
        <f>CONCATENATE('様式Ⅰ(女子)'!D134," (",'様式Ⅰ(女子)'!F134,")")</f>
        <v xml:space="preserve"> ()</v>
      </c>
      <c r="D42" s="11" t="str">
        <f>'様式Ⅰ(女子)'!E134</f>
        <v/>
      </c>
      <c r="E42" s="11">
        <v>2</v>
      </c>
      <c r="F42" s="11">
        <f>基本情報登録!$D$8</f>
        <v>0</v>
      </c>
      <c r="G42" s="11" t="str">
        <f>基本情報登録!$D$10</f>
        <v/>
      </c>
      <c r="H42" s="11" t="e">
        <f>'様式Ⅰ(女子)'!G134</f>
        <v>#N/A</v>
      </c>
      <c r="I42" s="11">
        <f>'様式Ⅰ(女子)'!C134</f>
        <v>0</v>
      </c>
      <c r="J42" s="11">
        <f>'様式Ⅰ(女子)'!J134</f>
        <v>0</v>
      </c>
      <c r="K42" s="11" t="str">
        <f>'様式Ⅰ(女子)'!N134</f>
        <v/>
      </c>
      <c r="L42" s="11">
        <f>'様式Ⅰ(女子)'!J135</f>
        <v>0</v>
      </c>
      <c r="M42" s="11" t="str">
        <f>'様式Ⅰ(女子)'!N135</f>
        <v/>
      </c>
      <c r="N42" s="11">
        <f>'様式Ⅰ(女子)'!J136</f>
        <v>0</v>
      </c>
      <c r="O42" s="11" t="str">
        <f>'様式Ⅰ(女子)'!N136</f>
        <v/>
      </c>
      <c r="P42" t="str">
        <f t="shared" si="0"/>
        <v/>
      </c>
      <c r="Q42" t="str">
        <f t="shared" si="1"/>
        <v/>
      </c>
      <c r="R42" t="str">
        <f t="shared" si="2"/>
        <v/>
      </c>
    </row>
    <row r="43" spans="1:19">
      <c r="A43" s="1">
        <v>42</v>
      </c>
      <c r="B43" s="11" t="str">
        <f>'様式Ⅰ(女子)'!H137</f>
        <v>000000000</v>
      </c>
      <c r="C43" s="11" t="str">
        <f>CONCATENATE('様式Ⅰ(女子)'!D137," (",'様式Ⅰ(女子)'!F137,")")</f>
        <v xml:space="preserve"> ()</v>
      </c>
      <c r="D43" s="11" t="str">
        <f>'様式Ⅰ(女子)'!E137</f>
        <v/>
      </c>
      <c r="E43" s="11">
        <v>2</v>
      </c>
      <c r="F43" s="11">
        <f>基本情報登録!$D$8</f>
        <v>0</v>
      </c>
      <c r="G43" s="11" t="str">
        <f>基本情報登録!$D$10</f>
        <v/>
      </c>
      <c r="H43" s="11" t="e">
        <f>'様式Ⅰ(女子)'!G137</f>
        <v>#N/A</v>
      </c>
      <c r="I43" s="11">
        <f>'様式Ⅰ(女子)'!C137</f>
        <v>0</v>
      </c>
      <c r="J43" s="11">
        <f>'様式Ⅰ(女子)'!J137</f>
        <v>0</v>
      </c>
      <c r="K43" s="11" t="str">
        <f>'様式Ⅰ(女子)'!N137</f>
        <v/>
      </c>
      <c r="L43" s="11">
        <f>'様式Ⅰ(女子)'!J138</f>
        <v>0</v>
      </c>
      <c r="M43" s="11" t="str">
        <f>'様式Ⅰ(女子)'!N138</f>
        <v/>
      </c>
      <c r="N43" s="11">
        <f>'様式Ⅰ(女子)'!J139</f>
        <v>0</v>
      </c>
      <c r="O43" s="11" t="str">
        <f>'様式Ⅰ(女子)'!N139</f>
        <v/>
      </c>
      <c r="P43" t="str">
        <f t="shared" si="0"/>
        <v/>
      </c>
      <c r="Q43" t="str">
        <f t="shared" si="1"/>
        <v/>
      </c>
      <c r="R43" t="str">
        <f t="shared" si="2"/>
        <v/>
      </c>
    </row>
    <row r="44" spans="1:19">
      <c r="A44" s="1">
        <v>43</v>
      </c>
      <c r="B44" s="11" t="str">
        <f>'様式Ⅰ(女子)'!H140</f>
        <v>000000000</v>
      </c>
      <c r="C44" s="11" t="str">
        <f>CONCATENATE('様式Ⅰ(女子)'!D140," (",'様式Ⅰ(女子)'!F140,")")</f>
        <v xml:space="preserve"> ()</v>
      </c>
      <c r="D44" s="11" t="str">
        <f>'様式Ⅰ(女子)'!E140</f>
        <v/>
      </c>
      <c r="E44" s="11">
        <v>2</v>
      </c>
      <c r="F44" s="11">
        <f>基本情報登録!$D$8</f>
        <v>0</v>
      </c>
      <c r="G44" s="11" t="str">
        <f>基本情報登録!$D$10</f>
        <v/>
      </c>
      <c r="H44" s="11" t="e">
        <f>'様式Ⅰ(女子)'!G140</f>
        <v>#N/A</v>
      </c>
      <c r="I44" s="11">
        <f>'様式Ⅰ(女子)'!C140</f>
        <v>0</v>
      </c>
      <c r="J44" s="11">
        <f>'様式Ⅰ(女子)'!J140</f>
        <v>0</v>
      </c>
      <c r="K44" s="11" t="str">
        <f>'様式Ⅰ(女子)'!N140</f>
        <v/>
      </c>
      <c r="L44" s="11">
        <f>'様式Ⅰ(女子)'!J141</f>
        <v>0</v>
      </c>
      <c r="M44" s="11" t="str">
        <f>'様式Ⅰ(女子)'!N141</f>
        <v/>
      </c>
      <c r="N44" s="11">
        <f>'様式Ⅰ(女子)'!J142</f>
        <v>0</v>
      </c>
      <c r="O44" s="11" t="str">
        <f>'様式Ⅰ(女子)'!N142</f>
        <v/>
      </c>
      <c r="P44" t="str">
        <f t="shared" si="0"/>
        <v/>
      </c>
      <c r="Q44" t="str">
        <f t="shared" si="1"/>
        <v/>
      </c>
      <c r="R44" t="str">
        <f t="shared" si="2"/>
        <v/>
      </c>
    </row>
    <row r="45" spans="1:19">
      <c r="A45" s="1">
        <v>44</v>
      </c>
      <c r="B45" s="11" t="str">
        <f>'様式Ⅰ(女子)'!H143</f>
        <v>000000000</v>
      </c>
      <c r="C45" s="11" t="str">
        <f>CONCATENATE('様式Ⅰ(女子)'!D143," (",'様式Ⅰ(女子)'!F143,")")</f>
        <v xml:space="preserve"> ()</v>
      </c>
      <c r="D45" s="11" t="str">
        <f>'様式Ⅰ(女子)'!E143</f>
        <v/>
      </c>
      <c r="E45" s="11">
        <v>2</v>
      </c>
      <c r="F45" s="11">
        <f>基本情報登録!$D$8</f>
        <v>0</v>
      </c>
      <c r="G45" s="11" t="str">
        <f>基本情報登録!$D$10</f>
        <v/>
      </c>
      <c r="H45" s="11" t="e">
        <f>'様式Ⅰ(女子)'!G143</f>
        <v>#N/A</v>
      </c>
      <c r="I45" s="11">
        <f>'様式Ⅰ(女子)'!C143</f>
        <v>0</v>
      </c>
      <c r="J45" s="11">
        <f>'様式Ⅰ(女子)'!J143</f>
        <v>0</v>
      </c>
      <c r="K45" s="11" t="str">
        <f>'様式Ⅰ(女子)'!N143</f>
        <v/>
      </c>
      <c r="L45" s="11">
        <f>'様式Ⅰ(女子)'!J144</f>
        <v>0</v>
      </c>
      <c r="M45" s="11" t="str">
        <f>'様式Ⅰ(女子)'!N144</f>
        <v/>
      </c>
      <c r="N45" s="11">
        <f>'様式Ⅰ(女子)'!J145</f>
        <v>0</v>
      </c>
      <c r="O45" s="11" t="str">
        <f>'様式Ⅰ(女子)'!N145</f>
        <v/>
      </c>
      <c r="P45" t="str">
        <f t="shared" si="0"/>
        <v/>
      </c>
      <c r="Q45" t="str">
        <f t="shared" si="1"/>
        <v/>
      </c>
      <c r="R45" t="str">
        <f t="shared" si="2"/>
        <v/>
      </c>
    </row>
    <row r="46" spans="1:19">
      <c r="A46" s="1">
        <v>45</v>
      </c>
      <c r="B46" s="11" t="str">
        <f>'様式Ⅰ(女子)'!H146</f>
        <v>000000000</v>
      </c>
      <c r="C46" s="11" t="str">
        <f>CONCATENATE('様式Ⅰ(女子)'!D146," (",'様式Ⅰ(女子)'!F146,")")</f>
        <v xml:space="preserve"> ()</v>
      </c>
      <c r="D46" s="11" t="str">
        <f>'様式Ⅰ(女子)'!E146</f>
        <v/>
      </c>
      <c r="E46" s="11">
        <v>2</v>
      </c>
      <c r="F46" s="11">
        <f>基本情報登録!$D$8</f>
        <v>0</v>
      </c>
      <c r="G46" s="11" t="str">
        <f>基本情報登録!$D$10</f>
        <v/>
      </c>
      <c r="H46" s="11" t="e">
        <f>'様式Ⅰ(女子)'!G146</f>
        <v>#N/A</v>
      </c>
      <c r="I46" s="11">
        <f>'様式Ⅰ(女子)'!C146</f>
        <v>0</v>
      </c>
      <c r="J46" s="11">
        <f>'様式Ⅰ(女子)'!J146</f>
        <v>0</v>
      </c>
      <c r="K46" s="11" t="str">
        <f>'様式Ⅰ(女子)'!N146</f>
        <v/>
      </c>
      <c r="L46" s="11">
        <f>'様式Ⅰ(女子)'!J147</f>
        <v>0</v>
      </c>
      <c r="M46" s="11" t="str">
        <f>'様式Ⅰ(女子)'!N147</f>
        <v/>
      </c>
      <c r="N46" s="11">
        <f>'様式Ⅰ(女子)'!J148</f>
        <v>0</v>
      </c>
      <c r="O46" s="11" t="str">
        <f>'様式Ⅰ(女子)'!N148</f>
        <v/>
      </c>
      <c r="P46" t="str">
        <f t="shared" si="0"/>
        <v/>
      </c>
      <c r="Q46" t="str">
        <f t="shared" si="1"/>
        <v/>
      </c>
      <c r="R46" t="str">
        <f t="shared" si="2"/>
        <v/>
      </c>
    </row>
    <row r="47" spans="1:19">
      <c r="A47" s="1">
        <v>46</v>
      </c>
      <c r="B47" s="11" t="str">
        <f>'様式Ⅰ(女子)'!H149</f>
        <v>000000000</v>
      </c>
      <c r="C47" s="11" t="str">
        <f>CONCATENATE('様式Ⅰ(女子)'!D149," (",'様式Ⅰ(女子)'!F149,")")</f>
        <v xml:space="preserve"> ()</v>
      </c>
      <c r="D47" s="11" t="str">
        <f>'様式Ⅰ(女子)'!E149</f>
        <v/>
      </c>
      <c r="E47" s="11">
        <v>2</v>
      </c>
      <c r="F47" s="11">
        <f>基本情報登録!$D$8</f>
        <v>0</v>
      </c>
      <c r="G47" s="11" t="str">
        <f>基本情報登録!$D$10</f>
        <v/>
      </c>
      <c r="H47" s="11" t="e">
        <f>'様式Ⅰ(女子)'!G149</f>
        <v>#N/A</v>
      </c>
      <c r="I47" s="11">
        <f>'様式Ⅰ(女子)'!C149</f>
        <v>0</v>
      </c>
      <c r="J47" s="11">
        <f>'様式Ⅰ(女子)'!J149</f>
        <v>0</v>
      </c>
      <c r="K47" s="11" t="str">
        <f>'様式Ⅰ(女子)'!N149</f>
        <v/>
      </c>
      <c r="L47" s="11">
        <f>'様式Ⅰ(女子)'!J150</f>
        <v>0</v>
      </c>
      <c r="M47" s="11" t="str">
        <f>'様式Ⅰ(女子)'!N150</f>
        <v/>
      </c>
      <c r="N47" s="11">
        <f>'様式Ⅰ(女子)'!J151</f>
        <v>0</v>
      </c>
      <c r="O47" s="11" t="str">
        <f>'様式Ⅰ(女子)'!N151</f>
        <v/>
      </c>
      <c r="P47" t="str">
        <f t="shared" si="0"/>
        <v/>
      </c>
      <c r="Q47" t="str">
        <f t="shared" si="1"/>
        <v/>
      </c>
      <c r="R47" t="str">
        <f t="shared" si="2"/>
        <v/>
      </c>
    </row>
    <row r="48" spans="1:19">
      <c r="A48" s="1">
        <v>47</v>
      </c>
      <c r="B48" s="11" t="str">
        <f>'様式Ⅰ(女子)'!H152</f>
        <v>000000000</v>
      </c>
      <c r="C48" s="11" t="str">
        <f>CONCATENATE('様式Ⅰ(女子)'!D152," (",'様式Ⅰ(女子)'!F152,")")</f>
        <v xml:space="preserve"> ()</v>
      </c>
      <c r="D48" s="11" t="str">
        <f>'様式Ⅰ(女子)'!E152</f>
        <v/>
      </c>
      <c r="E48" s="11">
        <v>2</v>
      </c>
      <c r="F48" s="11">
        <f>基本情報登録!$D$8</f>
        <v>0</v>
      </c>
      <c r="G48" s="11" t="str">
        <f>基本情報登録!$D$10</f>
        <v/>
      </c>
      <c r="H48" s="11" t="e">
        <f>'様式Ⅰ(女子)'!G152</f>
        <v>#N/A</v>
      </c>
      <c r="I48" s="11">
        <f>'様式Ⅰ(女子)'!C152</f>
        <v>0</v>
      </c>
      <c r="J48" s="11">
        <f>'様式Ⅰ(女子)'!J152</f>
        <v>0</v>
      </c>
      <c r="K48" s="11" t="str">
        <f>'様式Ⅰ(女子)'!N152</f>
        <v/>
      </c>
      <c r="L48" s="11">
        <f>'様式Ⅰ(女子)'!J153</f>
        <v>0</v>
      </c>
      <c r="M48" s="11" t="str">
        <f>'様式Ⅰ(女子)'!N153</f>
        <v/>
      </c>
      <c r="N48" s="11">
        <f>'様式Ⅰ(女子)'!J154</f>
        <v>0</v>
      </c>
      <c r="O48" s="11" t="str">
        <f>'様式Ⅰ(女子)'!N154</f>
        <v/>
      </c>
      <c r="P48" t="str">
        <f t="shared" si="0"/>
        <v/>
      </c>
      <c r="Q48" t="str">
        <f t="shared" si="1"/>
        <v/>
      </c>
      <c r="R48" t="str">
        <f t="shared" si="2"/>
        <v/>
      </c>
      <c r="S48" s="11"/>
    </row>
    <row r="49" spans="1:19">
      <c r="A49" s="1">
        <v>48</v>
      </c>
      <c r="B49" s="11" t="str">
        <f>'様式Ⅰ(女子)'!H155</f>
        <v>000000000</v>
      </c>
      <c r="C49" s="11" t="str">
        <f>CONCATENATE('様式Ⅰ(女子)'!D155," (",'様式Ⅰ(女子)'!F155,")")</f>
        <v xml:space="preserve"> ()</v>
      </c>
      <c r="D49" s="11" t="str">
        <f>'様式Ⅰ(女子)'!E155</f>
        <v/>
      </c>
      <c r="E49" s="11">
        <v>2</v>
      </c>
      <c r="F49" s="11">
        <f>基本情報登録!$D$8</f>
        <v>0</v>
      </c>
      <c r="G49" s="11" t="str">
        <f>基本情報登録!$D$10</f>
        <v/>
      </c>
      <c r="H49" s="11" t="e">
        <f>'様式Ⅰ(女子)'!G155</f>
        <v>#N/A</v>
      </c>
      <c r="I49" s="11">
        <f>'様式Ⅰ(女子)'!C155</f>
        <v>0</v>
      </c>
      <c r="J49" s="11">
        <f>'様式Ⅰ(女子)'!J155</f>
        <v>0</v>
      </c>
      <c r="K49" s="11" t="str">
        <f>'様式Ⅰ(女子)'!N155</f>
        <v/>
      </c>
      <c r="L49" s="11">
        <f>'様式Ⅰ(女子)'!J156</f>
        <v>0</v>
      </c>
      <c r="M49" s="11" t="str">
        <f>'様式Ⅰ(女子)'!N156</f>
        <v/>
      </c>
      <c r="N49" s="11">
        <f>'様式Ⅰ(女子)'!J157</f>
        <v>0</v>
      </c>
      <c r="O49" s="11" t="str">
        <f>'様式Ⅰ(女子)'!N157</f>
        <v/>
      </c>
      <c r="P49" t="str">
        <f t="shared" si="0"/>
        <v/>
      </c>
      <c r="Q49" t="str">
        <f t="shared" si="1"/>
        <v/>
      </c>
      <c r="R49" t="str">
        <f t="shared" si="2"/>
        <v/>
      </c>
      <c r="S49" s="11"/>
    </row>
    <row r="50" spans="1:19">
      <c r="A50" s="1">
        <v>49</v>
      </c>
      <c r="B50" s="11" t="str">
        <f>'様式Ⅰ(女子)'!H158</f>
        <v>000000000</v>
      </c>
      <c r="C50" s="11" t="str">
        <f>CONCATENATE('様式Ⅰ(女子)'!D158," (",'様式Ⅰ(女子)'!F158,")")</f>
        <v xml:space="preserve"> ()</v>
      </c>
      <c r="D50" s="11" t="str">
        <f>'様式Ⅰ(女子)'!E158</f>
        <v/>
      </c>
      <c r="E50" s="11">
        <v>2</v>
      </c>
      <c r="F50" s="11">
        <f>基本情報登録!$D$8</f>
        <v>0</v>
      </c>
      <c r="G50" s="11" t="str">
        <f>基本情報登録!$D$10</f>
        <v/>
      </c>
      <c r="H50" s="11" t="e">
        <f>'様式Ⅰ(女子)'!G158</f>
        <v>#N/A</v>
      </c>
      <c r="I50" s="11">
        <f>'様式Ⅰ(女子)'!C158</f>
        <v>0</v>
      </c>
      <c r="J50" s="11">
        <f>'様式Ⅰ(女子)'!J158</f>
        <v>0</v>
      </c>
      <c r="K50" s="11" t="str">
        <f>'様式Ⅰ(女子)'!N158</f>
        <v/>
      </c>
      <c r="L50" s="11">
        <f>'様式Ⅰ(女子)'!J159</f>
        <v>0</v>
      </c>
      <c r="M50" s="11" t="str">
        <f>'様式Ⅰ(女子)'!N159</f>
        <v/>
      </c>
      <c r="N50" s="11">
        <f>'様式Ⅰ(女子)'!J160</f>
        <v>0</v>
      </c>
      <c r="O50" s="11" t="str">
        <f>'様式Ⅰ(女子)'!N160</f>
        <v/>
      </c>
      <c r="P50" t="str">
        <f t="shared" si="0"/>
        <v/>
      </c>
      <c r="Q50" t="str">
        <f t="shared" si="1"/>
        <v/>
      </c>
      <c r="R50" t="str">
        <f t="shared" si="2"/>
        <v/>
      </c>
      <c r="S50" s="11"/>
    </row>
    <row r="51" spans="1:19">
      <c r="A51" s="1">
        <v>50</v>
      </c>
      <c r="B51" s="11" t="str">
        <f>'様式Ⅰ(女子)'!H161</f>
        <v>000000000</v>
      </c>
      <c r="C51" s="11" t="str">
        <f>CONCATENATE('様式Ⅰ(女子)'!D161," (",'様式Ⅰ(女子)'!F161,")")</f>
        <v xml:space="preserve"> ()</v>
      </c>
      <c r="D51" s="11" t="str">
        <f>'様式Ⅰ(女子)'!E161</f>
        <v/>
      </c>
      <c r="E51" s="11">
        <v>2</v>
      </c>
      <c r="F51" s="11">
        <f>基本情報登録!$D$8</f>
        <v>0</v>
      </c>
      <c r="G51" s="11" t="str">
        <f>基本情報登録!$D$10</f>
        <v/>
      </c>
      <c r="H51" s="11" t="e">
        <f>'様式Ⅰ(女子)'!G161</f>
        <v>#N/A</v>
      </c>
      <c r="I51" s="11">
        <f>'様式Ⅰ(女子)'!C161</f>
        <v>0</v>
      </c>
      <c r="J51" s="11">
        <f>'様式Ⅰ(女子)'!J161</f>
        <v>0</v>
      </c>
      <c r="K51" s="11" t="str">
        <f>'様式Ⅰ(女子)'!N161</f>
        <v/>
      </c>
      <c r="L51" s="11">
        <f>'様式Ⅰ(女子)'!J162</f>
        <v>0</v>
      </c>
      <c r="M51" s="11" t="str">
        <f>'様式Ⅰ(女子)'!N162</f>
        <v/>
      </c>
      <c r="N51" s="11">
        <f>'様式Ⅰ(女子)'!J163</f>
        <v>0</v>
      </c>
      <c r="O51" s="11" t="str">
        <f>'様式Ⅰ(女子)'!N163</f>
        <v/>
      </c>
      <c r="P51" t="str">
        <f t="shared" si="0"/>
        <v/>
      </c>
      <c r="Q51" t="str">
        <f t="shared" si="1"/>
        <v/>
      </c>
      <c r="R51" t="str">
        <f t="shared" si="2"/>
        <v/>
      </c>
      <c r="S51" s="11"/>
    </row>
    <row r="52" spans="1:19">
      <c r="A52" s="1">
        <v>51</v>
      </c>
      <c r="B52" s="11" t="str">
        <f>'様式Ⅰ(女子)'!H164</f>
        <v>000000000</v>
      </c>
      <c r="C52" s="11" t="str">
        <f>CONCATENATE('様式Ⅰ(女子)'!D164," (",'様式Ⅰ(女子)'!F164,")")</f>
        <v xml:space="preserve"> ()</v>
      </c>
      <c r="D52" s="11" t="str">
        <f>'様式Ⅰ(女子)'!E164</f>
        <v/>
      </c>
      <c r="E52" s="11">
        <v>2</v>
      </c>
      <c r="F52" s="11">
        <f>基本情報登録!$D$8</f>
        <v>0</v>
      </c>
      <c r="G52" s="11" t="str">
        <f>基本情報登録!$D$10</f>
        <v/>
      </c>
      <c r="H52" s="11" t="e">
        <f>'様式Ⅰ(女子)'!G164</f>
        <v>#N/A</v>
      </c>
      <c r="I52" s="11">
        <f>'様式Ⅰ(女子)'!C164</f>
        <v>0</v>
      </c>
      <c r="J52" s="11">
        <f>'様式Ⅰ(女子)'!J164</f>
        <v>0</v>
      </c>
      <c r="K52" s="11" t="str">
        <f>'様式Ⅰ(女子)'!N164</f>
        <v/>
      </c>
      <c r="L52" s="11">
        <f>'様式Ⅰ(女子)'!J165</f>
        <v>0</v>
      </c>
      <c r="M52" s="11" t="str">
        <f>'様式Ⅰ(女子)'!N165</f>
        <v/>
      </c>
      <c r="N52" s="11">
        <f>'様式Ⅰ(女子)'!J166</f>
        <v>0</v>
      </c>
      <c r="O52" s="11" t="str">
        <f>'様式Ⅰ(女子)'!N166</f>
        <v/>
      </c>
      <c r="P52" t="str">
        <f t="shared" si="0"/>
        <v/>
      </c>
      <c r="Q52" t="str">
        <f t="shared" si="1"/>
        <v/>
      </c>
      <c r="R52" t="str">
        <f t="shared" si="2"/>
        <v/>
      </c>
    </row>
    <row r="53" spans="1:19">
      <c r="A53" s="1">
        <v>52</v>
      </c>
      <c r="B53" s="11" t="str">
        <f>'様式Ⅰ(女子)'!H167</f>
        <v>000000000</v>
      </c>
      <c r="C53" s="11" t="str">
        <f>CONCATENATE('様式Ⅰ(女子)'!D167," (",'様式Ⅰ(女子)'!F167,")")</f>
        <v xml:space="preserve"> ()</v>
      </c>
      <c r="D53" s="11" t="str">
        <f>'様式Ⅰ(女子)'!E167</f>
        <v/>
      </c>
      <c r="E53" s="11">
        <v>2</v>
      </c>
      <c r="F53" s="11">
        <f>基本情報登録!$D$8</f>
        <v>0</v>
      </c>
      <c r="G53" s="11" t="str">
        <f>基本情報登録!$D$10</f>
        <v/>
      </c>
      <c r="H53" s="11" t="e">
        <f>'様式Ⅰ(女子)'!G167</f>
        <v>#N/A</v>
      </c>
      <c r="I53" s="11">
        <f>'様式Ⅰ(女子)'!C167</f>
        <v>0</v>
      </c>
      <c r="J53" s="11">
        <f>'様式Ⅰ(女子)'!J167</f>
        <v>0</v>
      </c>
      <c r="K53" s="11" t="str">
        <f>'様式Ⅰ(女子)'!N167</f>
        <v/>
      </c>
      <c r="L53" s="11">
        <f>'様式Ⅰ(女子)'!J168</f>
        <v>0</v>
      </c>
      <c r="M53" s="11" t="str">
        <f>'様式Ⅰ(女子)'!N168</f>
        <v/>
      </c>
      <c r="N53" s="11">
        <f>'様式Ⅰ(女子)'!J169</f>
        <v>0</v>
      </c>
      <c r="O53" s="11" t="str">
        <f>'様式Ⅰ(女子)'!N169</f>
        <v/>
      </c>
      <c r="P53" t="str">
        <f t="shared" si="0"/>
        <v/>
      </c>
      <c r="Q53" t="str">
        <f t="shared" si="1"/>
        <v/>
      </c>
      <c r="R53" t="str">
        <f t="shared" si="2"/>
        <v/>
      </c>
    </row>
    <row r="54" spans="1:19">
      <c r="A54" s="1">
        <v>53</v>
      </c>
      <c r="B54" s="11" t="str">
        <f>'様式Ⅰ(女子)'!H170</f>
        <v>000000000</v>
      </c>
      <c r="C54" s="11" t="str">
        <f>CONCATENATE('様式Ⅰ(女子)'!D170," (",'様式Ⅰ(女子)'!F170,")")</f>
        <v xml:space="preserve"> ()</v>
      </c>
      <c r="D54" s="11" t="str">
        <f>'様式Ⅰ(女子)'!E170</f>
        <v/>
      </c>
      <c r="E54" s="11">
        <v>2</v>
      </c>
      <c r="F54" s="11">
        <f>基本情報登録!$D$8</f>
        <v>0</v>
      </c>
      <c r="G54" s="11" t="str">
        <f>基本情報登録!$D$10</f>
        <v/>
      </c>
      <c r="H54" s="11" t="e">
        <f>'様式Ⅰ(女子)'!G170</f>
        <v>#N/A</v>
      </c>
      <c r="I54" s="11">
        <f>'様式Ⅰ(女子)'!C170</f>
        <v>0</v>
      </c>
      <c r="J54" s="11">
        <f>'様式Ⅰ(女子)'!J170</f>
        <v>0</v>
      </c>
      <c r="K54" s="11" t="str">
        <f>'様式Ⅰ(女子)'!N170</f>
        <v/>
      </c>
      <c r="L54" s="11">
        <f>'様式Ⅰ(女子)'!J171</f>
        <v>0</v>
      </c>
      <c r="M54" s="11" t="str">
        <f>'様式Ⅰ(女子)'!N171</f>
        <v/>
      </c>
      <c r="N54" s="11">
        <f>'様式Ⅰ(女子)'!J172</f>
        <v>0</v>
      </c>
      <c r="O54" s="11" t="str">
        <f>'様式Ⅰ(女子)'!N172</f>
        <v/>
      </c>
      <c r="P54" t="str">
        <f t="shared" si="0"/>
        <v/>
      </c>
      <c r="Q54" t="str">
        <f t="shared" si="1"/>
        <v/>
      </c>
      <c r="R54" t="str">
        <f t="shared" si="2"/>
        <v/>
      </c>
      <c r="S54" s="11"/>
    </row>
    <row r="55" spans="1:19">
      <c r="A55" s="1">
        <v>54</v>
      </c>
      <c r="B55" s="11" t="str">
        <f>'様式Ⅰ(女子)'!H173</f>
        <v>000000000</v>
      </c>
      <c r="C55" s="11" t="str">
        <f>CONCATENATE('様式Ⅰ(女子)'!D173," (",'様式Ⅰ(女子)'!F173,")")</f>
        <v xml:space="preserve"> ()</v>
      </c>
      <c r="D55" s="11" t="str">
        <f>'様式Ⅰ(女子)'!E173</f>
        <v/>
      </c>
      <c r="E55" s="11">
        <v>2</v>
      </c>
      <c r="F55" s="11">
        <f>基本情報登録!$D$8</f>
        <v>0</v>
      </c>
      <c r="G55" s="11" t="str">
        <f>基本情報登録!$D$10</f>
        <v/>
      </c>
      <c r="H55" s="11" t="e">
        <f>'様式Ⅰ(女子)'!G173</f>
        <v>#N/A</v>
      </c>
      <c r="I55" s="11">
        <f>'様式Ⅰ(女子)'!C173</f>
        <v>0</v>
      </c>
      <c r="J55" s="11">
        <f>'様式Ⅰ(女子)'!J173</f>
        <v>0</v>
      </c>
      <c r="K55" s="11" t="str">
        <f>'様式Ⅰ(女子)'!N173</f>
        <v/>
      </c>
      <c r="L55" s="11">
        <f>'様式Ⅰ(女子)'!J174</f>
        <v>0</v>
      </c>
      <c r="M55" s="11" t="str">
        <f>'様式Ⅰ(女子)'!N174</f>
        <v/>
      </c>
      <c r="N55" s="11">
        <f>'様式Ⅰ(女子)'!J175</f>
        <v>0</v>
      </c>
      <c r="O55" s="11" t="str">
        <f>'様式Ⅰ(女子)'!N175</f>
        <v/>
      </c>
      <c r="P55" t="str">
        <f t="shared" si="0"/>
        <v/>
      </c>
      <c r="Q55" t="str">
        <f t="shared" si="1"/>
        <v/>
      </c>
      <c r="R55" t="str">
        <f t="shared" si="2"/>
        <v/>
      </c>
    </row>
    <row r="56" spans="1:19">
      <c r="A56" s="1">
        <v>55</v>
      </c>
      <c r="B56" s="11" t="str">
        <f>'様式Ⅰ(女子)'!H176</f>
        <v>000000000</v>
      </c>
      <c r="C56" s="11" t="str">
        <f>CONCATENATE('様式Ⅰ(女子)'!D176," (",'様式Ⅰ(女子)'!F176,")")</f>
        <v xml:space="preserve"> ()</v>
      </c>
      <c r="D56" s="11" t="str">
        <f>'様式Ⅰ(女子)'!E176</f>
        <v/>
      </c>
      <c r="E56" s="11">
        <v>2</v>
      </c>
      <c r="F56" s="11">
        <f>基本情報登録!$D$8</f>
        <v>0</v>
      </c>
      <c r="G56" s="11" t="str">
        <f>基本情報登録!$D$10</f>
        <v/>
      </c>
      <c r="H56" s="11" t="e">
        <f>'様式Ⅰ(女子)'!G176</f>
        <v>#N/A</v>
      </c>
      <c r="I56" s="11">
        <f>'様式Ⅰ(女子)'!C176</f>
        <v>0</v>
      </c>
      <c r="J56" s="11">
        <f>'様式Ⅰ(女子)'!J176</f>
        <v>0</v>
      </c>
      <c r="K56" s="11" t="str">
        <f>'様式Ⅰ(女子)'!N176</f>
        <v/>
      </c>
      <c r="L56" s="11">
        <f>'様式Ⅰ(女子)'!J177</f>
        <v>0</v>
      </c>
      <c r="M56" s="11" t="str">
        <f>'様式Ⅰ(女子)'!N177</f>
        <v/>
      </c>
      <c r="N56" s="11">
        <f>'様式Ⅰ(女子)'!J178</f>
        <v>0</v>
      </c>
      <c r="O56" s="11" t="str">
        <f>'様式Ⅰ(女子)'!N178</f>
        <v/>
      </c>
      <c r="P56" t="str">
        <f t="shared" si="0"/>
        <v/>
      </c>
      <c r="Q56" t="str">
        <f t="shared" si="1"/>
        <v/>
      </c>
      <c r="R56" t="str">
        <f t="shared" si="2"/>
        <v/>
      </c>
    </row>
    <row r="57" spans="1:19">
      <c r="A57" s="1">
        <v>56</v>
      </c>
      <c r="B57" s="11" t="str">
        <f>'様式Ⅰ(女子)'!H179</f>
        <v>000000000</v>
      </c>
      <c r="C57" s="11" t="str">
        <f>CONCATENATE('様式Ⅰ(女子)'!D179," (",'様式Ⅰ(女子)'!F179,")")</f>
        <v xml:space="preserve"> ()</v>
      </c>
      <c r="D57" s="11" t="str">
        <f>'様式Ⅰ(女子)'!E179</f>
        <v/>
      </c>
      <c r="E57" s="11">
        <v>2</v>
      </c>
      <c r="F57" s="11">
        <f>基本情報登録!$D$8</f>
        <v>0</v>
      </c>
      <c r="G57" s="11" t="str">
        <f>基本情報登録!$D$10</f>
        <v/>
      </c>
      <c r="H57" s="11" t="e">
        <f>'様式Ⅰ(女子)'!G179</f>
        <v>#N/A</v>
      </c>
      <c r="I57" s="11">
        <f>'様式Ⅰ(女子)'!C179</f>
        <v>0</v>
      </c>
      <c r="J57" s="11">
        <f>'様式Ⅰ(女子)'!J179</f>
        <v>0</v>
      </c>
      <c r="K57" s="11" t="str">
        <f>'様式Ⅰ(女子)'!N179</f>
        <v/>
      </c>
      <c r="L57" s="11">
        <f>'様式Ⅰ(女子)'!J180</f>
        <v>0</v>
      </c>
      <c r="M57" s="11" t="str">
        <f>'様式Ⅰ(女子)'!N180</f>
        <v/>
      </c>
      <c r="N57" s="11">
        <f>'様式Ⅰ(女子)'!J181</f>
        <v>0</v>
      </c>
      <c r="O57" s="11" t="str">
        <f>'様式Ⅰ(女子)'!N181</f>
        <v/>
      </c>
      <c r="P57" t="str">
        <f t="shared" si="0"/>
        <v/>
      </c>
      <c r="Q57" t="str">
        <f t="shared" si="1"/>
        <v/>
      </c>
      <c r="R57" t="str">
        <f t="shared" si="2"/>
        <v/>
      </c>
      <c r="S57" s="11"/>
    </row>
    <row r="58" spans="1:19">
      <c r="A58" s="1">
        <v>57</v>
      </c>
      <c r="B58" s="11" t="str">
        <f>'様式Ⅰ(女子)'!H182</f>
        <v>000000000</v>
      </c>
      <c r="C58" s="11" t="str">
        <f>CONCATENATE('様式Ⅰ(女子)'!D182," (",'様式Ⅰ(女子)'!F182,")")</f>
        <v xml:space="preserve"> ()</v>
      </c>
      <c r="D58" s="11" t="str">
        <f>'様式Ⅰ(女子)'!E182</f>
        <v/>
      </c>
      <c r="E58" s="11">
        <v>2</v>
      </c>
      <c r="F58" s="11">
        <f>基本情報登録!$D$8</f>
        <v>0</v>
      </c>
      <c r="G58" s="11" t="str">
        <f>基本情報登録!$D$10</f>
        <v/>
      </c>
      <c r="H58" s="11" t="e">
        <f>'様式Ⅰ(女子)'!G182</f>
        <v>#N/A</v>
      </c>
      <c r="I58" s="11">
        <f>'様式Ⅰ(女子)'!C182</f>
        <v>0</v>
      </c>
      <c r="J58" s="11">
        <f>'様式Ⅰ(女子)'!J182</f>
        <v>0</v>
      </c>
      <c r="K58" s="11" t="str">
        <f>'様式Ⅰ(女子)'!N182</f>
        <v/>
      </c>
      <c r="L58" s="11">
        <f>'様式Ⅰ(女子)'!J183</f>
        <v>0</v>
      </c>
      <c r="M58" s="11" t="str">
        <f>'様式Ⅰ(女子)'!N183</f>
        <v/>
      </c>
      <c r="N58" s="11">
        <f>'様式Ⅰ(女子)'!J184</f>
        <v>0</v>
      </c>
      <c r="O58" s="11" t="str">
        <f>'様式Ⅰ(女子)'!N184</f>
        <v/>
      </c>
      <c r="P58" t="str">
        <f t="shared" si="0"/>
        <v/>
      </c>
      <c r="Q58" t="str">
        <f t="shared" si="1"/>
        <v/>
      </c>
      <c r="R58" t="str">
        <f t="shared" si="2"/>
        <v/>
      </c>
    </row>
    <row r="59" spans="1:19">
      <c r="A59" s="1">
        <v>58</v>
      </c>
      <c r="B59" s="11" t="str">
        <f>'様式Ⅰ(女子)'!H185</f>
        <v>000000000</v>
      </c>
      <c r="C59" s="11" t="str">
        <f>CONCATENATE('様式Ⅰ(女子)'!D185," (",'様式Ⅰ(女子)'!F185,")")</f>
        <v xml:space="preserve"> ()</v>
      </c>
      <c r="D59" s="11" t="str">
        <f>'様式Ⅰ(女子)'!E185</f>
        <v/>
      </c>
      <c r="E59" s="11">
        <v>2</v>
      </c>
      <c r="F59" s="11">
        <f>基本情報登録!$D$8</f>
        <v>0</v>
      </c>
      <c r="G59" s="11" t="str">
        <f>基本情報登録!$D$10</f>
        <v/>
      </c>
      <c r="H59" s="11" t="e">
        <f>'様式Ⅰ(女子)'!G185</f>
        <v>#N/A</v>
      </c>
      <c r="I59" s="11">
        <f>'様式Ⅰ(女子)'!C185</f>
        <v>0</v>
      </c>
      <c r="J59" s="11">
        <f>'様式Ⅰ(女子)'!J185</f>
        <v>0</v>
      </c>
      <c r="K59" s="11" t="str">
        <f>'様式Ⅰ(女子)'!N185</f>
        <v/>
      </c>
      <c r="L59" s="11">
        <f>'様式Ⅰ(女子)'!J186</f>
        <v>0</v>
      </c>
      <c r="M59" s="11" t="str">
        <f>'様式Ⅰ(女子)'!N186</f>
        <v/>
      </c>
      <c r="N59" s="11">
        <f>'様式Ⅰ(女子)'!J187</f>
        <v>0</v>
      </c>
      <c r="O59" s="11" t="str">
        <f>'様式Ⅰ(女子)'!N187</f>
        <v/>
      </c>
      <c r="P59" t="str">
        <f t="shared" si="0"/>
        <v/>
      </c>
      <c r="Q59" t="str">
        <f t="shared" si="1"/>
        <v/>
      </c>
      <c r="R59" t="str">
        <f t="shared" si="2"/>
        <v/>
      </c>
    </row>
    <row r="60" spans="1:19">
      <c r="A60" s="1">
        <v>59</v>
      </c>
      <c r="B60" s="11" t="str">
        <f>'様式Ⅰ(女子)'!H188</f>
        <v>000000000</v>
      </c>
      <c r="C60" s="11" t="str">
        <f>CONCATENATE('様式Ⅰ(女子)'!D188," (",'様式Ⅰ(女子)'!F188,")")</f>
        <v xml:space="preserve"> ()</v>
      </c>
      <c r="D60" s="11" t="str">
        <f>'様式Ⅰ(女子)'!E188</f>
        <v/>
      </c>
      <c r="E60" s="11">
        <v>2</v>
      </c>
      <c r="F60" s="11">
        <f>基本情報登録!$D$8</f>
        <v>0</v>
      </c>
      <c r="G60" s="11" t="str">
        <f>基本情報登録!$D$10</f>
        <v/>
      </c>
      <c r="H60" s="11" t="e">
        <f>'様式Ⅰ(女子)'!G188</f>
        <v>#N/A</v>
      </c>
      <c r="I60" s="11">
        <f>'様式Ⅰ(女子)'!C188</f>
        <v>0</v>
      </c>
      <c r="J60" s="11">
        <f>'様式Ⅰ(女子)'!J188</f>
        <v>0</v>
      </c>
      <c r="K60" s="11" t="str">
        <f>'様式Ⅰ(女子)'!N188</f>
        <v/>
      </c>
      <c r="L60" s="11">
        <f>'様式Ⅰ(女子)'!J189</f>
        <v>0</v>
      </c>
      <c r="M60" s="11" t="str">
        <f>'様式Ⅰ(女子)'!N189</f>
        <v/>
      </c>
      <c r="N60" s="11">
        <f>'様式Ⅰ(女子)'!J190</f>
        <v>0</v>
      </c>
      <c r="O60" s="11" t="str">
        <f>'様式Ⅰ(女子)'!N190</f>
        <v/>
      </c>
      <c r="P60" t="str">
        <f t="shared" si="0"/>
        <v/>
      </c>
      <c r="Q60" t="str">
        <f t="shared" si="1"/>
        <v/>
      </c>
      <c r="R60" t="str">
        <f t="shared" si="2"/>
        <v/>
      </c>
      <c r="S60" s="11"/>
    </row>
    <row r="61" spans="1:19">
      <c r="A61" s="1">
        <v>60</v>
      </c>
      <c r="B61" s="11" t="str">
        <f>'様式Ⅰ(女子)'!H191</f>
        <v>000000000</v>
      </c>
      <c r="C61" s="11" t="str">
        <f>CONCATENATE('様式Ⅰ(女子)'!D191," (",'様式Ⅰ(女子)'!F191,")")</f>
        <v xml:space="preserve"> ()</v>
      </c>
      <c r="D61" s="11" t="str">
        <f>'様式Ⅰ(女子)'!E191</f>
        <v/>
      </c>
      <c r="E61" s="11">
        <v>2</v>
      </c>
      <c r="F61" s="11">
        <f>基本情報登録!$D$8</f>
        <v>0</v>
      </c>
      <c r="G61" s="11" t="str">
        <f>基本情報登録!$D$10</f>
        <v/>
      </c>
      <c r="H61" s="11" t="e">
        <f>'様式Ⅰ(女子)'!G191</f>
        <v>#N/A</v>
      </c>
      <c r="I61" s="11">
        <f>'様式Ⅰ(女子)'!C191</f>
        <v>0</v>
      </c>
      <c r="J61" s="11">
        <f>'様式Ⅰ(女子)'!J191</f>
        <v>0</v>
      </c>
      <c r="K61" s="11" t="str">
        <f>'様式Ⅰ(女子)'!N191</f>
        <v/>
      </c>
      <c r="L61" s="11">
        <f>'様式Ⅰ(女子)'!J192</f>
        <v>0</v>
      </c>
      <c r="M61" s="11" t="str">
        <f>'様式Ⅰ(女子)'!N192</f>
        <v/>
      </c>
      <c r="N61" s="11">
        <f>'様式Ⅰ(女子)'!J193</f>
        <v>0</v>
      </c>
      <c r="O61" s="11" t="str">
        <f>'様式Ⅰ(女子)'!N193</f>
        <v/>
      </c>
      <c r="P61" t="str">
        <f t="shared" si="0"/>
        <v/>
      </c>
      <c r="Q61" t="str">
        <f t="shared" si="1"/>
        <v/>
      </c>
      <c r="R61" t="str">
        <f t="shared" si="2"/>
        <v/>
      </c>
    </row>
    <row r="62" spans="1:19">
      <c r="A62" s="1">
        <v>61</v>
      </c>
      <c r="B62" s="11" t="str">
        <f>'様式Ⅰ(女子)'!H194</f>
        <v>000000000</v>
      </c>
      <c r="C62" s="11" t="str">
        <f>CONCATENATE('様式Ⅰ(女子)'!D194," (",'様式Ⅰ(女子)'!F194,")")</f>
        <v xml:space="preserve"> ()</v>
      </c>
      <c r="D62" s="11" t="str">
        <f>'様式Ⅰ(女子)'!E194</f>
        <v/>
      </c>
      <c r="E62" s="11">
        <v>2</v>
      </c>
      <c r="F62" s="11">
        <f>基本情報登録!$D$8</f>
        <v>0</v>
      </c>
      <c r="G62" s="11" t="str">
        <f>基本情報登録!$D$10</f>
        <v/>
      </c>
      <c r="H62" s="11" t="e">
        <f>'様式Ⅰ(女子)'!G194</f>
        <v>#N/A</v>
      </c>
      <c r="I62" s="11">
        <f>'様式Ⅰ(女子)'!C194</f>
        <v>0</v>
      </c>
      <c r="J62" s="11">
        <f>'様式Ⅰ(女子)'!J194</f>
        <v>0</v>
      </c>
      <c r="K62" s="11" t="str">
        <f>'様式Ⅰ(女子)'!N194</f>
        <v/>
      </c>
      <c r="L62" s="11">
        <f>'様式Ⅰ(女子)'!J195</f>
        <v>0</v>
      </c>
      <c r="M62" s="11" t="str">
        <f>'様式Ⅰ(女子)'!N195</f>
        <v/>
      </c>
      <c r="N62" s="11">
        <f>'様式Ⅰ(女子)'!J196</f>
        <v>0</v>
      </c>
      <c r="O62" s="11" t="str">
        <f>'様式Ⅰ(女子)'!N196</f>
        <v/>
      </c>
      <c r="P62" t="str">
        <f t="shared" si="0"/>
        <v/>
      </c>
      <c r="Q62" t="str">
        <f t="shared" si="1"/>
        <v/>
      </c>
      <c r="R62" t="str">
        <f t="shared" si="2"/>
        <v/>
      </c>
    </row>
    <row r="63" spans="1:19">
      <c r="A63" s="1">
        <v>62</v>
      </c>
      <c r="B63" s="11" t="str">
        <f>'様式Ⅰ(女子)'!H197</f>
        <v>000000000</v>
      </c>
      <c r="C63" s="11" t="str">
        <f>CONCATENATE('様式Ⅰ(女子)'!D197," (",'様式Ⅰ(女子)'!F197,")")</f>
        <v xml:space="preserve"> ()</v>
      </c>
      <c r="D63" s="11" t="str">
        <f>'様式Ⅰ(女子)'!E197</f>
        <v/>
      </c>
      <c r="E63" s="11">
        <v>2</v>
      </c>
      <c r="F63" s="11">
        <f>基本情報登録!$D$8</f>
        <v>0</v>
      </c>
      <c r="G63" s="11" t="str">
        <f>基本情報登録!$D$10</f>
        <v/>
      </c>
      <c r="H63" s="11" t="e">
        <f>'様式Ⅰ(女子)'!G197</f>
        <v>#N/A</v>
      </c>
      <c r="I63" s="11">
        <f>'様式Ⅰ(女子)'!C197</f>
        <v>0</v>
      </c>
      <c r="J63" s="11">
        <f>'様式Ⅰ(女子)'!J197</f>
        <v>0</v>
      </c>
      <c r="K63" s="11" t="str">
        <f>'様式Ⅰ(女子)'!N197</f>
        <v/>
      </c>
      <c r="L63" s="11">
        <f>'様式Ⅰ(女子)'!J198</f>
        <v>0</v>
      </c>
      <c r="M63" s="11" t="str">
        <f>'様式Ⅰ(女子)'!N198</f>
        <v/>
      </c>
      <c r="N63" s="11">
        <f>'様式Ⅰ(女子)'!J199</f>
        <v>0</v>
      </c>
      <c r="O63" s="11" t="str">
        <f>'様式Ⅰ(女子)'!N199</f>
        <v/>
      </c>
      <c r="P63" t="str">
        <f t="shared" si="0"/>
        <v/>
      </c>
      <c r="Q63" t="str">
        <f t="shared" si="1"/>
        <v/>
      </c>
      <c r="R63" t="str">
        <f t="shared" si="2"/>
        <v/>
      </c>
      <c r="S63" s="11"/>
    </row>
    <row r="64" spans="1:19">
      <c r="A64" s="1">
        <v>63</v>
      </c>
      <c r="B64" s="11" t="str">
        <f>'様式Ⅰ(女子)'!H200</f>
        <v>000000000</v>
      </c>
      <c r="C64" s="11" t="str">
        <f>CONCATENATE('様式Ⅰ(女子)'!D200," (",'様式Ⅰ(女子)'!F200,")")</f>
        <v xml:space="preserve"> ()</v>
      </c>
      <c r="D64" s="11" t="str">
        <f>'様式Ⅰ(女子)'!E200</f>
        <v/>
      </c>
      <c r="E64" s="11">
        <v>2</v>
      </c>
      <c r="F64" s="11">
        <f>基本情報登録!$D$8</f>
        <v>0</v>
      </c>
      <c r="G64" s="11" t="str">
        <f>基本情報登録!$D$10</f>
        <v/>
      </c>
      <c r="H64" s="11" t="e">
        <f>'様式Ⅰ(女子)'!G200</f>
        <v>#N/A</v>
      </c>
      <c r="I64" s="11">
        <f>'様式Ⅰ(女子)'!C200</f>
        <v>0</v>
      </c>
      <c r="J64" s="11">
        <f>'様式Ⅰ(女子)'!J200</f>
        <v>0</v>
      </c>
      <c r="K64" s="11" t="str">
        <f>'様式Ⅰ(女子)'!N200</f>
        <v/>
      </c>
      <c r="L64" s="11">
        <f>'様式Ⅰ(女子)'!J201</f>
        <v>0</v>
      </c>
      <c r="M64" s="11" t="str">
        <f>'様式Ⅰ(女子)'!N201</f>
        <v/>
      </c>
      <c r="N64" s="11">
        <f>'様式Ⅰ(女子)'!J202</f>
        <v>0</v>
      </c>
      <c r="O64" s="11" t="str">
        <f>'様式Ⅰ(女子)'!N202</f>
        <v/>
      </c>
      <c r="P64" t="str">
        <f t="shared" si="0"/>
        <v/>
      </c>
      <c r="Q64" t="str">
        <f t="shared" si="1"/>
        <v/>
      </c>
      <c r="R64" t="str">
        <f t="shared" si="2"/>
        <v/>
      </c>
    </row>
    <row r="65" spans="1:19">
      <c r="A65" s="1">
        <v>64</v>
      </c>
      <c r="B65" s="11" t="str">
        <f>'様式Ⅰ(女子)'!H203</f>
        <v>000000000</v>
      </c>
      <c r="C65" s="11" t="str">
        <f>CONCATENATE('様式Ⅰ(女子)'!D203," (",'様式Ⅰ(女子)'!F203,")")</f>
        <v xml:space="preserve"> ()</v>
      </c>
      <c r="D65" s="11" t="str">
        <f>'様式Ⅰ(女子)'!E203</f>
        <v/>
      </c>
      <c r="E65" s="11">
        <v>2</v>
      </c>
      <c r="F65" s="11">
        <f>基本情報登録!$D$8</f>
        <v>0</v>
      </c>
      <c r="G65" s="11" t="str">
        <f>基本情報登録!$D$10</f>
        <v/>
      </c>
      <c r="H65" s="11" t="e">
        <f>'様式Ⅰ(女子)'!G203</f>
        <v>#N/A</v>
      </c>
      <c r="I65" s="11">
        <f>'様式Ⅰ(女子)'!C203</f>
        <v>0</v>
      </c>
      <c r="J65" s="11">
        <f>'様式Ⅰ(女子)'!J203</f>
        <v>0</v>
      </c>
      <c r="K65" s="11" t="str">
        <f>'様式Ⅰ(女子)'!N203</f>
        <v/>
      </c>
      <c r="L65" s="11">
        <f>'様式Ⅰ(女子)'!J204</f>
        <v>0</v>
      </c>
      <c r="M65" s="11" t="str">
        <f>'様式Ⅰ(女子)'!N204</f>
        <v/>
      </c>
      <c r="N65" s="11">
        <f>'様式Ⅰ(女子)'!J205</f>
        <v>0</v>
      </c>
      <c r="O65" s="11" t="str">
        <f>'様式Ⅰ(女子)'!N205</f>
        <v/>
      </c>
      <c r="P65" t="str">
        <f t="shared" si="0"/>
        <v/>
      </c>
      <c r="Q65" t="str">
        <f t="shared" si="1"/>
        <v/>
      </c>
      <c r="R65" t="str">
        <f t="shared" si="2"/>
        <v/>
      </c>
    </row>
    <row r="66" spans="1:19">
      <c r="A66" s="1">
        <v>65</v>
      </c>
      <c r="B66" s="11" t="str">
        <f>'様式Ⅰ(女子)'!H206</f>
        <v>000000000</v>
      </c>
      <c r="C66" s="11" t="str">
        <f>CONCATENATE('様式Ⅰ(女子)'!D206," (",'様式Ⅰ(女子)'!F206,")")</f>
        <v xml:space="preserve"> ()</v>
      </c>
      <c r="D66" s="11" t="str">
        <f>'様式Ⅰ(女子)'!E206</f>
        <v/>
      </c>
      <c r="E66" s="11">
        <v>2</v>
      </c>
      <c r="F66" s="11">
        <f>基本情報登録!$D$8</f>
        <v>0</v>
      </c>
      <c r="G66" s="11" t="str">
        <f>基本情報登録!$D$10</f>
        <v/>
      </c>
      <c r="H66" s="11" t="e">
        <f>'様式Ⅰ(女子)'!G206</f>
        <v>#N/A</v>
      </c>
      <c r="I66" s="11">
        <f>'様式Ⅰ(女子)'!C206</f>
        <v>0</v>
      </c>
      <c r="J66" s="11">
        <f>'様式Ⅰ(女子)'!J206</f>
        <v>0</v>
      </c>
      <c r="K66" s="11" t="str">
        <f>'様式Ⅰ(女子)'!N206</f>
        <v/>
      </c>
      <c r="L66" s="11">
        <f>'様式Ⅰ(女子)'!J207</f>
        <v>0</v>
      </c>
      <c r="M66" s="11" t="str">
        <f>'様式Ⅰ(女子)'!N207</f>
        <v/>
      </c>
      <c r="N66" s="11">
        <f>'様式Ⅰ(女子)'!J208</f>
        <v>0</v>
      </c>
      <c r="O66" s="11" t="str">
        <f>'様式Ⅰ(女子)'!N208</f>
        <v/>
      </c>
      <c r="P66" t="str">
        <f t="shared" si="0"/>
        <v/>
      </c>
      <c r="Q66" t="str">
        <f t="shared" si="1"/>
        <v/>
      </c>
      <c r="R66" t="str">
        <f t="shared" si="2"/>
        <v/>
      </c>
      <c r="S66" s="11"/>
    </row>
    <row r="67" spans="1:19">
      <c r="A67" s="1">
        <v>66</v>
      </c>
      <c r="B67" s="11" t="str">
        <f>'様式Ⅰ(女子)'!H209</f>
        <v>000000000</v>
      </c>
      <c r="C67" s="11" t="str">
        <f>CONCATENATE('様式Ⅰ(女子)'!D209," (",'様式Ⅰ(女子)'!F209,")")</f>
        <v xml:space="preserve"> ()</v>
      </c>
      <c r="D67" s="11" t="str">
        <f>'様式Ⅰ(女子)'!E209</f>
        <v/>
      </c>
      <c r="E67" s="11">
        <v>2</v>
      </c>
      <c r="F67" s="11">
        <f>基本情報登録!$D$8</f>
        <v>0</v>
      </c>
      <c r="G67" s="11" t="str">
        <f>基本情報登録!$D$10</f>
        <v/>
      </c>
      <c r="H67" s="11" t="e">
        <f>'様式Ⅰ(女子)'!G209</f>
        <v>#N/A</v>
      </c>
      <c r="I67" s="11">
        <f>'様式Ⅰ(女子)'!C209</f>
        <v>0</v>
      </c>
      <c r="J67" s="11">
        <f>'様式Ⅰ(女子)'!J209</f>
        <v>0</v>
      </c>
      <c r="K67" s="11" t="str">
        <f>'様式Ⅰ(女子)'!N209</f>
        <v/>
      </c>
      <c r="L67" s="11">
        <f>'様式Ⅰ(女子)'!J210</f>
        <v>0</v>
      </c>
      <c r="M67" s="11" t="str">
        <f>'様式Ⅰ(女子)'!N210</f>
        <v/>
      </c>
      <c r="N67" s="11">
        <f>'様式Ⅰ(女子)'!J211</f>
        <v>0</v>
      </c>
      <c r="O67" s="11" t="str">
        <f>'様式Ⅰ(女子)'!N211</f>
        <v/>
      </c>
      <c r="P67" t="str">
        <f t="shared" ref="P67:P130" si="3">IF(COUNTIF(J67,"*OP*")&gt;0,"OPN","")</f>
        <v/>
      </c>
      <c r="Q67" t="str">
        <f t="shared" ref="Q67:Q130" si="4">IF(COUNTIF(L67,"*OP*")&gt;0,"OPN","")</f>
        <v/>
      </c>
      <c r="R67" t="str">
        <f t="shared" ref="R67:R130" si="5">IF(COUNTIF(N67,"*OP*")&gt;0,"OPN","")</f>
        <v/>
      </c>
    </row>
    <row r="68" spans="1:19">
      <c r="A68" s="1">
        <v>67</v>
      </c>
      <c r="B68" s="11" t="str">
        <f>'様式Ⅰ(女子)'!H212</f>
        <v>000000000</v>
      </c>
      <c r="C68" s="11" t="str">
        <f>CONCATENATE('様式Ⅰ(女子)'!D212," (",'様式Ⅰ(女子)'!F212,")")</f>
        <v xml:space="preserve"> ()</v>
      </c>
      <c r="D68" s="11" t="str">
        <f>'様式Ⅰ(女子)'!E212</f>
        <v/>
      </c>
      <c r="E68" s="11">
        <v>2</v>
      </c>
      <c r="F68" s="11">
        <f>基本情報登録!$D$8</f>
        <v>0</v>
      </c>
      <c r="G68" s="11" t="str">
        <f>基本情報登録!$D$10</f>
        <v/>
      </c>
      <c r="H68" s="11" t="e">
        <f>'様式Ⅰ(女子)'!G212</f>
        <v>#N/A</v>
      </c>
      <c r="I68" s="11">
        <f>'様式Ⅰ(女子)'!C212</f>
        <v>0</v>
      </c>
      <c r="J68" s="11">
        <f>'様式Ⅰ(女子)'!J212</f>
        <v>0</v>
      </c>
      <c r="K68" s="11" t="str">
        <f>'様式Ⅰ(女子)'!N212</f>
        <v/>
      </c>
      <c r="L68" s="11">
        <f>'様式Ⅰ(女子)'!J213</f>
        <v>0</v>
      </c>
      <c r="M68" s="11" t="str">
        <f>'様式Ⅰ(女子)'!N213</f>
        <v/>
      </c>
      <c r="N68" s="11">
        <f>'様式Ⅰ(女子)'!J214</f>
        <v>0</v>
      </c>
      <c r="O68" s="11" t="str">
        <f>'様式Ⅰ(女子)'!N214</f>
        <v/>
      </c>
      <c r="P68" t="str">
        <f t="shared" si="3"/>
        <v/>
      </c>
      <c r="Q68" t="str">
        <f t="shared" si="4"/>
        <v/>
      </c>
      <c r="R68" t="str">
        <f t="shared" si="5"/>
        <v/>
      </c>
    </row>
    <row r="69" spans="1:19">
      <c r="A69" s="1">
        <v>68</v>
      </c>
      <c r="B69" s="11" t="str">
        <f>'様式Ⅰ(女子)'!H215</f>
        <v>000000000</v>
      </c>
      <c r="C69" s="11" t="str">
        <f>CONCATENATE('様式Ⅰ(女子)'!D215," (",'様式Ⅰ(女子)'!F215,")")</f>
        <v xml:space="preserve"> ()</v>
      </c>
      <c r="D69" s="11" t="str">
        <f>'様式Ⅰ(女子)'!E215</f>
        <v/>
      </c>
      <c r="E69" s="11">
        <v>2</v>
      </c>
      <c r="F69" s="11">
        <f>基本情報登録!$D$8</f>
        <v>0</v>
      </c>
      <c r="G69" s="11" t="str">
        <f>基本情報登録!$D$10</f>
        <v/>
      </c>
      <c r="H69" s="11" t="e">
        <f>'様式Ⅰ(女子)'!G215</f>
        <v>#N/A</v>
      </c>
      <c r="I69" s="11">
        <f>'様式Ⅰ(女子)'!C215</f>
        <v>0</v>
      </c>
      <c r="J69" s="11">
        <f>'様式Ⅰ(女子)'!J215</f>
        <v>0</v>
      </c>
      <c r="K69" s="11" t="str">
        <f>'様式Ⅰ(女子)'!N215</f>
        <v/>
      </c>
      <c r="L69" s="11">
        <f>'様式Ⅰ(女子)'!J216</f>
        <v>0</v>
      </c>
      <c r="M69" s="11" t="str">
        <f>'様式Ⅰ(女子)'!N216</f>
        <v/>
      </c>
      <c r="N69" s="11">
        <f>'様式Ⅰ(女子)'!J217</f>
        <v>0</v>
      </c>
      <c r="O69" s="11" t="str">
        <f>'様式Ⅰ(女子)'!N217</f>
        <v/>
      </c>
      <c r="P69" t="str">
        <f t="shared" si="3"/>
        <v/>
      </c>
      <c r="Q69" t="str">
        <f t="shared" si="4"/>
        <v/>
      </c>
      <c r="R69" t="str">
        <f t="shared" si="5"/>
        <v/>
      </c>
      <c r="S69" s="11"/>
    </row>
    <row r="70" spans="1:19">
      <c r="A70" s="1">
        <v>69</v>
      </c>
      <c r="B70" s="11" t="str">
        <f>'様式Ⅰ(女子)'!H218</f>
        <v>000000000</v>
      </c>
      <c r="C70" s="11" t="str">
        <f>CONCATENATE('様式Ⅰ(女子)'!D218," (",'様式Ⅰ(女子)'!F218,")")</f>
        <v xml:space="preserve"> ()</v>
      </c>
      <c r="D70" s="11" t="str">
        <f>'様式Ⅰ(女子)'!E218</f>
        <v/>
      </c>
      <c r="E70" s="11">
        <v>2</v>
      </c>
      <c r="F70" s="11">
        <f>基本情報登録!$D$8</f>
        <v>0</v>
      </c>
      <c r="G70" s="11" t="str">
        <f>基本情報登録!$D$10</f>
        <v/>
      </c>
      <c r="H70" s="11" t="e">
        <f>'様式Ⅰ(女子)'!G218</f>
        <v>#N/A</v>
      </c>
      <c r="I70" s="11">
        <f>'様式Ⅰ(女子)'!C218</f>
        <v>0</v>
      </c>
      <c r="J70" s="11">
        <f>'様式Ⅰ(女子)'!J218</f>
        <v>0</v>
      </c>
      <c r="K70" s="11" t="str">
        <f>'様式Ⅰ(女子)'!N218</f>
        <v/>
      </c>
      <c r="L70" s="11">
        <f>'様式Ⅰ(女子)'!J219</f>
        <v>0</v>
      </c>
      <c r="M70" s="11" t="str">
        <f>'様式Ⅰ(女子)'!N219</f>
        <v/>
      </c>
      <c r="N70" s="11">
        <f>'様式Ⅰ(女子)'!J220</f>
        <v>0</v>
      </c>
      <c r="O70" s="11" t="str">
        <f>'様式Ⅰ(女子)'!N220</f>
        <v/>
      </c>
      <c r="P70" t="str">
        <f t="shared" si="3"/>
        <v/>
      </c>
      <c r="Q70" t="str">
        <f t="shared" si="4"/>
        <v/>
      </c>
      <c r="R70" t="str">
        <f t="shared" si="5"/>
        <v/>
      </c>
    </row>
    <row r="71" spans="1:19">
      <c r="A71" s="1">
        <v>70</v>
      </c>
      <c r="B71" s="11" t="str">
        <f>'様式Ⅰ(女子)'!H221</f>
        <v>000000000</v>
      </c>
      <c r="C71" s="11" t="str">
        <f>CONCATENATE('様式Ⅰ(女子)'!D221," (",'様式Ⅰ(女子)'!F221,")")</f>
        <v xml:space="preserve"> ()</v>
      </c>
      <c r="D71" s="11" t="str">
        <f>'様式Ⅰ(女子)'!E221</f>
        <v/>
      </c>
      <c r="E71" s="11">
        <v>2</v>
      </c>
      <c r="F71" s="11">
        <f>基本情報登録!$D$8</f>
        <v>0</v>
      </c>
      <c r="G71" s="11" t="str">
        <f>基本情報登録!$D$10</f>
        <v/>
      </c>
      <c r="H71" s="11" t="e">
        <f>'様式Ⅰ(女子)'!G221</f>
        <v>#N/A</v>
      </c>
      <c r="I71" s="11">
        <f>'様式Ⅰ(女子)'!C221</f>
        <v>0</v>
      </c>
      <c r="J71" s="11">
        <f>'様式Ⅰ(女子)'!J221</f>
        <v>0</v>
      </c>
      <c r="K71" s="11" t="str">
        <f>'様式Ⅰ(女子)'!N221</f>
        <v/>
      </c>
      <c r="L71" s="11">
        <f>'様式Ⅰ(女子)'!J222</f>
        <v>0</v>
      </c>
      <c r="M71" s="11" t="str">
        <f>'様式Ⅰ(女子)'!N222</f>
        <v/>
      </c>
      <c r="N71" s="11">
        <f>'様式Ⅰ(女子)'!J223</f>
        <v>0</v>
      </c>
      <c r="O71" s="11" t="str">
        <f>'様式Ⅰ(女子)'!N223</f>
        <v/>
      </c>
      <c r="P71" t="str">
        <f t="shared" si="3"/>
        <v/>
      </c>
      <c r="Q71" t="str">
        <f t="shared" si="4"/>
        <v/>
      </c>
      <c r="R71" t="str">
        <f t="shared" si="5"/>
        <v/>
      </c>
    </row>
    <row r="72" spans="1:19">
      <c r="A72" s="1">
        <v>71</v>
      </c>
      <c r="B72" s="11" t="str">
        <f>'様式Ⅰ(女子)'!H224</f>
        <v>000000000</v>
      </c>
      <c r="C72" s="11" t="str">
        <f>CONCATENATE('様式Ⅰ(女子)'!D224," (",'様式Ⅰ(女子)'!F224,")")</f>
        <v xml:space="preserve"> ()</v>
      </c>
      <c r="D72" s="11" t="str">
        <f>'様式Ⅰ(女子)'!E224</f>
        <v/>
      </c>
      <c r="E72" s="11">
        <v>2</v>
      </c>
      <c r="F72" s="11">
        <f>基本情報登録!$D$8</f>
        <v>0</v>
      </c>
      <c r="G72" s="11" t="str">
        <f>基本情報登録!$D$10</f>
        <v/>
      </c>
      <c r="H72" s="11" t="e">
        <f>'様式Ⅰ(女子)'!G224</f>
        <v>#N/A</v>
      </c>
      <c r="I72" s="11">
        <f>'様式Ⅰ(女子)'!C224</f>
        <v>0</v>
      </c>
      <c r="J72" s="11">
        <f>'様式Ⅰ(女子)'!J224</f>
        <v>0</v>
      </c>
      <c r="K72" s="11" t="str">
        <f>'様式Ⅰ(女子)'!N224</f>
        <v/>
      </c>
      <c r="L72" s="11">
        <f>'様式Ⅰ(女子)'!J225</f>
        <v>0</v>
      </c>
      <c r="M72" s="11" t="str">
        <f>'様式Ⅰ(女子)'!N225</f>
        <v/>
      </c>
      <c r="N72" s="11">
        <f>'様式Ⅰ(女子)'!J226</f>
        <v>0</v>
      </c>
      <c r="O72" s="11" t="str">
        <f>'様式Ⅰ(女子)'!N226</f>
        <v/>
      </c>
      <c r="P72" t="str">
        <f t="shared" si="3"/>
        <v/>
      </c>
      <c r="Q72" t="str">
        <f t="shared" si="4"/>
        <v/>
      </c>
      <c r="R72" t="str">
        <f t="shared" si="5"/>
        <v/>
      </c>
    </row>
    <row r="73" spans="1:19">
      <c r="A73" s="1">
        <v>72</v>
      </c>
      <c r="B73" s="11" t="str">
        <f>'様式Ⅰ(女子)'!H227</f>
        <v>000000000</v>
      </c>
      <c r="C73" s="11" t="str">
        <f>CONCATENATE('様式Ⅰ(女子)'!D227," (",'様式Ⅰ(女子)'!F227,")")</f>
        <v xml:space="preserve"> ()</v>
      </c>
      <c r="D73" s="11" t="str">
        <f>'様式Ⅰ(女子)'!E227</f>
        <v/>
      </c>
      <c r="E73" s="11">
        <v>2</v>
      </c>
      <c r="F73" s="11">
        <f>基本情報登録!$D$8</f>
        <v>0</v>
      </c>
      <c r="G73" s="11" t="str">
        <f>基本情報登録!$D$10</f>
        <v/>
      </c>
      <c r="H73" s="11" t="e">
        <f>'様式Ⅰ(女子)'!G227</f>
        <v>#N/A</v>
      </c>
      <c r="I73" s="11">
        <f>'様式Ⅰ(女子)'!C227</f>
        <v>0</v>
      </c>
      <c r="J73" s="11">
        <f>'様式Ⅰ(女子)'!J227</f>
        <v>0</v>
      </c>
      <c r="K73" s="11" t="str">
        <f>'様式Ⅰ(女子)'!N227</f>
        <v/>
      </c>
      <c r="L73" s="11">
        <f>'様式Ⅰ(女子)'!J228</f>
        <v>0</v>
      </c>
      <c r="M73" s="11" t="str">
        <f>'様式Ⅰ(女子)'!N228</f>
        <v/>
      </c>
      <c r="N73" s="11">
        <f>'様式Ⅰ(女子)'!J229</f>
        <v>0</v>
      </c>
      <c r="O73" s="11" t="str">
        <f>'様式Ⅰ(女子)'!N229</f>
        <v/>
      </c>
      <c r="P73" t="str">
        <f t="shared" si="3"/>
        <v/>
      </c>
      <c r="Q73" t="str">
        <f t="shared" si="4"/>
        <v/>
      </c>
      <c r="R73" t="str">
        <f t="shared" si="5"/>
        <v/>
      </c>
    </row>
    <row r="74" spans="1:19">
      <c r="A74" s="1">
        <v>73</v>
      </c>
      <c r="B74" s="11" t="str">
        <f>'様式Ⅰ(女子)'!H230</f>
        <v>000000000</v>
      </c>
      <c r="C74" s="11" t="str">
        <f>CONCATENATE('様式Ⅰ(女子)'!D230," (",'様式Ⅰ(女子)'!F230,")")</f>
        <v xml:space="preserve"> ()</v>
      </c>
      <c r="D74" s="11" t="str">
        <f>'様式Ⅰ(女子)'!E230</f>
        <v/>
      </c>
      <c r="E74" s="11">
        <v>2</v>
      </c>
      <c r="F74" s="11">
        <f>基本情報登録!$D$8</f>
        <v>0</v>
      </c>
      <c r="G74" s="11" t="str">
        <f>基本情報登録!$D$10</f>
        <v/>
      </c>
      <c r="H74" s="11" t="e">
        <f>'様式Ⅰ(女子)'!G230</f>
        <v>#N/A</v>
      </c>
      <c r="I74" s="11">
        <f>'様式Ⅰ(女子)'!C230</f>
        <v>0</v>
      </c>
      <c r="J74" s="11">
        <f>'様式Ⅰ(女子)'!J230</f>
        <v>0</v>
      </c>
      <c r="K74" s="11" t="str">
        <f>'様式Ⅰ(女子)'!N230</f>
        <v/>
      </c>
      <c r="L74" s="11">
        <f>'様式Ⅰ(女子)'!J231</f>
        <v>0</v>
      </c>
      <c r="M74" s="11" t="str">
        <f>'様式Ⅰ(女子)'!N231</f>
        <v/>
      </c>
      <c r="N74" s="11">
        <f>'様式Ⅰ(女子)'!J232</f>
        <v>0</v>
      </c>
      <c r="O74" s="11" t="str">
        <f>'様式Ⅰ(女子)'!N232</f>
        <v/>
      </c>
      <c r="P74" t="str">
        <f t="shared" si="3"/>
        <v/>
      </c>
      <c r="Q74" t="str">
        <f t="shared" si="4"/>
        <v/>
      </c>
      <c r="R74" t="str">
        <f t="shared" si="5"/>
        <v/>
      </c>
    </row>
    <row r="75" spans="1:19">
      <c r="A75" s="1">
        <v>74</v>
      </c>
      <c r="B75" s="11" t="str">
        <f>'様式Ⅰ(女子)'!H233</f>
        <v>000000000</v>
      </c>
      <c r="C75" s="11" t="str">
        <f>CONCATENATE('様式Ⅰ(女子)'!D233," (",'様式Ⅰ(女子)'!F233,")")</f>
        <v xml:space="preserve"> ()</v>
      </c>
      <c r="D75" s="11" t="str">
        <f>'様式Ⅰ(女子)'!E233</f>
        <v/>
      </c>
      <c r="E75" s="11">
        <v>2</v>
      </c>
      <c r="F75" s="11">
        <f>基本情報登録!$D$8</f>
        <v>0</v>
      </c>
      <c r="G75" s="11" t="str">
        <f>基本情報登録!$D$10</f>
        <v/>
      </c>
      <c r="H75" s="11" t="e">
        <f>'様式Ⅰ(女子)'!G233</f>
        <v>#N/A</v>
      </c>
      <c r="I75" s="11">
        <f>'様式Ⅰ(女子)'!C233</f>
        <v>0</v>
      </c>
      <c r="J75" s="11">
        <f>'様式Ⅰ(女子)'!J233</f>
        <v>0</v>
      </c>
      <c r="K75" s="11" t="str">
        <f>'様式Ⅰ(女子)'!N233</f>
        <v/>
      </c>
      <c r="L75" s="11">
        <f>'様式Ⅰ(女子)'!J234</f>
        <v>0</v>
      </c>
      <c r="M75" s="11" t="str">
        <f>'様式Ⅰ(女子)'!N234</f>
        <v/>
      </c>
      <c r="N75" s="11">
        <f>'様式Ⅰ(女子)'!J235</f>
        <v>0</v>
      </c>
      <c r="O75" s="11" t="str">
        <f>'様式Ⅰ(女子)'!N235</f>
        <v/>
      </c>
      <c r="P75" t="str">
        <f t="shared" si="3"/>
        <v/>
      </c>
      <c r="Q75" t="str">
        <f t="shared" si="4"/>
        <v/>
      </c>
      <c r="R75" t="str">
        <f t="shared" si="5"/>
        <v/>
      </c>
    </row>
    <row r="76" spans="1:19">
      <c r="A76" s="1">
        <v>75</v>
      </c>
      <c r="B76" s="11" t="str">
        <f>'様式Ⅰ(女子)'!H236</f>
        <v>000000000</v>
      </c>
      <c r="C76" s="11" t="str">
        <f>CONCATENATE('様式Ⅰ(女子)'!D236," (",'様式Ⅰ(女子)'!F236,")")</f>
        <v xml:space="preserve"> ()</v>
      </c>
      <c r="D76" s="11" t="str">
        <f>'様式Ⅰ(女子)'!E236</f>
        <v/>
      </c>
      <c r="E76" s="11">
        <v>2</v>
      </c>
      <c r="F76" s="11">
        <f>基本情報登録!$D$8</f>
        <v>0</v>
      </c>
      <c r="G76" s="11" t="str">
        <f>基本情報登録!$D$10</f>
        <v/>
      </c>
      <c r="H76" s="11" t="e">
        <f>'様式Ⅰ(女子)'!G236</f>
        <v>#N/A</v>
      </c>
      <c r="I76" s="11">
        <f>'様式Ⅰ(女子)'!C236</f>
        <v>0</v>
      </c>
      <c r="J76" s="11">
        <f>'様式Ⅰ(女子)'!J236</f>
        <v>0</v>
      </c>
      <c r="K76" s="11" t="str">
        <f>'様式Ⅰ(女子)'!N236</f>
        <v/>
      </c>
      <c r="L76" s="11">
        <f>'様式Ⅰ(女子)'!J237</f>
        <v>0</v>
      </c>
      <c r="M76" s="11" t="str">
        <f>'様式Ⅰ(女子)'!N237</f>
        <v/>
      </c>
      <c r="N76" s="11">
        <f>'様式Ⅰ(女子)'!J238</f>
        <v>0</v>
      </c>
      <c r="O76" s="11" t="str">
        <f>'様式Ⅰ(女子)'!N238</f>
        <v/>
      </c>
      <c r="P76" t="str">
        <f t="shared" si="3"/>
        <v/>
      </c>
      <c r="Q76" t="str">
        <f t="shared" si="4"/>
        <v/>
      </c>
      <c r="R76" t="str">
        <f t="shared" si="5"/>
        <v/>
      </c>
    </row>
    <row r="77" spans="1:19">
      <c r="A77" s="1">
        <v>76</v>
      </c>
      <c r="B77" s="11" t="str">
        <f>'様式Ⅰ(女子)'!H239</f>
        <v>000000000</v>
      </c>
      <c r="C77" s="11" t="str">
        <f>CONCATENATE('様式Ⅰ(女子)'!D239," (",'様式Ⅰ(女子)'!F239,")")</f>
        <v xml:space="preserve"> ()</v>
      </c>
      <c r="D77" s="11" t="str">
        <f>'様式Ⅰ(女子)'!E239</f>
        <v/>
      </c>
      <c r="E77" s="11">
        <v>2</v>
      </c>
      <c r="F77" s="11">
        <f>基本情報登録!$D$8</f>
        <v>0</v>
      </c>
      <c r="G77" s="11" t="str">
        <f>基本情報登録!$D$10</f>
        <v/>
      </c>
      <c r="H77" s="11" t="e">
        <f>'様式Ⅰ(女子)'!G239</f>
        <v>#N/A</v>
      </c>
      <c r="I77" s="11">
        <f>'様式Ⅰ(女子)'!C239</f>
        <v>0</v>
      </c>
      <c r="J77" s="11">
        <f>'様式Ⅰ(女子)'!J239</f>
        <v>0</v>
      </c>
      <c r="K77" s="11" t="str">
        <f>'様式Ⅰ(女子)'!N239</f>
        <v/>
      </c>
      <c r="L77" s="11">
        <f>'様式Ⅰ(女子)'!J240</f>
        <v>0</v>
      </c>
      <c r="M77" s="11" t="str">
        <f>'様式Ⅰ(女子)'!N240</f>
        <v/>
      </c>
      <c r="N77" s="11">
        <f>'様式Ⅰ(女子)'!J241</f>
        <v>0</v>
      </c>
      <c r="O77" s="11" t="str">
        <f>'様式Ⅰ(女子)'!N241</f>
        <v/>
      </c>
      <c r="P77" t="str">
        <f t="shared" si="3"/>
        <v/>
      </c>
      <c r="Q77" t="str">
        <f t="shared" si="4"/>
        <v/>
      </c>
      <c r="R77" t="str">
        <f t="shared" si="5"/>
        <v/>
      </c>
    </row>
    <row r="78" spans="1:19">
      <c r="A78" s="1">
        <v>77</v>
      </c>
      <c r="B78" s="11" t="str">
        <f>'様式Ⅰ(女子)'!H242</f>
        <v>000000000</v>
      </c>
      <c r="C78" s="11" t="str">
        <f>CONCATENATE('様式Ⅰ(女子)'!D242," (",'様式Ⅰ(女子)'!F242,")")</f>
        <v xml:space="preserve"> ()</v>
      </c>
      <c r="D78" s="11" t="str">
        <f>'様式Ⅰ(女子)'!E242</f>
        <v/>
      </c>
      <c r="E78" s="11">
        <v>2</v>
      </c>
      <c r="F78" s="11">
        <f>基本情報登録!$D$8</f>
        <v>0</v>
      </c>
      <c r="G78" s="11" t="str">
        <f>基本情報登録!$D$10</f>
        <v/>
      </c>
      <c r="H78" s="11" t="e">
        <f>'様式Ⅰ(女子)'!G242</f>
        <v>#N/A</v>
      </c>
      <c r="I78" s="11">
        <f>'様式Ⅰ(女子)'!C242</f>
        <v>0</v>
      </c>
      <c r="J78" s="11">
        <f>'様式Ⅰ(女子)'!J242</f>
        <v>0</v>
      </c>
      <c r="K78" s="11" t="str">
        <f>'様式Ⅰ(女子)'!N242</f>
        <v/>
      </c>
      <c r="L78" s="11">
        <f>'様式Ⅰ(女子)'!J243</f>
        <v>0</v>
      </c>
      <c r="M78" s="11" t="str">
        <f>'様式Ⅰ(女子)'!N243</f>
        <v/>
      </c>
      <c r="N78" s="11">
        <f>'様式Ⅰ(女子)'!J244</f>
        <v>0</v>
      </c>
      <c r="O78" s="11" t="str">
        <f>'様式Ⅰ(女子)'!N244</f>
        <v/>
      </c>
      <c r="P78" t="str">
        <f t="shared" si="3"/>
        <v/>
      </c>
      <c r="Q78" t="str">
        <f t="shared" si="4"/>
        <v/>
      </c>
      <c r="R78" t="str">
        <f t="shared" si="5"/>
        <v/>
      </c>
    </row>
    <row r="79" spans="1:19">
      <c r="A79" s="1">
        <v>78</v>
      </c>
      <c r="B79" s="11" t="str">
        <f>'様式Ⅰ(女子)'!H245</f>
        <v>000000000</v>
      </c>
      <c r="C79" s="11" t="str">
        <f>CONCATENATE('様式Ⅰ(女子)'!D245," (",'様式Ⅰ(女子)'!F245,")")</f>
        <v xml:space="preserve"> ()</v>
      </c>
      <c r="D79" s="11" t="str">
        <f>'様式Ⅰ(女子)'!E245</f>
        <v/>
      </c>
      <c r="E79" s="11">
        <v>2</v>
      </c>
      <c r="F79" s="11">
        <f>基本情報登録!$D$8</f>
        <v>0</v>
      </c>
      <c r="G79" s="11" t="str">
        <f>基本情報登録!$D$10</f>
        <v/>
      </c>
      <c r="H79" s="11" t="e">
        <f>'様式Ⅰ(女子)'!G245</f>
        <v>#N/A</v>
      </c>
      <c r="I79" s="11">
        <f>'様式Ⅰ(女子)'!C245</f>
        <v>0</v>
      </c>
      <c r="J79" s="11">
        <f>'様式Ⅰ(女子)'!J245</f>
        <v>0</v>
      </c>
      <c r="K79" s="11" t="str">
        <f>'様式Ⅰ(女子)'!N245</f>
        <v/>
      </c>
      <c r="L79" s="11">
        <f>'様式Ⅰ(女子)'!J246</f>
        <v>0</v>
      </c>
      <c r="M79" s="11" t="str">
        <f>'様式Ⅰ(女子)'!N246</f>
        <v/>
      </c>
      <c r="N79" s="11">
        <f>'様式Ⅰ(女子)'!J247</f>
        <v>0</v>
      </c>
      <c r="O79" s="11" t="str">
        <f>'様式Ⅰ(女子)'!N247</f>
        <v/>
      </c>
      <c r="P79" t="str">
        <f t="shared" si="3"/>
        <v/>
      </c>
      <c r="Q79" t="str">
        <f t="shared" si="4"/>
        <v/>
      </c>
      <c r="R79" t="str">
        <f t="shared" si="5"/>
        <v/>
      </c>
    </row>
    <row r="80" spans="1:19">
      <c r="A80" s="1">
        <v>79</v>
      </c>
      <c r="B80" s="11" t="str">
        <f>'様式Ⅰ(女子)'!H248</f>
        <v>000000000</v>
      </c>
      <c r="C80" s="11" t="str">
        <f>CONCATENATE('様式Ⅰ(女子)'!D248," (",'様式Ⅰ(女子)'!F248,")")</f>
        <v xml:space="preserve"> ()</v>
      </c>
      <c r="D80" s="11" t="str">
        <f>'様式Ⅰ(女子)'!E248</f>
        <v/>
      </c>
      <c r="E80" s="11">
        <v>2</v>
      </c>
      <c r="F80" s="11">
        <f>基本情報登録!$D$8</f>
        <v>0</v>
      </c>
      <c r="G80" s="11" t="str">
        <f>基本情報登録!$D$10</f>
        <v/>
      </c>
      <c r="H80" s="11" t="e">
        <f>'様式Ⅰ(女子)'!G248</f>
        <v>#N/A</v>
      </c>
      <c r="I80" s="11">
        <f>'様式Ⅰ(女子)'!C248</f>
        <v>0</v>
      </c>
      <c r="J80" s="11">
        <f>'様式Ⅰ(女子)'!J248</f>
        <v>0</v>
      </c>
      <c r="K80" s="11" t="str">
        <f>'様式Ⅰ(女子)'!N248</f>
        <v/>
      </c>
      <c r="L80" s="11">
        <f>'様式Ⅰ(女子)'!J249</f>
        <v>0</v>
      </c>
      <c r="M80" s="11" t="str">
        <f>'様式Ⅰ(女子)'!N249</f>
        <v/>
      </c>
      <c r="N80" s="11">
        <f>'様式Ⅰ(女子)'!J250</f>
        <v>0</v>
      </c>
      <c r="O80" s="11" t="str">
        <f>'様式Ⅰ(女子)'!N250</f>
        <v/>
      </c>
      <c r="P80" t="str">
        <f t="shared" si="3"/>
        <v/>
      </c>
      <c r="Q80" t="str">
        <f t="shared" si="4"/>
        <v/>
      </c>
      <c r="R80" t="str">
        <f t="shared" si="5"/>
        <v/>
      </c>
    </row>
    <row r="81" spans="1:18">
      <c r="A81" s="1">
        <v>80</v>
      </c>
      <c r="B81" s="11" t="str">
        <f>'様式Ⅰ(女子)'!H251</f>
        <v>000000000</v>
      </c>
      <c r="C81" s="11" t="str">
        <f>CONCATENATE('様式Ⅰ(女子)'!D251," (",'様式Ⅰ(女子)'!F251,")")</f>
        <v xml:space="preserve"> ()</v>
      </c>
      <c r="D81" s="11" t="str">
        <f>'様式Ⅰ(女子)'!E251</f>
        <v/>
      </c>
      <c r="E81" s="11">
        <v>2</v>
      </c>
      <c r="F81" s="11">
        <f>基本情報登録!$D$8</f>
        <v>0</v>
      </c>
      <c r="G81" s="11" t="str">
        <f>基本情報登録!$D$10</f>
        <v/>
      </c>
      <c r="H81" s="11" t="e">
        <f>'様式Ⅰ(女子)'!G251</f>
        <v>#N/A</v>
      </c>
      <c r="I81" s="11">
        <f>'様式Ⅰ(女子)'!C251</f>
        <v>0</v>
      </c>
      <c r="J81" s="11">
        <f>'様式Ⅰ(女子)'!J251</f>
        <v>0</v>
      </c>
      <c r="K81" s="11" t="str">
        <f>'様式Ⅰ(女子)'!N251</f>
        <v/>
      </c>
      <c r="L81" s="11">
        <f>'様式Ⅰ(女子)'!J252</f>
        <v>0</v>
      </c>
      <c r="M81" s="11" t="str">
        <f>'様式Ⅰ(女子)'!N252</f>
        <v/>
      </c>
      <c r="N81" s="11">
        <f>'様式Ⅰ(女子)'!J253</f>
        <v>0</v>
      </c>
      <c r="O81" s="11" t="str">
        <f>'様式Ⅰ(女子)'!N253</f>
        <v/>
      </c>
      <c r="P81" t="str">
        <f t="shared" si="3"/>
        <v/>
      </c>
      <c r="Q81" t="str">
        <f t="shared" si="4"/>
        <v/>
      </c>
      <c r="R81" t="str">
        <f t="shared" si="5"/>
        <v/>
      </c>
    </row>
    <row r="82" spans="1:18">
      <c r="A82" s="1">
        <v>81</v>
      </c>
      <c r="B82" s="11" t="str">
        <f>'様式Ⅰ(女子)'!H254</f>
        <v>000000000</v>
      </c>
      <c r="C82" s="11" t="str">
        <f>CONCATENATE('様式Ⅰ(女子)'!D254," (",'様式Ⅰ(女子)'!F254,")")</f>
        <v xml:space="preserve"> ()</v>
      </c>
      <c r="D82" s="11" t="str">
        <f>'様式Ⅰ(女子)'!E254</f>
        <v/>
      </c>
      <c r="E82" s="11">
        <v>2</v>
      </c>
      <c r="F82" s="11">
        <f>基本情報登録!$D$8</f>
        <v>0</v>
      </c>
      <c r="G82" s="11" t="str">
        <f>基本情報登録!$D$10</f>
        <v/>
      </c>
      <c r="H82" s="11" t="e">
        <f>'様式Ⅰ(女子)'!G254</f>
        <v>#N/A</v>
      </c>
      <c r="I82" s="11">
        <f>'様式Ⅰ(女子)'!C254</f>
        <v>0</v>
      </c>
      <c r="J82" s="11">
        <f>'様式Ⅰ(女子)'!J254</f>
        <v>0</v>
      </c>
      <c r="K82" s="11" t="str">
        <f>'様式Ⅰ(女子)'!N254</f>
        <v/>
      </c>
      <c r="L82" s="11">
        <f>'様式Ⅰ(女子)'!J255</f>
        <v>0</v>
      </c>
      <c r="M82" s="11" t="str">
        <f>'様式Ⅰ(女子)'!N255</f>
        <v/>
      </c>
      <c r="N82" s="11">
        <f>'様式Ⅰ(女子)'!J256</f>
        <v>0</v>
      </c>
      <c r="O82" s="11" t="str">
        <f>'様式Ⅰ(女子)'!N256</f>
        <v/>
      </c>
      <c r="P82" t="str">
        <f t="shared" si="3"/>
        <v/>
      </c>
      <c r="Q82" t="str">
        <f t="shared" si="4"/>
        <v/>
      </c>
      <c r="R82" t="str">
        <f t="shared" si="5"/>
        <v/>
      </c>
    </row>
    <row r="83" spans="1:18">
      <c r="A83" s="1">
        <v>82</v>
      </c>
      <c r="B83" s="11" t="str">
        <f>'様式Ⅰ(女子)'!H257</f>
        <v>000000000</v>
      </c>
      <c r="C83" s="11" t="str">
        <f>CONCATENATE('様式Ⅰ(女子)'!D257," (",'様式Ⅰ(女子)'!F257,")")</f>
        <v xml:space="preserve"> ()</v>
      </c>
      <c r="D83" s="11" t="str">
        <f>'様式Ⅰ(女子)'!E257</f>
        <v/>
      </c>
      <c r="E83" s="11">
        <v>2</v>
      </c>
      <c r="F83" s="11">
        <f>基本情報登録!$D$8</f>
        <v>0</v>
      </c>
      <c r="G83" s="11" t="str">
        <f>基本情報登録!$D$10</f>
        <v/>
      </c>
      <c r="H83" s="11" t="e">
        <f>'様式Ⅰ(女子)'!G257</f>
        <v>#N/A</v>
      </c>
      <c r="I83" s="11">
        <f>'様式Ⅰ(女子)'!C257</f>
        <v>0</v>
      </c>
      <c r="J83" s="11">
        <f>'様式Ⅰ(女子)'!J257</f>
        <v>0</v>
      </c>
      <c r="K83" s="11" t="str">
        <f>'様式Ⅰ(女子)'!N257</f>
        <v/>
      </c>
      <c r="L83" s="11">
        <f>'様式Ⅰ(女子)'!J258</f>
        <v>0</v>
      </c>
      <c r="M83" s="11" t="str">
        <f>'様式Ⅰ(女子)'!N258</f>
        <v/>
      </c>
      <c r="N83" s="11">
        <f>'様式Ⅰ(女子)'!J259</f>
        <v>0</v>
      </c>
      <c r="O83" s="11" t="str">
        <f>'様式Ⅰ(女子)'!N259</f>
        <v/>
      </c>
      <c r="P83" t="str">
        <f t="shared" si="3"/>
        <v/>
      </c>
      <c r="Q83" t="str">
        <f t="shared" si="4"/>
        <v/>
      </c>
      <c r="R83" t="str">
        <f t="shared" si="5"/>
        <v/>
      </c>
    </row>
    <row r="84" spans="1:18">
      <c r="A84" s="1">
        <v>83</v>
      </c>
      <c r="B84" s="11" t="str">
        <f>'様式Ⅰ(女子)'!H260</f>
        <v>000000000</v>
      </c>
      <c r="C84" s="11" t="str">
        <f>CONCATENATE('様式Ⅰ(女子)'!D260," (",'様式Ⅰ(女子)'!F260,")")</f>
        <v xml:space="preserve"> ()</v>
      </c>
      <c r="D84" s="11" t="str">
        <f>'様式Ⅰ(女子)'!E260</f>
        <v/>
      </c>
      <c r="E84" s="11">
        <v>2</v>
      </c>
      <c r="F84" s="11">
        <f>基本情報登録!$D$8</f>
        <v>0</v>
      </c>
      <c r="G84" s="11" t="str">
        <f>基本情報登録!$D$10</f>
        <v/>
      </c>
      <c r="H84" s="11" t="e">
        <f>'様式Ⅰ(女子)'!G260</f>
        <v>#N/A</v>
      </c>
      <c r="I84" s="11">
        <f>'様式Ⅰ(女子)'!C260</f>
        <v>0</v>
      </c>
      <c r="J84" s="11">
        <f>'様式Ⅰ(女子)'!J260</f>
        <v>0</v>
      </c>
      <c r="K84" s="11" t="str">
        <f>'様式Ⅰ(女子)'!N260</f>
        <v/>
      </c>
      <c r="L84" s="11">
        <f>'様式Ⅰ(女子)'!J261</f>
        <v>0</v>
      </c>
      <c r="M84" s="11" t="str">
        <f>'様式Ⅰ(女子)'!N261</f>
        <v/>
      </c>
      <c r="N84" s="11">
        <f>'様式Ⅰ(女子)'!J262</f>
        <v>0</v>
      </c>
      <c r="O84" s="11" t="str">
        <f>'様式Ⅰ(女子)'!N262</f>
        <v/>
      </c>
      <c r="P84" t="str">
        <f t="shared" si="3"/>
        <v/>
      </c>
      <c r="Q84" t="str">
        <f t="shared" si="4"/>
        <v/>
      </c>
      <c r="R84" t="str">
        <f t="shared" si="5"/>
        <v/>
      </c>
    </row>
    <row r="85" spans="1:18">
      <c r="A85" s="1">
        <v>84</v>
      </c>
      <c r="B85" s="11" t="str">
        <f>'様式Ⅰ(女子)'!H263</f>
        <v>000000000</v>
      </c>
      <c r="C85" s="11" t="str">
        <f>CONCATENATE('様式Ⅰ(女子)'!D263," (",'様式Ⅰ(女子)'!F263,")")</f>
        <v xml:space="preserve"> ()</v>
      </c>
      <c r="D85" s="11" t="str">
        <f>'様式Ⅰ(女子)'!E263</f>
        <v/>
      </c>
      <c r="E85" s="11">
        <v>2</v>
      </c>
      <c r="F85" s="11">
        <f>基本情報登録!$D$8</f>
        <v>0</v>
      </c>
      <c r="G85" s="11" t="str">
        <f>基本情報登録!$D$10</f>
        <v/>
      </c>
      <c r="H85" s="11" t="e">
        <f>'様式Ⅰ(女子)'!G263</f>
        <v>#N/A</v>
      </c>
      <c r="I85" s="11">
        <f>'様式Ⅰ(女子)'!C263</f>
        <v>0</v>
      </c>
      <c r="J85" s="11">
        <f>'様式Ⅰ(女子)'!J263</f>
        <v>0</v>
      </c>
      <c r="K85" s="11" t="str">
        <f>'様式Ⅰ(女子)'!N263</f>
        <v/>
      </c>
      <c r="L85" s="11">
        <f>'様式Ⅰ(女子)'!J264</f>
        <v>0</v>
      </c>
      <c r="M85" s="11" t="str">
        <f>'様式Ⅰ(女子)'!N264</f>
        <v/>
      </c>
      <c r="N85" s="11">
        <f>'様式Ⅰ(女子)'!J265</f>
        <v>0</v>
      </c>
      <c r="O85" s="11" t="str">
        <f>'様式Ⅰ(女子)'!N265</f>
        <v/>
      </c>
      <c r="P85" t="str">
        <f t="shared" si="3"/>
        <v/>
      </c>
      <c r="Q85" t="str">
        <f t="shared" si="4"/>
        <v/>
      </c>
      <c r="R85" t="str">
        <f t="shared" si="5"/>
        <v/>
      </c>
    </row>
    <row r="86" spans="1:18">
      <c r="A86" s="1">
        <v>85</v>
      </c>
      <c r="B86" s="11" t="str">
        <f>'様式Ⅰ(女子)'!H266</f>
        <v>000000000</v>
      </c>
      <c r="C86" s="11" t="str">
        <f>CONCATENATE('様式Ⅰ(女子)'!D266," (",'様式Ⅰ(女子)'!F266,")")</f>
        <v xml:space="preserve"> ()</v>
      </c>
      <c r="D86" s="11" t="str">
        <f>'様式Ⅰ(女子)'!E266</f>
        <v/>
      </c>
      <c r="E86" s="11">
        <v>2</v>
      </c>
      <c r="F86" s="11">
        <f>基本情報登録!$D$8</f>
        <v>0</v>
      </c>
      <c r="G86" s="11" t="str">
        <f>基本情報登録!$D$10</f>
        <v/>
      </c>
      <c r="H86" s="11" t="e">
        <f>'様式Ⅰ(女子)'!G266</f>
        <v>#N/A</v>
      </c>
      <c r="I86" s="11">
        <f>'様式Ⅰ(女子)'!C266</f>
        <v>0</v>
      </c>
      <c r="J86" s="11">
        <f>'様式Ⅰ(女子)'!J266</f>
        <v>0</v>
      </c>
      <c r="K86" s="11" t="str">
        <f>'様式Ⅰ(女子)'!N266</f>
        <v/>
      </c>
      <c r="L86" s="11">
        <f>'様式Ⅰ(女子)'!J267</f>
        <v>0</v>
      </c>
      <c r="M86" s="11" t="str">
        <f>'様式Ⅰ(女子)'!N267</f>
        <v/>
      </c>
      <c r="N86" s="11">
        <f>'様式Ⅰ(女子)'!J268</f>
        <v>0</v>
      </c>
      <c r="O86" s="11" t="str">
        <f>'様式Ⅰ(女子)'!N268</f>
        <v/>
      </c>
      <c r="P86" t="str">
        <f t="shared" si="3"/>
        <v/>
      </c>
      <c r="Q86" t="str">
        <f t="shared" si="4"/>
        <v/>
      </c>
      <c r="R86" t="str">
        <f t="shared" si="5"/>
        <v/>
      </c>
    </row>
    <row r="87" spans="1:18">
      <c r="A87" s="1">
        <v>86</v>
      </c>
      <c r="B87" s="11" t="str">
        <f>'様式Ⅰ(女子)'!H269</f>
        <v>000000000</v>
      </c>
      <c r="C87" s="11" t="str">
        <f>CONCATENATE('様式Ⅰ(女子)'!D269," (",'様式Ⅰ(女子)'!F269,")")</f>
        <v xml:space="preserve"> ()</v>
      </c>
      <c r="D87" s="11" t="str">
        <f>'様式Ⅰ(女子)'!E269</f>
        <v/>
      </c>
      <c r="E87" s="11">
        <v>2</v>
      </c>
      <c r="F87" s="11">
        <f>基本情報登録!$D$8</f>
        <v>0</v>
      </c>
      <c r="G87" s="11" t="str">
        <f>基本情報登録!$D$10</f>
        <v/>
      </c>
      <c r="H87" s="11" t="e">
        <f>'様式Ⅰ(女子)'!G269</f>
        <v>#N/A</v>
      </c>
      <c r="I87" s="11">
        <f>'様式Ⅰ(女子)'!C269</f>
        <v>0</v>
      </c>
      <c r="J87" s="11">
        <f>'様式Ⅰ(女子)'!J269</f>
        <v>0</v>
      </c>
      <c r="K87" s="11" t="str">
        <f>'様式Ⅰ(女子)'!N269</f>
        <v/>
      </c>
      <c r="L87" s="11">
        <f>'様式Ⅰ(女子)'!J270</f>
        <v>0</v>
      </c>
      <c r="M87" s="11" t="str">
        <f>'様式Ⅰ(女子)'!N270</f>
        <v/>
      </c>
      <c r="N87" s="11">
        <f>'様式Ⅰ(女子)'!J271</f>
        <v>0</v>
      </c>
      <c r="O87" s="11" t="str">
        <f>'様式Ⅰ(女子)'!N271</f>
        <v/>
      </c>
      <c r="P87" t="str">
        <f t="shared" si="3"/>
        <v/>
      </c>
      <c r="Q87" t="str">
        <f t="shared" si="4"/>
        <v/>
      </c>
      <c r="R87" t="str">
        <f t="shared" si="5"/>
        <v/>
      </c>
    </row>
    <row r="88" spans="1:18">
      <c r="A88" s="1">
        <v>87</v>
      </c>
      <c r="B88" s="11" t="str">
        <f>'様式Ⅰ(女子)'!H272</f>
        <v>000000000</v>
      </c>
      <c r="C88" s="11" t="str">
        <f>CONCATENATE('様式Ⅰ(女子)'!D272," (",'様式Ⅰ(女子)'!F272,")")</f>
        <v xml:space="preserve"> ()</v>
      </c>
      <c r="D88" s="11" t="str">
        <f>'様式Ⅰ(女子)'!E272</f>
        <v/>
      </c>
      <c r="E88" s="11">
        <v>2</v>
      </c>
      <c r="F88" s="11">
        <f>基本情報登録!$D$8</f>
        <v>0</v>
      </c>
      <c r="G88" s="11" t="str">
        <f>基本情報登録!$D$10</f>
        <v/>
      </c>
      <c r="H88" s="11" t="e">
        <f>'様式Ⅰ(女子)'!G272</f>
        <v>#N/A</v>
      </c>
      <c r="I88" s="11">
        <f>'様式Ⅰ(女子)'!C272</f>
        <v>0</v>
      </c>
      <c r="J88" s="11">
        <f>'様式Ⅰ(女子)'!J272</f>
        <v>0</v>
      </c>
      <c r="K88" s="11" t="str">
        <f>'様式Ⅰ(女子)'!N272</f>
        <v/>
      </c>
      <c r="L88" s="11">
        <f>'様式Ⅰ(女子)'!J273</f>
        <v>0</v>
      </c>
      <c r="M88" s="11" t="str">
        <f>'様式Ⅰ(女子)'!N273</f>
        <v/>
      </c>
      <c r="N88" s="11">
        <f>'様式Ⅰ(女子)'!J274</f>
        <v>0</v>
      </c>
      <c r="O88" s="11" t="str">
        <f>'様式Ⅰ(女子)'!N274</f>
        <v/>
      </c>
      <c r="P88" t="str">
        <f t="shared" si="3"/>
        <v/>
      </c>
      <c r="Q88" t="str">
        <f t="shared" si="4"/>
        <v/>
      </c>
      <c r="R88" t="str">
        <f t="shared" si="5"/>
        <v/>
      </c>
    </row>
    <row r="89" spans="1:18">
      <c r="A89" s="1">
        <v>88</v>
      </c>
      <c r="B89" s="11" t="str">
        <f>'様式Ⅰ(女子)'!H275</f>
        <v>000000000</v>
      </c>
      <c r="C89" s="11" t="str">
        <f>CONCATENATE('様式Ⅰ(女子)'!D275," (",'様式Ⅰ(女子)'!F275,")")</f>
        <v xml:space="preserve"> ()</v>
      </c>
      <c r="D89" s="11" t="str">
        <f>'様式Ⅰ(女子)'!E275</f>
        <v/>
      </c>
      <c r="E89" s="11">
        <v>2</v>
      </c>
      <c r="F89" s="11">
        <f>基本情報登録!$D$8</f>
        <v>0</v>
      </c>
      <c r="G89" s="11" t="str">
        <f>基本情報登録!$D$10</f>
        <v/>
      </c>
      <c r="H89" s="11" t="e">
        <f>'様式Ⅰ(女子)'!G275</f>
        <v>#N/A</v>
      </c>
      <c r="I89" s="11">
        <f>'様式Ⅰ(女子)'!C275</f>
        <v>0</v>
      </c>
      <c r="J89" s="11">
        <f>'様式Ⅰ(女子)'!J275</f>
        <v>0</v>
      </c>
      <c r="K89" s="11" t="str">
        <f>'様式Ⅰ(女子)'!N275</f>
        <v/>
      </c>
      <c r="L89" s="11">
        <f>'様式Ⅰ(女子)'!J276</f>
        <v>0</v>
      </c>
      <c r="M89" s="11" t="str">
        <f>'様式Ⅰ(女子)'!N276</f>
        <v/>
      </c>
      <c r="N89" s="11">
        <f>'様式Ⅰ(女子)'!J277</f>
        <v>0</v>
      </c>
      <c r="O89" s="11" t="str">
        <f>'様式Ⅰ(女子)'!N277</f>
        <v/>
      </c>
      <c r="P89" t="str">
        <f t="shared" si="3"/>
        <v/>
      </c>
      <c r="Q89" t="str">
        <f t="shared" si="4"/>
        <v/>
      </c>
      <c r="R89" t="str">
        <f t="shared" si="5"/>
        <v/>
      </c>
    </row>
    <row r="90" spans="1:18">
      <c r="A90" s="1">
        <v>89</v>
      </c>
      <c r="B90" s="11" t="str">
        <f>'様式Ⅰ(女子)'!H278</f>
        <v>000000000</v>
      </c>
      <c r="C90" s="11" t="str">
        <f>CONCATENATE('様式Ⅰ(女子)'!D278," (",'様式Ⅰ(女子)'!F278,")")</f>
        <v xml:space="preserve"> ()</v>
      </c>
      <c r="D90" s="11" t="str">
        <f>'様式Ⅰ(女子)'!E278</f>
        <v/>
      </c>
      <c r="E90" s="11">
        <v>2</v>
      </c>
      <c r="F90" s="11">
        <f>基本情報登録!$D$8</f>
        <v>0</v>
      </c>
      <c r="G90" s="11" t="str">
        <f>基本情報登録!$D$10</f>
        <v/>
      </c>
      <c r="H90" s="11" t="e">
        <f>'様式Ⅰ(女子)'!G278</f>
        <v>#N/A</v>
      </c>
      <c r="I90" s="11">
        <f>'様式Ⅰ(女子)'!C278</f>
        <v>0</v>
      </c>
      <c r="J90" s="11">
        <f>'様式Ⅰ(女子)'!J278</f>
        <v>0</v>
      </c>
      <c r="K90" s="11" t="str">
        <f>'様式Ⅰ(女子)'!N278</f>
        <v/>
      </c>
      <c r="L90" s="11">
        <f>'様式Ⅰ(女子)'!J279</f>
        <v>0</v>
      </c>
      <c r="M90" s="11" t="str">
        <f>'様式Ⅰ(女子)'!N279</f>
        <v/>
      </c>
      <c r="N90" s="11">
        <f>'様式Ⅰ(女子)'!J280</f>
        <v>0</v>
      </c>
      <c r="O90" s="11" t="str">
        <f>'様式Ⅰ(女子)'!N280</f>
        <v/>
      </c>
      <c r="P90" t="str">
        <f t="shared" si="3"/>
        <v/>
      </c>
      <c r="Q90" t="str">
        <f t="shared" si="4"/>
        <v/>
      </c>
      <c r="R90" t="str">
        <f t="shared" si="5"/>
        <v/>
      </c>
    </row>
    <row r="91" spans="1:18">
      <c r="A91" s="1">
        <v>90</v>
      </c>
      <c r="B91" s="11" t="str">
        <f>'様式Ⅰ(女子)'!H281</f>
        <v>000000000</v>
      </c>
      <c r="C91" s="11" t="str">
        <f>CONCATENATE('様式Ⅰ(女子)'!D281," (",'様式Ⅰ(女子)'!F281,")")</f>
        <v xml:space="preserve"> ()</v>
      </c>
      <c r="D91" s="11" t="str">
        <f>'様式Ⅰ(女子)'!E281</f>
        <v/>
      </c>
      <c r="E91" s="11">
        <v>2</v>
      </c>
      <c r="F91" s="11">
        <f>基本情報登録!$D$8</f>
        <v>0</v>
      </c>
      <c r="G91" s="11" t="str">
        <f>基本情報登録!$D$10</f>
        <v/>
      </c>
      <c r="H91" s="11" t="e">
        <f>'様式Ⅰ(女子)'!G281</f>
        <v>#N/A</v>
      </c>
      <c r="I91" s="11">
        <f>'様式Ⅰ(女子)'!C281</f>
        <v>0</v>
      </c>
      <c r="J91" s="11">
        <f>'様式Ⅰ(女子)'!J281</f>
        <v>0</v>
      </c>
      <c r="K91" s="11" t="str">
        <f>'様式Ⅰ(女子)'!N281</f>
        <v/>
      </c>
      <c r="L91" s="11">
        <f>'様式Ⅰ(女子)'!J282</f>
        <v>0</v>
      </c>
      <c r="M91" s="11" t="str">
        <f>'様式Ⅰ(女子)'!N282</f>
        <v/>
      </c>
      <c r="N91" s="11">
        <f>'様式Ⅰ(女子)'!J283</f>
        <v>0</v>
      </c>
      <c r="O91" s="11" t="str">
        <f>'様式Ⅰ(女子)'!N283</f>
        <v/>
      </c>
      <c r="P91" t="str">
        <f t="shared" si="3"/>
        <v/>
      </c>
      <c r="Q91" t="str">
        <f t="shared" si="4"/>
        <v/>
      </c>
      <c r="R91" t="str">
        <f t="shared" si="5"/>
        <v/>
      </c>
    </row>
    <row r="92" spans="1:18">
      <c r="A92" s="1">
        <v>91</v>
      </c>
      <c r="B92" s="11" t="str">
        <f>'様式Ⅰ(女子)'!H284</f>
        <v>000000000</v>
      </c>
      <c r="C92" s="11" t="str">
        <f>CONCATENATE('様式Ⅰ(女子)'!D284," (",'様式Ⅰ(女子)'!F284,")")</f>
        <v xml:space="preserve"> ()</v>
      </c>
      <c r="D92" s="11" t="str">
        <f>'様式Ⅰ(女子)'!E284</f>
        <v/>
      </c>
      <c r="E92" s="11">
        <v>2</v>
      </c>
      <c r="F92" s="11">
        <f>基本情報登録!$D$8</f>
        <v>0</v>
      </c>
      <c r="G92" s="11" t="str">
        <f>基本情報登録!$D$10</f>
        <v/>
      </c>
      <c r="H92" s="11" t="e">
        <f>'様式Ⅰ(女子)'!G284</f>
        <v>#N/A</v>
      </c>
      <c r="I92" s="11">
        <f>'様式Ⅰ(女子)'!C284</f>
        <v>0</v>
      </c>
      <c r="J92" s="11">
        <f>'様式Ⅰ(女子)'!J284</f>
        <v>0</v>
      </c>
      <c r="K92" s="11" t="str">
        <f>'様式Ⅰ(女子)'!N284</f>
        <v/>
      </c>
      <c r="L92" s="11">
        <f>'様式Ⅰ(女子)'!J285</f>
        <v>0</v>
      </c>
      <c r="M92" s="11" t="str">
        <f>'様式Ⅰ(女子)'!N285</f>
        <v/>
      </c>
      <c r="N92" s="11">
        <f>'様式Ⅰ(女子)'!J286</f>
        <v>0</v>
      </c>
      <c r="O92" s="11" t="str">
        <f>'様式Ⅰ(女子)'!N286</f>
        <v/>
      </c>
      <c r="P92" t="str">
        <f t="shared" si="3"/>
        <v/>
      </c>
      <c r="Q92" t="str">
        <f t="shared" si="4"/>
        <v/>
      </c>
      <c r="R92" t="str">
        <f t="shared" si="5"/>
        <v/>
      </c>
    </row>
    <row r="93" spans="1:18">
      <c r="A93" s="1">
        <v>92</v>
      </c>
      <c r="B93" s="11" t="str">
        <f>'様式Ⅰ(女子)'!H287</f>
        <v>000000000</v>
      </c>
      <c r="C93" s="11" t="str">
        <f>CONCATENATE('様式Ⅰ(女子)'!D287," (",'様式Ⅰ(女子)'!F287,")")</f>
        <v xml:space="preserve"> ()</v>
      </c>
      <c r="D93" s="11" t="str">
        <f>'様式Ⅰ(女子)'!E287</f>
        <v/>
      </c>
      <c r="E93" s="11">
        <v>2</v>
      </c>
      <c r="F93" s="11">
        <f>基本情報登録!$D$8</f>
        <v>0</v>
      </c>
      <c r="G93" s="11" t="str">
        <f>基本情報登録!$D$10</f>
        <v/>
      </c>
      <c r="H93" s="11" t="e">
        <f>'様式Ⅰ(女子)'!G287</f>
        <v>#N/A</v>
      </c>
      <c r="I93" s="11">
        <f>'様式Ⅰ(女子)'!C287</f>
        <v>0</v>
      </c>
      <c r="J93" s="11">
        <f>'様式Ⅰ(女子)'!J287</f>
        <v>0</v>
      </c>
      <c r="K93" s="11" t="str">
        <f>'様式Ⅰ(女子)'!N287</f>
        <v/>
      </c>
      <c r="L93" s="11">
        <f>'様式Ⅰ(女子)'!J288</f>
        <v>0</v>
      </c>
      <c r="M93" s="11" t="str">
        <f>'様式Ⅰ(女子)'!N288</f>
        <v/>
      </c>
      <c r="N93" s="11">
        <f>'様式Ⅰ(女子)'!J289</f>
        <v>0</v>
      </c>
      <c r="O93" s="11" t="str">
        <f>'様式Ⅰ(女子)'!N289</f>
        <v/>
      </c>
      <c r="P93" t="str">
        <f t="shared" si="3"/>
        <v/>
      </c>
      <c r="Q93" t="str">
        <f t="shared" si="4"/>
        <v/>
      </c>
      <c r="R93" t="str">
        <f t="shared" si="5"/>
        <v/>
      </c>
    </row>
    <row r="94" spans="1:18">
      <c r="A94" s="1">
        <v>93</v>
      </c>
      <c r="B94" s="11" t="str">
        <f>'様式Ⅰ(女子)'!H290</f>
        <v>000000000</v>
      </c>
      <c r="C94" s="11" t="str">
        <f>CONCATENATE('様式Ⅰ(女子)'!D290," (",'様式Ⅰ(女子)'!F290,")")</f>
        <v xml:space="preserve"> ()</v>
      </c>
      <c r="D94" s="11" t="str">
        <f>'様式Ⅰ(女子)'!E290</f>
        <v/>
      </c>
      <c r="E94" s="11">
        <v>2</v>
      </c>
      <c r="F94" s="11">
        <f>基本情報登録!$D$8</f>
        <v>0</v>
      </c>
      <c r="G94" s="11" t="str">
        <f>基本情報登録!$D$10</f>
        <v/>
      </c>
      <c r="H94" s="11" t="e">
        <f>'様式Ⅰ(女子)'!G290</f>
        <v>#N/A</v>
      </c>
      <c r="I94" s="11">
        <f>'様式Ⅰ(女子)'!C290</f>
        <v>0</v>
      </c>
      <c r="J94" s="11">
        <f>'様式Ⅰ(女子)'!J290</f>
        <v>0</v>
      </c>
      <c r="K94" s="11" t="str">
        <f>'様式Ⅰ(女子)'!N290</f>
        <v/>
      </c>
      <c r="L94" s="11">
        <f>'様式Ⅰ(女子)'!J291</f>
        <v>0</v>
      </c>
      <c r="M94" s="11" t="str">
        <f>'様式Ⅰ(女子)'!N291</f>
        <v/>
      </c>
      <c r="N94" s="11">
        <f>'様式Ⅰ(女子)'!J292</f>
        <v>0</v>
      </c>
      <c r="O94" s="11" t="str">
        <f>'様式Ⅰ(女子)'!N292</f>
        <v/>
      </c>
      <c r="P94" t="str">
        <f t="shared" si="3"/>
        <v/>
      </c>
      <c r="Q94" t="str">
        <f t="shared" si="4"/>
        <v/>
      </c>
      <c r="R94" t="str">
        <f t="shared" si="5"/>
        <v/>
      </c>
    </row>
    <row r="95" spans="1:18">
      <c r="A95" s="1">
        <v>94</v>
      </c>
      <c r="B95" s="11" t="str">
        <f>'様式Ⅰ(女子)'!H293</f>
        <v>000000000</v>
      </c>
      <c r="C95" s="11" t="str">
        <f>CONCATENATE('様式Ⅰ(女子)'!D293," (",'様式Ⅰ(女子)'!F293,")")</f>
        <v xml:space="preserve"> ()</v>
      </c>
      <c r="D95" s="11" t="str">
        <f>'様式Ⅰ(女子)'!E293</f>
        <v/>
      </c>
      <c r="E95" s="11">
        <v>2</v>
      </c>
      <c r="F95" s="11">
        <f>基本情報登録!$D$8</f>
        <v>0</v>
      </c>
      <c r="G95" s="11" t="str">
        <f>基本情報登録!$D$10</f>
        <v/>
      </c>
      <c r="H95" s="11" t="e">
        <f>'様式Ⅰ(女子)'!G293</f>
        <v>#N/A</v>
      </c>
      <c r="I95" s="11">
        <f>'様式Ⅰ(女子)'!C293</f>
        <v>0</v>
      </c>
      <c r="J95" s="11">
        <f>'様式Ⅰ(女子)'!J293</f>
        <v>0</v>
      </c>
      <c r="K95" s="11" t="str">
        <f>'様式Ⅰ(女子)'!N293</f>
        <v/>
      </c>
      <c r="L95" s="11">
        <f>'様式Ⅰ(女子)'!J294</f>
        <v>0</v>
      </c>
      <c r="M95" s="11" t="str">
        <f>'様式Ⅰ(女子)'!N294</f>
        <v/>
      </c>
      <c r="N95" s="11">
        <f>'様式Ⅰ(女子)'!J295</f>
        <v>0</v>
      </c>
      <c r="O95" s="11" t="str">
        <f>'様式Ⅰ(女子)'!N295</f>
        <v/>
      </c>
      <c r="P95" t="str">
        <f t="shared" si="3"/>
        <v/>
      </c>
      <c r="Q95" t="str">
        <f t="shared" si="4"/>
        <v/>
      </c>
      <c r="R95" t="str">
        <f t="shared" si="5"/>
        <v/>
      </c>
    </row>
    <row r="96" spans="1:18">
      <c r="A96" s="1">
        <v>95</v>
      </c>
      <c r="B96" s="11" t="str">
        <f>'様式Ⅰ(女子)'!H296</f>
        <v>000000000</v>
      </c>
      <c r="C96" s="11" t="str">
        <f>CONCATENATE('様式Ⅰ(女子)'!D296," (",'様式Ⅰ(女子)'!F296,")")</f>
        <v xml:space="preserve"> ()</v>
      </c>
      <c r="D96" s="11" t="str">
        <f>'様式Ⅰ(女子)'!E296</f>
        <v/>
      </c>
      <c r="E96" s="11">
        <v>2</v>
      </c>
      <c r="F96" s="11">
        <f>基本情報登録!$D$8</f>
        <v>0</v>
      </c>
      <c r="G96" s="11" t="str">
        <f>基本情報登録!$D$10</f>
        <v/>
      </c>
      <c r="H96" s="11" t="e">
        <f>'様式Ⅰ(女子)'!G296</f>
        <v>#N/A</v>
      </c>
      <c r="I96" s="11">
        <f>'様式Ⅰ(女子)'!C296</f>
        <v>0</v>
      </c>
      <c r="J96" s="11">
        <f>'様式Ⅰ(女子)'!J296</f>
        <v>0</v>
      </c>
      <c r="K96" s="11" t="str">
        <f>'様式Ⅰ(女子)'!N296</f>
        <v/>
      </c>
      <c r="L96" s="11">
        <f>'様式Ⅰ(女子)'!J297</f>
        <v>0</v>
      </c>
      <c r="M96" s="11" t="str">
        <f>'様式Ⅰ(女子)'!N297</f>
        <v/>
      </c>
      <c r="N96" s="11">
        <f>'様式Ⅰ(女子)'!J298</f>
        <v>0</v>
      </c>
      <c r="O96" s="11" t="str">
        <f>'様式Ⅰ(女子)'!N298</f>
        <v/>
      </c>
      <c r="P96" t="str">
        <f t="shared" si="3"/>
        <v/>
      </c>
      <c r="Q96" t="str">
        <f t="shared" si="4"/>
        <v/>
      </c>
      <c r="R96" t="str">
        <f t="shared" si="5"/>
        <v/>
      </c>
    </row>
    <row r="97" spans="1:18">
      <c r="A97" s="1">
        <v>96</v>
      </c>
      <c r="B97" s="11" t="str">
        <f>'様式Ⅰ(女子)'!H299</f>
        <v>000000000</v>
      </c>
      <c r="C97" s="11" t="str">
        <f>CONCATENATE('様式Ⅰ(女子)'!D299," (",'様式Ⅰ(女子)'!F299,")")</f>
        <v xml:space="preserve"> ()</v>
      </c>
      <c r="D97" s="11" t="str">
        <f>'様式Ⅰ(女子)'!E299</f>
        <v/>
      </c>
      <c r="E97" s="11">
        <v>2</v>
      </c>
      <c r="F97" s="11">
        <f>基本情報登録!$D$8</f>
        <v>0</v>
      </c>
      <c r="G97" s="11" t="str">
        <f>基本情報登録!$D$10</f>
        <v/>
      </c>
      <c r="H97" s="11" t="e">
        <f>'様式Ⅰ(女子)'!G299</f>
        <v>#N/A</v>
      </c>
      <c r="I97" s="11">
        <f>'様式Ⅰ(女子)'!C299</f>
        <v>0</v>
      </c>
      <c r="J97" s="11">
        <f>'様式Ⅰ(女子)'!J299</f>
        <v>0</v>
      </c>
      <c r="K97" s="11" t="str">
        <f>'様式Ⅰ(女子)'!N299</f>
        <v/>
      </c>
      <c r="L97" s="11">
        <f>'様式Ⅰ(女子)'!J300</f>
        <v>0</v>
      </c>
      <c r="M97" s="11" t="str">
        <f>'様式Ⅰ(女子)'!N300</f>
        <v/>
      </c>
      <c r="N97" s="11">
        <f>'様式Ⅰ(女子)'!J301</f>
        <v>0</v>
      </c>
      <c r="O97" s="11" t="str">
        <f>'様式Ⅰ(女子)'!N301</f>
        <v/>
      </c>
      <c r="P97" t="str">
        <f t="shared" si="3"/>
        <v/>
      </c>
      <c r="Q97" t="str">
        <f t="shared" si="4"/>
        <v/>
      </c>
      <c r="R97" t="str">
        <f t="shared" si="5"/>
        <v/>
      </c>
    </row>
    <row r="98" spans="1:18">
      <c r="A98" s="1">
        <v>97</v>
      </c>
      <c r="B98" s="11" t="str">
        <f>'様式Ⅰ(女子)'!H302</f>
        <v>000000000</v>
      </c>
      <c r="C98" s="11" t="str">
        <f>CONCATENATE('様式Ⅰ(女子)'!D302," (",'様式Ⅰ(女子)'!F302,")")</f>
        <v xml:space="preserve"> ()</v>
      </c>
      <c r="D98" s="11" t="str">
        <f>'様式Ⅰ(女子)'!E302</f>
        <v/>
      </c>
      <c r="E98" s="11">
        <v>2</v>
      </c>
      <c r="F98" s="11">
        <f>基本情報登録!$D$8</f>
        <v>0</v>
      </c>
      <c r="G98" s="11" t="str">
        <f>基本情報登録!$D$10</f>
        <v/>
      </c>
      <c r="H98" s="11" t="e">
        <f>'様式Ⅰ(女子)'!G302</f>
        <v>#N/A</v>
      </c>
      <c r="I98" s="11">
        <f>'様式Ⅰ(女子)'!C302</f>
        <v>0</v>
      </c>
      <c r="J98" s="11">
        <f>'様式Ⅰ(女子)'!J302</f>
        <v>0</v>
      </c>
      <c r="K98" s="11" t="str">
        <f>'様式Ⅰ(女子)'!N302</f>
        <v/>
      </c>
      <c r="L98" s="11">
        <f>'様式Ⅰ(女子)'!J303</f>
        <v>0</v>
      </c>
      <c r="M98" s="11" t="str">
        <f>'様式Ⅰ(女子)'!N303</f>
        <v/>
      </c>
      <c r="N98" s="11">
        <f>'様式Ⅰ(女子)'!J304</f>
        <v>0</v>
      </c>
      <c r="O98" s="11" t="str">
        <f>'様式Ⅰ(女子)'!N304</f>
        <v/>
      </c>
      <c r="P98" t="str">
        <f t="shared" si="3"/>
        <v/>
      </c>
      <c r="Q98" t="str">
        <f t="shared" si="4"/>
        <v/>
      </c>
      <c r="R98" t="str">
        <f t="shared" si="5"/>
        <v/>
      </c>
    </row>
    <row r="99" spans="1:18">
      <c r="A99" s="1">
        <v>98</v>
      </c>
      <c r="B99" s="11" t="str">
        <f>'様式Ⅰ(女子)'!H305</f>
        <v>000000000</v>
      </c>
      <c r="C99" s="11" t="str">
        <f>CONCATENATE('様式Ⅰ(女子)'!D305," (",'様式Ⅰ(女子)'!F305,")")</f>
        <v xml:space="preserve"> ()</v>
      </c>
      <c r="D99" s="11" t="str">
        <f>'様式Ⅰ(女子)'!E305</f>
        <v/>
      </c>
      <c r="E99" s="11">
        <v>2</v>
      </c>
      <c r="F99" s="11">
        <f>基本情報登録!$D$8</f>
        <v>0</v>
      </c>
      <c r="G99" s="11" t="str">
        <f>基本情報登録!$D$10</f>
        <v/>
      </c>
      <c r="H99" s="11" t="e">
        <f>'様式Ⅰ(女子)'!G305</f>
        <v>#N/A</v>
      </c>
      <c r="I99" s="11">
        <f>'様式Ⅰ(女子)'!C305</f>
        <v>0</v>
      </c>
      <c r="J99" s="11">
        <f>'様式Ⅰ(女子)'!J305</f>
        <v>0</v>
      </c>
      <c r="K99" s="11" t="str">
        <f>'様式Ⅰ(女子)'!N305</f>
        <v/>
      </c>
      <c r="L99" s="11">
        <f>'様式Ⅰ(女子)'!J306</f>
        <v>0</v>
      </c>
      <c r="M99" s="11" t="str">
        <f>'様式Ⅰ(女子)'!N306</f>
        <v/>
      </c>
      <c r="N99" s="11">
        <f>'様式Ⅰ(女子)'!J307</f>
        <v>0</v>
      </c>
      <c r="O99" s="11" t="str">
        <f>'様式Ⅰ(女子)'!N307</f>
        <v/>
      </c>
      <c r="P99" t="str">
        <f t="shared" si="3"/>
        <v/>
      </c>
      <c r="Q99" t="str">
        <f t="shared" si="4"/>
        <v/>
      </c>
      <c r="R99" t="str">
        <f t="shared" si="5"/>
        <v/>
      </c>
    </row>
    <row r="100" spans="1:18">
      <c r="A100" s="1">
        <v>99</v>
      </c>
      <c r="B100" s="11" t="str">
        <f>'様式Ⅰ(女子)'!H308</f>
        <v>000000000</v>
      </c>
      <c r="C100" s="11" t="str">
        <f>CONCATENATE('様式Ⅰ(女子)'!D308," (",'様式Ⅰ(女子)'!F308,")")</f>
        <v xml:space="preserve"> ()</v>
      </c>
      <c r="D100" s="11" t="str">
        <f>'様式Ⅰ(女子)'!E308</f>
        <v/>
      </c>
      <c r="E100" s="11">
        <v>2</v>
      </c>
      <c r="F100" s="11">
        <f>基本情報登録!$D$8</f>
        <v>0</v>
      </c>
      <c r="G100" s="11" t="str">
        <f>基本情報登録!$D$10</f>
        <v/>
      </c>
      <c r="H100" s="11" t="e">
        <f>'様式Ⅰ(女子)'!G308</f>
        <v>#N/A</v>
      </c>
      <c r="I100" s="11">
        <f>'様式Ⅰ(女子)'!C308</f>
        <v>0</v>
      </c>
      <c r="J100" s="11">
        <f>'様式Ⅰ(女子)'!J308</f>
        <v>0</v>
      </c>
      <c r="K100" s="11" t="str">
        <f>'様式Ⅰ(女子)'!N308</f>
        <v/>
      </c>
      <c r="L100" s="11">
        <f>'様式Ⅰ(女子)'!J309</f>
        <v>0</v>
      </c>
      <c r="M100" s="11" t="str">
        <f>'様式Ⅰ(女子)'!N309</f>
        <v/>
      </c>
      <c r="N100" s="11">
        <f>'様式Ⅰ(女子)'!J310</f>
        <v>0</v>
      </c>
      <c r="O100" s="11" t="str">
        <f>'様式Ⅰ(女子)'!N310</f>
        <v/>
      </c>
      <c r="P100" t="str">
        <f t="shared" si="3"/>
        <v/>
      </c>
      <c r="Q100" t="str">
        <f t="shared" si="4"/>
        <v/>
      </c>
      <c r="R100" t="str">
        <f t="shared" si="5"/>
        <v/>
      </c>
    </row>
    <row r="101" spans="1:18">
      <c r="A101" s="1">
        <v>100</v>
      </c>
      <c r="B101" s="11" t="str">
        <f>'様式Ⅰ(女子)'!H311</f>
        <v>000000000</v>
      </c>
      <c r="C101" s="11" t="str">
        <f>CONCATENATE('様式Ⅰ(女子)'!D311," (",'様式Ⅰ(女子)'!F311,")")</f>
        <v xml:space="preserve"> ()</v>
      </c>
      <c r="D101" s="11" t="str">
        <f>'様式Ⅰ(女子)'!E311</f>
        <v/>
      </c>
      <c r="E101" s="11">
        <v>2</v>
      </c>
      <c r="F101" s="11">
        <f>基本情報登録!$D$8</f>
        <v>0</v>
      </c>
      <c r="G101" s="11" t="str">
        <f>基本情報登録!$D$10</f>
        <v/>
      </c>
      <c r="H101" s="11" t="e">
        <f>'様式Ⅰ(女子)'!G311</f>
        <v>#N/A</v>
      </c>
      <c r="I101" s="11">
        <f>'様式Ⅰ(女子)'!C311</f>
        <v>0</v>
      </c>
      <c r="J101" s="11">
        <f>'様式Ⅰ(女子)'!J311</f>
        <v>0</v>
      </c>
      <c r="K101" s="11" t="str">
        <f>'様式Ⅰ(女子)'!N311</f>
        <v/>
      </c>
      <c r="L101" s="11">
        <f>'様式Ⅰ(女子)'!J312</f>
        <v>0</v>
      </c>
      <c r="M101" s="11" t="str">
        <f>'様式Ⅰ(女子)'!N312</f>
        <v/>
      </c>
      <c r="N101" s="11">
        <f>'様式Ⅰ(女子)'!J313</f>
        <v>0</v>
      </c>
      <c r="O101" s="11" t="str">
        <f>'様式Ⅰ(女子)'!N313</f>
        <v/>
      </c>
      <c r="P101" t="str">
        <f t="shared" si="3"/>
        <v/>
      </c>
      <c r="Q101" t="str">
        <f t="shared" si="4"/>
        <v/>
      </c>
      <c r="R101" t="str">
        <f t="shared" si="5"/>
        <v/>
      </c>
    </row>
    <row r="102" spans="1:18">
      <c r="A102" s="1">
        <v>101</v>
      </c>
      <c r="B102" s="11" t="str">
        <f>'様式Ⅰ(女子)'!H314</f>
        <v>000000000</v>
      </c>
      <c r="C102" s="11" t="str">
        <f>CONCATENATE('様式Ⅰ(女子)'!D314," (",'様式Ⅰ(女子)'!F314,")")</f>
        <v xml:space="preserve"> ()</v>
      </c>
      <c r="D102" s="11" t="str">
        <f>'様式Ⅰ(女子)'!E314</f>
        <v/>
      </c>
      <c r="E102" s="11">
        <v>2</v>
      </c>
      <c r="F102" s="11">
        <f>基本情報登録!$D$8</f>
        <v>0</v>
      </c>
      <c r="G102" s="11" t="str">
        <f>基本情報登録!$D$10</f>
        <v/>
      </c>
      <c r="H102" s="11" t="e">
        <f>'様式Ⅰ(女子)'!G314</f>
        <v>#N/A</v>
      </c>
      <c r="I102" s="11">
        <f>'様式Ⅰ(女子)'!C314</f>
        <v>0</v>
      </c>
      <c r="J102" s="11">
        <f>'様式Ⅰ(女子)'!J314</f>
        <v>0</v>
      </c>
      <c r="K102" s="11" t="str">
        <f>'様式Ⅰ(女子)'!N314</f>
        <v/>
      </c>
      <c r="L102" s="11">
        <f>'様式Ⅰ(女子)'!J315</f>
        <v>0</v>
      </c>
      <c r="M102" s="11" t="str">
        <f>'様式Ⅰ(女子)'!N315</f>
        <v/>
      </c>
      <c r="N102" s="11">
        <f>'様式Ⅰ(女子)'!J316</f>
        <v>0</v>
      </c>
      <c r="O102" s="11" t="str">
        <f>'様式Ⅰ(女子)'!N316</f>
        <v/>
      </c>
      <c r="P102" t="str">
        <f t="shared" si="3"/>
        <v/>
      </c>
      <c r="Q102" t="str">
        <f t="shared" si="4"/>
        <v/>
      </c>
      <c r="R102" t="str">
        <f t="shared" si="5"/>
        <v/>
      </c>
    </row>
    <row r="103" spans="1:18">
      <c r="A103" s="1">
        <v>102</v>
      </c>
      <c r="B103" s="11" t="str">
        <f>'様式Ⅰ(女子)'!H317</f>
        <v>000000000</v>
      </c>
      <c r="C103" s="11" t="str">
        <f>CONCATENATE('様式Ⅰ(女子)'!D317," (",'様式Ⅰ(女子)'!F317,")")</f>
        <v xml:space="preserve"> ()</v>
      </c>
      <c r="D103" s="11" t="str">
        <f>'様式Ⅰ(女子)'!E317</f>
        <v/>
      </c>
      <c r="E103" s="11">
        <v>2</v>
      </c>
      <c r="F103" s="11">
        <f>基本情報登録!$D$8</f>
        <v>0</v>
      </c>
      <c r="G103" s="11" t="str">
        <f>基本情報登録!$D$10</f>
        <v/>
      </c>
      <c r="H103" s="11" t="e">
        <f>'様式Ⅰ(女子)'!G317</f>
        <v>#N/A</v>
      </c>
      <c r="I103" s="11">
        <f>'様式Ⅰ(女子)'!C317</f>
        <v>0</v>
      </c>
      <c r="J103" s="11">
        <f>'様式Ⅰ(女子)'!J317</f>
        <v>0</v>
      </c>
      <c r="K103" s="11" t="str">
        <f>'様式Ⅰ(女子)'!N317</f>
        <v/>
      </c>
      <c r="L103" s="11">
        <f>'様式Ⅰ(女子)'!J318</f>
        <v>0</v>
      </c>
      <c r="M103" s="11" t="str">
        <f>'様式Ⅰ(女子)'!N318</f>
        <v/>
      </c>
      <c r="N103" s="11">
        <f>'様式Ⅰ(女子)'!J319</f>
        <v>0</v>
      </c>
      <c r="O103" s="11" t="str">
        <f>'様式Ⅰ(女子)'!N319</f>
        <v/>
      </c>
      <c r="P103" t="str">
        <f t="shared" si="3"/>
        <v/>
      </c>
      <c r="Q103" t="str">
        <f t="shared" si="4"/>
        <v/>
      </c>
      <c r="R103" t="str">
        <f t="shared" si="5"/>
        <v/>
      </c>
    </row>
    <row r="104" spans="1:18">
      <c r="A104" s="1">
        <v>103</v>
      </c>
      <c r="B104" s="11" t="str">
        <f>'様式Ⅰ(女子)'!H320</f>
        <v>000000000</v>
      </c>
      <c r="C104" s="11" t="str">
        <f>CONCATENATE('様式Ⅰ(女子)'!D320," (",'様式Ⅰ(女子)'!F320,")")</f>
        <v xml:space="preserve"> ()</v>
      </c>
      <c r="D104" s="11" t="str">
        <f>'様式Ⅰ(女子)'!E320</f>
        <v/>
      </c>
      <c r="E104" s="11">
        <v>2</v>
      </c>
      <c r="F104" s="11">
        <f>基本情報登録!$D$8</f>
        <v>0</v>
      </c>
      <c r="G104" s="11" t="str">
        <f>基本情報登録!$D$10</f>
        <v/>
      </c>
      <c r="H104" s="11" t="e">
        <f>'様式Ⅰ(女子)'!G320</f>
        <v>#N/A</v>
      </c>
      <c r="I104" s="11">
        <f>'様式Ⅰ(女子)'!C320</f>
        <v>0</v>
      </c>
      <c r="J104" s="11">
        <f>'様式Ⅰ(女子)'!J320</f>
        <v>0</v>
      </c>
      <c r="K104" s="11" t="str">
        <f>'様式Ⅰ(女子)'!N320</f>
        <v/>
      </c>
      <c r="L104" s="11">
        <f>'様式Ⅰ(女子)'!J321</f>
        <v>0</v>
      </c>
      <c r="M104" s="11" t="str">
        <f>'様式Ⅰ(女子)'!N321</f>
        <v/>
      </c>
      <c r="N104" s="11">
        <f>'様式Ⅰ(女子)'!J322</f>
        <v>0</v>
      </c>
      <c r="O104" s="11" t="str">
        <f>'様式Ⅰ(女子)'!N322</f>
        <v/>
      </c>
      <c r="P104" t="str">
        <f t="shared" si="3"/>
        <v/>
      </c>
      <c r="Q104" t="str">
        <f t="shared" si="4"/>
        <v/>
      </c>
      <c r="R104" t="str">
        <f t="shared" si="5"/>
        <v/>
      </c>
    </row>
    <row r="105" spans="1:18">
      <c r="A105" s="1">
        <v>104</v>
      </c>
      <c r="B105" s="11" t="str">
        <f>'様式Ⅰ(女子)'!H323</f>
        <v>000000000</v>
      </c>
      <c r="C105" s="11" t="str">
        <f>CONCATENATE('様式Ⅰ(女子)'!D323," (",'様式Ⅰ(女子)'!F323,")")</f>
        <v xml:space="preserve"> ()</v>
      </c>
      <c r="D105" s="11" t="str">
        <f>'様式Ⅰ(女子)'!E323</f>
        <v/>
      </c>
      <c r="E105" s="11">
        <v>2</v>
      </c>
      <c r="F105" s="11">
        <f>基本情報登録!$D$8</f>
        <v>0</v>
      </c>
      <c r="G105" s="11" t="str">
        <f>基本情報登録!$D$10</f>
        <v/>
      </c>
      <c r="H105" s="11" t="e">
        <f>'様式Ⅰ(女子)'!G323</f>
        <v>#N/A</v>
      </c>
      <c r="I105" s="11">
        <f>'様式Ⅰ(女子)'!C323</f>
        <v>0</v>
      </c>
      <c r="J105" s="11">
        <f>'様式Ⅰ(女子)'!J323</f>
        <v>0</v>
      </c>
      <c r="K105" s="11" t="str">
        <f>'様式Ⅰ(女子)'!N323</f>
        <v/>
      </c>
      <c r="L105" s="11">
        <f>'様式Ⅰ(女子)'!J324</f>
        <v>0</v>
      </c>
      <c r="M105" s="11" t="str">
        <f>'様式Ⅰ(女子)'!N324</f>
        <v/>
      </c>
      <c r="N105" s="11">
        <f>'様式Ⅰ(女子)'!J325</f>
        <v>0</v>
      </c>
      <c r="O105" s="11" t="str">
        <f>'様式Ⅰ(女子)'!N325</f>
        <v/>
      </c>
      <c r="P105" t="str">
        <f t="shared" si="3"/>
        <v/>
      </c>
      <c r="Q105" t="str">
        <f t="shared" si="4"/>
        <v/>
      </c>
      <c r="R105" t="str">
        <f t="shared" si="5"/>
        <v/>
      </c>
    </row>
    <row r="106" spans="1:18">
      <c r="A106" s="1">
        <v>105</v>
      </c>
      <c r="B106" s="11" t="str">
        <f>'様式Ⅰ(女子)'!H326</f>
        <v>000000000</v>
      </c>
      <c r="C106" s="11" t="str">
        <f>CONCATENATE('様式Ⅰ(女子)'!D326," (",'様式Ⅰ(女子)'!F326,")")</f>
        <v xml:space="preserve"> ()</v>
      </c>
      <c r="D106" s="11" t="str">
        <f>'様式Ⅰ(女子)'!E326</f>
        <v/>
      </c>
      <c r="E106" s="11">
        <v>2</v>
      </c>
      <c r="F106" s="11">
        <f>基本情報登録!$D$8</f>
        <v>0</v>
      </c>
      <c r="G106" s="11" t="str">
        <f>基本情報登録!$D$10</f>
        <v/>
      </c>
      <c r="H106" s="11" t="e">
        <f>'様式Ⅰ(女子)'!G326</f>
        <v>#N/A</v>
      </c>
      <c r="I106" s="11">
        <f>'様式Ⅰ(女子)'!C326</f>
        <v>0</v>
      </c>
      <c r="J106" s="11">
        <f>'様式Ⅰ(女子)'!J326</f>
        <v>0</v>
      </c>
      <c r="K106" s="11" t="str">
        <f>'様式Ⅰ(女子)'!N326</f>
        <v/>
      </c>
      <c r="L106" s="11">
        <f>'様式Ⅰ(女子)'!J327</f>
        <v>0</v>
      </c>
      <c r="M106" s="11" t="str">
        <f>'様式Ⅰ(女子)'!N327</f>
        <v/>
      </c>
      <c r="N106" s="11">
        <f>'様式Ⅰ(女子)'!J328</f>
        <v>0</v>
      </c>
      <c r="O106" s="11" t="str">
        <f>'様式Ⅰ(女子)'!N328</f>
        <v/>
      </c>
      <c r="P106" t="str">
        <f t="shared" si="3"/>
        <v/>
      </c>
      <c r="Q106" t="str">
        <f t="shared" si="4"/>
        <v/>
      </c>
      <c r="R106" t="str">
        <f t="shared" si="5"/>
        <v/>
      </c>
    </row>
    <row r="107" spans="1:18">
      <c r="A107" s="1">
        <v>106</v>
      </c>
      <c r="B107" s="11" t="str">
        <f>'様式Ⅰ(女子)'!H329</f>
        <v>000000000</v>
      </c>
      <c r="C107" s="11" t="str">
        <f>CONCATENATE('様式Ⅰ(女子)'!D329," (",'様式Ⅰ(女子)'!F329,")")</f>
        <v xml:space="preserve"> ()</v>
      </c>
      <c r="D107" s="11" t="str">
        <f>'様式Ⅰ(女子)'!E329</f>
        <v/>
      </c>
      <c r="E107" s="11">
        <v>2</v>
      </c>
      <c r="F107" s="11">
        <f>基本情報登録!$D$8</f>
        <v>0</v>
      </c>
      <c r="G107" s="11" t="str">
        <f>基本情報登録!$D$10</f>
        <v/>
      </c>
      <c r="H107" s="11" t="e">
        <f>'様式Ⅰ(女子)'!G329</f>
        <v>#N/A</v>
      </c>
      <c r="I107" s="11">
        <f>'様式Ⅰ(女子)'!C329</f>
        <v>0</v>
      </c>
      <c r="J107" s="11">
        <f>'様式Ⅰ(女子)'!J329</f>
        <v>0</v>
      </c>
      <c r="K107" s="11" t="str">
        <f>'様式Ⅰ(女子)'!N329</f>
        <v/>
      </c>
      <c r="L107" s="11">
        <f>'様式Ⅰ(女子)'!J330</f>
        <v>0</v>
      </c>
      <c r="M107" s="11" t="str">
        <f>'様式Ⅰ(女子)'!N330</f>
        <v/>
      </c>
      <c r="N107" s="11">
        <f>'様式Ⅰ(女子)'!J331</f>
        <v>0</v>
      </c>
      <c r="O107" s="11" t="str">
        <f>'様式Ⅰ(女子)'!N331</f>
        <v/>
      </c>
      <c r="P107" t="str">
        <f t="shared" si="3"/>
        <v/>
      </c>
      <c r="Q107" t="str">
        <f t="shared" si="4"/>
        <v/>
      </c>
      <c r="R107" t="str">
        <f t="shared" si="5"/>
        <v/>
      </c>
    </row>
    <row r="108" spans="1:18">
      <c r="A108" s="1">
        <v>107</v>
      </c>
      <c r="B108" s="11" t="str">
        <f>'様式Ⅰ(女子)'!H332</f>
        <v>000000000</v>
      </c>
      <c r="C108" s="11" t="str">
        <f>CONCATENATE('様式Ⅰ(女子)'!D332," (",'様式Ⅰ(女子)'!F332,")")</f>
        <v xml:space="preserve"> ()</v>
      </c>
      <c r="D108" s="11" t="str">
        <f>'様式Ⅰ(女子)'!E332</f>
        <v/>
      </c>
      <c r="E108" s="11">
        <v>2</v>
      </c>
      <c r="F108" s="11">
        <f>基本情報登録!$D$8</f>
        <v>0</v>
      </c>
      <c r="G108" s="11" t="str">
        <f>基本情報登録!$D$10</f>
        <v/>
      </c>
      <c r="H108" s="11" t="e">
        <f>'様式Ⅰ(女子)'!G332</f>
        <v>#N/A</v>
      </c>
      <c r="I108" s="11">
        <f>'様式Ⅰ(女子)'!C332</f>
        <v>0</v>
      </c>
      <c r="J108" s="11">
        <f>'様式Ⅰ(女子)'!J332</f>
        <v>0</v>
      </c>
      <c r="K108" s="11" t="str">
        <f>'様式Ⅰ(女子)'!N332</f>
        <v/>
      </c>
      <c r="L108" s="11">
        <f>'様式Ⅰ(女子)'!J333</f>
        <v>0</v>
      </c>
      <c r="M108" s="11" t="str">
        <f>'様式Ⅰ(女子)'!N333</f>
        <v/>
      </c>
      <c r="N108" s="11">
        <f>'様式Ⅰ(女子)'!J334</f>
        <v>0</v>
      </c>
      <c r="O108" s="11" t="str">
        <f>'様式Ⅰ(女子)'!N334</f>
        <v/>
      </c>
      <c r="P108" t="str">
        <f t="shared" si="3"/>
        <v/>
      </c>
      <c r="Q108" t="str">
        <f t="shared" si="4"/>
        <v/>
      </c>
      <c r="R108" t="str">
        <f t="shared" si="5"/>
        <v/>
      </c>
    </row>
    <row r="109" spans="1:18">
      <c r="A109" s="1">
        <v>108</v>
      </c>
      <c r="B109" s="11" t="str">
        <f>'様式Ⅰ(女子)'!H335</f>
        <v>000000000</v>
      </c>
      <c r="C109" s="11" t="str">
        <f>CONCATENATE('様式Ⅰ(女子)'!D335," (",'様式Ⅰ(女子)'!F335,")")</f>
        <v xml:space="preserve"> ()</v>
      </c>
      <c r="D109" s="11" t="str">
        <f>'様式Ⅰ(女子)'!E335</f>
        <v/>
      </c>
      <c r="E109" s="11">
        <v>2</v>
      </c>
      <c r="F109" s="11">
        <f>基本情報登録!$D$8</f>
        <v>0</v>
      </c>
      <c r="G109" s="11" t="str">
        <f>基本情報登録!$D$10</f>
        <v/>
      </c>
      <c r="H109" s="11" t="e">
        <f>'様式Ⅰ(女子)'!G335</f>
        <v>#N/A</v>
      </c>
      <c r="I109" s="11">
        <f>'様式Ⅰ(女子)'!C335</f>
        <v>0</v>
      </c>
      <c r="J109" s="11">
        <f>'様式Ⅰ(女子)'!J335</f>
        <v>0</v>
      </c>
      <c r="K109" s="11" t="str">
        <f>'様式Ⅰ(女子)'!N335</f>
        <v/>
      </c>
      <c r="L109" s="11">
        <f>'様式Ⅰ(女子)'!J336</f>
        <v>0</v>
      </c>
      <c r="M109" s="11" t="str">
        <f>'様式Ⅰ(女子)'!N336</f>
        <v/>
      </c>
      <c r="N109" s="11">
        <f>'様式Ⅰ(女子)'!J337</f>
        <v>0</v>
      </c>
      <c r="O109" s="11" t="str">
        <f>'様式Ⅰ(女子)'!N337</f>
        <v/>
      </c>
      <c r="P109" t="str">
        <f t="shared" si="3"/>
        <v/>
      </c>
      <c r="Q109" t="str">
        <f t="shared" si="4"/>
        <v/>
      </c>
      <c r="R109" t="str">
        <f t="shared" si="5"/>
        <v/>
      </c>
    </row>
    <row r="110" spans="1:18">
      <c r="A110" s="1">
        <v>109</v>
      </c>
      <c r="B110" s="11" t="str">
        <f>'様式Ⅰ(女子)'!H338</f>
        <v>000000000</v>
      </c>
      <c r="C110" s="11" t="str">
        <f>CONCATENATE('様式Ⅰ(女子)'!D338," (",'様式Ⅰ(女子)'!F338,")")</f>
        <v xml:space="preserve"> ()</v>
      </c>
      <c r="D110" s="11" t="str">
        <f>'様式Ⅰ(女子)'!E338</f>
        <v/>
      </c>
      <c r="E110" s="11">
        <v>2</v>
      </c>
      <c r="F110" s="11">
        <f>基本情報登録!$D$8</f>
        <v>0</v>
      </c>
      <c r="G110" s="11" t="str">
        <f>基本情報登録!$D$10</f>
        <v/>
      </c>
      <c r="H110" s="11" t="e">
        <f>'様式Ⅰ(女子)'!G338</f>
        <v>#N/A</v>
      </c>
      <c r="I110" s="11">
        <f>'様式Ⅰ(女子)'!C338</f>
        <v>0</v>
      </c>
      <c r="J110" s="11">
        <f>'様式Ⅰ(女子)'!J338</f>
        <v>0</v>
      </c>
      <c r="K110" s="11" t="str">
        <f>'様式Ⅰ(女子)'!N338</f>
        <v/>
      </c>
      <c r="L110" s="11">
        <f>'様式Ⅰ(女子)'!J339</f>
        <v>0</v>
      </c>
      <c r="M110" s="11" t="str">
        <f>'様式Ⅰ(女子)'!N339</f>
        <v/>
      </c>
      <c r="N110" s="11">
        <f>'様式Ⅰ(女子)'!J340</f>
        <v>0</v>
      </c>
      <c r="O110" s="11" t="str">
        <f>'様式Ⅰ(女子)'!N340</f>
        <v/>
      </c>
      <c r="P110" t="str">
        <f t="shared" si="3"/>
        <v/>
      </c>
      <c r="Q110" t="str">
        <f t="shared" si="4"/>
        <v/>
      </c>
      <c r="R110" t="str">
        <f t="shared" si="5"/>
        <v/>
      </c>
    </row>
    <row r="111" spans="1:18">
      <c r="A111" s="1">
        <v>110</v>
      </c>
      <c r="B111" s="11" t="str">
        <f>'様式Ⅰ(女子)'!H341</f>
        <v>000000000</v>
      </c>
      <c r="C111" s="11" t="str">
        <f>CONCATENATE('様式Ⅰ(女子)'!D341," (",'様式Ⅰ(女子)'!F341,")")</f>
        <v xml:space="preserve"> ()</v>
      </c>
      <c r="D111" s="11" t="str">
        <f>'様式Ⅰ(女子)'!E341</f>
        <v/>
      </c>
      <c r="E111" s="11">
        <v>2</v>
      </c>
      <c r="F111" s="11">
        <f>基本情報登録!$D$8</f>
        <v>0</v>
      </c>
      <c r="G111" s="11" t="str">
        <f>基本情報登録!$D$10</f>
        <v/>
      </c>
      <c r="H111" s="11" t="e">
        <f>'様式Ⅰ(女子)'!G341</f>
        <v>#N/A</v>
      </c>
      <c r="I111" s="11">
        <f>'様式Ⅰ(女子)'!C341</f>
        <v>0</v>
      </c>
      <c r="J111" s="11">
        <f>'様式Ⅰ(女子)'!J341</f>
        <v>0</v>
      </c>
      <c r="K111" s="11" t="str">
        <f>'様式Ⅰ(女子)'!N341</f>
        <v/>
      </c>
      <c r="L111" s="11">
        <f>'様式Ⅰ(女子)'!J342</f>
        <v>0</v>
      </c>
      <c r="M111" s="11" t="str">
        <f>'様式Ⅰ(女子)'!N342</f>
        <v/>
      </c>
      <c r="N111" s="11">
        <f>'様式Ⅰ(女子)'!J343</f>
        <v>0</v>
      </c>
      <c r="O111" s="11" t="str">
        <f>'様式Ⅰ(女子)'!N343</f>
        <v/>
      </c>
      <c r="P111" t="str">
        <f t="shared" si="3"/>
        <v/>
      </c>
      <c r="Q111" t="str">
        <f t="shared" si="4"/>
        <v/>
      </c>
      <c r="R111" t="str">
        <f t="shared" si="5"/>
        <v/>
      </c>
    </row>
    <row r="112" spans="1:18">
      <c r="A112" s="1">
        <v>111</v>
      </c>
      <c r="B112" s="11" t="str">
        <f>'様式Ⅰ(女子)'!H344</f>
        <v>000000000</v>
      </c>
      <c r="C112" s="11" t="str">
        <f>CONCATENATE('様式Ⅰ(女子)'!D344," (",'様式Ⅰ(女子)'!F344,")")</f>
        <v xml:space="preserve"> ()</v>
      </c>
      <c r="D112" s="11" t="str">
        <f>'様式Ⅰ(女子)'!E344</f>
        <v/>
      </c>
      <c r="E112" s="11">
        <v>2</v>
      </c>
      <c r="F112" s="11">
        <f>基本情報登録!$D$8</f>
        <v>0</v>
      </c>
      <c r="G112" s="11" t="str">
        <f>基本情報登録!$D$10</f>
        <v/>
      </c>
      <c r="H112" s="11" t="e">
        <f>'様式Ⅰ(女子)'!G344</f>
        <v>#N/A</v>
      </c>
      <c r="I112" s="11">
        <f>'様式Ⅰ(女子)'!C344</f>
        <v>0</v>
      </c>
      <c r="J112" s="11">
        <f>'様式Ⅰ(女子)'!J344</f>
        <v>0</v>
      </c>
      <c r="K112" s="11" t="str">
        <f>'様式Ⅰ(女子)'!N344</f>
        <v/>
      </c>
      <c r="L112" s="11">
        <f>'様式Ⅰ(女子)'!J345</f>
        <v>0</v>
      </c>
      <c r="M112" s="11" t="str">
        <f>'様式Ⅰ(女子)'!N345</f>
        <v/>
      </c>
      <c r="N112" s="11">
        <f>'様式Ⅰ(女子)'!J346</f>
        <v>0</v>
      </c>
      <c r="O112" s="11" t="str">
        <f>'様式Ⅰ(女子)'!N346</f>
        <v/>
      </c>
      <c r="P112" t="str">
        <f t="shared" si="3"/>
        <v/>
      </c>
      <c r="Q112" t="str">
        <f t="shared" si="4"/>
        <v/>
      </c>
      <c r="R112" t="str">
        <f t="shared" si="5"/>
        <v/>
      </c>
    </row>
    <row r="113" spans="1:18">
      <c r="A113" s="1">
        <v>112</v>
      </c>
      <c r="B113" s="11" t="str">
        <f>'様式Ⅰ(女子)'!H347</f>
        <v>000000000</v>
      </c>
      <c r="C113" s="11" t="str">
        <f>CONCATENATE('様式Ⅰ(女子)'!D347," (",'様式Ⅰ(女子)'!F347,")")</f>
        <v xml:space="preserve"> ()</v>
      </c>
      <c r="D113" s="11" t="str">
        <f>'様式Ⅰ(女子)'!E347</f>
        <v/>
      </c>
      <c r="E113" s="11">
        <v>2</v>
      </c>
      <c r="F113" s="11">
        <f>基本情報登録!$D$8</f>
        <v>0</v>
      </c>
      <c r="G113" s="11" t="str">
        <f>基本情報登録!$D$10</f>
        <v/>
      </c>
      <c r="H113" s="11" t="e">
        <f>'様式Ⅰ(女子)'!G347</f>
        <v>#N/A</v>
      </c>
      <c r="I113" s="11">
        <f>'様式Ⅰ(女子)'!C347</f>
        <v>0</v>
      </c>
      <c r="J113" s="11">
        <f>'様式Ⅰ(女子)'!J347</f>
        <v>0</v>
      </c>
      <c r="K113" s="11" t="str">
        <f>'様式Ⅰ(女子)'!N347</f>
        <v/>
      </c>
      <c r="L113" s="11">
        <f>'様式Ⅰ(女子)'!J348</f>
        <v>0</v>
      </c>
      <c r="M113" s="11" t="str">
        <f>'様式Ⅰ(女子)'!N348</f>
        <v/>
      </c>
      <c r="N113" s="11">
        <f>'様式Ⅰ(女子)'!J349</f>
        <v>0</v>
      </c>
      <c r="O113" s="11" t="str">
        <f>'様式Ⅰ(女子)'!N349</f>
        <v/>
      </c>
      <c r="P113" t="str">
        <f t="shared" si="3"/>
        <v/>
      </c>
      <c r="Q113" t="str">
        <f t="shared" si="4"/>
        <v/>
      </c>
      <c r="R113" t="str">
        <f t="shared" si="5"/>
        <v/>
      </c>
    </row>
    <row r="114" spans="1:18">
      <c r="A114" s="1">
        <v>113</v>
      </c>
      <c r="B114" s="11" t="str">
        <f>'様式Ⅰ(女子)'!H350</f>
        <v>000000000</v>
      </c>
      <c r="C114" s="11" t="str">
        <f>CONCATENATE('様式Ⅰ(女子)'!D350," (",'様式Ⅰ(女子)'!F350,")")</f>
        <v xml:space="preserve"> ()</v>
      </c>
      <c r="D114" s="11" t="str">
        <f>'様式Ⅰ(女子)'!E350</f>
        <v/>
      </c>
      <c r="E114" s="11">
        <v>2</v>
      </c>
      <c r="F114" s="11">
        <f>基本情報登録!$D$8</f>
        <v>0</v>
      </c>
      <c r="G114" s="11" t="str">
        <f>基本情報登録!$D$10</f>
        <v/>
      </c>
      <c r="H114" s="11" t="e">
        <f>'様式Ⅰ(女子)'!G350</f>
        <v>#N/A</v>
      </c>
      <c r="I114" s="11">
        <f>'様式Ⅰ(女子)'!C350</f>
        <v>0</v>
      </c>
      <c r="J114" s="11">
        <f>'様式Ⅰ(女子)'!J350</f>
        <v>0</v>
      </c>
      <c r="K114" s="11" t="str">
        <f>'様式Ⅰ(女子)'!N350</f>
        <v/>
      </c>
      <c r="L114" s="11">
        <f>'様式Ⅰ(女子)'!J351</f>
        <v>0</v>
      </c>
      <c r="M114" s="11" t="str">
        <f>'様式Ⅰ(女子)'!N351</f>
        <v/>
      </c>
      <c r="N114" s="11">
        <f>'様式Ⅰ(女子)'!J352</f>
        <v>0</v>
      </c>
      <c r="O114" s="11" t="str">
        <f>'様式Ⅰ(女子)'!N352</f>
        <v/>
      </c>
      <c r="P114" t="str">
        <f t="shared" si="3"/>
        <v/>
      </c>
      <c r="Q114" t="str">
        <f t="shared" si="4"/>
        <v/>
      </c>
      <c r="R114" t="str">
        <f t="shared" si="5"/>
        <v/>
      </c>
    </row>
    <row r="115" spans="1:18">
      <c r="A115" s="1">
        <v>114</v>
      </c>
      <c r="B115" s="11" t="str">
        <f>'様式Ⅰ(女子)'!H353</f>
        <v>000000000</v>
      </c>
      <c r="C115" s="11" t="str">
        <f>CONCATENATE('様式Ⅰ(女子)'!D353," (",'様式Ⅰ(女子)'!F353,")")</f>
        <v xml:space="preserve"> ()</v>
      </c>
      <c r="D115" s="11" t="str">
        <f>'様式Ⅰ(女子)'!E353</f>
        <v/>
      </c>
      <c r="E115" s="11">
        <v>2</v>
      </c>
      <c r="F115" s="11">
        <f>基本情報登録!$D$8</f>
        <v>0</v>
      </c>
      <c r="G115" s="11" t="str">
        <f>基本情報登録!$D$10</f>
        <v/>
      </c>
      <c r="H115" s="11" t="e">
        <f>'様式Ⅰ(女子)'!G353</f>
        <v>#N/A</v>
      </c>
      <c r="I115" s="11">
        <f>'様式Ⅰ(女子)'!C353</f>
        <v>0</v>
      </c>
      <c r="J115" s="11">
        <f>'様式Ⅰ(女子)'!J353</f>
        <v>0</v>
      </c>
      <c r="K115" s="11" t="str">
        <f>'様式Ⅰ(女子)'!N353</f>
        <v/>
      </c>
      <c r="L115" s="11">
        <f>'様式Ⅰ(女子)'!J354</f>
        <v>0</v>
      </c>
      <c r="M115" s="11" t="str">
        <f>'様式Ⅰ(女子)'!N354</f>
        <v/>
      </c>
      <c r="N115" s="11">
        <f>'様式Ⅰ(女子)'!J355</f>
        <v>0</v>
      </c>
      <c r="O115" s="11" t="str">
        <f>'様式Ⅰ(女子)'!N355</f>
        <v/>
      </c>
      <c r="P115" t="str">
        <f t="shared" si="3"/>
        <v/>
      </c>
      <c r="Q115" t="str">
        <f t="shared" si="4"/>
        <v/>
      </c>
      <c r="R115" t="str">
        <f t="shared" si="5"/>
        <v/>
      </c>
    </row>
    <row r="116" spans="1:18">
      <c r="A116" s="1">
        <v>115</v>
      </c>
      <c r="B116" s="11" t="str">
        <f>'様式Ⅰ(女子)'!H356</f>
        <v>000000000</v>
      </c>
      <c r="C116" s="11" t="str">
        <f>CONCATENATE('様式Ⅰ(女子)'!D356," (",'様式Ⅰ(女子)'!F356,")")</f>
        <v xml:space="preserve"> ()</v>
      </c>
      <c r="D116" s="11" t="str">
        <f>'様式Ⅰ(女子)'!E356</f>
        <v/>
      </c>
      <c r="E116" s="11">
        <v>2</v>
      </c>
      <c r="F116" s="11">
        <f>基本情報登録!$D$8</f>
        <v>0</v>
      </c>
      <c r="G116" s="11" t="str">
        <f>基本情報登録!$D$10</f>
        <v/>
      </c>
      <c r="H116" s="11" t="e">
        <f>'様式Ⅰ(女子)'!G356</f>
        <v>#N/A</v>
      </c>
      <c r="I116" s="11">
        <f>'様式Ⅰ(女子)'!C356</f>
        <v>0</v>
      </c>
      <c r="J116" s="11">
        <f>'様式Ⅰ(女子)'!J356</f>
        <v>0</v>
      </c>
      <c r="K116" s="11" t="str">
        <f>'様式Ⅰ(女子)'!N356</f>
        <v/>
      </c>
      <c r="L116" s="11">
        <f>'様式Ⅰ(女子)'!J357</f>
        <v>0</v>
      </c>
      <c r="M116" s="11" t="str">
        <f>'様式Ⅰ(女子)'!N357</f>
        <v/>
      </c>
      <c r="N116" s="11">
        <f>'様式Ⅰ(女子)'!J358</f>
        <v>0</v>
      </c>
      <c r="O116" s="11" t="str">
        <f>'様式Ⅰ(女子)'!N358</f>
        <v/>
      </c>
      <c r="P116" t="str">
        <f t="shared" si="3"/>
        <v/>
      </c>
      <c r="Q116" t="str">
        <f t="shared" si="4"/>
        <v/>
      </c>
      <c r="R116" t="str">
        <f t="shared" si="5"/>
        <v/>
      </c>
    </row>
    <row r="117" spans="1:18">
      <c r="A117" s="1">
        <v>116</v>
      </c>
      <c r="B117" s="11" t="str">
        <f>'様式Ⅰ(女子)'!H359</f>
        <v>000000000</v>
      </c>
      <c r="C117" s="11" t="str">
        <f>CONCATENATE('様式Ⅰ(女子)'!D359," (",'様式Ⅰ(女子)'!F359,")")</f>
        <v xml:space="preserve"> ()</v>
      </c>
      <c r="D117" s="11" t="str">
        <f>'様式Ⅰ(女子)'!E359</f>
        <v/>
      </c>
      <c r="E117" s="11">
        <v>2</v>
      </c>
      <c r="F117" s="11">
        <f>基本情報登録!$D$8</f>
        <v>0</v>
      </c>
      <c r="G117" s="11" t="str">
        <f>基本情報登録!$D$10</f>
        <v/>
      </c>
      <c r="H117" s="11" t="e">
        <f>'様式Ⅰ(女子)'!G359</f>
        <v>#N/A</v>
      </c>
      <c r="I117" s="11">
        <f>'様式Ⅰ(女子)'!C359</f>
        <v>0</v>
      </c>
      <c r="J117" s="11">
        <f>'様式Ⅰ(女子)'!J359</f>
        <v>0</v>
      </c>
      <c r="K117" s="11" t="str">
        <f>'様式Ⅰ(女子)'!N359</f>
        <v/>
      </c>
      <c r="L117" s="11">
        <f>'様式Ⅰ(女子)'!J360</f>
        <v>0</v>
      </c>
      <c r="M117" s="11" t="str">
        <f>'様式Ⅰ(女子)'!N360</f>
        <v/>
      </c>
      <c r="N117" s="11">
        <f>'様式Ⅰ(女子)'!J361</f>
        <v>0</v>
      </c>
      <c r="O117" s="11" t="str">
        <f>'様式Ⅰ(女子)'!N361</f>
        <v/>
      </c>
      <c r="P117" t="str">
        <f t="shared" si="3"/>
        <v/>
      </c>
      <c r="Q117" t="str">
        <f t="shared" si="4"/>
        <v/>
      </c>
      <c r="R117" t="str">
        <f t="shared" si="5"/>
        <v/>
      </c>
    </row>
    <row r="118" spans="1:18">
      <c r="A118" s="1">
        <v>117</v>
      </c>
      <c r="B118" s="11" t="str">
        <f>'様式Ⅰ(女子)'!H362</f>
        <v>000000000</v>
      </c>
      <c r="C118" s="11" t="str">
        <f>CONCATENATE('様式Ⅰ(女子)'!D362," (",'様式Ⅰ(女子)'!F362,")")</f>
        <v xml:space="preserve"> ()</v>
      </c>
      <c r="D118" s="11" t="str">
        <f>'様式Ⅰ(女子)'!E362</f>
        <v/>
      </c>
      <c r="E118" s="11">
        <v>2</v>
      </c>
      <c r="F118" s="11">
        <f>基本情報登録!$D$8</f>
        <v>0</v>
      </c>
      <c r="G118" s="11" t="str">
        <f>基本情報登録!$D$10</f>
        <v/>
      </c>
      <c r="H118" s="11" t="e">
        <f>'様式Ⅰ(女子)'!G362</f>
        <v>#N/A</v>
      </c>
      <c r="I118" s="11">
        <f>'様式Ⅰ(女子)'!C362</f>
        <v>0</v>
      </c>
      <c r="J118" s="11">
        <f>'様式Ⅰ(女子)'!J362</f>
        <v>0</v>
      </c>
      <c r="K118" s="11" t="str">
        <f>'様式Ⅰ(女子)'!N362</f>
        <v/>
      </c>
      <c r="L118" s="11">
        <f>'様式Ⅰ(女子)'!J363</f>
        <v>0</v>
      </c>
      <c r="M118" s="11" t="str">
        <f>'様式Ⅰ(女子)'!N363</f>
        <v/>
      </c>
      <c r="N118" s="11">
        <f>'様式Ⅰ(女子)'!J364</f>
        <v>0</v>
      </c>
      <c r="O118" s="11" t="str">
        <f>'様式Ⅰ(女子)'!N364</f>
        <v/>
      </c>
      <c r="P118" t="str">
        <f t="shared" si="3"/>
        <v/>
      </c>
      <c r="Q118" t="str">
        <f t="shared" si="4"/>
        <v/>
      </c>
      <c r="R118" t="str">
        <f t="shared" si="5"/>
        <v/>
      </c>
    </row>
    <row r="119" spans="1:18">
      <c r="A119" s="1">
        <v>118</v>
      </c>
      <c r="B119" s="11" t="str">
        <f>'様式Ⅰ(女子)'!H365</f>
        <v>000000000</v>
      </c>
      <c r="C119" s="11" t="str">
        <f>CONCATENATE('様式Ⅰ(女子)'!D365," (",'様式Ⅰ(女子)'!F365,")")</f>
        <v xml:space="preserve"> ()</v>
      </c>
      <c r="D119" s="11" t="str">
        <f>'様式Ⅰ(女子)'!E365</f>
        <v/>
      </c>
      <c r="E119" s="11">
        <v>2</v>
      </c>
      <c r="F119" s="11">
        <f>基本情報登録!$D$8</f>
        <v>0</v>
      </c>
      <c r="G119" s="11" t="str">
        <f>基本情報登録!$D$10</f>
        <v/>
      </c>
      <c r="H119" s="11" t="e">
        <f>'様式Ⅰ(女子)'!G365</f>
        <v>#N/A</v>
      </c>
      <c r="I119" s="11">
        <f>'様式Ⅰ(女子)'!C365</f>
        <v>0</v>
      </c>
      <c r="J119" s="11">
        <f>'様式Ⅰ(女子)'!J365</f>
        <v>0</v>
      </c>
      <c r="K119" s="11" t="str">
        <f>'様式Ⅰ(女子)'!N365</f>
        <v/>
      </c>
      <c r="L119" s="11">
        <f>'様式Ⅰ(女子)'!J366</f>
        <v>0</v>
      </c>
      <c r="M119" s="11" t="str">
        <f>'様式Ⅰ(女子)'!N366</f>
        <v/>
      </c>
      <c r="N119" s="11">
        <f>'様式Ⅰ(女子)'!J367</f>
        <v>0</v>
      </c>
      <c r="O119" s="11" t="str">
        <f>'様式Ⅰ(女子)'!N367</f>
        <v/>
      </c>
      <c r="P119" t="str">
        <f t="shared" si="3"/>
        <v/>
      </c>
      <c r="Q119" t="str">
        <f t="shared" si="4"/>
        <v/>
      </c>
      <c r="R119" t="str">
        <f t="shared" si="5"/>
        <v/>
      </c>
    </row>
    <row r="120" spans="1:18">
      <c r="A120" s="1">
        <v>119</v>
      </c>
      <c r="B120" s="11" t="str">
        <f>'様式Ⅰ(女子)'!H368</f>
        <v>000000000</v>
      </c>
      <c r="C120" s="11" t="str">
        <f>CONCATENATE('様式Ⅰ(女子)'!D368," (",'様式Ⅰ(女子)'!F368,")")</f>
        <v xml:space="preserve"> ()</v>
      </c>
      <c r="D120" s="11" t="str">
        <f>'様式Ⅰ(女子)'!E368</f>
        <v/>
      </c>
      <c r="E120" s="11">
        <v>2</v>
      </c>
      <c r="F120" s="11">
        <f>基本情報登録!$D$8</f>
        <v>0</v>
      </c>
      <c r="G120" s="11" t="str">
        <f>基本情報登録!$D$10</f>
        <v/>
      </c>
      <c r="H120" s="11" t="e">
        <f>'様式Ⅰ(女子)'!G368</f>
        <v>#N/A</v>
      </c>
      <c r="I120" s="11">
        <f>'様式Ⅰ(女子)'!C368</f>
        <v>0</v>
      </c>
      <c r="J120" s="11">
        <f>'様式Ⅰ(女子)'!J368</f>
        <v>0</v>
      </c>
      <c r="K120" s="11" t="str">
        <f>'様式Ⅰ(女子)'!N368</f>
        <v/>
      </c>
      <c r="L120" s="11">
        <f>'様式Ⅰ(女子)'!J369</f>
        <v>0</v>
      </c>
      <c r="M120" s="11" t="str">
        <f>'様式Ⅰ(女子)'!N369</f>
        <v/>
      </c>
      <c r="N120" s="11">
        <f>'様式Ⅰ(女子)'!J370</f>
        <v>0</v>
      </c>
      <c r="O120" s="11" t="str">
        <f>'様式Ⅰ(女子)'!N370</f>
        <v/>
      </c>
      <c r="P120" t="str">
        <f t="shared" si="3"/>
        <v/>
      </c>
      <c r="Q120" t="str">
        <f t="shared" si="4"/>
        <v/>
      </c>
      <c r="R120" t="str">
        <f t="shared" si="5"/>
        <v/>
      </c>
    </row>
    <row r="121" spans="1:18">
      <c r="A121" s="1">
        <v>120</v>
      </c>
      <c r="B121" s="11" t="str">
        <f>'様式Ⅰ(女子)'!H371</f>
        <v>000000000</v>
      </c>
      <c r="C121" s="11" t="str">
        <f>CONCATENATE('様式Ⅰ(女子)'!D371," (",'様式Ⅰ(女子)'!F371,")")</f>
        <v xml:space="preserve"> ()</v>
      </c>
      <c r="D121" s="11" t="str">
        <f>'様式Ⅰ(女子)'!E371</f>
        <v/>
      </c>
      <c r="E121" s="11">
        <v>2</v>
      </c>
      <c r="F121" s="11">
        <f>基本情報登録!$D$8</f>
        <v>0</v>
      </c>
      <c r="G121" s="11" t="str">
        <f>基本情報登録!$D$10</f>
        <v/>
      </c>
      <c r="H121" s="11" t="e">
        <f>'様式Ⅰ(女子)'!G371</f>
        <v>#N/A</v>
      </c>
      <c r="I121" s="11">
        <f>'様式Ⅰ(女子)'!C371</f>
        <v>0</v>
      </c>
      <c r="J121" s="11">
        <f>'様式Ⅰ(女子)'!J371</f>
        <v>0</v>
      </c>
      <c r="K121" s="11" t="str">
        <f>'様式Ⅰ(女子)'!N371</f>
        <v/>
      </c>
      <c r="L121" s="11">
        <f>'様式Ⅰ(女子)'!J372</f>
        <v>0</v>
      </c>
      <c r="M121" s="11" t="str">
        <f>'様式Ⅰ(女子)'!N372</f>
        <v/>
      </c>
      <c r="N121" s="11">
        <f>'様式Ⅰ(女子)'!J373</f>
        <v>0</v>
      </c>
      <c r="O121" s="11" t="str">
        <f>'様式Ⅰ(女子)'!N373</f>
        <v/>
      </c>
      <c r="P121" t="str">
        <f t="shared" si="3"/>
        <v/>
      </c>
      <c r="Q121" t="str">
        <f t="shared" si="4"/>
        <v/>
      </c>
      <c r="R121" t="str">
        <f t="shared" si="5"/>
        <v/>
      </c>
    </row>
    <row r="122" spans="1:18">
      <c r="A122" s="1">
        <v>121</v>
      </c>
      <c r="B122" s="11" t="str">
        <f>'様式Ⅰ(女子)'!H374</f>
        <v>000000000</v>
      </c>
      <c r="C122" s="11" t="str">
        <f>CONCATENATE('様式Ⅰ(女子)'!D374," (",'様式Ⅰ(女子)'!F374,")")</f>
        <v xml:space="preserve"> ()</v>
      </c>
      <c r="D122" s="11" t="str">
        <f>'様式Ⅰ(女子)'!E374</f>
        <v/>
      </c>
      <c r="E122" s="11">
        <v>2</v>
      </c>
      <c r="F122" s="11">
        <f>基本情報登録!$D$8</f>
        <v>0</v>
      </c>
      <c r="G122" s="11" t="str">
        <f>基本情報登録!$D$10</f>
        <v/>
      </c>
      <c r="H122" s="11" t="e">
        <f>'様式Ⅰ(女子)'!G374</f>
        <v>#N/A</v>
      </c>
      <c r="I122" s="11">
        <f>'様式Ⅰ(女子)'!C374</f>
        <v>0</v>
      </c>
      <c r="J122" s="11">
        <f>'様式Ⅰ(女子)'!J374</f>
        <v>0</v>
      </c>
      <c r="K122" s="11" t="str">
        <f>'様式Ⅰ(女子)'!N374</f>
        <v/>
      </c>
      <c r="L122" s="11">
        <f>'様式Ⅰ(女子)'!J375</f>
        <v>0</v>
      </c>
      <c r="M122" s="11" t="str">
        <f>'様式Ⅰ(女子)'!N375</f>
        <v/>
      </c>
      <c r="N122" s="11">
        <f>'様式Ⅰ(女子)'!J376</f>
        <v>0</v>
      </c>
      <c r="O122" s="11" t="str">
        <f>'様式Ⅰ(女子)'!N376</f>
        <v/>
      </c>
      <c r="P122" t="str">
        <f t="shared" si="3"/>
        <v/>
      </c>
      <c r="Q122" t="str">
        <f t="shared" si="4"/>
        <v/>
      </c>
      <c r="R122" t="str">
        <f t="shared" si="5"/>
        <v/>
      </c>
    </row>
    <row r="123" spans="1:18">
      <c r="A123" s="1">
        <v>122</v>
      </c>
      <c r="B123" s="11" t="str">
        <f>'様式Ⅰ(女子)'!H377</f>
        <v>000000000</v>
      </c>
      <c r="C123" s="11" t="str">
        <f>CONCATENATE('様式Ⅰ(女子)'!D377," (",'様式Ⅰ(女子)'!F377,")")</f>
        <v xml:space="preserve"> ()</v>
      </c>
      <c r="D123" s="11" t="str">
        <f>'様式Ⅰ(女子)'!E377</f>
        <v/>
      </c>
      <c r="E123" s="11">
        <v>2</v>
      </c>
      <c r="F123" s="11">
        <f>基本情報登録!$D$8</f>
        <v>0</v>
      </c>
      <c r="G123" s="11" t="str">
        <f>基本情報登録!$D$10</f>
        <v/>
      </c>
      <c r="H123" s="11" t="e">
        <f>'様式Ⅰ(女子)'!G377</f>
        <v>#N/A</v>
      </c>
      <c r="I123" s="11">
        <f>'様式Ⅰ(女子)'!C377</f>
        <v>0</v>
      </c>
      <c r="J123" s="11">
        <f>'様式Ⅰ(女子)'!J377</f>
        <v>0</v>
      </c>
      <c r="K123" s="11" t="str">
        <f>'様式Ⅰ(女子)'!N377</f>
        <v/>
      </c>
      <c r="L123" s="11">
        <f>'様式Ⅰ(女子)'!J378</f>
        <v>0</v>
      </c>
      <c r="M123" s="11" t="str">
        <f>'様式Ⅰ(女子)'!N378</f>
        <v/>
      </c>
      <c r="N123" s="11">
        <f>'様式Ⅰ(女子)'!J379</f>
        <v>0</v>
      </c>
      <c r="O123" s="11" t="str">
        <f>'様式Ⅰ(女子)'!N379</f>
        <v/>
      </c>
      <c r="P123" t="str">
        <f t="shared" si="3"/>
        <v/>
      </c>
      <c r="Q123" t="str">
        <f t="shared" si="4"/>
        <v/>
      </c>
      <c r="R123" t="str">
        <f t="shared" si="5"/>
        <v/>
      </c>
    </row>
    <row r="124" spans="1:18">
      <c r="A124" s="1">
        <v>123</v>
      </c>
      <c r="B124" s="11" t="str">
        <f>'様式Ⅰ(女子)'!H380</f>
        <v>000000000</v>
      </c>
      <c r="C124" s="11" t="str">
        <f>CONCATENATE('様式Ⅰ(女子)'!D380," (",'様式Ⅰ(女子)'!F380,")")</f>
        <v xml:space="preserve"> ()</v>
      </c>
      <c r="D124" s="11" t="str">
        <f>'様式Ⅰ(女子)'!E380</f>
        <v/>
      </c>
      <c r="E124" s="11">
        <v>2</v>
      </c>
      <c r="F124" s="11">
        <f>基本情報登録!$D$8</f>
        <v>0</v>
      </c>
      <c r="G124" s="11" t="str">
        <f>基本情報登録!$D$10</f>
        <v/>
      </c>
      <c r="H124" s="11" t="e">
        <f>'様式Ⅰ(女子)'!G380</f>
        <v>#N/A</v>
      </c>
      <c r="I124" s="11">
        <f>'様式Ⅰ(女子)'!C380</f>
        <v>0</v>
      </c>
      <c r="J124" s="11">
        <f>'様式Ⅰ(女子)'!J380</f>
        <v>0</v>
      </c>
      <c r="K124" s="11" t="str">
        <f>'様式Ⅰ(女子)'!N380</f>
        <v/>
      </c>
      <c r="L124" s="11">
        <f>'様式Ⅰ(女子)'!J381</f>
        <v>0</v>
      </c>
      <c r="M124" s="11" t="str">
        <f>'様式Ⅰ(女子)'!N381</f>
        <v/>
      </c>
      <c r="N124" s="11">
        <f>'様式Ⅰ(女子)'!J382</f>
        <v>0</v>
      </c>
      <c r="O124" s="11" t="str">
        <f>'様式Ⅰ(女子)'!N382</f>
        <v/>
      </c>
      <c r="P124" t="str">
        <f t="shared" si="3"/>
        <v/>
      </c>
      <c r="Q124" t="str">
        <f t="shared" si="4"/>
        <v/>
      </c>
      <c r="R124" t="str">
        <f t="shared" si="5"/>
        <v/>
      </c>
    </row>
    <row r="125" spans="1:18">
      <c r="A125" s="1">
        <v>124</v>
      </c>
      <c r="B125" s="11" t="str">
        <f>'様式Ⅰ(女子)'!H383</f>
        <v>000000000</v>
      </c>
      <c r="C125" s="11" t="str">
        <f>CONCATENATE('様式Ⅰ(女子)'!D383," (",'様式Ⅰ(女子)'!F383,")")</f>
        <v xml:space="preserve"> ()</v>
      </c>
      <c r="D125" s="11" t="str">
        <f>'様式Ⅰ(女子)'!E383</f>
        <v/>
      </c>
      <c r="E125" s="11">
        <v>2</v>
      </c>
      <c r="F125" s="11">
        <f>基本情報登録!$D$8</f>
        <v>0</v>
      </c>
      <c r="G125" s="11" t="str">
        <f>基本情報登録!$D$10</f>
        <v/>
      </c>
      <c r="H125" s="11" t="e">
        <f>'様式Ⅰ(女子)'!G383</f>
        <v>#N/A</v>
      </c>
      <c r="I125" s="11">
        <f>'様式Ⅰ(女子)'!C383</f>
        <v>0</v>
      </c>
      <c r="J125" s="11">
        <f>'様式Ⅰ(女子)'!J383</f>
        <v>0</v>
      </c>
      <c r="K125" s="11" t="str">
        <f>'様式Ⅰ(女子)'!N383</f>
        <v/>
      </c>
      <c r="L125" s="11">
        <f>'様式Ⅰ(女子)'!J384</f>
        <v>0</v>
      </c>
      <c r="M125" s="11" t="str">
        <f>'様式Ⅰ(女子)'!N384</f>
        <v/>
      </c>
      <c r="N125" s="11">
        <f>'様式Ⅰ(女子)'!J385</f>
        <v>0</v>
      </c>
      <c r="O125" s="11" t="str">
        <f>'様式Ⅰ(女子)'!N385</f>
        <v/>
      </c>
      <c r="P125" t="str">
        <f t="shared" si="3"/>
        <v/>
      </c>
      <c r="Q125" t="str">
        <f t="shared" si="4"/>
        <v/>
      </c>
      <c r="R125" t="str">
        <f t="shared" si="5"/>
        <v/>
      </c>
    </row>
    <row r="126" spans="1:18">
      <c r="A126" s="1">
        <v>125</v>
      </c>
      <c r="B126" s="11" t="str">
        <f>'様式Ⅰ(女子)'!H386</f>
        <v>000000000</v>
      </c>
      <c r="C126" s="11" t="str">
        <f>CONCATENATE('様式Ⅰ(女子)'!D386," (",'様式Ⅰ(女子)'!F386,")")</f>
        <v xml:space="preserve"> ()</v>
      </c>
      <c r="D126" s="11" t="str">
        <f>'様式Ⅰ(女子)'!E386</f>
        <v/>
      </c>
      <c r="E126" s="11">
        <v>2</v>
      </c>
      <c r="F126" s="11">
        <f>基本情報登録!$D$8</f>
        <v>0</v>
      </c>
      <c r="G126" s="11" t="str">
        <f>基本情報登録!$D$10</f>
        <v/>
      </c>
      <c r="H126" s="11" t="e">
        <f>'様式Ⅰ(女子)'!G386</f>
        <v>#N/A</v>
      </c>
      <c r="I126" s="11">
        <f>'様式Ⅰ(女子)'!C386</f>
        <v>0</v>
      </c>
      <c r="J126" s="11">
        <f>'様式Ⅰ(女子)'!J386</f>
        <v>0</v>
      </c>
      <c r="K126" s="11" t="str">
        <f>'様式Ⅰ(女子)'!N386</f>
        <v/>
      </c>
      <c r="L126" s="11">
        <f>'様式Ⅰ(女子)'!J387</f>
        <v>0</v>
      </c>
      <c r="M126" s="11" t="str">
        <f>'様式Ⅰ(女子)'!N387</f>
        <v/>
      </c>
      <c r="N126" s="11">
        <f>'様式Ⅰ(女子)'!J388</f>
        <v>0</v>
      </c>
      <c r="O126" s="11" t="str">
        <f>'様式Ⅰ(女子)'!N388</f>
        <v/>
      </c>
      <c r="P126" t="str">
        <f t="shared" si="3"/>
        <v/>
      </c>
      <c r="Q126" t="str">
        <f t="shared" si="4"/>
        <v/>
      </c>
      <c r="R126" t="str">
        <f t="shared" si="5"/>
        <v/>
      </c>
    </row>
    <row r="127" spans="1:18">
      <c r="A127" s="1">
        <v>126</v>
      </c>
      <c r="B127" s="11" t="str">
        <f>'様式Ⅰ(女子)'!H389</f>
        <v>000000000</v>
      </c>
      <c r="C127" s="11" t="str">
        <f>CONCATENATE('様式Ⅰ(女子)'!D389," (",'様式Ⅰ(女子)'!F389,")")</f>
        <v xml:space="preserve"> ()</v>
      </c>
      <c r="D127" s="11" t="str">
        <f>'様式Ⅰ(女子)'!E389</f>
        <v/>
      </c>
      <c r="E127" s="11">
        <v>2</v>
      </c>
      <c r="F127" s="11">
        <f>基本情報登録!$D$8</f>
        <v>0</v>
      </c>
      <c r="G127" s="11" t="str">
        <f>基本情報登録!$D$10</f>
        <v/>
      </c>
      <c r="H127" s="11" t="e">
        <f>'様式Ⅰ(女子)'!G389</f>
        <v>#N/A</v>
      </c>
      <c r="I127" s="11">
        <f>'様式Ⅰ(女子)'!C389</f>
        <v>0</v>
      </c>
      <c r="J127" s="11">
        <f>'様式Ⅰ(女子)'!J389</f>
        <v>0</v>
      </c>
      <c r="K127" s="11" t="str">
        <f>'様式Ⅰ(女子)'!N389</f>
        <v/>
      </c>
      <c r="L127" s="11">
        <f>'様式Ⅰ(女子)'!J390</f>
        <v>0</v>
      </c>
      <c r="M127" s="11" t="str">
        <f>'様式Ⅰ(女子)'!N390</f>
        <v/>
      </c>
      <c r="N127" s="11">
        <f>'様式Ⅰ(女子)'!J391</f>
        <v>0</v>
      </c>
      <c r="O127" s="11" t="str">
        <f>'様式Ⅰ(女子)'!N391</f>
        <v/>
      </c>
      <c r="P127" t="str">
        <f t="shared" si="3"/>
        <v/>
      </c>
      <c r="Q127" t="str">
        <f t="shared" si="4"/>
        <v/>
      </c>
      <c r="R127" t="str">
        <f t="shared" si="5"/>
        <v/>
      </c>
    </row>
    <row r="128" spans="1:18">
      <c r="A128" s="1">
        <v>127</v>
      </c>
      <c r="B128" s="11" t="str">
        <f>'様式Ⅰ(女子)'!H392</f>
        <v>000000000</v>
      </c>
      <c r="C128" s="11" t="str">
        <f>CONCATENATE('様式Ⅰ(女子)'!D392," (",'様式Ⅰ(女子)'!F392,")")</f>
        <v xml:space="preserve"> ()</v>
      </c>
      <c r="D128" s="11" t="str">
        <f>'様式Ⅰ(女子)'!E392</f>
        <v/>
      </c>
      <c r="E128" s="11">
        <v>2</v>
      </c>
      <c r="F128" s="11">
        <f>基本情報登録!$D$8</f>
        <v>0</v>
      </c>
      <c r="G128" s="11" t="str">
        <f>基本情報登録!$D$10</f>
        <v/>
      </c>
      <c r="H128" s="11" t="e">
        <f>'様式Ⅰ(女子)'!G392</f>
        <v>#N/A</v>
      </c>
      <c r="I128" s="11">
        <f>'様式Ⅰ(女子)'!C392</f>
        <v>0</v>
      </c>
      <c r="J128" s="11">
        <f>'様式Ⅰ(女子)'!J392</f>
        <v>0</v>
      </c>
      <c r="K128" s="11" t="str">
        <f>'様式Ⅰ(女子)'!N392</f>
        <v/>
      </c>
      <c r="L128" s="11">
        <f>'様式Ⅰ(女子)'!J393</f>
        <v>0</v>
      </c>
      <c r="M128" s="11" t="str">
        <f>'様式Ⅰ(女子)'!N393</f>
        <v/>
      </c>
      <c r="N128" s="11">
        <f>'様式Ⅰ(女子)'!J394</f>
        <v>0</v>
      </c>
      <c r="O128" s="11" t="str">
        <f>'様式Ⅰ(女子)'!N394</f>
        <v/>
      </c>
      <c r="P128" t="str">
        <f t="shared" si="3"/>
        <v/>
      </c>
      <c r="Q128" t="str">
        <f t="shared" si="4"/>
        <v/>
      </c>
      <c r="R128" t="str">
        <f t="shared" si="5"/>
        <v/>
      </c>
    </row>
    <row r="129" spans="1:18">
      <c r="A129" s="1">
        <v>128</v>
      </c>
      <c r="B129" s="11" t="str">
        <f>'様式Ⅰ(女子)'!H395</f>
        <v>000000000</v>
      </c>
      <c r="C129" s="11" t="str">
        <f>CONCATENATE('様式Ⅰ(女子)'!D395," (",'様式Ⅰ(女子)'!F395,")")</f>
        <v xml:space="preserve"> ()</v>
      </c>
      <c r="D129" s="11" t="str">
        <f>'様式Ⅰ(女子)'!E395</f>
        <v/>
      </c>
      <c r="E129" s="11">
        <v>2</v>
      </c>
      <c r="F129" s="11">
        <f>基本情報登録!$D$8</f>
        <v>0</v>
      </c>
      <c r="G129" s="11" t="str">
        <f>基本情報登録!$D$10</f>
        <v/>
      </c>
      <c r="H129" s="11" t="e">
        <f>'様式Ⅰ(女子)'!G395</f>
        <v>#N/A</v>
      </c>
      <c r="I129" s="11">
        <f>'様式Ⅰ(女子)'!C395</f>
        <v>0</v>
      </c>
      <c r="J129" s="11">
        <f>'様式Ⅰ(女子)'!J395</f>
        <v>0</v>
      </c>
      <c r="K129" s="11" t="str">
        <f>'様式Ⅰ(女子)'!N395</f>
        <v/>
      </c>
      <c r="L129" s="11">
        <f>'様式Ⅰ(女子)'!J396</f>
        <v>0</v>
      </c>
      <c r="M129" s="11" t="str">
        <f>'様式Ⅰ(女子)'!N396</f>
        <v/>
      </c>
      <c r="N129" s="11">
        <f>'様式Ⅰ(女子)'!J397</f>
        <v>0</v>
      </c>
      <c r="O129" s="11" t="str">
        <f>'様式Ⅰ(女子)'!N397</f>
        <v/>
      </c>
      <c r="P129" t="str">
        <f t="shared" si="3"/>
        <v/>
      </c>
      <c r="Q129" t="str">
        <f t="shared" si="4"/>
        <v/>
      </c>
      <c r="R129" t="str">
        <f t="shared" si="5"/>
        <v/>
      </c>
    </row>
    <row r="130" spans="1:18">
      <c r="A130" s="1">
        <v>129</v>
      </c>
      <c r="B130" s="11" t="str">
        <f>'様式Ⅰ(女子)'!H398</f>
        <v>000000000</v>
      </c>
      <c r="C130" s="11" t="str">
        <f>CONCATENATE('様式Ⅰ(女子)'!D398," (",'様式Ⅰ(女子)'!F398,")")</f>
        <v xml:space="preserve"> ()</v>
      </c>
      <c r="D130" s="11" t="str">
        <f>'様式Ⅰ(女子)'!E398</f>
        <v/>
      </c>
      <c r="E130" s="11">
        <v>2</v>
      </c>
      <c r="F130" s="11">
        <f>基本情報登録!$D$8</f>
        <v>0</v>
      </c>
      <c r="G130" s="11" t="str">
        <f>基本情報登録!$D$10</f>
        <v/>
      </c>
      <c r="H130" s="11" t="e">
        <f>'様式Ⅰ(女子)'!G398</f>
        <v>#N/A</v>
      </c>
      <c r="I130" s="11">
        <f>'様式Ⅰ(女子)'!C398</f>
        <v>0</v>
      </c>
      <c r="J130" s="11">
        <f>'様式Ⅰ(女子)'!J398</f>
        <v>0</v>
      </c>
      <c r="K130" s="11" t="str">
        <f>'様式Ⅰ(女子)'!N398</f>
        <v/>
      </c>
      <c r="L130" s="11">
        <f>'様式Ⅰ(女子)'!J399</f>
        <v>0</v>
      </c>
      <c r="M130" s="11" t="str">
        <f>'様式Ⅰ(女子)'!N399</f>
        <v/>
      </c>
      <c r="N130" s="11">
        <f>'様式Ⅰ(女子)'!J400</f>
        <v>0</v>
      </c>
      <c r="O130" s="11" t="str">
        <f>'様式Ⅰ(女子)'!N400</f>
        <v/>
      </c>
      <c r="P130" t="str">
        <f t="shared" si="3"/>
        <v/>
      </c>
      <c r="Q130" t="str">
        <f t="shared" si="4"/>
        <v/>
      </c>
      <c r="R130" t="str">
        <f t="shared" si="5"/>
        <v/>
      </c>
    </row>
    <row r="131" spans="1:18">
      <c r="A131" s="1">
        <v>130</v>
      </c>
      <c r="B131" s="11" t="str">
        <f>'様式Ⅰ(女子)'!H401</f>
        <v>000000000</v>
      </c>
      <c r="C131" s="11" t="str">
        <f>CONCATENATE('様式Ⅰ(女子)'!D401," (",'様式Ⅰ(女子)'!F401,")")</f>
        <v xml:space="preserve"> ()</v>
      </c>
      <c r="D131" s="11" t="str">
        <f>'様式Ⅰ(女子)'!E401</f>
        <v/>
      </c>
      <c r="E131" s="11">
        <v>2</v>
      </c>
      <c r="F131" s="11">
        <f>基本情報登録!$D$8</f>
        <v>0</v>
      </c>
      <c r="G131" s="11" t="str">
        <f>基本情報登録!$D$10</f>
        <v/>
      </c>
      <c r="H131" s="11" t="e">
        <f>'様式Ⅰ(女子)'!G401</f>
        <v>#N/A</v>
      </c>
      <c r="I131" s="11">
        <f>'様式Ⅰ(女子)'!C401</f>
        <v>0</v>
      </c>
      <c r="J131" s="11">
        <f>'様式Ⅰ(女子)'!J401</f>
        <v>0</v>
      </c>
      <c r="K131" s="11" t="str">
        <f>'様式Ⅰ(女子)'!N401</f>
        <v/>
      </c>
      <c r="L131" s="11">
        <f>'様式Ⅰ(女子)'!J402</f>
        <v>0</v>
      </c>
      <c r="M131" s="11" t="str">
        <f>'様式Ⅰ(女子)'!N402</f>
        <v/>
      </c>
      <c r="N131" s="11">
        <f>'様式Ⅰ(女子)'!J403</f>
        <v>0</v>
      </c>
      <c r="O131" s="11" t="str">
        <f>'様式Ⅰ(女子)'!N403</f>
        <v/>
      </c>
      <c r="P131" t="str">
        <f t="shared" ref="P131:P151" si="6">IF(COUNTIF(J131,"*OP*")&gt;0,"OPN","")</f>
        <v/>
      </c>
      <c r="Q131" t="str">
        <f t="shared" ref="Q131:Q151" si="7">IF(COUNTIF(L131,"*OP*")&gt;0,"OPN","")</f>
        <v/>
      </c>
      <c r="R131" t="str">
        <f t="shared" ref="R131:R151" si="8">IF(COUNTIF(N131,"*OP*")&gt;0,"OPN","")</f>
        <v/>
      </c>
    </row>
    <row r="132" spans="1:18">
      <c r="A132" s="1">
        <v>131</v>
      </c>
      <c r="B132" s="11" t="str">
        <f>'様式Ⅰ(女子)'!H404</f>
        <v>000000000</v>
      </c>
      <c r="C132" s="11" t="str">
        <f>CONCATENATE('様式Ⅰ(女子)'!D404," (",'様式Ⅰ(女子)'!F404,")")</f>
        <v xml:space="preserve"> ()</v>
      </c>
      <c r="D132" s="11" t="str">
        <f>'様式Ⅰ(女子)'!E404</f>
        <v/>
      </c>
      <c r="E132" s="11">
        <v>2</v>
      </c>
      <c r="F132" s="11">
        <f>基本情報登録!$D$8</f>
        <v>0</v>
      </c>
      <c r="G132" s="11" t="str">
        <f>基本情報登録!$D$10</f>
        <v/>
      </c>
      <c r="H132" s="11" t="e">
        <f>'様式Ⅰ(女子)'!G404</f>
        <v>#N/A</v>
      </c>
      <c r="I132" s="11">
        <f>'様式Ⅰ(女子)'!C404</f>
        <v>0</v>
      </c>
      <c r="J132" s="11">
        <f>'様式Ⅰ(女子)'!J404</f>
        <v>0</v>
      </c>
      <c r="K132" s="11" t="str">
        <f>'様式Ⅰ(女子)'!N404</f>
        <v/>
      </c>
      <c r="L132" s="11">
        <f>'様式Ⅰ(女子)'!J405</f>
        <v>0</v>
      </c>
      <c r="M132" s="11" t="str">
        <f>'様式Ⅰ(女子)'!N405</f>
        <v/>
      </c>
      <c r="N132" s="11">
        <f>'様式Ⅰ(女子)'!J406</f>
        <v>0</v>
      </c>
      <c r="O132" s="11" t="str">
        <f>'様式Ⅰ(女子)'!N406</f>
        <v/>
      </c>
      <c r="P132" t="str">
        <f t="shared" si="6"/>
        <v/>
      </c>
      <c r="Q132" t="str">
        <f t="shared" si="7"/>
        <v/>
      </c>
      <c r="R132" t="str">
        <f t="shared" si="8"/>
        <v/>
      </c>
    </row>
    <row r="133" spans="1:18">
      <c r="A133" s="1">
        <v>132</v>
      </c>
      <c r="B133" s="11" t="str">
        <f>'様式Ⅰ(女子)'!H407</f>
        <v>000000000</v>
      </c>
      <c r="C133" s="11" t="str">
        <f>CONCATENATE('様式Ⅰ(女子)'!D407," (",'様式Ⅰ(女子)'!F407,")")</f>
        <v xml:space="preserve"> ()</v>
      </c>
      <c r="D133" s="11" t="str">
        <f>'様式Ⅰ(女子)'!E407</f>
        <v/>
      </c>
      <c r="E133" s="11">
        <v>2</v>
      </c>
      <c r="F133" s="11">
        <f>基本情報登録!$D$8</f>
        <v>0</v>
      </c>
      <c r="G133" s="11" t="str">
        <f>基本情報登録!$D$10</f>
        <v/>
      </c>
      <c r="H133" s="11" t="e">
        <f>'様式Ⅰ(女子)'!G407</f>
        <v>#N/A</v>
      </c>
      <c r="I133" s="11">
        <f>'様式Ⅰ(女子)'!C407</f>
        <v>0</v>
      </c>
      <c r="J133" s="11">
        <f>'様式Ⅰ(女子)'!J407</f>
        <v>0</v>
      </c>
      <c r="K133" s="11" t="str">
        <f>'様式Ⅰ(女子)'!N407</f>
        <v/>
      </c>
      <c r="L133" s="11">
        <f>'様式Ⅰ(女子)'!J408</f>
        <v>0</v>
      </c>
      <c r="M133" s="11" t="str">
        <f>'様式Ⅰ(女子)'!N408</f>
        <v/>
      </c>
      <c r="N133" s="11">
        <f>'様式Ⅰ(女子)'!J409</f>
        <v>0</v>
      </c>
      <c r="O133" s="11" t="str">
        <f>'様式Ⅰ(女子)'!N409</f>
        <v/>
      </c>
      <c r="P133" t="str">
        <f t="shared" si="6"/>
        <v/>
      </c>
      <c r="Q133" t="str">
        <f t="shared" si="7"/>
        <v/>
      </c>
      <c r="R133" t="str">
        <f t="shared" si="8"/>
        <v/>
      </c>
    </row>
    <row r="134" spans="1:18">
      <c r="A134" s="1">
        <v>133</v>
      </c>
      <c r="B134" s="11" t="str">
        <f>'様式Ⅰ(女子)'!H410</f>
        <v>000000000</v>
      </c>
      <c r="C134" s="11" t="str">
        <f>CONCATENATE('様式Ⅰ(女子)'!D410," (",'様式Ⅰ(女子)'!F410,")")</f>
        <v xml:space="preserve"> ()</v>
      </c>
      <c r="D134" s="11" t="str">
        <f>'様式Ⅰ(女子)'!E410</f>
        <v/>
      </c>
      <c r="E134" s="11">
        <v>2</v>
      </c>
      <c r="F134" s="11">
        <f>基本情報登録!$D$8</f>
        <v>0</v>
      </c>
      <c r="G134" s="11" t="str">
        <f>基本情報登録!$D$10</f>
        <v/>
      </c>
      <c r="H134" s="11" t="e">
        <f>'様式Ⅰ(女子)'!G410</f>
        <v>#N/A</v>
      </c>
      <c r="I134" s="11">
        <f>'様式Ⅰ(女子)'!C410</f>
        <v>0</v>
      </c>
      <c r="J134" s="11">
        <f>'様式Ⅰ(女子)'!J410</f>
        <v>0</v>
      </c>
      <c r="K134" s="11" t="str">
        <f>'様式Ⅰ(女子)'!N410</f>
        <v/>
      </c>
      <c r="L134" s="11">
        <f>'様式Ⅰ(女子)'!J411</f>
        <v>0</v>
      </c>
      <c r="M134" s="11" t="str">
        <f>'様式Ⅰ(女子)'!N411</f>
        <v/>
      </c>
      <c r="N134" s="11">
        <f>'様式Ⅰ(女子)'!J412</f>
        <v>0</v>
      </c>
      <c r="O134" s="11" t="str">
        <f>'様式Ⅰ(女子)'!N412</f>
        <v/>
      </c>
      <c r="P134" t="str">
        <f t="shared" si="6"/>
        <v/>
      </c>
      <c r="Q134" t="str">
        <f t="shared" si="7"/>
        <v/>
      </c>
      <c r="R134" t="str">
        <f t="shared" si="8"/>
        <v/>
      </c>
    </row>
    <row r="135" spans="1:18">
      <c r="A135" s="1">
        <v>134</v>
      </c>
      <c r="B135" s="11" t="str">
        <f>'様式Ⅰ(女子)'!H413</f>
        <v>000000000</v>
      </c>
      <c r="C135" s="11" t="str">
        <f>CONCATENATE('様式Ⅰ(女子)'!D413," (",'様式Ⅰ(女子)'!F413,")")</f>
        <v xml:space="preserve"> ()</v>
      </c>
      <c r="D135" s="11" t="str">
        <f>'様式Ⅰ(女子)'!E413</f>
        <v/>
      </c>
      <c r="E135" s="11">
        <v>2</v>
      </c>
      <c r="F135" s="11">
        <f>基本情報登録!$D$8</f>
        <v>0</v>
      </c>
      <c r="G135" s="11" t="str">
        <f>基本情報登録!$D$10</f>
        <v/>
      </c>
      <c r="H135" s="11" t="e">
        <f>'様式Ⅰ(女子)'!G413</f>
        <v>#N/A</v>
      </c>
      <c r="I135" s="11">
        <f>'様式Ⅰ(女子)'!C413</f>
        <v>0</v>
      </c>
      <c r="J135" s="11">
        <f>'様式Ⅰ(女子)'!J413</f>
        <v>0</v>
      </c>
      <c r="K135" s="11" t="str">
        <f>'様式Ⅰ(女子)'!N413</f>
        <v/>
      </c>
      <c r="L135" s="11">
        <f>'様式Ⅰ(女子)'!J414</f>
        <v>0</v>
      </c>
      <c r="M135" s="11" t="str">
        <f>'様式Ⅰ(女子)'!N414</f>
        <v/>
      </c>
      <c r="N135" s="11">
        <f>'様式Ⅰ(女子)'!J415</f>
        <v>0</v>
      </c>
      <c r="O135" s="11" t="str">
        <f>'様式Ⅰ(女子)'!N415</f>
        <v/>
      </c>
      <c r="P135" t="str">
        <f t="shared" si="6"/>
        <v/>
      </c>
      <c r="Q135" t="str">
        <f t="shared" si="7"/>
        <v/>
      </c>
      <c r="R135" t="str">
        <f t="shared" si="8"/>
        <v/>
      </c>
    </row>
    <row r="136" spans="1:18">
      <c r="A136" s="1">
        <v>135</v>
      </c>
      <c r="B136" s="11" t="str">
        <f>'様式Ⅰ(女子)'!H416</f>
        <v>000000000</v>
      </c>
      <c r="C136" s="11" t="str">
        <f>CONCATENATE('様式Ⅰ(女子)'!D416," (",'様式Ⅰ(女子)'!F416,")")</f>
        <v xml:space="preserve"> ()</v>
      </c>
      <c r="D136" s="11" t="str">
        <f>'様式Ⅰ(女子)'!E416</f>
        <v/>
      </c>
      <c r="E136" s="11">
        <v>2</v>
      </c>
      <c r="F136" s="11">
        <f>基本情報登録!$D$8</f>
        <v>0</v>
      </c>
      <c r="G136" s="11" t="str">
        <f>基本情報登録!$D$10</f>
        <v/>
      </c>
      <c r="H136" s="11" t="e">
        <f>'様式Ⅰ(女子)'!G416</f>
        <v>#N/A</v>
      </c>
      <c r="I136" s="11">
        <f>'様式Ⅰ(女子)'!C416</f>
        <v>0</v>
      </c>
      <c r="J136" s="11">
        <f>'様式Ⅰ(女子)'!J416</f>
        <v>0</v>
      </c>
      <c r="K136" s="11" t="str">
        <f>'様式Ⅰ(女子)'!N416</f>
        <v/>
      </c>
      <c r="L136" s="11">
        <f>'様式Ⅰ(女子)'!J417</f>
        <v>0</v>
      </c>
      <c r="M136" s="11" t="str">
        <f>'様式Ⅰ(女子)'!N417</f>
        <v/>
      </c>
      <c r="N136" s="11">
        <f>'様式Ⅰ(女子)'!J418</f>
        <v>0</v>
      </c>
      <c r="O136" s="11" t="str">
        <f>'様式Ⅰ(女子)'!N418</f>
        <v/>
      </c>
      <c r="P136" t="str">
        <f t="shared" si="6"/>
        <v/>
      </c>
      <c r="Q136" t="str">
        <f t="shared" si="7"/>
        <v/>
      </c>
      <c r="R136" t="str">
        <f t="shared" si="8"/>
        <v/>
      </c>
    </row>
    <row r="137" spans="1:18">
      <c r="A137" s="1">
        <v>136</v>
      </c>
      <c r="B137" s="11" t="str">
        <f>'様式Ⅰ(女子)'!H419</f>
        <v>000000000</v>
      </c>
      <c r="C137" s="11" t="str">
        <f>CONCATENATE('様式Ⅰ(女子)'!D419," (",'様式Ⅰ(女子)'!F419,")")</f>
        <v xml:space="preserve"> ()</v>
      </c>
      <c r="D137" s="11" t="str">
        <f>'様式Ⅰ(女子)'!E419</f>
        <v/>
      </c>
      <c r="E137" s="11">
        <v>2</v>
      </c>
      <c r="F137" s="11">
        <f>基本情報登録!$D$8</f>
        <v>0</v>
      </c>
      <c r="G137" s="11" t="str">
        <f>基本情報登録!$D$10</f>
        <v/>
      </c>
      <c r="H137" s="11" t="e">
        <f>'様式Ⅰ(女子)'!G419</f>
        <v>#N/A</v>
      </c>
      <c r="I137" s="11">
        <f>'様式Ⅰ(女子)'!C419</f>
        <v>0</v>
      </c>
      <c r="J137" s="11">
        <f>'様式Ⅰ(女子)'!J419</f>
        <v>0</v>
      </c>
      <c r="K137" s="11" t="str">
        <f>'様式Ⅰ(女子)'!N419</f>
        <v/>
      </c>
      <c r="L137" s="11">
        <f>'様式Ⅰ(女子)'!J420</f>
        <v>0</v>
      </c>
      <c r="M137" s="11" t="str">
        <f>'様式Ⅰ(女子)'!N420</f>
        <v/>
      </c>
      <c r="N137" s="11">
        <f>'様式Ⅰ(女子)'!J421</f>
        <v>0</v>
      </c>
      <c r="O137" s="11" t="str">
        <f>'様式Ⅰ(女子)'!N421</f>
        <v/>
      </c>
      <c r="P137" t="str">
        <f t="shared" si="6"/>
        <v/>
      </c>
      <c r="Q137" t="str">
        <f t="shared" si="7"/>
        <v/>
      </c>
      <c r="R137" t="str">
        <f t="shared" si="8"/>
        <v/>
      </c>
    </row>
    <row r="138" spans="1:18">
      <c r="A138" s="1">
        <v>137</v>
      </c>
      <c r="B138" s="11" t="str">
        <f>'様式Ⅰ(女子)'!H422</f>
        <v>000000000</v>
      </c>
      <c r="C138" s="11" t="str">
        <f>CONCATENATE('様式Ⅰ(女子)'!D422," (",'様式Ⅰ(女子)'!F422,")")</f>
        <v xml:space="preserve"> ()</v>
      </c>
      <c r="D138" s="11" t="str">
        <f>'様式Ⅰ(女子)'!E422</f>
        <v/>
      </c>
      <c r="E138" s="11">
        <v>2</v>
      </c>
      <c r="F138" s="11">
        <f>基本情報登録!$D$8</f>
        <v>0</v>
      </c>
      <c r="G138" s="11" t="str">
        <f>基本情報登録!$D$10</f>
        <v/>
      </c>
      <c r="H138" s="11" t="e">
        <f>'様式Ⅰ(女子)'!G422</f>
        <v>#N/A</v>
      </c>
      <c r="I138" s="11">
        <f>'様式Ⅰ(女子)'!C422</f>
        <v>0</v>
      </c>
      <c r="J138" s="11">
        <f>'様式Ⅰ(女子)'!J422</f>
        <v>0</v>
      </c>
      <c r="K138" s="11" t="str">
        <f>'様式Ⅰ(女子)'!N422</f>
        <v/>
      </c>
      <c r="L138" s="11">
        <f>'様式Ⅰ(女子)'!J423</f>
        <v>0</v>
      </c>
      <c r="M138" s="11" t="str">
        <f>'様式Ⅰ(女子)'!N423</f>
        <v/>
      </c>
      <c r="N138" s="11">
        <f>'様式Ⅰ(女子)'!J424</f>
        <v>0</v>
      </c>
      <c r="O138" s="11" t="str">
        <f>'様式Ⅰ(女子)'!N424</f>
        <v/>
      </c>
      <c r="P138" t="str">
        <f t="shared" si="6"/>
        <v/>
      </c>
      <c r="Q138" t="str">
        <f t="shared" si="7"/>
        <v/>
      </c>
      <c r="R138" t="str">
        <f t="shared" si="8"/>
        <v/>
      </c>
    </row>
    <row r="139" spans="1:18">
      <c r="A139" s="1">
        <v>138</v>
      </c>
      <c r="B139" s="11" t="str">
        <f>'様式Ⅰ(女子)'!H425</f>
        <v>000000000</v>
      </c>
      <c r="C139" s="11" t="str">
        <f>CONCATENATE('様式Ⅰ(女子)'!D425," (",'様式Ⅰ(女子)'!F425,")")</f>
        <v xml:space="preserve"> ()</v>
      </c>
      <c r="D139" s="11" t="str">
        <f>'様式Ⅰ(女子)'!E425</f>
        <v/>
      </c>
      <c r="E139" s="11">
        <v>2</v>
      </c>
      <c r="F139" s="11">
        <f>基本情報登録!$D$8</f>
        <v>0</v>
      </c>
      <c r="G139" s="11" t="str">
        <f>基本情報登録!$D$10</f>
        <v/>
      </c>
      <c r="H139" s="11" t="e">
        <f>'様式Ⅰ(女子)'!G425</f>
        <v>#N/A</v>
      </c>
      <c r="I139" s="11">
        <f>'様式Ⅰ(女子)'!C425</f>
        <v>0</v>
      </c>
      <c r="J139" s="11">
        <f>'様式Ⅰ(女子)'!J425</f>
        <v>0</v>
      </c>
      <c r="K139" s="11" t="str">
        <f>'様式Ⅰ(女子)'!N425</f>
        <v/>
      </c>
      <c r="L139" s="11">
        <f>'様式Ⅰ(女子)'!J426</f>
        <v>0</v>
      </c>
      <c r="M139" s="11" t="str">
        <f>'様式Ⅰ(女子)'!N426</f>
        <v/>
      </c>
      <c r="N139" s="11">
        <f>'様式Ⅰ(女子)'!J427</f>
        <v>0</v>
      </c>
      <c r="O139" s="11" t="str">
        <f>'様式Ⅰ(女子)'!N427</f>
        <v/>
      </c>
      <c r="P139" t="str">
        <f t="shared" si="6"/>
        <v/>
      </c>
      <c r="Q139" t="str">
        <f t="shared" si="7"/>
        <v/>
      </c>
      <c r="R139" t="str">
        <f t="shared" si="8"/>
        <v/>
      </c>
    </row>
    <row r="140" spans="1:18">
      <c r="A140" s="1">
        <v>139</v>
      </c>
      <c r="B140" s="11" t="str">
        <f>'様式Ⅰ(女子)'!H428</f>
        <v>000000000</v>
      </c>
      <c r="C140" s="11" t="str">
        <f>CONCATENATE('様式Ⅰ(女子)'!D428," (",'様式Ⅰ(女子)'!F428,")")</f>
        <v xml:space="preserve"> ()</v>
      </c>
      <c r="D140" s="11" t="str">
        <f>'様式Ⅰ(女子)'!E428</f>
        <v/>
      </c>
      <c r="E140" s="11">
        <v>2</v>
      </c>
      <c r="F140" s="11">
        <f>基本情報登録!$D$8</f>
        <v>0</v>
      </c>
      <c r="G140" s="11" t="str">
        <f>基本情報登録!$D$10</f>
        <v/>
      </c>
      <c r="H140" s="11" t="e">
        <f>'様式Ⅰ(女子)'!G428</f>
        <v>#N/A</v>
      </c>
      <c r="I140" s="11">
        <f>'様式Ⅰ(女子)'!C428</f>
        <v>0</v>
      </c>
      <c r="J140" s="11">
        <f>'様式Ⅰ(女子)'!J428</f>
        <v>0</v>
      </c>
      <c r="K140" s="11" t="str">
        <f>'様式Ⅰ(女子)'!N428</f>
        <v/>
      </c>
      <c r="L140" s="11">
        <f>'様式Ⅰ(女子)'!J429</f>
        <v>0</v>
      </c>
      <c r="M140" s="11" t="str">
        <f>'様式Ⅰ(女子)'!N429</f>
        <v/>
      </c>
      <c r="N140" s="11">
        <f>'様式Ⅰ(女子)'!J430</f>
        <v>0</v>
      </c>
      <c r="O140" s="11" t="str">
        <f>'様式Ⅰ(女子)'!N430</f>
        <v/>
      </c>
      <c r="P140" t="str">
        <f t="shared" si="6"/>
        <v/>
      </c>
      <c r="Q140" t="str">
        <f t="shared" si="7"/>
        <v/>
      </c>
      <c r="R140" t="str">
        <f t="shared" si="8"/>
        <v/>
      </c>
    </row>
    <row r="141" spans="1:18">
      <c r="A141" s="1">
        <v>140</v>
      </c>
      <c r="B141" s="11" t="str">
        <f>'様式Ⅰ(女子)'!H431</f>
        <v>000000000</v>
      </c>
      <c r="C141" s="11" t="str">
        <f>CONCATENATE('様式Ⅰ(女子)'!D431," (",'様式Ⅰ(女子)'!F431,")")</f>
        <v xml:space="preserve"> ()</v>
      </c>
      <c r="D141" s="11" t="str">
        <f>'様式Ⅰ(女子)'!E431</f>
        <v/>
      </c>
      <c r="E141" s="11">
        <v>2</v>
      </c>
      <c r="F141" s="11">
        <f>基本情報登録!$D$8</f>
        <v>0</v>
      </c>
      <c r="G141" s="11" t="str">
        <f>基本情報登録!$D$10</f>
        <v/>
      </c>
      <c r="H141" s="11" t="e">
        <f>'様式Ⅰ(女子)'!G431</f>
        <v>#N/A</v>
      </c>
      <c r="I141" s="11">
        <f>'様式Ⅰ(女子)'!C431</f>
        <v>0</v>
      </c>
      <c r="J141" s="11">
        <f>'様式Ⅰ(女子)'!J431</f>
        <v>0</v>
      </c>
      <c r="K141" s="11" t="str">
        <f>'様式Ⅰ(女子)'!N431</f>
        <v/>
      </c>
      <c r="L141" s="11">
        <f>'様式Ⅰ(女子)'!J432</f>
        <v>0</v>
      </c>
      <c r="M141" s="11" t="str">
        <f>'様式Ⅰ(女子)'!N432</f>
        <v/>
      </c>
      <c r="N141" s="11">
        <f>'様式Ⅰ(女子)'!J433</f>
        <v>0</v>
      </c>
      <c r="O141" s="11" t="str">
        <f>'様式Ⅰ(女子)'!N433</f>
        <v/>
      </c>
      <c r="P141" t="str">
        <f t="shared" si="6"/>
        <v/>
      </c>
      <c r="Q141" t="str">
        <f t="shared" si="7"/>
        <v/>
      </c>
      <c r="R141" t="str">
        <f t="shared" si="8"/>
        <v/>
      </c>
    </row>
    <row r="142" spans="1:18">
      <c r="A142" s="1">
        <v>141</v>
      </c>
      <c r="B142" s="11" t="str">
        <f>'様式Ⅰ(女子)'!H434</f>
        <v>000000000</v>
      </c>
      <c r="C142" s="11" t="str">
        <f>CONCATENATE('様式Ⅰ(女子)'!D434," (",'様式Ⅰ(女子)'!F434,")")</f>
        <v xml:space="preserve"> ()</v>
      </c>
      <c r="D142" s="11" t="str">
        <f>'様式Ⅰ(女子)'!E434</f>
        <v/>
      </c>
      <c r="E142" s="11">
        <v>2</v>
      </c>
      <c r="F142" s="11">
        <f>基本情報登録!$D$8</f>
        <v>0</v>
      </c>
      <c r="G142" s="11" t="str">
        <f>基本情報登録!$D$10</f>
        <v/>
      </c>
      <c r="H142" s="11" t="e">
        <f>'様式Ⅰ(女子)'!G434</f>
        <v>#N/A</v>
      </c>
      <c r="I142" s="11">
        <f>'様式Ⅰ(女子)'!C434</f>
        <v>0</v>
      </c>
      <c r="J142" s="11">
        <f>'様式Ⅰ(女子)'!J434</f>
        <v>0</v>
      </c>
      <c r="K142" s="11" t="str">
        <f>'様式Ⅰ(女子)'!N434</f>
        <v/>
      </c>
      <c r="L142" s="11">
        <f>'様式Ⅰ(女子)'!J435</f>
        <v>0</v>
      </c>
      <c r="M142" s="11" t="str">
        <f>'様式Ⅰ(女子)'!N435</f>
        <v/>
      </c>
      <c r="N142" s="11">
        <f>'様式Ⅰ(女子)'!J436</f>
        <v>0</v>
      </c>
      <c r="O142" s="11" t="str">
        <f>'様式Ⅰ(女子)'!N436</f>
        <v/>
      </c>
      <c r="P142" t="str">
        <f t="shared" si="6"/>
        <v/>
      </c>
      <c r="Q142" t="str">
        <f t="shared" si="7"/>
        <v/>
      </c>
      <c r="R142" t="str">
        <f t="shared" si="8"/>
        <v/>
      </c>
    </row>
    <row r="143" spans="1:18">
      <c r="A143" s="1">
        <v>142</v>
      </c>
      <c r="B143" s="11" t="str">
        <f>'様式Ⅰ(女子)'!H437</f>
        <v>000000000</v>
      </c>
      <c r="C143" s="11" t="str">
        <f>CONCATENATE('様式Ⅰ(女子)'!D437," (",'様式Ⅰ(女子)'!F437,")")</f>
        <v xml:space="preserve"> ()</v>
      </c>
      <c r="D143" s="11" t="str">
        <f>'様式Ⅰ(女子)'!E437</f>
        <v/>
      </c>
      <c r="E143" s="11">
        <v>2</v>
      </c>
      <c r="F143" s="11">
        <f>基本情報登録!$D$8</f>
        <v>0</v>
      </c>
      <c r="G143" s="11" t="str">
        <f>基本情報登録!$D$10</f>
        <v/>
      </c>
      <c r="H143" s="11" t="e">
        <f>'様式Ⅰ(女子)'!G437</f>
        <v>#N/A</v>
      </c>
      <c r="I143" s="11">
        <f>'様式Ⅰ(女子)'!C437</f>
        <v>0</v>
      </c>
      <c r="J143" s="11">
        <f>'様式Ⅰ(女子)'!J437</f>
        <v>0</v>
      </c>
      <c r="K143" s="11" t="str">
        <f>'様式Ⅰ(女子)'!N437</f>
        <v/>
      </c>
      <c r="L143" s="11">
        <f>'様式Ⅰ(女子)'!J438</f>
        <v>0</v>
      </c>
      <c r="M143" s="11" t="str">
        <f>'様式Ⅰ(女子)'!N438</f>
        <v/>
      </c>
      <c r="N143" s="11">
        <f>'様式Ⅰ(女子)'!J439</f>
        <v>0</v>
      </c>
      <c r="O143" s="11" t="str">
        <f>'様式Ⅰ(女子)'!N439</f>
        <v/>
      </c>
      <c r="P143" t="str">
        <f t="shared" si="6"/>
        <v/>
      </c>
      <c r="Q143" t="str">
        <f t="shared" si="7"/>
        <v/>
      </c>
      <c r="R143" t="str">
        <f t="shared" si="8"/>
        <v/>
      </c>
    </row>
    <row r="144" spans="1:18">
      <c r="A144" s="1">
        <v>143</v>
      </c>
      <c r="B144" s="11" t="str">
        <f>'様式Ⅰ(女子)'!H440</f>
        <v>000000000</v>
      </c>
      <c r="C144" s="11" t="str">
        <f>CONCATENATE('様式Ⅰ(女子)'!D440," (",'様式Ⅰ(女子)'!F440,")")</f>
        <v xml:space="preserve"> ()</v>
      </c>
      <c r="D144" s="11" t="str">
        <f>'様式Ⅰ(女子)'!E440</f>
        <v/>
      </c>
      <c r="E144" s="11">
        <v>2</v>
      </c>
      <c r="F144" s="11">
        <f>基本情報登録!$D$8</f>
        <v>0</v>
      </c>
      <c r="G144" s="11" t="str">
        <f>基本情報登録!$D$10</f>
        <v/>
      </c>
      <c r="H144" s="11" t="e">
        <f>'様式Ⅰ(女子)'!G440</f>
        <v>#N/A</v>
      </c>
      <c r="I144" s="11">
        <f>'様式Ⅰ(女子)'!C440</f>
        <v>0</v>
      </c>
      <c r="J144" s="11">
        <f>'様式Ⅰ(女子)'!J440</f>
        <v>0</v>
      </c>
      <c r="K144" s="11" t="str">
        <f>'様式Ⅰ(女子)'!N440</f>
        <v/>
      </c>
      <c r="L144" s="11">
        <f>'様式Ⅰ(女子)'!J441</f>
        <v>0</v>
      </c>
      <c r="M144" s="11" t="str">
        <f>'様式Ⅰ(女子)'!N441</f>
        <v/>
      </c>
      <c r="N144" s="11">
        <f>'様式Ⅰ(女子)'!J442</f>
        <v>0</v>
      </c>
      <c r="O144" s="11" t="str">
        <f>'様式Ⅰ(女子)'!N442</f>
        <v/>
      </c>
      <c r="P144" t="str">
        <f t="shared" si="6"/>
        <v/>
      </c>
      <c r="Q144" t="str">
        <f t="shared" si="7"/>
        <v/>
      </c>
      <c r="R144" t="str">
        <f t="shared" si="8"/>
        <v/>
      </c>
    </row>
    <row r="145" spans="1:18">
      <c r="A145" s="1">
        <v>144</v>
      </c>
      <c r="B145" s="11" t="str">
        <f>'様式Ⅰ(女子)'!H443</f>
        <v>000000000</v>
      </c>
      <c r="C145" s="11" t="str">
        <f>CONCATENATE('様式Ⅰ(女子)'!D443," (",'様式Ⅰ(女子)'!F443,")")</f>
        <v xml:space="preserve"> ()</v>
      </c>
      <c r="D145" s="11" t="str">
        <f>'様式Ⅰ(女子)'!E443</f>
        <v/>
      </c>
      <c r="E145" s="11">
        <v>2</v>
      </c>
      <c r="F145" s="11">
        <f>基本情報登録!$D$8</f>
        <v>0</v>
      </c>
      <c r="G145" s="11" t="str">
        <f>基本情報登録!$D$10</f>
        <v/>
      </c>
      <c r="H145" s="11" t="e">
        <f>'様式Ⅰ(女子)'!G443</f>
        <v>#N/A</v>
      </c>
      <c r="I145" s="11">
        <f>'様式Ⅰ(女子)'!C443</f>
        <v>0</v>
      </c>
      <c r="J145" s="11">
        <f>'様式Ⅰ(女子)'!J443</f>
        <v>0</v>
      </c>
      <c r="K145" s="11" t="str">
        <f>'様式Ⅰ(女子)'!N443</f>
        <v/>
      </c>
      <c r="L145" s="11">
        <f>'様式Ⅰ(女子)'!J444</f>
        <v>0</v>
      </c>
      <c r="M145" s="11" t="str">
        <f>'様式Ⅰ(女子)'!N444</f>
        <v/>
      </c>
      <c r="N145" s="11">
        <f>'様式Ⅰ(女子)'!J445</f>
        <v>0</v>
      </c>
      <c r="O145" s="11" t="str">
        <f>'様式Ⅰ(女子)'!N445</f>
        <v/>
      </c>
      <c r="P145" t="str">
        <f t="shared" si="6"/>
        <v/>
      </c>
      <c r="Q145" t="str">
        <f t="shared" si="7"/>
        <v/>
      </c>
      <c r="R145" t="str">
        <f t="shared" si="8"/>
        <v/>
      </c>
    </row>
    <row r="146" spans="1:18">
      <c r="A146" s="1">
        <v>145</v>
      </c>
      <c r="B146" s="11" t="str">
        <f>'様式Ⅰ(女子)'!H446</f>
        <v>000000000</v>
      </c>
      <c r="C146" s="11" t="str">
        <f>CONCATENATE('様式Ⅰ(女子)'!D446," (",'様式Ⅰ(女子)'!F446,")")</f>
        <v xml:space="preserve"> ()</v>
      </c>
      <c r="D146" s="11" t="str">
        <f>'様式Ⅰ(女子)'!E446</f>
        <v/>
      </c>
      <c r="E146" s="11">
        <v>2</v>
      </c>
      <c r="F146" s="11">
        <f>基本情報登録!$D$8</f>
        <v>0</v>
      </c>
      <c r="G146" s="11" t="str">
        <f>基本情報登録!$D$10</f>
        <v/>
      </c>
      <c r="H146" s="11" t="e">
        <f>'様式Ⅰ(女子)'!G446</f>
        <v>#N/A</v>
      </c>
      <c r="I146" s="11">
        <f>'様式Ⅰ(女子)'!C446</f>
        <v>0</v>
      </c>
      <c r="J146" s="11">
        <f>'様式Ⅰ(女子)'!J446</f>
        <v>0</v>
      </c>
      <c r="K146" s="11" t="str">
        <f>'様式Ⅰ(女子)'!N446</f>
        <v/>
      </c>
      <c r="L146" s="11">
        <f>'様式Ⅰ(女子)'!J447</f>
        <v>0</v>
      </c>
      <c r="M146" s="11" t="str">
        <f>'様式Ⅰ(女子)'!N447</f>
        <v/>
      </c>
      <c r="N146" s="11">
        <f>'様式Ⅰ(女子)'!J448</f>
        <v>0</v>
      </c>
      <c r="O146" s="11" t="str">
        <f>'様式Ⅰ(女子)'!N448</f>
        <v/>
      </c>
      <c r="P146" t="str">
        <f t="shared" si="6"/>
        <v/>
      </c>
      <c r="Q146" t="str">
        <f t="shared" si="7"/>
        <v/>
      </c>
      <c r="R146" t="str">
        <f t="shared" si="8"/>
        <v/>
      </c>
    </row>
    <row r="147" spans="1:18">
      <c r="A147" s="1">
        <v>146</v>
      </c>
      <c r="B147" s="11" t="str">
        <f>'様式Ⅰ(女子)'!H449</f>
        <v>000000000</v>
      </c>
      <c r="C147" s="11" t="str">
        <f>CONCATENATE('様式Ⅰ(女子)'!D449," (",'様式Ⅰ(女子)'!F449,")")</f>
        <v xml:space="preserve"> ()</v>
      </c>
      <c r="D147" s="11" t="str">
        <f>'様式Ⅰ(女子)'!E449</f>
        <v/>
      </c>
      <c r="E147" s="11">
        <v>2</v>
      </c>
      <c r="F147" s="11">
        <f>基本情報登録!$D$8</f>
        <v>0</v>
      </c>
      <c r="G147" s="11" t="str">
        <f>基本情報登録!$D$10</f>
        <v/>
      </c>
      <c r="H147" s="11" t="e">
        <f>'様式Ⅰ(女子)'!G449</f>
        <v>#N/A</v>
      </c>
      <c r="I147" s="11">
        <f>'様式Ⅰ(女子)'!C449</f>
        <v>0</v>
      </c>
      <c r="J147" s="11">
        <f>'様式Ⅰ(女子)'!J449</f>
        <v>0</v>
      </c>
      <c r="K147" s="11" t="str">
        <f>'様式Ⅰ(女子)'!N449</f>
        <v/>
      </c>
      <c r="L147" s="11">
        <f>'様式Ⅰ(女子)'!J450</f>
        <v>0</v>
      </c>
      <c r="M147" s="11" t="str">
        <f>'様式Ⅰ(女子)'!N450</f>
        <v/>
      </c>
      <c r="N147" s="11">
        <f>'様式Ⅰ(女子)'!J451</f>
        <v>0</v>
      </c>
      <c r="O147" s="11" t="str">
        <f>'様式Ⅰ(女子)'!N451</f>
        <v/>
      </c>
      <c r="P147" t="str">
        <f t="shared" si="6"/>
        <v/>
      </c>
      <c r="Q147" t="str">
        <f t="shared" si="7"/>
        <v/>
      </c>
      <c r="R147" t="str">
        <f t="shared" si="8"/>
        <v/>
      </c>
    </row>
    <row r="148" spans="1:18">
      <c r="A148" s="1">
        <v>147</v>
      </c>
      <c r="B148" s="11" t="str">
        <f>'様式Ⅰ(女子)'!H452</f>
        <v>000000000</v>
      </c>
      <c r="C148" s="11" t="str">
        <f>CONCATENATE('様式Ⅰ(女子)'!D452," (",'様式Ⅰ(女子)'!F452,")")</f>
        <v xml:space="preserve"> ()</v>
      </c>
      <c r="D148" s="11" t="str">
        <f>'様式Ⅰ(女子)'!E452</f>
        <v/>
      </c>
      <c r="E148" s="11">
        <v>2</v>
      </c>
      <c r="F148" s="11">
        <f>基本情報登録!$D$8</f>
        <v>0</v>
      </c>
      <c r="G148" s="11" t="str">
        <f>基本情報登録!$D$10</f>
        <v/>
      </c>
      <c r="H148" s="11" t="e">
        <f>'様式Ⅰ(女子)'!G452</f>
        <v>#N/A</v>
      </c>
      <c r="I148" s="11">
        <f>'様式Ⅰ(女子)'!C452</f>
        <v>0</v>
      </c>
      <c r="J148" s="11">
        <f>'様式Ⅰ(女子)'!J452</f>
        <v>0</v>
      </c>
      <c r="K148" s="11" t="str">
        <f>'様式Ⅰ(女子)'!N452</f>
        <v/>
      </c>
      <c r="L148" s="11">
        <f>'様式Ⅰ(女子)'!J453</f>
        <v>0</v>
      </c>
      <c r="M148" s="11" t="str">
        <f>'様式Ⅰ(女子)'!N453</f>
        <v/>
      </c>
      <c r="N148" s="11">
        <f>'様式Ⅰ(女子)'!J454</f>
        <v>0</v>
      </c>
      <c r="O148" s="11" t="str">
        <f>'様式Ⅰ(女子)'!N454</f>
        <v/>
      </c>
      <c r="P148" t="str">
        <f t="shared" si="6"/>
        <v/>
      </c>
      <c r="Q148" t="str">
        <f t="shared" si="7"/>
        <v/>
      </c>
      <c r="R148" t="str">
        <f t="shared" si="8"/>
        <v/>
      </c>
    </row>
    <row r="149" spans="1:18">
      <c r="A149" s="1">
        <v>148</v>
      </c>
      <c r="B149" s="11" t="str">
        <f>'様式Ⅰ(女子)'!H455</f>
        <v>000000000</v>
      </c>
      <c r="C149" s="11" t="str">
        <f>CONCATENATE('様式Ⅰ(女子)'!D455," (",'様式Ⅰ(女子)'!F455,")")</f>
        <v xml:space="preserve"> ()</v>
      </c>
      <c r="D149" s="11" t="str">
        <f>'様式Ⅰ(女子)'!E455</f>
        <v/>
      </c>
      <c r="E149" s="11">
        <v>2</v>
      </c>
      <c r="F149" s="11">
        <f>基本情報登録!$D$8</f>
        <v>0</v>
      </c>
      <c r="G149" s="11" t="str">
        <f>基本情報登録!$D$10</f>
        <v/>
      </c>
      <c r="H149" s="11" t="e">
        <f>'様式Ⅰ(女子)'!G455</f>
        <v>#N/A</v>
      </c>
      <c r="I149" s="11">
        <f>'様式Ⅰ(女子)'!C455</f>
        <v>0</v>
      </c>
      <c r="J149" s="11">
        <f>'様式Ⅰ(女子)'!J455</f>
        <v>0</v>
      </c>
      <c r="K149" s="11" t="str">
        <f>'様式Ⅰ(女子)'!N455</f>
        <v/>
      </c>
      <c r="L149" s="11">
        <f>'様式Ⅰ(女子)'!J456</f>
        <v>0</v>
      </c>
      <c r="M149" s="11" t="str">
        <f>'様式Ⅰ(女子)'!N456</f>
        <v/>
      </c>
      <c r="N149" s="11">
        <f>'様式Ⅰ(女子)'!J457</f>
        <v>0</v>
      </c>
      <c r="O149" s="11" t="str">
        <f>'様式Ⅰ(女子)'!N457</f>
        <v/>
      </c>
      <c r="P149" t="str">
        <f t="shared" si="6"/>
        <v/>
      </c>
      <c r="Q149" t="str">
        <f t="shared" si="7"/>
        <v/>
      </c>
      <c r="R149" t="str">
        <f t="shared" si="8"/>
        <v/>
      </c>
    </row>
    <row r="150" spans="1:18">
      <c r="A150" s="1">
        <v>149</v>
      </c>
      <c r="B150" s="11" t="str">
        <f>'様式Ⅰ(女子)'!H458</f>
        <v>000000000</v>
      </c>
      <c r="C150" s="11" t="str">
        <f>CONCATENATE('様式Ⅰ(女子)'!D458," (",'様式Ⅰ(女子)'!F458,")")</f>
        <v xml:space="preserve"> ()</v>
      </c>
      <c r="D150" s="11" t="str">
        <f>'様式Ⅰ(女子)'!E458</f>
        <v/>
      </c>
      <c r="E150" s="11">
        <v>2</v>
      </c>
      <c r="F150" s="11">
        <f>基本情報登録!$D$8</f>
        <v>0</v>
      </c>
      <c r="G150" s="11" t="str">
        <f>基本情報登録!$D$10</f>
        <v/>
      </c>
      <c r="H150" s="11" t="e">
        <f>'様式Ⅰ(女子)'!G458</f>
        <v>#N/A</v>
      </c>
      <c r="I150" s="11">
        <f>'様式Ⅰ(女子)'!C458</f>
        <v>0</v>
      </c>
      <c r="J150" s="11">
        <f>'様式Ⅰ(女子)'!J458</f>
        <v>0</v>
      </c>
      <c r="K150" s="11" t="str">
        <f>'様式Ⅰ(女子)'!N458</f>
        <v/>
      </c>
      <c r="L150" s="11">
        <f>'様式Ⅰ(女子)'!J459</f>
        <v>0</v>
      </c>
      <c r="M150" s="11" t="str">
        <f>'様式Ⅰ(女子)'!N459</f>
        <v/>
      </c>
      <c r="N150" s="11">
        <f>'様式Ⅰ(女子)'!J460</f>
        <v>0</v>
      </c>
      <c r="O150" s="11" t="str">
        <f>'様式Ⅰ(女子)'!N460</f>
        <v/>
      </c>
      <c r="P150" t="str">
        <f t="shared" si="6"/>
        <v/>
      </c>
      <c r="Q150" t="str">
        <f t="shared" si="7"/>
        <v/>
      </c>
      <c r="R150" t="str">
        <f t="shared" si="8"/>
        <v/>
      </c>
    </row>
    <row r="151" spans="1:18">
      <c r="A151" s="1">
        <v>150</v>
      </c>
      <c r="B151" s="11" t="str">
        <f>'様式Ⅰ(女子)'!H461</f>
        <v>000000000</v>
      </c>
      <c r="C151" s="11" t="str">
        <f>CONCATENATE('様式Ⅰ(女子)'!D461," (",'様式Ⅰ(女子)'!F461,")")</f>
        <v xml:space="preserve"> ()</v>
      </c>
      <c r="D151" s="11" t="str">
        <f>'様式Ⅰ(女子)'!E461</f>
        <v/>
      </c>
      <c r="E151" s="11">
        <v>2</v>
      </c>
      <c r="F151" s="11">
        <f>基本情報登録!$D$8</f>
        <v>0</v>
      </c>
      <c r="G151" s="11" t="str">
        <f>基本情報登録!$D$10</f>
        <v/>
      </c>
      <c r="H151" s="11" t="e">
        <f>'様式Ⅰ(女子)'!G461</f>
        <v>#N/A</v>
      </c>
      <c r="I151" s="11">
        <f>'様式Ⅰ(女子)'!C461</f>
        <v>0</v>
      </c>
      <c r="J151" s="11">
        <f>'様式Ⅰ(女子)'!J461</f>
        <v>0</v>
      </c>
      <c r="K151" s="11" t="str">
        <f>'様式Ⅰ(女子)'!N461</f>
        <v/>
      </c>
      <c r="L151" s="11">
        <f>'様式Ⅰ(女子)'!J462</f>
        <v>0</v>
      </c>
      <c r="M151" s="11" t="str">
        <f>'様式Ⅰ(女子)'!N462</f>
        <v/>
      </c>
      <c r="N151" s="11">
        <f>'様式Ⅰ(女子)'!J463</f>
        <v>0</v>
      </c>
      <c r="O151" s="11" t="str">
        <f>'様式Ⅰ(女子)'!N463</f>
        <v/>
      </c>
      <c r="P151" t="str">
        <f t="shared" si="6"/>
        <v/>
      </c>
      <c r="Q151" t="str">
        <f t="shared" si="7"/>
        <v/>
      </c>
      <c r="R151" t="str">
        <f t="shared" si="8"/>
        <v/>
      </c>
    </row>
    <row r="157" spans="1:18">
      <c r="N157" s="11">
        <f>'様式Ⅰ(女子)'!J465</f>
        <v>0</v>
      </c>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14</vt:i4>
      </vt:variant>
    </vt:vector>
  </HeadingPairs>
  <TitlesOfParts>
    <vt:vector size="36" baseType="lpstr">
      <vt:lpstr>基本情報登録</vt:lpstr>
      <vt:lpstr>様式Ⅰ(男子)</vt:lpstr>
      <vt:lpstr>十種競技エントリー</vt:lpstr>
      <vt:lpstr>様式Ⅰ(女子)</vt:lpstr>
      <vt:lpstr>七種競技エントリー </vt:lpstr>
      <vt:lpstr>リレー確認表（記録入力）</vt:lpstr>
      <vt:lpstr>様式Ⅳ（トレーナー誓約書）</vt:lpstr>
      <vt:lpstr>MAT(男子)</vt:lpstr>
      <vt:lpstr>MAT(女子)</vt:lpstr>
      <vt:lpstr>男子混成mat</vt:lpstr>
      <vt:lpstr>女子混成mat </vt:lpstr>
      <vt:lpstr>様式Ⅱ(男子4×100mR)</vt:lpstr>
      <vt:lpstr>様式Ⅱ(男子4×400mR)</vt:lpstr>
      <vt:lpstr>様式Ⅱ(女子4×100mR)</vt:lpstr>
      <vt:lpstr>様式Ⅱ(女子4×400mR)</vt:lpstr>
      <vt:lpstr>様式Ⅳ　チームエントリー</vt:lpstr>
      <vt:lpstr>mat(リレー)</vt:lpstr>
      <vt:lpstr>加盟校情報&amp;大会設定</vt:lpstr>
      <vt:lpstr>男子登録情報</vt:lpstr>
      <vt:lpstr>様式Ⅲ　明細書</vt:lpstr>
      <vt:lpstr>女子登録情報</vt:lpstr>
      <vt:lpstr>MAT(リレー&amp;所属)</vt:lpstr>
      <vt:lpstr>基本情報登録!Print_Area</vt:lpstr>
      <vt:lpstr>'七種競技エントリー '!Print_Area</vt:lpstr>
      <vt:lpstr>十種競技エントリー!Print_Area</vt:lpstr>
      <vt:lpstr>'様式Ⅰ(女子)'!Print_Area</vt:lpstr>
      <vt:lpstr>'様式Ⅰ(男子)'!Print_Area</vt:lpstr>
      <vt:lpstr>'様式Ⅱ(女子4×100mR)'!Print_Area</vt:lpstr>
      <vt:lpstr>'様式Ⅱ(女子4×400mR)'!Print_Area</vt:lpstr>
      <vt:lpstr>'様式Ⅱ(男子4×100mR)'!Print_Area</vt:lpstr>
      <vt:lpstr>'様式Ⅱ(男子4×400mR)'!Print_Area</vt:lpstr>
      <vt:lpstr>'様式Ⅲ　明細書'!Print_Area</vt:lpstr>
      <vt:lpstr>'様式Ⅳ　チームエントリー'!Print_Area</vt:lpstr>
      <vt:lpstr>'様式Ⅳ（トレーナー誓約書）'!Print_Area</vt:lpstr>
      <vt:lpstr>'様式Ⅰ(女子)'!Print_Titles</vt:lpstr>
      <vt:lpstr>'様式Ⅰ(男子)'!Print_Titles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yuji-f</dc:creator>
  <cp:lastModifiedBy>東海学連事務局</cp:lastModifiedBy>
  <cp:lastPrinted>2018-05-13T06:41:56Z</cp:lastPrinted>
  <dcterms:created xsi:type="dcterms:W3CDTF">2015-04-11T12:22:42Z</dcterms:created>
  <dcterms:modified xsi:type="dcterms:W3CDTF">2019-04-25T05:57:50Z</dcterms:modified>
</cp:coreProperties>
</file>